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1.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Fileserver01\arquivos da unidade policial\SALE\DEMP\GOVERNANÇA E GESTÃO\TRANSPARENCIA\Cobilandia\"/>
    </mc:Choice>
  </mc:AlternateContent>
  <xr:revisionPtr revIDLastSave="0" documentId="13_ncr:1_{9D248C23-DB94-485B-80E4-DACCA720C3AB}" xr6:coauthVersionLast="47" xr6:coauthVersionMax="47" xr10:uidLastSave="{00000000-0000-0000-0000-000000000000}"/>
  <bookViews>
    <workbookView xWindow="-120" yWindow="-120" windowWidth="29040" windowHeight="15840" tabRatio="932" firstSheet="13" activeTab="13" xr2:uid="{00000000-000D-0000-FFFF-FFFF00000000}"/>
  </bookViews>
  <sheets>
    <sheet name="PL ANALÍTICA OBSOLETA" sheetId="1" state="hidden" r:id="rId1"/>
    <sheet name="C2119 - T100" sheetId="23" state="hidden" r:id="rId2"/>
    <sheet name="C2119" sheetId="22" state="hidden" r:id="rId3"/>
    <sheet name="C459" sheetId="16" state="hidden" r:id="rId4"/>
    <sheet name="C2126" sheetId="17" state="hidden" r:id="rId5"/>
    <sheet name="C1343" sheetId="18" state="hidden" r:id="rId6"/>
    <sheet name="C2325" sheetId="13" state="hidden" r:id="rId7"/>
    <sheet name="C2127" sheetId="15" state="hidden" r:id="rId8"/>
    <sheet name="PL ANALÍTICA REC. PRÓPRIO" sheetId="26" state="hidden" r:id="rId9"/>
    <sheet name="PL ANALÍTICA CEF" sheetId="24" state="hidden" r:id="rId10"/>
    <sheet name="Resumo da Proposta" sheetId="2" state="hidden" r:id="rId11"/>
    <sheet name="Planilha com Valor" sheetId="44" state="hidden" r:id="rId12"/>
    <sheet name="MPL 005 - Cobertura e Quadra" sheetId="43" state="hidden" r:id="rId13"/>
    <sheet name="Medição 14 DP Cobilândia" sheetId="35" r:id="rId14"/>
    <sheet name="Cronograma Físico Financeiro" sheetId="6" state="hidden" r:id="rId15"/>
    <sheet name="Composição do BDI - 31,96%" sheetId="42" state="hidden" r:id="rId16"/>
    <sheet name="Composição do BDI - 31,96" sheetId="27" state="hidden" r:id="rId17"/>
    <sheet name="DER-SERVIÇOS" sheetId="36" state="hidden" r:id="rId18"/>
    <sheet name="Leis Sociais" sheetId="41" state="hidden" r:id="rId19"/>
    <sheet name="MEMÓRIA DE CÁLCULO" sheetId="37" state="hidden" r:id="rId20"/>
    <sheet name="CPU-PMS" sheetId="39" state="hidden" r:id="rId21"/>
    <sheet name="MC - Elétrica" sheetId="40" state="hidden" r:id="rId22"/>
    <sheet name="COMP_PMS" sheetId="38" state="hidden" r:id="rId23"/>
  </sheets>
  <externalReferences>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C" localSheetId="12">#REF!</definedName>
    <definedName name="\C" localSheetId="11">#REF!</definedName>
    <definedName name="\C">#REF!</definedName>
    <definedName name="\D" localSheetId="12">#REF!</definedName>
    <definedName name="\D" localSheetId="11">#REF!</definedName>
    <definedName name="\D">#REF!</definedName>
    <definedName name="\G" localSheetId="12">#REF!</definedName>
    <definedName name="\G" localSheetId="11">#REF!</definedName>
    <definedName name="\G">#REF!</definedName>
    <definedName name="\I">#REF!</definedName>
    <definedName name="\M">#REF!</definedName>
    <definedName name="\P">#REF!</definedName>
    <definedName name="\R">#REF!</definedName>
    <definedName name="\Y">#REF!</definedName>
    <definedName name="_">#REF!</definedName>
    <definedName name="___________FOG50" localSheetId="1">#REF!</definedName>
    <definedName name="___________FOG50" localSheetId="6">#REF!</definedName>
    <definedName name="___________FOG50" localSheetId="3">#REF!</definedName>
    <definedName name="___________FOG50" localSheetId="13">#REF!</definedName>
    <definedName name="___________FOG50">#REF!</definedName>
    <definedName name="___________PVC100" localSheetId="1">#REF!</definedName>
    <definedName name="___________PVC100" localSheetId="6">#REF!</definedName>
    <definedName name="___________PVC100" localSheetId="3">#REF!</definedName>
    <definedName name="___________PVC100" localSheetId="13">#REF!</definedName>
    <definedName name="___________PVC100">#REF!</definedName>
    <definedName name="___________PVC150" localSheetId="1">#REF!</definedName>
    <definedName name="___________PVC150" localSheetId="6">#REF!</definedName>
    <definedName name="___________PVC150" localSheetId="3">#REF!</definedName>
    <definedName name="___________PVC150" localSheetId="13">#REF!</definedName>
    <definedName name="___________PVC150">#REF!</definedName>
    <definedName name="___________PVC50" localSheetId="1">#REF!</definedName>
    <definedName name="___________PVC50" localSheetId="6">#REF!</definedName>
    <definedName name="___________PVC50" localSheetId="3">#REF!</definedName>
    <definedName name="___________PVC50" localSheetId="13">#REF!</definedName>
    <definedName name="___________PVC50">#REF!</definedName>
    <definedName name="___________PVC75" localSheetId="1">#REF!</definedName>
    <definedName name="___________PVC75" localSheetId="6">#REF!</definedName>
    <definedName name="___________PVC75" localSheetId="3">#REF!</definedName>
    <definedName name="___________PVC75" localSheetId="13">#REF!</definedName>
    <definedName name="___________PVC75">#REF!</definedName>
    <definedName name="___________VBF1" localSheetId="1">#REF!</definedName>
    <definedName name="___________VBF1" localSheetId="6">#REF!</definedName>
    <definedName name="___________VBF1" localSheetId="3">#REF!</definedName>
    <definedName name="___________VBF1" localSheetId="13">#REF!</definedName>
    <definedName name="___________VBF1">#REF!</definedName>
    <definedName name="___________VE1" localSheetId="1">#REF!</definedName>
    <definedName name="___________VE1" localSheetId="6">#REF!</definedName>
    <definedName name="___________VE1" localSheetId="3">#REF!</definedName>
    <definedName name="___________VE1" localSheetId="13">#REF!</definedName>
    <definedName name="___________VE1">#REF!</definedName>
    <definedName name="___________VO1" localSheetId="1">#REF!</definedName>
    <definedName name="___________VO1" localSheetId="6">#REF!</definedName>
    <definedName name="___________VO1" localSheetId="3">#REF!</definedName>
    <definedName name="___________VO1" localSheetId="13">#REF!</definedName>
    <definedName name="___________VO1">#REF!</definedName>
    <definedName name="___________VR1" localSheetId="1">#REF!</definedName>
    <definedName name="___________VR1" localSheetId="6">#REF!</definedName>
    <definedName name="___________VR1" localSheetId="3">#REF!</definedName>
    <definedName name="___________VR1" localSheetId="13">#REF!</definedName>
    <definedName name="___________VR1">#REF!</definedName>
    <definedName name="__________FOG50" localSheetId="1">#REF!</definedName>
    <definedName name="__________FOG50" localSheetId="6">#REF!</definedName>
    <definedName name="__________FOG50" localSheetId="3">#REF!</definedName>
    <definedName name="__________FOG50" localSheetId="13">#REF!</definedName>
    <definedName name="__________FOG50">#REF!</definedName>
    <definedName name="__________PVC100" localSheetId="1">#REF!</definedName>
    <definedName name="__________PVC100" localSheetId="6">#REF!</definedName>
    <definedName name="__________PVC100" localSheetId="3">#REF!</definedName>
    <definedName name="__________PVC100" localSheetId="13">#REF!</definedName>
    <definedName name="__________PVC100">#REF!</definedName>
    <definedName name="__________PVC150" localSheetId="1">#REF!</definedName>
    <definedName name="__________PVC150" localSheetId="6">#REF!</definedName>
    <definedName name="__________PVC150" localSheetId="3">#REF!</definedName>
    <definedName name="__________PVC150" localSheetId="13">#REF!</definedName>
    <definedName name="__________PVC150">#REF!</definedName>
    <definedName name="__________PVC50" localSheetId="1">#REF!</definedName>
    <definedName name="__________PVC50" localSheetId="6">#REF!</definedName>
    <definedName name="__________PVC50" localSheetId="3">#REF!</definedName>
    <definedName name="__________PVC50" localSheetId="13">#REF!</definedName>
    <definedName name="__________PVC50">#REF!</definedName>
    <definedName name="__________PVC75" localSheetId="1">#REF!</definedName>
    <definedName name="__________PVC75" localSheetId="6">#REF!</definedName>
    <definedName name="__________PVC75" localSheetId="3">#REF!</definedName>
    <definedName name="__________PVC75" localSheetId="13">#REF!</definedName>
    <definedName name="__________PVC75">#REF!</definedName>
    <definedName name="__________VBF1" localSheetId="1">#REF!</definedName>
    <definedName name="__________VBF1" localSheetId="6">#REF!</definedName>
    <definedName name="__________VBF1" localSheetId="3">#REF!</definedName>
    <definedName name="__________VBF1" localSheetId="13">#REF!</definedName>
    <definedName name="__________VBF1">#REF!</definedName>
    <definedName name="__________VE1" localSheetId="1">#REF!</definedName>
    <definedName name="__________VE1" localSheetId="6">#REF!</definedName>
    <definedName name="__________VE1" localSheetId="3">#REF!</definedName>
    <definedName name="__________VE1" localSheetId="13">#REF!</definedName>
    <definedName name="__________VE1">#REF!</definedName>
    <definedName name="__________VO1" localSheetId="1">#REF!</definedName>
    <definedName name="__________VO1" localSheetId="6">#REF!</definedName>
    <definedName name="__________VO1" localSheetId="3">#REF!</definedName>
    <definedName name="__________VO1" localSheetId="13">#REF!</definedName>
    <definedName name="__________VO1">#REF!</definedName>
    <definedName name="__________VR1" localSheetId="1">#REF!</definedName>
    <definedName name="__________VR1" localSheetId="6">#REF!</definedName>
    <definedName name="__________VR1" localSheetId="3">#REF!</definedName>
    <definedName name="__________VR1" localSheetId="13">#REF!</definedName>
    <definedName name="__________VR1">#REF!</definedName>
    <definedName name="_________FOG50" localSheetId="1">#REF!</definedName>
    <definedName name="_________FOG50" localSheetId="6">#REF!</definedName>
    <definedName name="_________FOG50" localSheetId="3">#REF!</definedName>
    <definedName name="_________FOG50" localSheetId="13">#REF!</definedName>
    <definedName name="_________FOG50">#REF!</definedName>
    <definedName name="_________PVC100" localSheetId="1">#REF!</definedName>
    <definedName name="_________PVC100" localSheetId="6">#REF!</definedName>
    <definedName name="_________PVC100" localSheetId="3">#REF!</definedName>
    <definedName name="_________PVC100" localSheetId="13">#REF!</definedName>
    <definedName name="_________PVC100">#REF!</definedName>
    <definedName name="_________PVC150" localSheetId="1">#REF!</definedName>
    <definedName name="_________PVC150" localSheetId="6">#REF!</definedName>
    <definedName name="_________PVC150" localSheetId="3">#REF!</definedName>
    <definedName name="_________PVC150" localSheetId="13">#REF!</definedName>
    <definedName name="_________PVC150">#REF!</definedName>
    <definedName name="_________PVC50" localSheetId="1">#REF!</definedName>
    <definedName name="_________PVC50" localSheetId="6">#REF!</definedName>
    <definedName name="_________PVC50" localSheetId="3">#REF!</definedName>
    <definedName name="_________PVC50" localSheetId="13">#REF!</definedName>
    <definedName name="_________PVC50">#REF!</definedName>
    <definedName name="_________PVC75" localSheetId="1">#REF!</definedName>
    <definedName name="_________PVC75" localSheetId="6">#REF!</definedName>
    <definedName name="_________PVC75" localSheetId="3">#REF!</definedName>
    <definedName name="_________PVC75" localSheetId="13">#REF!</definedName>
    <definedName name="_________PVC75">#REF!</definedName>
    <definedName name="_________VBF1" localSheetId="1">#REF!</definedName>
    <definedName name="_________VBF1" localSheetId="6">#REF!</definedName>
    <definedName name="_________VBF1" localSheetId="3">#REF!</definedName>
    <definedName name="_________VBF1" localSheetId="13">#REF!</definedName>
    <definedName name="_________VBF1">#REF!</definedName>
    <definedName name="_________VE1" localSheetId="1">#REF!</definedName>
    <definedName name="_________VE1" localSheetId="6">#REF!</definedName>
    <definedName name="_________VE1" localSheetId="3">#REF!</definedName>
    <definedName name="_________VE1" localSheetId="13">#REF!</definedName>
    <definedName name="_________VE1">#REF!</definedName>
    <definedName name="_________VO1" localSheetId="1">#REF!</definedName>
    <definedName name="_________VO1" localSheetId="6">#REF!</definedName>
    <definedName name="_________VO1" localSheetId="3">#REF!</definedName>
    <definedName name="_________VO1" localSheetId="13">#REF!</definedName>
    <definedName name="_________VO1">#REF!</definedName>
    <definedName name="_________VR1" localSheetId="1">#REF!</definedName>
    <definedName name="_________VR1" localSheetId="6">#REF!</definedName>
    <definedName name="_________VR1" localSheetId="3">#REF!</definedName>
    <definedName name="_________VR1" localSheetId="13">#REF!</definedName>
    <definedName name="_________VR1">#REF!</definedName>
    <definedName name="________FOG50" localSheetId="1">#REF!</definedName>
    <definedName name="________FOG50" localSheetId="6">#REF!</definedName>
    <definedName name="________FOG50" localSheetId="3">#REF!</definedName>
    <definedName name="________FOG50" localSheetId="13">#REF!</definedName>
    <definedName name="________FOG50">#REF!</definedName>
    <definedName name="________PVC100" localSheetId="1">#REF!</definedName>
    <definedName name="________PVC100" localSheetId="6">#REF!</definedName>
    <definedName name="________PVC100" localSheetId="3">#REF!</definedName>
    <definedName name="________PVC100" localSheetId="13">#REF!</definedName>
    <definedName name="________PVC100">#REF!</definedName>
    <definedName name="________PVC150" localSheetId="1">#REF!</definedName>
    <definedName name="________PVC150" localSheetId="6">#REF!</definedName>
    <definedName name="________PVC150" localSheetId="3">#REF!</definedName>
    <definedName name="________PVC150" localSheetId="13">#REF!</definedName>
    <definedName name="________PVC150">#REF!</definedName>
    <definedName name="________PVC50" localSheetId="1">#REF!</definedName>
    <definedName name="________PVC50" localSheetId="6">#REF!</definedName>
    <definedName name="________PVC50" localSheetId="3">#REF!</definedName>
    <definedName name="________PVC50" localSheetId="13">#REF!</definedName>
    <definedName name="________PVC50">#REF!</definedName>
    <definedName name="________PVC75" localSheetId="1">#REF!</definedName>
    <definedName name="________PVC75" localSheetId="6">#REF!</definedName>
    <definedName name="________PVC75" localSheetId="3">#REF!</definedName>
    <definedName name="________PVC75" localSheetId="13">#REF!</definedName>
    <definedName name="________PVC75">#REF!</definedName>
    <definedName name="________VBF1" localSheetId="1">#REF!</definedName>
    <definedName name="________VBF1" localSheetId="6">#REF!</definedName>
    <definedName name="________VBF1" localSheetId="3">#REF!</definedName>
    <definedName name="________VBF1" localSheetId="13">#REF!</definedName>
    <definedName name="________VBF1">#REF!</definedName>
    <definedName name="________VE1" localSheetId="1">#REF!</definedName>
    <definedName name="________VE1" localSheetId="6">#REF!</definedName>
    <definedName name="________VE1" localSheetId="3">#REF!</definedName>
    <definedName name="________VE1" localSheetId="13">#REF!</definedName>
    <definedName name="________VE1">#REF!</definedName>
    <definedName name="________VO1" localSheetId="1">#REF!</definedName>
    <definedName name="________VO1" localSheetId="6">#REF!</definedName>
    <definedName name="________VO1" localSheetId="3">#REF!</definedName>
    <definedName name="________VO1" localSheetId="13">#REF!</definedName>
    <definedName name="________VO1">#REF!</definedName>
    <definedName name="________VR1" localSheetId="1">#REF!</definedName>
    <definedName name="________VR1" localSheetId="6">#REF!</definedName>
    <definedName name="________VR1" localSheetId="3">#REF!</definedName>
    <definedName name="________VR1" localSheetId="13">#REF!</definedName>
    <definedName name="________VR1">#REF!</definedName>
    <definedName name="_______FOG50" localSheetId="1">#REF!</definedName>
    <definedName name="_______FOG50" localSheetId="6">#REF!</definedName>
    <definedName name="_______FOG50" localSheetId="3">#REF!</definedName>
    <definedName name="_______FOG50" localSheetId="13">#REF!</definedName>
    <definedName name="_______FOG50">#REF!</definedName>
    <definedName name="_______PVC100" localSheetId="1">#REF!</definedName>
    <definedName name="_______PVC100" localSheetId="6">#REF!</definedName>
    <definedName name="_______PVC100" localSheetId="3">#REF!</definedName>
    <definedName name="_______PVC100" localSheetId="13">#REF!</definedName>
    <definedName name="_______PVC100">#REF!</definedName>
    <definedName name="_______PVC150" localSheetId="1">#REF!</definedName>
    <definedName name="_______PVC150" localSheetId="6">#REF!</definedName>
    <definedName name="_______PVC150" localSheetId="3">#REF!</definedName>
    <definedName name="_______PVC150" localSheetId="13">#REF!</definedName>
    <definedName name="_______PVC150">#REF!</definedName>
    <definedName name="_______PVC50" localSheetId="1">#REF!</definedName>
    <definedName name="_______PVC50" localSheetId="6">#REF!</definedName>
    <definedName name="_______PVC50" localSheetId="3">#REF!</definedName>
    <definedName name="_______PVC50" localSheetId="13">#REF!</definedName>
    <definedName name="_______PVC50">#REF!</definedName>
    <definedName name="_______PVC75" localSheetId="1">#REF!</definedName>
    <definedName name="_______PVC75" localSheetId="6">#REF!</definedName>
    <definedName name="_______PVC75" localSheetId="3">#REF!</definedName>
    <definedName name="_______PVC75" localSheetId="13">#REF!</definedName>
    <definedName name="_______PVC75">#REF!</definedName>
    <definedName name="_______VBF1" localSheetId="1">#REF!</definedName>
    <definedName name="_______VBF1" localSheetId="6">#REF!</definedName>
    <definedName name="_______VBF1" localSheetId="3">#REF!</definedName>
    <definedName name="_______VBF1" localSheetId="13">#REF!</definedName>
    <definedName name="_______VBF1">#REF!</definedName>
    <definedName name="_______VE1" localSheetId="1">#REF!</definedName>
    <definedName name="_______VE1" localSheetId="6">#REF!</definedName>
    <definedName name="_______VE1" localSheetId="3">#REF!</definedName>
    <definedName name="_______VE1" localSheetId="13">#REF!</definedName>
    <definedName name="_______VE1">#REF!</definedName>
    <definedName name="_______VO1" localSheetId="1">#REF!</definedName>
    <definedName name="_______VO1" localSheetId="6">#REF!</definedName>
    <definedName name="_______VO1" localSheetId="3">#REF!</definedName>
    <definedName name="_______VO1" localSheetId="13">#REF!</definedName>
    <definedName name="_______VO1">#REF!</definedName>
    <definedName name="_______VR1" localSheetId="1">#REF!</definedName>
    <definedName name="_______VR1" localSheetId="6">#REF!</definedName>
    <definedName name="_______VR1" localSheetId="3">#REF!</definedName>
    <definedName name="_______VR1" localSheetId="13">#REF!</definedName>
    <definedName name="_______VR1">#REF!</definedName>
    <definedName name="______FOG50" localSheetId="1">#REF!</definedName>
    <definedName name="______FOG50" localSheetId="6">#REF!</definedName>
    <definedName name="______FOG50" localSheetId="3">#REF!</definedName>
    <definedName name="______FOG50" localSheetId="13">#REF!</definedName>
    <definedName name="______FOG50">#REF!</definedName>
    <definedName name="______PVC100" localSheetId="1">#REF!</definedName>
    <definedName name="______PVC100" localSheetId="6">#REF!</definedName>
    <definedName name="______PVC100" localSheetId="3">#REF!</definedName>
    <definedName name="______PVC100" localSheetId="13">#REF!</definedName>
    <definedName name="______PVC100">#REF!</definedName>
    <definedName name="______PVC150" localSheetId="1">#REF!</definedName>
    <definedName name="______PVC150" localSheetId="6">#REF!</definedName>
    <definedName name="______PVC150" localSheetId="3">#REF!</definedName>
    <definedName name="______PVC150" localSheetId="13">#REF!</definedName>
    <definedName name="______PVC150">#REF!</definedName>
    <definedName name="______PVC50" localSheetId="1">#REF!</definedName>
    <definedName name="______PVC50" localSheetId="6">#REF!</definedName>
    <definedName name="______PVC50" localSheetId="3">#REF!</definedName>
    <definedName name="______PVC50" localSheetId="13">#REF!</definedName>
    <definedName name="______PVC50">#REF!</definedName>
    <definedName name="______PVC75" localSheetId="1">#REF!</definedName>
    <definedName name="______PVC75" localSheetId="6">#REF!</definedName>
    <definedName name="______PVC75" localSheetId="3">#REF!</definedName>
    <definedName name="______PVC75" localSheetId="13">#REF!</definedName>
    <definedName name="______PVC75">#REF!</definedName>
    <definedName name="______VBF1" localSheetId="1">#REF!</definedName>
    <definedName name="______VBF1" localSheetId="6">#REF!</definedName>
    <definedName name="______VBF1" localSheetId="3">#REF!</definedName>
    <definedName name="______VBF1" localSheetId="13">#REF!</definedName>
    <definedName name="______VBF1">#REF!</definedName>
    <definedName name="______VE1" localSheetId="1">#REF!</definedName>
    <definedName name="______VE1" localSheetId="6">#REF!</definedName>
    <definedName name="______VE1" localSheetId="3">#REF!</definedName>
    <definedName name="______VE1" localSheetId="13">#REF!</definedName>
    <definedName name="______VE1">#REF!</definedName>
    <definedName name="______VO1" localSheetId="1">#REF!</definedName>
    <definedName name="______VO1" localSheetId="6">#REF!</definedName>
    <definedName name="______VO1" localSheetId="3">#REF!</definedName>
    <definedName name="______VO1" localSheetId="13">#REF!</definedName>
    <definedName name="______VO1">#REF!</definedName>
    <definedName name="______VR1" localSheetId="1">#REF!</definedName>
    <definedName name="______VR1" localSheetId="6">#REF!</definedName>
    <definedName name="______VR1" localSheetId="3">#REF!</definedName>
    <definedName name="______VR1" localSheetId="13">#REF!</definedName>
    <definedName name="______VR1">#REF!</definedName>
    <definedName name="_____FOG50" localSheetId="1">#REF!</definedName>
    <definedName name="_____FOG50" localSheetId="6">#REF!</definedName>
    <definedName name="_____FOG50" localSheetId="3">#REF!</definedName>
    <definedName name="_____FOG50" localSheetId="13">#REF!</definedName>
    <definedName name="_____FOG50">#REF!</definedName>
    <definedName name="_____PVC100" localSheetId="1">#REF!</definedName>
    <definedName name="_____PVC100" localSheetId="6">#REF!</definedName>
    <definedName name="_____PVC100" localSheetId="3">#REF!</definedName>
    <definedName name="_____PVC100" localSheetId="13">#REF!</definedName>
    <definedName name="_____PVC100">#REF!</definedName>
    <definedName name="_____PVC150" localSheetId="1">#REF!</definedName>
    <definedName name="_____PVC150" localSheetId="6">#REF!</definedName>
    <definedName name="_____PVC150" localSheetId="3">#REF!</definedName>
    <definedName name="_____PVC150" localSheetId="13">#REF!</definedName>
    <definedName name="_____PVC150">#REF!</definedName>
    <definedName name="_____PVC50" localSheetId="1">#REF!</definedName>
    <definedName name="_____PVC50" localSheetId="6">#REF!</definedName>
    <definedName name="_____PVC50" localSheetId="3">#REF!</definedName>
    <definedName name="_____PVC50" localSheetId="13">#REF!</definedName>
    <definedName name="_____PVC50">#REF!</definedName>
    <definedName name="_____PVC75" localSheetId="1">#REF!</definedName>
    <definedName name="_____PVC75" localSheetId="6">#REF!</definedName>
    <definedName name="_____PVC75" localSheetId="3">#REF!</definedName>
    <definedName name="_____PVC75" localSheetId="13">#REF!</definedName>
    <definedName name="_____PVC75">#REF!</definedName>
    <definedName name="_____VBF1" localSheetId="1">#REF!</definedName>
    <definedName name="_____VBF1" localSheetId="6">#REF!</definedName>
    <definedName name="_____VBF1" localSheetId="3">#REF!</definedName>
    <definedName name="_____VBF1" localSheetId="13">#REF!</definedName>
    <definedName name="_____VBF1">#REF!</definedName>
    <definedName name="_____VE1" localSheetId="1">#REF!</definedName>
    <definedName name="_____VE1" localSheetId="6">#REF!</definedName>
    <definedName name="_____VE1" localSheetId="3">#REF!</definedName>
    <definedName name="_____VE1" localSheetId="13">#REF!</definedName>
    <definedName name="_____VE1">#REF!</definedName>
    <definedName name="_____VO1" localSheetId="1">#REF!</definedName>
    <definedName name="_____VO1" localSheetId="6">#REF!</definedName>
    <definedName name="_____VO1" localSheetId="3">#REF!</definedName>
    <definedName name="_____VO1" localSheetId="13">#REF!</definedName>
    <definedName name="_____VO1">#REF!</definedName>
    <definedName name="_____VR1" localSheetId="1">#REF!</definedName>
    <definedName name="_____VR1" localSheetId="6">#REF!</definedName>
    <definedName name="_____VR1" localSheetId="3">#REF!</definedName>
    <definedName name="_____VR1" localSheetId="13">#REF!</definedName>
    <definedName name="_____VR1">#REF!</definedName>
    <definedName name="____FOG50" localSheetId="1">#REF!</definedName>
    <definedName name="____FOG50" localSheetId="6">#REF!</definedName>
    <definedName name="____FOG50" localSheetId="3">#REF!</definedName>
    <definedName name="____FOG50" localSheetId="13">#REF!</definedName>
    <definedName name="____FOG50">#REF!</definedName>
    <definedName name="____PVC100" localSheetId="1">#REF!</definedName>
    <definedName name="____PVC100" localSheetId="6">#REF!</definedName>
    <definedName name="____PVC100" localSheetId="3">#REF!</definedName>
    <definedName name="____PVC100" localSheetId="13">#REF!</definedName>
    <definedName name="____PVC100">#REF!</definedName>
    <definedName name="____PVC150" localSheetId="1">#REF!</definedName>
    <definedName name="____PVC150" localSheetId="6">#REF!</definedName>
    <definedName name="____PVC150" localSheetId="3">#REF!</definedName>
    <definedName name="____PVC150" localSheetId="13">#REF!</definedName>
    <definedName name="____PVC150">#REF!</definedName>
    <definedName name="____PVC50" localSheetId="1">#REF!</definedName>
    <definedName name="____PVC50" localSheetId="6">#REF!</definedName>
    <definedName name="____PVC50" localSheetId="3">#REF!</definedName>
    <definedName name="____PVC50" localSheetId="13">#REF!</definedName>
    <definedName name="____PVC50">#REF!</definedName>
    <definedName name="____PVC75" localSheetId="1">#REF!</definedName>
    <definedName name="____PVC75" localSheetId="6">#REF!</definedName>
    <definedName name="____PVC75" localSheetId="3">#REF!</definedName>
    <definedName name="____PVC75" localSheetId="13">#REF!</definedName>
    <definedName name="____PVC75">#REF!</definedName>
    <definedName name="____VBF1" localSheetId="1">#REF!</definedName>
    <definedName name="____VBF1" localSheetId="6">#REF!</definedName>
    <definedName name="____VBF1" localSheetId="3">#REF!</definedName>
    <definedName name="____VBF1" localSheetId="13">#REF!</definedName>
    <definedName name="____VBF1">#REF!</definedName>
    <definedName name="____VE1" localSheetId="1">#REF!</definedName>
    <definedName name="____VE1" localSheetId="6">#REF!</definedName>
    <definedName name="____VE1" localSheetId="3">#REF!</definedName>
    <definedName name="____VE1" localSheetId="13">#REF!</definedName>
    <definedName name="____VE1">#REF!</definedName>
    <definedName name="____VO1" localSheetId="1">#REF!</definedName>
    <definedName name="____VO1" localSheetId="6">#REF!</definedName>
    <definedName name="____VO1" localSheetId="3">#REF!</definedName>
    <definedName name="____VO1" localSheetId="13">#REF!</definedName>
    <definedName name="____VO1">#REF!</definedName>
    <definedName name="____VR1" localSheetId="1">#REF!</definedName>
    <definedName name="____VR1" localSheetId="6">#REF!</definedName>
    <definedName name="____VR1" localSheetId="3">#REF!</definedName>
    <definedName name="____VR1" localSheetId="13">#REF!</definedName>
    <definedName name="____VR1">#REF!</definedName>
    <definedName name="___FOG50" localSheetId="1">#REF!</definedName>
    <definedName name="___FOG50" localSheetId="6">#REF!</definedName>
    <definedName name="___FOG50" localSheetId="3">#REF!</definedName>
    <definedName name="___FOG50" localSheetId="13">#REF!</definedName>
    <definedName name="___FOG50">#REF!</definedName>
    <definedName name="___PVC100" localSheetId="1">#REF!</definedName>
    <definedName name="___PVC100" localSheetId="6">#REF!</definedName>
    <definedName name="___PVC100" localSheetId="3">#REF!</definedName>
    <definedName name="___PVC100" localSheetId="13">#REF!</definedName>
    <definedName name="___PVC100">#REF!</definedName>
    <definedName name="___PVC150" localSheetId="1">#REF!</definedName>
    <definedName name="___PVC150" localSheetId="6">#REF!</definedName>
    <definedName name="___PVC150" localSheetId="3">#REF!</definedName>
    <definedName name="___PVC150" localSheetId="13">#REF!</definedName>
    <definedName name="___PVC150">#REF!</definedName>
    <definedName name="___PVC50" localSheetId="1">#REF!</definedName>
    <definedName name="___PVC50" localSheetId="6">#REF!</definedName>
    <definedName name="___PVC50" localSheetId="3">#REF!</definedName>
    <definedName name="___PVC50" localSheetId="13">#REF!</definedName>
    <definedName name="___PVC50">#REF!</definedName>
    <definedName name="___PVC75" localSheetId="1">#REF!</definedName>
    <definedName name="___PVC75" localSheetId="6">#REF!</definedName>
    <definedName name="___PVC75" localSheetId="3">#REF!</definedName>
    <definedName name="___PVC75" localSheetId="13">#REF!</definedName>
    <definedName name="___PVC75">#REF!</definedName>
    <definedName name="___R">#REF!</definedName>
    <definedName name="___VBF1" localSheetId="1">#REF!</definedName>
    <definedName name="___VBF1" localSheetId="6">#REF!</definedName>
    <definedName name="___VBF1" localSheetId="3">#REF!</definedName>
    <definedName name="___VBF1" localSheetId="13">#REF!</definedName>
    <definedName name="___VBF1">#REF!</definedName>
    <definedName name="___VE1" localSheetId="1">#REF!</definedName>
    <definedName name="___VE1" localSheetId="6">#REF!</definedName>
    <definedName name="___VE1" localSheetId="3">#REF!</definedName>
    <definedName name="___VE1" localSheetId="13">#REF!</definedName>
    <definedName name="___VE1">#REF!</definedName>
    <definedName name="___VO1" localSheetId="1">#REF!</definedName>
    <definedName name="___VO1" localSheetId="6">#REF!</definedName>
    <definedName name="___VO1" localSheetId="3">#REF!</definedName>
    <definedName name="___VO1" localSheetId="13">#REF!</definedName>
    <definedName name="___VO1">#REF!</definedName>
    <definedName name="___VR1" localSheetId="1">#REF!</definedName>
    <definedName name="___VR1" localSheetId="6">#REF!</definedName>
    <definedName name="___VR1" localSheetId="3">#REF!</definedName>
    <definedName name="___VR1" localSheetId="13">#REF!</definedName>
    <definedName name="___VR1">#REF!</definedName>
    <definedName name="__FOG50" localSheetId="1">#REF!</definedName>
    <definedName name="__FOG50" localSheetId="6">#REF!</definedName>
    <definedName name="__FOG50" localSheetId="3">#REF!</definedName>
    <definedName name="__FOG50" localSheetId="13">#REF!</definedName>
    <definedName name="__FOG50">#REF!</definedName>
    <definedName name="__MDO1">#REF!</definedName>
    <definedName name="__MDO2">#REF!</definedName>
    <definedName name="__PVC100" localSheetId="1">#REF!</definedName>
    <definedName name="__PVC100" localSheetId="6">#REF!</definedName>
    <definedName name="__PVC100" localSheetId="3">#REF!</definedName>
    <definedName name="__PVC100" localSheetId="13">#REF!</definedName>
    <definedName name="__PVC100">#REF!</definedName>
    <definedName name="__PVC150" localSheetId="1">#REF!</definedName>
    <definedName name="__PVC150" localSheetId="6">#REF!</definedName>
    <definedName name="__PVC150" localSheetId="3">#REF!</definedName>
    <definedName name="__PVC150" localSheetId="13">#REF!</definedName>
    <definedName name="__PVC150">#REF!</definedName>
    <definedName name="__PVC50" localSheetId="1">#REF!</definedName>
    <definedName name="__PVC50" localSheetId="6">#REF!</definedName>
    <definedName name="__PVC50" localSheetId="3">#REF!</definedName>
    <definedName name="__PVC50" localSheetId="13">#REF!</definedName>
    <definedName name="__PVC50">#REF!</definedName>
    <definedName name="__PVC75" localSheetId="1">#REF!</definedName>
    <definedName name="__PVC75" localSheetId="6">#REF!</definedName>
    <definedName name="__PVC75" localSheetId="3">#REF!</definedName>
    <definedName name="__PVC75" localSheetId="13">#REF!</definedName>
    <definedName name="__PVC75">#REF!</definedName>
    <definedName name="__R">#REF!</definedName>
    <definedName name="__VBF1" localSheetId="1">#REF!</definedName>
    <definedName name="__VBF1" localSheetId="6">#REF!</definedName>
    <definedName name="__VBF1" localSheetId="3">#REF!</definedName>
    <definedName name="__VBF1" localSheetId="13">#REF!</definedName>
    <definedName name="__VBF1">#REF!</definedName>
    <definedName name="__VE1" localSheetId="1">#REF!</definedName>
    <definedName name="__VE1" localSheetId="6">#REF!</definedName>
    <definedName name="__VE1" localSheetId="3">#REF!</definedName>
    <definedName name="__VE1" localSheetId="13">#REF!</definedName>
    <definedName name="__VE1">#REF!</definedName>
    <definedName name="__VO1" localSheetId="1">#REF!</definedName>
    <definedName name="__VO1" localSheetId="6">#REF!</definedName>
    <definedName name="__VO1" localSheetId="3">#REF!</definedName>
    <definedName name="__VO1" localSheetId="13">#REF!</definedName>
    <definedName name="__VO1">#REF!</definedName>
    <definedName name="__VR1" localSheetId="1">#REF!</definedName>
    <definedName name="__VR1" localSheetId="6">#REF!</definedName>
    <definedName name="__VR1" localSheetId="3">#REF!</definedName>
    <definedName name="__VR1" localSheetId="13">#REF!</definedName>
    <definedName name="__VR1">#REF!</definedName>
    <definedName name="__xlfn_CUBEVALUE">NA()</definedName>
    <definedName name="_1Excel_BuiltIn_Print_Area_1_1_1_1_1_1">"#ref!"</definedName>
    <definedName name="_1Excel_BuiltIn_Print_Area_3_1">#REF!</definedName>
    <definedName name="_2Excel_BuiltIn_Print_Area_2_1_1">"#ref!"</definedName>
    <definedName name="_2Excel_BuiltIn_Print_Titles_1_1" localSheetId="12">#REF!,#REF!</definedName>
    <definedName name="_2Excel_BuiltIn_Print_Titles_1_1" localSheetId="11">#REF!,#REF!</definedName>
    <definedName name="_2Excel_BuiltIn_Print_Titles_1_1">#REF!,#REF!</definedName>
    <definedName name="_3Excel_BuiltIn_Print_Area_5_1">"#ref!"</definedName>
    <definedName name="_3Excel_BuiltIn_Print_Titles_1_1">#REF!,#REF!</definedName>
    <definedName name="_4Excel_BuiltIn_Print_Titles_1_1">"#ref!"</definedName>
    <definedName name="_6Excel_BuiltIn_Print_Titles_2_1_1">(#REF!,#REF!)</definedName>
    <definedName name="_C">[1]Reforma!#REF!</definedName>
    <definedName name="_C_1">[1]Reforma!#REF!</definedName>
    <definedName name="_D">[1]Reforma!#REF!</definedName>
    <definedName name="_D_1">[1]Reforma!#REF!</definedName>
    <definedName name="_FCCEMED_">#REF!</definedName>
    <definedName name="_Fill" localSheetId="1">#REF!</definedName>
    <definedName name="_Fill" localSheetId="6">#REF!</definedName>
    <definedName name="_Fill" localSheetId="15" hidden="1">#REF!</definedName>
    <definedName name="_Fill" localSheetId="18" hidden="1">#REF!</definedName>
    <definedName name="_Fill" localSheetId="13">#REF!</definedName>
    <definedName name="_Fill" localSheetId="12">#REF!</definedName>
    <definedName name="_Fill" localSheetId="11">#REF!</definedName>
    <definedName name="_Fill">#REF!</definedName>
    <definedName name="_xlnm._FilterDatabase" localSheetId="13" hidden="1">'Medição 14 DP Cobilândia'!$A$19:$F$33</definedName>
    <definedName name="_FOG50" localSheetId="1">#REF!</definedName>
    <definedName name="_FOG50" localSheetId="6">#REF!</definedName>
    <definedName name="_FOG50" localSheetId="3">#REF!</definedName>
    <definedName name="_FOG50" localSheetId="13">#REF!</definedName>
    <definedName name="_FOG50" localSheetId="12">#REF!</definedName>
    <definedName name="_FOG50" localSheetId="11">#REF!</definedName>
    <definedName name="_FOG50">#REF!</definedName>
    <definedName name="_G" localSheetId="12">[1]Reforma!#REF!</definedName>
    <definedName name="_G" localSheetId="11">[1]Reforma!#REF!</definedName>
    <definedName name="_G">[1]Reforma!#REF!</definedName>
    <definedName name="_G_1" localSheetId="12">[1]Reforma!#REF!</definedName>
    <definedName name="_G_1" localSheetId="11">[1]Reforma!#REF!</definedName>
    <definedName name="_G_1">[1]Reforma!#REF!</definedName>
    <definedName name="_GOTO_D1_" localSheetId="12">#REF!</definedName>
    <definedName name="_GOTO_D1_" localSheetId="11">#REF!</definedName>
    <definedName name="_GOTO_D1_">#REF!</definedName>
    <definedName name="_GOTO_E1_" localSheetId="12">#REF!</definedName>
    <definedName name="_GOTO_E1_" localSheetId="11">#REF!</definedName>
    <definedName name="_GOTO_E1_">#REF!</definedName>
    <definedName name="_GOTO_N1_">#REF!</definedName>
    <definedName name="_HOME__">#REF!</definedName>
    <definedName name="_I">[1]Reforma!#REF!</definedName>
    <definedName name="_I_1">[1]Reforma!#REF!</definedName>
    <definedName name="_Key1" localSheetId="15" hidden="1">#REF!</definedName>
    <definedName name="_Key1" localSheetId="12" hidden="1">#REF!</definedName>
    <definedName name="_Key1" localSheetId="11" hidden="1">#REF!</definedName>
    <definedName name="_Key1" hidden="1">#REF!</definedName>
    <definedName name="_Key2" localSheetId="15" hidden="1">#REF!</definedName>
    <definedName name="_Key2" localSheetId="12" hidden="1">#REF!</definedName>
    <definedName name="_Key2" localSheetId="11" hidden="1">#REF!</definedName>
    <definedName name="_Key2" hidden="1">#REF!</definedName>
    <definedName name="_M" localSheetId="12">[1]Reforma!#REF!</definedName>
    <definedName name="_M" localSheetId="11">[1]Reforma!#REF!</definedName>
    <definedName name="_M">[1]Reforma!#REF!</definedName>
    <definedName name="_M_1" localSheetId="12">[1]Reforma!#REF!</definedName>
    <definedName name="_M_1" localSheetId="11">[1]Reforma!#REF!</definedName>
    <definedName name="_M_1">[1]Reforma!#REF!</definedName>
    <definedName name="_MDO1" localSheetId="12">#REF!</definedName>
    <definedName name="_MDO1" localSheetId="11">#REF!</definedName>
    <definedName name="_MDO1">#REF!</definedName>
    <definedName name="_MDO2" localSheetId="12">#REF!</definedName>
    <definedName name="_MDO2" localSheetId="11">#REF!</definedName>
    <definedName name="_MDO2">#REF!</definedName>
    <definedName name="_Order1" hidden="1">255</definedName>
    <definedName name="_Order2" hidden="1">255</definedName>
    <definedName name="_P" localSheetId="12">[1]Reforma!#REF!</definedName>
    <definedName name="_P" localSheetId="11">[1]Reforma!#REF!</definedName>
    <definedName name="_P">[1]Reforma!#REF!</definedName>
    <definedName name="_P_1" localSheetId="12">[1]Reforma!#REF!</definedName>
    <definedName name="_P_1" localSheetId="11">[1]Reforma!#REF!</definedName>
    <definedName name="_P_1">[1]Reforma!#REF!</definedName>
    <definedName name="_PPOS015Q_AGPQ_" localSheetId="12">#REF!</definedName>
    <definedName name="_PPOS015Q_AGPQ_" localSheetId="11">#REF!</definedName>
    <definedName name="_PPOS015Q_AGPQ_">#REF!</definedName>
    <definedName name="_PPOS015Q_AGPQ__6">#REF!</definedName>
    <definedName name="_PVC100" localSheetId="1">#REF!</definedName>
    <definedName name="_PVC100" localSheetId="6">#REF!</definedName>
    <definedName name="_PVC100" localSheetId="3">#REF!</definedName>
    <definedName name="_PVC100" localSheetId="13">#REF!</definedName>
    <definedName name="_PVC100">#REF!</definedName>
    <definedName name="_PVC150" localSheetId="1">#REF!</definedName>
    <definedName name="_PVC150" localSheetId="6">#REF!</definedName>
    <definedName name="_PVC150" localSheetId="3">#REF!</definedName>
    <definedName name="_PVC150" localSheetId="13">#REF!</definedName>
    <definedName name="_PVC150">#REF!</definedName>
    <definedName name="_PVC50" localSheetId="1">#REF!</definedName>
    <definedName name="_PVC50" localSheetId="6">#REF!</definedName>
    <definedName name="_PVC50" localSheetId="3">#REF!</definedName>
    <definedName name="_PVC50" localSheetId="13">#REF!</definedName>
    <definedName name="_PVC50">#REF!</definedName>
    <definedName name="_PVC75" localSheetId="1">#REF!</definedName>
    <definedName name="_PVC75" localSheetId="6">#REF!</definedName>
    <definedName name="_PVC75" localSheetId="3">#REF!</definedName>
    <definedName name="_PVC75" localSheetId="13">#REF!</definedName>
    <definedName name="_PVC75">#REF!</definedName>
    <definedName name="_R">[1]Reforma!#REF!</definedName>
    <definedName name="_R_1">[1]Reforma!#REF!</definedName>
    <definedName name="_REA1.N10_">#REF!</definedName>
    <definedName name="_Sort" localSheetId="15" hidden="1">#REF!</definedName>
    <definedName name="_Sort" localSheetId="12" hidden="1">#REF!</definedName>
    <definedName name="_Sort" localSheetId="11" hidden="1">#REF!</definedName>
    <definedName name="_Sort" hidden="1">#REF!</definedName>
    <definedName name="_VBF1" localSheetId="1">#REF!</definedName>
    <definedName name="_VBF1" localSheetId="6">#REF!</definedName>
    <definedName name="_VBF1" localSheetId="3">#REF!</definedName>
    <definedName name="_VBF1" localSheetId="13">#REF!</definedName>
    <definedName name="_VBF1">#REF!</definedName>
    <definedName name="_VE1" localSheetId="1">#REF!</definedName>
    <definedName name="_VE1" localSheetId="6">#REF!</definedName>
    <definedName name="_VE1" localSheetId="3">#REF!</definedName>
    <definedName name="_VE1" localSheetId="13">#REF!</definedName>
    <definedName name="_VE1">#REF!</definedName>
    <definedName name="_VO1" localSheetId="1">#REF!</definedName>
    <definedName name="_VO1" localSheetId="6">#REF!</definedName>
    <definedName name="_VO1" localSheetId="3">#REF!</definedName>
    <definedName name="_VO1" localSheetId="13">#REF!</definedName>
    <definedName name="_VO1">#REF!</definedName>
    <definedName name="_VR1" localSheetId="1">#REF!</definedName>
    <definedName name="_VR1" localSheetId="6">#REF!</definedName>
    <definedName name="_VR1" localSheetId="3">#REF!</definedName>
    <definedName name="_VR1" localSheetId="13">#REF!</definedName>
    <definedName name="_VR1">#REF!</definedName>
    <definedName name="_w">NA()</definedName>
    <definedName name="_WCS13_">#REF!</definedName>
    <definedName name="_WCS43_">#REF!</definedName>
    <definedName name="_WDCN1.S1_">#REF!</definedName>
    <definedName name="_WGZY_">#REF!</definedName>
    <definedName name="_WGZY__6">#REF!</definedName>
    <definedName name="_WICE1_">#REF!</definedName>
    <definedName name="_WIRA1.A8_">#REF!</definedName>
    <definedName name="_Y">[1]Reforma!#REF!</definedName>
    <definedName name="_Y_1">[1]Reforma!#REF!</definedName>
    <definedName name="A">#REF!</definedName>
    <definedName name="A__1" localSheetId="1">#REF!</definedName>
    <definedName name="A__1" localSheetId="6">#REF!</definedName>
    <definedName name="A__1" localSheetId="3">#REF!</definedName>
    <definedName name="A__1" localSheetId="15">#REF!</definedName>
    <definedName name="A__1" localSheetId="13">#REF!</definedName>
    <definedName name="A__1" localSheetId="12">#REF!</definedName>
    <definedName name="A__1" localSheetId="11">#REF!</definedName>
    <definedName name="A__1">#REF!</definedName>
    <definedName name="A__1_1" localSheetId="1">#REF!</definedName>
    <definedName name="A__1_1" localSheetId="6">#REF!</definedName>
    <definedName name="A__1_1" localSheetId="3">#REF!</definedName>
    <definedName name="A__1_1" localSheetId="13">#REF!</definedName>
    <definedName name="A__1_1">#REF!</definedName>
    <definedName name="A__2" localSheetId="1">#REF!</definedName>
    <definedName name="A__2" localSheetId="6">#REF!</definedName>
    <definedName name="A__2" localSheetId="3">#REF!</definedName>
    <definedName name="A__2" localSheetId="13">#REF!</definedName>
    <definedName name="A__2">#REF!</definedName>
    <definedName name="A__2_1" localSheetId="1">#REF!</definedName>
    <definedName name="A__2_1" localSheetId="6">#REF!</definedName>
    <definedName name="A__2_1" localSheetId="3">#REF!</definedName>
    <definedName name="A__2_1" localSheetId="13">#REF!</definedName>
    <definedName name="A__2_1">#REF!</definedName>
    <definedName name="A__3" localSheetId="1">#REF!</definedName>
    <definedName name="A__3" localSheetId="6">#REF!</definedName>
    <definedName name="A__3" localSheetId="3">#REF!</definedName>
    <definedName name="A__3" localSheetId="13">#REF!</definedName>
    <definedName name="A__3">#REF!</definedName>
    <definedName name="A__3_1" localSheetId="1">#REF!</definedName>
    <definedName name="A__3_1" localSheetId="6">#REF!</definedName>
    <definedName name="A__3_1" localSheetId="3">#REF!</definedName>
    <definedName name="A__3_1" localSheetId="13">#REF!</definedName>
    <definedName name="A__3_1">#REF!</definedName>
    <definedName name="A__4" localSheetId="1">#REF!</definedName>
    <definedName name="A__4" localSheetId="6">#REF!</definedName>
    <definedName name="A__4" localSheetId="3">#REF!</definedName>
    <definedName name="A__4" localSheetId="13">#REF!</definedName>
    <definedName name="A__4">#REF!</definedName>
    <definedName name="A__4_1" localSheetId="1">#REF!</definedName>
    <definedName name="A__4_1" localSheetId="6">#REF!</definedName>
    <definedName name="A__4_1" localSheetId="3">#REF!</definedName>
    <definedName name="A__4_1" localSheetId="13">#REF!</definedName>
    <definedName name="A__4_1">#REF!</definedName>
    <definedName name="A__5" localSheetId="1">#REF!</definedName>
    <definedName name="A__5" localSheetId="6">#REF!</definedName>
    <definedName name="A__5" localSheetId="3">#REF!</definedName>
    <definedName name="A__5" localSheetId="13">#REF!</definedName>
    <definedName name="A__5">#REF!</definedName>
    <definedName name="A__5_1" localSheetId="1">#REF!</definedName>
    <definedName name="A__5_1" localSheetId="6">#REF!</definedName>
    <definedName name="A__5_1" localSheetId="3">#REF!</definedName>
    <definedName name="A__5_1" localSheetId="13">#REF!</definedName>
    <definedName name="A__5_1">#REF!</definedName>
    <definedName name="A__6" localSheetId="1">#REF!</definedName>
    <definedName name="A__6" localSheetId="6">#REF!</definedName>
    <definedName name="A__6" localSheetId="3">#REF!</definedName>
    <definedName name="A__6" localSheetId="13">#REF!</definedName>
    <definedName name="A__6">#REF!</definedName>
    <definedName name="A__6_1" localSheetId="1">#REF!</definedName>
    <definedName name="A__6_1" localSheetId="6">#REF!</definedName>
    <definedName name="A__6_1" localSheetId="3">#REF!</definedName>
    <definedName name="A__6_1" localSheetId="13">#REF!</definedName>
    <definedName name="A__6_1">#REF!</definedName>
    <definedName name="A_1" localSheetId="1">#REF!</definedName>
    <definedName name="A_1" localSheetId="6">#REF!</definedName>
    <definedName name="A_1" localSheetId="3">#REF!</definedName>
    <definedName name="A_1" localSheetId="13">#REF!</definedName>
    <definedName name="A_1">#REF!</definedName>
    <definedName name="A_1_1" localSheetId="1">#REF!</definedName>
    <definedName name="A_1_1" localSheetId="6">#REF!</definedName>
    <definedName name="A_1_1" localSheetId="3">#REF!</definedName>
    <definedName name="A_1_1" localSheetId="13">#REF!</definedName>
    <definedName name="A_1_1">#REF!</definedName>
    <definedName name="A_2" localSheetId="1">#REF!</definedName>
    <definedName name="A_2" localSheetId="6">#REF!</definedName>
    <definedName name="A_2" localSheetId="3">#REF!</definedName>
    <definedName name="A_2" localSheetId="13">#REF!</definedName>
    <definedName name="A_2">#REF!</definedName>
    <definedName name="A_2_1" localSheetId="1">#REF!</definedName>
    <definedName name="A_2_1" localSheetId="6">#REF!</definedName>
    <definedName name="A_2_1" localSheetId="3">#REF!</definedName>
    <definedName name="A_2_1" localSheetId="13">#REF!</definedName>
    <definedName name="A_2_1">#REF!</definedName>
    <definedName name="A_3" localSheetId="1">#REF!</definedName>
    <definedName name="A_3" localSheetId="6">#REF!</definedName>
    <definedName name="A_3" localSheetId="3">#REF!</definedName>
    <definedName name="A_3" localSheetId="13">#REF!</definedName>
    <definedName name="A_3">#REF!</definedName>
    <definedName name="A_3_1" localSheetId="1">#REF!</definedName>
    <definedName name="A_3_1" localSheetId="6">#REF!</definedName>
    <definedName name="A_3_1" localSheetId="3">#REF!</definedName>
    <definedName name="A_3_1" localSheetId="13">#REF!</definedName>
    <definedName name="A_3_1">#REF!</definedName>
    <definedName name="A_4">[2]MEMORIAL!#REF!</definedName>
    <definedName name="a1B16279">#REF!</definedName>
    <definedName name="AA" localSheetId="1">#REF!</definedName>
    <definedName name="AA" localSheetId="6">#REF!</definedName>
    <definedName name="AA" localSheetId="3">#REF!</definedName>
    <definedName name="AA" localSheetId="15">#REF!</definedName>
    <definedName name="AA" localSheetId="13">#REF!</definedName>
    <definedName name="AA" localSheetId="12">#REF!</definedName>
    <definedName name="AA" localSheetId="11">#REF!</definedName>
    <definedName name="AA">#REF!</definedName>
    <definedName name="AAA" localSheetId="1">#REF!</definedName>
    <definedName name="AAA" localSheetId="6">#REF!</definedName>
    <definedName name="AAA" localSheetId="3">#REF!</definedName>
    <definedName name="AAA" localSheetId="15">#REF!</definedName>
    <definedName name="AAA" localSheetId="13">#REF!</definedName>
    <definedName name="AAA">#REF!</definedName>
    <definedName name="AAAA" localSheetId="1">#REF!</definedName>
    <definedName name="AAAA" localSheetId="6">#REF!</definedName>
    <definedName name="AAAA" localSheetId="3">#REF!</definedName>
    <definedName name="AAAA" localSheetId="13">#REF!</definedName>
    <definedName name="AAAA">#REF!</definedName>
    <definedName name="aaaaa">'[3]PLANILHA DE QUANT. E CUSTOS A'!#REF!</definedName>
    <definedName name="aaaaaa2">#REF!,#REF!</definedName>
    <definedName name="AAAAAAAA">#REF!,#REF!</definedName>
    <definedName name="aaaaaaaaaaa">#REF!,#REF!</definedName>
    <definedName name="AB">'[3]PLANILHA DE QUANT. E CUSTOS A'!#REF!</definedName>
    <definedName name="ABC">#REF!</definedName>
    <definedName name="Ac">#REF!</definedName>
    <definedName name="ACRE" localSheetId="15" hidden="1">#REF!</definedName>
    <definedName name="ACRE" localSheetId="12" hidden="1">#REF!</definedName>
    <definedName name="ACRE" localSheetId="11" hidden="1">#REF!</definedName>
    <definedName name="ACRE" hidden="1">#REF!</definedName>
    <definedName name="ACRESC.22">#REF!</definedName>
    <definedName name="ademir" localSheetId="15" hidden="1">{#N/A,#N/A,FALSE,"Cronograma";#N/A,#N/A,FALSE,"Cronogr. 2"}</definedName>
    <definedName name="ademir" localSheetId="18" hidden="1">{#N/A,#N/A,FALSE,"Cronograma";#N/A,#N/A,FALSE,"Cronogr. 2"}</definedName>
    <definedName name="ademir" localSheetId="12" hidden="1">{#N/A,#N/A,FALSE,"Cronograma";#N/A,#N/A,FALSE,"Cronogr. 2"}</definedName>
    <definedName name="ademir" localSheetId="11" hidden="1">{#N/A,#N/A,FALSE,"Cronograma";#N/A,#N/A,FALSE,"Cronogr. 2"}</definedName>
    <definedName name="ademir" hidden="1">{#N/A,#N/A,FALSE,"Cronograma";#N/A,#N/A,FALSE,"Cronogr. 2"}</definedName>
    <definedName name="ADSAS">[4]!PassaExtenso</definedName>
    <definedName name="ADWEF">#REF!</definedName>
    <definedName name="ADWEF_1">#REF!</definedName>
    <definedName name="ADWEFF">#REF!</definedName>
    <definedName name="Alex">#REF!</definedName>
    <definedName name="ALIAS">#REF!</definedName>
    <definedName name="AMANDA">#REF!</definedName>
    <definedName name="ANA">'[5]Refor Out. 2001 - BDI=20% Ajust'!#REF!</definedName>
    <definedName name="APARENTE" localSheetId="1">#REF!</definedName>
    <definedName name="APARENTE" localSheetId="6">#REF!</definedName>
    <definedName name="APARENTE" localSheetId="3">#REF!</definedName>
    <definedName name="APARENTE" localSheetId="15">#REF!</definedName>
    <definedName name="APARENTE" localSheetId="13">#REF!</definedName>
    <definedName name="APARENTE" localSheetId="12">#REF!</definedName>
    <definedName name="APARENTE" localSheetId="11">#REF!</definedName>
    <definedName name="APARENTE">#REF!</definedName>
    <definedName name="area" localSheetId="12">'[6]BAIXO GUANDU ITAIMBE'!#REF!</definedName>
    <definedName name="area" localSheetId="11">'[6]BAIXO GUANDU ITAIMBE'!#REF!</definedName>
    <definedName name="area">'[6]BAIXO GUANDU ITAIMBE'!#REF!</definedName>
    <definedName name="_xlnm.Print_Area" localSheetId="5">'C1343'!$A$1:$G$40</definedName>
    <definedName name="_xlnm.Print_Area" localSheetId="2">'C2119'!$A$1:$I$53</definedName>
    <definedName name="_xlnm.Print_Area" localSheetId="1">'C2119 - T100'!$A$1:$I$53</definedName>
    <definedName name="_xlnm.Print_Area" localSheetId="4">'C2126'!$A$1:$I$42</definedName>
    <definedName name="_xlnm.Print_Area" localSheetId="7">'C2127'!$A$1:$I$50</definedName>
    <definedName name="_xlnm.Print_Area" localSheetId="6">'C2325'!$Y$1:$AF$36</definedName>
    <definedName name="_xlnm.Print_Area" localSheetId="3">'C459'!$P$1:$X$39</definedName>
    <definedName name="_xlnm.Print_Area" localSheetId="22">COMP_PMS!$A$1:$I$408</definedName>
    <definedName name="_xlnm.Print_Area" localSheetId="16">'Composição do BDI - 31,96'!$A$1:$D$47</definedName>
    <definedName name="_xlnm.Print_Area" localSheetId="15">'Composição do BDI - 31,96%'!$A$1:$D$79</definedName>
    <definedName name="_xlnm.Print_Area" localSheetId="20">'CPU-PMS'!$A$1:$I$630</definedName>
    <definedName name="_xlnm.Print_Area" localSheetId="14">'Cronograma Físico Financeiro'!$A$1:$F$53</definedName>
    <definedName name="_xlnm.Print_Area" localSheetId="18">'Leis Sociais'!$A$1:$C$59</definedName>
    <definedName name="_xlnm.Print_Area" localSheetId="21">'MC - Elétrica'!$A$3:$Q$18</definedName>
    <definedName name="_xlnm.Print_Area" localSheetId="13">'Medição 14 DP Cobilândia'!$A$1:$L$404</definedName>
    <definedName name="_xlnm.Print_Area" localSheetId="19">'MEMÓRIA DE CÁLCULO'!$A$1:$O$386</definedName>
    <definedName name="_xlnm.Print_Area" localSheetId="12">'MPL 005 - Cobertura e Quadra'!$A$1:$I$957</definedName>
    <definedName name="_xlnm.Print_Area" localSheetId="9">'PL ANALÍTICA CEF'!$A$1:$H$31</definedName>
    <definedName name="_xlnm.Print_Area" localSheetId="0">'PL ANALÍTICA OBSOLETA'!$A$1:$H$62</definedName>
    <definedName name="_xlnm.Print_Area" localSheetId="11">'Planilha com Valor'!$A$1:$F$975</definedName>
    <definedName name="_xlnm.Print_Area" localSheetId="10">'Resumo da Proposta'!$A$1:$D$32</definedName>
    <definedName name="_xlnm.Print_Area">#REF!</definedName>
    <definedName name="Área_impressão_IM">NA()</definedName>
    <definedName name="Área_impressão_IM_1">"$#REF!.$A$1:$H$39"</definedName>
    <definedName name="Área_impressão_IM_5">"$#REF!.$A$1:$H$39"</definedName>
    <definedName name="areia">'[6]BAIXO GUANDU ITAIMBE'!#REF!</definedName>
    <definedName name="arta">#REF!</definedName>
    <definedName name="as">#REF!</definedName>
    <definedName name="ASFALTO" localSheetId="1">#REF!</definedName>
    <definedName name="ASFALTO" localSheetId="6">#REF!</definedName>
    <definedName name="ASFALTO" localSheetId="13">#REF!</definedName>
    <definedName name="ASFALTO">#REF!</definedName>
    <definedName name="ASFALTO_1" localSheetId="1">#REF!</definedName>
    <definedName name="ASFALTO_1" localSheetId="6">#REF!</definedName>
    <definedName name="ASFALTO_1" localSheetId="3">#REF!</definedName>
    <definedName name="ASFALTO_1" localSheetId="13">#REF!</definedName>
    <definedName name="ASFALTO_1">#REF!</definedName>
    <definedName name="ASPECTO_ARQ">[7]Plan1!$A$145:$A$148</definedName>
    <definedName name="ASSSEDI" localSheetId="12">#REF!</definedName>
    <definedName name="ASSSEDI" localSheetId="11">#REF!</definedName>
    <definedName name="ASSSEDI">#REF!</definedName>
    <definedName name="ATERRO" localSheetId="12">#REF!</definedName>
    <definedName name="ATERRO" localSheetId="11">#REF!</definedName>
    <definedName name="ATERRO">#REF!</definedName>
    <definedName name="ATERRO_100" localSheetId="12">#REF!</definedName>
    <definedName name="ATERRO_100" localSheetId="11">#REF!</definedName>
    <definedName name="ATERRO_100">#REF!</definedName>
    <definedName name="b">#REF!</definedName>
    <definedName name="Banco_dados_IM">#REF!</definedName>
    <definedName name="_xlnm.Database">#REF!</definedName>
    <definedName name="BBB">#REF!</definedName>
    <definedName name="BBBB">'[3]PLANILHA DE QUANT. E CUSTOS A'!#REF!</definedName>
    <definedName name="BBBBBBB">#REF!</definedName>
    <definedName name="BC">#REF!</definedName>
    <definedName name="BDI">#REF!</definedName>
    <definedName name="BDIc">#REF!</definedName>
    <definedName name="BDIf">#REF!</definedName>
    <definedName name="BDTC100">#REF!</definedName>
    <definedName name="BF" localSheetId="1">#REF!</definedName>
    <definedName name="BF" localSheetId="6">#REF!</definedName>
    <definedName name="BF" localSheetId="3">#REF!</definedName>
    <definedName name="BF" localSheetId="13">#REF!</definedName>
    <definedName name="BF">#REF!</definedName>
    <definedName name="BF_1" localSheetId="1">#REF!</definedName>
    <definedName name="BF_1" localSheetId="6">#REF!</definedName>
    <definedName name="BF_1" localSheetId="3">#REF!</definedName>
    <definedName name="BF_1" localSheetId="13">#REF!</definedName>
    <definedName name="BF_1">#REF!</definedName>
    <definedName name="BG">#REF!</definedName>
    <definedName name="BLOCO">NA()</definedName>
    <definedName name="BLOCRET" localSheetId="1">#REF!</definedName>
    <definedName name="BLOCRET" localSheetId="6">#REF!</definedName>
    <definedName name="BLOCRET" localSheetId="3">#REF!</definedName>
    <definedName name="BLOCRET" localSheetId="15">#REF!</definedName>
    <definedName name="BLOCRET" localSheetId="13">#REF!</definedName>
    <definedName name="BLOCRET" localSheetId="12">#REF!</definedName>
    <definedName name="BLOCRET" localSheetId="11">#REF!</definedName>
    <definedName name="BLOCRET">#REF!</definedName>
    <definedName name="BLOCRET_1" localSheetId="1">#REF!</definedName>
    <definedName name="BLOCRET_1" localSheetId="6">#REF!</definedName>
    <definedName name="BLOCRET_1" localSheetId="3">#REF!</definedName>
    <definedName name="BLOCRET_1" localSheetId="13">#REF!</definedName>
    <definedName name="BLOCRET_1">#REF!</definedName>
    <definedName name="BMM">#REF!</definedName>
    <definedName name="bosta" localSheetId="15" hidden="1">{#N/A,#N/A,FALSE,"Cronograma";#N/A,#N/A,FALSE,"Cronogr. 2"}</definedName>
    <definedName name="bosta" localSheetId="18" hidden="1">{#N/A,#N/A,FALSE,"Cronograma";#N/A,#N/A,FALSE,"Cronogr. 2"}</definedName>
    <definedName name="bosta" localSheetId="12" hidden="1">{#N/A,#N/A,FALSE,"Cronograma";#N/A,#N/A,FALSE,"Cronogr. 2"}</definedName>
    <definedName name="bosta" localSheetId="11" hidden="1">{#N/A,#N/A,FALSE,"Cronograma";#N/A,#N/A,FALSE,"Cronogr. 2"}</definedName>
    <definedName name="bosta" hidden="1">{#N/A,#N/A,FALSE,"Cronograma";#N/A,#N/A,FALSE,"Cronogr. 2"}</definedName>
    <definedName name="BRITAS">#REF!</definedName>
    <definedName name="CA´L" localSheetId="15" hidden="1">{#N/A,#N/A,FALSE,"Cronograma";#N/A,#N/A,FALSE,"Cronogr. 2"}</definedName>
    <definedName name="CA´L" localSheetId="18" hidden="1">{#N/A,#N/A,FALSE,"Cronograma";#N/A,#N/A,FALSE,"Cronogr. 2"}</definedName>
    <definedName name="CA´L" localSheetId="12" hidden="1">{#N/A,#N/A,FALSE,"Cronograma";#N/A,#N/A,FALSE,"Cronogr. 2"}</definedName>
    <definedName name="CA´L" localSheetId="11" hidden="1">{#N/A,#N/A,FALSE,"Cronograma";#N/A,#N/A,FALSE,"Cronogr. 2"}</definedName>
    <definedName name="CA´L" hidden="1">{#N/A,#N/A,FALSE,"Cronograma";#N/A,#N/A,FALSE,"Cronogr. 2"}</definedName>
    <definedName name="carlos">'[3]PLANILHA DE QUANT. E CUSTOS A'!#REF!</definedName>
    <definedName name="CBUQ" localSheetId="12">#REF!,#REF!</definedName>
    <definedName name="CBUQ" localSheetId="11">#REF!,#REF!</definedName>
    <definedName name="CBUQ">#REF!,#REF!</definedName>
    <definedName name="cbuq2">#REF!,#REF!</definedName>
    <definedName name="ccc">#REF!,#REF!</definedName>
    <definedName name="CCCCCCCCCCCCCCCCC">#REF!</definedName>
    <definedName name="ciclopico" localSheetId="1">#REF!</definedName>
    <definedName name="ciclopico" localSheetId="6">#REF!</definedName>
    <definedName name="ciclopico" localSheetId="3">#REF!</definedName>
    <definedName name="ciclopico" localSheetId="15">#REF!</definedName>
    <definedName name="ciclopico" localSheetId="13">#REF!</definedName>
    <definedName name="ciclopico" localSheetId="12">#REF!</definedName>
    <definedName name="ciclopico" localSheetId="11">#REF!</definedName>
    <definedName name="ciclopico">#REF!</definedName>
    <definedName name="ciclopico_1" localSheetId="1">#REF!</definedName>
    <definedName name="ciclopico_1" localSheetId="6">#REF!</definedName>
    <definedName name="ciclopico_1" localSheetId="3">#REF!</definedName>
    <definedName name="ciclopico_1" localSheetId="13">#REF!</definedName>
    <definedName name="ciclopico_1">#REF!</definedName>
    <definedName name="COMPLETO">#REF!</definedName>
    <definedName name="COMPOSICAO01" localSheetId="1">#REF!</definedName>
    <definedName name="COMPOSICAO01" localSheetId="6">#REF!</definedName>
    <definedName name="COMPOSICAO01" localSheetId="3">#REF!</definedName>
    <definedName name="COMPOSICAO01" localSheetId="13">#REF!</definedName>
    <definedName name="COMPOSICAO01">#REF!</definedName>
    <definedName name="COMPOSIÇÃO01" localSheetId="1">#REF!</definedName>
    <definedName name="COMPOSIÇÃO01" localSheetId="6">#REF!</definedName>
    <definedName name="COMPOSIÇÃO01" localSheetId="3">#REF!</definedName>
    <definedName name="COMPOSIÇÃO01" localSheetId="13">#REF!</definedName>
    <definedName name="COMPOSIÇÃO01">#REF!</definedName>
    <definedName name="COMPOSICAO01_1" localSheetId="1">#REF!</definedName>
    <definedName name="COMPOSICAO01_1" localSheetId="6">#REF!</definedName>
    <definedName name="COMPOSICAO01_1" localSheetId="3">#REF!</definedName>
    <definedName name="COMPOSICAO01_1" localSheetId="13">#REF!</definedName>
    <definedName name="COMPOSICAO01_1">#REF!</definedName>
    <definedName name="COMPOSICAO02" localSheetId="1">#REF!</definedName>
    <definedName name="COMPOSICAO02" localSheetId="6">#REF!</definedName>
    <definedName name="COMPOSICAO02" localSheetId="3">#REF!</definedName>
    <definedName name="COMPOSICAO02" localSheetId="13">#REF!</definedName>
    <definedName name="COMPOSICAO02">#REF!</definedName>
    <definedName name="COMPOSICAO02_1" localSheetId="1">#REF!</definedName>
    <definedName name="COMPOSICAO02_1" localSheetId="6">#REF!</definedName>
    <definedName name="COMPOSICAO02_1" localSheetId="3">#REF!</definedName>
    <definedName name="COMPOSICAO02_1" localSheetId="13">#REF!</definedName>
    <definedName name="COMPOSICAO02_1">#REF!</definedName>
    <definedName name="concciclo" localSheetId="1">#REF!</definedName>
    <definedName name="concciclo" localSheetId="6">#REF!</definedName>
    <definedName name="concciclo" localSheetId="3">#REF!</definedName>
    <definedName name="concciclo" localSheetId="13">#REF!</definedName>
    <definedName name="concciclo">#REF!</definedName>
    <definedName name="concorrentes" localSheetId="15" hidden="1">{#N/A,#N/A,FALSE,"Cronograma";#N/A,#N/A,FALSE,"Cronogr. 2"}</definedName>
    <definedName name="concorrentes" localSheetId="18" hidden="1">{#N/A,#N/A,FALSE,"Cronograma";#N/A,#N/A,FALSE,"Cronogr. 2"}</definedName>
    <definedName name="concorrentes" localSheetId="12" hidden="1">{#N/A,#N/A,FALSE,"Cronograma";#N/A,#N/A,FALSE,"Cronogr. 2"}</definedName>
    <definedName name="concorrentes" localSheetId="11" hidden="1">{#N/A,#N/A,FALSE,"Cronograma";#N/A,#N/A,FALSE,"Cronogr. 2"}</definedName>
    <definedName name="concorrentes" hidden="1">{#N/A,#N/A,FALSE,"Cronograma";#N/A,#N/A,FALSE,"Cronogr. 2"}</definedName>
    <definedName name="concreto" localSheetId="1">#REF!</definedName>
    <definedName name="concreto" localSheetId="6">#REF!</definedName>
    <definedName name="concreto" localSheetId="3">#REF!</definedName>
    <definedName name="concreto" localSheetId="15">#REF!</definedName>
    <definedName name="concreto" localSheetId="13">#REF!</definedName>
    <definedName name="concreto" localSheetId="12">#REF!</definedName>
    <definedName name="concreto" localSheetId="11">#REF!</definedName>
    <definedName name="concreto">#REF!</definedName>
    <definedName name="CONDICOES_ACESSO">[7]Plan1!$A$26:$A$29</definedName>
    <definedName name="Construtora" localSheetId="12">#REF!</definedName>
    <definedName name="Construtora" localSheetId="11">#REF!</definedName>
    <definedName name="Construtora">#REF!</definedName>
    <definedName name="COTA_GREIDE">[7]Plan1!$A$52:$A$55</definedName>
    <definedName name="crono" localSheetId="12">#REF!</definedName>
    <definedName name="crono" localSheetId="11">#REF!</definedName>
    <definedName name="crono">#REF!</definedName>
    <definedName name="CSA" localSheetId="1">#REF!</definedName>
    <definedName name="CSA" localSheetId="6">#REF!</definedName>
    <definedName name="CSA" localSheetId="3">#REF!</definedName>
    <definedName name="CSA" localSheetId="15">#REF!</definedName>
    <definedName name="CSA" localSheetId="13">#REF!</definedName>
    <definedName name="CSA" localSheetId="12">#REF!</definedName>
    <definedName name="CSA" localSheetId="11">#REF!</definedName>
    <definedName name="CSA">#REF!</definedName>
    <definedName name="CSA_1" localSheetId="1">#REF!</definedName>
    <definedName name="CSA_1" localSheetId="6">#REF!</definedName>
    <definedName name="CSA_1" localSheetId="3">#REF!</definedName>
    <definedName name="CSA_1" localSheetId="15">#REF!</definedName>
    <definedName name="CSA_1" localSheetId="13">#REF!</definedName>
    <definedName name="CSA_1">#REF!</definedName>
    <definedName name="CSPP" localSheetId="1">#REF!</definedName>
    <definedName name="CSPP" localSheetId="6">#REF!</definedName>
    <definedName name="CSPP" localSheetId="3">#REF!</definedName>
    <definedName name="CSPP" localSheetId="13">#REF!</definedName>
    <definedName name="CSPP">#REF!</definedName>
    <definedName name="CSPP_1" localSheetId="1">#REF!</definedName>
    <definedName name="CSPP_1" localSheetId="6">#REF!</definedName>
    <definedName name="CSPP_1" localSheetId="3">#REF!</definedName>
    <definedName name="CSPP_1" localSheetId="13">#REF!</definedName>
    <definedName name="CSPP_1">#REF!</definedName>
    <definedName name="CustoReal">#REF!</definedName>
    <definedName name="D">#REF!</definedName>
    <definedName name="DASDA">#REF!</definedName>
    <definedName name="dat">#REF!</definedName>
    <definedName name="DATA">#REF!</definedName>
    <definedName name="DATA1">#REF!</definedName>
    <definedName name="dataf">#REF!</definedName>
    <definedName name="dd">#REF!</definedName>
    <definedName name="DEFOFO" localSheetId="1">#REF!</definedName>
    <definedName name="DEFOFO" localSheetId="6">#REF!</definedName>
    <definedName name="DEFOFO" localSheetId="3">#REF!</definedName>
    <definedName name="DEFOFO" localSheetId="13">#REF!</definedName>
    <definedName name="DEFOFO">#REF!</definedName>
    <definedName name="DEFOFO100" localSheetId="1">#REF!</definedName>
    <definedName name="DEFOFO100" localSheetId="6">#REF!</definedName>
    <definedName name="DEFOFO100" localSheetId="3">#REF!</definedName>
    <definedName name="DEFOFO100" localSheetId="13">#REF!</definedName>
    <definedName name="DEFOFO100">#REF!</definedName>
    <definedName name="DEFOFO150" localSheetId="1">#REF!</definedName>
    <definedName name="DEFOFO150" localSheetId="6">#REF!</definedName>
    <definedName name="DEFOFO150" localSheetId="3">#REF!</definedName>
    <definedName name="DEFOFO150" localSheetId="13">#REF!</definedName>
    <definedName name="DEFOFO150">#REF!</definedName>
    <definedName name="DEFOFO200" localSheetId="1">#REF!</definedName>
    <definedName name="DEFOFO200" localSheetId="6">#REF!</definedName>
    <definedName name="DEFOFO200" localSheetId="3">#REF!</definedName>
    <definedName name="DEFOFO200" localSheetId="13">#REF!</definedName>
    <definedName name="DEFOFO200">#REF!</definedName>
    <definedName name="DEFOFO250" localSheetId="1">#REF!</definedName>
    <definedName name="DEFOFO250" localSheetId="6">#REF!</definedName>
    <definedName name="DEFOFO250" localSheetId="3">#REF!</definedName>
    <definedName name="DEFOFO250" localSheetId="13">#REF!</definedName>
    <definedName name="DEFOFO250">#REF!</definedName>
    <definedName name="DEFOFO300" localSheetId="1">#REF!</definedName>
    <definedName name="DEFOFO300" localSheetId="6">#REF!</definedName>
    <definedName name="DEFOFO300" localSheetId="3">#REF!</definedName>
    <definedName name="DEFOFO300" localSheetId="13">#REF!</definedName>
    <definedName name="DEFOFO300">#REF!</definedName>
    <definedName name="DEMANDA">[7]Plan1!$A$171:$A$174</definedName>
    <definedName name="DENSIDADE_HABITACIONAL">[7]Plan1!$A$34:$A$37</definedName>
    <definedName name="DESEMPENHO">[7]Plan1!$A$180:$A$183</definedName>
    <definedName name="DESTERRO" localSheetId="12">#REF!</definedName>
    <definedName name="DESTERRO" localSheetId="11">#REF!</definedName>
    <definedName name="DESTERRO">#REF!</definedName>
    <definedName name="Df" localSheetId="12">#REF!</definedName>
    <definedName name="Df" localSheetId="11">#REF!</definedName>
    <definedName name="Df">#REF!</definedName>
    <definedName name="dois" localSheetId="12">#REF!</definedName>
    <definedName name="dois" localSheetId="11">#REF!</definedName>
    <definedName name="dois">#REF!</definedName>
    <definedName name="dre">#REF!</definedName>
    <definedName name="DREN">#REF!</definedName>
    <definedName name="drenag">#REF!</definedName>
    <definedName name="DRENAGEM">#REF!</definedName>
    <definedName name="DSDS">("$#REF!.$A$1:$H$65184~$#REF!.$A$1:$AMJ$14)))))))")</definedName>
    <definedName name="dsef">[4]!PassaExtenso</definedName>
    <definedName name="DUDU">'[8]Rede de Distribuição de Água'!#REF!</definedName>
    <definedName name="DUMER" localSheetId="12">#REF!</definedName>
    <definedName name="DUMER" localSheetId="11">#REF!</definedName>
    <definedName name="DUMER">#REF!</definedName>
    <definedName name="E" localSheetId="12">#REF!</definedName>
    <definedName name="E" localSheetId="11">#REF!</definedName>
    <definedName name="E">#REF!</definedName>
    <definedName name="edital">NA()</definedName>
    <definedName name="ee" localSheetId="12">[1]Reforma!#REF!</definedName>
    <definedName name="ee" localSheetId="11">[1]Reforma!#REF!</definedName>
    <definedName name="ee">[1]Reforma!#REF!</definedName>
    <definedName name="EED">[4]!PassaExtenso</definedName>
    <definedName name="EEE">#REF!</definedName>
    <definedName name="EEEEE">[1]Reforma!#REF!</definedName>
    <definedName name="EEEEEEEEEEEEEEEEEE">#REF!</definedName>
    <definedName name="EFR">[4]!PassaExtenso</definedName>
    <definedName name="eng">#REF!</definedName>
    <definedName name="Eng.º_Const">#REF!</definedName>
    <definedName name="Eng.º_Super">#REF!</definedName>
    <definedName name="ER">[4]!PassaExtenso</definedName>
    <definedName name="ES">[1]Reforma!#REF!</definedName>
    <definedName name="ESQUADRIAS">[7]Plan1!$A$121:$A$125</definedName>
    <definedName name="ESTABILIDADE">[7]Plan1!$A$163:$A$165</definedName>
    <definedName name="ESTADO_CONSERVACAO">[7]Plan1!$A$134:$A$140</definedName>
    <definedName name="eu" localSheetId="12" hidden="1">{#N/A,#N/A,FALSE,"MO (2)"}</definedName>
    <definedName name="eu" localSheetId="11" hidden="1">{#N/A,#N/A,FALSE,"MO (2)"}</definedName>
    <definedName name="eu" hidden="1">{#N/A,#N/A,FALSE,"MO (2)"}</definedName>
    <definedName name="ewq">[4]!PassaExtenso</definedName>
    <definedName name="Excel_BuiltIn__FilterDatabase_1" localSheetId="1">#REF!</definedName>
    <definedName name="Excel_BuiltIn__FilterDatabase_1" localSheetId="6">#REF!</definedName>
    <definedName name="Excel_BuiltIn__FilterDatabase_1" localSheetId="3">#REF!</definedName>
    <definedName name="Excel_BuiltIn__FilterDatabase_1" localSheetId="15">#REF!</definedName>
    <definedName name="Excel_BuiltIn__FilterDatabase_1" localSheetId="13">#REF!</definedName>
    <definedName name="Excel_BuiltIn__FilterDatabase_1" localSheetId="12">#REF!</definedName>
    <definedName name="Excel_BuiltIn__FilterDatabase_1" localSheetId="11">#REF!</definedName>
    <definedName name="Excel_BuiltIn__FilterDatabase_1">#REF!</definedName>
    <definedName name="Excel_BuiltIn__FilterDatabase_10" localSheetId="12">#REF!</definedName>
    <definedName name="Excel_BuiltIn__FilterDatabase_10" localSheetId="11">#REF!</definedName>
    <definedName name="Excel_BuiltIn__FilterDatabase_10">#REF!</definedName>
    <definedName name="Excel_BuiltIn__FilterDatabase_10_12">#REF!</definedName>
    <definedName name="Excel_BuiltIn__FilterDatabase_11">#REF!</definedName>
    <definedName name="Excel_BuiltIn__FilterDatabase_12">#REF!</definedName>
    <definedName name="Excel_BuiltIn__FilterDatabase_2">#REF!</definedName>
    <definedName name="Excel_BuiltIn__FilterDatabase_3">#REF!</definedName>
    <definedName name="Excel_BuiltIn__FilterDatabase_3_1">#REF!</definedName>
    <definedName name="Excel_BuiltIn__FilterDatabase_3_4">#REF!</definedName>
    <definedName name="Excel_BuiltIn__FilterDatabase_4">#REF!</definedName>
    <definedName name="Excel_BuiltIn__FilterDatabase_4_1">'[9]Orientaçao Terraplenagem'!#REF!</definedName>
    <definedName name="Excel_BuiltIn__FilterDatabase_4_10">'[10]Orientaçao Terraplenagem'!#REF!</definedName>
    <definedName name="Excel_BuiltIn__FilterDatabase_5" localSheetId="12">#REF!</definedName>
    <definedName name="Excel_BuiltIn__FilterDatabase_5" localSheetId="11">#REF!</definedName>
    <definedName name="Excel_BuiltIn__FilterDatabase_5">#REF!</definedName>
    <definedName name="Excel_BuiltIn__FilterDatabase_6" localSheetId="12">#REF!</definedName>
    <definedName name="Excel_BuiltIn__FilterDatabase_6" localSheetId="11">#REF!</definedName>
    <definedName name="Excel_BuiltIn__FilterDatabase_6">#REF!</definedName>
    <definedName name="Excel_BuiltIn__FilterDatabase_7">"$Terraplenagem.$#REF!$#REF!:$#REF!$#REF!"</definedName>
    <definedName name="Excel_BuiltIn__FilterDatabase_8">"$#REF!.$#REF!$#REF!:$#REF!$#REF!"</definedName>
    <definedName name="Excel_BuiltIn__FilterDatabase_9">"$#REF!.$#REF!$#REF!:$#REF!$#REF!"</definedName>
    <definedName name="Excel_BuiltIn_Database">#REF!</definedName>
    <definedName name="Excel_BuiltIn_Database_1">#REF!</definedName>
    <definedName name="Excel_BuiltIn_Database_6">#REF!</definedName>
    <definedName name="Excel_BuiltIn_Print_Area" localSheetId="6">[11]C460!$A$1:$G$36</definedName>
    <definedName name="Excel_BuiltIn_Print_Area" localSheetId="3">[11]C460!$A$1:$G$36</definedName>
    <definedName name="Excel_BuiltIn_Print_Area_1">"#ref!"</definedName>
    <definedName name="Excel_BuiltIn_Print_Area_1_1" localSheetId="22">#REF!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2" localSheetId="13">#REF!</definedName>
    <definedName name="Excel_BuiltIn_Print_Area_1_1_2">#REF!</definedName>
    <definedName name="Excel_BuiltIn_Print_Area_1_1_3" localSheetId="13">#REF!</definedName>
    <definedName name="Excel_BuiltIn_Print_Area_1_1_3">#REF!</definedName>
    <definedName name="Excel_BuiltIn_Print_Area_10">"#ref!"</definedName>
    <definedName name="Excel_BuiltIn_Print_Area_10_1">#REF!</definedName>
    <definedName name="Excel_BuiltIn_Print_Area_11">"#ref!"</definedName>
    <definedName name="Excel_BuiltIn_Print_Area_11_1">#REF!</definedName>
    <definedName name="Excel_BuiltIn_Print_Area_11_1_1">#REF!</definedName>
    <definedName name="Excel_BuiltIn_Print_Area_11_1_1_1">#REF!</definedName>
    <definedName name="Excel_BuiltIn_Print_Area_12">"#ref!"</definedName>
    <definedName name="Excel_BuiltIn_Print_Area_12_1">#REF!</definedName>
    <definedName name="Excel_BuiltIn_Print_Area_12_1_1">#REF!</definedName>
    <definedName name="Excel_BuiltIn_Print_Area_13_1">#REF!</definedName>
    <definedName name="Excel_BuiltIn_Print_Area_14_1">#REF!</definedName>
    <definedName name="Excel_BuiltIn_Print_Area_15">#REF!</definedName>
    <definedName name="Excel_BuiltIn_Print_Area_16">#REF!</definedName>
    <definedName name="Excel_BuiltIn_Print_Area_17">#REF!</definedName>
    <definedName name="Excel_BuiltIn_Print_Area_18">#REF!</definedName>
    <definedName name="Excel_BuiltIn_Print_Area_19">#REF!</definedName>
    <definedName name="Excel_BuiltIn_Print_Area_2" localSheetId="22">#REF!</definedName>
    <definedName name="Excel_BuiltIn_Print_Area_2" localSheetId="15">#REF!</definedName>
    <definedName name="Excel_BuiltIn_Print_Area_2" localSheetId="18">#REF!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20">#REF!</definedName>
    <definedName name="Excel_BuiltIn_Print_Area_20_1">#REF!</definedName>
    <definedName name="Excel_BuiltIn_Print_Area_21">#REF!</definedName>
    <definedName name="Excel_BuiltIn_Print_Area_22">#REF!</definedName>
    <definedName name="Excel_BuiltIn_Print_Area_23">#REF!</definedName>
    <definedName name="Excel_BuiltIn_Print_Area_24">#REF!</definedName>
    <definedName name="Excel_BuiltIn_Print_Area_24_1">#REF!</definedName>
    <definedName name="Excel_BuiltIn_Print_Area_25">#REF!</definedName>
    <definedName name="Excel_BuiltIn_Print_Area_26">#REF!</definedName>
    <definedName name="Excel_BuiltIn_Print_Area_27">#REF!</definedName>
    <definedName name="Excel_BuiltIn_Print_Area_28">#REF!</definedName>
    <definedName name="Excel_BuiltIn_Print_Area_29">#REF!</definedName>
    <definedName name="Excel_BuiltIn_Print_Area_3">"$#REF!.$A$1:$H$316"</definedName>
    <definedName name="Excel_BuiltIn_Print_Area_3_1" localSheetId="1">#REF!</definedName>
    <definedName name="Excel_BuiltIn_Print_Area_3_1" localSheetId="6">#REF!</definedName>
    <definedName name="Excel_BuiltIn_Print_Area_3_1" localSheetId="15">#REF!</definedName>
    <definedName name="Excel_BuiltIn_Print_Area_3_1" localSheetId="13">#REF!</definedName>
    <definedName name="Excel_BuiltIn_Print_Area_3_1" localSheetId="12">#REF!</definedName>
    <definedName name="Excel_BuiltIn_Print_Area_3_1" localSheetId="11">#REF!</definedName>
    <definedName name="Excel_BuiltIn_Print_Area_3_1">#REF!</definedName>
    <definedName name="Excel_BuiltIn_Print_Area_3_1_1" localSheetId="1">#REF!</definedName>
    <definedName name="Excel_BuiltIn_Print_Area_3_1_1" localSheetId="6">#REF!</definedName>
    <definedName name="Excel_BuiltIn_Print_Area_3_1_1" localSheetId="3">#REF!</definedName>
    <definedName name="Excel_BuiltIn_Print_Area_3_1_1" localSheetId="13">#REF!</definedName>
    <definedName name="Excel_BuiltIn_Print_Area_3_1_1">#REF!</definedName>
    <definedName name="Excel_BuiltIn_Print_Area_30">#REF!</definedName>
    <definedName name="Excel_BuiltIn_Print_Area_31">#REF!</definedName>
    <definedName name="Excel_BuiltIn_Print_Area_32">#REF!</definedName>
    <definedName name="Excel_BuiltIn_Print_Area_33">#REF!</definedName>
    <definedName name="Excel_BuiltIn_Print_Area_34">#REF!</definedName>
    <definedName name="Excel_BuiltIn_Print_Area_35">#REF!</definedName>
    <definedName name="Excel_BuiltIn_Print_Area_36">#REF!</definedName>
    <definedName name="Excel_BuiltIn_Print_Area_37">#REF!</definedName>
    <definedName name="Excel_BuiltIn_Print_Area_38">#REF!</definedName>
    <definedName name="Excel_BuiltIn_Print_Area_4" localSheetId="1">#REF!</definedName>
    <definedName name="Excel_BuiltIn_Print_Area_4" localSheetId="6">#REF!</definedName>
    <definedName name="Excel_BuiltIn_Print_Area_4" localSheetId="3">#REF!</definedName>
    <definedName name="Excel_BuiltIn_Print_Area_4" localSheetId="13">#REF!</definedName>
    <definedName name="Excel_BuiltIn_Print_Area_4">#REF!</definedName>
    <definedName name="Excel_BuiltIn_Print_Area_4_1">#REF!</definedName>
    <definedName name="Excel_BuiltIn_Print_Area_4_1_1">"$#REF!.$A$3:$BN$276"</definedName>
    <definedName name="Excel_BuiltIn_Print_Area_5">"#ref!"</definedName>
    <definedName name="Excel_BuiltIn_Print_Area_5_1" localSheetId="1">#REF!</definedName>
    <definedName name="Excel_BuiltIn_Print_Area_5_1" localSheetId="6">#REF!</definedName>
    <definedName name="Excel_BuiltIn_Print_Area_5_1" localSheetId="15">#REF!</definedName>
    <definedName name="Excel_BuiltIn_Print_Area_5_1" localSheetId="13">#REF!</definedName>
    <definedName name="Excel_BuiltIn_Print_Area_5_1" localSheetId="12">#REF!</definedName>
    <definedName name="Excel_BuiltIn_Print_Area_5_1" localSheetId="11">#REF!</definedName>
    <definedName name="Excel_BuiltIn_Print_Area_5_1">#REF!</definedName>
    <definedName name="Excel_BuiltIn_Print_Area_5_1_1" localSheetId="1">#REF!</definedName>
    <definedName name="Excel_BuiltIn_Print_Area_5_1_1" localSheetId="6">#REF!</definedName>
    <definedName name="Excel_BuiltIn_Print_Area_5_1_1" localSheetId="3">#REF!</definedName>
    <definedName name="Excel_BuiltIn_Print_Area_5_1_1" localSheetId="13">#REF!</definedName>
    <definedName name="Excel_BuiltIn_Print_Area_5_1_1">#REF!</definedName>
    <definedName name="Excel_BuiltIn_Print_Area_5_1_1_1">#REF!</definedName>
    <definedName name="Excel_BuiltIn_Print_Area_6">"$#REF!.$A$1:$X$14"</definedName>
    <definedName name="Excel_BuiltIn_Print_Area_6_1" localSheetId="1">#REF!</definedName>
    <definedName name="Excel_BuiltIn_Print_Area_6_1" localSheetId="6">#REF!</definedName>
    <definedName name="Excel_BuiltIn_Print_Area_6_1" localSheetId="3">#REF!</definedName>
    <definedName name="Excel_BuiltIn_Print_Area_6_1" localSheetId="15">#REF!</definedName>
    <definedName name="Excel_BuiltIn_Print_Area_6_1" localSheetId="13">#REF!</definedName>
    <definedName name="Excel_BuiltIn_Print_Area_6_1" localSheetId="12">#REF!</definedName>
    <definedName name="Excel_BuiltIn_Print_Area_6_1" localSheetId="11">#REF!</definedName>
    <definedName name="Excel_BuiltIn_Print_Area_6_1">#REF!</definedName>
    <definedName name="Excel_BuiltIn_Print_Area_6_1_1" localSheetId="12">#REF!</definedName>
    <definedName name="Excel_BuiltIn_Print_Area_6_1_1" localSheetId="11">#REF!</definedName>
    <definedName name="Excel_BuiltIn_Print_Area_6_1_1">#REF!</definedName>
    <definedName name="Excel_BuiltIn_Print_Area_7">"#ref!"</definedName>
    <definedName name="Excel_BuiltIn_Print_Area_7_1">#REF!</definedName>
    <definedName name="Excel_BuiltIn_Print_Area_7_1_1">#REF!</definedName>
    <definedName name="Excel_BuiltIn_Print_Area_8_1" localSheetId="1">#REF!</definedName>
    <definedName name="Excel_BuiltIn_Print_Area_8_1" localSheetId="6">#REF!</definedName>
    <definedName name="Excel_BuiltIn_Print_Area_8_1" localSheetId="13">#REF!</definedName>
    <definedName name="Excel_BuiltIn_Print_Area_8_1">#REF!</definedName>
    <definedName name="Excel_BuiltIn_Print_Area_9">"#ref!"</definedName>
    <definedName name="Excel_BuiltIn_Print_Area_9_1">#REF!</definedName>
    <definedName name="Excel_BuiltIn_Print_Area_9_1_1">#REF!</definedName>
    <definedName name="Excel_BuiltIn_Print_Titles_1">"#ref!"</definedName>
    <definedName name="Excel_BuiltIn_Print_Titles_1_1">"#ref!"</definedName>
    <definedName name="Excel_BuiltIn_Print_Titles_1_1_1">"#ref!"</definedName>
    <definedName name="Excel_BuiltIn_Print_Titles_1_1_2" localSheetId="13">#REF!,#REF!</definedName>
    <definedName name="Excel_BuiltIn_Print_Titles_1_1_2">#REF!,#REF!</definedName>
    <definedName name="Excel_BuiltIn_Print_Titles_1_1_2_1" localSheetId="13">#REF!,#REF!</definedName>
    <definedName name="Excel_BuiltIn_Print_Titles_1_1_2_1">#REF!,#REF!</definedName>
    <definedName name="Excel_BuiltIn_Print_Titles_1_1_3" localSheetId="13">#REF!,#REF!</definedName>
    <definedName name="Excel_BuiltIn_Print_Titles_1_1_3">#REF!,#REF!</definedName>
    <definedName name="Excel_BuiltIn_Print_Titles_1_1_3_1" localSheetId="13">#REF!,#REF!</definedName>
    <definedName name="Excel_BuiltIn_Print_Titles_1_1_3_1">#REF!,#REF!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"#ref!"</definedName>
    <definedName name="Excel_BuiltIn_Print_Titles_2_1">"#ref!"</definedName>
    <definedName name="Excel_BuiltIn_Print_Titles_20">#REF!</definedName>
    <definedName name="Excel_BuiltIn_Print_Titles_21">#REF!</definedName>
    <definedName name="Excel_BuiltIn_Print_Titles_22">#REF!</definedName>
    <definedName name="Excel_BuiltIn_Print_Titles_23">#REF!</definedName>
    <definedName name="Excel_BuiltIn_Print_Titles_24">#REF!</definedName>
    <definedName name="Excel_BuiltIn_Print_Titles_25">#REF!</definedName>
    <definedName name="Excel_BuiltIn_Print_Titles_26">#REF!</definedName>
    <definedName name="Excel_BuiltIn_Print_Titles_27">#REF!</definedName>
    <definedName name="Excel_BuiltIn_Print_Titles_28">#REF!</definedName>
    <definedName name="Excel_BuiltIn_Print_Titles_29">#REF!</definedName>
    <definedName name="Excel_BuiltIn_Print_Titles_3" localSheetId="1">#REF!</definedName>
    <definedName name="Excel_BuiltIn_Print_Titles_3" localSheetId="6">#REF!</definedName>
    <definedName name="Excel_BuiltIn_Print_Titles_3" localSheetId="13">#REF!</definedName>
    <definedName name="Excel_BuiltIn_Print_Titles_3">#REF!</definedName>
    <definedName name="Excel_BuiltIn_Print_Titles_3_1" localSheetId="1">#REF!</definedName>
    <definedName name="Excel_BuiltIn_Print_Titles_3_1" localSheetId="6">#REF!</definedName>
    <definedName name="Excel_BuiltIn_Print_Titles_3_1" localSheetId="3">#REF!</definedName>
    <definedName name="Excel_BuiltIn_Print_Titles_3_1" localSheetId="13">#REF!</definedName>
    <definedName name="Excel_BuiltIn_Print_Titles_3_1">#REF!</definedName>
    <definedName name="Excel_BuiltIn_Print_Titles_3_1_1">#REF!</definedName>
    <definedName name="Excel_BuiltIn_Print_Titles_30">#REF!</definedName>
    <definedName name="Excel_BuiltIn_Print_Titles_31">#REF!</definedName>
    <definedName name="Excel_BuiltIn_Print_Titles_32">#REF!</definedName>
    <definedName name="Excel_BuiltIn_Print_Titles_33">#REF!</definedName>
    <definedName name="Excel_BuiltIn_Print_Titles_34">#REF!</definedName>
    <definedName name="Excel_BuiltIn_Print_Titles_35">#REF!</definedName>
    <definedName name="Excel_BuiltIn_Print_Titles_36">#REF!</definedName>
    <definedName name="Excel_BuiltIn_Print_Titles_37">#REF!</definedName>
    <definedName name="Excel_BuiltIn_Print_Titles_38">#REF!</definedName>
    <definedName name="Excel_BuiltIn_Print_Titles_4">("$#REF!.$A$1:$H$65204~$#REF!.$A$1:$AMJ$14))))))))))))))))))))))")</definedName>
    <definedName name="Excel_BuiltIn_Print_Titles_4_1">#REF!</definedName>
    <definedName name="Excel_BuiltIn_Print_Titles_5">("$#REF!.$A$1:$H$65184~$#REF!.$A$1:$AMJ$14))))))))))))))))))))))")</definedName>
    <definedName name="Excel_BuiltIn_Print_Titles_5_1" localSheetId="1">#REF!</definedName>
    <definedName name="Excel_BuiltIn_Print_Titles_5_1" localSheetId="6">#REF!</definedName>
    <definedName name="Excel_BuiltIn_Print_Titles_5_1" localSheetId="3">#REF!</definedName>
    <definedName name="Excel_BuiltIn_Print_Titles_5_1" localSheetId="15">#REF!</definedName>
    <definedName name="Excel_BuiltIn_Print_Titles_5_1" localSheetId="13">#REF!</definedName>
    <definedName name="Excel_BuiltIn_Print_Titles_5_1" localSheetId="12">#REF!</definedName>
    <definedName name="Excel_BuiltIn_Print_Titles_5_1" localSheetId="11">#REF!</definedName>
    <definedName name="Excel_BuiltIn_Print_Titles_5_1">#REF!</definedName>
    <definedName name="Excel_BuiltIn_Print_Titles_5_1_1" localSheetId="12">#REF!</definedName>
    <definedName name="Excel_BuiltIn_Print_Titles_5_1_1" localSheetId="11">#REF!</definedName>
    <definedName name="Excel_BuiltIn_Print_Titles_5_1_1">#REF!</definedName>
    <definedName name="Excel_BuiltIn_Print_Titles_6">("$#REF!.$A$1:$X$65206~$#REF!.$A$1:$AMJ$7))))))))))))))))))))))")</definedName>
    <definedName name="Excel_BuiltIn_Print_Titles_6_1">#REF!</definedName>
    <definedName name="Excel_BuiltIn_Print_Titles_7">#REF!</definedName>
    <definedName name="Excel_BuiltIn_Print_Titles_8">"#ref!"</definedName>
    <definedName name="Excel_BuiltIn_Print_Titles_9">"#ref!"</definedName>
    <definedName name="Excel_BuiltIn_Print_Titles_9_1">#REF!</definedName>
    <definedName name="extensao">NA()</definedName>
    <definedName name="EXTENSÃO" localSheetId="1">#REF!</definedName>
    <definedName name="EXTENSÃO" localSheetId="6">#REF!</definedName>
    <definedName name="EXTENSÃO" localSheetId="15">#REF!</definedName>
    <definedName name="EXTENSÃO" localSheetId="13">#REF!</definedName>
    <definedName name="EXTENSÃO" localSheetId="12">#REF!</definedName>
    <definedName name="EXTENSÃO" localSheetId="11">#REF!</definedName>
    <definedName name="EXTENSÃO">#REF!</definedName>
    <definedName name="EXTENSÃO_1" localSheetId="1">#REF!</definedName>
    <definedName name="EXTENSÃO_1" localSheetId="6">#REF!</definedName>
    <definedName name="EXTENSÃO_1" localSheetId="3">#REF!</definedName>
    <definedName name="EXTENSÃO_1" localSheetId="13">#REF!</definedName>
    <definedName name="EXTENSÃO_1">#REF!</definedName>
    <definedName name="extred100" localSheetId="1">#REF!</definedName>
    <definedName name="extred100" localSheetId="6">#REF!</definedName>
    <definedName name="extred100" localSheetId="3">#REF!</definedName>
    <definedName name="extred100" localSheetId="13">#REF!</definedName>
    <definedName name="extred100">#REF!</definedName>
    <definedName name="EXTREDE" localSheetId="1">#REF!</definedName>
    <definedName name="EXTREDE" localSheetId="6">#REF!</definedName>
    <definedName name="EXTREDE" localSheetId="3">#REF!</definedName>
    <definedName name="EXTREDE" localSheetId="13">#REF!</definedName>
    <definedName name="EXTREDE">#REF!</definedName>
    <definedName name="EXTREDE_1" localSheetId="1">#REF!</definedName>
    <definedName name="EXTREDE_1" localSheetId="6">#REF!</definedName>
    <definedName name="EXTREDE_1" localSheetId="3">#REF!</definedName>
    <definedName name="EXTREDE_1" localSheetId="13">#REF!</definedName>
    <definedName name="EXTREDE_1">#REF!</definedName>
    <definedName name="FACILID_ESTACIONAMENTO">[7]Plan1!$A$30:$A$33</definedName>
    <definedName name="FatSabadoOut">'[12]TrafContExpan-NoPrint'!$O$5</definedName>
    <definedName name="FatSextaOut">'[12]TrafContExpan-NoPrint'!$O$4</definedName>
    <definedName name="Fd" localSheetId="12">#REF!</definedName>
    <definedName name="Fd" localSheetId="11">#REF!</definedName>
    <definedName name="Fd">#REF!</definedName>
    <definedName name="FDEee" localSheetId="12">#REF!</definedName>
    <definedName name="FDEee" localSheetId="11">#REF!</definedName>
    <definedName name="FDEee">#REF!</definedName>
    <definedName name="FECHAMENTO_PAREDES">[7]Plan1!$A$101:$A$105</definedName>
    <definedName name="ffdf" localSheetId="12">#REF!</definedName>
    <definedName name="ffdf" localSheetId="11">#REF!</definedName>
    <definedName name="ffdf">#REF!</definedName>
    <definedName name="FINALIDADE">[7]Plan1!$A$8:$A$18</definedName>
    <definedName name="firma1">NA()</definedName>
    <definedName name="firma2">"#ref!"</definedName>
    <definedName name="FOFO" localSheetId="1">#REF!</definedName>
    <definedName name="FOFO" localSheetId="6">#REF!</definedName>
    <definedName name="FOFO" localSheetId="15">#REF!</definedName>
    <definedName name="FOFO" localSheetId="13">#REF!</definedName>
    <definedName name="FOFO" localSheetId="12">#REF!</definedName>
    <definedName name="FOFO" localSheetId="11">#REF!</definedName>
    <definedName name="FOFO">#REF!</definedName>
    <definedName name="FOFO150" localSheetId="1">#REF!</definedName>
    <definedName name="FOFO150" localSheetId="6">#REF!</definedName>
    <definedName name="FOFO150" localSheetId="3">#REF!</definedName>
    <definedName name="FOFO150" localSheetId="13">#REF!</definedName>
    <definedName name="FOFO150">#REF!</definedName>
    <definedName name="FOFO200" localSheetId="1">#REF!</definedName>
    <definedName name="FOFO200" localSheetId="6">#REF!</definedName>
    <definedName name="FOFO200" localSheetId="3">#REF!</definedName>
    <definedName name="FOFO200" localSheetId="13">#REF!</definedName>
    <definedName name="FOFO200">#REF!</definedName>
    <definedName name="FOFO50" localSheetId="1">#REF!</definedName>
    <definedName name="FOFO50" localSheetId="6">#REF!</definedName>
    <definedName name="FOFO50" localSheetId="3">#REF!</definedName>
    <definedName name="FOFO50" localSheetId="13">#REF!</definedName>
    <definedName name="FOFO50">#REF!</definedName>
    <definedName name="FOFO75" localSheetId="1">#REF!</definedName>
    <definedName name="FOFO75" localSheetId="6">#REF!</definedName>
    <definedName name="FOFO75" localSheetId="3">#REF!</definedName>
    <definedName name="FOFO75" localSheetId="13">#REF!</definedName>
    <definedName name="FOFO75">#REF!</definedName>
    <definedName name="FOFO80" localSheetId="1">#REF!</definedName>
    <definedName name="FOFO80" localSheetId="6">#REF!</definedName>
    <definedName name="FOFO80" localSheetId="3">#REF!</definedName>
    <definedName name="FOFO80" localSheetId="13">#REF!</definedName>
    <definedName name="FOFO80">#REF!</definedName>
    <definedName name="FORMATO">[7]Plan1!$A$46:$A$51</definedName>
    <definedName name="Formula" localSheetId="12">#REF!</definedName>
    <definedName name="Formula" localSheetId="11">#REF!</definedName>
    <definedName name="Formula">#REF!</definedName>
    <definedName name="Formula_1" localSheetId="12">#REF!</definedName>
    <definedName name="Formula_1" localSheetId="11">#REF!</definedName>
    <definedName name="Formula_1">#REF!</definedName>
    <definedName name="Formula_10" localSheetId="12">#REF!</definedName>
    <definedName name="Formula_10" localSheetId="11">#REF!</definedName>
    <definedName name="Formula_10">#REF!</definedName>
    <definedName name="Formula_2">#REF!</definedName>
    <definedName name="Formula_3">#REF!</definedName>
    <definedName name="Formula_4">#REF!</definedName>
    <definedName name="Formula_5">#REF!</definedName>
    <definedName name="Formula_5_1">#REF!</definedName>
    <definedName name="Formula_6">#REF!</definedName>
    <definedName name="FUNDAMENTACAO_PRECISAO">[7]Plan1!$A$206:$A$210</definedName>
    <definedName name="G" localSheetId="12">#REF!</definedName>
    <definedName name="G" localSheetId="11">#REF!</definedName>
    <definedName name="G">#REF!</definedName>
    <definedName name="GALPÃO">"#ref!"</definedName>
    <definedName name="GALPÃO_PREÇOS">"#ref!"</definedName>
    <definedName name="ggg">#REF!</definedName>
    <definedName name="GHFFHGG">#REF!</definedName>
    <definedName name="gil" localSheetId="1">#REF!</definedName>
    <definedName name="gil" localSheetId="6">#REF!</definedName>
    <definedName name="gil" localSheetId="13">#REF!</definedName>
    <definedName name="gil">#REF!</definedName>
    <definedName name="GRFGFGHF">#REF!</definedName>
    <definedName name="GTHH">#REF!</definedName>
    <definedName name="HABITABILIDADE">[7]Plan1!$A$159:$A$162</definedName>
    <definedName name="hh" localSheetId="12">#REF!</definedName>
    <definedName name="hh" localSheetId="11">#REF!</definedName>
    <definedName name="hh">#REF!</definedName>
    <definedName name="HHHHHHHHHHHHHHHHHHHHHH" localSheetId="12">#REF!</definedName>
    <definedName name="HHHHHHHHHHHHHHHHHHHHHH" localSheetId="11">#REF!</definedName>
    <definedName name="HHHHHHHHHHHHHHHHHHHHHH">#REF!</definedName>
    <definedName name="IIIIIIIIIIIIIIIIIIIIIIIIIIIIIIII" localSheetId="12">#REF!,#REF!</definedName>
    <definedName name="IIIIIIIIIIIIIIIIIIIIIIIIIIIIIIII" localSheetId="11">#REF!,#REF!</definedName>
    <definedName name="IIIIIIIIIIIIIIIIIIIIIIIIIIIIIIII">#REF!,#REF!</definedName>
    <definedName name="Im">#REF!</definedName>
    <definedName name="imprimação" localSheetId="12">#REF!,#REF!</definedName>
    <definedName name="imprimação" localSheetId="11">#REF!,#REF!</definedName>
    <definedName name="imprimação">#REF!,#REF!</definedName>
    <definedName name="INCLINACAO">[7]Plan1!$A$56:$A$59</definedName>
    <definedName name="ind" localSheetId="12">#REF!</definedName>
    <definedName name="ind" localSheetId="11">#REF!</definedName>
    <definedName name="ind">#REF!</definedName>
    <definedName name="ÍND" localSheetId="12">#REF!</definedName>
    <definedName name="ÍND" localSheetId="11">#REF!</definedName>
    <definedName name="ÍND">#REF!</definedName>
    <definedName name="INDICE" localSheetId="12">#REF!</definedName>
    <definedName name="INDICE" localSheetId="11">#REF!</definedName>
    <definedName name="INDICE">#REF!</definedName>
    <definedName name="indice2">#REF!</definedName>
    <definedName name="intemizacao">#REF!</definedName>
    <definedName name="Io">#REF!</definedName>
    <definedName name="ISS">#REF!</definedName>
    <definedName name="IT">#REF!</definedName>
    <definedName name="item1.1">#REF!</definedName>
    <definedName name="item1.2">#REF!</definedName>
    <definedName name="item1.3">#REF!</definedName>
    <definedName name="item1.4">#REF!</definedName>
    <definedName name="item1.5">#REF!</definedName>
    <definedName name="item1.6">#REF!</definedName>
    <definedName name="item10.1">#REF!</definedName>
    <definedName name="item10.10">#REF!</definedName>
    <definedName name="item10.11">#REF!</definedName>
    <definedName name="item10.12">#REF!</definedName>
    <definedName name="item10.13">#REF!</definedName>
    <definedName name="item10.14">#REF!</definedName>
    <definedName name="item10.15">#REF!</definedName>
    <definedName name="item10.16">#REF!</definedName>
    <definedName name="item10.17">#REF!</definedName>
    <definedName name="item10.18">#REF!</definedName>
    <definedName name="item10.19">#REF!</definedName>
    <definedName name="item10.2">#REF!</definedName>
    <definedName name="item10.3">#REF!</definedName>
    <definedName name="item10.4">#REF!</definedName>
    <definedName name="item10.5">#REF!</definedName>
    <definedName name="item10.6">#REF!</definedName>
    <definedName name="item10.7">#REF!</definedName>
    <definedName name="item10.8">#REF!</definedName>
    <definedName name="item10.9">#REF!</definedName>
    <definedName name="item11.1">#REF!</definedName>
    <definedName name="item11.10">#REF!</definedName>
    <definedName name="item11.11">#REF!</definedName>
    <definedName name="item11.12">#REF!</definedName>
    <definedName name="item11.13">#REF!</definedName>
    <definedName name="item11.14">#REF!</definedName>
    <definedName name="item11.15">#REF!</definedName>
    <definedName name="item11.16">#REF!</definedName>
    <definedName name="item11.17">#REF!</definedName>
    <definedName name="item11.18">#REF!</definedName>
    <definedName name="item11.19">#REF!</definedName>
    <definedName name="item11.2">#REF!</definedName>
    <definedName name="item11.20">#REF!</definedName>
    <definedName name="item11.21">#REF!</definedName>
    <definedName name="item11.22">#REF!</definedName>
    <definedName name="item11.23">#REF!</definedName>
    <definedName name="item11.24">#REF!</definedName>
    <definedName name="item11.25">#REF!</definedName>
    <definedName name="item11.26">#REF!</definedName>
    <definedName name="item11.27">#REF!</definedName>
    <definedName name="item11.28">#REF!</definedName>
    <definedName name="item11.3">#REF!</definedName>
    <definedName name="item11.4">#REF!</definedName>
    <definedName name="item11.5">#REF!</definedName>
    <definedName name="item11.6">#REF!</definedName>
    <definedName name="item11.7">#REF!</definedName>
    <definedName name="item11.8">#REF!</definedName>
    <definedName name="item11.9">#REF!</definedName>
    <definedName name="item12.0">#REF!</definedName>
    <definedName name="item12.1">#REF!</definedName>
    <definedName name="item12.10">#REF!</definedName>
    <definedName name="item12.11">#REF!</definedName>
    <definedName name="item12.12">#REF!</definedName>
    <definedName name="item12.13">#REF!</definedName>
    <definedName name="item12.14">#REF!</definedName>
    <definedName name="item12.15">#REF!</definedName>
    <definedName name="item12.16">#REF!</definedName>
    <definedName name="item12.17">#REF!</definedName>
    <definedName name="item12.18">#REF!</definedName>
    <definedName name="item12.19">#REF!</definedName>
    <definedName name="item12.2">#REF!</definedName>
    <definedName name="item12.20">#REF!</definedName>
    <definedName name="item12.21">#REF!</definedName>
    <definedName name="item12.22">#REF!</definedName>
    <definedName name="item12.23">#REF!</definedName>
    <definedName name="item12.24">#REF!</definedName>
    <definedName name="item12.25">#REF!</definedName>
    <definedName name="item12.26">#REF!</definedName>
    <definedName name="item12.27">#REF!</definedName>
    <definedName name="item12.3">#REF!</definedName>
    <definedName name="item12.4">#REF!</definedName>
    <definedName name="item12.5">#REF!</definedName>
    <definedName name="item12.6">#REF!</definedName>
    <definedName name="item12.7">#REF!</definedName>
    <definedName name="item12.8">#REF!</definedName>
    <definedName name="item12.9">#REF!</definedName>
    <definedName name="item13.1">#REF!</definedName>
    <definedName name="item13.10">#REF!</definedName>
    <definedName name="item13.11">#REF!</definedName>
    <definedName name="item13.12">#REF!</definedName>
    <definedName name="item13.13">#REF!</definedName>
    <definedName name="item13.2">#REF!</definedName>
    <definedName name="item13.3">#REF!</definedName>
    <definedName name="item13.4">#REF!</definedName>
    <definedName name="item13.5">#REF!</definedName>
    <definedName name="item13.6">#REF!</definedName>
    <definedName name="item13.7">#REF!</definedName>
    <definedName name="item13.8">#REF!</definedName>
    <definedName name="item13.9">#REF!</definedName>
    <definedName name="item14.1">#REF!</definedName>
    <definedName name="item14.2">#REF!</definedName>
    <definedName name="item14.3">#REF!</definedName>
    <definedName name="item14.4">#REF!</definedName>
    <definedName name="item14.5">#REF!</definedName>
    <definedName name="item14.6">#REF!</definedName>
    <definedName name="item15.1">#REF!</definedName>
    <definedName name="item15.10">#REF!</definedName>
    <definedName name="item15.11">#REF!</definedName>
    <definedName name="item15.12">#REF!</definedName>
    <definedName name="item15.13">#REF!</definedName>
    <definedName name="item15.2">#REF!</definedName>
    <definedName name="item15.3">#REF!</definedName>
    <definedName name="item15.4">#REF!</definedName>
    <definedName name="item15.5">#REF!</definedName>
    <definedName name="item15.6">#REF!</definedName>
    <definedName name="item15.7">#REF!</definedName>
    <definedName name="item15.8">#REF!</definedName>
    <definedName name="item15.9">#REF!</definedName>
    <definedName name="item2.1">#REF!</definedName>
    <definedName name="item2.10">#REF!</definedName>
    <definedName name="item2.11">#REF!</definedName>
    <definedName name="item2.12">#REF!</definedName>
    <definedName name="item2.13">#REF!</definedName>
    <definedName name="item2.14">#REF!</definedName>
    <definedName name="item2.15">#REF!</definedName>
    <definedName name="item2.16">#REF!</definedName>
    <definedName name="item2.17">#REF!</definedName>
    <definedName name="item2.18">#REF!</definedName>
    <definedName name="item2.19">#REF!</definedName>
    <definedName name="item2.2">#REF!</definedName>
    <definedName name="item2.20">#REF!</definedName>
    <definedName name="item2.21">#REF!</definedName>
    <definedName name="item2.22">#REF!</definedName>
    <definedName name="item2.23">#REF!</definedName>
    <definedName name="item2.24">#REF!</definedName>
    <definedName name="item2.25">#REF!</definedName>
    <definedName name="item2.26">#REF!</definedName>
    <definedName name="item2.27">#REF!</definedName>
    <definedName name="item2.3">#REF!</definedName>
    <definedName name="item2.4">#REF!</definedName>
    <definedName name="item2.5">#REF!</definedName>
    <definedName name="item2.6">#REF!</definedName>
    <definedName name="item2.7">#REF!</definedName>
    <definedName name="item2.8">#REF!</definedName>
    <definedName name="item2.9">#REF!</definedName>
    <definedName name="item3.1">#REF!</definedName>
    <definedName name="item3.2">#REF!</definedName>
    <definedName name="item3.3">#REF!</definedName>
    <definedName name="item4.1">#REF!</definedName>
    <definedName name="item4.2">#REF!</definedName>
    <definedName name="item4.3">#REF!</definedName>
    <definedName name="item4.4">#REF!</definedName>
    <definedName name="item4.5">#REF!</definedName>
    <definedName name="item4.6">#REF!</definedName>
    <definedName name="item4.7">#REF!</definedName>
    <definedName name="item5.1">#REF!</definedName>
    <definedName name="item5.2">#REF!</definedName>
    <definedName name="item5.3">#REF!</definedName>
    <definedName name="item5.4">#REF!</definedName>
    <definedName name="item5.5">#REF!</definedName>
    <definedName name="item5.6">#REF!</definedName>
    <definedName name="item5.7">#REF!</definedName>
    <definedName name="item6.1">#REF!</definedName>
    <definedName name="item6.2">#REF!</definedName>
    <definedName name="item6.3">#REF!</definedName>
    <definedName name="item6.4">#REF!</definedName>
    <definedName name="item6.5">#REF!</definedName>
    <definedName name="item7.1">#REF!</definedName>
    <definedName name="item7.10">#REF!</definedName>
    <definedName name="item7.11">#REF!</definedName>
    <definedName name="item7.12">#REF!</definedName>
    <definedName name="item7.13">#REF!</definedName>
    <definedName name="item7.14">#REF!</definedName>
    <definedName name="item7.15">#REF!</definedName>
    <definedName name="item7.16">#REF!</definedName>
    <definedName name="item7.17">#REF!</definedName>
    <definedName name="item7.18">#REF!</definedName>
    <definedName name="item7.19">#REF!</definedName>
    <definedName name="item7.2">#REF!</definedName>
    <definedName name="item7.3">#REF!</definedName>
    <definedName name="item7.4">#REF!</definedName>
    <definedName name="item7.5">#REF!</definedName>
    <definedName name="item7.6">#REF!</definedName>
    <definedName name="item7.7">#REF!</definedName>
    <definedName name="item7.8">#REF!</definedName>
    <definedName name="item7.9">#REF!</definedName>
    <definedName name="item8.1">#REF!</definedName>
    <definedName name="item8.2">#REF!</definedName>
    <definedName name="item8.3">#REF!</definedName>
    <definedName name="item8.4">#REF!</definedName>
    <definedName name="item8.5">#REF!</definedName>
    <definedName name="item8.6">#REF!</definedName>
    <definedName name="item9.1">#REF!</definedName>
    <definedName name="item9.2">#REF!</definedName>
    <definedName name="item9.3">#REF!</definedName>
    <definedName name="item9.4">#REF!</definedName>
    <definedName name="item9.5">#REF!</definedName>
    <definedName name="item9.6">#REF!</definedName>
    <definedName name="item9.7">#REF!</definedName>
    <definedName name="item9.8">#REF!</definedName>
    <definedName name="item9.9">#REF!</definedName>
    <definedName name="itm10.2">#REF!</definedName>
    <definedName name="iu">[4]!PassaExtenso</definedName>
    <definedName name="J">#REF!</definedName>
    <definedName name="J_ANCHIETA">"#ref!"</definedName>
    <definedName name="Jd">#REF!</definedName>
    <definedName name="JESUS">'[5]Refor Out. 2001 - BDI=20% Ajust'!#REF!</definedName>
    <definedName name="jj">#REF!</definedName>
    <definedName name="Jm">#REF!</definedName>
    <definedName name="KKK">#REF!</definedName>
    <definedName name="KKKK">#REF!,#REF!</definedName>
    <definedName name="kkkk2">#REF!,#REF!</definedName>
    <definedName name="kkkkkkkk3">#REF!,#REF!</definedName>
    <definedName name="KPAV">#REF!</definedName>
    <definedName name="kpavi">#REF!</definedName>
    <definedName name="kpavim">#REF!</definedName>
    <definedName name="kpavime">#REF!</definedName>
    <definedName name="KTER">#REF!</definedName>
    <definedName name="kterr">#REF!</definedName>
    <definedName name="kterra">#REF!</definedName>
    <definedName name="kterrap">#REF!</definedName>
    <definedName name="kterraple">#REF!</definedName>
    <definedName name="la">[1]Reforma!#REF!</definedName>
    <definedName name="Laranjeiras">#REF!,#REF!</definedName>
    <definedName name="LEIS" localSheetId="15" hidden="1">{#N/A,#N/A,FALSE,"Cronograma";#N/A,#N/A,FALSE,"Cronogr. 2"}</definedName>
    <definedName name="LEIS" localSheetId="12" hidden="1">{#N/A,#N/A,FALSE,"Cronograma";#N/A,#N/A,FALSE,"Cronogr. 2"}</definedName>
    <definedName name="LEIS" localSheetId="11" hidden="1">{#N/A,#N/A,FALSE,"Cronograma";#N/A,#N/A,FALSE,"Cronogr. 2"}</definedName>
    <definedName name="LEIS" hidden="1">{#N/A,#N/A,FALSE,"Cronograma";#N/A,#N/A,FALSE,"Cronogr. 2"}</definedName>
    <definedName name="LIQUIDEZ">[7]Plan1!$A$184:$A$187</definedName>
    <definedName name="lkj" localSheetId="12">#REF!</definedName>
    <definedName name="lkj" localSheetId="11">#REF!</definedName>
    <definedName name="lkj">#REF!</definedName>
    <definedName name="LLLLL" localSheetId="12">#REF!,#REF!</definedName>
    <definedName name="LLLLL" localSheetId="11">#REF!,#REF!</definedName>
    <definedName name="LLLLL">#REF!,#REF!</definedName>
    <definedName name="LLLLLLLLLLLLLLLLLLLLLLL">#REF!,#REF!</definedName>
    <definedName name="LLLLLLLLLLLLLLLLLLLLLLLLLLLLL">#REF!,#REF!</definedName>
    <definedName name="Local">#REF!</definedName>
    <definedName name="LOP">(#REF!,#REF!)</definedName>
    <definedName name="lote">NA()</definedName>
    <definedName name="Lucro">#REF!</definedName>
    <definedName name="m">#REF!</definedName>
    <definedName name="MAR">[1]Reforma!#REF!</definedName>
    <definedName name="MCOD02.020.0010">[13]MEMORIAL!#REF!</definedName>
    <definedName name="MCOD02.020.0010_1">[14]MEMORIAL!#REF!</definedName>
    <definedName name="MCOD02.020.0070">[13]MEMORIAL!#REF!</definedName>
    <definedName name="MCOD02.020.0070_1">[14]MEMORIAL!#REF!</definedName>
    <definedName name="MCOD02.030.0090">[13]MEMORIAL!#REF!</definedName>
    <definedName name="MCOD02.030.0090_1">[14]MEMORIAL!#REF!</definedName>
    <definedName name="MCOD02.030.0100">[13]MEMORIAL!#REF!</definedName>
    <definedName name="MCOD02.030.0100_1">[14]MEMORIAL!#REF!</definedName>
    <definedName name="MCOD02.040.0200">[13]MEMORIAL!#REF!</definedName>
    <definedName name="MCOD02.040.0200_1">[14]MEMORIAL!#REF!</definedName>
    <definedName name="MCOD02.040.0280">[13]MEMORIAL!#REF!</definedName>
    <definedName name="MCOD02.040.0280_1">[14]MEMORIAL!#REF!</definedName>
    <definedName name="MCOD02.040.0921">[13]MEMORIAL!#REF!</definedName>
    <definedName name="MCOD02.040.0921_1">[14]MEMORIAL!#REF!</definedName>
    <definedName name="MCOD02.040.1055">[13]MEMORIAL!#REF!</definedName>
    <definedName name="MCOD02.040.1055_1">[14]MEMORIAL!#REF!</definedName>
    <definedName name="MCOD02.040.1060">[13]MEMORIAL!#REF!</definedName>
    <definedName name="MCOD02.040.1060_1">[14]MEMORIAL!#REF!</definedName>
    <definedName name="MCOD02.040.3790">[13]MEMORIAL!#REF!</definedName>
    <definedName name="MCOD02.040.3790_1">[14]MEMORIAL!#REF!</definedName>
    <definedName name="MCOD02.040.3800">[13]MEMORIAL!#REF!</definedName>
    <definedName name="MCOD02.040.3800_1">[14]MEMORIAL!#REF!</definedName>
    <definedName name="MCOD02.040.3810">[13]MEMORIAL!#REF!</definedName>
    <definedName name="MCOD02.040.3810_1">[14]MEMORIAL!#REF!</definedName>
    <definedName name="MCOD02.040.4510">[13]MEMORIAL!#REF!</definedName>
    <definedName name="MCOD02.040.4510_1">[14]MEMORIAL!#REF!</definedName>
    <definedName name="MCOD02.040.4520">[13]MEMORIAL!#REF!</definedName>
    <definedName name="MCOD02.040.4520_1">[14]MEMORIAL!#REF!</definedName>
    <definedName name="MCOD02.040.4550">[13]MEMORIAL!#REF!</definedName>
    <definedName name="MCOD02.040.4550_1">[14]MEMORIAL!#REF!</definedName>
    <definedName name="MCOD02.040.4620">[13]MEMORIAL!#REF!</definedName>
    <definedName name="MCOD02.040.4620_1">[14]MEMORIAL!#REF!</definedName>
    <definedName name="MCOD02.040.4630">[13]MEMORIAL!#REF!</definedName>
    <definedName name="MCOD02.040.4630_1">[14]MEMORIAL!#REF!</definedName>
    <definedName name="MCOD02.040.4636">[13]MEMORIAL!#REF!</definedName>
    <definedName name="MCOD02.040.4636_1">[14]MEMORIAL!#REF!</definedName>
    <definedName name="MCOD02.040.4690">[13]MEMORIAL!#REF!</definedName>
    <definedName name="MCOD02.040.4690_1">[14]MEMORIAL!#REF!</definedName>
    <definedName name="MCOD02.040.7402">[13]MEMORIAL!#REF!</definedName>
    <definedName name="MCOD02.040.7402_1">[14]MEMORIAL!#REF!</definedName>
    <definedName name="MCOD02.040.9800">[13]MEMORIAL!#REF!</definedName>
    <definedName name="MCOD02.040.9800_1">[14]MEMORIAL!#REF!</definedName>
    <definedName name="MCOD02.040.9802">[13]MEMORIAL!#REF!</definedName>
    <definedName name="MCOD02.040.9802_1">[14]MEMORIAL!#REF!</definedName>
    <definedName name="MCOD02.040.9804">[13]MEMORIAL!#REF!</definedName>
    <definedName name="MCOD02.040.9804_1">[14]MEMORIAL!#REF!</definedName>
    <definedName name="MCOD02.110.0014">[13]MEMORIAL!#REF!</definedName>
    <definedName name="MCOD02.110.0014_1">[14]MEMORIAL!#REF!</definedName>
    <definedName name="MCOD02.110.0054">[13]MEMORIAL!#REF!</definedName>
    <definedName name="MCOD02.110.0054_1">[14]MEMORIAL!#REF!</definedName>
    <definedName name="MCOD02.110.0066">[13]MEMORIAL!#REF!</definedName>
    <definedName name="MCOD02.110.0066_1">[14]MEMORIAL!#REF!</definedName>
    <definedName name="MCOD02.110.0094">[13]MEMORIAL!#REF!</definedName>
    <definedName name="MCOD02.110.0094_1">[14]MEMORIAL!#REF!</definedName>
    <definedName name="MCOD02.110.0106">[13]MEMORIAL!#REF!</definedName>
    <definedName name="MCOD02.110.0106_1">[14]MEMORIAL!#REF!</definedName>
    <definedName name="MCOD02.110.0110">[13]MEMORIAL!#REF!</definedName>
    <definedName name="MCOD02.110.0110_1">[14]MEMORIAL!#REF!</definedName>
    <definedName name="MCOD02.110.0134">[13]MEMORIAL!#REF!</definedName>
    <definedName name="MCOD02.110.0134_1">[14]MEMORIAL!#REF!</definedName>
    <definedName name="MCOD02.110.0146">[13]MEMORIAL!#REF!</definedName>
    <definedName name="MCOD02.110.0146_1">[14]MEMORIAL!#REF!</definedName>
    <definedName name="MCOD02.110.0150">[13]MEMORIAL!#REF!</definedName>
    <definedName name="MCOD02.110.0150_1">[14]MEMORIAL!#REF!</definedName>
    <definedName name="MCOD02.110.0610">[13]MEMORIAL!#REF!</definedName>
    <definedName name="MCOD02.110.0610_1">[14]MEMORIAL!#REF!</definedName>
    <definedName name="MCOD02.110.0620">[13]MEMORIAL!#REF!</definedName>
    <definedName name="MCOD02.110.0620_1">[14]MEMORIAL!#REF!</definedName>
    <definedName name="MCOD02.110.0734">[13]MEMORIAL!#REF!</definedName>
    <definedName name="MCOD02.110.0734_1">[14]MEMORIAL!#REF!</definedName>
    <definedName name="MCOD02.110.0738">[13]MEMORIAL!#REF!</definedName>
    <definedName name="MCOD02.110.0738_1">[14]MEMORIAL!#REF!</definedName>
    <definedName name="MCOD02.110.0750">[13]MEMORIAL!#REF!</definedName>
    <definedName name="MCOD02.110.0750_1">[14]MEMORIAL!#REF!</definedName>
    <definedName name="MCOD02.110.1014">[13]MEMORIAL!#REF!</definedName>
    <definedName name="MCOD02.110.1014_1">[14]MEMORIAL!#REF!</definedName>
    <definedName name="MCOD02.110.1020">[13]MEMORIAL!#REF!</definedName>
    <definedName name="MCOD02.110.1020_1">[14]MEMORIAL!#REF!</definedName>
    <definedName name="MCOD02.110.1164">[13]MEMORIAL!#REF!</definedName>
    <definedName name="MCOD02.110.1164_1">[14]MEMORIAL!#REF!</definedName>
    <definedName name="MCOD02.110.1166">[13]MEMORIAL!#REF!</definedName>
    <definedName name="MCOD02.110.1166_1">[14]MEMORIAL!#REF!</definedName>
    <definedName name="MCOD02.110.1420">[13]MEMORIAL!#REF!</definedName>
    <definedName name="MCOD02.110.1420_1">[14]MEMORIAL!#REF!</definedName>
    <definedName name="MCOD02.110.1426">[13]MEMORIAL!#REF!</definedName>
    <definedName name="MCOD02.110.1426_1">[14]MEMORIAL!#REF!</definedName>
    <definedName name="MCOD02.110.1654">[13]MEMORIAL!#REF!</definedName>
    <definedName name="MCOD02.110.1654_1">[14]MEMORIAL!#REF!</definedName>
    <definedName name="MCOD02.110.1880">[13]MEMORIAL!#REF!</definedName>
    <definedName name="MCOD02.110.1880_1">[14]MEMORIAL!#REF!</definedName>
    <definedName name="MCOD02.110.1974">[13]MEMORIAL!#REF!</definedName>
    <definedName name="MCOD02.110.1974_1">[14]MEMORIAL!#REF!</definedName>
    <definedName name="MCOD02.110.1996">[13]MEMORIAL!#REF!</definedName>
    <definedName name="MCOD02.110.1996_1">[14]MEMORIAL!#REF!</definedName>
    <definedName name="MCOD02.110.2012">[13]MEMORIAL!#REF!</definedName>
    <definedName name="MCOD02.110.2012_1">[14]MEMORIAL!#REF!</definedName>
    <definedName name="MCOD02.110.2016">[13]MEMORIAL!#REF!</definedName>
    <definedName name="MCOD02.110.2016_1">[14]MEMORIAL!#REF!</definedName>
    <definedName name="MCOD02.110.2024">[13]MEMORIAL!#REF!</definedName>
    <definedName name="MCOD02.110.2024_1">[14]MEMORIAL!#REF!</definedName>
    <definedName name="MCOD02.110.2026">[13]MEMORIAL!#REF!</definedName>
    <definedName name="MCOD02.110.2026_1">[14]MEMORIAL!#REF!</definedName>
    <definedName name="MCOD02.110.2310">[13]MEMORIAL!#REF!</definedName>
    <definedName name="MCOD02.110.2310_1">[14]MEMORIAL!#REF!</definedName>
    <definedName name="MCOD02.110.2480">[13]MEMORIAL!#REF!</definedName>
    <definedName name="MCOD02.110.2480_1">[14]MEMORIAL!#REF!</definedName>
    <definedName name="MCOD02.110.2798">[13]MEMORIAL!#REF!</definedName>
    <definedName name="MCOD02.110.2798_1">[14]MEMORIAL!#REF!</definedName>
    <definedName name="MCOD02.110.2806">[13]MEMORIAL!#REF!</definedName>
    <definedName name="MCOD02.110.2806_1">[14]MEMORIAL!#REF!</definedName>
    <definedName name="MCOD02.110.2868">[13]MEMORIAL!#REF!</definedName>
    <definedName name="MCOD02.110.2868_1">[14]MEMORIAL!#REF!</definedName>
    <definedName name="MCOD02.110.3856">[13]MEMORIAL!#REF!</definedName>
    <definedName name="MCOD02.110.3856_1">[14]MEMORIAL!#REF!</definedName>
    <definedName name="MCOD02.110.3908">[13]MEMORIAL!#REF!</definedName>
    <definedName name="MCOD02.110.3908_1">[14]MEMORIAL!#REF!</definedName>
    <definedName name="MCOD02.110.3926">[13]MEMORIAL!#REF!</definedName>
    <definedName name="MCOD02.110.3926_1">[14]MEMORIAL!#REF!</definedName>
    <definedName name="MCOD02.110.4288">[13]MEMORIAL!#REF!</definedName>
    <definedName name="MCOD02.110.4288_1">[14]MEMORIAL!#REF!</definedName>
    <definedName name="MCOD02.110.4296">[13]MEMORIAL!#REF!</definedName>
    <definedName name="MCOD02.110.4296_1">[14]MEMORIAL!#REF!</definedName>
    <definedName name="MCOD02.110.4308">[13]MEMORIAL!#REF!</definedName>
    <definedName name="MCOD02.110.4308_1">[14]MEMORIAL!#REF!</definedName>
    <definedName name="MCOD02.110.4312">[13]MEMORIAL!#REF!</definedName>
    <definedName name="MCOD02.110.4312_1">[14]MEMORIAL!#REF!</definedName>
    <definedName name="MCOD02.110.4320">[13]MEMORIAL!#REF!</definedName>
    <definedName name="MCOD02.110.4320_1">[14]MEMORIAL!#REF!</definedName>
    <definedName name="MCOD02.110.4780">[13]MEMORIAL!#REF!</definedName>
    <definedName name="MCOD02.110.4780_1">[14]MEMORIAL!#REF!</definedName>
    <definedName name="MCOD02.120.0050">[13]MEMORIAL!#REF!</definedName>
    <definedName name="MCOD02.120.0050_1">[14]MEMORIAL!#REF!</definedName>
    <definedName name="MCOD02.120.0060">[13]MEMORIAL!#REF!</definedName>
    <definedName name="MCOD02.120.0060_1">[14]MEMORIAL!#REF!</definedName>
    <definedName name="MCOD02.120.0140">[13]MEMORIAL!#REF!</definedName>
    <definedName name="MCOD02.120.0140_1">[14]MEMORIAL!#REF!</definedName>
    <definedName name="MCOD02.130.0070">[13]MEMORIAL!#REF!</definedName>
    <definedName name="MCOD02.130.0070_1">[14]MEMORIAL!#REF!</definedName>
    <definedName name="MCOD02.130.0080">[13]MEMORIAL!#REF!</definedName>
    <definedName name="MCOD02.130.0080_1">[14]MEMORIAL!#REF!</definedName>
    <definedName name="MCOD02.130.0100">[13]MEMORIAL!#REF!</definedName>
    <definedName name="MCOD02.130.0100_1">[14]MEMORIAL!#REF!</definedName>
    <definedName name="MCOD02.140.0030">[13]MEMORIAL!#REF!</definedName>
    <definedName name="MCOD02.140.0030_1">[14]MEMORIAL!#REF!</definedName>
    <definedName name="MCOD02.140.0080">[13]MEMORIAL!#REF!</definedName>
    <definedName name="MCOD02.140.0080_1">[14]MEMORIAL!#REF!</definedName>
    <definedName name="MCOD02.140.0090">[13]MEMORIAL!#REF!</definedName>
    <definedName name="MCOD02.140.0090_1">[14]MEMORIAL!#REF!</definedName>
    <definedName name="MCOD02.160.0010">[13]MEMORIAL!#REF!</definedName>
    <definedName name="MCOD02.160.0010_1">[14]MEMORIAL!#REF!</definedName>
    <definedName name="MCOD02.160.0110">[13]MEMORIAL!#REF!</definedName>
    <definedName name="MCOD02.160.0110_1">[14]MEMORIAL!#REF!</definedName>
    <definedName name="MCOD02.180.0010">[13]MEMORIAL!#REF!</definedName>
    <definedName name="MCOD02.180.0010_1">[14]MEMORIAL!#REF!</definedName>
    <definedName name="MCOD02.210.0020">[13]MEMORIAL!#REF!</definedName>
    <definedName name="MCOD02.210.0020_1">[14]MEMORIAL!#REF!</definedName>
    <definedName name="MCOD02.210.0030">[13]MEMORIAL!#REF!</definedName>
    <definedName name="MCOD02.210.0030_1">[14]MEMORIAL!#REF!</definedName>
    <definedName name="MCOD02.210.0090">[13]MEMORIAL!#REF!</definedName>
    <definedName name="MCOD02.210.0090_1">[14]MEMORIAL!#REF!</definedName>
    <definedName name="MCOD02.210.0110">[13]MEMORIAL!#REF!</definedName>
    <definedName name="MCOD02.210.0110_1">[14]MEMORIAL!#REF!</definedName>
    <definedName name="MCOD02.210.0310">[13]MEMORIAL!#REF!</definedName>
    <definedName name="MCOD02.210.0310_1">[14]MEMORIAL!#REF!</definedName>
    <definedName name="MCOD02.210.0340">[13]MEMORIAL!#REF!</definedName>
    <definedName name="MCOD02.210.0340_1">[14]MEMORIAL!#REF!</definedName>
    <definedName name="MCOD02.210.0350">[13]MEMORIAL!#REF!</definedName>
    <definedName name="MCOD02.210.0350_1">[14]MEMORIAL!#REF!</definedName>
    <definedName name="MCOD02.210.0360">[13]MEMORIAL!#REF!</definedName>
    <definedName name="MCOD02.210.0360_1">[14]MEMORIAL!#REF!</definedName>
    <definedName name="MCOD02.210.0370">[13]MEMORIAL!#REF!</definedName>
    <definedName name="MCOD02.210.0370_1">[14]MEMORIAL!#REF!</definedName>
    <definedName name="MCOD02.210.0380">[13]MEMORIAL!#REF!</definedName>
    <definedName name="MCOD02.210.0380_1">[14]MEMORIAL!#REF!</definedName>
    <definedName name="MCOD02.210.1620">[13]MEMORIAL!#REF!</definedName>
    <definedName name="MCOD02.210.1620_1">[14]MEMORIAL!#REF!</definedName>
    <definedName name="MCOD02.210.1625">[13]MEMORIAL!#REF!</definedName>
    <definedName name="MCOD02.210.1625_1">[14]MEMORIAL!#REF!</definedName>
    <definedName name="MCOD02.210.1635">[13]MEMORIAL!#REF!</definedName>
    <definedName name="MCOD02.210.1635_1">[14]MEMORIAL!#REF!</definedName>
    <definedName name="MCOD02.210.1637">[13]MEMORIAL!#REF!</definedName>
    <definedName name="MCOD02.210.1637_1">[14]MEMORIAL!#REF!</definedName>
    <definedName name="MCOD02_020_0010" localSheetId="1">#REF!</definedName>
    <definedName name="MCOD02_020_0010" localSheetId="6">#REF!</definedName>
    <definedName name="MCOD02_020_0010" localSheetId="15">#REF!</definedName>
    <definedName name="MCOD02_020_0010" localSheetId="13">#REF!</definedName>
    <definedName name="MCOD02_020_0010" localSheetId="12">#REF!</definedName>
    <definedName name="MCOD02_020_0010" localSheetId="11">#REF!</definedName>
    <definedName name="MCOD02_020_0010">#REF!</definedName>
    <definedName name="MCOD02_020_0010_1" localSheetId="1">#REF!</definedName>
    <definedName name="MCOD02_020_0010_1" localSheetId="6">#REF!</definedName>
    <definedName name="MCOD02_020_0010_1" localSheetId="3">#REF!</definedName>
    <definedName name="MCOD02_020_0010_1" localSheetId="13">#REF!</definedName>
    <definedName name="MCOD02_020_0010_1">#REF!</definedName>
    <definedName name="MCOD02_020_0070" localSheetId="1">#REF!</definedName>
    <definedName name="MCOD02_020_0070" localSheetId="6">#REF!</definedName>
    <definedName name="MCOD02_020_0070" localSheetId="3">#REF!</definedName>
    <definedName name="MCOD02_020_0070" localSheetId="13">#REF!</definedName>
    <definedName name="MCOD02_020_0070">#REF!</definedName>
    <definedName name="MCOD02_020_0070_1" localSheetId="1">#REF!</definedName>
    <definedName name="MCOD02_020_0070_1" localSheetId="6">#REF!</definedName>
    <definedName name="MCOD02_020_0070_1" localSheetId="3">#REF!</definedName>
    <definedName name="MCOD02_020_0070_1" localSheetId="13">#REF!</definedName>
    <definedName name="MCOD02_020_0070_1">#REF!</definedName>
    <definedName name="MCOD02_030_0090" localSheetId="1">#REF!</definedName>
    <definedName name="MCOD02_030_0090" localSheetId="6">#REF!</definedName>
    <definedName name="MCOD02_030_0090" localSheetId="3">#REF!</definedName>
    <definedName name="MCOD02_030_0090" localSheetId="13">#REF!</definedName>
    <definedName name="MCOD02_030_0090">#REF!</definedName>
    <definedName name="MCOD02_030_0090_1" localSheetId="1">#REF!</definedName>
    <definedName name="MCOD02_030_0090_1" localSheetId="6">#REF!</definedName>
    <definedName name="MCOD02_030_0090_1" localSheetId="3">#REF!</definedName>
    <definedName name="MCOD02_030_0090_1" localSheetId="13">#REF!</definedName>
    <definedName name="MCOD02_030_0090_1">#REF!</definedName>
    <definedName name="MCOD02_030_0100" localSheetId="1">#REF!</definedName>
    <definedName name="MCOD02_030_0100" localSheetId="6">#REF!</definedName>
    <definedName name="MCOD02_030_0100" localSheetId="3">#REF!</definedName>
    <definedName name="MCOD02_030_0100" localSheetId="13">#REF!</definedName>
    <definedName name="MCOD02_030_0100">#REF!</definedName>
    <definedName name="MCOD02_030_0100_1" localSheetId="1">#REF!</definedName>
    <definedName name="MCOD02_030_0100_1" localSheetId="6">#REF!</definedName>
    <definedName name="MCOD02_030_0100_1" localSheetId="3">#REF!</definedName>
    <definedName name="MCOD02_030_0100_1" localSheetId="13">#REF!</definedName>
    <definedName name="MCOD02_030_0100_1">#REF!</definedName>
    <definedName name="MCOD02_040_0200" localSheetId="1">#REF!</definedName>
    <definedName name="MCOD02_040_0200" localSheetId="6">#REF!</definedName>
    <definedName name="MCOD02_040_0200" localSheetId="3">#REF!</definedName>
    <definedName name="MCOD02_040_0200" localSheetId="13">#REF!</definedName>
    <definedName name="MCOD02_040_0200">#REF!</definedName>
    <definedName name="MCOD02_040_0200_1" localSheetId="1">#REF!</definedName>
    <definedName name="MCOD02_040_0200_1" localSheetId="6">#REF!</definedName>
    <definedName name="MCOD02_040_0200_1" localSheetId="3">#REF!</definedName>
    <definedName name="MCOD02_040_0200_1" localSheetId="13">#REF!</definedName>
    <definedName name="MCOD02_040_0200_1">#REF!</definedName>
    <definedName name="MCOD02_040_0280" localSheetId="1">#REF!</definedName>
    <definedName name="MCOD02_040_0280" localSheetId="6">#REF!</definedName>
    <definedName name="MCOD02_040_0280" localSheetId="3">#REF!</definedName>
    <definedName name="MCOD02_040_0280" localSheetId="13">#REF!</definedName>
    <definedName name="MCOD02_040_0280">#REF!</definedName>
    <definedName name="MCOD02_040_0280_1" localSheetId="1">#REF!</definedName>
    <definedName name="MCOD02_040_0280_1" localSheetId="6">#REF!</definedName>
    <definedName name="MCOD02_040_0280_1" localSheetId="3">#REF!</definedName>
    <definedName name="MCOD02_040_0280_1" localSheetId="13">#REF!</definedName>
    <definedName name="MCOD02_040_0280_1">#REF!</definedName>
    <definedName name="MCOD02_040_0921" localSheetId="1">#REF!</definedName>
    <definedName name="MCOD02_040_0921" localSheetId="6">#REF!</definedName>
    <definedName name="MCOD02_040_0921" localSheetId="3">#REF!</definedName>
    <definedName name="MCOD02_040_0921" localSheetId="13">#REF!</definedName>
    <definedName name="MCOD02_040_0921">#REF!</definedName>
    <definedName name="MCOD02_040_0921_1" localSheetId="1">#REF!</definedName>
    <definedName name="MCOD02_040_0921_1" localSheetId="6">#REF!</definedName>
    <definedName name="MCOD02_040_0921_1" localSheetId="3">#REF!</definedName>
    <definedName name="MCOD02_040_0921_1" localSheetId="13">#REF!</definedName>
    <definedName name="MCOD02_040_0921_1">#REF!</definedName>
    <definedName name="MCOD02_040_1055" localSheetId="1">#REF!</definedName>
    <definedName name="MCOD02_040_1055" localSheetId="6">#REF!</definedName>
    <definedName name="MCOD02_040_1055" localSheetId="3">#REF!</definedName>
    <definedName name="MCOD02_040_1055" localSheetId="13">#REF!</definedName>
    <definedName name="MCOD02_040_1055">#REF!</definedName>
    <definedName name="MCOD02_040_1055_1" localSheetId="1">#REF!</definedName>
    <definedName name="MCOD02_040_1055_1" localSheetId="6">#REF!</definedName>
    <definedName name="MCOD02_040_1055_1" localSheetId="3">#REF!</definedName>
    <definedName name="MCOD02_040_1055_1" localSheetId="13">#REF!</definedName>
    <definedName name="MCOD02_040_1055_1">#REF!</definedName>
    <definedName name="MCOD02_040_1060" localSheetId="1">#REF!</definedName>
    <definedName name="MCOD02_040_1060" localSheetId="6">#REF!</definedName>
    <definedName name="MCOD02_040_1060" localSheetId="3">#REF!</definedName>
    <definedName name="MCOD02_040_1060" localSheetId="13">#REF!</definedName>
    <definedName name="MCOD02_040_1060">#REF!</definedName>
    <definedName name="MCOD02_040_1060_1" localSheetId="1">#REF!</definedName>
    <definedName name="MCOD02_040_1060_1" localSheetId="6">#REF!</definedName>
    <definedName name="MCOD02_040_1060_1" localSheetId="3">#REF!</definedName>
    <definedName name="MCOD02_040_1060_1" localSheetId="13">#REF!</definedName>
    <definedName name="MCOD02_040_1060_1">#REF!</definedName>
    <definedName name="MCOD02_040_3790" localSheetId="1">#REF!</definedName>
    <definedName name="MCOD02_040_3790" localSheetId="6">#REF!</definedName>
    <definedName name="MCOD02_040_3790" localSheetId="3">#REF!</definedName>
    <definedName name="MCOD02_040_3790" localSheetId="13">#REF!</definedName>
    <definedName name="MCOD02_040_3790">#REF!</definedName>
    <definedName name="MCOD02_040_3790_1" localSheetId="1">#REF!</definedName>
    <definedName name="MCOD02_040_3790_1" localSheetId="6">#REF!</definedName>
    <definedName name="MCOD02_040_3790_1" localSheetId="3">#REF!</definedName>
    <definedName name="MCOD02_040_3790_1" localSheetId="13">#REF!</definedName>
    <definedName name="MCOD02_040_3790_1">#REF!</definedName>
    <definedName name="MCOD02_040_3800" localSheetId="1">#REF!</definedName>
    <definedName name="MCOD02_040_3800" localSheetId="6">#REF!</definedName>
    <definedName name="MCOD02_040_3800" localSheetId="3">#REF!</definedName>
    <definedName name="MCOD02_040_3800" localSheetId="13">#REF!</definedName>
    <definedName name="MCOD02_040_3800">#REF!</definedName>
    <definedName name="MCOD02_040_3800_1" localSheetId="1">#REF!</definedName>
    <definedName name="MCOD02_040_3800_1" localSheetId="6">#REF!</definedName>
    <definedName name="MCOD02_040_3800_1" localSheetId="3">#REF!</definedName>
    <definedName name="MCOD02_040_3800_1" localSheetId="13">#REF!</definedName>
    <definedName name="MCOD02_040_3800_1">#REF!</definedName>
    <definedName name="MCOD02_040_3810" localSheetId="1">#REF!</definedName>
    <definedName name="MCOD02_040_3810" localSheetId="6">#REF!</definedName>
    <definedName name="MCOD02_040_3810" localSheetId="3">#REF!</definedName>
    <definedName name="MCOD02_040_3810" localSheetId="13">#REF!</definedName>
    <definedName name="MCOD02_040_3810">#REF!</definedName>
    <definedName name="MCOD02_040_3810_1" localSheetId="1">#REF!</definedName>
    <definedName name="MCOD02_040_3810_1" localSheetId="6">#REF!</definedName>
    <definedName name="MCOD02_040_3810_1" localSheetId="3">#REF!</definedName>
    <definedName name="MCOD02_040_3810_1" localSheetId="13">#REF!</definedName>
    <definedName name="MCOD02_040_3810_1">#REF!</definedName>
    <definedName name="MCOD02_040_4510" localSheetId="1">#REF!</definedName>
    <definedName name="MCOD02_040_4510" localSheetId="6">#REF!</definedName>
    <definedName name="MCOD02_040_4510" localSheetId="3">#REF!</definedName>
    <definedName name="MCOD02_040_4510" localSheetId="13">#REF!</definedName>
    <definedName name="MCOD02_040_4510">#REF!</definedName>
    <definedName name="MCOD02_040_4510_1" localSheetId="1">#REF!</definedName>
    <definedName name="MCOD02_040_4510_1" localSheetId="6">#REF!</definedName>
    <definedName name="MCOD02_040_4510_1" localSheetId="3">#REF!</definedName>
    <definedName name="MCOD02_040_4510_1" localSheetId="13">#REF!</definedName>
    <definedName name="MCOD02_040_4510_1">#REF!</definedName>
    <definedName name="MCOD02_040_4520" localSheetId="1">#REF!</definedName>
    <definedName name="MCOD02_040_4520" localSheetId="6">#REF!</definedName>
    <definedName name="MCOD02_040_4520" localSheetId="3">#REF!</definedName>
    <definedName name="MCOD02_040_4520" localSheetId="13">#REF!</definedName>
    <definedName name="MCOD02_040_4520">#REF!</definedName>
    <definedName name="MCOD02_040_4520_1" localSheetId="1">#REF!</definedName>
    <definedName name="MCOD02_040_4520_1" localSheetId="6">#REF!</definedName>
    <definedName name="MCOD02_040_4520_1" localSheetId="3">#REF!</definedName>
    <definedName name="MCOD02_040_4520_1" localSheetId="13">#REF!</definedName>
    <definedName name="MCOD02_040_4520_1">#REF!</definedName>
    <definedName name="MCOD02_040_4550" localSheetId="1">#REF!</definedName>
    <definedName name="MCOD02_040_4550" localSheetId="6">#REF!</definedName>
    <definedName name="MCOD02_040_4550" localSheetId="3">#REF!</definedName>
    <definedName name="MCOD02_040_4550" localSheetId="13">#REF!</definedName>
    <definedName name="MCOD02_040_4550">#REF!</definedName>
    <definedName name="MCOD02_040_4550_1" localSheetId="1">#REF!</definedName>
    <definedName name="MCOD02_040_4550_1" localSheetId="6">#REF!</definedName>
    <definedName name="MCOD02_040_4550_1" localSheetId="3">#REF!</definedName>
    <definedName name="MCOD02_040_4550_1" localSheetId="13">#REF!</definedName>
    <definedName name="MCOD02_040_4550_1">#REF!</definedName>
    <definedName name="MCOD02_040_4620" localSheetId="1">#REF!</definedName>
    <definedName name="MCOD02_040_4620" localSheetId="6">#REF!</definedName>
    <definedName name="MCOD02_040_4620" localSheetId="3">#REF!</definedName>
    <definedName name="MCOD02_040_4620" localSheetId="13">#REF!</definedName>
    <definedName name="MCOD02_040_4620">#REF!</definedName>
    <definedName name="MCOD02_040_4620_1" localSheetId="1">#REF!</definedName>
    <definedName name="MCOD02_040_4620_1" localSheetId="6">#REF!</definedName>
    <definedName name="MCOD02_040_4620_1" localSheetId="3">#REF!</definedName>
    <definedName name="MCOD02_040_4620_1" localSheetId="13">#REF!</definedName>
    <definedName name="MCOD02_040_4620_1">#REF!</definedName>
    <definedName name="MCOD02_040_4630" localSheetId="1">#REF!</definedName>
    <definedName name="MCOD02_040_4630" localSheetId="6">#REF!</definedName>
    <definedName name="MCOD02_040_4630" localSheetId="3">#REF!</definedName>
    <definedName name="MCOD02_040_4630" localSheetId="13">#REF!</definedName>
    <definedName name="MCOD02_040_4630">#REF!</definedName>
    <definedName name="MCOD02_040_4630_1" localSheetId="1">#REF!</definedName>
    <definedName name="MCOD02_040_4630_1" localSheetId="6">#REF!</definedName>
    <definedName name="MCOD02_040_4630_1" localSheetId="3">#REF!</definedName>
    <definedName name="MCOD02_040_4630_1" localSheetId="13">#REF!</definedName>
    <definedName name="MCOD02_040_4630_1">#REF!</definedName>
    <definedName name="MCOD02_040_4636" localSheetId="1">#REF!</definedName>
    <definedName name="MCOD02_040_4636" localSheetId="6">#REF!</definedName>
    <definedName name="MCOD02_040_4636" localSheetId="3">#REF!</definedName>
    <definedName name="MCOD02_040_4636" localSheetId="13">#REF!</definedName>
    <definedName name="MCOD02_040_4636">#REF!</definedName>
    <definedName name="MCOD02_040_4636_1" localSheetId="1">#REF!</definedName>
    <definedName name="MCOD02_040_4636_1" localSheetId="6">#REF!</definedName>
    <definedName name="MCOD02_040_4636_1" localSheetId="3">#REF!</definedName>
    <definedName name="MCOD02_040_4636_1" localSheetId="13">#REF!</definedName>
    <definedName name="MCOD02_040_4636_1">#REF!</definedName>
    <definedName name="MCOD02_040_4690" localSheetId="1">#REF!</definedName>
    <definedName name="MCOD02_040_4690" localSheetId="6">#REF!</definedName>
    <definedName name="MCOD02_040_4690" localSheetId="3">#REF!</definedName>
    <definedName name="MCOD02_040_4690" localSheetId="13">#REF!</definedName>
    <definedName name="MCOD02_040_4690">#REF!</definedName>
    <definedName name="MCOD02_040_4690_1" localSheetId="1">#REF!</definedName>
    <definedName name="MCOD02_040_4690_1" localSheetId="6">#REF!</definedName>
    <definedName name="MCOD02_040_4690_1" localSheetId="3">#REF!</definedName>
    <definedName name="MCOD02_040_4690_1" localSheetId="13">#REF!</definedName>
    <definedName name="MCOD02_040_4690_1">#REF!</definedName>
    <definedName name="MCOD02_040_7402" localSheetId="1">#REF!</definedName>
    <definedName name="MCOD02_040_7402" localSheetId="6">#REF!</definedName>
    <definedName name="MCOD02_040_7402" localSheetId="3">#REF!</definedName>
    <definedName name="MCOD02_040_7402" localSheetId="13">#REF!</definedName>
    <definedName name="MCOD02_040_7402">#REF!</definedName>
    <definedName name="MCOD02_040_7402_1" localSheetId="1">#REF!</definedName>
    <definedName name="MCOD02_040_7402_1" localSheetId="6">#REF!</definedName>
    <definedName name="MCOD02_040_7402_1" localSheetId="3">#REF!</definedName>
    <definedName name="MCOD02_040_7402_1" localSheetId="13">#REF!</definedName>
    <definedName name="MCOD02_040_7402_1">#REF!</definedName>
    <definedName name="MCOD02_040_9800" localSheetId="1">#REF!</definedName>
    <definedName name="MCOD02_040_9800" localSheetId="6">#REF!</definedName>
    <definedName name="MCOD02_040_9800" localSheetId="3">#REF!</definedName>
    <definedName name="MCOD02_040_9800" localSheetId="13">#REF!</definedName>
    <definedName name="MCOD02_040_9800">#REF!</definedName>
    <definedName name="MCOD02_040_9800_1" localSheetId="1">#REF!</definedName>
    <definedName name="MCOD02_040_9800_1" localSheetId="6">#REF!</definedName>
    <definedName name="MCOD02_040_9800_1" localSheetId="3">#REF!</definedName>
    <definedName name="MCOD02_040_9800_1" localSheetId="13">#REF!</definedName>
    <definedName name="MCOD02_040_9800_1">#REF!</definedName>
    <definedName name="MCOD02_040_9802" localSheetId="1">#REF!</definedName>
    <definedName name="MCOD02_040_9802" localSheetId="6">#REF!</definedName>
    <definedName name="MCOD02_040_9802" localSheetId="3">#REF!</definedName>
    <definedName name="MCOD02_040_9802" localSheetId="13">#REF!</definedName>
    <definedName name="MCOD02_040_9802">#REF!</definedName>
    <definedName name="MCOD02_040_9802_1" localSheetId="1">#REF!</definedName>
    <definedName name="MCOD02_040_9802_1" localSheetId="6">#REF!</definedName>
    <definedName name="MCOD02_040_9802_1" localSheetId="3">#REF!</definedName>
    <definedName name="MCOD02_040_9802_1" localSheetId="13">#REF!</definedName>
    <definedName name="MCOD02_040_9802_1">#REF!</definedName>
    <definedName name="MCOD02_040_9804" localSheetId="1">#REF!</definedName>
    <definedName name="MCOD02_040_9804" localSheetId="6">#REF!</definedName>
    <definedName name="MCOD02_040_9804" localSheetId="3">#REF!</definedName>
    <definedName name="MCOD02_040_9804" localSheetId="13">#REF!</definedName>
    <definedName name="MCOD02_040_9804">#REF!</definedName>
    <definedName name="MCOD02_040_9804_1" localSheetId="1">#REF!</definedName>
    <definedName name="MCOD02_040_9804_1" localSheetId="6">#REF!</definedName>
    <definedName name="MCOD02_040_9804_1" localSheetId="3">#REF!</definedName>
    <definedName name="MCOD02_040_9804_1" localSheetId="13">#REF!</definedName>
    <definedName name="MCOD02_040_9804_1">#REF!</definedName>
    <definedName name="MCOD02_110_0014" localSheetId="1">#REF!</definedName>
    <definedName name="MCOD02_110_0014" localSheetId="6">#REF!</definedName>
    <definedName name="MCOD02_110_0014" localSheetId="3">#REF!</definedName>
    <definedName name="MCOD02_110_0014" localSheetId="13">#REF!</definedName>
    <definedName name="MCOD02_110_0014">#REF!</definedName>
    <definedName name="MCOD02_110_0014_1" localSheetId="1">#REF!</definedName>
    <definedName name="MCOD02_110_0014_1" localSheetId="6">#REF!</definedName>
    <definedName name="MCOD02_110_0014_1" localSheetId="3">#REF!</definedName>
    <definedName name="MCOD02_110_0014_1" localSheetId="13">#REF!</definedName>
    <definedName name="MCOD02_110_0014_1">#REF!</definedName>
    <definedName name="MCOD02_110_0054" localSheetId="1">#REF!</definedName>
    <definedName name="MCOD02_110_0054" localSheetId="6">#REF!</definedName>
    <definedName name="MCOD02_110_0054" localSheetId="3">#REF!</definedName>
    <definedName name="MCOD02_110_0054" localSheetId="13">#REF!</definedName>
    <definedName name="MCOD02_110_0054">#REF!</definedName>
    <definedName name="MCOD02_110_0054_1" localSheetId="1">#REF!</definedName>
    <definedName name="MCOD02_110_0054_1" localSheetId="6">#REF!</definedName>
    <definedName name="MCOD02_110_0054_1" localSheetId="3">#REF!</definedName>
    <definedName name="MCOD02_110_0054_1" localSheetId="13">#REF!</definedName>
    <definedName name="MCOD02_110_0054_1">#REF!</definedName>
    <definedName name="MCOD02_110_0066" localSheetId="1">#REF!</definedName>
    <definedName name="MCOD02_110_0066" localSheetId="6">#REF!</definedName>
    <definedName name="MCOD02_110_0066" localSheetId="3">#REF!</definedName>
    <definedName name="MCOD02_110_0066" localSheetId="13">#REF!</definedName>
    <definedName name="MCOD02_110_0066">#REF!</definedName>
    <definedName name="MCOD02_110_0066_1" localSheetId="1">#REF!</definedName>
    <definedName name="MCOD02_110_0066_1" localSheetId="6">#REF!</definedName>
    <definedName name="MCOD02_110_0066_1" localSheetId="3">#REF!</definedName>
    <definedName name="MCOD02_110_0066_1" localSheetId="13">#REF!</definedName>
    <definedName name="MCOD02_110_0066_1">#REF!</definedName>
    <definedName name="MCOD02_110_0094" localSheetId="1">#REF!</definedName>
    <definedName name="MCOD02_110_0094" localSheetId="6">#REF!</definedName>
    <definedName name="MCOD02_110_0094" localSheetId="3">#REF!</definedName>
    <definedName name="MCOD02_110_0094" localSheetId="13">#REF!</definedName>
    <definedName name="MCOD02_110_0094">#REF!</definedName>
    <definedName name="MCOD02_110_0094_1" localSheetId="1">#REF!</definedName>
    <definedName name="MCOD02_110_0094_1" localSheetId="6">#REF!</definedName>
    <definedName name="MCOD02_110_0094_1" localSheetId="3">#REF!</definedName>
    <definedName name="MCOD02_110_0094_1" localSheetId="13">#REF!</definedName>
    <definedName name="MCOD02_110_0094_1">#REF!</definedName>
    <definedName name="MCOD02_110_0106" localSheetId="1">#REF!</definedName>
    <definedName name="MCOD02_110_0106" localSheetId="6">#REF!</definedName>
    <definedName name="MCOD02_110_0106" localSheetId="3">#REF!</definedName>
    <definedName name="MCOD02_110_0106" localSheetId="13">#REF!</definedName>
    <definedName name="MCOD02_110_0106">#REF!</definedName>
    <definedName name="MCOD02_110_0106_1" localSheetId="1">#REF!</definedName>
    <definedName name="MCOD02_110_0106_1" localSheetId="6">#REF!</definedName>
    <definedName name="MCOD02_110_0106_1" localSheetId="3">#REF!</definedName>
    <definedName name="MCOD02_110_0106_1" localSheetId="13">#REF!</definedName>
    <definedName name="MCOD02_110_0106_1">#REF!</definedName>
    <definedName name="MCOD02_110_0110" localSheetId="1">#REF!</definedName>
    <definedName name="MCOD02_110_0110" localSheetId="6">#REF!</definedName>
    <definedName name="MCOD02_110_0110" localSheetId="3">#REF!</definedName>
    <definedName name="MCOD02_110_0110" localSheetId="13">#REF!</definedName>
    <definedName name="MCOD02_110_0110">#REF!</definedName>
    <definedName name="MCOD02_110_0110_1" localSheetId="1">#REF!</definedName>
    <definedName name="MCOD02_110_0110_1" localSheetId="6">#REF!</definedName>
    <definedName name="MCOD02_110_0110_1" localSheetId="3">#REF!</definedName>
    <definedName name="MCOD02_110_0110_1" localSheetId="13">#REF!</definedName>
    <definedName name="MCOD02_110_0110_1">#REF!</definedName>
    <definedName name="MCOD02_110_0134" localSheetId="1">#REF!</definedName>
    <definedName name="MCOD02_110_0134" localSheetId="6">#REF!</definedName>
    <definedName name="MCOD02_110_0134" localSheetId="3">#REF!</definedName>
    <definedName name="MCOD02_110_0134" localSheetId="13">#REF!</definedName>
    <definedName name="MCOD02_110_0134">#REF!</definedName>
    <definedName name="MCOD02_110_0134_1" localSheetId="1">#REF!</definedName>
    <definedName name="MCOD02_110_0134_1" localSheetId="6">#REF!</definedName>
    <definedName name="MCOD02_110_0134_1" localSheetId="3">#REF!</definedName>
    <definedName name="MCOD02_110_0134_1" localSheetId="13">#REF!</definedName>
    <definedName name="MCOD02_110_0134_1">#REF!</definedName>
    <definedName name="MCOD02_110_0146" localSheetId="1">#REF!</definedName>
    <definedName name="MCOD02_110_0146" localSheetId="6">#REF!</definedName>
    <definedName name="MCOD02_110_0146" localSheetId="3">#REF!</definedName>
    <definedName name="MCOD02_110_0146" localSheetId="13">#REF!</definedName>
    <definedName name="MCOD02_110_0146">#REF!</definedName>
    <definedName name="MCOD02_110_0146_1" localSheetId="1">#REF!</definedName>
    <definedName name="MCOD02_110_0146_1" localSheetId="6">#REF!</definedName>
    <definedName name="MCOD02_110_0146_1" localSheetId="3">#REF!</definedName>
    <definedName name="MCOD02_110_0146_1" localSheetId="13">#REF!</definedName>
    <definedName name="MCOD02_110_0146_1">#REF!</definedName>
    <definedName name="MCOD02_110_0150" localSheetId="1">#REF!</definedName>
    <definedName name="MCOD02_110_0150" localSheetId="6">#REF!</definedName>
    <definedName name="MCOD02_110_0150" localSheetId="3">#REF!</definedName>
    <definedName name="MCOD02_110_0150" localSheetId="13">#REF!</definedName>
    <definedName name="MCOD02_110_0150">#REF!</definedName>
    <definedName name="MCOD02_110_0150_1" localSheetId="1">#REF!</definedName>
    <definedName name="MCOD02_110_0150_1" localSheetId="6">#REF!</definedName>
    <definedName name="MCOD02_110_0150_1" localSheetId="3">#REF!</definedName>
    <definedName name="MCOD02_110_0150_1" localSheetId="13">#REF!</definedName>
    <definedName name="MCOD02_110_0150_1">#REF!</definedName>
    <definedName name="MCOD02_110_0610" localSheetId="1">#REF!</definedName>
    <definedName name="MCOD02_110_0610" localSheetId="6">#REF!</definedName>
    <definedName name="MCOD02_110_0610" localSheetId="3">#REF!</definedName>
    <definedName name="MCOD02_110_0610" localSheetId="13">#REF!</definedName>
    <definedName name="MCOD02_110_0610">#REF!</definedName>
    <definedName name="MCOD02_110_0610_1" localSheetId="1">#REF!</definedName>
    <definedName name="MCOD02_110_0610_1" localSheetId="6">#REF!</definedName>
    <definedName name="MCOD02_110_0610_1" localSheetId="3">#REF!</definedName>
    <definedName name="MCOD02_110_0610_1" localSheetId="13">#REF!</definedName>
    <definedName name="MCOD02_110_0610_1">#REF!</definedName>
    <definedName name="MCOD02_110_0620" localSheetId="1">#REF!</definedName>
    <definedName name="MCOD02_110_0620" localSheetId="6">#REF!</definedName>
    <definedName name="MCOD02_110_0620" localSheetId="3">#REF!</definedName>
    <definedName name="MCOD02_110_0620" localSheetId="13">#REF!</definedName>
    <definedName name="MCOD02_110_0620">#REF!</definedName>
    <definedName name="MCOD02_110_0620_1" localSheetId="1">#REF!</definedName>
    <definedName name="MCOD02_110_0620_1" localSheetId="6">#REF!</definedName>
    <definedName name="MCOD02_110_0620_1" localSheetId="3">#REF!</definedName>
    <definedName name="MCOD02_110_0620_1" localSheetId="13">#REF!</definedName>
    <definedName name="MCOD02_110_0620_1">#REF!</definedName>
    <definedName name="MCOD02_110_0734" localSheetId="1">#REF!</definedName>
    <definedName name="MCOD02_110_0734" localSheetId="6">#REF!</definedName>
    <definedName name="MCOD02_110_0734" localSheetId="3">#REF!</definedName>
    <definedName name="MCOD02_110_0734" localSheetId="13">#REF!</definedName>
    <definedName name="MCOD02_110_0734">#REF!</definedName>
    <definedName name="MCOD02_110_0734_1" localSheetId="1">#REF!</definedName>
    <definedName name="MCOD02_110_0734_1" localSheetId="6">#REF!</definedName>
    <definedName name="MCOD02_110_0734_1" localSheetId="3">#REF!</definedName>
    <definedName name="MCOD02_110_0734_1" localSheetId="13">#REF!</definedName>
    <definedName name="MCOD02_110_0734_1">#REF!</definedName>
    <definedName name="MCOD02_110_0738" localSheetId="1">#REF!</definedName>
    <definedName name="MCOD02_110_0738" localSheetId="6">#REF!</definedName>
    <definedName name="MCOD02_110_0738" localSheetId="3">#REF!</definedName>
    <definedName name="MCOD02_110_0738" localSheetId="13">#REF!</definedName>
    <definedName name="MCOD02_110_0738">#REF!</definedName>
    <definedName name="MCOD02_110_0738_1" localSheetId="1">#REF!</definedName>
    <definedName name="MCOD02_110_0738_1" localSheetId="6">#REF!</definedName>
    <definedName name="MCOD02_110_0738_1" localSheetId="3">#REF!</definedName>
    <definedName name="MCOD02_110_0738_1" localSheetId="13">#REF!</definedName>
    <definedName name="MCOD02_110_0738_1">#REF!</definedName>
    <definedName name="MCOD02_110_0750" localSheetId="1">#REF!</definedName>
    <definedName name="MCOD02_110_0750" localSheetId="6">#REF!</definedName>
    <definedName name="MCOD02_110_0750" localSheetId="3">#REF!</definedName>
    <definedName name="MCOD02_110_0750" localSheetId="13">#REF!</definedName>
    <definedName name="MCOD02_110_0750">#REF!</definedName>
    <definedName name="MCOD02_110_0750_1" localSheetId="1">#REF!</definedName>
    <definedName name="MCOD02_110_0750_1" localSheetId="6">#REF!</definedName>
    <definedName name="MCOD02_110_0750_1" localSheetId="3">#REF!</definedName>
    <definedName name="MCOD02_110_0750_1" localSheetId="13">#REF!</definedName>
    <definedName name="MCOD02_110_0750_1">#REF!</definedName>
    <definedName name="MCOD02_110_1014" localSheetId="1">#REF!</definedName>
    <definedName name="MCOD02_110_1014" localSheetId="6">#REF!</definedName>
    <definedName name="MCOD02_110_1014" localSheetId="3">#REF!</definedName>
    <definedName name="MCOD02_110_1014" localSheetId="13">#REF!</definedName>
    <definedName name="MCOD02_110_1014">#REF!</definedName>
    <definedName name="MCOD02_110_1014_1" localSheetId="1">#REF!</definedName>
    <definedName name="MCOD02_110_1014_1" localSheetId="6">#REF!</definedName>
    <definedName name="MCOD02_110_1014_1" localSheetId="3">#REF!</definedName>
    <definedName name="MCOD02_110_1014_1" localSheetId="13">#REF!</definedName>
    <definedName name="MCOD02_110_1014_1">#REF!</definedName>
    <definedName name="MCOD02_110_1020" localSheetId="1">#REF!</definedName>
    <definedName name="MCOD02_110_1020" localSheetId="6">#REF!</definedName>
    <definedName name="MCOD02_110_1020" localSheetId="3">#REF!</definedName>
    <definedName name="MCOD02_110_1020" localSheetId="13">#REF!</definedName>
    <definedName name="MCOD02_110_1020">#REF!</definedName>
    <definedName name="MCOD02_110_1020_1" localSheetId="1">#REF!</definedName>
    <definedName name="MCOD02_110_1020_1" localSheetId="6">#REF!</definedName>
    <definedName name="MCOD02_110_1020_1" localSheetId="3">#REF!</definedName>
    <definedName name="MCOD02_110_1020_1" localSheetId="13">#REF!</definedName>
    <definedName name="MCOD02_110_1020_1">#REF!</definedName>
    <definedName name="MCOD02_110_1164" localSheetId="1">#REF!</definedName>
    <definedName name="MCOD02_110_1164" localSheetId="6">#REF!</definedName>
    <definedName name="MCOD02_110_1164" localSheetId="3">#REF!</definedName>
    <definedName name="MCOD02_110_1164" localSheetId="13">#REF!</definedName>
    <definedName name="MCOD02_110_1164">#REF!</definedName>
    <definedName name="MCOD02_110_1164_1" localSheetId="1">#REF!</definedName>
    <definedName name="MCOD02_110_1164_1" localSheetId="6">#REF!</definedName>
    <definedName name="MCOD02_110_1164_1" localSheetId="3">#REF!</definedName>
    <definedName name="MCOD02_110_1164_1" localSheetId="13">#REF!</definedName>
    <definedName name="MCOD02_110_1164_1">#REF!</definedName>
    <definedName name="MCOD02_110_1166" localSheetId="1">#REF!</definedName>
    <definedName name="MCOD02_110_1166" localSheetId="6">#REF!</definedName>
    <definedName name="MCOD02_110_1166" localSheetId="3">#REF!</definedName>
    <definedName name="MCOD02_110_1166" localSheetId="13">#REF!</definedName>
    <definedName name="MCOD02_110_1166">#REF!</definedName>
    <definedName name="MCOD02_110_1166_1" localSheetId="1">#REF!</definedName>
    <definedName name="MCOD02_110_1166_1" localSheetId="6">#REF!</definedName>
    <definedName name="MCOD02_110_1166_1" localSheetId="3">#REF!</definedName>
    <definedName name="MCOD02_110_1166_1" localSheetId="13">#REF!</definedName>
    <definedName name="MCOD02_110_1166_1">#REF!</definedName>
    <definedName name="MCOD02_110_1420" localSheetId="1">#REF!</definedName>
    <definedName name="MCOD02_110_1420" localSheetId="6">#REF!</definedName>
    <definedName name="MCOD02_110_1420" localSheetId="3">#REF!</definedName>
    <definedName name="MCOD02_110_1420" localSheetId="13">#REF!</definedName>
    <definedName name="MCOD02_110_1420">#REF!</definedName>
    <definedName name="MCOD02_110_1420_1" localSheetId="1">#REF!</definedName>
    <definedName name="MCOD02_110_1420_1" localSheetId="6">#REF!</definedName>
    <definedName name="MCOD02_110_1420_1" localSheetId="3">#REF!</definedName>
    <definedName name="MCOD02_110_1420_1" localSheetId="13">#REF!</definedName>
    <definedName name="MCOD02_110_1420_1">#REF!</definedName>
    <definedName name="MCOD02_110_1426" localSheetId="1">#REF!</definedName>
    <definedName name="MCOD02_110_1426" localSheetId="6">#REF!</definedName>
    <definedName name="MCOD02_110_1426" localSheetId="3">#REF!</definedName>
    <definedName name="MCOD02_110_1426" localSheetId="13">#REF!</definedName>
    <definedName name="MCOD02_110_1426">#REF!</definedName>
    <definedName name="MCOD02_110_1426_1" localSheetId="1">#REF!</definedName>
    <definedName name="MCOD02_110_1426_1" localSheetId="6">#REF!</definedName>
    <definedName name="MCOD02_110_1426_1" localSheetId="3">#REF!</definedName>
    <definedName name="MCOD02_110_1426_1" localSheetId="13">#REF!</definedName>
    <definedName name="MCOD02_110_1426_1">#REF!</definedName>
    <definedName name="MCOD02_110_1654" localSheetId="1">#REF!</definedName>
    <definedName name="MCOD02_110_1654" localSheetId="6">#REF!</definedName>
    <definedName name="MCOD02_110_1654" localSheetId="3">#REF!</definedName>
    <definedName name="MCOD02_110_1654" localSheetId="13">#REF!</definedName>
    <definedName name="MCOD02_110_1654">#REF!</definedName>
    <definedName name="MCOD02_110_1654_1" localSheetId="1">#REF!</definedName>
    <definedName name="MCOD02_110_1654_1" localSheetId="6">#REF!</definedName>
    <definedName name="MCOD02_110_1654_1" localSheetId="3">#REF!</definedName>
    <definedName name="MCOD02_110_1654_1" localSheetId="13">#REF!</definedName>
    <definedName name="MCOD02_110_1654_1">#REF!</definedName>
    <definedName name="MCOD02_110_1880" localSheetId="1">#REF!</definedName>
    <definedName name="MCOD02_110_1880" localSheetId="6">#REF!</definedName>
    <definedName name="MCOD02_110_1880" localSheetId="3">#REF!</definedName>
    <definedName name="MCOD02_110_1880" localSheetId="13">#REF!</definedName>
    <definedName name="MCOD02_110_1880">#REF!</definedName>
    <definedName name="MCOD02_110_1880_1" localSheetId="1">#REF!</definedName>
    <definedName name="MCOD02_110_1880_1" localSheetId="6">#REF!</definedName>
    <definedName name="MCOD02_110_1880_1" localSheetId="3">#REF!</definedName>
    <definedName name="MCOD02_110_1880_1" localSheetId="13">#REF!</definedName>
    <definedName name="MCOD02_110_1880_1">#REF!</definedName>
    <definedName name="MCOD02_110_1974" localSheetId="1">#REF!</definedName>
    <definedName name="MCOD02_110_1974" localSheetId="6">#REF!</definedName>
    <definedName name="MCOD02_110_1974" localSheetId="3">#REF!</definedName>
    <definedName name="MCOD02_110_1974" localSheetId="13">#REF!</definedName>
    <definedName name="MCOD02_110_1974">#REF!</definedName>
    <definedName name="MCOD02_110_1974_1" localSheetId="1">#REF!</definedName>
    <definedName name="MCOD02_110_1974_1" localSheetId="6">#REF!</definedName>
    <definedName name="MCOD02_110_1974_1" localSheetId="3">#REF!</definedName>
    <definedName name="MCOD02_110_1974_1" localSheetId="13">#REF!</definedName>
    <definedName name="MCOD02_110_1974_1">#REF!</definedName>
    <definedName name="MCOD02_110_1996" localSheetId="1">#REF!</definedName>
    <definedName name="MCOD02_110_1996" localSheetId="6">#REF!</definedName>
    <definedName name="MCOD02_110_1996" localSheetId="3">#REF!</definedName>
    <definedName name="MCOD02_110_1996" localSheetId="13">#REF!</definedName>
    <definedName name="MCOD02_110_1996">#REF!</definedName>
    <definedName name="MCOD02_110_1996_1" localSheetId="1">#REF!</definedName>
    <definedName name="MCOD02_110_1996_1" localSheetId="6">#REF!</definedName>
    <definedName name="MCOD02_110_1996_1" localSheetId="3">#REF!</definedName>
    <definedName name="MCOD02_110_1996_1" localSheetId="13">#REF!</definedName>
    <definedName name="MCOD02_110_1996_1">#REF!</definedName>
    <definedName name="MCOD02_110_2012" localSheetId="1">#REF!</definedName>
    <definedName name="MCOD02_110_2012" localSheetId="6">#REF!</definedName>
    <definedName name="MCOD02_110_2012" localSheetId="3">#REF!</definedName>
    <definedName name="MCOD02_110_2012" localSheetId="13">#REF!</definedName>
    <definedName name="MCOD02_110_2012">#REF!</definedName>
    <definedName name="MCOD02_110_2012_1" localSheetId="1">#REF!</definedName>
    <definedName name="MCOD02_110_2012_1" localSheetId="6">#REF!</definedName>
    <definedName name="MCOD02_110_2012_1" localSheetId="3">#REF!</definedName>
    <definedName name="MCOD02_110_2012_1" localSheetId="13">#REF!</definedName>
    <definedName name="MCOD02_110_2012_1">#REF!</definedName>
    <definedName name="MCOD02_110_2016" localSheetId="1">#REF!</definedName>
    <definedName name="MCOD02_110_2016" localSheetId="6">#REF!</definedName>
    <definedName name="MCOD02_110_2016" localSheetId="3">#REF!</definedName>
    <definedName name="MCOD02_110_2016" localSheetId="13">#REF!</definedName>
    <definedName name="MCOD02_110_2016">#REF!</definedName>
    <definedName name="MCOD02_110_2016_1" localSheetId="1">#REF!</definedName>
    <definedName name="MCOD02_110_2016_1" localSheetId="6">#REF!</definedName>
    <definedName name="MCOD02_110_2016_1" localSheetId="3">#REF!</definedName>
    <definedName name="MCOD02_110_2016_1" localSheetId="13">#REF!</definedName>
    <definedName name="MCOD02_110_2016_1">#REF!</definedName>
    <definedName name="MCOD02_110_2024" localSheetId="1">#REF!</definedName>
    <definedName name="MCOD02_110_2024" localSheetId="6">#REF!</definedName>
    <definedName name="MCOD02_110_2024" localSheetId="3">#REF!</definedName>
    <definedName name="MCOD02_110_2024" localSheetId="13">#REF!</definedName>
    <definedName name="MCOD02_110_2024">#REF!</definedName>
    <definedName name="MCOD02_110_2024_1" localSheetId="1">#REF!</definedName>
    <definedName name="MCOD02_110_2024_1" localSheetId="6">#REF!</definedName>
    <definedName name="MCOD02_110_2024_1" localSheetId="3">#REF!</definedName>
    <definedName name="MCOD02_110_2024_1" localSheetId="13">#REF!</definedName>
    <definedName name="MCOD02_110_2024_1">#REF!</definedName>
    <definedName name="MCOD02_110_2026" localSheetId="1">#REF!</definedName>
    <definedName name="MCOD02_110_2026" localSheetId="6">#REF!</definedName>
    <definedName name="MCOD02_110_2026" localSheetId="3">#REF!</definedName>
    <definedName name="MCOD02_110_2026" localSheetId="13">#REF!</definedName>
    <definedName name="MCOD02_110_2026">#REF!</definedName>
    <definedName name="MCOD02_110_2026_1" localSheetId="1">#REF!</definedName>
    <definedName name="MCOD02_110_2026_1" localSheetId="6">#REF!</definedName>
    <definedName name="MCOD02_110_2026_1" localSheetId="3">#REF!</definedName>
    <definedName name="MCOD02_110_2026_1" localSheetId="13">#REF!</definedName>
    <definedName name="MCOD02_110_2026_1">#REF!</definedName>
    <definedName name="MCOD02_110_2310" localSheetId="1">#REF!</definedName>
    <definedName name="MCOD02_110_2310" localSheetId="6">#REF!</definedName>
    <definedName name="MCOD02_110_2310" localSheetId="3">#REF!</definedName>
    <definedName name="MCOD02_110_2310" localSheetId="13">#REF!</definedName>
    <definedName name="MCOD02_110_2310">#REF!</definedName>
    <definedName name="MCOD02_110_2310_1" localSheetId="1">#REF!</definedName>
    <definedName name="MCOD02_110_2310_1" localSheetId="6">#REF!</definedName>
    <definedName name="MCOD02_110_2310_1" localSheetId="3">#REF!</definedName>
    <definedName name="MCOD02_110_2310_1" localSheetId="13">#REF!</definedName>
    <definedName name="MCOD02_110_2310_1">#REF!</definedName>
    <definedName name="MCOD02_110_2480" localSheetId="1">#REF!</definedName>
    <definedName name="MCOD02_110_2480" localSheetId="6">#REF!</definedName>
    <definedName name="MCOD02_110_2480" localSheetId="3">#REF!</definedName>
    <definedName name="MCOD02_110_2480" localSheetId="13">#REF!</definedName>
    <definedName name="MCOD02_110_2480">#REF!</definedName>
    <definedName name="MCOD02_110_2480_1" localSheetId="1">#REF!</definedName>
    <definedName name="MCOD02_110_2480_1" localSheetId="6">#REF!</definedName>
    <definedName name="MCOD02_110_2480_1" localSheetId="3">#REF!</definedName>
    <definedName name="MCOD02_110_2480_1" localSheetId="13">#REF!</definedName>
    <definedName name="MCOD02_110_2480_1">#REF!</definedName>
    <definedName name="MCOD02_110_2798" localSheetId="1">#REF!</definedName>
    <definedName name="MCOD02_110_2798" localSheetId="6">#REF!</definedName>
    <definedName name="MCOD02_110_2798" localSheetId="3">#REF!</definedName>
    <definedName name="MCOD02_110_2798" localSheetId="13">#REF!</definedName>
    <definedName name="MCOD02_110_2798">#REF!</definedName>
    <definedName name="MCOD02_110_2798_1" localSheetId="1">#REF!</definedName>
    <definedName name="MCOD02_110_2798_1" localSheetId="6">#REF!</definedName>
    <definedName name="MCOD02_110_2798_1" localSheetId="3">#REF!</definedName>
    <definedName name="MCOD02_110_2798_1" localSheetId="13">#REF!</definedName>
    <definedName name="MCOD02_110_2798_1">#REF!</definedName>
    <definedName name="MCOD02_110_2806" localSheetId="1">#REF!</definedName>
    <definedName name="MCOD02_110_2806" localSheetId="6">#REF!</definedName>
    <definedName name="MCOD02_110_2806" localSheetId="3">#REF!</definedName>
    <definedName name="MCOD02_110_2806" localSheetId="13">#REF!</definedName>
    <definedName name="MCOD02_110_2806">#REF!</definedName>
    <definedName name="MCOD02_110_2806_1" localSheetId="1">#REF!</definedName>
    <definedName name="MCOD02_110_2806_1" localSheetId="6">#REF!</definedName>
    <definedName name="MCOD02_110_2806_1" localSheetId="3">#REF!</definedName>
    <definedName name="MCOD02_110_2806_1" localSheetId="13">#REF!</definedName>
    <definedName name="MCOD02_110_2806_1">#REF!</definedName>
    <definedName name="MCOD02_110_2868" localSheetId="1">#REF!</definedName>
    <definedName name="MCOD02_110_2868" localSheetId="6">#REF!</definedName>
    <definedName name="MCOD02_110_2868" localSheetId="3">#REF!</definedName>
    <definedName name="MCOD02_110_2868" localSheetId="13">#REF!</definedName>
    <definedName name="MCOD02_110_2868">#REF!</definedName>
    <definedName name="MCOD02_110_2868_1" localSheetId="1">#REF!</definedName>
    <definedName name="MCOD02_110_2868_1" localSheetId="6">#REF!</definedName>
    <definedName name="MCOD02_110_2868_1" localSheetId="3">#REF!</definedName>
    <definedName name="MCOD02_110_2868_1" localSheetId="13">#REF!</definedName>
    <definedName name="MCOD02_110_2868_1">#REF!</definedName>
    <definedName name="MCOD02_110_3856" localSheetId="1">#REF!</definedName>
    <definedName name="MCOD02_110_3856" localSheetId="6">#REF!</definedName>
    <definedName name="MCOD02_110_3856" localSheetId="3">#REF!</definedName>
    <definedName name="MCOD02_110_3856" localSheetId="13">#REF!</definedName>
    <definedName name="MCOD02_110_3856">#REF!</definedName>
    <definedName name="MCOD02_110_3856_1" localSheetId="1">#REF!</definedName>
    <definedName name="MCOD02_110_3856_1" localSheetId="6">#REF!</definedName>
    <definedName name="MCOD02_110_3856_1" localSheetId="3">#REF!</definedName>
    <definedName name="MCOD02_110_3856_1" localSheetId="13">#REF!</definedName>
    <definedName name="MCOD02_110_3856_1">#REF!</definedName>
    <definedName name="MCOD02_110_3908" localSheetId="1">#REF!</definedName>
    <definedName name="MCOD02_110_3908" localSheetId="6">#REF!</definedName>
    <definedName name="MCOD02_110_3908" localSheetId="3">#REF!</definedName>
    <definedName name="MCOD02_110_3908" localSheetId="13">#REF!</definedName>
    <definedName name="MCOD02_110_3908">#REF!</definedName>
    <definedName name="MCOD02_110_3908_1" localSheetId="1">#REF!</definedName>
    <definedName name="MCOD02_110_3908_1" localSheetId="6">#REF!</definedName>
    <definedName name="MCOD02_110_3908_1" localSheetId="3">#REF!</definedName>
    <definedName name="MCOD02_110_3908_1" localSheetId="13">#REF!</definedName>
    <definedName name="MCOD02_110_3908_1">#REF!</definedName>
    <definedName name="MCOD02_110_3926" localSheetId="1">#REF!</definedName>
    <definedName name="MCOD02_110_3926" localSheetId="6">#REF!</definedName>
    <definedName name="MCOD02_110_3926" localSheetId="3">#REF!</definedName>
    <definedName name="MCOD02_110_3926" localSheetId="13">#REF!</definedName>
    <definedName name="MCOD02_110_3926">#REF!</definedName>
    <definedName name="MCOD02_110_3926_1" localSheetId="1">#REF!</definedName>
    <definedName name="MCOD02_110_3926_1" localSheetId="6">#REF!</definedName>
    <definedName name="MCOD02_110_3926_1" localSheetId="3">#REF!</definedName>
    <definedName name="MCOD02_110_3926_1" localSheetId="13">#REF!</definedName>
    <definedName name="MCOD02_110_3926_1">#REF!</definedName>
    <definedName name="MCOD02_110_4288" localSheetId="1">#REF!</definedName>
    <definedName name="MCOD02_110_4288" localSheetId="6">#REF!</definedName>
    <definedName name="MCOD02_110_4288" localSheetId="3">#REF!</definedName>
    <definedName name="MCOD02_110_4288" localSheetId="13">#REF!</definedName>
    <definedName name="MCOD02_110_4288">#REF!</definedName>
    <definedName name="MCOD02_110_4288_1" localSheetId="1">#REF!</definedName>
    <definedName name="MCOD02_110_4288_1" localSheetId="6">#REF!</definedName>
    <definedName name="MCOD02_110_4288_1" localSheetId="3">#REF!</definedName>
    <definedName name="MCOD02_110_4288_1" localSheetId="13">#REF!</definedName>
    <definedName name="MCOD02_110_4288_1">#REF!</definedName>
    <definedName name="MCOD02_110_4296" localSheetId="1">#REF!</definedName>
    <definedName name="MCOD02_110_4296" localSheetId="6">#REF!</definedName>
    <definedName name="MCOD02_110_4296" localSheetId="3">#REF!</definedName>
    <definedName name="MCOD02_110_4296" localSheetId="13">#REF!</definedName>
    <definedName name="MCOD02_110_4296">#REF!</definedName>
    <definedName name="MCOD02_110_4296_1" localSheetId="1">#REF!</definedName>
    <definedName name="MCOD02_110_4296_1" localSheetId="6">#REF!</definedName>
    <definedName name="MCOD02_110_4296_1" localSheetId="3">#REF!</definedName>
    <definedName name="MCOD02_110_4296_1" localSheetId="13">#REF!</definedName>
    <definedName name="MCOD02_110_4296_1">#REF!</definedName>
    <definedName name="MCOD02_110_4308" localSheetId="1">#REF!</definedName>
    <definedName name="MCOD02_110_4308" localSheetId="6">#REF!</definedName>
    <definedName name="MCOD02_110_4308" localSheetId="3">#REF!</definedName>
    <definedName name="MCOD02_110_4308" localSheetId="13">#REF!</definedName>
    <definedName name="MCOD02_110_4308">#REF!</definedName>
    <definedName name="MCOD02_110_4308_1" localSheetId="1">#REF!</definedName>
    <definedName name="MCOD02_110_4308_1" localSheetId="6">#REF!</definedName>
    <definedName name="MCOD02_110_4308_1" localSheetId="3">#REF!</definedName>
    <definedName name="MCOD02_110_4308_1" localSheetId="13">#REF!</definedName>
    <definedName name="MCOD02_110_4308_1">#REF!</definedName>
    <definedName name="MCOD02_110_4312" localSheetId="1">#REF!</definedName>
    <definedName name="MCOD02_110_4312" localSheetId="6">#REF!</definedName>
    <definedName name="MCOD02_110_4312" localSheetId="3">#REF!</definedName>
    <definedName name="MCOD02_110_4312" localSheetId="13">#REF!</definedName>
    <definedName name="MCOD02_110_4312">#REF!</definedName>
    <definedName name="MCOD02_110_4312_1" localSheetId="1">#REF!</definedName>
    <definedName name="MCOD02_110_4312_1" localSheetId="6">#REF!</definedName>
    <definedName name="MCOD02_110_4312_1" localSheetId="3">#REF!</definedName>
    <definedName name="MCOD02_110_4312_1" localSheetId="13">#REF!</definedName>
    <definedName name="MCOD02_110_4312_1">#REF!</definedName>
    <definedName name="MCOD02_110_4320" localSheetId="1">#REF!</definedName>
    <definedName name="MCOD02_110_4320" localSheetId="6">#REF!</definedName>
    <definedName name="MCOD02_110_4320" localSheetId="3">#REF!</definedName>
    <definedName name="MCOD02_110_4320" localSheetId="13">#REF!</definedName>
    <definedName name="MCOD02_110_4320">#REF!</definedName>
    <definedName name="MCOD02_110_4320_1" localSheetId="1">#REF!</definedName>
    <definedName name="MCOD02_110_4320_1" localSheetId="6">#REF!</definedName>
    <definedName name="MCOD02_110_4320_1" localSheetId="3">#REF!</definedName>
    <definedName name="MCOD02_110_4320_1" localSheetId="13">#REF!</definedName>
    <definedName name="MCOD02_110_4320_1">#REF!</definedName>
    <definedName name="MCOD02_110_4780" localSheetId="1">#REF!</definedName>
    <definedName name="MCOD02_110_4780" localSheetId="6">#REF!</definedName>
    <definedName name="MCOD02_110_4780" localSheetId="3">#REF!</definedName>
    <definedName name="MCOD02_110_4780" localSheetId="13">#REF!</definedName>
    <definedName name="MCOD02_110_4780">#REF!</definedName>
    <definedName name="MCOD02_110_4780_1" localSheetId="1">#REF!</definedName>
    <definedName name="MCOD02_110_4780_1" localSheetId="6">#REF!</definedName>
    <definedName name="MCOD02_110_4780_1" localSheetId="3">#REF!</definedName>
    <definedName name="MCOD02_110_4780_1" localSheetId="13">#REF!</definedName>
    <definedName name="MCOD02_110_4780_1">#REF!</definedName>
    <definedName name="MCOD02_120_0050" localSheetId="1">#REF!</definedName>
    <definedName name="MCOD02_120_0050" localSheetId="6">#REF!</definedName>
    <definedName name="MCOD02_120_0050" localSheetId="3">#REF!</definedName>
    <definedName name="MCOD02_120_0050" localSheetId="13">#REF!</definedName>
    <definedName name="MCOD02_120_0050">#REF!</definedName>
    <definedName name="MCOD02_120_0050_1" localSheetId="1">#REF!</definedName>
    <definedName name="MCOD02_120_0050_1" localSheetId="6">#REF!</definedName>
    <definedName name="MCOD02_120_0050_1" localSheetId="3">#REF!</definedName>
    <definedName name="MCOD02_120_0050_1" localSheetId="13">#REF!</definedName>
    <definedName name="MCOD02_120_0050_1">#REF!</definedName>
    <definedName name="MCOD02_120_0060" localSheetId="1">#REF!</definedName>
    <definedName name="MCOD02_120_0060" localSheetId="6">#REF!</definedName>
    <definedName name="MCOD02_120_0060" localSheetId="3">#REF!</definedName>
    <definedName name="MCOD02_120_0060" localSheetId="13">#REF!</definedName>
    <definedName name="MCOD02_120_0060">#REF!</definedName>
    <definedName name="MCOD02_120_0060_1" localSheetId="1">#REF!</definedName>
    <definedName name="MCOD02_120_0060_1" localSheetId="6">#REF!</definedName>
    <definedName name="MCOD02_120_0060_1" localSheetId="3">#REF!</definedName>
    <definedName name="MCOD02_120_0060_1" localSheetId="13">#REF!</definedName>
    <definedName name="MCOD02_120_0060_1">#REF!</definedName>
    <definedName name="MCOD02_120_0140" localSheetId="1">#REF!</definedName>
    <definedName name="MCOD02_120_0140" localSheetId="6">#REF!</definedName>
    <definedName name="MCOD02_120_0140" localSheetId="3">#REF!</definedName>
    <definedName name="MCOD02_120_0140" localSheetId="13">#REF!</definedName>
    <definedName name="MCOD02_120_0140">#REF!</definedName>
    <definedName name="MCOD02_120_0140_1" localSheetId="1">#REF!</definedName>
    <definedName name="MCOD02_120_0140_1" localSheetId="6">#REF!</definedName>
    <definedName name="MCOD02_120_0140_1" localSheetId="3">#REF!</definedName>
    <definedName name="MCOD02_120_0140_1" localSheetId="13">#REF!</definedName>
    <definedName name="MCOD02_120_0140_1">#REF!</definedName>
    <definedName name="MCOD02_130_0070" localSheetId="1">#REF!</definedName>
    <definedName name="MCOD02_130_0070" localSheetId="6">#REF!</definedName>
    <definedName name="MCOD02_130_0070" localSheetId="3">#REF!</definedName>
    <definedName name="MCOD02_130_0070" localSheetId="13">#REF!</definedName>
    <definedName name="MCOD02_130_0070">#REF!</definedName>
    <definedName name="MCOD02_130_0070_1" localSheetId="1">#REF!</definedName>
    <definedName name="MCOD02_130_0070_1" localSheetId="6">#REF!</definedName>
    <definedName name="MCOD02_130_0070_1" localSheetId="3">#REF!</definedName>
    <definedName name="MCOD02_130_0070_1" localSheetId="13">#REF!</definedName>
    <definedName name="MCOD02_130_0070_1">#REF!</definedName>
    <definedName name="MCOD02_130_0080" localSheetId="1">#REF!</definedName>
    <definedName name="MCOD02_130_0080" localSheetId="6">#REF!</definedName>
    <definedName name="MCOD02_130_0080" localSheetId="3">#REF!</definedName>
    <definedName name="MCOD02_130_0080" localSheetId="13">#REF!</definedName>
    <definedName name="MCOD02_130_0080">#REF!</definedName>
    <definedName name="MCOD02_130_0080_1" localSheetId="1">#REF!</definedName>
    <definedName name="MCOD02_130_0080_1" localSheetId="6">#REF!</definedName>
    <definedName name="MCOD02_130_0080_1" localSheetId="3">#REF!</definedName>
    <definedName name="MCOD02_130_0080_1" localSheetId="13">#REF!</definedName>
    <definedName name="MCOD02_130_0080_1">#REF!</definedName>
    <definedName name="MCOD02_130_0100" localSheetId="1">#REF!</definedName>
    <definedName name="MCOD02_130_0100" localSheetId="6">#REF!</definedName>
    <definedName name="MCOD02_130_0100" localSheetId="3">#REF!</definedName>
    <definedName name="MCOD02_130_0100" localSheetId="13">#REF!</definedName>
    <definedName name="MCOD02_130_0100">#REF!</definedName>
    <definedName name="MCOD02_130_0100_1" localSheetId="1">#REF!</definedName>
    <definedName name="MCOD02_130_0100_1" localSheetId="6">#REF!</definedName>
    <definedName name="MCOD02_130_0100_1" localSheetId="3">#REF!</definedName>
    <definedName name="MCOD02_130_0100_1" localSheetId="13">#REF!</definedName>
    <definedName name="MCOD02_130_0100_1">#REF!</definedName>
    <definedName name="MCOD02_140_0030" localSheetId="1">#REF!</definedName>
    <definedName name="MCOD02_140_0030" localSheetId="6">#REF!</definedName>
    <definedName name="MCOD02_140_0030" localSheetId="3">#REF!</definedName>
    <definedName name="MCOD02_140_0030" localSheetId="13">#REF!</definedName>
    <definedName name="MCOD02_140_0030">#REF!</definedName>
    <definedName name="MCOD02_140_0030_1" localSheetId="1">#REF!</definedName>
    <definedName name="MCOD02_140_0030_1" localSheetId="6">#REF!</definedName>
    <definedName name="MCOD02_140_0030_1" localSheetId="3">#REF!</definedName>
    <definedName name="MCOD02_140_0030_1" localSheetId="13">#REF!</definedName>
    <definedName name="MCOD02_140_0030_1">#REF!</definedName>
    <definedName name="MCOD02_140_0080" localSheetId="1">#REF!</definedName>
    <definedName name="MCOD02_140_0080" localSheetId="6">#REF!</definedName>
    <definedName name="MCOD02_140_0080" localSheetId="3">#REF!</definedName>
    <definedName name="MCOD02_140_0080" localSheetId="13">#REF!</definedName>
    <definedName name="MCOD02_140_0080">#REF!</definedName>
    <definedName name="MCOD02_140_0080_1" localSheetId="1">#REF!</definedName>
    <definedName name="MCOD02_140_0080_1" localSheetId="6">#REF!</definedName>
    <definedName name="MCOD02_140_0080_1" localSheetId="3">#REF!</definedName>
    <definedName name="MCOD02_140_0080_1" localSheetId="13">#REF!</definedName>
    <definedName name="MCOD02_140_0080_1">#REF!</definedName>
    <definedName name="MCOD02_140_0090" localSheetId="1">#REF!</definedName>
    <definedName name="MCOD02_140_0090" localSheetId="6">#REF!</definedName>
    <definedName name="MCOD02_140_0090" localSheetId="3">#REF!</definedName>
    <definedName name="MCOD02_140_0090" localSheetId="13">#REF!</definedName>
    <definedName name="MCOD02_140_0090">#REF!</definedName>
    <definedName name="MCOD02_140_0090_1" localSheetId="1">#REF!</definedName>
    <definedName name="MCOD02_140_0090_1" localSheetId="6">#REF!</definedName>
    <definedName name="MCOD02_140_0090_1" localSheetId="3">#REF!</definedName>
    <definedName name="MCOD02_140_0090_1" localSheetId="13">#REF!</definedName>
    <definedName name="MCOD02_140_0090_1">#REF!</definedName>
    <definedName name="MCOD02_160_0010" localSheetId="1">#REF!</definedName>
    <definedName name="MCOD02_160_0010" localSheetId="6">#REF!</definedName>
    <definedName name="MCOD02_160_0010" localSheetId="3">#REF!</definedName>
    <definedName name="MCOD02_160_0010" localSheetId="13">#REF!</definedName>
    <definedName name="MCOD02_160_0010">#REF!</definedName>
    <definedName name="MCOD02_160_0010_1" localSheetId="1">#REF!</definedName>
    <definedName name="MCOD02_160_0010_1" localSheetId="6">#REF!</definedName>
    <definedName name="MCOD02_160_0010_1" localSheetId="3">#REF!</definedName>
    <definedName name="MCOD02_160_0010_1" localSheetId="13">#REF!</definedName>
    <definedName name="MCOD02_160_0010_1">#REF!</definedName>
    <definedName name="MCOD02_160_0110" localSheetId="1">#REF!</definedName>
    <definedName name="MCOD02_160_0110" localSheetId="6">#REF!</definedName>
    <definedName name="MCOD02_160_0110" localSheetId="3">#REF!</definedName>
    <definedName name="MCOD02_160_0110" localSheetId="13">#REF!</definedName>
    <definedName name="MCOD02_160_0110">#REF!</definedName>
    <definedName name="MCOD02_160_0110_1" localSheetId="1">#REF!</definedName>
    <definedName name="MCOD02_160_0110_1" localSheetId="6">#REF!</definedName>
    <definedName name="MCOD02_160_0110_1" localSheetId="3">#REF!</definedName>
    <definedName name="MCOD02_160_0110_1" localSheetId="13">#REF!</definedName>
    <definedName name="MCOD02_160_0110_1">#REF!</definedName>
    <definedName name="MCOD02_180_0010" localSheetId="1">#REF!</definedName>
    <definedName name="MCOD02_180_0010" localSheetId="6">#REF!</definedName>
    <definedName name="MCOD02_180_0010" localSheetId="3">#REF!</definedName>
    <definedName name="MCOD02_180_0010" localSheetId="13">#REF!</definedName>
    <definedName name="MCOD02_180_0010">#REF!</definedName>
    <definedName name="MCOD02_180_0010_1" localSheetId="1">#REF!</definedName>
    <definedName name="MCOD02_180_0010_1" localSheetId="6">#REF!</definedName>
    <definedName name="MCOD02_180_0010_1" localSheetId="3">#REF!</definedName>
    <definedName name="MCOD02_180_0010_1" localSheetId="13">#REF!</definedName>
    <definedName name="MCOD02_180_0010_1">#REF!</definedName>
    <definedName name="MCOD02_210_0020" localSheetId="1">#REF!</definedName>
    <definedName name="MCOD02_210_0020" localSheetId="6">#REF!</definedName>
    <definedName name="MCOD02_210_0020" localSheetId="3">#REF!</definedName>
    <definedName name="MCOD02_210_0020" localSheetId="13">#REF!</definedName>
    <definedName name="MCOD02_210_0020">#REF!</definedName>
    <definedName name="MCOD02_210_0020_1" localSheetId="1">#REF!</definedName>
    <definedName name="MCOD02_210_0020_1" localSheetId="6">#REF!</definedName>
    <definedName name="MCOD02_210_0020_1" localSheetId="3">#REF!</definedName>
    <definedName name="MCOD02_210_0020_1" localSheetId="13">#REF!</definedName>
    <definedName name="MCOD02_210_0020_1">#REF!</definedName>
    <definedName name="MCOD02_210_0030" localSheetId="1">#REF!</definedName>
    <definedName name="MCOD02_210_0030" localSheetId="6">#REF!</definedName>
    <definedName name="MCOD02_210_0030" localSheetId="3">#REF!</definedName>
    <definedName name="MCOD02_210_0030" localSheetId="13">#REF!</definedName>
    <definedName name="MCOD02_210_0030">#REF!</definedName>
    <definedName name="MCOD02_210_0030_1" localSheetId="1">#REF!</definedName>
    <definedName name="MCOD02_210_0030_1" localSheetId="6">#REF!</definedName>
    <definedName name="MCOD02_210_0030_1" localSheetId="3">#REF!</definedName>
    <definedName name="MCOD02_210_0030_1" localSheetId="13">#REF!</definedName>
    <definedName name="MCOD02_210_0030_1">#REF!</definedName>
    <definedName name="MCOD02_210_0090" localSheetId="1">#REF!</definedName>
    <definedName name="MCOD02_210_0090" localSheetId="6">#REF!</definedName>
    <definedName name="MCOD02_210_0090" localSheetId="3">#REF!</definedName>
    <definedName name="MCOD02_210_0090" localSheetId="13">#REF!</definedName>
    <definedName name="MCOD02_210_0090">#REF!</definedName>
    <definedName name="MCOD02_210_0090_1" localSheetId="1">#REF!</definedName>
    <definedName name="MCOD02_210_0090_1" localSheetId="6">#REF!</definedName>
    <definedName name="MCOD02_210_0090_1" localSheetId="3">#REF!</definedName>
    <definedName name="MCOD02_210_0090_1" localSheetId="13">#REF!</definedName>
    <definedName name="MCOD02_210_0090_1">#REF!</definedName>
    <definedName name="MCOD02_210_0110" localSheetId="1">#REF!</definedName>
    <definedName name="MCOD02_210_0110" localSheetId="6">#REF!</definedName>
    <definedName name="MCOD02_210_0110" localSheetId="3">#REF!</definedName>
    <definedName name="MCOD02_210_0110" localSheetId="13">#REF!</definedName>
    <definedName name="MCOD02_210_0110">#REF!</definedName>
    <definedName name="MCOD02_210_0110_1" localSheetId="1">#REF!</definedName>
    <definedName name="MCOD02_210_0110_1" localSheetId="6">#REF!</definedName>
    <definedName name="MCOD02_210_0110_1" localSheetId="3">#REF!</definedName>
    <definedName name="MCOD02_210_0110_1" localSheetId="13">#REF!</definedName>
    <definedName name="MCOD02_210_0110_1">#REF!</definedName>
    <definedName name="MCOD02_210_0310" localSheetId="1">#REF!</definedName>
    <definedName name="MCOD02_210_0310" localSheetId="6">#REF!</definedName>
    <definedName name="MCOD02_210_0310" localSheetId="3">#REF!</definedName>
    <definedName name="MCOD02_210_0310" localSheetId="13">#REF!</definedName>
    <definedName name="MCOD02_210_0310">#REF!</definedName>
    <definedName name="MCOD02_210_0310_1" localSheetId="1">#REF!</definedName>
    <definedName name="MCOD02_210_0310_1" localSheetId="6">#REF!</definedName>
    <definedName name="MCOD02_210_0310_1" localSheetId="3">#REF!</definedName>
    <definedName name="MCOD02_210_0310_1" localSheetId="13">#REF!</definedName>
    <definedName name="MCOD02_210_0310_1">#REF!</definedName>
    <definedName name="MCOD02_210_0340" localSheetId="1">#REF!</definedName>
    <definedName name="MCOD02_210_0340" localSheetId="6">#REF!</definedName>
    <definedName name="MCOD02_210_0340" localSheetId="3">#REF!</definedName>
    <definedName name="MCOD02_210_0340" localSheetId="13">#REF!</definedName>
    <definedName name="MCOD02_210_0340">#REF!</definedName>
    <definedName name="MCOD02_210_0340_1" localSheetId="1">#REF!</definedName>
    <definedName name="MCOD02_210_0340_1" localSheetId="6">#REF!</definedName>
    <definedName name="MCOD02_210_0340_1" localSheetId="3">#REF!</definedName>
    <definedName name="MCOD02_210_0340_1" localSheetId="13">#REF!</definedName>
    <definedName name="MCOD02_210_0340_1">#REF!</definedName>
    <definedName name="MCOD02_210_0350" localSheetId="1">#REF!</definedName>
    <definedName name="MCOD02_210_0350" localSheetId="6">#REF!</definedName>
    <definedName name="MCOD02_210_0350" localSheetId="3">#REF!</definedName>
    <definedName name="MCOD02_210_0350" localSheetId="13">#REF!</definedName>
    <definedName name="MCOD02_210_0350">#REF!</definedName>
    <definedName name="MCOD02_210_0350_1" localSheetId="1">#REF!</definedName>
    <definedName name="MCOD02_210_0350_1" localSheetId="6">#REF!</definedName>
    <definedName name="MCOD02_210_0350_1" localSheetId="3">#REF!</definedName>
    <definedName name="MCOD02_210_0350_1" localSheetId="13">#REF!</definedName>
    <definedName name="MCOD02_210_0350_1">#REF!</definedName>
    <definedName name="MCOD02_210_0360" localSheetId="1">#REF!</definedName>
    <definedName name="MCOD02_210_0360" localSheetId="6">#REF!</definedName>
    <definedName name="MCOD02_210_0360" localSheetId="3">#REF!</definedName>
    <definedName name="MCOD02_210_0360" localSheetId="13">#REF!</definedName>
    <definedName name="MCOD02_210_0360">#REF!</definedName>
    <definedName name="MCOD02_210_0360_1" localSheetId="1">#REF!</definedName>
    <definedName name="MCOD02_210_0360_1" localSheetId="6">#REF!</definedName>
    <definedName name="MCOD02_210_0360_1" localSheetId="3">#REF!</definedName>
    <definedName name="MCOD02_210_0360_1" localSheetId="13">#REF!</definedName>
    <definedName name="MCOD02_210_0360_1">#REF!</definedName>
    <definedName name="MCOD02_210_0370" localSheetId="1">#REF!</definedName>
    <definedName name="MCOD02_210_0370" localSheetId="6">#REF!</definedName>
    <definedName name="MCOD02_210_0370" localSheetId="3">#REF!</definedName>
    <definedName name="MCOD02_210_0370" localSheetId="13">#REF!</definedName>
    <definedName name="MCOD02_210_0370">#REF!</definedName>
    <definedName name="MCOD02_210_0370_1" localSheetId="1">#REF!</definedName>
    <definedName name="MCOD02_210_0370_1" localSheetId="6">#REF!</definedName>
    <definedName name="MCOD02_210_0370_1" localSheetId="3">#REF!</definedName>
    <definedName name="MCOD02_210_0370_1" localSheetId="13">#REF!</definedName>
    <definedName name="MCOD02_210_0370_1">#REF!</definedName>
    <definedName name="MCOD02_210_0380" localSheetId="1">#REF!</definedName>
    <definedName name="MCOD02_210_0380" localSheetId="6">#REF!</definedName>
    <definedName name="MCOD02_210_0380" localSheetId="3">#REF!</definedName>
    <definedName name="MCOD02_210_0380" localSheetId="13">#REF!</definedName>
    <definedName name="MCOD02_210_0380">#REF!</definedName>
    <definedName name="MCOD02_210_0380_1" localSheetId="1">#REF!</definedName>
    <definedName name="MCOD02_210_0380_1" localSheetId="6">#REF!</definedName>
    <definedName name="MCOD02_210_0380_1" localSheetId="3">#REF!</definedName>
    <definedName name="MCOD02_210_0380_1" localSheetId="13">#REF!</definedName>
    <definedName name="MCOD02_210_0380_1">#REF!</definedName>
    <definedName name="MCOD02_210_1620" localSheetId="1">#REF!</definedName>
    <definedName name="MCOD02_210_1620" localSheetId="6">#REF!</definedName>
    <definedName name="MCOD02_210_1620" localSheetId="3">#REF!</definedName>
    <definedName name="MCOD02_210_1620" localSheetId="13">#REF!</definedName>
    <definedName name="MCOD02_210_1620">#REF!</definedName>
    <definedName name="MCOD02_210_1620_1" localSheetId="1">#REF!</definedName>
    <definedName name="MCOD02_210_1620_1" localSheetId="6">#REF!</definedName>
    <definedName name="MCOD02_210_1620_1" localSheetId="3">#REF!</definedName>
    <definedName name="MCOD02_210_1620_1" localSheetId="13">#REF!</definedName>
    <definedName name="MCOD02_210_1620_1">#REF!</definedName>
    <definedName name="MCOD02_210_1625" localSheetId="1">#REF!</definedName>
    <definedName name="MCOD02_210_1625" localSheetId="6">#REF!</definedName>
    <definedName name="MCOD02_210_1625" localSheetId="3">#REF!</definedName>
    <definedName name="MCOD02_210_1625" localSheetId="13">#REF!</definedName>
    <definedName name="MCOD02_210_1625">#REF!</definedName>
    <definedName name="MCOD02_210_1625_1" localSheetId="1">#REF!</definedName>
    <definedName name="MCOD02_210_1625_1" localSheetId="6">#REF!</definedName>
    <definedName name="MCOD02_210_1625_1" localSheetId="3">#REF!</definedName>
    <definedName name="MCOD02_210_1625_1" localSheetId="13">#REF!</definedName>
    <definedName name="MCOD02_210_1625_1">#REF!</definedName>
    <definedName name="MCOD02_210_1635" localSheetId="1">#REF!</definedName>
    <definedName name="MCOD02_210_1635" localSheetId="6">#REF!</definedName>
    <definedName name="MCOD02_210_1635" localSheetId="3">#REF!</definedName>
    <definedName name="MCOD02_210_1635" localSheetId="13">#REF!</definedName>
    <definedName name="MCOD02_210_1635">#REF!</definedName>
    <definedName name="MCOD02_210_1635_1" localSheetId="1">#REF!</definedName>
    <definedName name="MCOD02_210_1635_1" localSheetId="6">#REF!</definedName>
    <definedName name="MCOD02_210_1635_1" localSheetId="3">#REF!</definedName>
    <definedName name="MCOD02_210_1635_1" localSheetId="13">#REF!</definedName>
    <definedName name="MCOD02_210_1635_1">#REF!</definedName>
    <definedName name="MCOD02_210_1637" localSheetId="1">#REF!</definedName>
    <definedName name="MCOD02_210_1637" localSheetId="6">#REF!</definedName>
    <definedName name="MCOD02_210_1637" localSheetId="3">#REF!</definedName>
    <definedName name="MCOD02_210_1637" localSheetId="13">#REF!</definedName>
    <definedName name="MCOD02_210_1637">#REF!</definedName>
    <definedName name="MCOD02_210_1637_1" localSheetId="1">#REF!</definedName>
    <definedName name="MCOD02_210_1637_1" localSheetId="6">#REF!</definedName>
    <definedName name="MCOD02_210_1637_1" localSheetId="3">#REF!</definedName>
    <definedName name="MCOD02_210_1637_1" localSheetId="13">#REF!</definedName>
    <definedName name="MCOD02_210_1637_1">#REF!</definedName>
    <definedName name="MCOD03.020.0020">[13]MEMORIAL!#REF!</definedName>
    <definedName name="MCOD03.020.0020_1">[14]MEMORIAL!#REF!</definedName>
    <definedName name="MCOD03_020_0020" localSheetId="1">#REF!</definedName>
    <definedName name="MCOD03_020_0020" localSheetId="6">#REF!</definedName>
    <definedName name="MCOD03_020_0020" localSheetId="3">#REF!</definedName>
    <definedName name="MCOD03_020_0020" localSheetId="15">#REF!</definedName>
    <definedName name="MCOD03_020_0020" localSheetId="13">#REF!</definedName>
    <definedName name="MCOD03_020_0020" localSheetId="12">#REF!</definedName>
    <definedName name="MCOD03_020_0020" localSheetId="11">#REF!</definedName>
    <definedName name="MCOD03_020_0020">#REF!</definedName>
    <definedName name="MCOD03_020_0020_1" localSheetId="1">#REF!</definedName>
    <definedName name="MCOD03_020_0020_1" localSheetId="6">#REF!</definedName>
    <definedName name="MCOD03_020_0020_1" localSheetId="3">#REF!</definedName>
    <definedName name="MCOD03_020_0020_1" localSheetId="15">#REF!</definedName>
    <definedName name="MCOD03_020_0020_1" localSheetId="13">#REF!</definedName>
    <definedName name="MCOD03_020_0020_1">#REF!</definedName>
    <definedName name="MCOD05.150.0830">[13]MEMORIAL!#REF!</definedName>
    <definedName name="MCOD05.150.0830_1">[14]MEMORIAL!#REF!</definedName>
    <definedName name="MCOD05.150.0840">[13]MEMORIAL!#REF!</definedName>
    <definedName name="MCOD05.150.0840_1">[14]MEMORIAL!#REF!</definedName>
    <definedName name="MCOD05_150_0830" localSheetId="1">#REF!</definedName>
    <definedName name="MCOD05_150_0830" localSheetId="6">#REF!</definedName>
    <definedName name="MCOD05_150_0830" localSheetId="3">#REF!</definedName>
    <definedName name="MCOD05_150_0830" localSheetId="15">#REF!</definedName>
    <definedName name="MCOD05_150_0830" localSheetId="13">#REF!</definedName>
    <definedName name="MCOD05_150_0830" localSheetId="12">#REF!</definedName>
    <definedName name="MCOD05_150_0830" localSheetId="11">#REF!</definedName>
    <definedName name="MCOD05_150_0830">#REF!</definedName>
    <definedName name="MCOD05_150_0830_1" localSheetId="1">#REF!</definedName>
    <definedName name="MCOD05_150_0830_1" localSheetId="6">#REF!</definedName>
    <definedName name="MCOD05_150_0830_1" localSheetId="3">#REF!</definedName>
    <definedName name="MCOD05_150_0830_1" localSheetId="15">#REF!</definedName>
    <definedName name="MCOD05_150_0830_1" localSheetId="13">#REF!</definedName>
    <definedName name="MCOD05_150_0830_1">#REF!</definedName>
    <definedName name="MCOD05_150_0840" localSheetId="1">#REF!</definedName>
    <definedName name="MCOD05_150_0840" localSheetId="6">#REF!</definedName>
    <definedName name="MCOD05_150_0840" localSheetId="3">#REF!</definedName>
    <definedName name="MCOD05_150_0840" localSheetId="15">#REF!</definedName>
    <definedName name="MCOD05_150_0840" localSheetId="13">#REF!</definedName>
    <definedName name="MCOD05_150_0840">#REF!</definedName>
    <definedName name="MCOD05_150_0840_1" localSheetId="1">#REF!</definedName>
    <definedName name="MCOD05_150_0840_1" localSheetId="6">#REF!</definedName>
    <definedName name="MCOD05_150_0840_1" localSheetId="3">#REF!</definedName>
    <definedName name="MCOD05_150_0840_1" localSheetId="13">#REF!</definedName>
    <definedName name="MCOD05_150_0840_1">#REF!</definedName>
    <definedName name="MCODCOTADO01" localSheetId="1">#REF!</definedName>
    <definedName name="MCODCOTADO01" localSheetId="6">#REF!</definedName>
    <definedName name="MCODCOTADO01" localSheetId="3">#REF!</definedName>
    <definedName name="MCODCOTADO01" localSheetId="13">#REF!</definedName>
    <definedName name="MCODCOTADO01">#REF!</definedName>
    <definedName name="MCODCOTADO01_1" localSheetId="1">#REF!</definedName>
    <definedName name="MCODCOTADO01_1" localSheetId="6">#REF!</definedName>
    <definedName name="MCODCOTADO01_1" localSheetId="3">#REF!</definedName>
    <definedName name="MCODCOTADO01_1" localSheetId="13">#REF!</definedName>
    <definedName name="MCODCOTADO01_1">#REF!</definedName>
    <definedName name="MCODCOTADO02" localSheetId="1">#REF!</definedName>
    <definedName name="MCODCOTADO02" localSheetId="6">#REF!</definedName>
    <definedName name="MCODCOTADO02" localSheetId="3">#REF!</definedName>
    <definedName name="MCODCOTADO02" localSheetId="13">#REF!</definedName>
    <definedName name="MCODCOTADO02">#REF!</definedName>
    <definedName name="MCODCOTADO02_1" localSheetId="1">#REF!</definedName>
    <definedName name="MCODCOTADO02_1" localSheetId="6">#REF!</definedName>
    <definedName name="MCODCOTADO02_1" localSheetId="3">#REF!</definedName>
    <definedName name="MCODCOTADO02_1" localSheetId="13">#REF!</definedName>
    <definedName name="MCODCOTADO02_1">#REF!</definedName>
    <definedName name="MCODCOTADO03" localSheetId="1">#REF!</definedName>
    <definedName name="MCODCOTADO03" localSheetId="6">#REF!</definedName>
    <definedName name="MCODCOTADO03" localSheetId="3">#REF!</definedName>
    <definedName name="MCODCOTADO03" localSheetId="13">#REF!</definedName>
    <definedName name="MCODCOTADO03">#REF!</definedName>
    <definedName name="MCODCOTADO03_1" localSheetId="1">#REF!</definedName>
    <definedName name="MCODCOTADO03_1" localSheetId="6">#REF!</definedName>
    <definedName name="MCODCOTADO03_1" localSheetId="3">#REF!</definedName>
    <definedName name="MCODCOTADO03_1" localSheetId="13">#REF!</definedName>
    <definedName name="MCODCOTADO03_1">#REF!</definedName>
    <definedName name="MCODCOTADO04" localSheetId="1">#REF!</definedName>
    <definedName name="MCODCOTADO04" localSheetId="6">#REF!</definedName>
    <definedName name="MCODCOTADO04" localSheetId="3">#REF!</definedName>
    <definedName name="MCODCOTADO04" localSheetId="13">#REF!</definedName>
    <definedName name="MCODCOTADO04">#REF!</definedName>
    <definedName name="MCODCOTADO04_1" localSheetId="1">#REF!</definedName>
    <definedName name="MCODCOTADO04_1" localSheetId="6">#REF!</definedName>
    <definedName name="MCODCOTADO04_1" localSheetId="3">#REF!</definedName>
    <definedName name="MCODCOTADO04_1" localSheetId="13">#REF!</definedName>
    <definedName name="MCODCOTADO04_1">#REF!</definedName>
    <definedName name="medição">#REF!</definedName>
    <definedName name="MEMORIA">#REF!</definedName>
    <definedName name="mes">NA()</definedName>
    <definedName name="METODOLOGIA">[7]Plan1!$A$195:$A$203</definedName>
    <definedName name="mmm" localSheetId="12">#REF!</definedName>
    <definedName name="mmm" localSheetId="11">#REF!</definedName>
    <definedName name="mmm">#REF!</definedName>
    <definedName name="MMMMMM">[1]Reforma!#REF!</definedName>
    <definedName name="MMMMMMMMMMMMMMM">#REF!,#REF!</definedName>
    <definedName name="mod">#REF!</definedName>
    <definedName name="MTOT02.020.0010">[13]MEMORIAL!#REF!</definedName>
    <definedName name="MTOT02.020.0010_1">[14]MEMORIAL!#REF!</definedName>
    <definedName name="MTOT02.020.0070">[13]MEMORIAL!#REF!</definedName>
    <definedName name="MTOT02.020.0070_1">[14]MEMORIAL!#REF!</definedName>
    <definedName name="MTOT02.030.0090">[13]MEMORIAL!#REF!</definedName>
    <definedName name="MTOT02.030.0090_1">[14]MEMORIAL!#REF!</definedName>
    <definedName name="MTOT02.030.0100">[13]MEMORIAL!#REF!</definedName>
    <definedName name="MTOT02.030.0100_1">[14]MEMORIAL!#REF!</definedName>
    <definedName name="MTOT02.040.0200">[13]MEMORIAL!#REF!</definedName>
    <definedName name="MTOT02.040.0200_1">[14]MEMORIAL!#REF!</definedName>
    <definedName name="MTOT02.040.0280">[13]MEMORIAL!#REF!</definedName>
    <definedName name="MTOT02.040.0280_1">[14]MEMORIAL!#REF!</definedName>
    <definedName name="MTOT02.040.0921">[13]MEMORIAL!#REF!</definedName>
    <definedName name="MTOT02.040.0921_1">[14]MEMORIAL!#REF!</definedName>
    <definedName name="MTOT02.040.1055">[13]MEMORIAL!#REF!</definedName>
    <definedName name="MTOT02.040.1055_1">[14]MEMORIAL!#REF!</definedName>
    <definedName name="MTOT02.040.1060">[13]MEMORIAL!#REF!</definedName>
    <definedName name="MTOT02.040.1060_1">[14]MEMORIAL!#REF!</definedName>
    <definedName name="MTOT02.040.3790">[13]MEMORIAL!#REF!</definedName>
    <definedName name="MTOT02.040.3790_1">[14]MEMORIAL!#REF!</definedName>
    <definedName name="MTOT02.040.3800">[13]MEMORIAL!#REF!</definedName>
    <definedName name="MTOT02.040.3800_1">[14]MEMORIAL!#REF!</definedName>
    <definedName name="MTOT02.040.3810">[13]MEMORIAL!#REF!</definedName>
    <definedName name="MTOT02.040.3810_1">[14]MEMORIAL!#REF!</definedName>
    <definedName name="MTOT02.040.4510">[13]MEMORIAL!#REF!</definedName>
    <definedName name="MTOT02.040.4510_1">[14]MEMORIAL!#REF!</definedName>
    <definedName name="MTOT02.040.4520">[13]MEMORIAL!#REF!</definedName>
    <definedName name="MTOT02.040.4520_1">[14]MEMORIAL!#REF!</definedName>
    <definedName name="MTOT02.040.4550">[13]MEMORIAL!#REF!</definedName>
    <definedName name="MTOT02.040.4550_1">[14]MEMORIAL!#REF!</definedName>
    <definedName name="MTOT02.040.4620">[13]MEMORIAL!#REF!</definedName>
    <definedName name="MTOT02.040.4620_1">[14]MEMORIAL!#REF!</definedName>
    <definedName name="MTOT02.040.4630">[13]MEMORIAL!#REF!</definedName>
    <definedName name="MTOT02.040.4630_1">[14]MEMORIAL!#REF!</definedName>
    <definedName name="MTOT02.040.4636">[13]MEMORIAL!#REF!</definedName>
    <definedName name="MTOT02.040.4636_1">[14]MEMORIAL!#REF!</definedName>
    <definedName name="MTOT02.040.4690">[13]MEMORIAL!#REF!</definedName>
    <definedName name="MTOT02.040.4690_1">[14]MEMORIAL!#REF!</definedName>
    <definedName name="MTOT02.040.7402">[13]MEMORIAL!#REF!</definedName>
    <definedName name="MTOT02.040.7402_1">[14]MEMORIAL!#REF!</definedName>
    <definedName name="MTOT02.040.9800">[13]MEMORIAL!#REF!</definedName>
    <definedName name="MTOT02.040.9800_1">[14]MEMORIAL!#REF!</definedName>
    <definedName name="MTOT02.040.9802">[13]MEMORIAL!#REF!</definedName>
    <definedName name="MTOT02.040.9802_1">[14]MEMORIAL!#REF!</definedName>
    <definedName name="MTOT02.040.9804">[13]MEMORIAL!#REF!</definedName>
    <definedName name="MTOT02.040.9804_1">[14]MEMORIAL!#REF!</definedName>
    <definedName name="MTOT02.110.0014">[13]MEMORIAL!#REF!</definedName>
    <definedName name="MTOT02.110.0014_1">[14]MEMORIAL!#REF!</definedName>
    <definedName name="MTOT02.110.0054">[13]MEMORIAL!#REF!</definedName>
    <definedName name="MTOT02.110.0054_1">[14]MEMORIAL!#REF!</definedName>
    <definedName name="MTOT02.110.0066">[13]MEMORIAL!#REF!</definedName>
    <definedName name="MTOT02.110.0066_1">[14]MEMORIAL!#REF!</definedName>
    <definedName name="MTOT02.110.0094">[13]MEMORIAL!#REF!</definedName>
    <definedName name="MTOT02.110.0094_1">[14]MEMORIAL!#REF!</definedName>
    <definedName name="MTOT02.110.0106">[13]MEMORIAL!#REF!</definedName>
    <definedName name="MTOT02.110.0106_1">[14]MEMORIAL!#REF!</definedName>
    <definedName name="MTOT02.110.0110">[13]MEMORIAL!#REF!</definedName>
    <definedName name="MTOT02.110.0110_1">[14]MEMORIAL!#REF!</definedName>
    <definedName name="MTOT02.110.0134">[13]MEMORIAL!#REF!</definedName>
    <definedName name="MTOT02.110.0134_1">[14]MEMORIAL!#REF!</definedName>
    <definedName name="MTOT02.110.0146">[13]MEMORIAL!#REF!</definedName>
    <definedName name="MTOT02.110.0146_1">[14]MEMORIAL!#REF!</definedName>
    <definedName name="MTOT02.110.0150">[13]MEMORIAL!#REF!</definedName>
    <definedName name="MTOT02.110.0150_1">[14]MEMORIAL!#REF!</definedName>
    <definedName name="MTOT02.110.0610">[13]MEMORIAL!#REF!</definedName>
    <definedName name="MTOT02.110.0610_1">[14]MEMORIAL!#REF!</definedName>
    <definedName name="MTOT02.110.0620">[13]MEMORIAL!#REF!</definedName>
    <definedName name="MTOT02.110.0620_1">[14]MEMORIAL!#REF!</definedName>
    <definedName name="MTOT02.110.0734">[13]MEMORIAL!#REF!</definedName>
    <definedName name="MTOT02.110.0734_1">[14]MEMORIAL!#REF!</definedName>
    <definedName name="MTOT02.110.0738">[13]MEMORIAL!#REF!</definedName>
    <definedName name="MTOT02.110.0738_1">[14]MEMORIAL!#REF!</definedName>
    <definedName name="MTOT02.110.0750">[13]MEMORIAL!#REF!</definedName>
    <definedName name="MTOT02.110.0750_1">[14]MEMORIAL!#REF!</definedName>
    <definedName name="MTOT02.110.1014">[13]MEMORIAL!#REF!</definedName>
    <definedName name="MTOT02.110.1014_1">[14]MEMORIAL!#REF!</definedName>
    <definedName name="MTOT02.110.1020">[13]MEMORIAL!#REF!</definedName>
    <definedName name="MTOT02.110.1020_1">[14]MEMORIAL!#REF!</definedName>
    <definedName name="MTOT02.110.1164">[13]MEMORIAL!#REF!</definedName>
    <definedName name="MTOT02.110.1164_1">[14]MEMORIAL!#REF!</definedName>
    <definedName name="MTOT02.110.1166">[13]MEMORIAL!#REF!</definedName>
    <definedName name="MTOT02.110.1166_1">[14]MEMORIAL!#REF!</definedName>
    <definedName name="MTOT02.110.1420">[13]MEMORIAL!#REF!</definedName>
    <definedName name="MTOT02.110.1420_1">[14]MEMORIAL!#REF!</definedName>
    <definedName name="MTOT02.110.1426">[13]MEMORIAL!#REF!</definedName>
    <definedName name="MTOT02.110.1426_1">[14]MEMORIAL!#REF!</definedName>
    <definedName name="MTOT02.110.1654">[13]MEMORIAL!#REF!</definedName>
    <definedName name="MTOT02.110.1654_1">[14]MEMORIAL!#REF!</definedName>
    <definedName name="MTOT02.110.1880">[13]MEMORIAL!#REF!</definedName>
    <definedName name="MTOT02.110.1880_1">[14]MEMORIAL!#REF!</definedName>
    <definedName name="MTOT02.110.1974">[13]MEMORIAL!#REF!</definedName>
    <definedName name="MTOT02.110.1974_1">[14]MEMORIAL!#REF!</definedName>
    <definedName name="MTOT02.110.1996">[13]MEMORIAL!#REF!</definedName>
    <definedName name="MTOT02.110.1996_1">[14]MEMORIAL!#REF!</definedName>
    <definedName name="MTOT02.110.2012">[13]MEMORIAL!#REF!</definedName>
    <definedName name="MTOT02.110.2012_1">[14]MEMORIAL!#REF!</definedName>
    <definedName name="MTOT02.110.2016">[13]MEMORIAL!#REF!</definedName>
    <definedName name="MTOT02.110.2016_1">[14]MEMORIAL!#REF!</definedName>
    <definedName name="MTOT02.110.2024">[13]MEMORIAL!#REF!</definedName>
    <definedName name="MTOT02.110.2024_1">[14]MEMORIAL!#REF!</definedName>
    <definedName name="MTOT02.110.2026">[13]MEMORIAL!#REF!</definedName>
    <definedName name="MTOT02.110.2026_1">[14]MEMORIAL!#REF!</definedName>
    <definedName name="MTOT02.110.2310">[13]MEMORIAL!#REF!</definedName>
    <definedName name="MTOT02.110.2310_1">[14]MEMORIAL!#REF!</definedName>
    <definedName name="MTOT02.110.2480">[13]MEMORIAL!#REF!</definedName>
    <definedName name="MTOT02.110.2480_1">[14]MEMORIAL!#REF!</definedName>
    <definedName name="MTOT02.110.2798">[13]MEMORIAL!#REF!</definedName>
    <definedName name="MTOT02.110.2798_1">[14]MEMORIAL!#REF!</definedName>
    <definedName name="MTOT02.110.2806">[13]MEMORIAL!#REF!</definedName>
    <definedName name="MTOT02.110.2806_1">[14]MEMORIAL!#REF!</definedName>
    <definedName name="MTOT02.110.2868">[13]MEMORIAL!#REF!</definedName>
    <definedName name="MTOT02.110.2868_1">[14]MEMORIAL!#REF!</definedName>
    <definedName name="MTOT02.110.3856">[13]MEMORIAL!#REF!</definedName>
    <definedName name="MTOT02.110.3856_1">[14]MEMORIAL!#REF!</definedName>
    <definedName name="MTOT02.110.3908">[13]MEMORIAL!#REF!</definedName>
    <definedName name="MTOT02.110.3908_1">[14]MEMORIAL!#REF!</definedName>
    <definedName name="MTOT02.110.3926">[13]MEMORIAL!#REF!</definedName>
    <definedName name="MTOT02.110.3926_1">[14]MEMORIAL!#REF!</definedName>
    <definedName name="MTOT02.110.4288">[13]MEMORIAL!#REF!</definedName>
    <definedName name="MTOT02.110.4288_1">[14]MEMORIAL!#REF!</definedName>
    <definedName name="MTOT02.110.4296">[13]MEMORIAL!#REF!</definedName>
    <definedName name="MTOT02.110.4296_1">[14]MEMORIAL!#REF!</definedName>
    <definedName name="MTOT02.110.4308">[13]MEMORIAL!#REF!</definedName>
    <definedName name="MTOT02.110.4308_1">[14]MEMORIAL!#REF!</definedName>
    <definedName name="MTOT02.110.4312">[13]MEMORIAL!#REF!</definedName>
    <definedName name="MTOT02.110.4312_1">[14]MEMORIAL!#REF!</definedName>
    <definedName name="MTOT02.110.4320">[13]MEMORIAL!#REF!</definedName>
    <definedName name="MTOT02.110.4320_1">[14]MEMORIAL!#REF!</definedName>
    <definedName name="MTOT02.110.4780">[13]MEMORIAL!#REF!</definedName>
    <definedName name="MTOT02.110.4780_1">[14]MEMORIAL!#REF!</definedName>
    <definedName name="MTOT02.110.610">[13]MEMORIAL!#REF!</definedName>
    <definedName name="MTOT02.110.610_1">[14]MEMORIAL!#REF!</definedName>
    <definedName name="MTOT02.120.0050">[13]MEMORIAL!#REF!</definedName>
    <definedName name="MTOT02.120.0050_1">[14]MEMORIAL!#REF!</definedName>
    <definedName name="MTOT02.120.0060">[13]MEMORIAL!#REF!</definedName>
    <definedName name="MTOT02.120.0060_1">[14]MEMORIAL!#REF!</definedName>
    <definedName name="MTOT02.120.0140">[13]MEMORIAL!#REF!</definedName>
    <definedName name="MTOT02.120.0140_1">[14]MEMORIAL!#REF!</definedName>
    <definedName name="MTOT02.130.0070">[13]MEMORIAL!#REF!</definedName>
    <definedName name="MTOT02.130.0070_1">[14]MEMORIAL!#REF!</definedName>
    <definedName name="MTOT02.130.0080">[13]MEMORIAL!#REF!</definedName>
    <definedName name="MTOT02.130.0080_1">[14]MEMORIAL!#REF!</definedName>
    <definedName name="MTOT02.130.0100">[13]MEMORIAL!#REF!</definedName>
    <definedName name="MTOT02.130.0100_1">[14]MEMORIAL!#REF!</definedName>
    <definedName name="MTOT02.140.0030">[13]MEMORIAL!#REF!</definedName>
    <definedName name="MTOT02.140.0030_1">[14]MEMORIAL!#REF!</definedName>
    <definedName name="MTOT02.140.0080">[13]MEMORIAL!#REF!</definedName>
    <definedName name="MTOT02.140.0080_1">[14]MEMORIAL!#REF!</definedName>
    <definedName name="MTOT02.140.0090">[13]MEMORIAL!#REF!</definedName>
    <definedName name="MTOT02.140.0090_1">[14]MEMORIAL!#REF!</definedName>
    <definedName name="MTOT02.160.0010">[13]MEMORIAL!#REF!</definedName>
    <definedName name="MTOT02.160.0010_1">[14]MEMORIAL!#REF!</definedName>
    <definedName name="MTOT02.160.0110">[13]MEMORIAL!#REF!</definedName>
    <definedName name="MTOT02.160.0110_1">[14]MEMORIAL!#REF!</definedName>
    <definedName name="MTOT02.180.0010">[13]MEMORIAL!#REF!</definedName>
    <definedName name="MTOT02.180.0010_1">[14]MEMORIAL!#REF!</definedName>
    <definedName name="MTOT02.210.0020">[13]MEMORIAL!#REF!</definedName>
    <definedName name="MTOT02.210.0020_1">[14]MEMORIAL!#REF!</definedName>
    <definedName name="MTOT02.210.0030">[13]MEMORIAL!#REF!</definedName>
    <definedName name="MTOT02.210.0030_1">[14]MEMORIAL!#REF!</definedName>
    <definedName name="MTOT02.210.0090">[13]MEMORIAL!#REF!</definedName>
    <definedName name="MTOT02.210.0090_1">[14]MEMORIAL!#REF!</definedName>
    <definedName name="MTOT02.210.0110">[13]MEMORIAL!#REF!</definedName>
    <definedName name="MTOT02.210.0110_1">[14]MEMORIAL!#REF!</definedName>
    <definedName name="MTOT02.210.0310">[13]MEMORIAL!#REF!</definedName>
    <definedName name="MTOT02.210.0310_1">[14]MEMORIAL!#REF!</definedName>
    <definedName name="MTOT02.210.0340">[13]MEMORIAL!#REF!</definedName>
    <definedName name="MTOT02.210.0340_1">[14]MEMORIAL!#REF!</definedName>
    <definedName name="MTOT02.210.0350">[13]MEMORIAL!#REF!</definedName>
    <definedName name="MTOT02.210.0350_1">[14]MEMORIAL!#REF!</definedName>
    <definedName name="MTOT02.210.0360">[13]MEMORIAL!#REF!</definedName>
    <definedName name="MTOT02.210.0360_1">[14]MEMORIAL!#REF!</definedName>
    <definedName name="MTOT02.210.0370">[13]MEMORIAL!#REF!</definedName>
    <definedName name="MTOT02.210.0370_1">[14]MEMORIAL!#REF!</definedName>
    <definedName name="MTOT02.210.0380">[13]MEMORIAL!#REF!</definedName>
    <definedName name="MTOT02.210.0380_1">[14]MEMORIAL!#REF!</definedName>
    <definedName name="MTOT02.210.1620">[13]MEMORIAL!#REF!</definedName>
    <definedName name="MTOT02.210.1620_1">[14]MEMORIAL!#REF!</definedName>
    <definedName name="MTOT02.210.1625">[13]MEMORIAL!#REF!</definedName>
    <definedName name="MTOT02.210.1625_1">[14]MEMORIAL!#REF!</definedName>
    <definedName name="MTOT02.210.1635">[13]MEMORIAL!#REF!</definedName>
    <definedName name="MTOT02.210.1635_1">[14]MEMORIAL!#REF!</definedName>
    <definedName name="MTOT02.210.1637">[13]MEMORIAL!#REF!</definedName>
    <definedName name="MTOT02.210.1637_1">[14]MEMORIAL!#REF!</definedName>
    <definedName name="MTOT02.2140.">[13]MEMORIAL!#REF!</definedName>
    <definedName name="MTOT02.2140._1">[14]MEMORIAL!#REF!</definedName>
    <definedName name="MTOT02_020_0010" localSheetId="1">#REF!</definedName>
    <definedName name="MTOT02_020_0010" localSheetId="6">#REF!</definedName>
    <definedName name="MTOT02_020_0010" localSheetId="3">#REF!</definedName>
    <definedName name="MTOT02_020_0010" localSheetId="15">#REF!</definedName>
    <definedName name="MTOT02_020_0010" localSheetId="13">#REF!</definedName>
    <definedName name="MTOT02_020_0010" localSheetId="12">#REF!</definedName>
    <definedName name="MTOT02_020_0010" localSheetId="11">#REF!</definedName>
    <definedName name="MTOT02_020_0010">#REF!</definedName>
    <definedName name="MTOT02_020_0010_1" localSheetId="1">#REF!</definedName>
    <definedName name="MTOT02_020_0010_1" localSheetId="6">#REF!</definedName>
    <definedName name="MTOT02_020_0010_1" localSheetId="3">#REF!</definedName>
    <definedName name="MTOT02_020_0010_1" localSheetId="13">#REF!</definedName>
    <definedName name="MTOT02_020_0010_1">#REF!</definedName>
    <definedName name="MTOT02_020_0070" localSheetId="1">#REF!</definedName>
    <definedName name="MTOT02_020_0070" localSheetId="6">#REF!</definedName>
    <definedName name="MTOT02_020_0070" localSheetId="3">#REF!</definedName>
    <definedName name="MTOT02_020_0070" localSheetId="13">#REF!</definedName>
    <definedName name="MTOT02_020_0070">#REF!</definedName>
    <definedName name="MTOT02_020_0070_1" localSheetId="1">#REF!</definedName>
    <definedName name="MTOT02_020_0070_1" localSheetId="6">#REF!</definedName>
    <definedName name="MTOT02_020_0070_1" localSheetId="3">#REF!</definedName>
    <definedName name="MTOT02_020_0070_1" localSheetId="13">#REF!</definedName>
    <definedName name="MTOT02_020_0070_1">#REF!</definedName>
    <definedName name="MTOT02_030_0090" localSheetId="1">#REF!</definedName>
    <definedName name="MTOT02_030_0090" localSheetId="6">#REF!</definedName>
    <definedName name="MTOT02_030_0090" localSheetId="3">#REF!</definedName>
    <definedName name="MTOT02_030_0090" localSheetId="13">#REF!</definedName>
    <definedName name="MTOT02_030_0090">#REF!</definedName>
    <definedName name="MTOT02_030_0090_1" localSheetId="1">#REF!</definedName>
    <definedName name="MTOT02_030_0090_1" localSheetId="6">#REF!</definedName>
    <definedName name="MTOT02_030_0090_1" localSheetId="3">#REF!</definedName>
    <definedName name="MTOT02_030_0090_1" localSheetId="13">#REF!</definedName>
    <definedName name="MTOT02_030_0090_1">#REF!</definedName>
    <definedName name="MTOT02_030_0100" localSheetId="1">#REF!</definedName>
    <definedName name="MTOT02_030_0100" localSheetId="6">#REF!</definedName>
    <definedName name="MTOT02_030_0100" localSheetId="3">#REF!</definedName>
    <definedName name="MTOT02_030_0100" localSheetId="13">#REF!</definedName>
    <definedName name="MTOT02_030_0100">#REF!</definedName>
    <definedName name="MTOT02_030_0100_1" localSheetId="1">#REF!</definedName>
    <definedName name="MTOT02_030_0100_1" localSheetId="6">#REF!</definedName>
    <definedName name="MTOT02_030_0100_1" localSheetId="3">#REF!</definedName>
    <definedName name="MTOT02_030_0100_1" localSheetId="13">#REF!</definedName>
    <definedName name="MTOT02_030_0100_1">#REF!</definedName>
    <definedName name="MTOT02_040_0200" localSheetId="1">#REF!</definedName>
    <definedName name="MTOT02_040_0200" localSheetId="6">#REF!</definedName>
    <definedName name="MTOT02_040_0200" localSheetId="3">#REF!</definedName>
    <definedName name="MTOT02_040_0200" localSheetId="13">#REF!</definedName>
    <definedName name="MTOT02_040_0200">#REF!</definedName>
    <definedName name="MTOT02_040_0200_1" localSheetId="1">#REF!</definedName>
    <definedName name="MTOT02_040_0200_1" localSheetId="6">#REF!</definedName>
    <definedName name="MTOT02_040_0200_1" localSheetId="3">#REF!</definedName>
    <definedName name="MTOT02_040_0200_1" localSheetId="13">#REF!</definedName>
    <definedName name="MTOT02_040_0200_1">#REF!</definedName>
    <definedName name="MTOT02_040_0280" localSheetId="1">#REF!</definedName>
    <definedName name="MTOT02_040_0280" localSheetId="6">#REF!</definedName>
    <definedName name="MTOT02_040_0280" localSheetId="3">#REF!</definedName>
    <definedName name="MTOT02_040_0280" localSheetId="13">#REF!</definedName>
    <definedName name="MTOT02_040_0280">#REF!</definedName>
    <definedName name="MTOT02_040_0280_1" localSheetId="1">#REF!</definedName>
    <definedName name="MTOT02_040_0280_1" localSheetId="6">#REF!</definedName>
    <definedName name="MTOT02_040_0280_1" localSheetId="3">#REF!</definedName>
    <definedName name="MTOT02_040_0280_1" localSheetId="13">#REF!</definedName>
    <definedName name="MTOT02_040_0280_1">#REF!</definedName>
    <definedName name="MTOT02_040_0921" localSheetId="1">#REF!</definedName>
    <definedName name="MTOT02_040_0921" localSheetId="6">#REF!</definedName>
    <definedName name="MTOT02_040_0921" localSheetId="3">#REF!</definedName>
    <definedName name="MTOT02_040_0921" localSheetId="13">#REF!</definedName>
    <definedName name="MTOT02_040_0921">#REF!</definedName>
    <definedName name="MTOT02_040_0921_1" localSheetId="1">#REF!</definedName>
    <definedName name="MTOT02_040_0921_1" localSheetId="6">#REF!</definedName>
    <definedName name="MTOT02_040_0921_1" localSheetId="3">#REF!</definedName>
    <definedName name="MTOT02_040_0921_1" localSheetId="13">#REF!</definedName>
    <definedName name="MTOT02_040_0921_1">#REF!</definedName>
    <definedName name="MTOT02_040_1055" localSheetId="1">#REF!</definedName>
    <definedName name="MTOT02_040_1055" localSheetId="6">#REF!</definedName>
    <definedName name="MTOT02_040_1055" localSheetId="3">#REF!</definedName>
    <definedName name="MTOT02_040_1055" localSheetId="13">#REF!</definedName>
    <definedName name="MTOT02_040_1055">#REF!</definedName>
    <definedName name="MTOT02_040_1055_1" localSheetId="1">#REF!</definedName>
    <definedName name="MTOT02_040_1055_1" localSheetId="6">#REF!</definedName>
    <definedName name="MTOT02_040_1055_1" localSheetId="3">#REF!</definedName>
    <definedName name="MTOT02_040_1055_1" localSheetId="13">#REF!</definedName>
    <definedName name="MTOT02_040_1055_1">#REF!</definedName>
    <definedName name="MTOT02_040_1060" localSheetId="1">#REF!</definedName>
    <definedName name="MTOT02_040_1060" localSheetId="6">#REF!</definedName>
    <definedName name="MTOT02_040_1060" localSheetId="3">#REF!</definedName>
    <definedName name="MTOT02_040_1060" localSheetId="13">#REF!</definedName>
    <definedName name="MTOT02_040_1060">#REF!</definedName>
    <definedName name="MTOT02_040_1060_1" localSheetId="1">#REF!</definedName>
    <definedName name="MTOT02_040_1060_1" localSheetId="6">#REF!</definedName>
    <definedName name="MTOT02_040_1060_1" localSheetId="3">#REF!</definedName>
    <definedName name="MTOT02_040_1060_1" localSheetId="13">#REF!</definedName>
    <definedName name="MTOT02_040_1060_1">#REF!</definedName>
    <definedName name="MTOT02_040_3790" localSheetId="1">#REF!</definedName>
    <definedName name="MTOT02_040_3790" localSheetId="6">#REF!</definedName>
    <definedName name="MTOT02_040_3790" localSheetId="3">#REF!</definedName>
    <definedName name="MTOT02_040_3790" localSheetId="13">#REF!</definedName>
    <definedName name="MTOT02_040_3790">#REF!</definedName>
    <definedName name="MTOT02_040_3790_1" localSheetId="1">#REF!</definedName>
    <definedName name="MTOT02_040_3790_1" localSheetId="6">#REF!</definedName>
    <definedName name="MTOT02_040_3790_1" localSheetId="3">#REF!</definedName>
    <definedName name="MTOT02_040_3790_1" localSheetId="13">#REF!</definedName>
    <definedName name="MTOT02_040_3790_1">#REF!</definedName>
    <definedName name="MTOT02_040_3800" localSheetId="1">#REF!</definedName>
    <definedName name="MTOT02_040_3800" localSheetId="6">#REF!</definedName>
    <definedName name="MTOT02_040_3800" localSheetId="3">#REF!</definedName>
    <definedName name="MTOT02_040_3800" localSheetId="13">#REF!</definedName>
    <definedName name="MTOT02_040_3800">#REF!</definedName>
    <definedName name="MTOT02_040_3800_1" localSheetId="1">#REF!</definedName>
    <definedName name="MTOT02_040_3800_1" localSheetId="6">#REF!</definedName>
    <definedName name="MTOT02_040_3800_1" localSheetId="3">#REF!</definedName>
    <definedName name="MTOT02_040_3800_1" localSheetId="13">#REF!</definedName>
    <definedName name="MTOT02_040_3800_1">#REF!</definedName>
    <definedName name="MTOT02_040_3810" localSheetId="1">#REF!</definedName>
    <definedName name="MTOT02_040_3810" localSheetId="6">#REF!</definedName>
    <definedName name="MTOT02_040_3810" localSheetId="3">#REF!</definedName>
    <definedName name="MTOT02_040_3810" localSheetId="13">#REF!</definedName>
    <definedName name="MTOT02_040_3810">#REF!</definedName>
    <definedName name="MTOT02_040_3810_1" localSheetId="1">#REF!</definedName>
    <definedName name="MTOT02_040_3810_1" localSheetId="6">#REF!</definedName>
    <definedName name="MTOT02_040_3810_1" localSheetId="3">#REF!</definedName>
    <definedName name="MTOT02_040_3810_1" localSheetId="13">#REF!</definedName>
    <definedName name="MTOT02_040_3810_1">#REF!</definedName>
    <definedName name="MTOT02_040_4510" localSheetId="1">#REF!</definedName>
    <definedName name="MTOT02_040_4510" localSheetId="6">#REF!</definedName>
    <definedName name="MTOT02_040_4510" localSheetId="3">#REF!</definedName>
    <definedName name="MTOT02_040_4510" localSheetId="13">#REF!</definedName>
    <definedName name="MTOT02_040_4510">#REF!</definedName>
    <definedName name="MTOT02_040_4510_1" localSheetId="1">#REF!</definedName>
    <definedName name="MTOT02_040_4510_1" localSheetId="6">#REF!</definedName>
    <definedName name="MTOT02_040_4510_1" localSheetId="3">#REF!</definedName>
    <definedName name="MTOT02_040_4510_1" localSheetId="13">#REF!</definedName>
    <definedName name="MTOT02_040_4510_1">#REF!</definedName>
    <definedName name="MTOT02_040_4520" localSheetId="1">#REF!</definedName>
    <definedName name="MTOT02_040_4520" localSheetId="6">#REF!</definedName>
    <definedName name="MTOT02_040_4520" localSheetId="3">#REF!</definedName>
    <definedName name="MTOT02_040_4520" localSheetId="13">#REF!</definedName>
    <definedName name="MTOT02_040_4520">#REF!</definedName>
    <definedName name="MTOT02_040_4520_1" localSheetId="1">#REF!</definedName>
    <definedName name="MTOT02_040_4520_1" localSheetId="6">#REF!</definedName>
    <definedName name="MTOT02_040_4520_1" localSheetId="3">#REF!</definedName>
    <definedName name="MTOT02_040_4520_1" localSheetId="13">#REF!</definedName>
    <definedName name="MTOT02_040_4520_1">#REF!</definedName>
    <definedName name="MTOT02_040_4550" localSheetId="1">#REF!</definedName>
    <definedName name="MTOT02_040_4550" localSheetId="6">#REF!</definedName>
    <definedName name="MTOT02_040_4550" localSheetId="3">#REF!</definedName>
    <definedName name="MTOT02_040_4550" localSheetId="13">#REF!</definedName>
    <definedName name="MTOT02_040_4550">#REF!</definedName>
    <definedName name="MTOT02_040_4550_1" localSheetId="1">#REF!</definedName>
    <definedName name="MTOT02_040_4550_1" localSheetId="6">#REF!</definedName>
    <definedName name="MTOT02_040_4550_1" localSheetId="3">#REF!</definedName>
    <definedName name="MTOT02_040_4550_1" localSheetId="13">#REF!</definedName>
    <definedName name="MTOT02_040_4550_1">#REF!</definedName>
    <definedName name="MTOT02_040_4620" localSheetId="1">#REF!</definedName>
    <definedName name="MTOT02_040_4620" localSheetId="6">#REF!</definedName>
    <definedName name="MTOT02_040_4620" localSheetId="3">#REF!</definedName>
    <definedName name="MTOT02_040_4620" localSheetId="13">#REF!</definedName>
    <definedName name="MTOT02_040_4620">#REF!</definedName>
    <definedName name="MTOT02_040_4620_1" localSheetId="1">#REF!</definedName>
    <definedName name="MTOT02_040_4620_1" localSheetId="6">#REF!</definedName>
    <definedName name="MTOT02_040_4620_1" localSheetId="3">#REF!</definedName>
    <definedName name="MTOT02_040_4620_1" localSheetId="13">#REF!</definedName>
    <definedName name="MTOT02_040_4620_1">#REF!</definedName>
    <definedName name="MTOT02_040_4630" localSheetId="1">#REF!</definedName>
    <definedName name="MTOT02_040_4630" localSheetId="6">#REF!</definedName>
    <definedName name="MTOT02_040_4630" localSheetId="3">#REF!</definedName>
    <definedName name="MTOT02_040_4630" localSheetId="13">#REF!</definedName>
    <definedName name="MTOT02_040_4630">#REF!</definedName>
    <definedName name="MTOT02_040_4630_1" localSheetId="1">#REF!</definedName>
    <definedName name="MTOT02_040_4630_1" localSheetId="6">#REF!</definedName>
    <definedName name="MTOT02_040_4630_1" localSheetId="3">#REF!</definedName>
    <definedName name="MTOT02_040_4630_1" localSheetId="13">#REF!</definedName>
    <definedName name="MTOT02_040_4630_1">#REF!</definedName>
    <definedName name="MTOT02_040_4636" localSheetId="1">#REF!</definedName>
    <definedName name="MTOT02_040_4636" localSheetId="6">#REF!</definedName>
    <definedName name="MTOT02_040_4636" localSheetId="3">#REF!</definedName>
    <definedName name="MTOT02_040_4636" localSheetId="13">#REF!</definedName>
    <definedName name="MTOT02_040_4636">#REF!</definedName>
    <definedName name="MTOT02_040_4636_1" localSheetId="1">#REF!</definedName>
    <definedName name="MTOT02_040_4636_1" localSheetId="6">#REF!</definedName>
    <definedName name="MTOT02_040_4636_1" localSheetId="3">#REF!</definedName>
    <definedName name="MTOT02_040_4636_1" localSheetId="13">#REF!</definedName>
    <definedName name="MTOT02_040_4636_1">#REF!</definedName>
    <definedName name="MTOT02_040_4690" localSheetId="1">#REF!</definedName>
    <definedName name="MTOT02_040_4690" localSheetId="6">#REF!</definedName>
    <definedName name="MTOT02_040_4690" localSheetId="3">#REF!</definedName>
    <definedName name="MTOT02_040_4690" localSheetId="13">#REF!</definedName>
    <definedName name="MTOT02_040_4690">#REF!</definedName>
    <definedName name="MTOT02_040_4690_1" localSheetId="1">#REF!</definedName>
    <definedName name="MTOT02_040_4690_1" localSheetId="6">#REF!</definedName>
    <definedName name="MTOT02_040_4690_1" localSheetId="3">#REF!</definedName>
    <definedName name="MTOT02_040_4690_1" localSheetId="13">#REF!</definedName>
    <definedName name="MTOT02_040_4690_1">#REF!</definedName>
    <definedName name="MTOT02_040_7402" localSheetId="1">#REF!</definedName>
    <definedName name="MTOT02_040_7402" localSheetId="6">#REF!</definedName>
    <definedName name="MTOT02_040_7402" localSheetId="3">#REF!</definedName>
    <definedName name="MTOT02_040_7402" localSheetId="13">#REF!</definedName>
    <definedName name="MTOT02_040_7402">#REF!</definedName>
    <definedName name="MTOT02_040_7402_1" localSheetId="1">#REF!</definedName>
    <definedName name="MTOT02_040_7402_1" localSheetId="6">#REF!</definedName>
    <definedName name="MTOT02_040_7402_1" localSheetId="3">#REF!</definedName>
    <definedName name="MTOT02_040_7402_1" localSheetId="13">#REF!</definedName>
    <definedName name="MTOT02_040_7402_1">#REF!</definedName>
    <definedName name="MTOT02_040_9800" localSheetId="1">#REF!</definedName>
    <definedName name="MTOT02_040_9800" localSheetId="6">#REF!</definedName>
    <definedName name="MTOT02_040_9800" localSheetId="3">#REF!</definedName>
    <definedName name="MTOT02_040_9800" localSheetId="13">#REF!</definedName>
    <definedName name="MTOT02_040_9800">#REF!</definedName>
    <definedName name="MTOT02_040_9800_1" localSheetId="1">#REF!</definedName>
    <definedName name="MTOT02_040_9800_1" localSheetId="6">#REF!</definedName>
    <definedName name="MTOT02_040_9800_1" localSheetId="3">#REF!</definedName>
    <definedName name="MTOT02_040_9800_1" localSheetId="13">#REF!</definedName>
    <definedName name="MTOT02_040_9800_1">#REF!</definedName>
    <definedName name="MTOT02_040_9802" localSheetId="1">#REF!</definedName>
    <definedName name="MTOT02_040_9802" localSheetId="6">#REF!</definedName>
    <definedName name="MTOT02_040_9802" localSheetId="3">#REF!</definedName>
    <definedName name="MTOT02_040_9802" localSheetId="13">#REF!</definedName>
    <definedName name="MTOT02_040_9802">#REF!</definedName>
    <definedName name="MTOT02_040_9802_1" localSheetId="1">#REF!</definedName>
    <definedName name="MTOT02_040_9802_1" localSheetId="6">#REF!</definedName>
    <definedName name="MTOT02_040_9802_1" localSheetId="3">#REF!</definedName>
    <definedName name="MTOT02_040_9802_1" localSheetId="13">#REF!</definedName>
    <definedName name="MTOT02_040_9802_1">#REF!</definedName>
    <definedName name="MTOT02_040_9804" localSheetId="1">#REF!</definedName>
    <definedName name="MTOT02_040_9804" localSheetId="6">#REF!</definedName>
    <definedName name="MTOT02_040_9804" localSheetId="3">#REF!</definedName>
    <definedName name="MTOT02_040_9804" localSheetId="13">#REF!</definedName>
    <definedName name="MTOT02_040_9804">#REF!</definedName>
    <definedName name="MTOT02_040_9804_1" localSheetId="1">#REF!</definedName>
    <definedName name="MTOT02_040_9804_1" localSheetId="6">#REF!</definedName>
    <definedName name="MTOT02_040_9804_1" localSheetId="3">#REF!</definedName>
    <definedName name="MTOT02_040_9804_1" localSheetId="13">#REF!</definedName>
    <definedName name="MTOT02_040_9804_1">#REF!</definedName>
    <definedName name="MTOT02_110_0014" localSheetId="1">#REF!</definedName>
    <definedName name="MTOT02_110_0014" localSheetId="6">#REF!</definedName>
    <definedName name="MTOT02_110_0014" localSheetId="3">#REF!</definedName>
    <definedName name="MTOT02_110_0014" localSheetId="13">#REF!</definedName>
    <definedName name="MTOT02_110_0014">#REF!</definedName>
    <definedName name="MTOT02_110_0014_1" localSheetId="1">#REF!</definedName>
    <definedName name="MTOT02_110_0014_1" localSheetId="6">#REF!</definedName>
    <definedName name="MTOT02_110_0014_1" localSheetId="3">#REF!</definedName>
    <definedName name="MTOT02_110_0014_1" localSheetId="13">#REF!</definedName>
    <definedName name="MTOT02_110_0014_1">#REF!</definedName>
    <definedName name="MTOT02_110_0054" localSheetId="1">#REF!</definedName>
    <definedName name="MTOT02_110_0054" localSheetId="6">#REF!</definedName>
    <definedName name="MTOT02_110_0054" localSheetId="3">#REF!</definedName>
    <definedName name="MTOT02_110_0054" localSheetId="13">#REF!</definedName>
    <definedName name="MTOT02_110_0054">#REF!</definedName>
    <definedName name="MTOT02_110_0054_1" localSheetId="1">#REF!</definedName>
    <definedName name="MTOT02_110_0054_1" localSheetId="6">#REF!</definedName>
    <definedName name="MTOT02_110_0054_1" localSheetId="3">#REF!</definedName>
    <definedName name="MTOT02_110_0054_1" localSheetId="13">#REF!</definedName>
    <definedName name="MTOT02_110_0054_1">#REF!</definedName>
    <definedName name="MTOT02_110_0066" localSheetId="1">#REF!</definedName>
    <definedName name="MTOT02_110_0066" localSheetId="6">#REF!</definedName>
    <definedName name="MTOT02_110_0066" localSheetId="3">#REF!</definedName>
    <definedName name="MTOT02_110_0066" localSheetId="13">#REF!</definedName>
    <definedName name="MTOT02_110_0066">#REF!</definedName>
    <definedName name="MTOT02_110_0066_1" localSheetId="1">#REF!</definedName>
    <definedName name="MTOT02_110_0066_1" localSheetId="6">#REF!</definedName>
    <definedName name="MTOT02_110_0066_1" localSheetId="3">#REF!</definedName>
    <definedName name="MTOT02_110_0066_1" localSheetId="13">#REF!</definedName>
    <definedName name="MTOT02_110_0066_1">#REF!</definedName>
    <definedName name="MTOT02_110_0094" localSheetId="1">#REF!</definedName>
    <definedName name="MTOT02_110_0094" localSheetId="6">#REF!</definedName>
    <definedName name="MTOT02_110_0094" localSheetId="3">#REF!</definedName>
    <definedName name="MTOT02_110_0094" localSheetId="13">#REF!</definedName>
    <definedName name="MTOT02_110_0094">#REF!</definedName>
    <definedName name="MTOT02_110_0094_1" localSheetId="1">#REF!</definedName>
    <definedName name="MTOT02_110_0094_1" localSheetId="6">#REF!</definedName>
    <definedName name="MTOT02_110_0094_1" localSheetId="3">#REF!</definedName>
    <definedName name="MTOT02_110_0094_1" localSheetId="13">#REF!</definedName>
    <definedName name="MTOT02_110_0094_1">#REF!</definedName>
    <definedName name="MTOT02_110_0106" localSheetId="1">#REF!</definedName>
    <definedName name="MTOT02_110_0106" localSheetId="6">#REF!</definedName>
    <definedName name="MTOT02_110_0106" localSheetId="3">#REF!</definedName>
    <definedName name="MTOT02_110_0106" localSheetId="13">#REF!</definedName>
    <definedName name="MTOT02_110_0106">#REF!</definedName>
    <definedName name="MTOT02_110_0106_1" localSheetId="1">#REF!</definedName>
    <definedName name="MTOT02_110_0106_1" localSheetId="6">#REF!</definedName>
    <definedName name="MTOT02_110_0106_1" localSheetId="3">#REF!</definedName>
    <definedName name="MTOT02_110_0106_1" localSheetId="13">#REF!</definedName>
    <definedName name="MTOT02_110_0106_1">#REF!</definedName>
    <definedName name="MTOT02_110_0110" localSheetId="1">#REF!</definedName>
    <definedName name="MTOT02_110_0110" localSheetId="6">#REF!</definedName>
    <definedName name="MTOT02_110_0110" localSheetId="3">#REF!</definedName>
    <definedName name="MTOT02_110_0110" localSheetId="13">#REF!</definedName>
    <definedName name="MTOT02_110_0110">#REF!</definedName>
    <definedName name="MTOT02_110_0110_1" localSheetId="1">#REF!</definedName>
    <definedName name="MTOT02_110_0110_1" localSheetId="6">#REF!</definedName>
    <definedName name="MTOT02_110_0110_1" localSheetId="3">#REF!</definedName>
    <definedName name="MTOT02_110_0110_1" localSheetId="13">#REF!</definedName>
    <definedName name="MTOT02_110_0110_1">#REF!</definedName>
    <definedName name="MTOT02_110_0134" localSheetId="1">#REF!</definedName>
    <definedName name="MTOT02_110_0134" localSheetId="6">#REF!</definedName>
    <definedName name="MTOT02_110_0134" localSheetId="3">#REF!</definedName>
    <definedName name="MTOT02_110_0134" localSheetId="13">#REF!</definedName>
    <definedName name="MTOT02_110_0134">#REF!</definedName>
    <definedName name="MTOT02_110_0134_1" localSheetId="1">#REF!</definedName>
    <definedName name="MTOT02_110_0134_1" localSheetId="6">#REF!</definedName>
    <definedName name="MTOT02_110_0134_1" localSheetId="3">#REF!</definedName>
    <definedName name="MTOT02_110_0134_1" localSheetId="13">#REF!</definedName>
    <definedName name="MTOT02_110_0134_1">#REF!</definedName>
    <definedName name="MTOT02_110_0146" localSheetId="1">#REF!</definedName>
    <definedName name="MTOT02_110_0146" localSheetId="6">#REF!</definedName>
    <definedName name="MTOT02_110_0146" localSheetId="3">#REF!</definedName>
    <definedName name="MTOT02_110_0146" localSheetId="13">#REF!</definedName>
    <definedName name="MTOT02_110_0146">#REF!</definedName>
    <definedName name="MTOT02_110_0146_1" localSheetId="1">#REF!</definedName>
    <definedName name="MTOT02_110_0146_1" localSheetId="6">#REF!</definedName>
    <definedName name="MTOT02_110_0146_1" localSheetId="3">#REF!</definedName>
    <definedName name="MTOT02_110_0146_1" localSheetId="13">#REF!</definedName>
    <definedName name="MTOT02_110_0146_1">#REF!</definedName>
    <definedName name="MTOT02_110_0150" localSheetId="1">#REF!</definedName>
    <definedName name="MTOT02_110_0150" localSheetId="6">#REF!</definedName>
    <definedName name="MTOT02_110_0150" localSheetId="3">#REF!</definedName>
    <definedName name="MTOT02_110_0150" localSheetId="13">#REF!</definedName>
    <definedName name="MTOT02_110_0150">#REF!</definedName>
    <definedName name="MTOT02_110_0150_1" localSheetId="1">#REF!</definedName>
    <definedName name="MTOT02_110_0150_1" localSheetId="6">#REF!</definedName>
    <definedName name="MTOT02_110_0150_1" localSheetId="3">#REF!</definedName>
    <definedName name="MTOT02_110_0150_1" localSheetId="13">#REF!</definedName>
    <definedName name="MTOT02_110_0150_1">#REF!</definedName>
    <definedName name="MTOT02_110_0610" localSheetId="1">#REF!</definedName>
    <definedName name="MTOT02_110_0610" localSheetId="6">#REF!</definedName>
    <definedName name="MTOT02_110_0610" localSheetId="3">#REF!</definedName>
    <definedName name="MTOT02_110_0610" localSheetId="13">#REF!</definedName>
    <definedName name="MTOT02_110_0610">#REF!</definedName>
    <definedName name="MTOT02_110_0610_1" localSheetId="1">#REF!</definedName>
    <definedName name="MTOT02_110_0610_1" localSheetId="6">#REF!</definedName>
    <definedName name="MTOT02_110_0610_1" localSheetId="3">#REF!</definedName>
    <definedName name="MTOT02_110_0610_1" localSheetId="13">#REF!</definedName>
    <definedName name="MTOT02_110_0610_1">#REF!</definedName>
    <definedName name="MTOT02_110_0620" localSheetId="1">#REF!</definedName>
    <definedName name="MTOT02_110_0620" localSheetId="6">#REF!</definedName>
    <definedName name="MTOT02_110_0620" localSheetId="3">#REF!</definedName>
    <definedName name="MTOT02_110_0620" localSheetId="13">#REF!</definedName>
    <definedName name="MTOT02_110_0620">#REF!</definedName>
    <definedName name="MTOT02_110_0620_1" localSheetId="1">#REF!</definedName>
    <definedName name="MTOT02_110_0620_1" localSheetId="6">#REF!</definedName>
    <definedName name="MTOT02_110_0620_1" localSheetId="3">#REF!</definedName>
    <definedName name="MTOT02_110_0620_1" localSheetId="13">#REF!</definedName>
    <definedName name="MTOT02_110_0620_1">#REF!</definedName>
    <definedName name="MTOT02_110_0734" localSheetId="1">#REF!</definedName>
    <definedName name="MTOT02_110_0734" localSheetId="6">#REF!</definedName>
    <definedName name="MTOT02_110_0734" localSheetId="3">#REF!</definedName>
    <definedName name="MTOT02_110_0734" localSheetId="13">#REF!</definedName>
    <definedName name="MTOT02_110_0734">#REF!</definedName>
    <definedName name="MTOT02_110_0734_1" localSheetId="1">#REF!</definedName>
    <definedName name="MTOT02_110_0734_1" localSheetId="6">#REF!</definedName>
    <definedName name="MTOT02_110_0734_1" localSheetId="3">#REF!</definedName>
    <definedName name="MTOT02_110_0734_1" localSheetId="13">#REF!</definedName>
    <definedName name="MTOT02_110_0734_1">#REF!</definedName>
    <definedName name="MTOT02_110_0738" localSheetId="1">#REF!</definedName>
    <definedName name="MTOT02_110_0738" localSheetId="6">#REF!</definedName>
    <definedName name="MTOT02_110_0738" localSheetId="3">#REF!</definedName>
    <definedName name="MTOT02_110_0738" localSheetId="13">#REF!</definedName>
    <definedName name="MTOT02_110_0738">#REF!</definedName>
    <definedName name="MTOT02_110_0738_1" localSheetId="1">#REF!</definedName>
    <definedName name="MTOT02_110_0738_1" localSheetId="6">#REF!</definedName>
    <definedName name="MTOT02_110_0738_1" localSheetId="3">#REF!</definedName>
    <definedName name="MTOT02_110_0738_1" localSheetId="13">#REF!</definedName>
    <definedName name="MTOT02_110_0738_1">#REF!</definedName>
    <definedName name="MTOT02_110_0750" localSheetId="1">#REF!</definedName>
    <definedName name="MTOT02_110_0750" localSheetId="6">#REF!</definedName>
    <definedName name="MTOT02_110_0750" localSheetId="3">#REF!</definedName>
    <definedName name="MTOT02_110_0750" localSheetId="13">#REF!</definedName>
    <definedName name="MTOT02_110_0750">#REF!</definedName>
    <definedName name="MTOT02_110_0750_1" localSheetId="1">#REF!</definedName>
    <definedName name="MTOT02_110_0750_1" localSheetId="6">#REF!</definedName>
    <definedName name="MTOT02_110_0750_1" localSheetId="3">#REF!</definedName>
    <definedName name="MTOT02_110_0750_1" localSheetId="13">#REF!</definedName>
    <definedName name="MTOT02_110_0750_1">#REF!</definedName>
    <definedName name="MTOT02_110_1014" localSheetId="1">#REF!</definedName>
    <definedName name="MTOT02_110_1014" localSheetId="6">#REF!</definedName>
    <definedName name="MTOT02_110_1014" localSheetId="3">#REF!</definedName>
    <definedName name="MTOT02_110_1014" localSheetId="13">#REF!</definedName>
    <definedName name="MTOT02_110_1014">#REF!</definedName>
    <definedName name="MTOT02_110_1014_1" localSheetId="1">#REF!</definedName>
    <definedName name="MTOT02_110_1014_1" localSheetId="6">#REF!</definedName>
    <definedName name="MTOT02_110_1014_1" localSheetId="3">#REF!</definedName>
    <definedName name="MTOT02_110_1014_1" localSheetId="13">#REF!</definedName>
    <definedName name="MTOT02_110_1014_1">#REF!</definedName>
    <definedName name="MTOT02_110_1020" localSheetId="1">#REF!</definedName>
    <definedName name="MTOT02_110_1020" localSheetId="6">#REF!</definedName>
    <definedName name="MTOT02_110_1020" localSheetId="3">#REF!</definedName>
    <definedName name="MTOT02_110_1020" localSheetId="13">#REF!</definedName>
    <definedName name="MTOT02_110_1020">#REF!</definedName>
    <definedName name="MTOT02_110_1020_1" localSheetId="1">#REF!</definedName>
    <definedName name="MTOT02_110_1020_1" localSheetId="6">#REF!</definedName>
    <definedName name="MTOT02_110_1020_1" localSheetId="3">#REF!</definedName>
    <definedName name="MTOT02_110_1020_1" localSheetId="13">#REF!</definedName>
    <definedName name="MTOT02_110_1020_1">#REF!</definedName>
    <definedName name="MTOT02_110_1164" localSheetId="1">#REF!</definedName>
    <definedName name="MTOT02_110_1164" localSheetId="6">#REF!</definedName>
    <definedName name="MTOT02_110_1164" localSheetId="3">#REF!</definedName>
    <definedName name="MTOT02_110_1164" localSheetId="13">#REF!</definedName>
    <definedName name="MTOT02_110_1164">#REF!</definedName>
    <definedName name="MTOT02_110_1164_1" localSheetId="1">#REF!</definedName>
    <definedName name="MTOT02_110_1164_1" localSheetId="6">#REF!</definedName>
    <definedName name="MTOT02_110_1164_1" localSheetId="3">#REF!</definedName>
    <definedName name="MTOT02_110_1164_1" localSheetId="13">#REF!</definedName>
    <definedName name="MTOT02_110_1164_1">#REF!</definedName>
    <definedName name="MTOT02_110_1166" localSheetId="1">#REF!</definedName>
    <definedName name="MTOT02_110_1166" localSheetId="6">#REF!</definedName>
    <definedName name="MTOT02_110_1166" localSheetId="3">#REF!</definedName>
    <definedName name="MTOT02_110_1166" localSheetId="13">#REF!</definedName>
    <definedName name="MTOT02_110_1166">#REF!</definedName>
    <definedName name="MTOT02_110_1166_1" localSheetId="1">#REF!</definedName>
    <definedName name="MTOT02_110_1166_1" localSheetId="6">#REF!</definedName>
    <definedName name="MTOT02_110_1166_1" localSheetId="3">#REF!</definedName>
    <definedName name="MTOT02_110_1166_1" localSheetId="13">#REF!</definedName>
    <definedName name="MTOT02_110_1166_1">#REF!</definedName>
    <definedName name="MTOT02_110_1420" localSheetId="1">#REF!</definedName>
    <definedName name="MTOT02_110_1420" localSheetId="6">#REF!</definedName>
    <definedName name="MTOT02_110_1420" localSheetId="3">#REF!</definedName>
    <definedName name="MTOT02_110_1420" localSheetId="13">#REF!</definedName>
    <definedName name="MTOT02_110_1420">#REF!</definedName>
    <definedName name="MTOT02_110_1420_1" localSheetId="1">#REF!</definedName>
    <definedName name="MTOT02_110_1420_1" localSheetId="6">#REF!</definedName>
    <definedName name="MTOT02_110_1420_1" localSheetId="3">#REF!</definedName>
    <definedName name="MTOT02_110_1420_1" localSheetId="13">#REF!</definedName>
    <definedName name="MTOT02_110_1420_1">#REF!</definedName>
    <definedName name="MTOT02_110_1426" localSheetId="1">#REF!</definedName>
    <definedName name="MTOT02_110_1426" localSheetId="6">#REF!</definedName>
    <definedName name="MTOT02_110_1426" localSheetId="3">#REF!</definedName>
    <definedName name="MTOT02_110_1426" localSheetId="13">#REF!</definedName>
    <definedName name="MTOT02_110_1426">#REF!</definedName>
    <definedName name="MTOT02_110_1426_1" localSheetId="1">#REF!</definedName>
    <definedName name="MTOT02_110_1426_1" localSheetId="6">#REF!</definedName>
    <definedName name="MTOT02_110_1426_1" localSheetId="3">#REF!</definedName>
    <definedName name="MTOT02_110_1426_1" localSheetId="13">#REF!</definedName>
    <definedName name="MTOT02_110_1426_1">#REF!</definedName>
    <definedName name="MTOT02_110_1654" localSheetId="1">#REF!</definedName>
    <definedName name="MTOT02_110_1654" localSheetId="6">#REF!</definedName>
    <definedName name="MTOT02_110_1654" localSheetId="3">#REF!</definedName>
    <definedName name="MTOT02_110_1654" localSheetId="13">#REF!</definedName>
    <definedName name="MTOT02_110_1654">#REF!</definedName>
    <definedName name="MTOT02_110_1654_1" localSheetId="1">#REF!</definedName>
    <definedName name="MTOT02_110_1654_1" localSheetId="6">#REF!</definedName>
    <definedName name="MTOT02_110_1654_1" localSheetId="3">#REF!</definedName>
    <definedName name="MTOT02_110_1654_1" localSheetId="13">#REF!</definedName>
    <definedName name="MTOT02_110_1654_1">#REF!</definedName>
    <definedName name="MTOT02_110_1880" localSheetId="1">#REF!</definedName>
    <definedName name="MTOT02_110_1880" localSheetId="6">#REF!</definedName>
    <definedName name="MTOT02_110_1880" localSheetId="3">#REF!</definedName>
    <definedName name="MTOT02_110_1880" localSheetId="13">#REF!</definedName>
    <definedName name="MTOT02_110_1880">#REF!</definedName>
    <definedName name="MTOT02_110_1880_1" localSheetId="1">#REF!</definedName>
    <definedName name="MTOT02_110_1880_1" localSheetId="6">#REF!</definedName>
    <definedName name="MTOT02_110_1880_1" localSheetId="3">#REF!</definedName>
    <definedName name="MTOT02_110_1880_1" localSheetId="13">#REF!</definedName>
    <definedName name="MTOT02_110_1880_1">#REF!</definedName>
    <definedName name="MTOT02_110_1974" localSheetId="1">#REF!</definedName>
    <definedName name="MTOT02_110_1974" localSheetId="6">#REF!</definedName>
    <definedName name="MTOT02_110_1974" localSheetId="3">#REF!</definedName>
    <definedName name="MTOT02_110_1974" localSheetId="13">#REF!</definedName>
    <definedName name="MTOT02_110_1974">#REF!</definedName>
    <definedName name="MTOT02_110_1974_1" localSheetId="1">#REF!</definedName>
    <definedName name="MTOT02_110_1974_1" localSheetId="6">#REF!</definedName>
    <definedName name="MTOT02_110_1974_1" localSheetId="3">#REF!</definedName>
    <definedName name="MTOT02_110_1974_1" localSheetId="13">#REF!</definedName>
    <definedName name="MTOT02_110_1974_1">#REF!</definedName>
    <definedName name="MTOT02_110_1996" localSheetId="1">#REF!</definedName>
    <definedName name="MTOT02_110_1996" localSheetId="6">#REF!</definedName>
    <definedName name="MTOT02_110_1996" localSheetId="3">#REF!</definedName>
    <definedName name="MTOT02_110_1996" localSheetId="13">#REF!</definedName>
    <definedName name="MTOT02_110_1996">#REF!</definedName>
    <definedName name="MTOT02_110_1996_1" localSheetId="1">#REF!</definedName>
    <definedName name="MTOT02_110_1996_1" localSheetId="6">#REF!</definedName>
    <definedName name="MTOT02_110_1996_1" localSheetId="3">#REF!</definedName>
    <definedName name="MTOT02_110_1996_1" localSheetId="13">#REF!</definedName>
    <definedName name="MTOT02_110_1996_1">#REF!</definedName>
    <definedName name="MTOT02_110_2012" localSheetId="1">#REF!</definedName>
    <definedName name="MTOT02_110_2012" localSheetId="6">#REF!</definedName>
    <definedName name="MTOT02_110_2012" localSheetId="3">#REF!</definedName>
    <definedName name="MTOT02_110_2012" localSheetId="13">#REF!</definedName>
    <definedName name="MTOT02_110_2012">#REF!</definedName>
    <definedName name="MTOT02_110_2012_1" localSheetId="1">#REF!</definedName>
    <definedName name="MTOT02_110_2012_1" localSheetId="6">#REF!</definedName>
    <definedName name="MTOT02_110_2012_1" localSheetId="3">#REF!</definedName>
    <definedName name="MTOT02_110_2012_1" localSheetId="13">#REF!</definedName>
    <definedName name="MTOT02_110_2012_1">#REF!</definedName>
    <definedName name="MTOT02_110_2016" localSheetId="1">#REF!</definedName>
    <definedName name="MTOT02_110_2016" localSheetId="6">#REF!</definedName>
    <definedName name="MTOT02_110_2016" localSheetId="3">#REF!</definedName>
    <definedName name="MTOT02_110_2016" localSheetId="13">#REF!</definedName>
    <definedName name="MTOT02_110_2016">#REF!</definedName>
    <definedName name="MTOT02_110_2016_1" localSheetId="1">#REF!</definedName>
    <definedName name="MTOT02_110_2016_1" localSheetId="6">#REF!</definedName>
    <definedName name="MTOT02_110_2016_1" localSheetId="3">#REF!</definedName>
    <definedName name="MTOT02_110_2016_1" localSheetId="13">#REF!</definedName>
    <definedName name="MTOT02_110_2016_1">#REF!</definedName>
    <definedName name="MTOT02_110_2024" localSheetId="1">#REF!</definedName>
    <definedName name="MTOT02_110_2024" localSheetId="6">#REF!</definedName>
    <definedName name="MTOT02_110_2024" localSheetId="3">#REF!</definedName>
    <definedName name="MTOT02_110_2024" localSheetId="13">#REF!</definedName>
    <definedName name="MTOT02_110_2024">#REF!</definedName>
    <definedName name="MTOT02_110_2024_1" localSheetId="1">#REF!</definedName>
    <definedName name="MTOT02_110_2024_1" localSheetId="6">#REF!</definedName>
    <definedName name="MTOT02_110_2024_1" localSheetId="3">#REF!</definedName>
    <definedName name="MTOT02_110_2024_1" localSheetId="13">#REF!</definedName>
    <definedName name="MTOT02_110_2024_1">#REF!</definedName>
    <definedName name="MTOT02_110_2026" localSheetId="1">#REF!</definedName>
    <definedName name="MTOT02_110_2026" localSheetId="6">#REF!</definedName>
    <definedName name="MTOT02_110_2026" localSheetId="3">#REF!</definedName>
    <definedName name="MTOT02_110_2026" localSheetId="13">#REF!</definedName>
    <definedName name="MTOT02_110_2026">#REF!</definedName>
    <definedName name="MTOT02_110_2026_1" localSheetId="1">#REF!</definedName>
    <definedName name="MTOT02_110_2026_1" localSheetId="6">#REF!</definedName>
    <definedName name="MTOT02_110_2026_1" localSheetId="3">#REF!</definedName>
    <definedName name="MTOT02_110_2026_1" localSheetId="13">#REF!</definedName>
    <definedName name="MTOT02_110_2026_1">#REF!</definedName>
    <definedName name="MTOT02_110_2310" localSheetId="1">#REF!</definedName>
    <definedName name="MTOT02_110_2310" localSheetId="6">#REF!</definedName>
    <definedName name="MTOT02_110_2310" localSheetId="3">#REF!</definedName>
    <definedName name="MTOT02_110_2310" localSheetId="13">#REF!</definedName>
    <definedName name="MTOT02_110_2310">#REF!</definedName>
    <definedName name="MTOT02_110_2310_1" localSheetId="1">#REF!</definedName>
    <definedName name="MTOT02_110_2310_1" localSheetId="6">#REF!</definedName>
    <definedName name="MTOT02_110_2310_1" localSheetId="3">#REF!</definedName>
    <definedName name="MTOT02_110_2310_1" localSheetId="13">#REF!</definedName>
    <definedName name="MTOT02_110_2310_1">#REF!</definedName>
    <definedName name="MTOT02_110_2480" localSheetId="1">#REF!</definedName>
    <definedName name="MTOT02_110_2480" localSheetId="6">#REF!</definedName>
    <definedName name="MTOT02_110_2480" localSheetId="3">#REF!</definedName>
    <definedName name="MTOT02_110_2480" localSheetId="13">#REF!</definedName>
    <definedName name="MTOT02_110_2480">#REF!</definedName>
    <definedName name="MTOT02_110_2480_1" localSheetId="1">#REF!</definedName>
    <definedName name="MTOT02_110_2480_1" localSheetId="6">#REF!</definedName>
    <definedName name="MTOT02_110_2480_1" localSheetId="3">#REF!</definedName>
    <definedName name="MTOT02_110_2480_1" localSheetId="13">#REF!</definedName>
    <definedName name="MTOT02_110_2480_1">#REF!</definedName>
    <definedName name="MTOT02_110_2798" localSheetId="1">#REF!</definedName>
    <definedName name="MTOT02_110_2798" localSheetId="6">#REF!</definedName>
    <definedName name="MTOT02_110_2798" localSheetId="3">#REF!</definedName>
    <definedName name="MTOT02_110_2798" localSheetId="13">#REF!</definedName>
    <definedName name="MTOT02_110_2798">#REF!</definedName>
    <definedName name="MTOT02_110_2798_1" localSheetId="1">#REF!</definedName>
    <definedName name="MTOT02_110_2798_1" localSheetId="6">#REF!</definedName>
    <definedName name="MTOT02_110_2798_1" localSheetId="3">#REF!</definedName>
    <definedName name="MTOT02_110_2798_1" localSheetId="13">#REF!</definedName>
    <definedName name="MTOT02_110_2798_1">#REF!</definedName>
    <definedName name="MTOT02_110_2806" localSheetId="1">#REF!</definedName>
    <definedName name="MTOT02_110_2806" localSheetId="6">#REF!</definedName>
    <definedName name="MTOT02_110_2806" localSheetId="3">#REF!</definedName>
    <definedName name="MTOT02_110_2806" localSheetId="13">#REF!</definedName>
    <definedName name="MTOT02_110_2806">#REF!</definedName>
    <definedName name="MTOT02_110_2806_1" localSheetId="1">#REF!</definedName>
    <definedName name="MTOT02_110_2806_1" localSheetId="6">#REF!</definedName>
    <definedName name="MTOT02_110_2806_1" localSheetId="3">#REF!</definedName>
    <definedName name="MTOT02_110_2806_1" localSheetId="13">#REF!</definedName>
    <definedName name="MTOT02_110_2806_1">#REF!</definedName>
    <definedName name="MTOT02_110_2868" localSheetId="1">#REF!</definedName>
    <definedName name="MTOT02_110_2868" localSheetId="6">#REF!</definedName>
    <definedName name="MTOT02_110_2868" localSheetId="3">#REF!</definedName>
    <definedName name="MTOT02_110_2868" localSheetId="13">#REF!</definedName>
    <definedName name="MTOT02_110_2868">#REF!</definedName>
    <definedName name="MTOT02_110_2868_1" localSheetId="1">#REF!</definedName>
    <definedName name="MTOT02_110_2868_1" localSheetId="6">#REF!</definedName>
    <definedName name="MTOT02_110_2868_1" localSheetId="3">#REF!</definedName>
    <definedName name="MTOT02_110_2868_1" localSheetId="13">#REF!</definedName>
    <definedName name="MTOT02_110_2868_1">#REF!</definedName>
    <definedName name="MTOT02_110_3856" localSheetId="1">#REF!</definedName>
    <definedName name="MTOT02_110_3856" localSheetId="6">#REF!</definedName>
    <definedName name="MTOT02_110_3856" localSheetId="3">#REF!</definedName>
    <definedName name="MTOT02_110_3856" localSheetId="13">#REF!</definedName>
    <definedName name="MTOT02_110_3856">#REF!</definedName>
    <definedName name="MTOT02_110_3856_1" localSheetId="1">#REF!</definedName>
    <definedName name="MTOT02_110_3856_1" localSheetId="6">#REF!</definedName>
    <definedName name="MTOT02_110_3856_1" localSheetId="3">#REF!</definedName>
    <definedName name="MTOT02_110_3856_1" localSheetId="13">#REF!</definedName>
    <definedName name="MTOT02_110_3856_1">#REF!</definedName>
    <definedName name="MTOT02_110_3908" localSheetId="1">#REF!</definedName>
    <definedName name="MTOT02_110_3908" localSheetId="6">#REF!</definedName>
    <definedName name="MTOT02_110_3908" localSheetId="3">#REF!</definedName>
    <definedName name="MTOT02_110_3908" localSheetId="13">#REF!</definedName>
    <definedName name="MTOT02_110_3908">#REF!</definedName>
    <definedName name="MTOT02_110_3908_1" localSheetId="1">#REF!</definedName>
    <definedName name="MTOT02_110_3908_1" localSheetId="6">#REF!</definedName>
    <definedName name="MTOT02_110_3908_1" localSheetId="3">#REF!</definedName>
    <definedName name="MTOT02_110_3908_1" localSheetId="13">#REF!</definedName>
    <definedName name="MTOT02_110_3908_1">#REF!</definedName>
    <definedName name="MTOT02_110_3926" localSheetId="1">#REF!</definedName>
    <definedName name="MTOT02_110_3926" localSheetId="6">#REF!</definedName>
    <definedName name="MTOT02_110_3926" localSheetId="3">#REF!</definedName>
    <definedName name="MTOT02_110_3926" localSheetId="13">#REF!</definedName>
    <definedName name="MTOT02_110_3926">#REF!</definedName>
    <definedName name="MTOT02_110_3926_1" localSheetId="1">#REF!</definedName>
    <definedName name="MTOT02_110_3926_1" localSheetId="6">#REF!</definedName>
    <definedName name="MTOT02_110_3926_1" localSheetId="3">#REF!</definedName>
    <definedName name="MTOT02_110_3926_1" localSheetId="13">#REF!</definedName>
    <definedName name="MTOT02_110_3926_1">#REF!</definedName>
    <definedName name="MTOT02_110_4288" localSheetId="1">#REF!</definedName>
    <definedName name="MTOT02_110_4288" localSheetId="6">#REF!</definedName>
    <definedName name="MTOT02_110_4288" localSheetId="3">#REF!</definedName>
    <definedName name="MTOT02_110_4288" localSheetId="13">#REF!</definedName>
    <definedName name="MTOT02_110_4288">#REF!</definedName>
    <definedName name="MTOT02_110_4288_1" localSheetId="1">#REF!</definedName>
    <definedName name="MTOT02_110_4288_1" localSheetId="6">#REF!</definedName>
    <definedName name="MTOT02_110_4288_1" localSheetId="3">#REF!</definedName>
    <definedName name="MTOT02_110_4288_1" localSheetId="13">#REF!</definedName>
    <definedName name="MTOT02_110_4288_1">#REF!</definedName>
    <definedName name="MTOT02_110_4296" localSheetId="1">#REF!</definedName>
    <definedName name="MTOT02_110_4296" localSheetId="6">#REF!</definedName>
    <definedName name="MTOT02_110_4296" localSheetId="3">#REF!</definedName>
    <definedName name="MTOT02_110_4296" localSheetId="13">#REF!</definedName>
    <definedName name="MTOT02_110_4296">#REF!</definedName>
    <definedName name="MTOT02_110_4296_1" localSheetId="1">#REF!</definedName>
    <definedName name="MTOT02_110_4296_1" localSheetId="6">#REF!</definedName>
    <definedName name="MTOT02_110_4296_1" localSheetId="3">#REF!</definedName>
    <definedName name="MTOT02_110_4296_1" localSheetId="13">#REF!</definedName>
    <definedName name="MTOT02_110_4296_1">#REF!</definedName>
    <definedName name="MTOT02_110_4308" localSheetId="1">#REF!</definedName>
    <definedName name="MTOT02_110_4308" localSheetId="6">#REF!</definedName>
    <definedName name="MTOT02_110_4308" localSheetId="3">#REF!</definedName>
    <definedName name="MTOT02_110_4308" localSheetId="13">#REF!</definedName>
    <definedName name="MTOT02_110_4308">#REF!</definedName>
    <definedName name="MTOT02_110_4308_1" localSheetId="1">#REF!</definedName>
    <definedName name="MTOT02_110_4308_1" localSheetId="6">#REF!</definedName>
    <definedName name="MTOT02_110_4308_1" localSheetId="3">#REF!</definedName>
    <definedName name="MTOT02_110_4308_1" localSheetId="13">#REF!</definedName>
    <definedName name="MTOT02_110_4308_1">#REF!</definedName>
    <definedName name="MTOT02_110_4312" localSheetId="1">#REF!</definedName>
    <definedName name="MTOT02_110_4312" localSheetId="6">#REF!</definedName>
    <definedName name="MTOT02_110_4312" localSheetId="3">#REF!</definedName>
    <definedName name="MTOT02_110_4312" localSheetId="13">#REF!</definedName>
    <definedName name="MTOT02_110_4312">#REF!</definedName>
    <definedName name="MTOT02_110_4312_1" localSheetId="1">#REF!</definedName>
    <definedName name="MTOT02_110_4312_1" localSheetId="6">#REF!</definedName>
    <definedName name="MTOT02_110_4312_1" localSheetId="3">#REF!</definedName>
    <definedName name="MTOT02_110_4312_1" localSheetId="13">#REF!</definedName>
    <definedName name="MTOT02_110_4312_1">#REF!</definedName>
    <definedName name="MTOT02_110_4320" localSheetId="1">#REF!</definedName>
    <definedName name="MTOT02_110_4320" localSheetId="6">#REF!</definedName>
    <definedName name="MTOT02_110_4320" localSheetId="3">#REF!</definedName>
    <definedName name="MTOT02_110_4320" localSheetId="13">#REF!</definedName>
    <definedName name="MTOT02_110_4320">#REF!</definedName>
    <definedName name="MTOT02_110_4320_1" localSheetId="1">#REF!</definedName>
    <definedName name="MTOT02_110_4320_1" localSheetId="6">#REF!</definedName>
    <definedName name="MTOT02_110_4320_1" localSheetId="3">#REF!</definedName>
    <definedName name="MTOT02_110_4320_1" localSheetId="13">#REF!</definedName>
    <definedName name="MTOT02_110_4320_1">#REF!</definedName>
    <definedName name="MTOT02_110_4780" localSheetId="1">#REF!</definedName>
    <definedName name="MTOT02_110_4780" localSheetId="6">#REF!</definedName>
    <definedName name="MTOT02_110_4780" localSheetId="3">#REF!</definedName>
    <definedName name="MTOT02_110_4780" localSheetId="13">#REF!</definedName>
    <definedName name="MTOT02_110_4780">#REF!</definedName>
    <definedName name="MTOT02_110_4780_1" localSheetId="1">#REF!</definedName>
    <definedName name="MTOT02_110_4780_1" localSheetId="6">#REF!</definedName>
    <definedName name="MTOT02_110_4780_1" localSheetId="3">#REF!</definedName>
    <definedName name="MTOT02_110_4780_1" localSheetId="13">#REF!</definedName>
    <definedName name="MTOT02_110_4780_1">#REF!</definedName>
    <definedName name="MTOT02_110_610" localSheetId="1">#REF!</definedName>
    <definedName name="MTOT02_110_610" localSheetId="6">#REF!</definedName>
    <definedName name="MTOT02_110_610" localSheetId="3">#REF!</definedName>
    <definedName name="MTOT02_110_610" localSheetId="13">#REF!</definedName>
    <definedName name="MTOT02_110_610">#REF!</definedName>
    <definedName name="MTOT02_110_610_1" localSheetId="1">#REF!</definedName>
    <definedName name="MTOT02_110_610_1" localSheetId="6">#REF!</definedName>
    <definedName name="MTOT02_110_610_1" localSheetId="3">#REF!</definedName>
    <definedName name="MTOT02_110_610_1" localSheetId="13">#REF!</definedName>
    <definedName name="MTOT02_110_610_1">#REF!</definedName>
    <definedName name="MTOT02_120_0050" localSheetId="1">#REF!</definedName>
    <definedName name="MTOT02_120_0050" localSheetId="6">#REF!</definedName>
    <definedName name="MTOT02_120_0050" localSheetId="3">#REF!</definedName>
    <definedName name="MTOT02_120_0050" localSheetId="13">#REF!</definedName>
    <definedName name="MTOT02_120_0050">#REF!</definedName>
    <definedName name="MTOT02_120_0050_1" localSheetId="1">#REF!</definedName>
    <definedName name="MTOT02_120_0050_1" localSheetId="6">#REF!</definedName>
    <definedName name="MTOT02_120_0050_1" localSheetId="3">#REF!</definedName>
    <definedName name="MTOT02_120_0050_1" localSheetId="13">#REF!</definedName>
    <definedName name="MTOT02_120_0050_1">#REF!</definedName>
    <definedName name="MTOT02_120_0060" localSheetId="1">#REF!</definedName>
    <definedName name="MTOT02_120_0060" localSheetId="6">#REF!</definedName>
    <definedName name="MTOT02_120_0060" localSheetId="3">#REF!</definedName>
    <definedName name="MTOT02_120_0060" localSheetId="13">#REF!</definedName>
    <definedName name="MTOT02_120_0060">#REF!</definedName>
    <definedName name="MTOT02_120_0060_1" localSheetId="1">#REF!</definedName>
    <definedName name="MTOT02_120_0060_1" localSheetId="6">#REF!</definedName>
    <definedName name="MTOT02_120_0060_1" localSheetId="3">#REF!</definedName>
    <definedName name="MTOT02_120_0060_1" localSheetId="13">#REF!</definedName>
    <definedName name="MTOT02_120_0060_1">#REF!</definedName>
    <definedName name="MTOT02_120_0140" localSheetId="1">#REF!</definedName>
    <definedName name="MTOT02_120_0140" localSheetId="6">#REF!</definedName>
    <definedName name="MTOT02_120_0140" localSheetId="3">#REF!</definedName>
    <definedName name="MTOT02_120_0140" localSheetId="13">#REF!</definedName>
    <definedName name="MTOT02_120_0140">#REF!</definedName>
    <definedName name="MTOT02_120_0140_1" localSheetId="1">#REF!</definedName>
    <definedName name="MTOT02_120_0140_1" localSheetId="6">#REF!</definedName>
    <definedName name="MTOT02_120_0140_1" localSheetId="3">#REF!</definedName>
    <definedName name="MTOT02_120_0140_1" localSheetId="13">#REF!</definedName>
    <definedName name="MTOT02_120_0140_1">#REF!</definedName>
    <definedName name="MTOT02_130_0070" localSheetId="1">#REF!</definedName>
    <definedName name="MTOT02_130_0070" localSheetId="6">#REF!</definedName>
    <definedName name="MTOT02_130_0070" localSheetId="3">#REF!</definedName>
    <definedName name="MTOT02_130_0070" localSheetId="13">#REF!</definedName>
    <definedName name="MTOT02_130_0070">#REF!</definedName>
    <definedName name="MTOT02_130_0070_1" localSheetId="1">#REF!</definedName>
    <definedName name="MTOT02_130_0070_1" localSheetId="6">#REF!</definedName>
    <definedName name="MTOT02_130_0070_1" localSheetId="3">#REF!</definedName>
    <definedName name="MTOT02_130_0070_1" localSheetId="13">#REF!</definedName>
    <definedName name="MTOT02_130_0070_1">#REF!</definedName>
    <definedName name="MTOT02_130_0080" localSheetId="1">#REF!</definedName>
    <definedName name="MTOT02_130_0080" localSheetId="6">#REF!</definedName>
    <definedName name="MTOT02_130_0080" localSheetId="3">#REF!</definedName>
    <definedName name="MTOT02_130_0080" localSheetId="13">#REF!</definedName>
    <definedName name="MTOT02_130_0080">#REF!</definedName>
    <definedName name="MTOT02_130_0080_1" localSheetId="1">#REF!</definedName>
    <definedName name="MTOT02_130_0080_1" localSheetId="6">#REF!</definedName>
    <definedName name="MTOT02_130_0080_1" localSheetId="3">#REF!</definedName>
    <definedName name="MTOT02_130_0080_1" localSheetId="13">#REF!</definedName>
    <definedName name="MTOT02_130_0080_1">#REF!</definedName>
    <definedName name="MTOT02_130_0100" localSheetId="1">#REF!</definedName>
    <definedName name="MTOT02_130_0100" localSheetId="6">#REF!</definedName>
    <definedName name="MTOT02_130_0100" localSheetId="3">#REF!</definedName>
    <definedName name="MTOT02_130_0100" localSheetId="13">#REF!</definedName>
    <definedName name="MTOT02_130_0100">#REF!</definedName>
    <definedName name="MTOT02_130_0100_1" localSheetId="1">#REF!</definedName>
    <definedName name="MTOT02_130_0100_1" localSheetId="6">#REF!</definedName>
    <definedName name="MTOT02_130_0100_1" localSheetId="3">#REF!</definedName>
    <definedName name="MTOT02_130_0100_1" localSheetId="13">#REF!</definedName>
    <definedName name="MTOT02_130_0100_1">#REF!</definedName>
    <definedName name="MTOT02_140_0030" localSheetId="1">#REF!</definedName>
    <definedName name="MTOT02_140_0030" localSheetId="6">#REF!</definedName>
    <definedName name="MTOT02_140_0030" localSheetId="3">#REF!</definedName>
    <definedName name="MTOT02_140_0030" localSheetId="13">#REF!</definedName>
    <definedName name="MTOT02_140_0030">#REF!</definedName>
    <definedName name="MTOT02_140_0030_1" localSheetId="1">#REF!</definedName>
    <definedName name="MTOT02_140_0030_1" localSheetId="6">#REF!</definedName>
    <definedName name="MTOT02_140_0030_1" localSheetId="3">#REF!</definedName>
    <definedName name="MTOT02_140_0030_1" localSheetId="13">#REF!</definedName>
    <definedName name="MTOT02_140_0030_1">#REF!</definedName>
    <definedName name="MTOT02_140_0080" localSheetId="1">#REF!</definedName>
    <definedName name="MTOT02_140_0080" localSheetId="6">#REF!</definedName>
    <definedName name="MTOT02_140_0080" localSheetId="3">#REF!</definedName>
    <definedName name="MTOT02_140_0080" localSheetId="13">#REF!</definedName>
    <definedName name="MTOT02_140_0080">#REF!</definedName>
    <definedName name="MTOT02_140_0080_1" localSheetId="1">#REF!</definedName>
    <definedName name="MTOT02_140_0080_1" localSheetId="6">#REF!</definedName>
    <definedName name="MTOT02_140_0080_1" localSheetId="3">#REF!</definedName>
    <definedName name="MTOT02_140_0080_1" localSheetId="13">#REF!</definedName>
    <definedName name="MTOT02_140_0080_1">#REF!</definedName>
    <definedName name="MTOT02_140_0090" localSheetId="1">#REF!</definedName>
    <definedName name="MTOT02_140_0090" localSheetId="6">#REF!</definedName>
    <definedName name="MTOT02_140_0090" localSheetId="3">#REF!</definedName>
    <definedName name="MTOT02_140_0090" localSheetId="13">#REF!</definedName>
    <definedName name="MTOT02_140_0090">#REF!</definedName>
    <definedName name="MTOT02_140_0090_1" localSheetId="1">#REF!</definedName>
    <definedName name="MTOT02_140_0090_1" localSheetId="6">#REF!</definedName>
    <definedName name="MTOT02_140_0090_1" localSheetId="3">#REF!</definedName>
    <definedName name="MTOT02_140_0090_1" localSheetId="13">#REF!</definedName>
    <definedName name="MTOT02_140_0090_1">#REF!</definedName>
    <definedName name="MTOT02_160_0010" localSheetId="1">#REF!</definedName>
    <definedName name="MTOT02_160_0010" localSheetId="6">#REF!</definedName>
    <definedName name="MTOT02_160_0010" localSheetId="3">#REF!</definedName>
    <definedName name="MTOT02_160_0010" localSheetId="13">#REF!</definedName>
    <definedName name="MTOT02_160_0010">#REF!</definedName>
    <definedName name="MTOT02_160_0010_1" localSheetId="1">#REF!</definedName>
    <definedName name="MTOT02_160_0010_1" localSheetId="6">#REF!</definedName>
    <definedName name="MTOT02_160_0010_1" localSheetId="3">#REF!</definedName>
    <definedName name="MTOT02_160_0010_1" localSheetId="13">#REF!</definedName>
    <definedName name="MTOT02_160_0010_1">#REF!</definedName>
    <definedName name="MTOT02_160_0110" localSheetId="1">#REF!</definedName>
    <definedName name="MTOT02_160_0110" localSheetId="6">#REF!</definedName>
    <definedName name="MTOT02_160_0110" localSheetId="3">#REF!</definedName>
    <definedName name="MTOT02_160_0110" localSheetId="13">#REF!</definedName>
    <definedName name="MTOT02_160_0110">#REF!</definedName>
    <definedName name="MTOT02_160_0110_1" localSheetId="1">#REF!</definedName>
    <definedName name="MTOT02_160_0110_1" localSheetId="6">#REF!</definedName>
    <definedName name="MTOT02_160_0110_1" localSheetId="3">#REF!</definedName>
    <definedName name="MTOT02_160_0110_1" localSheetId="13">#REF!</definedName>
    <definedName name="MTOT02_160_0110_1">#REF!</definedName>
    <definedName name="MTOT02_180_0010" localSheetId="1">#REF!</definedName>
    <definedName name="MTOT02_180_0010" localSheetId="6">#REF!</definedName>
    <definedName name="MTOT02_180_0010" localSheetId="3">#REF!</definedName>
    <definedName name="MTOT02_180_0010" localSheetId="13">#REF!</definedName>
    <definedName name="MTOT02_180_0010">#REF!</definedName>
    <definedName name="MTOT02_180_0010_1" localSheetId="1">#REF!</definedName>
    <definedName name="MTOT02_180_0010_1" localSheetId="6">#REF!</definedName>
    <definedName name="MTOT02_180_0010_1" localSheetId="3">#REF!</definedName>
    <definedName name="MTOT02_180_0010_1" localSheetId="13">#REF!</definedName>
    <definedName name="MTOT02_180_0010_1">#REF!</definedName>
    <definedName name="MTOT02_210_0020" localSheetId="1">#REF!</definedName>
    <definedName name="MTOT02_210_0020" localSheetId="6">#REF!</definedName>
    <definedName name="MTOT02_210_0020" localSheetId="3">#REF!</definedName>
    <definedName name="MTOT02_210_0020" localSheetId="13">#REF!</definedName>
    <definedName name="MTOT02_210_0020">#REF!</definedName>
    <definedName name="MTOT02_210_0020_1" localSheetId="1">#REF!</definedName>
    <definedName name="MTOT02_210_0020_1" localSheetId="6">#REF!</definedName>
    <definedName name="MTOT02_210_0020_1" localSheetId="3">#REF!</definedName>
    <definedName name="MTOT02_210_0020_1" localSheetId="13">#REF!</definedName>
    <definedName name="MTOT02_210_0020_1">#REF!</definedName>
    <definedName name="MTOT02_210_0030" localSheetId="1">#REF!</definedName>
    <definedName name="MTOT02_210_0030" localSheetId="6">#REF!</definedName>
    <definedName name="MTOT02_210_0030" localSheetId="3">#REF!</definedName>
    <definedName name="MTOT02_210_0030" localSheetId="13">#REF!</definedName>
    <definedName name="MTOT02_210_0030">#REF!</definedName>
    <definedName name="MTOT02_210_0030_1" localSheetId="1">#REF!</definedName>
    <definedName name="MTOT02_210_0030_1" localSheetId="6">#REF!</definedName>
    <definedName name="MTOT02_210_0030_1" localSheetId="3">#REF!</definedName>
    <definedName name="MTOT02_210_0030_1" localSheetId="13">#REF!</definedName>
    <definedName name="MTOT02_210_0030_1">#REF!</definedName>
    <definedName name="MTOT02_210_0090" localSheetId="1">#REF!</definedName>
    <definedName name="MTOT02_210_0090" localSheetId="6">#REF!</definedName>
    <definedName name="MTOT02_210_0090" localSheetId="3">#REF!</definedName>
    <definedName name="MTOT02_210_0090" localSheetId="13">#REF!</definedName>
    <definedName name="MTOT02_210_0090">#REF!</definedName>
    <definedName name="MTOT02_210_0090_1" localSheetId="1">#REF!</definedName>
    <definedName name="MTOT02_210_0090_1" localSheetId="6">#REF!</definedName>
    <definedName name="MTOT02_210_0090_1" localSheetId="3">#REF!</definedName>
    <definedName name="MTOT02_210_0090_1" localSheetId="13">#REF!</definedName>
    <definedName name="MTOT02_210_0090_1">#REF!</definedName>
    <definedName name="MTOT02_210_0110" localSheetId="1">#REF!</definedName>
    <definedName name="MTOT02_210_0110" localSheetId="6">#REF!</definedName>
    <definedName name="MTOT02_210_0110" localSheetId="3">#REF!</definedName>
    <definedName name="MTOT02_210_0110" localSheetId="13">#REF!</definedName>
    <definedName name="MTOT02_210_0110">#REF!</definedName>
    <definedName name="MTOT02_210_0110_1" localSheetId="1">#REF!</definedName>
    <definedName name="MTOT02_210_0110_1" localSheetId="6">#REF!</definedName>
    <definedName name="MTOT02_210_0110_1" localSheetId="3">#REF!</definedName>
    <definedName name="MTOT02_210_0110_1" localSheetId="13">#REF!</definedName>
    <definedName name="MTOT02_210_0110_1">#REF!</definedName>
    <definedName name="MTOT02_210_0310" localSheetId="1">#REF!</definedName>
    <definedName name="MTOT02_210_0310" localSheetId="6">#REF!</definedName>
    <definedName name="MTOT02_210_0310" localSheetId="3">#REF!</definedName>
    <definedName name="MTOT02_210_0310" localSheetId="13">#REF!</definedName>
    <definedName name="MTOT02_210_0310">#REF!</definedName>
    <definedName name="MTOT02_210_0310_1" localSheetId="1">#REF!</definedName>
    <definedName name="MTOT02_210_0310_1" localSheetId="6">#REF!</definedName>
    <definedName name="MTOT02_210_0310_1" localSheetId="3">#REF!</definedName>
    <definedName name="MTOT02_210_0310_1" localSheetId="13">#REF!</definedName>
    <definedName name="MTOT02_210_0310_1">#REF!</definedName>
    <definedName name="MTOT02_210_0340" localSheetId="1">#REF!</definedName>
    <definedName name="MTOT02_210_0340" localSheetId="6">#REF!</definedName>
    <definedName name="MTOT02_210_0340" localSheetId="3">#REF!</definedName>
    <definedName name="MTOT02_210_0340" localSheetId="13">#REF!</definedName>
    <definedName name="MTOT02_210_0340">#REF!</definedName>
    <definedName name="MTOT02_210_0340_1" localSheetId="1">#REF!</definedName>
    <definedName name="MTOT02_210_0340_1" localSheetId="6">#REF!</definedName>
    <definedName name="MTOT02_210_0340_1" localSheetId="3">#REF!</definedName>
    <definedName name="MTOT02_210_0340_1" localSheetId="13">#REF!</definedName>
    <definedName name="MTOT02_210_0340_1">#REF!</definedName>
    <definedName name="MTOT02_210_0350" localSheetId="1">#REF!</definedName>
    <definedName name="MTOT02_210_0350" localSheetId="6">#REF!</definedName>
    <definedName name="MTOT02_210_0350" localSheetId="3">#REF!</definedName>
    <definedName name="MTOT02_210_0350" localSheetId="13">#REF!</definedName>
    <definedName name="MTOT02_210_0350">#REF!</definedName>
    <definedName name="MTOT02_210_0350_1" localSheetId="1">#REF!</definedName>
    <definedName name="MTOT02_210_0350_1" localSheetId="6">#REF!</definedName>
    <definedName name="MTOT02_210_0350_1" localSheetId="3">#REF!</definedName>
    <definedName name="MTOT02_210_0350_1" localSheetId="13">#REF!</definedName>
    <definedName name="MTOT02_210_0350_1">#REF!</definedName>
    <definedName name="MTOT02_210_0360" localSheetId="1">#REF!</definedName>
    <definedName name="MTOT02_210_0360" localSheetId="6">#REF!</definedName>
    <definedName name="MTOT02_210_0360" localSheetId="3">#REF!</definedName>
    <definedName name="MTOT02_210_0360" localSheetId="13">#REF!</definedName>
    <definedName name="MTOT02_210_0360">#REF!</definedName>
    <definedName name="MTOT02_210_0360_1" localSheetId="1">#REF!</definedName>
    <definedName name="MTOT02_210_0360_1" localSheetId="6">#REF!</definedName>
    <definedName name="MTOT02_210_0360_1" localSheetId="3">#REF!</definedName>
    <definedName name="MTOT02_210_0360_1" localSheetId="13">#REF!</definedName>
    <definedName name="MTOT02_210_0360_1">#REF!</definedName>
    <definedName name="MTOT02_210_0370" localSheetId="1">#REF!</definedName>
    <definedName name="MTOT02_210_0370" localSheetId="6">#REF!</definedName>
    <definedName name="MTOT02_210_0370" localSheetId="3">#REF!</definedName>
    <definedName name="MTOT02_210_0370" localSheetId="13">#REF!</definedName>
    <definedName name="MTOT02_210_0370">#REF!</definedName>
    <definedName name="MTOT02_210_0370_1" localSheetId="1">#REF!</definedName>
    <definedName name="MTOT02_210_0370_1" localSheetId="6">#REF!</definedName>
    <definedName name="MTOT02_210_0370_1" localSheetId="3">#REF!</definedName>
    <definedName name="MTOT02_210_0370_1" localSheetId="13">#REF!</definedName>
    <definedName name="MTOT02_210_0370_1">#REF!</definedName>
    <definedName name="MTOT02_210_0380" localSheetId="1">#REF!</definedName>
    <definedName name="MTOT02_210_0380" localSheetId="6">#REF!</definedName>
    <definedName name="MTOT02_210_0380" localSheetId="3">#REF!</definedName>
    <definedName name="MTOT02_210_0380" localSheetId="13">#REF!</definedName>
    <definedName name="MTOT02_210_0380">#REF!</definedName>
    <definedName name="MTOT02_210_0380_1" localSheetId="1">#REF!</definedName>
    <definedName name="MTOT02_210_0380_1" localSheetId="6">#REF!</definedName>
    <definedName name="MTOT02_210_0380_1" localSheetId="3">#REF!</definedName>
    <definedName name="MTOT02_210_0380_1" localSheetId="13">#REF!</definedName>
    <definedName name="MTOT02_210_0380_1">#REF!</definedName>
    <definedName name="MTOT02_210_1620" localSheetId="1">#REF!</definedName>
    <definedName name="MTOT02_210_1620" localSheetId="6">#REF!</definedName>
    <definedName name="MTOT02_210_1620" localSheetId="3">#REF!</definedName>
    <definedName name="MTOT02_210_1620" localSheetId="13">#REF!</definedName>
    <definedName name="MTOT02_210_1620">#REF!</definedName>
    <definedName name="MTOT02_210_1620_1" localSheetId="1">#REF!</definedName>
    <definedName name="MTOT02_210_1620_1" localSheetId="6">#REF!</definedName>
    <definedName name="MTOT02_210_1620_1" localSheetId="3">#REF!</definedName>
    <definedName name="MTOT02_210_1620_1" localSheetId="13">#REF!</definedName>
    <definedName name="MTOT02_210_1620_1">#REF!</definedName>
    <definedName name="MTOT02_210_1625" localSheetId="1">#REF!</definedName>
    <definedName name="MTOT02_210_1625" localSheetId="6">#REF!</definedName>
    <definedName name="MTOT02_210_1625" localSheetId="3">#REF!</definedName>
    <definedName name="MTOT02_210_1625" localSheetId="13">#REF!</definedName>
    <definedName name="MTOT02_210_1625">#REF!</definedName>
    <definedName name="MTOT02_210_1625_1" localSheetId="1">#REF!</definedName>
    <definedName name="MTOT02_210_1625_1" localSheetId="6">#REF!</definedName>
    <definedName name="MTOT02_210_1625_1" localSheetId="3">#REF!</definedName>
    <definedName name="MTOT02_210_1625_1" localSheetId="13">#REF!</definedName>
    <definedName name="MTOT02_210_1625_1">#REF!</definedName>
    <definedName name="MTOT02_210_1635" localSheetId="1">#REF!</definedName>
    <definedName name="MTOT02_210_1635" localSheetId="6">#REF!</definedName>
    <definedName name="MTOT02_210_1635" localSheetId="3">#REF!</definedName>
    <definedName name="MTOT02_210_1635" localSheetId="13">#REF!</definedName>
    <definedName name="MTOT02_210_1635">#REF!</definedName>
    <definedName name="MTOT02_210_1635_1" localSheetId="1">#REF!</definedName>
    <definedName name="MTOT02_210_1635_1" localSheetId="6">#REF!</definedName>
    <definedName name="MTOT02_210_1635_1" localSheetId="3">#REF!</definedName>
    <definedName name="MTOT02_210_1635_1" localSheetId="13">#REF!</definedName>
    <definedName name="MTOT02_210_1635_1">#REF!</definedName>
    <definedName name="MTOT02_210_1637" localSheetId="1">#REF!</definedName>
    <definedName name="MTOT02_210_1637" localSheetId="6">#REF!</definedName>
    <definedName name="MTOT02_210_1637" localSheetId="3">#REF!</definedName>
    <definedName name="MTOT02_210_1637" localSheetId="13">#REF!</definedName>
    <definedName name="MTOT02_210_1637">#REF!</definedName>
    <definedName name="MTOT02_210_1637_1" localSheetId="1">#REF!</definedName>
    <definedName name="MTOT02_210_1637_1" localSheetId="6">#REF!</definedName>
    <definedName name="MTOT02_210_1637_1" localSheetId="3">#REF!</definedName>
    <definedName name="MTOT02_210_1637_1" localSheetId="13">#REF!</definedName>
    <definedName name="MTOT02_210_1637_1">#REF!</definedName>
    <definedName name="MTOT02_2140_" localSheetId="1">#REF!</definedName>
    <definedName name="MTOT02_2140_" localSheetId="6">#REF!</definedName>
    <definedName name="MTOT02_2140_" localSheetId="3">#REF!</definedName>
    <definedName name="MTOT02_2140_" localSheetId="13">#REF!</definedName>
    <definedName name="MTOT02_2140_">#REF!</definedName>
    <definedName name="MTOT02_2140__1" localSheetId="1">#REF!</definedName>
    <definedName name="MTOT02_2140__1" localSheetId="6">#REF!</definedName>
    <definedName name="MTOT02_2140__1" localSheetId="3">#REF!</definedName>
    <definedName name="MTOT02_2140__1" localSheetId="13">#REF!</definedName>
    <definedName name="MTOT02_2140__1">#REF!</definedName>
    <definedName name="MTOT03.020.0020">[13]MEMORIAL!#REF!</definedName>
    <definedName name="MTOT03.020.0020_1">[14]MEMORIAL!#REF!</definedName>
    <definedName name="MTOT03_020_0020" localSheetId="1">#REF!</definedName>
    <definedName name="MTOT03_020_0020" localSheetId="6">#REF!</definedName>
    <definedName name="MTOT03_020_0020" localSheetId="3">#REF!</definedName>
    <definedName name="MTOT03_020_0020" localSheetId="15">#REF!</definedName>
    <definedName name="MTOT03_020_0020" localSheetId="13">#REF!</definedName>
    <definedName name="MTOT03_020_0020" localSheetId="12">#REF!</definedName>
    <definedName name="MTOT03_020_0020" localSheetId="11">#REF!</definedName>
    <definedName name="MTOT03_020_0020">#REF!</definedName>
    <definedName name="MTOT03_020_0020_1" localSheetId="1">#REF!</definedName>
    <definedName name="MTOT03_020_0020_1" localSheetId="6">#REF!</definedName>
    <definedName name="MTOT03_020_0020_1" localSheetId="3">#REF!</definedName>
    <definedName name="MTOT03_020_0020_1" localSheetId="15">#REF!</definedName>
    <definedName name="MTOT03_020_0020_1" localSheetId="13">#REF!</definedName>
    <definedName name="MTOT03_020_0020_1">#REF!</definedName>
    <definedName name="MTOT05.150.0830">[13]MEMORIAL!#REF!</definedName>
    <definedName name="MTOT05.150.0830_1">[14]MEMORIAL!#REF!</definedName>
    <definedName name="MTOT05.150.0840">[13]MEMORIAL!#REF!</definedName>
    <definedName name="MTOT05.150.0840_1">[14]MEMORIAL!#REF!</definedName>
    <definedName name="MTOT05_150_0830" localSheetId="1">#REF!</definedName>
    <definedName name="MTOT05_150_0830" localSheetId="6">#REF!</definedName>
    <definedName name="MTOT05_150_0830" localSheetId="3">#REF!</definedName>
    <definedName name="MTOT05_150_0830" localSheetId="15">#REF!</definedName>
    <definedName name="MTOT05_150_0830" localSheetId="13">#REF!</definedName>
    <definedName name="MTOT05_150_0830" localSheetId="12">#REF!</definedName>
    <definedName name="MTOT05_150_0830" localSheetId="11">#REF!</definedName>
    <definedName name="MTOT05_150_0830">#REF!</definedName>
    <definedName name="MTOT05_150_0830_1" localSheetId="1">#REF!</definedName>
    <definedName name="MTOT05_150_0830_1" localSheetId="6">#REF!</definedName>
    <definedName name="MTOT05_150_0830_1" localSheetId="3">#REF!</definedName>
    <definedName name="MTOT05_150_0830_1" localSheetId="15">#REF!</definedName>
    <definedName name="MTOT05_150_0830_1" localSheetId="13">#REF!</definedName>
    <definedName name="MTOT05_150_0830_1">#REF!</definedName>
    <definedName name="MTOT05_150_0840" localSheetId="1">#REF!</definedName>
    <definedName name="MTOT05_150_0840" localSheetId="6">#REF!</definedName>
    <definedName name="MTOT05_150_0840" localSheetId="3">#REF!</definedName>
    <definedName name="MTOT05_150_0840" localSheetId="15">#REF!</definedName>
    <definedName name="MTOT05_150_0840" localSheetId="13">#REF!</definedName>
    <definedName name="MTOT05_150_0840">#REF!</definedName>
    <definedName name="MTOT05_150_0840_1" localSheetId="1">#REF!</definedName>
    <definedName name="MTOT05_150_0840_1" localSheetId="6">#REF!</definedName>
    <definedName name="MTOT05_150_0840_1" localSheetId="3">#REF!</definedName>
    <definedName name="MTOT05_150_0840_1" localSheetId="13">#REF!</definedName>
    <definedName name="MTOT05_150_0840_1">#REF!</definedName>
    <definedName name="MTOTCOTADO01" localSheetId="1">#REF!</definedName>
    <definedName name="MTOTCOTADO01" localSheetId="6">#REF!</definedName>
    <definedName name="MTOTCOTADO01" localSheetId="3">#REF!</definedName>
    <definedName name="MTOTCOTADO01" localSheetId="13">#REF!</definedName>
    <definedName name="MTOTCOTADO01">#REF!</definedName>
    <definedName name="MTOTCOTADO01_1" localSheetId="1">#REF!</definedName>
    <definedName name="MTOTCOTADO01_1" localSheetId="6">#REF!</definedName>
    <definedName name="MTOTCOTADO01_1" localSheetId="3">#REF!</definedName>
    <definedName name="MTOTCOTADO01_1" localSheetId="13">#REF!</definedName>
    <definedName name="MTOTCOTADO01_1">#REF!</definedName>
    <definedName name="MTOTCOTADO02" localSheetId="1">#REF!</definedName>
    <definedName name="MTOTCOTADO02" localSheetId="6">#REF!</definedName>
    <definedName name="MTOTCOTADO02" localSheetId="3">#REF!</definedName>
    <definedName name="MTOTCOTADO02" localSheetId="13">#REF!</definedName>
    <definedName name="MTOTCOTADO02">#REF!</definedName>
    <definedName name="MTOTCOTADO02_1" localSheetId="1">#REF!</definedName>
    <definedName name="MTOTCOTADO02_1" localSheetId="6">#REF!</definedName>
    <definedName name="MTOTCOTADO02_1" localSheetId="3">#REF!</definedName>
    <definedName name="MTOTCOTADO02_1" localSheetId="13">#REF!</definedName>
    <definedName name="MTOTCOTADO02_1">#REF!</definedName>
    <definedName name="MTOTCOTADO03" localSheetId="1">#REF!</definedName>
    <definedName name="MTOTCOTADO03" localSheetId="6">#REF!</definedName>
    <definedName name="MTOTCOTADO03" localSheetId="3">#REF!</definedName>
    <definedName name="MTOTCOTADO03" localSheetId="13">#REF!</definedName>
    <definedName name="MTOTCOTADO03">#REF!</definedName>
    <definedName name="MTOTCOTADO03_1" localSheetId="1">#REF!</definedName>
    <definedName name="MTOTCOTADO03_1" localSheetId="6">#REF!</definedName>
    <definedName name="MTOTCOTADO03_1" localSheetId="3">#REF!</definedName>
    <definedName name="MTOTCOTADO03_1" localSheetId="13">#REF!</definedName>
    <definedName name="MTOTCOTADO03_1">#REF!</definedName>
    <definedName name="MTOTCOTADO04" localSheetId="1">#REF!</definedName>
    <definedName name="MTOTCOTADO04" localSheetId="6">#REF!</definedName>
    <definedName name="MTOTCOTADO04" localSheetId="3">#REF!</definedName>
    <definedName name="MTOTCOTADO04" localSheetId="13">#REF!</definedName>
    <definedName name="MTOTCOTADO04">#REF!</definedName>
    <definedName name="MTOTCOTADO04_1" localSheetId="1">#REF!</definedName>
    <definedName name="MTOTCOTADO04_1" localSheetId="6">#REF!</definedName>
    <definedName name="MTOTCOTADO04_1" localSheetId="3">#REF!</definedName>
    <definedName name="MTOTCOTADO04_1" localSheetId="13">#REF!</definedName>
    <definedName name="MTOTCOTADO04_1">#REF!</definedName>
    <definedName name="MTOTCOTADO05" localSheetId="1">#REF!</definedName>
    <definedName name="MTOTCOTADO05" localSheetId="6">#REF!</definedName>
    <definedName name="MTOTCOTADO05" localSheetId="3">#REF!</definedName>
    <definedName name="MTOTCOTADO05" localSheetId="13">#REF!</definedName>
    <definedName name="MTOTCOTADO05">#REF!</definedName>
    <definedName name="MTOTCOTADO05_1" localSheetId="1">#REF!</definedName>
    <definedName name="MTOTCOTADO05_1" localSheetId="6">#REF!</definedName>
    <definedName name="MTOTCOTADO05_1" localSheetId="3">#REF!</definedName>
    <definedName name="MTOTCOTADO05_1" localSheetId="13">#REF!</definedName>
    <definedName name="MTOTCOTADO05_1">#REF!</definedName>
    <definedName name="MTOTCOTADO21" localSheetId="1">#REF!</definedName>
    <definedName name="MTOTCOTADO21" localSheetId="6">#REF!</definedName>
    <definedName name="MTOTCOTADO21" localSheetId="3">#REF!</definedName>
    <definedName name="MTOTCOTADO21" localSheetId="13">#REF!</definedName>
    <definedName name="MTOTCOTADO21">#REF!</definedName>
    <definedName name="MTOTCOTADO21_1" localSheetId="1">#REF!</definedName>
    <definedName name="MTOTCOTADO21_1" localSheetId="6">#REF!</definedName>
    <definedName name="MTOTCOTADO21_1" localSheetId="3">#REF!</definedName>
    <definedName name="MTOTCOTADO21_1" localSheetId="13">#REF!</definedName>
    <definedName name="MTOTCOTADO21_1">#REF!</definedName>
    <definedName name="MTOTVERBA" localSheetId="1">#REF!</definedName>
    <definedName name="MTOTVERBA" localSheetId="6">#REF!</definedName>
    <definedName name="MTOTVERBA" localSheetId="3">#REF!</definedName>
    <definedName name="MTOTVERBA" localSheetId="13">#REF!</definedName>
    <definedName name="MTOTVERBA">#REF!</definedName>
    <definedName name="MTOTVERBA_1" localSheetId="1">#REF!</definedName>
    <definedName name="MTOTVERBA_1" localSheetId="6">#REF!</definedName>
    <definedName name="MTOTVERBA_1" localSheetId="3">#REF!</definedName>
    <definedName name="MTOTVERBA_1" localSheetId="13">#REF!</definedName>
    <definedName name="MTOTVERBA_1">#REF!</definedName>
    <definedName name="MULT">'[6]BAIXO GUANDU ITAIMBE'!#REF!</definedName>
    <definedName name="MULT_2">'[6]BAIXO GUANDU ITAIMBE'!#REF!</definedName>
    <definedName name="n">#REF!</definedName>
    <definedName name="NN">#REF!</definedName>
    <definedName name="NNNNNNNNNNN">#REF!,#REF!</definedName>
    <definedName name="NNNNNNNNNNNN">#REF!,#REF!</definedName>
    <definedName name="NNNNNNNNNNNNNNNN">#REF!,#REF!</definedName>
    <definedName name="NOME">"#n/a"</definedName>
    <definedName name="NOME1">#REF!</definedName>
    <definedName name="NOME1_6">#REF!</definedName>
    <definedName name="Novo">#REF!</definedName>
    <definedName name="OBJETIVO">[7]Plan1!$A$2:$A$7</definedName>
    <definedName name="OBRA" localSheetId="12">#REF!</definedName>
    <definedName name="OBRA" localSheetId="11">#REF!</definedName>
    <definedName name="OBRA">#REF!</definedName>
    <definedName name="OCUPACAO">[7]Plan1!$A$153:$A$158</definedName>
    <definedName name="OFERTAS">[7]Plan1!$A$175:$A$179</definedName>
    <definedName name="onde">'[6]BAIXO GUANDU ITAIMBE'!#REF!</definedName>
    <definedName name="OOOOOOOOOOOOOOOOO">#REF!,#REF!</definedName>
    <definedName name="opções">'[15]FRE '!$AM$248:$AM$250</definedName>
    <definedName name="Orçamento" localSheetId="12">#REF!</definedName>
    <definedName name="Orçamento" localSheetId="11">#REF!</definedName>
    <definedName name="Orçamento">#REF!</definedName>
    <definedName name="Orçamento_Básico" localSheetId="12">#REF!</definedName>
    <definedName name="Orçamento_Básico" localSheetId="11">#REF!</definedName>
    <definedName name="Orçamento_Básico">#REF!</definedName>
    <definedName name="p" localSheetId="12">#REF!</definedName>
    <definedName name="p" localSheetId="11">#REF!</definedName>
    <definedName name="p">#REF!</definedName>
    <definedName name="PADRAO_ACABAMENTO">[7]Plan1!$A$126:$A$133</definedName>
    <definedName name="PADRAO_CONST_PREDOM">[7]Plan1!$A$21:$A$25</definedName>
    <definedName name="PARALELO" localSheetId="1">#REF!</definedName>
    <definedName name="PARALELO" localSheetId="6">#REF!</definedName>
    <definedName name="PARALELO" localSheetId="15">#REF!</definedName>
    <definedName name="PARALELO" localSheetId="13">#REF!</definedName>
    <definedName name="PARALELO" localSheetId="12">#REF!</definedName>
    <definedName name="PARALELO" localSheetId="11">#REF!</definedName>
    <definedName name="PARALELO">#REF!</definedName>
    <definedName name="PARALELO_1" localSheetId="1">#REF!</definedName>
    <definedName name="PARALELO_1" localSheetId="6">#REF!</definedName>
    <definedName name="PARALELO_1" localSheetId="3">#REF!</definedName>
    <definedName name="PARALELO_1" localSheetId="13">#REF!</definedName>
    <definedName name="PARALELO_1">#REF!</definedName>
    <definedName name="Parcial">#REF!</definedName>
    <definedName name="PassaExtenso">[4]!PassaExtenso</definedName>
    <definedName name="PAULO">#REF!</definedName>
    <definedName name="pav">#REF!</definedName>
    <definedName name="PAVIM">#REF!</definedName>
    <definedName name="pavimen">#REF!</definedName>
    <definedName name="paviment">#REF!</definedName>
    <definedName name="pelicano">#REF!,#REF!</definedName>
    <definedName name="pEZZIN">#REF!</definedName>
    <definedName name="pinheiros">#REF!,#REF!</definedName>
    <definedName name="PISOS">[7]Plan1!$A$111:$A$120</definedName>
    <definedName name="pl" localSheetId="12">#REF!,#REF!</definedName>
    <definedName name="pl" localSheetId="11">#REF!,#REF!</definedName>
    <definedName name="pl">#REF!,#REF!</definedName>
    <definedName name="Plan" localSheetId="12">#REF!</definedName>
    <definedName name="Plan" localSheetId="11">#REF!</definedName>
    <definedName name="Plan">#REF!</definedName>
    <definedName name="PLANILHA">#REF!</definedName>
    <definedName name="POOO">#REF!</definedName>
    <definedName name="Popular" localSheetId="15" hidden="1">{#N/A,#N/A,FALSE,"Cronograma";#N/A,#N/A,FALSE,"Cronogr. 2"}</definedName>
    <definedName name="Popular" localSheetId="18" hidden="1">{#N/A,#N/A,FALSE,"Cronograma";#N/A,#N/A,FALSE,"Cronogr. 2"}</definedName>
    <definedName name="Popular" localSheetId="12" hidden="1">{#N/A,#N/A,FALSE,"Cronograma";#N/A,#N/A,FALSE,"Cronogr. 2"}</definedName>
    <definedName name="Popular" localSheetId="11" hidden="1">{#N/A,#N/A,FALSE,"Cronograma";#N/A,#N/A,FALSE,"Cronogr. 2"}</definedName>
    <definedName name="Popular" hidden="1">{#N/A,#N/A,FALSE,"Cronograma";#N/A,#N/A,FALSE,"Cronogr. 2"}</definedName>
    <definedName name="POSICAO">[7]Plan1!$A$87:$A$93</definedName>
    <definedName name="PPPPPPPPPPPPPPPPPPPPPPPPPPPPPP" localSheetId="12">#REF!,#REF!</definedName>
    <definedName name="PPPPPPPPPPPPPPPPPPPPPPPPPPPPPP" localSheetId="11">#REF!,#REF!</definedName>
    <definedName name="PPPPPPPPPPPPPPPPPPPPPPPPPPPPPP">#REF!,#REF!</definedName>
    <definedName name="PREÇO">("$#REF!.$A$1:$H$65198~$#REF!.$A$1:$AMJ$14)))))))")</definedName>
    <definedName name="PRÉDIO">"#ref!"</definedName>
    <definedName name="PRÉDIO_PREÇOS">"#ref!"</definedName>
    <definedName name="PRINT_AREA_MI">#REF!</definedName>
    <definedName name="PRINT_TITLES_MI">#REF!</definedName>
    <definedName name="PROFISSIONAIS">[7]LISTAS!$A$1:$A$13</definedName>
    <definedName name="Q" localSheetId="12">#REF!</definedName>
    <definedName name="Q" localSheetId="11">#REF!</definedName>
    <definedName name="Q">#REF!</definedName>
    <definedName name="QQ" localSheetId="12">#REF!</definedName>
    <definedName name="QQ" localSheetId="11">#REF!</definedName>
    <definedName name="QQ">#REF!</definedName>
    <definedName name="Quadra" localSheetId="12" hidden="1">{#N/A,#N/A,FALSE,"MO (2)"}</definedName>
    <definedName name="Quadra" localSheetId="11" hidden="1">{#N/A,#N/A,FALSE,"MO (2)"}</definedName>
    <definedName name="Quadra" hidden="1">{#N/A,#N/A,FALSE,"MO (2)"}</definedName>
    <definedName name="Quant.">#REF!</definedName>
    <definedName name="Quantidades" localSheetId="12" hidden="1">{#N/A,#N/A,FALSE,"MO (2)"}</definedName>
    <definedName name="Quantidades" localSheetId="11" hidden="1">{#N/A,#N/A,FALSE,"MO (2)"}</definedName>
    <definedName name="Quantidades" hidden="1">{#N/A,#N/A,FALSE,"MO (2)"}</definedName>
    <definedName name="qwer">#REF!</definedName>
    <definedName name="RAH" localSheetId="1">#REF!</definedName>
    <definedName name="RAH" localSheetId="6">#REF!</definedName>
    <definedName name="RAH" localSheetId="15">#REF!</definedName>
    <definedName name="RAH" localSheetId="13">#REF!</definedName>
    <definedName name="RAH" localSheetId="12">#REF!</definedName>
    <definedName name="RAH" localSheetId="11">#REF!</definedName>
    <definedName name="RAH">#REF!</definedName>
    <definedName name="RAH_1" localSheetId="1">#REF!</definedName>
    <definedName name="RAH_1" localSheetId="6">#REF!</definedName>
    <definedName name="RAH_1" localSheetId="3">#REF!</definedName>
    <definedName name="RAH_1" localSheetId="13">#REF!</definedName>
    <definedName name="RAH_1">#REF!</definedName>
    <definedName name="RE">#REF!</definedName>
    <definedName name="rec" localSheetId="12">#REF!,#REF!</definedName>
    <definedName name="rec" localSheetId="11">#REF!,#REF!</definedName>
    <definedName name="rec">#REF!,#REF!</definedName>
    <definedName name="REC.ATE.">[16]MEMORIAL!#REF!</definedName>
    <definedName name="recuper" localSheetId="12">#REF!,#REF!</definedName>
    <definedName name="recuper" localSheetId="11">#REF!,#REF!</definedName>
    <definedName name="recuper">#REF!,#REF!</definedName>
    <definedName name="REFORMA">[7]Plan1!$A$149:$A$152</definedName>
    <definedName name="RES" localSheetId="12">#REF!</definedName>
    <definedName name="RES" localSheetId="11">#REF!</definedName>
    <definedName name="RES">#REF!</definedName>
    <definedName name="RESTRICOES">[7]Plan1!$A$38:$A$43</definedName>
    <definedName name="rfv" localSheetId="1">#REF!</definedName>
    <definedName name="rfv" localSheetId="6">#REF!</definedName>
    <definedName name="rfv" localSheetId="3">#REF!</definedName>
    <definedName name="rfv" localSheetId="15">#REF!</definedName>
    <definedName name="rfv" localSheetId="13">#REF!</definedName>
    <definedName name="rfv" localSheetId="12">#REF!</definedName>
    <definedName name="rfv" localSheetId="11">#REF!</definedName>
    <definedName name="rfv">#REF!</definedName>
    <definedName name="rfv_1" localSheetId="1">#REF!</definedName>
    <definedName name="rfv_1" localSheetId="6">#REF!</definedName>
    <definedName name="rfv_1" localSheetId="3">#REF!</definedName>
    <definedName name="rfv_1" localSheetId="15">#REF!</definedName>
    <definedName name="rfv_1" localSheetId="13">#REF!</definedName>
    <definedName name="rfv_1">#REF!</definedName>
    <definedName name="rio" localSheetId="15" hidden="1">{#N/A,#N/A,FALSE,"Cronograma";#N/A,#N/A,FALSE,"Cronogr. 2"}</definedName>
    <definedName name="rio" localSheetId="18" hidden="1">{#N/A,#N/A,FALSE,"Cronograma";#N/A,#N/A,FALSE,"Cronogr. 2"}</definedName>
    <definedName name="rio" localSheetId="12" hidden="1">{#N/A,#N/A,FALSE,"Cronograma";#N/A,#N/A,FALSE,"Cronogr. 2"}</definedName>
    <definedName name="rio" localSheetId="11" hidden="1">{#N/A,#N/A,FALSE,"Cronograma";#N/A,#N/A,FALSE,"Cronogr. 2"}</definedName>
    <definedName name="rio" hidden="1">{#N/A,#N/A,FALSE,"Cronograma";#N/A,#N/A,FALSE,"Cronogr. 2"}</definedName>
    <definedName name="rocha">#REF!</definedName>
    <definedName name="rodovia">NA()</definedName>
    <definedName name="rpa" localSheetId="1">#REF!</definedName>
    <definedName name="rpa" localSheetId="6">#REF!</definedName>
    <definedName name="rpa" localSheetId="3">#REF!</definedName>
    <definedName name="rpa" localSheetId="15">#REF!</definedName>
    <definedName name="rpa" localSheetId="13">#REF!</definedName>
    <definedName name="rpa" localSheetId="12">#REF!</definedName>
    <definedName name="rpa" localSheetId="11">#REF!</definedName>
    <definedName name="rpa">#REF!</definedName>
    <definedName name="rpa_1" localSheetId="1">#REF!</definedName>
    <definedName name="rpa_1" localSheetId="6">#REF!</definedName>
    <definedName name="rpa_1" localSheetId="3">#REF!</definedName>
    <definedName name="rpa_1" localSheetId="13">#REF!</definedName>
    <definedName name="rpa_1">#REF!</definedName>
    <definedName name="rpb" localSheetId="1">#REF!</definedName>
    <definedName name="rpb" localSheetId="6">#REF!</definedName>
    <definedName name="rpb" localSheetId="3">#REF!</definedName>
    <definedName name="rpb" localSheetId="13">#REF!</definedName>
    <definedName name="rpb">#REF!</definedName>
    <definedName name="rpb_1" localSheetId="1">#REF!</definedName>
    <definedName name="rpb_1" localSheetId="6">#REF!</definedName>
    <definedName name="rpb_1" localSheetId="3">#REF!</definedName>
    <definedName name="rpb_1" localSheetId="13">#REF!</definedName>
    <definedName name="rpb_1">#REF!</definedName>
    <definedName name="rpp" localSheetId="1">#REF!</definedName>
    <definedName name="rpp" localSheetId="6">#REF!</definedName>
    <definedName name="rpp" localSheetId="3">#REF!</definedName>
    <definedName name="rpp" localSheetId="13">#REF!</definedName>
    <definedName name="rpp">#REF!</definedName>
    <definedName name="rpp_1" localSheetId="1">#REF!</definedName>
    <definedName name="rpp_1" localSheetId="6">#REF!</definedName>
    <definedName name="rpp_1" localSheetId="3">#REF!</definedName>
    <definedName name="rpp_1" localSheetId="13">#REF!</definedName>
    <definedName name="rpp_1">#REF!</definedName>
    <definedName name="rr">#REF!</definedName>
    <definedName name="RRET">#REF!</definedName>
    <definedName name="s">#REF!</definedName>
    <definedName name="SAD">#REF!</definedName>
    <definedName name="SANDRO">#REF!</definedName>
    <definedName name="SCOD02.010.0020">#REF!</definedName>
    <definedName name="SCOD02.010.0020_1">#REF!</definedName>
    <definedName name="SCOD02.010.0050">[13]MEMORIAL!#REF!</definedName>
    <definedName name="SCOD02.010.0050_1">[14]MEMORIAL!#REF!</definedName>
    <definedName name="SCOD02.010.0065">[13]MEMORIAL!#REF!</definedName>
    <definedName name="SCOD02.010.0065_1">[14]MEMORIAL!#REF!</definedName>
    <definedName name="SCOD02.010.0130">[13]MEMORIAL!#REF!</definedName>
    <definedName name="SCOD02.010.0130_1">[14]MEMORIAL!#REF!</definedName>
    <definedName name="SCOD02_010_0020" localSheetId="1">#REF!</definedName>
    <definedName name="SCOD02_010_0020" localSheetId="6">#REF!</definedName>
    <definedName name="SCOD02_010_0020" localSheetId="3">#REF!</definedName>
    <definedName name="SCOD02_010_0020" localSheetId="15">#REF!</definedName>
    <definedName name="SCOD02_010_0020" localSheetId="13">#REF!</definedName>
    <definedName name="SCOD02_010_0020" localSheetId="12">#REF!</definedName>
    <definedName name="SCOD02_010_0020" localSheetId="11">#REF!</definedName>
    <definedName name="SCOD02_010_0020">#REF!</definedName>
    <definedName name="SCOD02_010_0020_1" localSheetId="1">#REF!</definedName>
    <definedName name="SCOD02_010_0020_1" localSheetId="6">#REF!</definedName>
    <definedName name="SCOD02_010_0020_1" localSheetId="3">#REF!</definedName>
    <definedName name="SCOD02_010_0020_1" localSheetId="15">#REF!</definedName>
    <definedName name="SCOD02_010_0020_1" localSheetId="13">#REF!</definedName>
    <definedName name="SCOD02_010_0020_1">#REF!</definedName>
    <definedName name="SCOD02_010_0050" localSheetId="1">#REF!</definedName>
    <definedName name="SCOD02_010_0050" localSheetId="6">#REF!</definedName>
    <definedName name="SCOD02_010_0050" localSheetId="3">#REF!</definedName>
    <definedName name="SCOD02_010_0050" localSheetId="15">#REF!</definedName>
    <definedName name="SCOD02_010_0050" localSheetId="13">#REF!</definedName>
    <definedName name="SCOD02_010_0050">#REF!</definedName>
    <definedName name="SCOD02_010_0050_1" localSheetId="1">#REF!</definedName>
    <definedName name="SCOD02_010_0050_1" localSheetId="6">#REF!</definedName>
    <definedName name="SCOD02_010_0050_1" localSheetId="3">#REF!</definedName>
    <definedName name="SCOD02_010_0050_1" localSheetId="13">#REF!</definedName>
    <definedName name="SCOD02_010_0050_1">#REF!</definedName>
    <definedName name="SCOD02_010_0065" localSheetId="1">#REF!</definedName>
    <definedName name="SCOD02_010_0065" localSheetId="6">#REF!</definedName>
    <definedName name="SCOD02_010_0065" localSheetId="3">#REF!</definedName>
    <definedName name="SCOD02_010_0065" localSheetId="13">#REF!</definedName>
    <definedName name="SCOD02_010_0065">#REF!</definedName>
    <definedName name="SCOD02_010_0065_1" localSheetId="1">#REF!</definedName>
    <definedName name="SCOD02_010_0065_1" localSheetId="6">#REF!</definedName>
    <definedName name="SCOD02_010_0065_1" localSheetId="3">#REF!</definedName>
    <definedName name="SCOD02_010_0065_1" localSheetId="13">#REF!</definedName>
    <definedName name="SCOD02_010_0065_1">#REF!</definedName>
    <definedName name="SCOD02_010_0130" localSheetId="1">#REF!</definedName>
    <definedName name="SCOD02_010_0130" localSheetId="6">#REF!</definedName>
    <definedName name="SCOD02_010_0130" localSheetId="3">#REF!</definedName>
    <definedName name="SCOD02_010_0130" localSheetId="13">#REF!</definedName>
    <definedName name="SCOD02_010_0130">#REF!</definedName>
    <definedName name="SCOD02_010_0130_1" localSheetId="1">#REF!</definedName>
    <definedName name="SCOD02_010_0130_1" localSheetId="6">#REF!</definedName>
    <definedName name="SCOD02_010_0130_1" localSheetId="3">#REF!</definedName>
    <definedName name="SCOD02_010_0130_1" localSheetId="13">#REF!</definedName>
    <definedName name="SCOD02_010_0130_1">#REF!</definedName>
    <definedName name="SCOD03.010.0020">[13]MEMORIAL!#REF!</definedName>
    <definedName name="SCOD03.010.0020_1">[14]MEMORIAL!#REF!</definedName>
    <definedName name="SCOD03.010.0025">[13]MEMORIAL!#REF!</definedName>
    <definedName name="SCOD03.010.0025_1">[14]MEMORIAL!#REF!</definedName>
    <definedName name="SCOD03.010.0040">[13]MEMORIAL!#REF!</definedName>
    <definedName name="SCOD03.010.0040_1">[14]MEMORIAL!#REF!</definedName>
    <definedName name="SCOD03.010.0050">[13]MEMORIAL!#REF!</definedName>
    <definedName name="SCOD03.010.0050_1">[14]MEMORIAL!#REF!</definedName>
    <definedName name="SCOD03.010.0100">[13]MEMORIAL!#REF!</definedName>
    <definedName name="SCOD03.010.0100_1">[14]MEMORIAL!#REF!</definedName>
    <definedName name="SCOD03.010.0180">[13]MEMORIAL!#REF!</definedName>
    <definedName name="SCOD03.010.0180_1">[14]MEMORIAL!#REF!</definedName>
    <definedName name="SCOD03.010.0200">[13]MEMORIAL!#REF!</definedName>
    <definedName name="SCOD03.010.0200_1">[14]MEMORIAL!#REF!</definedName>
    <definedName name="SCOD03_010_0020" localSheetId="1">#REF!</definedName>
    <definedName name="SCOD03_010_0020" localSheetId="6">#REF!</definedName>
    <definedName name="SCOD03_010_0020" localSheetId="3">#REF!</definedName>
    <definedName name="SCOD03_010_0020" localSheetId="15">#REF!</definedName>
    <definedName name="SCOD03_010_0020" localSheetId="13">#REF!</definedName>
    <definedName name="SCOD03_010_0020" localSheetId="12">#REF!</definedName>
    <definedName name="SCOD03_010_0020" localSheetId="11">#REF!</definedName>
    <definedName name="SCOD03_010_0020">#REF!</definedName>
    <definedName name="SCOD03_010_0020_1" localSheetId="1">#REF!</definedName>
    <definedName name="SCOD03_010_0020_1" localSheetId="6">#REF!</definedName>
    <definedName name="SCOD03_010_0020_1" localSheetId="3">#REF!</definedName>
    <definedName name="SCOD03_010_0020_1" localSheetId="15">#REF!</definedName>
    <definedName name="SCOD03_010_0020_1" localSheetId="13">#REF!</definedName>
    <definedName name="SCOD03_010_0020_1">#REF!</definedName>
    <definedName name="SCOD03_010_0025" localSheetId="1">#REF!</definedName>
    <definedName name="SCOD03_010_0025" localSheetId="6">#REF!</definedName>
    <definedName name="SCOD03_010_0025" localSheetId="3">#REF!</definedName>
    <definedName name="SCOD03_010_0025" localSheetId="15">#REF!</definedName>
    <definedName name="SCOD03_010_0025" localSheetId="13">#REF!</definedName>
    <definedName name="SCOD03_010_0025">#REF!</definedName>
    <definedName name="SCOD03_010_0025_1" localSheetId="1">#REF!</definedName>
    <definedName name="SCOD03_010_0025_1" localSheetId="6">#REF!</definedName>
    <definedName name="SCOD03_010_0025_1" localSheetId="3">#REF!</definedName>
    <definedName name="SCOD03_010_0025_1" localSheetId="13">#REF!</definedName>
    <definedName name="SCOD03_010_0025_1">#REF!</definedName>
    <definedName name="SCOD03_010_0040" localSheetId="1">#REF!</definedName>
    <definedName name="SCOD03_010_0040" localSheetId="6">#REF!</definedName>
    <definedName name="SCOD03_010_0040" localSheetId="3">#REF!</definedName>
    <definedName name="SCOD03_010_0040" localSheetId="13">#REF!</definedName>
    <definedName name="SCOD03_010_0040">#REF!</definedName>
    <definedName name="SCOD03_010_0040_1" localSheetId="1">#REF!</definedName>
    <definedName name="SCOD03_010_0040_1" localSheetId="6">#REF!</definedName>
    <definedName name="SCOD03_010_0040_1" localSheetId="3">#REF!</definedName>
    <definedName name="SCOD03_010_0040_1" localSheetId="13">#REF!</definedName>
    <definedName name="SCOD03_010_0040_1">#REF!</definedName>
    <definedName name="SCOD03_010_0050" localSheetId="1">#REF!</definedName>
    <definedName name="SCOD03_010_0050" localSheetId="6">#REF!</definedName>
    <definedName name="SCOD03_010_0050" localSheetId="3">#REF!</definedName>
    <definedName name="SCOD03_010_0050" localSheetId="13">#REF!</definedName>
    <definedName name="SCOD03_010_0050">#REF!</definedName>
    <definedName name="SCOD03_010_0050_1" localSheetId="1">#REF!</definedName>
    <definedName name="SCOD03_010_0050_1" localSheetId="6">#REF!</definedName>
    <definedName name="SCOD03_010_0050_1" localSheetId="3">#REF!</definedName>
    <definedName name="SCOD03_010_0050_1" localSheetId="13">#REF!</definedName>
    <definedName name="SCOD03_010_0050_1">#REF!</definedName>
    <definedName name="SCOD03_010_0100" localSheetId="1">#REF!</definedName>
    <definedName name="SCOD03_010_0100" localSheetId="6">#REF!</definedName>
    <definedName name="SCOD03_010_0100" localSheetId="3">#REF!</definedName>
    <definedName name="SCOD03_010_0100" localSheetId="13">#REF!</definedName>
    <definedName name="SCOD03_010_0100">#REF!</definedName>
    <definedName name="SCOD03_010_0100_1" localSheetId="1">#REF!</definedName>
    <definedName name="SCOD03_010_0100_1" localSheetId="6">#REF!</definedName>
    <definedName name="SCOD03_010_0100_1" localSheetId="3">#REF!</definedName>
    <definedName name="SCOD03_010_0100_1" localSheetId="13">#REF!</definedName>
    <definedName name="SCOD03_010_0100_1">#REF!</definedName>
    <definedName name="SCOD03_010_0180" localSheetId="1">#REF!</definedName>
    <definedName name="SCOD03_010_0180" localSheetId="6">#REF!</definedName>
    <definedName name="SCOD03_010_0180" localSheetId="3">#REF!</definedName>
    <definedName name="SCOD03_010_0180" localSheetId="13">#REF!</definedName>
    <definedName name="SCOD03_010_0180">#REF!</definedName>
    <definedName name="SCOD03_010_0180_1" localSheetId="1">#REF!</definedName>
    <definedName name="SCOD03_010_0180_1" localSheetId="6">#REF!</definedName>
    <definedName name="SCOD03_010_0180_1" localSheetId="3">#REF!</definedName>
    <definedName name="SCOD03_010_0180_1" localSheetId="13">#REF!</definedName>
    <definedName name="SCOD03_010_0180_1">#REF!</definedName>
    <definedName name="SCOD03_010_0200" localSheetId="1">#REF!</definedName>
    <definedName name="SCOD03_010_0200" localSheetId="6">#REF!</definedName>
    <definedName name="SCOD03_010_0200" localSheetId="3">#REF!</definedName>
    <definedName name="SCOD03_010_0200" localSheetId="13">#REF!</definedName>
    <definedName name="SCOD03_010_0200">#REF!</definedName>
    <definedName name="SCOD03_010_0200_1" localSheetId="1">#REF!</definedName>
    <definedName name="SCOD03_010_0200_1" localSheetId="6">#REF!</definedName>
    <definedName name="SCOD03_010_0200_1" localSheetId="3">#REF!</definedName>
    <definedName name="SCOD03_010_0200_1" localSheetId="13">#REF!</definedName>
    <definedName name="SCOD03_010_0200_1">#REF!</definedName>
    <definedName name="SCOD04.010.0010">[16]MEMORIAL!#REF!</definedName>
    <definedName name="SCOD04.010.0010_1">[16]MEMORIAL!#REF!</definedName>
    <definedName name="SCOD04.010.0040">[16]MEMORIAL!#REF!</definedName>
    <definedName name="SCOD04.010.0040_1">[16]MEMORIAL!#REF!</definedName>
    <definedName name="SCOD04.010.0070">[16]MEMORIAL!#REF!</definedName>
    <definedName name="SCOD04.010.0070_1">[16]MEMORIAL!#REF!</definedName>
    <definedName name="SCOD04.010.0150">[16]MEMORIAL!#REF!</definedName>
    <definedName name="SCOD04.010.0150_1">[16]MEMORIAL!#REF!</definedName>
    <definedName name="SCOD04.010.0190">[16]MEMORIAL!#REF!</definedName>
    <definedName name="SCOD04.010.0190_1">[16]MEMORIAL!#REF!</definedName>
    <definedName name="SCOD04.010.0200">[16]MEMORIAL!#REF!</definedName>
    <definedName name="SCOD04.010.0200_1">[16]MEMORIAL!#REF!</definedName>
    <definedName name="SCOD04.010.0320">[13]MEMORIAL!#REF!</definedName>
    <definedName name="SCOD04.010.0320_1">[16]MEMORIAL!#REF!</definedName>
    <definedName name="SCOD04.010.0330">[13]MEMORIAL!#REF!</definedName>
    <definedName name="SCOD04.010.0330_1">[16]MEMORIAL!#REF!</definedName>
    <definedName name="SCOD04.010.0371">[13]MEMORIAL!#REF!</definedName>
    <definedName name="SCOD04.010.0371_1">[14]MEMORIAL!#REF!</definedName>
    <definedName name="SCOD04.010.0375">[13]MEMORIAL!#REF!</definedName>
    <definedName name="SCOD04.010.0375_1">[16]MEMORIAL!#REF!</definedName>
    <definedName name="SCOD04.010.0395">[13]MEMORIAL!#REF!</definedName>
    <definedName name="SCOD04.010.0395_1">[16]MEMORIAL!#REF!</definedName>
    <definedName name="SCOD04.010.0420">[16]MEMORIAL!#REF!</definedName>
    <definedName name="SCOD04.010.0420_1">[16]MEMORIAL!#REF!</definedName>
    <definedName name="SCOD04.010.0430">[16]MEMORIAL!#REF!</definedName>
    <definedName name="SCOD04.010.0430_1">[16]MEMORIAL!#REF!</definedName>
    <definedName name="SCOD04_010_0010" localSheetId="1">#REF!</definedName>
    <definedName name="SCOD04_010_0010" localSheetId="6">#REF!</definedName>
    <definedName name="SCOD04_010_0010" localSheetId="3">#REF!</definedName>
    <definedName name="SCOD04_010_0010" localSheetId="15">#REF!</definedName>
    <definedName name="SCOD04_010_0010" localSheetId="13">#REF!</definedName>
    <definedName name="SCOD04_010_0010" localSheetId="12">#REF!</definedName>
    <definedName name="SCOD04_010_0010" localSheetId="11">#REF!</definedName>
    <definedName name="SCOD04_010_0010">#REF!</definedName>
    <definedName name="SCOD04_010_0010_1" localSheetId="1">#REF!</definedName>
    <definedName name="SCOD04_010_0010_1" localSheetId="6">#REF!</definedName>
    <definedName name="SCOD04_010_0010_1" localSheetId="3">#REF!</definedName>
    <definedName name="SCOD04_010_0010_1" localSheetId="15">#REF!</definedName>
    <definedName name="SCOD04_010_0010_1" localSheetId="13">#REF!</definedName>
    <definedName name="SCOD04_010_0010_1">#REF!</definedName>
    <definedName name="SCOD04_010_0040" localSheetId="1">#REF!</definedName>
    <definedName name="SCOD04_010_0040" localSheetId="6">#REF!</definedName>
    <definedName name="SCOD04_010_0040" localSheetId="3">#REF!</definedName>
    <definedName name="SCOD04_010_0040" localSheetId="15">#REF!</definedName>
    <definedName name="SCOD04_010_0040" localSheetId="13">#REF!</definedName>
    <definedName name="SCOD04_010_0040">#REF!</definedName>
    <definedName name="SCOD04_010_0040_1" localSheetId="1">#REF!</definedName>
    <definedName name="SCOD04_010_0040_1" localSheetId="6">#REF!</definedName>
    <definedName name="SCOD04_010_0040_1" localSheetId="3">#REF!</definedName>
    <definedName name="SCOD04_010_0040_1" localSheetId="13">#REF!</definedName>
    <definedName name="SCOD04_010_0040_1">#REF!</definedName>
    <definedName name="SCOD04_010_0070" localSheetId="1">#REF!</definedName>
    <definedName name="SCOD04_010_0070" localSheetId="6">#REF!</definedName>
    <definedName name="SCOD04_010_0070" localSheetId="3">#REF!</definedName>
    <definedName name="SCOD04_010_0070" localSheetId="13">#REF!</definedName>
    <definedName name="SCOD04_010_0070">#REF!</definedName>
    <definedName name="SCOD04_010_0070_1" localSheetId="1">#REF!</definedName>
    <definedName name="SCOD04_010_0070_1" localSheetId="6">#REF!</definedName>
    <definedName name="SCOD04_010_0070_1" localSheetId="3">#REF!</definedName>
    <definedName name="SCOD04_010_0070_1" localSheetId="13">#REF!</definedName>
    <definedName name="SCOD04_010_0070_1">#REF!</definedName>
    <definedName name="SCOD04_010_0150" localSheetId="1">#REF!</definedName>
    <definedName name="SCOD04_010_0150" localSheetId="6">#REF!</definedName>
    <definedName name="SCOD04_010_0150" localSheetId="3">#REF!</definedName>
    <definedName name="SCOD04_010_0150" localSheetId="13">#REF!</definedName>
    <definedName name="SCOD04_010_0150">#REF!</definedName>
    <definedName name="SCOD04_010_0150_1" localSheetId="1">#REF!</definedName>
    <definedName name="SCOD04_010_0150_1" localSheetId="6">#REF!</definedName>
    <definedName name="SCOD04_010_0150_1" localSheetId="3">#REF!</definedName>
    <definedName name="SCOD04_010_0150_1" localSheetId="13">#REF!</definedName>
    <definedName name="SCOD04_010_0150_1">#REF!</definedName>
    <definedName name="SCOD04_010_0190" localSheetId="1">#REF!</definedName>
    <definedName name="SCOD04_010_0190" localSheetId="6">#REF!</definedName>
    <definedName name="SCOD04_010_0190" localSheetId="3">#REF!</definedName>
    <definedName name="SCOD04_010_0190" localSheetId="13">#REF!</definedName>
    <definedName name="SCOD04_010_0190">#REF!</definedName>
    <definedName name="SCOD04_010_0190_1" localSheetId="1">#REF!</definedName>
    <definedName name="SCOD04_010_0190_1" localSheetId="6">#REF!</definedName>
    <definedName name="SCOD04_010_0190_1" localSheetId="3">#REF!</definedName>
    <definedName name="SCOD04_010_0190_1" localSheetId="13">#REF!</definedName>
    <definedName name="SCOD04_010_0190_1">#REF!</definedName>
    <definedName name="SCOD04_010_0200" localSheetId="1">#REF!</definedName>
    <definedName name="SCOD04_010_0200" localSheetId="6">#REF!</definedName>
    <definedName name="SCOD04_010_0200" localSheetId="3">#REF!</definedName>
    <definedName name="SCOD04_010_0200" localSheetId="13">#REF!</definedName>
    <definedName name="SCOD04_010_0200">#REF!</definedName>
    <definedName name="SCOD04_010_0200_1" localSheetId="1">#REF!</definedName>
    <definedName name="SCOD04_010_0200_1" localSheetId="6">#REF!</definedName>
    <definedName name="SCOD04_010_0200_1" localSheetId="3">#REF!</definedName>
    <definedName name="SCOD04_010_0200_1" localSheetId="13">#REF!</definedName>
    <definedName name="SCOD04_010_0200_1">#REF!</definedName>
    <definedName name="SCOD04_010_0320" localSheetId="1">#REF!</definedName>
    <definedName name="SCOD04_010_0320" localSheetId="6">#REF!</definedName>
    <definedName name="SCOD04_010_0320" localSheetId="3">#REF!</definedName>
    <definedName name="SCOD04_010_0320" localSheetId="13">#REF!</definedName>
    <definedName name="SCOD04_010_0320">#REF!</definedName>
    <definedName name="SCOD04_010_0320_1" localSheetId="1">#REF!</definedName>
    <definedName name="SCOD04_010_0320_1" localSheetId="6">#REF!</definedName>
    <definedName name="SCOD04_010_0320_1" localSheetId="3">#REF!</definedName>
    <definedName name="SCOD04_010_0320_1" localSheetId="13">#REF!</definedName>
    <definedName name="SCOD04_010_0320_1">#REF!</definedName>
    <definedName name="SCOD04_010_0330" localSheetId="1">#REF!</definedName>
    <definedName name="SCOD04_010_0330" localSheetId="6">#REF!</definedName>
    <definedName name="SCOD04_010_0330" localSheetId="3">#REF!</definedName>
    <definedName name="SCOD04_010_0330" localSheetId="13">#REF!</definedName>
    <definedName name="SCOD04_010_0330">#REF!</definedName>
    <definedName name="SCOD04_010_0330_1" localSheetId="1">#REF!</definedName>
    <definedName name="SCOD04_010_0330_1" localSheetId="6">#REF!</definedName>
    <definedName name="SCOD04_010_0330_1" localSheetId="3">#REF!</definedName>
    <definedName name="SCOD04_010_0330_1" localSheetId="13">#REF!</definedName>
    <definedName name="SCOD04_010_0330_1">#REF!</definedName>
    <definedName name="SCOD04_010_0371" localSheetId="1">#REF!</definedName>
    <definedName name="SCOD04_010_0371" localSheetId="6">#REF!</definedName>
    <definedName name="SCOD04_010_0371" localSheetId="3">#REF!</definedName>
    <definedName name="SCOD04_010_0371" localSheetId="13">#REF!</definedName>
    <definedName name="SCOD04_010_0371">#REF!</definedName>
    <definedName name="SCOD04_010_0371_1" localSheetId="1">#REF!</definedName>
    <definedName name="SCOD04_010_0371_1" localSheetId="6">#REF!</definedName>
    <definedName name="SCOD04_010_0371_1" localSheetId="3">#REF!</definedName>
    <definedName name="SCOD04_010_0371_1" localSheetId="13">#REF!</definedName>
    <definedName name="SCOD04_010_0371_1">#REF!</definedName>
    <definedName name="SCOD04_010_0375" localSheetId="1">#REF!</definedName>
    <definedName name="SCOD04_010_0375" localSheetId="6">#REF!</definedName>
    <definedName name="SCOD04_010_0375" localSheetId="3">#REF!</definedName>
    <definedName name="SCOD04_010_0375" localSheetId="13">#REF!</definedName>
    <definedName name="SCOD04_010_0375">#REF!</definedName>
    <definedName name="SCOD04_010_0375_1" localSheetId="1">#REF!</definedName>
    <definedName name="SCOD04_010_0375_1" localSheetId="6">#REF!</definedName>
    <definedName name="SCOD04_010_0375_1" localSheetId="3">#REF!</definedName>
    <definedName name="SCOD04_010_0375_1" localSheetId="13">#REF!</definedName>
    <definedName name="SCOD04_010_0375_1">#REF!</definedName>
    <definedName name="SCOD04_010_0395" localSheetId="1">#REF!</definedName>
    <definedName name="SCOD04_010_0395" localSheetId="6">#REF!</definedName>
    <definedName name="SCOD04_010_0395" localSheetId="3">#REF!</definedName>
    <definedName name="SCOD04_010_0395" localSheetId="13">#REF!</definedName>
    <definedName name="SCOD04_010_0395">#REF!</definedName>
    <definedName name="SCOD04_010_0395_1" localSheetId="1">#REF!</definedName>
    <definedName name="SCOD04_010_0395_1" localSheetId="6">#REF!</definedName>
    <definedName name="SCOD04_010_0395_1" localSheetId="3">#REF!</definedName>
    <definedName name="SCOD04_010_0395_1" localSheetId="13">#REF!</definedName>
    <definedName name="SCOD04_010_0395_1">#REF!</definedName>
    <definedName name="SCOD04_010_0420" localSheetId="1">#REF!</definedName>
    <definedName name="SCOD04_010_0420" localSheetId="6">#REF!</definedName>
    <definedName name="SCOD04_010_0420" localSheetId="3">#REF!</definedName>
    <definedName name="SCOD04_010_0420" localSheetId="13">#REF!</definedName>
    <definedName name="SCOD04_010_0420">#REF!</definedName>
    <definedName name="SCOD04_010_0420_1" localSheetId="1">#REF!</definedName>
    <definedName name="SCOD04_010_0420_1" localSheetId="6">#REF!</definedName>
    <definedName name="SCOD04_010_0420_1" localSheetId="3">#REF!</definedName>
    <definedName name="SCOD04_010_0420_1" localSheetId="13">#REF!</definedName>
    <definedName name="SCOD04_010_0420_1">#REF!</definedName>
    <definedName name="SCOD04_010_0430" localSheetId="1">#REF!</definedName>
    <definedName name="SCOD04_010_0430" localSheetId="6">#REF!</definedName>
    <definedName name="SCOD04_010_0430" localSheetId="3">#REF!</definedName>
    <definedName name="SCOD04_010_0430" localSheetId="13">#REF!</definedName>
    <definedName name="SCOD04_010_0430">#REF!</definedName>
    <definedName name="SCOD04_010_0430_1" localSheetId="1">#REF!</definedName>
    <definedName name="SCOD04_010_0430_1" localSheetId="6">#REF!</definedName>
    <definedName name="SCOD04_010_0430_1" localSheetId="3">#REF!</definedName>
    <definedName name="SCOD04_010_0430_1" localSheetId="13">#REF!</definedName>
    <definedName name="SCOD04_010_0430_1">#REF!</definedName>
    <definedName name="SCOD05.010.0020">[13]MEMORIAL!#REF!</definedName>
    <definedName name="SCOD05.010.0020_1">[16]MEMORIAL!#REF!</definedName>
    <definedName name="SCOD05_010_0020" localSheetId="1">#REF!</definedName>
    <definedName name="SCOD05_010_0020" localSheetId="6">#REF!</definedName>
    <definedName name="SCOD05_010_0020" localSheetId="3">#REF!</definedName>
    <definedName name="SCOD05_010_0020" localSheetId="15">#REF!</definedName>
    <definedName name="SCOD05_010_0020" localSheetId="13">#REF!</definedName>
    <definedName name="SCOD05_010_0020" localSheetId="12">#REF!</definedName>
    <definedName name="SCOD05_010_0020" localSheetId="11">#REF!</definedName>
    <definedName name="SCOD05_010_0020">#REF!</definedName>
    <definedName name="SCOD05_010_0020_1" localSheetId="1">#REF!</definedName>
    <definedName name="SCOD05_010_0020_1" localSheetId="6">#REF!</definedName>
    <definedName name="SCOD05_010_0020_1" localSheetId="3">#REF!</definedName>
    <definedName name="SCOD05_010_0020_1" localSheetId="15">#REF!</definedName>
    <definedName name="SCOD05_010_0020_1" localSheetId="13">#REF!</definedName>
    <definedName name="SCOD05_010_0020_1">#REF!</definedName>
    <definedName name="SCOD08.010.0010">[16]MEMORIAL!#REF!</definedName>
    <definedName name="SCOD08.010.0010_1">[16]MEMORIAL!#REF!</definedName>
    <definedName name="SCOD08.010.0040">[16]MEMORIAL!#REF!</definedName>
    <definedName name="SCOD08.010.0040_1">[16]MEMORIAL!#REF!</definedName>
    <definedName name="SCOD08.010.0060">[13]MEMORIAL!#REF!</definedName>
    <definedName name="SCOD08.010.0060_1">[14]MEMORIAL!#REF!</definedName>
    <definedName name="SCOD08.010.0130">[16]MEMORIAL!#REF!</definedName>
    <definedName name="SCOD08.010.0130_1">[16]MEMORIAL!#REF!</definedName>
    <definedName name="SCOD08.010.0135">[13]MEMORIAL!#REF!</definedName>
    <definedName name="SCOD08.010.0135_1">[16]MEMORIAL!#REF!</definedName>
    <definedName name="SCOD08.010.0270">[13]MEMORIAL!#REF!</definedName>
    <definedName name="SCOD08.010.0270_1">[16]MEMORIAL!#REF!</definedName>
    <definedName name="SCOD08_010_0010" localSheetId="1">#REF!</definedName>
    <definedName name="SCOD08_010_0010" localSheetId="6">#REF!</definedName>
    <definedName name="SCOD08_010_0010" localSheetId="3">#REF!</definedName>
    <definedName name="SCOD08_010_0010" localSheetId="15">#REF!</definedName>
    <definedName name="SCOD08_010_0010" localSheetId="13">#REF!</definedName>
    <definedName name="SCOD08_010_0010" localSheetId="12">#REF!</definedName>
    <definedName name="SCOD08_010_0010" localSheetId="11">#REF!</definedName>
    <definedName name="SCOD08_010_0010">#REF!</definedName>
    <definedName name="SCOD08_010_0010_1" localSheetId="1">#REF!</definedName>
    <definedName name="SCOD08_010_0010_1" localSheetId="6">#REF!</definedName>
    <definedName name="SCOD08_010_0010_1" localSheetId="3">#REF!</definedName>
    <definedName name="SCOD08_010_0010_1" localSheetId="15">#REF!</definedName>
    <definedName name="SCOD08_010_0010_1" localSheetId="13">#REF!</definedName>
    <definedName name="SCOD08_010_0010_1">#REF!</definedName>
    <definedName name="SCOD08_010_0040" localSheetId="1">#REF!</definedName>
    <definedName name="SCOD08_010_0040" localSheetId="6">#REF!</definedName>
    <definedName name="SCOD08_010_0040" localSheetId="3">#REF!</definedName>
    <definedName name="SCOD08_010_0040" localSheetId="15">#REF!</definedName>
    <definedName name="SCOD08_010_0040" localSheetId="13">#REF!</definedName>
    <definedName name="SCOD08_010_0040">#REF!</definedName>
    <definedName name="SCOD08_010_0040_1" localSheetId="1">#REF!</definedName>
    <definedName name="SCOD08_010_0040_1" localSheetId="6">#REF!</definedName>
    <definedName name="SCOD08_010_0040_1" localSheetId="3">#REF!</definedName>
    <definedName name="SCOD08_010_0040_1" localSheetId="13">#REF!</definedName>
    <definedName name="SCOD08_010_0040_1">#REF!</definedName>
    <definedName name="SCOD08_010_0060" localSheetId="1">#REF!</definedName>
    <definedName name="SCOD08_010_0060" localSheetId="6">#REF!</definedName>
    <definedName name="SCOD08_010_0060" localSheetId="3">#REF!</definedName>
    <definedName name="SCOD08_010_0060" localSheetId="13">#REF!</definedName>
    <definedName name="SCOD08_010_0060">#REF!</definedName>
    <definedName name="SCOD08_010_0060_1" localSheetId="1">#REF!</definedName>
    <definedName name="SCOD08_010_0060_1" localSheetId="6">#REF!</definedName>
    <definedName name="SCOD08_010_0060_1" localSheetId="3">#REF!</definedName>
    <definedName name="SCOD08_010_0060_1" localSheetId="13">#REF!</definedName>
    <definedName name="SCOD08_010_0060_1">#REF!</definedName>
    <definedName name="SCOD08_010_0130" localSheetId="1">#REF!</definedName>
    <definedName name="SCOD08_010_0130" localSheetId="6">#REF!</definedName>
    <definedName name="SCOD08_010_0130" localSheetId="3">#REF!</definedName>
    <definedName name="SCOD08_010_0130" localSheetId="13">#REF!</definedName>
    <definedName name="SCOD08_010_0130">#REF!</definedName>
    <definedName name="SCOD08_010_0130_1" localSheetId="1">#REF!</definedName>
    <definedName name="SCOD08_010_0130_1" localSheetId="6">#REF!</definedName>
    <definedName name="SCOD08_010_0130_1" localSheetId="3">#REF!</definedName>
    <definedName name="SCOD08_010_0130_1" localSheetId="13">#REF!</definedName>
    <definedName name="SCOD08_010_0130_1">#REF!</definedName>
    <definedName name="SCOD08_010_0135" localSheetId="1">#REF!</definedName>
    <definedName name="SCOD08_010_0135" localSheetId="6">#REF!</definedName>
    <definedName name="SCOD08_010_0135" localSheetId="3">#REF!</definedName>
    <definedName name="SCOD08_010_0135" localSheetId="13">#REF!</definedName>
    <definedName name="SCOD08_010_0135">#REF!</definedName>
    <definedName name="SCOD08_010_0135_1" localSheetId="1">#REF!</definedName>
    <definedName name="SCOD08_010_0135_1" localSheetId="6">#REF!</definedName>
    <definedName name="SCOD08_010_0135_1" localSheetId="3">#REF!</definedName>
    <definedName name="SCOD08_010_0135_1" localSheetId="13">#REF!</definedName>
    <definedName name="SCOD08_010_0135_1">#REF!</definedName>
    <definedName name="SCOD08_010_0270" localSheetId="1">#REF!</definedName>
    <definedName name="SCOD08_010_0270" localSheetId="6">#REF!</definedName>
    <definedName name="SCOD08_010_0270" localSheetId="3">#REF!</definedName>
    <definedName name="SCOD08_010_0270" localSheetId="13">#REF!</definedName>
    <definedName name="SCOD08_010_0270">#REF!</definedName>
    <definedName name="SCOD08_010_0270_1" localSheetId="1">#REF!</definedName>
    <definedName name="SCOD08_010_0270_1" localSheetId="6">#REF!</definedName>
    <definedName name="SCOD08_010_0270_1" localSheetId="3">#REF!</definedName>
    <definedName name="SCOD08_010_0270_1" localSheetId="13">#REF!</definedName>
    <definedName name="SCOD08_010_0270_1">#REF!</definedName>
    <definedName name="SCOD09.010.0060">[13]MEMORIAL!#REF!</definedName>
    <definedName name="SCOD09.010.0060_1">[16]MEMORIAL!#REF!</definedName>
    <definedName name="SCOD09.010.0240">[13]MEMORIAL!#REF!</definedName>
    <definedName name="SCOD09.010.0240_1">[14]MEMORIAL!#REF!</definedName>
    <definedName name="SCOD09.010.0430">[13]MEMORIAL!#REF!</definedName>
    <definedName name="SCOD09.010.0430_1">[14]MEMORIAL!#REF!</definedName>
    <definedName name="SCOD09.010.0470">[13]MEMORIAL!#REF!</definedName>
    <definedName name="SCOD09.010.0470_1">[14]MEMORIAL!#REF!</definedName>
    <definedName name="SCOD09.010.0700">[13]MEMORIAL!#REF!</definedName>
    <definedName name="SCOD09.010.0700_1">[14]MEMORIAL!#REF!</definedName>
    <definedName name="SCOD09_010_0060" localSheetId="1">#REF!</definedName>
    <definedName name="SCOD09_010_0060" localSheetId="6">#REF!</definedName>
    <definedName name="SCOD09_010_0060" localSheetId="3">#REF!</definedName>
    <definedName name="SCOD09_010_0060" localSheetId="15">#REF!</definedName>
    <definedName name="SCOD09_010_0060" localSheetId="13">#REF!</definedName>
    <definedName name="SCOD09_010_0060" localSheetId="12">#REF!</definedName>
    <definedName name="SCOD09_010_0060" localSheetId="11">#REF!</definedName>
    <definedName name="SCOD09_010_0060">#REF!</definedName>
    <definedName name="SCOD09_010_0060_1" localSheetId="1">#REF!</definedName>
    <definedName name="SCOD09_010_0060_1" localSheetId="6">#REF!</definedName>
    <definedName name="SCOD09_010_0060_1" localSheetId="3">#REF!</definedName>
    <definedName name="SCOD09_010_0060_1" localSheetId="15">#REF!</definedName>
    <definedName name="SCOD09_010_0060_1" localSheetId="13">#REF!</definedName>
    <definedName name="SCOD09_010_0060_1">#REF!</definedName>
    <definedName name="SCOD09_010_0240" localSheetId="1">#REF!</definedName>
    <definedName name="SCOD09_010_0240" localSheetId="6">#REF!</definedName>
    <definedName name="SCOD09_010_0240" localSheetId="3">#REF!</definedName>
    <definedName name="SCOD09_010_0240" localSheetId="15">#REF!</definedName>
    <definedName name="SCOD09_010_0240" localSheetId="13">#REF!</definedName>
    <definedName name="SCOD09_010_0240">#REF!</definedName>
    <definedName name="SCOD09_010_0240_1" localSheetId="1">#REF!</definedName>
    <definedName name="SCOD09_010_0240_1" localSheetId="6">#REF!</definedName>
    <definedName name="SCOD09_010_0240_1" localSheetId="3">#REF!</definedName>
    <definedName name="SCOD09_010_0240_1" localSheetId="13">#REF!</definedName>
    <definedName name="SCOD09_010_0240_1">#REF!</definedName>
    <definedName name="SCOD09_010_0430" localSheetId="1">#REF!</definedName>
    <definedName name="SCOD09_010_0430" localSheetId="6">#REF!</definedName>
    <definedName name="SCOD09_010_0430" localSheetId="3">#REF!</definedName>
    <definedName name="SCOD09_010_0430" localSheetId="13">#REF!</definedName>
    <definedName name="SCOD09_010_0430">#REF!</definedName>
    <definedName name="SCOD09_010_0430_1" localSheetId="1">#REF!</definedName>
    <definedName name="SCOD09_010_0430_1" localSheetId="6">#REF!</definedName>
    <definedName name="SCOD09_010_0430_1" localSheetId="3">#REF!</definedName>
    <definedName name="SCOD09_010_0430_1" localSheetId="13">#REF!</definedName>
    <definedName name="SCOD09_010_0430_1">#REF!</definedName>
    <definedName name="SCOD09_010_0470" localSheetId="1">#REF!</definedName>
    <definedName name="SCOD09_010_0470" localSheetId="6">#REF!</definedName>
    <definedName name="SCOD09_010_0470" localSheetId="3">#REF!</definedName>
    <definedName name="SCOD09_010_0470" localSheetId="13">#REF!</definedName>
    <definedName name="SCOD09_010_0470">#REF!</definedName>
    <definedName name="SCOD09_010_0470_1" localSheetId="1">#REF!</definedName>
    <definedName name="SCOD09_010_0470_1" localSheetId="6">#REF!</definedName>
    <definedName name="SCOD09_010_0470_1" localSheetId="3">#REF!</definedName>
    <definedName name="SCOD09_010_0470_1" localSheetId="13">#REF!</definedName>
    <definedName name="SCOD09_010_0470_1">#REF!</definedName>
    <definedName name="SCOD09_010_0700" localSheetId="1">#REF!</definedName>
    <definedName name="SCOD09_010_0700" localSheetId="6">#REF!</definedName>
    <definedName name="SCOD09_010_0700" localSheetId="3">#REF!</definedName>
    <definedName name="SCOD09_010_0700" localSheetId="13">#REF!</definedName>
    <definedName name="SCOD09_010_0700">#REF!</definedName>
    <definedName name="SCOD09_010_0700_1" localSheetId="1">#REF!</definedName>
    <definedName name="SCOD09_010_0700_1" localSheetId="6">#REF!</definedName>
    <definedName name="SCOD09_010_0700_1" localSheetId="3">#REF!</definedName>
    <definedName name="SCOD09_010_0700_1" localSheetId="13">#REF!</definedName>
    <definedName name="SCOD09_010_0700_1">#REF!</definedName>
    <definedName name="SCOD10.010.0140">[13]MEMORIAL!#REF!</definedName>
    <definedName name="SCOD10.010.0140_1">[16]MEMORIAL!#REF!</definedName>
    <definedName name="SCOD10.010.0180">[13]MEMORIAL!#REF!</definedName>
    <definedName name="SCOD10.010.0180_1">[16]MEMORIAL!#REF!</definedName>
    <definedName name="SCOD10.010.0270">[13]MEMORIAL!#REF!</definedName>
    <definedName name="SCOD10.010.0270_1">[14]MEMORIAL!#REF!</definedName>
    <definedName name="SCOD10.010.0280">[13]MEMORIAL!#REF!</definedName>
    <definedName name="SCOD10.010.0280_1">[14]MEMORIAL!#REF!</definedName>
    <definedName name="SCOD10.010.0298">[16]MEMORIAL!#REF!</definedName>
    <definedName name="SCOD10.010.0298_1">[16]MEMORIAL!#REF!</definedName>
    <definedName name="SCOD10.010.0307">[13]MEMORIAL!#REF!</definedName>
    <definedName name="SCOD10.010.0307_1">[14]MEMORIAL!#REF!</definedName>
    <definedName name="SCOD10.010.0308">[13]MEMORIAL!#REF!</definedName>
    <definedName name="SCOD10.010.0308_1">[14]MEMORIAL!#REF!</definedName>
    <definedName name="SCOD10.010.0310">[13]MEMORIAL!#REF!</definedName>
    <definedName name="SCOD10.010.0310_1">[16]MEMORIAL!#REF!</definedName>
    <definedName name="SCOD10.010.0330">[13]MEMORIAL!#REF!</definedName>
    <definedName name="SCOD10.010.0330_1">[14]MEMORIAL!#REF!</definedName>
    <definedName name="SCOD10.010.0333">[13]MEMORIAL!#REF!</definedName>
    <definedName name="SCOD10.010.0333_1">[14]MEMORIAL!#REF!</definedName>
    <definedName name="SCOD10.010.0380">[13]MEMORIAL!#REF!</definedName>
    <definedName name="SCOD10.010.0380_1">[14]MEMORIAL!#REF!</definedName>
    <definedName name="SCOD10.010.0400">[13]MEMORIAL!#REF!</definedName>
    <definedName name="SCOD10.010.0400_1">[14]MEMORIAL!#REF!</definedName>
    <definedName name="SCOD10.010.0431">[13]MEMORIAL!#REF!</definedName>
    <definedName name="SCOD10.010.0431_1">[14]MEMORIAL!#REF!</definedName>
    <definedName name="SCOD10.010.1110">[16]MEMORIAL!#REF!</definedName>
    <definedName name="SCOD10.010.1110_1">[16]MEMORIAL!#REF!</definedName>
    <definedName name="SCOD10_010_0140" localSheetId="1">#REF!</definedName>
    <definedName name="SCOD10_010_0140" localSheetId="6">#REF!</definedName>
    <definedName name="SCOD10_010_0140" localSheetId="3">#REF!</definedName>
    <definedName name="SCOD10_010_0140" localSheetId="15">#REF!</definedName>
    <definedName name="SCOD10_010_0140" localSheetId="13">#REF!</definedName>
    <definedName name="SCOD10_010_0140" localSheetId="12">#REF!</definedName>
    <definedName name="SCOD10_010_0140" localSheetId="11">#REF!</definedName>
    <definedName name="SCOD10_010_0140">#REF!</definedName>
    <definedName name="SCOD10_010_0140_1" localSheetId="1">#REF!</definedName>
    <definedName name="SCOD10_010_0140_1" localSheetId="6">#REF!</definedName>
    <definedName name="SCOD10_010_0140_1" localSheetId="3">#REF!</definedName>
    <definedName name="SCOD10_010_0140_1" localSheetId="15">#REF!</definedName>
    <definedName name="SCOD10_010_0140_1" localSheetId="13">#REF!</definedName>
    <definedName name="SCOD10_010_0140_1">#REF!</definedName>
    <definedName name="SCOD10_010_0180" localSheetId="1">#REF!</definedName>
    <definedName name="SCOD10_010_0180" localSheetId="6">#REF!</definedName>
    <definedName name="SCOD10_010_0180" localSheetId="3">#REF!</definedName>
    <definedName name="SCOD10_010_0180" localSheetId="15">#REF!</definedName>
    <definedName name="SCOD10_010_0180" localSheetId="13">#REF!</definedName>
    <definedName name="SCOD10_010_0180">#REF!</definedName>
    <definedName name="SCOD10_010_0180_1" localSheetId="1">#REF!</definedName>
    <definedName name="SCOD10_010_0180_1" localSheetId="6">#REF!</definedName>
    <definedName name="SCOD10_010_0180_1" localSheetId="3">#REF!</definedName>
    <definedName name="SCOD10_010_0180_1" localSheetId="13">#REF!</definedName>
    <definedName name="SCOD10_010_0180_1">#REF!</definedName>
    <definedName name="SCOD10_010_0270" localSheetId="1">#REF!</definedName>
    <definedName name="SCOD10_010_0270" localSheetId="6">#REF!</definedName>
    <definedName name="SCOD10_010_0270" localSheetId="3">#REF!</definedName>
    <definedName name="SCOD10_010_0270" localSheetId="13">#REF!</definedName>
    <definedName name="SCOD10_010_0270">#REF!</definedName>
    <definedName name="SCOD10_010_0270_1" localSheetId="1">#REF!</definedName>
    <definedName name="SCOD10_010_0270_1" localSheetId="6">#REF!</definedName>
    <definedName name="SCOD10_010_0270_1" localSheetId="3">#REF!</definedName>
    <definedName name="SCOD10_010_0270_1" localSheetId="13">#REF!</definedName>
    <definedName name="SCOD10_010_0270_1">#REF!</definedName>
    <definedName name="SCOD10_010_0280" localSheetId="1">#REF!</definedName>
    <definedName name="SCOD10_010_0280" localSheetId="6">#REF!</definedName>
    <definedName name="SCOD10_010_0280" localSheetId="3">#REF!</definedName>
    <definedName name="SCOD10_010_0280" localSheetId="13">#REF!</definedName>
    <definedName name="SCOD10_010_0280">#REF!</definedName>
    <definedName name="SCOD10_010_0280_1" localSheetId="1">#REF!</definedName>
    <definedName name="SCOD10_010_0280_1" localSheetId="6">#REF!</definedName>
    <definedName name="SCOD10_010_0280_1" localSheetId="3">#REF!</definedName>
    <definedName name="SCOD10_010_0280_1" localSheetId="13">#REF!</definedName>
    <definedName name="SCOD10_010_0280_1">#REF!</definedName>
    <definedName name="SCOD10_010_0298" localSheetId="1">#REF!</definedName>
    <definedName name="SCOD10_010_0298" localSheetId="6">#REF!</definedName>
    <definedName name="SCOD10_010_0298" localSheetId="3">#REF!</definedName>
    <definedName name="SCOD10_010_0298" localSheetId="13">#REF!</definedName>
    <definedName name="SCOD10_010_0298">#REF!</definedName>
    <definedName name="SCOD10_010_0298_1" localSheetId="1">#REF!</definedName>
    <definedName name="SCOD10_010_0298_1" localSheetId="6">#REF!</definedName>
    <definedName name="SCOD10_010_0298_1" localSheetId="3">#REF!</definedName>
    <definedName name="SCOD10_010_0298_1" localSheetId="13">#REF!</definedName>
    <definedName name="SCOD10_010_0298_1">#REF!</definedName>
    <definedName name="SCOD10_010_0307" localSheetId="1">#REF!</definedName>
    <definedName name="SCOD10_010_0307" localSheetId="6">#REF!</definedName>
    <definedName name="SCOD10_010_0307" localSheetId="3">#REF!</definedName>
    <definedName name="SCOD10_010_0307" localSheetId="13">#REF!</definedName>
    <definedName name="SCOD10_010_0307">#REF!</definedName>
    <definedName name="SCOD10_010_0307_1" localSheetId="1">#REF!</definedName>
    <definedName name="SCOD10_010_0307_1" localSheetId="6">#REF!</definedName>
    <definedName name="SCOD10_010_0307_1" localSheetId="3">#REF!</definedName>
    <definedName name="SCOD10_010_0307_1" localSheetId="13">#REF!</definedName>
    <definedName name="SCOD10_010_0307_1">#REF!</definedName>
    <definedName name="SCOD10_010_0308" localSheetId="1">#REF!</definedName>
    <definedName name="SCOD10_010_0308" localSheetId="6">#REF!</definedName>
    <definedName name="SCOD10_010_0308" localSheetId="3">#REF!</definedName>
    <definedName name="SCOD10_010_0308" localSheetId="13">#REF!</definedName>
    <definedName name="SCOD10_010_0308">#REF!</definedName>
    <definedName name="SCOD10_010_0308_1" localSheetId="1">#REF!</definedName>
    <definedName name="SCOD10_010_0308_1" localSheetId="6">#REF!</definedName>
    <definedName name="SCOD10_010_0308_1" localSheetId="3">#REF!</definedName>
    <definedName name="SCOD10_010_0308_1" localSheetId="13">#REF!</definedName>
    <definedName name="SCOD10_010_0308_1">#REF!</definedName>
    <definedName name="SCOD10_010_0310" localSheetId="1">#REF!</definedName>
    <definedName name="SCOD10_010_0310" localSheetId="6">#REF!</definedName>
    <definedName name="SCOD10_010_0310" localSheetId="3">#REF!</definedName>
    <definedName name="SCOD10_010_0310" localSheetId="13">#REF!</definedName>
    <definedName name="SCOD10_010_0310">#REF!</definedName>
    <definedName name="SCOD10_010_0310_1" localSheetId="1">#REF!</definedName>
    <definedName name="SCOD10_010_0310_1" localSheetId="6">#REF!</definedName>
    <definedName name="SCOD10_010_0310_1" localSheetId="3">#REF!</definedName>
    <definedName name="SCOD10_010_0310_1" localSheetId="13">#REF!</definedName>
    <definedName name="SCOD10_010_0310_1">#REF!</definedName>
    <definedName name="SCOD10_010_0330" localSheetId="1">#REF!</definedName>
    <definedName name="SCOD10_010_0330" localSheetId="6">#REF!</definedName>
    <definedName name="SCOD10_010_0330" localSheetId="3">#REF!</definedName>
    <definedName name="SCOD10_010_0330" localSheetId="13">#REF!</definedName>
    <definedName name="SCOD10_010_0330">#REF!</definedName>
    <definedName name="SCOD10_010_0330_1" localSheetId="1">#REF!</definedName>
    <definedName name="SCOD10_010_0330_1" localSheetId="6">#REF!</definedName>
    <definedName name="SCOD10_010_0330_1" localSheetId="3">#REF!</definedName>
    <definedName name="SCOD10_010_0330_1" localSheetId="13">#REF!</definedName>
    <definedName name="SCOD10_010_0330_1">#REF!</definedName>
    <definedName name="SCOD10_010_0333" localSheetId="1">#REF!</definedName>
    <definedName name="SCOD10_010_0333" localSheetId="6">#REF!</definedName>
    <definedName name="SCOD10_010_0333" localSheetId="3">#REF!</definedName>
    <definedName name="SCOD10_010_0333" localSheetId="13">#REF!</definedName>
    <definedName name="SCOD10_010_0333">#REF!</definedName>
    <definedName name="SCOD10_010_0333_1" localSheetId="1">#REF!</definedName>
    <definedName name="SCOD10_010_0333_1" localSheetId="6">#REF!</definedName>
    <definedName name="SCOD10_010_0333_1" localSheetId="3">#REF!</definedName>
    <definedName name="SCOD10_010_0333_1" localSheetId="13">#REF!</definedName>
    <definedName name="SCOD10_010_0333_1">#REF!</definedName>
    <definedName name="SCOD10_010_0380" localSheetId="1">#REF!</definedName>
    <definedName name="SCOD10_010_0380" localSheetId="6">#REF!</definedName>
    <definedName name="SCOD10_010_0380" localSheetId="3">#REF!</definedName>
    <definedName name="SCOD10_010_0380" localSheetId="13">#REF!</definedName>
    <definedName name="SCOD10_010_0380">#REF!</definedName>
    <definedName name="SCOD10_010_0380_1" localSheetId="1">#REF!</definedName>
    <definedName name="SCOD10_010_0380_1" localSheetId="6">#REF!</definedName>
    <definedName name="SCOD10_010_0380_1" localSheetId="3">#REF!</definedName>
    <definedName name="SCOD10_010_0380_1" localSheetId="13">#REF!</definedName>
    <definedName name="SCOD10_010_0380_1">#REF!</definedName>
    <definedName name="SCOD10_010_0400" localSheetId="1">#REF!</definedName>
    <definedName name="SCOD10_010_0400" localSheetId="6">#REF!</definedName>
    <definedName name="SCOD10_010_0400" localSheetId="3">#REF!</definedName>
    <definedName name="SCOD10_010_0400" localSheetId="13">#REF!</definedName>
    <definedName name="SCOD10_010_0400">#REF!</definedName>
    <definedName name="SCOD10_010_0400_1" localSheetId="1">#REF!</definedName>
    <definedName name="SCOD10_010_0400_1" localSheetId="6">#REF!</definedName>
    <definedName name="SCOD10_010_0400_1" localSheetId="3">#REF!</definedName>
    <definedName name="SCOD10_010_0400_1" localSheetId="13">#REF!</definedName>
    <definedName name="SCOD10_010_0400_1">#REF!</definedName>
    <definedName name="SCOD10_010_0431" localSheetId="1">#REF!</definedName>
    <definedName name="SCOD10_010_0431" localSheetId="6">#REF!</definedName>
    <definedName name="SCOD10_010_0431" localSheetId="3">#REF!</definedName>
    <definedName name="SCOD10_010_0431" localSheetId="13">#REF!</definedName>
    <definedName name="SCOD10_010_0431">#REF!</definedName>
    <definedName name="SCOD10_010_0431_1" localSheetId="1">#REF!</definedName>
    <definedName name="SCOD10_010_0431_1" localSheetId="6">#REF!</definedName>
    <definedName name="SCOD10_010_0431_1" localSheetId="3">#REF!</definedName>
    <definedName name="SCOD10_010_0431_1" localSheetId="13">#REF!</definedName>
    <definedName name="SCOD10_010_0431_1">#REF!</definedName>
    <definedName name="SCOD10_010_1110" localSheetId="1">#REF!</definedName>
    <definedName name="SCOD10_010_1110" localSheetId="6">#REF!</definedName>
    <definedName name="SCOD10_010_1110" localSheetId="3">#REF!</definedName>
    <definedName name="SCOD10_010_1110" localSheetId="13">#REF!</definedName>
    <definedName name="SCOD10_010_1110">#REF!</definedName>
    <definedName name="SCOD10_010_1110_1" localSheetId="1">#REF!</definedName>
    <definedName name="SCOD10_010_1110_1" localSheetId="6">#REF!</definedName>
    <definedName name="SCOD10_010_1110_1" localSheetId="3">#REF!</definedName>
    <definedName name="SCOD10_010_1110_1" localSheetId="13">#REF!</definedName>
    <definedName name="SCOD10_010_1110_1">#REF!</definedName>
    <definedName name="SCOD12.010.0010">[16]MEMORIAL!#REF!</definedName>
    <definedName name="SCOD12.010.0010_1">[16]MEMORIAL!#REF!</definedName>
    <definedName name="SCOD12.010.0060">[13]MEMORIAL!#REF!</definedName>
    <definedName name="SCOD12.010.0060_1">[14]MEMORIAL!#REF!</definedName>
    <definedName name="SCOD12.010.0210">[13]MEMORIAL!#REF!</definedName>
    <definedName name="SCOD12.010.0210_1">[14]MEMORIAL!#REF!</definedName>
    <definedName name="SCOD12.010.0360">[13]MEMORIAL!#REF!</definedName>
    <definedName name="SCOD12.010.0360_1">[14]MEMORIAL!#REF!</definedName>
    <definedName name="SCOD12.010.0550">[13]MEMORIAL!#REF!</definedName>
    <definedName name="SCOD12.010.0550_1">[14]MEMORIAL!#REF!</definedName>
    <definedName name="SCOD12_010_0010" localSheetId="1">#REF!</definedName>
    <definedName name="SCOD12_010_0010" localSheetId="6">#REF!</definedName>
    <definedName name="SCOD12_010_0010" localSheetId="3">#REF!</definedName>
    <definedName name="SCOD12_010_0010" localSheetId="15">#REF!</definedName>
    <definedName name="SCOD12_010_0010" localSheetId="13">#REF!</definedName>
    <definedName name="SCOD12_010_0010" localSheetId="12">#REF!</definedName>
    <definedName name="SCOD12_010_0010" localSheetId="11">#REF!</definedName>
    <definedName name="SCOD12_010_0010">#REF!</definedName>
    <definedName name="SCOD12_010_0010_1" localSheetId="1">#REF!</definedName>
    <definedName name="SCOD12_010_0010_1" localSheetId="6">#REF!</definedName>
    <definedName name="SCOD12_010_0010_1" localSheetId="3">#REF!</definedName>
    <definedName name="SCOD12_010_0010_1" localSheetId="15">#REF!</definedName>
    <definedName name="SCOD12_010_0010_1" localSheetId="13">#REF!</definedName>
    <definedName name="SCOD12_010_0010_1">#REF!</definedName>
    <definedName name="SCOD12_010_0060" localSheetId="1">#REF!</definedName>
    <definedName name="SCOD12_010_0060" localSheetId="6">#REF!</definedName>
    <definedName name="SCOD12_010_0060" localSheetId="3">#REF!</definedName>
    <definedName name="SCOD12_010_0060" localSheetId="15">#REF!</definedName>
    <definedName name="SCOD12_010_0060" localSheetId="13">#REF!</definedName>
    <definedName name="SCOD12_010_0060">#REF!</definedName>
    <definedName name="SCOD12_010_0060_1" localSheetId="1">#REF!</definedName>
    <definedName name="SCOD12_010_0060_1" localSheetId="6">#REF!</definedName>
    <definedName name="SCOD12_010_0060_1" localSheetId="3">#REF!</definedName>
    <definedName name="SCOD12_010_0060_1" localSheetId="13">#REF!</definedName>
    <definedName name="SCOD12_010_0060_1">#REF!</definedName>
    <definedName name="SCOD12_010_0210" localSheetId="1">#REF!</definedName>
    <definedName name="SCOD12_010_0210" localSheetId="6">#REF!</definedName>
    <definedName name="SCOD12_010_0210" localSheetId="3">#REF!</definedName>
    <definedName name="SCOD12_010_0210" localSheetId="13">#REF!</definedName>
    <definedName name="SCOD12_010_0210">#REF!</definedName>
    <definedName name="SCOD12_010_0210_1" localSheetId="1">#REF!</definedName>
    <definedName name="SCOD12_010_0210_1" localSheetId="6">#REF!</definedName>
    <definedName name="SCOD12_010_0210_1" localSheetId="3">#REF!</definedName>
    <definedName name="SCOD12_010_0210_1" localSheetId="13">#REF!</definedName>
    <definedName name="SCOD12_010_0210_1">#REF!</definedName>
    <definedName name="SCOD12_010_0360" localSheetId="1">#REF!</definedName>
    <definedName name="SCOD12_010_0360" localSheetId="6">#REF!</definedName>
    <definedName name="SCOD12_010_0360" localSheetId="3">#REF!</definedName>
    <definedName name="SCOD12_010_0360" localSheetId="13">#REF!</definedName>
    <definedName name="SCOD12_010_0360">#REF!</definedName>
    <definedName name="SCOD12_010_0360_1" localSheetId="1">#REF!</definedName>
    <definedName name="SCOD12_010_0360_1" localSheetId="6">#REF!</definedName>
    <definedName name="SCOD12_010_0360_1" localSheetId="3">#REF!</definedName>
    <definedName name="SCOD12_010_0360_1" localSheetId="13">#REF!</definedName>
    <definedName name="SCOD12_010_0360_1">#REF!</definedName>
    <definedName name="SCOD12_010_0550" localSheetId="1">#REF!</definedName>
    <definedName name="SCOD12_010_0550" localSheetId="6">#REF!</definedName>
    <definedName name="SCOD12_010_0550" localSheetId="3">#REF!</definedName>
    <definedName name="SCOD12_010_0550" localSheetId="13">#REF!</definedName>
    <definedName name="SCOD12_010_0550">#REF!</definedName>
    <definedName name="SCOD12_010_0550_1" localSheetId="1">#REF!</definedName>
    <definedName name="SCOD12_010_0550_1" localSheetId="6">#REF!</definedName>
    <definedName name="SCOD12_010_0550_1" localSheetId="3">#REF!</definedName>
    <definedName name="SCOD12_010_0550_1" localSheetId="13">#REF!</definedName>
    <definedName name="SCOD12_010_0550_1">#REF!</definedName>
    <definedName name="SCOD13.010.0030">[13]MEMORIAL!#REF!</definedName>
    <definedName name="SCOD13.010.0030_1">[14]MEMORIAL!#REF!</definedName>
    <definedName name="SCOD13.010.0090">[13]MEMORIAL!#REF!</definedName>
    <definedName name="SCOD13.010.0090_1">[14]MEMORIAL!#REF!</definedName>
    <definedName name="SCOD13.010.0100">[16]MEMORIAL!#REF!</definedName>
    <definedName name="SCOD13.010.0100_1">[16]MEMORIAL!#REF!</definedName>
    <definedName name="SCOD13.010.0110">[13]MEMORIAL!#REF!</definedName>
    <definedName name="SCOD13.010.0110_1">[14]MEMORIAL!#REF!</definedName>
    <definedName name="SCOD13.010.1200">[13]MEMORIAL!#REF!</definedName>
    <definedName name="SCOD13.010.1200_1">[14]MEMORIAL!#REF!</definedName>
    <definedName name="SCOD13_010_0030" localSheetId="1">#REF!</definedName>
    <definedName name="SCOD13_010_0030" localSheetId="6">#REF!</definedName>
    <definedName name="SCOD13_010_0030" localSheetId="3">#REF!</definedName>
    <definedName name="SCOD13_010_0030" localSheetId="15">#REF!</definedName>
    <definedName name="SCOD13_010_0030" localSheetId="13">#REF!</definedName>
    <definedName name="SCOD13_010_0030" localSheetId="12">#REF!</definedName>
    <definedName name="SCOD13_010_0030" localSheetId="11">#REF!</definedName>
    <definedName name="SCOD13_010_0030">#REF!</definedName>
    <definedName name="SCOD13_010_0030_1" localSheetId="1">#REF!</definedName>
    <definedName name="SCOD13_010_0030_1" localSheetId="6">#REF!</definedName>
    <definedName name="SCOD13_010_0030_1" localSheetId="3">#REF!</definedName>
    <definedName name="SCOD13_010_0030_1" localSheetId="15">#REF!</definedName>
    <definedName name="SCOD13_010_0030_1" localSheetId="13">#REF!</definedName>
    <definedName name="SCOD13_010_0030_1">#REF!</definedName>
    <definedName name="SCOD13_010_0090" localSheetId="1">#REF!</definedName>
    <definedName name="SCOD13_010_0090" localSheetId="6">#REF!</definedName>
    <definedName name="SCOD13_010_0090" localSheetId="3">#REF!</definedName>
    <definedName name="SCOD13_010_0090" localSheetId="15">#REF!</definedName>
    <definedName name="SCOD13_010_0090" localSheetId="13">#REF!</definedName>
    <definedName name="SCOD13_010_0090">#REF!</definedName>
    <definedName name="SCOD13_010_0090_1" localSheetId="1">#REF!</definedName>
    <definedName name="SCOD13_010_0090_1" localSheetId="6">#REF!</definedName>
    <definedName name="SCOD13_010_0090_1" localSheetId="3">#REF!</definedName>
    <definedName name="SCOD13_010_0090_1" localSheetId="13">#REF!</definedName>
    <definedName name="SCOD13_010_0090_1">#REF!</definedName>
    <definedName name="SCOD13_010_0100" localSheetId="1">#REF!</definedName>
    <definedName name="SCOD13_010_0100" localSheetId="6">#REF!</definedName>
    <definedName name="SCOD13_010_0100" localSheetId="3">#REF!</definedName>
    <definedName name="SCOD13_010_0100" localSheetId="13">#REF!</definedName>
    <definedName name="SCOD13_010_0100">#REF!</definedName>
    <definedName name="SCOD13_010_0100_1" localSheetId="1">#REF!</definedName>
    <definedName name="SCOD13_010_0100_1" localSheetId="6">#REF!</definedName>
    <definedName name="SCOD13_010_0100_1" localSheetId="3">#REF!</definedName>
    <definedName name="SCOD13_010_0100_1" localSheetId="13">#REF!</definedName>
    <definedName name="SCOD13_010_0100_1">#REF!</definedName>
    <definedName name="SCOD13_010_0110" localSheetId="1">#REF!</definedName>
    <definedName name="SCOD13_010_0110" localSheetId="6">#REF!</definedName>
    <definedName name="SCOD13_010_0110" localSheetId="3">#REF!</definedName>
    <definedName name="SCOD13_010_0110" localSheetId="13">#REF!</definedName>
    <definedName name="SCOD13_010_0110">#REF!</definedName>
    <definedName name="SCOD13_010_0110_1" localSheetId="1">#REF!</definedName>
    <definedName name="SCOD13_010_0110_1" localSheetId="6">#REF!</definedName>
    <definedName name="SCOD13_010_0110_1" localSheetId="3">#REF!</definedName>
    <definedName name="SCOD13_010_0110_1" localSheetId="13">#REF!</definedName>
    <definedName name="SCOD13_010_0110_1">#REF!</definedName>
    <definedName name="SCOD13_010_1200" localSheetId="1">#REF!</definedName>
    <definedName name="SCOD13_010_1200" localSheetId="6">#REF!</definedName>
    <definedName name="SCOD13_010_1200" localSheetId="3">#REF!</definedName>
    <definedName name="SCOD13_010_1200" localSheetId="13">#REF!</definedName>
    <definedName name="SCOD13_010_1200">#REF!</definedName>
    <definedName name="SCOD13_010_1200_1" localSheetId="1">#REF!</definedName>
    <definedName name="SCOD13_010_1200_1" localSheetId="6">#REF!</definedName>
    <definedName name="SCOD13_010_1200_1" localSheetId="3">#REF!</definedName>
    <definedName name="SCOD13_010_1200_1" localSheetId="13">#REF!</definedName>
    <definedName name="SCOD13_010_1200_1">#REF!</definedName>
    <definedName name="SCOD15.010.0010">[13]MEMORIAL!#REF!</definedName>
    <definedName name="SCOD15.010.0010_1">[14]MEMORIAL!#REF!</definedName>
    <definedName name="SCOD15.010.0055">[13]MEMORIAL!#REF!</definedName>
    <definedName name="SCOD15.010.0055_1">[14]MEMORIAL!#REF!</definedName>
    <definedName name="SCOD15.010.0140">[13]MEMORIAL!#REF!</definedName>
    <definedName name="SCOD15.010.0140_1">[14]MEMORIAL!#REF!</definedName>
    <definedName name="SCOD15.010.0181">[13]MEMORIAL!#REF!</definedName>
    <definedName name="SCOD15.010.0181_1">[14]MEMORIAL!#REF!</definedName>
    <definedName name="SCOD15.010.0270">[13]MEMORIAL!#REF!</definedName>
    <definedName name="SCOD15.010.0270_1">[14]MEMORIAL!#REF!</definedName>
    <definedName name="SCOD15.010.0280">[13]MEMORIAL!#REF!</definedName>
    <definedName name="SCOD15.010.0280_1">[16]MEMORIAL!#REF!</definedName>
    <definedName name="SCOD15.010.0290">[16]MEMORIAL!#REF!</definedName>
    <definedName name="SCOD15.010.0290_1">[16]MEMORIAL!#REF!</definedName>
    <definedName name="SCOD15_010_0010" localSheetId="1">#REF!</definedName>
    <definedName name="SCOD15_010_0010" localSheetId="6">#REF!</definedName>
    <definedName name="SCOD15_010_0010" localSheetId="3">#REF!</definedName>
    <definedName name="SCOD15_010_0010" localSheetId="15">#REF!</definedName>
    <definedName name="SCOD15_010_0010" localSheetId="13">#REF!</definedName>
    <definedName name="SCOD15_010_0010" localSheetId="12">#REF!</definedName>
    <definedName name="SCOD15_010_0010" localSheetId="11">#REF!</definedName>
    <definedName name="SCOD15_010_0010">#REF!</definedName>
    <definedName name="SCOD15_010_0010_1" localSheetId="1">#REF!</definedName>
    <definedName name="SCOD15_010_0010_1" localSheetId="6">#REF!</definedName>
    <definedName name="SCOD15_010_0010_1" localSheetId="3">#REF!</definedName>
    <definedName name="SCOD15_010_0010_1" localSheetId="15">#REF!</definedName>
    <definedName name="SCOD15_010_0010_1" localSheetId="13">#REF!</definedName>
    <definedName name="SCOD15_010_0010_1">#REF!</definedName>
    <definedName name="SCOD15_010_0055" localSheetId="1">#REF!</definedName>
    <definedName name="SCOD15_010_0055" localSheetId="6">#REF!</definedName>
    <definedName name="SCOD15_010_0055" localSheetId="3">#REF!</definedName>
    <definedName name="SCOD15_010_0055" localSheetId="15">#REF!</definedName>
    <definedName name="SCOD15_010_0055" localSheetId="13">#REF!</definedName>
    <definedName name="SCOD15_010_0055">#REF!</definedName>
    <definedName name="SCOD15_010_0055_1" localSheetId="1">#REF!</definedName>
    <definedName name="SCOD15_010_0055_1" localSheetId="6">#REF!</definedName>
    <definedName name="SCOD15_010_0055_1" localSheetId="3">#REF!</definedName>
    <definedName name="SCOD15_010_0055_1" localSheetId="13">#REF!</definedName>
    <definedName name="SCOD15_010_0055_1">#REF!</definedName>
    <definedName name="SCOD15_010_0140" localSheetId="1">#REF!</definedName>
    <definedName name="SCOD15_010_0140" localSheetId="6">#REF!</definedName>
    <definedName name="SCOD15_010_0140" localSheetId="3">#REF!</definedName>
    <definedName name="SCOD15_010_0140" localSheetId="13">#REF!</definedName>
    <definedName name="SCOD15_010_0140">#REF!</definedName>
    <definedName name="SCOD15_010_0140_1" localSheetId="1">#REF!</definedName>
    <definedName name="SCOD15_010_0140_1" localSheetId="6">#REF!</definedName>
    <definedName name="SCOD15_010_0140_1" localSheetId="3">#REF!</definedName>
    <definedName name="SCOD15_010_0140_1" localSheetId="13">#REF!</definedName>
    <definedName name="SCOD15_010_0140_1">#REF!</definedName>
    <definedName name="SCOD15_010_0181" localSheetId="1">#REF!</definedName>
    <definedName name="SCOD15_010_0181" localSheetId="6">#REF!</definedName>
    <definedName name="SCOD15_010_0181" localSheetId="3">#REF!</definedName>
    <definedName name="SCOD15_010_0181" localSheetId="13">#REF!</definedName>
    <definedName name="SCOD15_010_0181">#REF!</definedName>
    <definedName name="SCOD15_010_0181_1" localSheetId="1">#REF!</definedName>
    <definedName name="SCOD15_010_0181_1" localSheetId="6">#REF!</definedName>
    <definedName name="SCOD15_010_0181_1" localSheetId="3">#REF!</definedName>
    <definedName name="SCOD15_010_0181_1" localSheetId="13">#REF!</definedName>
    <definedName name="SCOD15_010_0181_1">#REF!</definedName>
    <definedName name="SCOD15_010_0270" localSheetId="1">#REF!</definedName>
    <definedName name="SCOD15_010_0270" localSheetId="6">#REF!</definedName>
    <definedName name="SCOD15_010_0270" localSheetId="3">#REF!</definedName>
    <definedName name="SCOD15_010_0270" localSheetId="13">#REF!</definedName>
    <definedName name="SCOD15_010_0270">#REF!</definedName>
    <definedName name="SCOD15_010_0270_1" localSheetId="1">#REF!</definedName>
    <definedName name="SCOD15_010_0270_1" localSheetId="6">#REF!</definedName>
    <definedName name="SCOD15_010_0270_1" localSheetId="3">#REF!</definedName>
    <definedName name="SCOD15_010_0270_1" localSheetId="13">#REF!</definedName>
    <definedName name="SCOD15_010_0270_1">#REF!</definedName>
    <definedName name="SCOD15_010_0280" localSheetId="1">#REF!</definedName>
    <definedName name="SCOD15_010_0280" localSheetId="6">#REF!</definedName>
    <definedName name="SCOD15_010_0280" localSheetId="3">#REF!</definedName>
    <definedName name="SCOD15_010_0280" localSheetId="13">#REF!</definedName>
    <definedName name="SCOD15_010_0280">#REF!</definedName>
    <definedName name="SCOD15_010_0280_1" localSheetId="1">#REF!</definedName>
    <definedName name="SCOD15_010_0280_1" localSheetId="6">#REF!</definedName>
    <definedName name="SCOD15_010_0280_1" localSheetId="3">#REF!</definedName>
    <definedName name="SCOD15_010_0280_1" localSheetId="13">#REF!</definedName>
    <definedName name="SCOD15_010_0280_1">#REF!</definedName>
    <definedName name="SCOD15_010_0290" localSheetId="1">#REF!</definedName>
    <definedName name="SCOD15_010_0290" localSheetId="6">#REF!</definedName>
    <definedName name="SCOD15_010_0290" localSheetId="3">#REF!</definedName>
    <definedName name="SCOD15_010_0290" localSheetId="13">#REF!</definedName>
    <definedName name="SCOD15_010_0290">#REF!</definedName>
    <definedName name="SCOD15_010_0290_1" localSheetId="1">#REF!</definedName>
    <definedName name="SCOD15_010_0290_1" localSheetId="6">#REF!</definedName>
    <definedName name="SCOD15_010_0290_1" localSheetId="3">#REF!</definedName>
    <definedName name="SCOD15_010_0290_1" localSheetId="13">#REF!</definedName>
    <definedName name="SCOD15_010_0290_1">#REF!</definedName>
    <definedName name="SCOD16.010.0010">[13]MEMORIAL!#REF!</definedName>
    <definedName name="SCOD16.010.0010_1">[16]MEMORIAL!#REF!</definedName>
    <definedName name="SCOD16.010.0060">[13]MEMORIAL!#REF!</definedName>
    <definedName name="SCOD16.010.0060_1">[14]MEMORIAL!#REF!</definedName>
    <definedName name="SCOD16.010.0110">[13]MEMORIAL!#REF!</definedName>
    <definedName name="SCOD16.010.0110_1">[14]MEMORIAL!#REF!</definedName>
    <definedName name="SCOD16.010.0120">[13]MEMORIAL!#REF!</definedName>
    <definedName name="SCOD16.010.0120_1">[14]MEMORIAL!#REF!</definedName>
    <definedName name="SCOD16.010.0170">[13]MEMORIAL!#REF!</definedName>
    <definedName name="SCOD16.010.0170_1">[14]MEMORIAL!#REF!</definedName>
    <definedName name="SCOD16_010_0010" localSheetId="1">#REF!</definedName>
    <definedName name="SCOD16_010_0010" localSheetId="6">#REF!</definedName>
    <definedName name="SCOD16_010_0010" localSheetId="3">#REF!</definedName>
    <definedName name="SCOD16_010_0010" localSheetId="15">#REF!</definedName>
    <definedName name="SCOD16_010_0010" localSheetId="13">#REF!</definedName>
    <definedName name="SCOD16_010_0010" localSheetId="12">#REF!</definedName>
    <definedName name="SCOD16_010_0010" localSheetId="11">#REF!</definedName>
    <definedName name="SCOD16_010_0010">#REF!</definedName>
    <definedName name="SCOD16_010_0010_1" localSheetId="1">#REF!</definedName>
    <definedName name="SCOD16_010_0010_1" localSheetId="6">#REF!</definedName>
    <definedName name="SCOD16_010_0010_1" localSheetId="3">#REF!</definedName>
    <definedName name="SCOD16_010_0010_1" localSheetId="15">#REF!</definedName>
    <definedName name="SCOD16_010_0010_1" localSheetId="13">#REF!</definedName>
    <definedName name="SCOD16_010_0010_1">#REF!</definedName>
    <definedName name="SCOD16_010_0060" localSheetId="1">#REF!</definedName>
    <definedName name="SCOD16_010_0060" localSheetId="6">#REF!</definedName>
    <definedName name="SCOD16_010_0060" localSheetId="3">#REF!</definedName>
    <definedName name="SCOD16_010_0060" localSheetId="15">#REF!</definedName>
    <definedName name="SCOD16_010_0060" localSheetId="13">#REF!</definedName>
    <definedName name="SCOD16_010_0060">#REF!</definedName>
    <definedName name="SCOD16_010_0060_1" localSheetId="1">#REF!</definedName>
    <definedName name="SCOD16_010_0060_1" localSheetId="6">#REF!</definedName>
    <definedName name="SCOD16_010_0060_1" localSheetId="3">#REF!</definedName>
    <definedName name="SCOD16_010_0060_1" localSheetId="13">#REF!</definedName>
    <definedName name="SCOD16_010_0060_1">#REF!</definedName>
    <definedName name="SCOD16_010_0110" localSheetId="1">#REF!</definedName>
    <definedName name="SCOD16_010_0110" localSheetId="6">#REF!</definedName>
    <definedName name="SCOD16_010_0110" localSheetId="3">#REF!</definedName>
    <definedName name="SCOD16_010_0110" localSheetId="13">#REF!</definedName>
    <definedName name="SCOD16_010_0110">#REF!</definedName>
    <definedName name="SCOD16_010_0110_1" localSheetId="1">#REF!</definedName>
    <definedName name="SCOD16_010_0110_1" localSheetId="6">#REF!</definedName>
    <definedName name="SCOD16_010_0110_1" localSheetId="3">#REF!</definedName>
    <definedName name="SCOD16_010_0110_1" localSheetId="13">#REF!</definedName>
    <definedName name="SCOD16_010_0110_1">#REF!</definedName>
    <definedName name="SCOD16_010_0120" localSheetId="1">#REF!</definedName>
    <definedName name="SCOD16_010_0120" localSheetId="6">#REF!</definedName>
    <definedName name="SCOD16_010_0120" localSheetId="3">#REF!</definedName>
    <definedName name="SCOD16_010_0120" localSheetId="13">#REF!</definedName>
    <definedName name="SCOD16_010_0120">#REF!</definedName>
    <definedName name="SCOD16_010_0120_1" localSheetId="1">#REF!</definedName>
    <definedName name="SCOD16_010_0120_1" localSheetId="6">#REF!</definedName>
    <definedName name="SCOD16_010_0120_1" localSheetId="3">#REF!</definedName>
    <definedName name="SCOD16_010_0120_1" localSheetId="13">#REF!</definedName>
    <definedName name="SCOD16_010_0120_1">#REF!</definedName>
    <definedName name="SCOD16_010_0170" localSheetId="1">#REF!</definedName>
    <definedName name="SCOD16_010_0170" localSheetId="6">#REF!</definedName>
    <definedName name="SCOD16_010_0170" localSheetId="3">#REF!</definedName>
    <definedName name="SCOD16_010_0170" localSheetId="13">#REF!</definedName>
    <definedName name="SCOD16_010_0170">#REF!</definedName>
    <definedName name="SCOD16_010_0170_1" localSheetId="1">#REF!</definedName>
    <definedName name="SCOD16_010_0170_1" localSheetId="6">#REF!</definedName>
    <definedName name="SCOD16_010_0170_1" localSheetId="3">#REF!</definedName>
    <definedName name="SCOD16_010_0170_1" localSheetId="13">#REF!</definedName>
    <definedName name="SCOD16_010_0170_1">#REF!</definedName>
    <definedName name="SCOD17.010.0080">[13]MEMORIAL!#REF!</definedName>
    <definedName name="SCOD17.010.0080_1">[14]MEMORIAL!#REF!</definedName>
    <definedName name="SCOD17.010.0100">[16]MEMORIAL!#REF!</definedName>
    <definedName name="SCOD17.010.0100_1">[16]MEMORIAL!#REF!</definedName>
    <definedName name="SCOD17.010.0150">[13]MEMORIAL!#REF!</definedName>
    <definedName name="SCOD17.010.0150_1">[14]MEMORIAL!#REF!</definedName>
    <definedName name="SCOD17.010.0290">[13]MEMORIAL!#REF!</definedName>
    <definedName name="SCOD17.010.0290_1">[14]MEMORIAL!#REF!</definedName>
    <definedName name="SCOD17.010.0390">[13]MEMORIAL!#REF!</definedName>
    <definedName name="SCOD17.010.0390_1">[14]MEMORIAL!#REF!</definedName>
    <definedName name="SCOD17.010.0436">[16]MEMORIAL!#REF!</definedName>
    <definedName name="SCOD17.010.0436_1">[16]MEMORIAL!#REF!</definedName>
    <definedName name="SCOD17.010.0437">[13]MEMORIAL!#REF!</definedName>
    <definedName name="SCOD17.010.0437_1">[14]MEMORIAL!#REF!</definedName>
    <definedName name="SCOD17.010.0602">[13]MEMORIAL!#REF!</definedName>
    <definedName name="SCOD17.010.0602_1">[14]MEMORIAL!#REF!</definedName>
    <definedName name="SCOD17_010_0080" localSheetId="1">#REF!</definedName>
    <definedName name="SCOD17_010_0080" localSheetId="6">#REF!</definedName>
    <definedName name="SCOD17_010_0080" localSheetId="3">#REF!</definedName>
    <definedName name="SCOD17_010_0080" localSheetId="15">#REF!</definedName>
    <definedName name="SCOD17_010_0080" localSheetId="13">#REF!</definedName>
    <definedName name="SCOD17_010_0080" localSheetId="12">#REF!</definedName>
    <definedName name="SCOD17_010_0080" localSheetId="11">#REF!</definedName>
    <definedName name="SCOD17_010_0080">#REF!</definedName>
    <definedName name="SCOD17_010_0080_1" localSheetId="1">#REF!</definedName>
    <definedName name="SCOD17_010_0080_1" localSheetId="6">#REF!</definedName>
    <definedName name="SCOD17_010_0080_1" localSheetId="3">#REF!</definedName>
    <definedName name="SCOD17_010_0080_1" localSheetId="15">#REF!</definedName>
    <definedName name="SCOD17_010_0080_1" localSheetId="13">#REF!</definedName>
    <definedName name="SCOD17_010_0080_1">#REF!</definedName>
    <definedName name="SCOD17_010_0100" localSheetId="1">#REF!</definedName>
    <definedName name="SCOD17_010_0100" localSheetId="6">#REF!</definedName>
    <definedName name="SCOD17_010_0100" localSheetId="3">#REF!</definedName>
    <definedName name="SCOD17_010_0100" localSheetId="15">#REF!</definedName>
    <definedName name="SCOD17_010_0100" localSheetId="13">#REF!</definedName>
    <definedName name="SCOD17_010_0100">#REF!</definedName>
    <definedName name="SCOD17_010_0100_1" localSheetId="1">#REF!</definedName>
    <definedName name="SCOD17_010_0100_1" localSheetId="6">#REF!</definedName>
    <definedName name="SCOD17_010_0100_1" localSheetId="3">#REF!</definedName>
    <definedName name="SCOD17_010_0100_1" localSheetId="13">#REF!</definedName>
    <definedName name="SCOD17_010_0100_1">#REF!</definedName>
    <definedName name="SCOD17_010_0150" localSheetId="1">#REF!</definedName>
    <definedName name="SCOD17_010_0150" localSheetId="6">#REF!</definedName>
    <definedName name="SCOD17_010_0150" localSheetId="3">#REF!</definedName>
    <definedName name="SCOD17_010_0150" localSheetId="13">#REF!</definedName>
    <definedName name="SCOD17_010_0150">#REF!</definedName>
    <definedName name="SCOD17_010_0150_1" localSheetId="1">#REF!</definedName>
    <definedName name="SCOD17_010_0150_1" localSheetId="6">#REF!</definedName>
    <definedName name="SCOD17_010_0150_1" localSheetId="3">#REF!</definedName>
    <definedName name="SCOD17_010_0150_1" localSheetId="13">#REF!</definedName>
    <definedName name="SCOD17_010_0150_1">#REF!</definedName>
    <definedName name="SCOD17_010_0290" localSheetId="1">#REF!</definedName>
    <definedName name="SCOD17_010_0290" localSheetId="6">#REF!</definedName>
    <definedName name="SCOD17_010_0290" localSheetId="3">#REF!</definedName>
    <definedName name="SCOD17_010_0290" localSheetId="13">#REF!</definedName>
    <definedName name="SCOD17_010_0290">#REF!</definedName>
    <definedName name="SCOD17_010_0290_1" localSheetId="1">#REF!</definedName>
    <definedName name="SCOD17_010_0290_1" localSheetId="6">#REF!</definedName>
    <definedName name="SCOD17_010_0290_1" localSheetId="3">#REF!</definedName>
    <definedName name="SCOD17_010_0290_1" localSheetId="13">#REF!</definedName>
    <definedName name="SCOD17_010_0290_1">#REF!</definedName>
    <definedName name="SCOD17_010_0390" localSheetId="1">#REF!</definedName>
    <definedName name="SCOD17_010_0390" localSheetId="6">#REF!</definedName>
    <definedName name="SCOD17_010_0390" localSheetId="3">#REF!</definedName>
    <definedName name="SCOD17_010_0390" localSheetId="13">#REF!</definedName>
    <definedName name="SCOD17_010_0390">#REF!</definedName>
    <definedName name="SCOD17_010_0390_1" localSheetId="1">#REF!</definedName>
    <definedName name="SCOD17_010_0390_1" localSheetId="6">#REF!</definedName>
    <definedName name="SCOD17_010_0390_1" localSheetId="3">#REF!</definedName>
    <definedName name="SCOD17_010_0390_1" localSheetId="13">#REF!</definedName>
    <definedName name="SCOD17_010_0390_1">#REF!</definedName>
    <definedName name="SCOD17_010_0436" localSheetId="1">#REF!</definedName>
    <definedName name="SCOD17_010_0436" localSheetId="6">#REF!</definedName>
    <definedName name="SCOD17_010_0436" localSheetId="3">#REF!</definedName>
    <definedName name="SCOD17_010_0436" localSheetId="13">#REF!</definedName>
    <definedName name="SCOD17_010_0436">#REF!</definedName>
    <definedName name="SCOD17_010_0436_1" localSheetId="1">#REF!</definedName>
    <definedName name="SCOD17_010_0436_1" localSheetId="6">#REF!</definedName>
    <definedName name="SCOD17_010_0436_1" localSheetId="3">#REF!</definedName>
    <definedName name="SCOD17_010_0436_1" localSheetId="13">#REF!</definedName>
    <definedName name="SCOD17_010_0436_1">#REF!</definedName>
    <definedName name="SCOD17_010_0437" localSheetId="1">#REF!</definedName>
    <definedName name="SCOD17_010_0437" localSheetId="6">#REF!</definedName>
    <definedName name="SCOD17_010_0437" localSheetId="3">#REF!</definedName>
    <definedName name="SCOD17_010_0437" localSheetId="13">#REF!</definedName>
    <definedName name="SCOD17_010_0437">#REF!</definedName>
    <definedName name="SCOD17_010_0437_1" localSheetId="1">#REF!</definedName>
    <definedName name="SCOD17_010_0437_1" localSheetId="6">#REF!</definedName>
    <definedName name="SCOD17_010_0437_1" localSheetId="3">#REF!</definedName>
    <definedName name="SCOD17_010_0437_1" localSheetId="13">#REF!</definedName>
    <definedName name="SCOD17_010_0437_1">#REF!</definedName>
    <definedName name="SCOD17_010_0602" localSheetId="1">#REF!</definedName>
    <definedName name="SCOD17_010_0602" localSheetId="6">#REF!</definedName>
    <definedName name="SCOD17_010_0602" localSheetId="3">#REF!</definedName>
    <definedName name="SCOD17_010_0602" localSheetId="13">#REF!</definedName>
    <definedName name="SCOD17_010_0602">#REF!</definedName>
    <definedName name="SCOD17_010_0602_1" localSheetId="1">#REF!</definedName>
    <definedName name="SCOD17_010_0602_1" localSheetId="6">#REF!</definedName>
    <definedName name="SCOD17_010_0602_1" localSheetId="3">#REF!</definedName>
    <definedName name="SCOD17_010_0602_1" localSheetId="13">#REF!</definedName>
    <definedName name="SCOD17_010_0602_1">#REF!</definedName>
    <definedName name="SCODCOMPOSIÇÃO01" localSheetId="1">#REF!</definedName>
    <definedName name="SCODCOMPOSIÇÃO01" localSheetId="6">#REF!</definedName>
    <definedName name="SCODCOMPOSIÇÃO01" localSheetId="3">#REF!</definedName>
    <definedName name="SCODCOMPOSIÇÃO01" localSheetId="13">#REF!</definedName>
    <definedName name="SCODCOMPOSIÇÃO01">#REF!</definedName>
    <definedName name="SCODCOMPOSIÇÃO01A" localSheetId="1">#REF!</definedName>
    <definedName name="SCODCOMPOSIÇÃO01A" localSheetId="6">#REF!</definedName>
    <definedName name="SCODCOMPOSIÇÃO01A" localSheetId="3">#REF!</definedName>
    <definedName name="SCODCOMPOSIÇÃO01A" localSheetId="13">#REF!</definedName>
    <definedName name="SCODCOMPOSIÇÃO01A">#REF!</definedName>
    <definedName name="SCODCOMPOSIÇÃO02" localSheetId="1">#REF!</definedName>
    <definedName name="SCODCOMPOSIÇÃO02" localSheetId="6">#REF!</definedName>
    <definedName name="SCODCOMPOSIÇÃO02" localSheetId="3">#REF!</definedName>
    <definedName name="SCODCOMPOSIÇÃO02" localSheetId="13">#REF!</definedName>
    <definedName name="SCODCOMPOSIÇÃO02">#REF!</definedName>
    <definedName name="SCODCOTADO01" localSheetId="1">#REF!</definedName>
    <definedName name="SCODCOTADO01" localSheetId="6">#REF!</definedName>
    <definedName name="SCODCOTADO01" localSheetId="3">#REF!</definedName>
    <definedName name="SCODCOTADO01" localSheetId="13">#REF!</definedName>
    <definedName name="SCODCOTADO01">#REF!</definedName>
    <definedName name="SCODCOTADO01_1" localSheetId="1">#REF!</definedName>
    <definedName name="SCODCOTADO01_1" localSheetId="6">#REF!</definedName>
    <definedName name="SCODCOTADO01_1" localSheetId="3">#REF!</definedName>
    <definedName name="SCODCOTADO01_1" localSheetId="13">#REF!</definedName>
    <definedName name="SCODCOTADO01_1">#REF!</definedName>
    <definedName name="SCODCOTADO02" localSheetId="1">#REF!</definedName>
    <definedName name="SCODCOTADO02" localSheetId="6">#REF!</definedName>
    <definedName name="SCODCOTADO02" localSheetId="3">#REF!</definedName>
    <definedName name="SCODCOTADO02" localSheetId="13">#REF!</definedName>
    <definedName name="SCODCOTADO02">#REF!</definedName>
    <definedName name="SCODCOTADO02_1" localSheetId="1">#REF!</definedName>
    <definedName name="SCODCOTADO02_1" localSheetId="6">#REF!</definedName>
    <definedName name="SCODCOTADO02_1" localSheetId="3">#REF!</definedName>
    <definedName name="SCODCOTADO02_1" localSheetId="13">#REF!</definedName>
    <definedName name="SCODCOTADO02_1">#REF!</definedName>
    <definedName name="SCODCOTADO03" localSheetId="1">#REF!</definedName>
    <definedName name="SCODCOTADO03" localSheetId="6">#REF!</definedName>
    <definedName name="SCODCOTADO03" localSheetId="3">#REF!</definedName>
    <definedName name="SCODCOTADO03" localSheetId="13">#REF!</definedName>
    <definedName name="SCODCOTADO03">#REF!</definedName>
    <definedName name="SCODCOTADO03_1" localSheetId="1">#REF!</definedName>
    <definedName name="SCODCOTADO03_1" localSheetId="6">#REF!</definedName>
    <definedName name="SCODCOTADO03_1" localSheetId="3">#REF!</definedName>
    <definedName name="SCODCOTADO03_1" localSheetId="13">#REF!</definedName>
    <definedName name="SCODCOTADO03_1">#REF!</definedName>
    <definedName name="SCODCOTADO04" localSheetId="1">#REF!</definedName>
    <definedName name="SCODCOTADO04" localSheetId="6">#REF!</definedName>
    <definedName name="SCODCOTADO04" localSheetId="3">#REF!</definedName>
    <definedName name="SCODCOTADO04" localSheetId="13">#REF!</definedName>
    <definedName name="SCODCOTADO04">#REF!</definedName>
    <definedName name="SCODCOTADO04_1" localSheetId="1">#REF!</definedName>
    <definedName name="SCODCOTADO04_1" localSheetId="6">#REF!</definedName>
    <definedName name="SCODCOTADO04_1" localSheetId="3">#REF!</definedName>
    <definedName name="SCODCOTADO04_1" localSheetId="13">#REF!</definedName>
    <definedName name="SCODCOTADO04_1">#REF!</definedName>
    <definedName name="SCODCOTADO05" localSheetId="1">#REF!</definedName>
    <definedName name="SCODCOTADO05" localSheetId="6">#REF!</definedName>
    <definedName name="SCODCOTADO05" localSheetId="3">#REF!</definedName>
    <definedName name="SCODCOTADO05" localSheetId="13">#REF!</definedName>
    <definedName name="SCODCOTADO05">#REF!</definedName>
    <definedName name="SCODCOTADO05_1" localSheetId="1">#REF!</definedName>
    <definedName name="SCODCOTADO05_1" localSheetId="6">#REF!</definedName>
    <definedName name="SCODCOTADO05_1" localSheetId="3">#REF!</definedName>
    <definedName name="SCODCOTADO05_1" localSheetId="13">#REF!</definedName>
    <definedName name="SCODCOTADO05_1">#REF!</definedName>
    <definedName name="SCODCOTADO06" localSheetId="1">#REF!</definedName>
    <definedName name="SCODCOTADO06" localSheetId="6">#REF!</definedName>
    <definedName name="SCODCOTADO06" localSheetId="3">#REF!</definedName>
    <definedName name="SCODCOTADO06" localSheetId="13">#REF!</definedName>
    <definedName name="SCODCOTADO06">#REF!</definedName>
    <definedName name="SCODCOTADO06_1" localSheetId="1">#REF!</definedName>
    <definedName name="SCODCOTADO06_1" localSheetId="6">#REF!</definedName>
    <definedName name="SCODCOTADO06_1" localSheetId="3">#REF!</definedName>
    <definedName name="SCODCOTADO06_1" localSheetId="13">#REF!</definedName>
    <definedName name="SCODCOTADO06_1">#REF!</definedName>
    <definedName name="SCODVERBA01" localSheetId="1">#REF!</definedName>
    <definedName name="SCODVERBA01" localSheetId="6">#REF!</definedName>
    <definedName name="SCODVERBA01" localSheetId="3">#REF!</definedName>
    <definedName name="SCODVERBA01" localSheetId="13">#REF!</definedName>
    <definedName name="SCODVERBA01">#REF!</definedName>
    <definedName name="SCODVERBA01_1" localSheetId="1">#REF!</definedName>
    <definedName name="SCODVERBA01_1" localSheetId="6">#REF!</definedName>
    <definedName name="SCODVERBA01_1" localSheetId="3">#REF!</definedName>
    <definedName name="SCODVERBA01_1" localSheetId="13">#REF!</definedName>
    <definedName name="SCODVERBA01_1">#REF!</definedName>
    <definedName name="SCOMPOS01" localSheetId="1">#REF!</definedName>
    <definedName name="SCOMPOS01" localSheetId="6">#REF!</definedName>
    <definedName name="SCOMPOS01" localSheetId="3">#REF!</definedName>
    <definedName name="SCOMPOS01" localSheetId="13">#REF!</definedName>
    <definedName name="SCOMPOS01">#REF!</definedName>
    <definedName name="SCOMPOS01_1" localSheetId="1">#REF!</definedName>
    <definedName name="SCOMPOS01_1" localSheetId="6">#REF!</definedName>
    <definedName name="SCOMPOS01_1" localSheetId="3">#REF!</definedName>
    <definedName name="SCOMPOS01_1" localSheetId="13">#REF!</definedName>
    <definedName name="SCOMPOS01_1">#REF!</definedName>
    <definedName name="SERVIX">'[3]PLANILHA DE QUANT. E CUSTOS A'!#REF!</definedName>
    <definedName name="SHARED_FORMULA_11_38_11_38_3">NA()</definedName>
    <definedName name="SHARED_FORMULA_11_56_11_56_3">NA()</definedName>
    <definedName name="SHARED_FORMULA_11_76_11_76_3">NA()</definedName>
    <definedName name="SHARED_FORMULA_11_9_11_9_3">NA()</definedName>
    <definedName name="SHARED_FORMULA_11_9_11_9_4">NA()</definedName>
    <definedName name="SHARED_FORMULA_13_11_13_11_160" localSheetId="1">#REF!*#REF!</definedName>
    <definedName name="SHARED_FORMULA_13_11_13_11_160" localSheetId="6">#REF!*#REF!</definedName>
    <definedName name="SHARED_FORMULA_13_11_13_11_160" localSheetId="3">#REF!*#REF!</definedName>
    <definedName name="SHARED_FORMULA_13_11_13_11_160" localSheetId="15">#REF!*#REF!</definedName>
    <definedName name="SHARED_FORMULA_13_11_13_11_160" localSheetId="13">#REF!*#REF!</definedName>
    <definedName name="SHARED_FORMULA_13_11_13_11_160" localSheetId="12">#REF!*#REF!</definedName>
    <definedName name="SHARED_FORMULA_13_11_13_11_160" localSheetId="11">#REF!*#REF!</definedName>
    <definedName name="SHARED_FORMULA_13_11_13_11_160">#REF!*#REF!</definedName>
    <definedName name="SHARED_FORMULA_13_13_13_13_87" localSheetId="1">#REF!*#REF!</definedName>
    <definedName name="SHARED_FORMULA_13_13_13_13_87" localSheetId="6">#REF!*#REF!</definedName>
    <definedName name="SHARED_FORMULA_13_13_13_13_87" localSheetId="3">#REF!*#REF!</definedName>
    <definedName name="SHARED_FORMULA_13_13_13_13_87" localSheetId="13">#REF!*#REF!</definedName>
    <definedName name="SHARED_FORMULA_13_13_13_13_87">#REF!*#REF!</definedName>
    <definedName name="SHARED_FORMULA_13_17_13_17_11" localSheetId="1">#REF!*#REF!</definedName>
    <definedName name="SHARED_FORMULA_13_17_13_17_11" localSheetId="6">#REF!*#REF!</definedName>
    <definedName name="SHARED_FORMULA_13_17_13_17_11" localSheetId="3">#REF!*#REF!</definedName>
    <definedName name="SHARED_FORMULA_13_17_13_17_11" localSheetId="13">#REF!*#REF!</definedName>
    <definedName name="SHARED_FORMULA_13_17_13_17_11">#REF!*#REF!</definedName>
    <definedName name="SHARED_FORMULA_13_17_13_17_116">NA()</definedName>
    <definedName name="SHARED_FORMULA_13_17_13_17_121">NA()</definedName>
    <definedName name="SHARED_FORMULA_13_17_13_17_154" localSheetId="1">#REF!*#REF!</definedName>
    <definedName name="SHARED_FORMULA_13_17_13_17_154" localSheetId="6">#REF!*#REF!</definedName>
    <definedName name="SHARED_FORMULA_13_17_13_17_154" localSheetId="3">#REF!*#REF!</definedName>
    <definedName name="SHARED_FORMULA_13_17_13_17_154" localSheetId="15">#REF!*#REF!</definedName>
    <definedName name="SHARED_FORMULA_13_17_13_17_154" localSheetId="13">#REF!*#REF!</definedName>
    <definedName name="SHARED_FORMULA_13_17_13_17_154" localSheetId="12">#REF!*#REF!</definedName>
    <definedName name="SHARED_FORMULA_13_17_13_17_154" localSheetId="11">#REF!*#REF!</definedName>
    <definedName name="SHARED_FORMULA_13_17_13_17_154">#REF!*#REF!</definedName>
    <definedName name="SHARED_FORMULA_13_17_13_17_159" localSheetId="1">#REF!*#REF!</definedName>
    <definedName name="SHARED_FORMULA_13_17_13_17_159" localSheetId="6">#REF!*#REF!</definedName>
    <definedName name="SHARED_FORMULA_13_17_13_17_159" localSheetId="3">#REF!*#REF!</definedName>
    <definedName name="SHARED_FORMULA_13_17_13_17_159" localSheetId="13">#REF!*#REF!</definedName>
    <definedName name="SHARED_FORMULA_13_17_13_17_159">#REF!*#REF!</definedName>
    <definedName name="SHARED_FORMULA_13_18_13_18_16" localSheetId="1">#REF!*#REF!</definedName>
    <definedName name="SHARED_FORMULA_13_18_13_18_16" localSheetId="6">#REF!*#REF!</definedName>
    <definedName name="SHARED_FORMULA_13_18_13_18_16" localSheetId="3">#REF!*#REF!</definedName>
    <definedName name="SHARED_FORMULA_13_18_13_18_16" localSheetId="13">#REF!*#REF!</definedName>
    <definedName name="SHARED_FORMULA_13_18_13_18_16">#REF!*#REF!</definedName>
    <definedName name="SHARED_FORMULA_13_19_13_19_109" localSheetId="1">#REF!*#REF!</definedName>
    <definedName name="SHARED_FORMULA_13_19_13_19_109" localSheetId="6">#REF!*#REF!</definedName>
    <definedName name="SHARED_FORMULA_13_19_13_19_109" localSheetId="3">#REF!*#REF!</definedName>
    <definedName name="SHARED_FORMULA_13_19_13_19_109" localSheetId="13">#REF!*#REF!</definedName>
    <definedName name="SHARED_FORMULA_13_19_13_19_109">#REF!*#REF!</definedName>
    <definedName name="SHARED_FORMULA_13_19_13_19_122">NA()</definedName>
    <definedName name="SHARED_FORMULA_13_19_13_19_160" localSheetId="1">#REF!*#REF!</definedName>
    <definedName name="SHARED_FORMULA_13_19_13_19_160" localSheetId="6">#REF!*#REF!</definedName>
    <definedName name="SHARED_FORMULA_13_19_13_19_160" localSheetId="3">#REF!*#REF!</definedName>
    <definedName name="SHARED_FORMULA_13_19_13_19_160" localSheetId="15">#REF!*#REF!</definedName>
    <definedName name="SHARED_FORMULA_13_19_13_19_160" localSheetId="13">#REF!*#REF!</definedName>
    <definedName name="SHARED_FORMULA_13_19_13_19_160" localSheetId="12">#REF!*#REF!</definedName>
    <definedName name="SHARED_FORMULA_13_19_13_19_160" localSheetId="11">#REF!*#REF!</definedName>
    <definedName name="SHARED_FORMULA_13_19_13_19_160">#REF!*#REF!</definedName>
    <definedName name="SHARED_FORMULA_13_19_13_19_46">NA()</definedName>
    <definedName name="SHARED_FORMULA_13_19_13_19_69" localSheetId="1">#REF!*#REF!</definedName>
    <definedName name="SHARED_FORMULA_13_19_13_19_69" localSheetId="6">#REF!*#REF!</definedName>
    <definedName name="SHARED_FORMULA_13_19_13_19_69" localSheetId="3">#REF!*#REF!</definedName>
    <definedName name="SHARED_FORMULA_13_19_13_19_69" localSheetId="15">#REF!*#REF!</definedName>
    <definedName name="SHARED_FORMULA_13_19_13_19_69" localSheetId="13">#REF!*#REF!</definedName>
    <definedName name="SHARED_FORMULA_13_19_13_19_69" localSheetId="12">#REF!*#REF!</definedName>
    <definedName name="SHARED_FORMULA_13_19_13_19_69" localSheetId="11">#REF!*#REF!</definedName>
    <definedName name="SHARED_FORMULA_13_19_13_19_69">#REF!*#REF!</definedName>
    <definedName name="SHARED_FORMULA_13_19_13_19_79">NA()</definedName>
    <definedName name="SHARED_FORMULA_13_20_13_20_160" localSheetId="1">#REF!*#REF!</definedName>
    <definedName name="SHARED_FORMULA_13_20_13_20_160" localSheetId="6">#REF!*#REF!</definedName>
    <definedName name="SHARED_FORMULA_13_20_13_20_160" localSheetId="3">#REF!*#REF!</definedName>
    <definedName name="SHARED_FORMULA_13_20_13_20_160" localSheetId="15">#REF!*#REF!</definedName>
    <definedName name="SHARED_FORMULA_13_20_13_20_160" localSheetId="13">#REF!*#REF!</definedName>
    <definedName name="SHARED_FORMULA_13_20_13_20_160" localSheetId="12">#REF!*#REF!</definedName>
    <definedName name="SHARED_FORMULA_13_20_13_20_160" localSheetId="11">#REF!*#REF!</definedName>
    <definedName name="SHARED_FORMULA_13_20_13_20_160">#REF!*#REF!</definedName>
    <definedName name="SHARED_FORMULA_16_10_16_10_3">NA()</definedName>
    <definedName name="SHARED_FORMULA_16_10_16_10_4">NA()</definedName>
    <definedName name="SHARED_FORMULA_16_39_16_39_3">NA()</definedName>
    <definedName name="SHARED_FORMULA_16_56_16_56_3">NA()</definedName>
    <definedName name="SHARED_FORMULA_16_65_16_65_3">NA()</definedName>
    <definedName name="SHARED_FORMULA_16_76_16_76_3">NA()</definedName>
    <definedName name="SHARED_FORMULA_17_11_17_11_4">NA()</definedName>
    <definedName name="SHARED_FORMULA_17_39_17_39_3">NA()</definedName>
    <definedName name="SHARED_FORMULA_17_56_17_56_3">NA()</definedName>
    <definedName name="SHARED_FORMULA_17_65_17_65_3">NA()</definedName>
    <definedName name="SHARED_FORMULA_17_79_17_79_3">NA()</definedName>
    <definedName name="SHARED_FORMULA_17_9_17_9_3">NA()</definedName>
    <definedName name="SHARED_FORMULA_18_19_18_19_3">NA()</definedName>
    <definedName name="SHARED_FORMULA_18_27_18_27_6" localSheetId="1">ROUND(#REF!/#REF!,4)*100</definedName>
    <definedName name="SHARED_FORMULA_18_27_18_27_6" localSheetId="6">ROUND(#REF!/#REF!,4)*100</definedName>
    <definedName name="SHARED_FORMULA_18_27_18_27_6" localSheetId="3">ROUND(#REF!/#REF!,4)*100</definedName>
    <definedName name="SHARED_FORMULA_18_27_18_27_6" localSheetId="15">ROUND(#REF!/#REF!,4)*100</definedName>
    <definedName name="SHARED_FORMULA_18_27_18_27_6" localSheetId="13">ROUND(#REF!/#REF!,4)*100</definedName>
    <definedName name="SHARED_FORMULA_18_27_18_27_6" localSheetId="12">ROUND(#REF!/#REF!,4)*100</definedName>
    <definedName name="SHARED_FORMULA_18_27_18_27_6" localSheetId="11">ROUND(#REF!/#REF!,4)*100</definedName>
    <definedName name="SHARED_FORMULA_18_27_18_27_6">ROUND(#REF!/#REF!,4)*100</definedName>
    <definedName name="SHARED_FORMULA_18_39_18_39_3">NA()</definedName>
    <definedName name="SHARED_FORMULA_18_40_18_40_2">NA()</definedName>
    <definedName name="SHARED_FORMULA_18_56_18_56_3">NA()</definedName>
    <definedName name="SHARED_FORMULA_19_20_19_20_159" localSheetId="1">#REF!*#REF!</definedName>
    <definedName name="SHARED_FORMULA_19_20_19_20_159" localSheetId="6">#REF!*#REF!</definedName>
    <definedName name="SHARED_FORMULA_19_20_19_20_159" localSheetId="3">#REF!*#REF!</definedName>
    <definedName name="SHARED_FORMULA_19_20_19_20_159" localSheetId="15">#REF!*#REF!</definedName>
    <definedName name="SHARED_FORMULA_19_20_19_20_159" localSheetId="13">#REF!*#REF!</definedName>
    <definedName name="SHARED_FORMULA_19_20_19_20_159" localSheetId="12">#REF!*#REF!</definedName>
    <definedName name="SHARED_FORMULA_19_20_19_20_159" localSheetId="11">#REF!*#REF!</definedName>
    <definedName name="SHARED_FORMULA_19_20_19_20_159">#REF!*#REF!</definedName>
    <definedName name="SHARED_FORMULA_19_39_19_39_3">NA()</definedName>
    <definedName name="SHARED_FORMULA_19_56_19_56_3">NA()</definedName>
    <definedName name="SHARED_FORMULA_2_1_2_1_0" localSheetId="1">(#REF!/100)+1</definedName>
    <definedName name="SHARED_FORMULA_2_1_2_1_0" localSheetId="6">(#REF!/100)+1</definedName>
    <definedName name="SHARED_FORMULA_2_1_2_1_0" localSheetId="15">(#REF!/100)+1</definedName>
    <definedName name="SHARED_FORMULA_2_1_2_1_0" localSheetId="13">(#REF!/100)+1</definedName>
    <definedName name="SHARED_FORMULA_2_1_2_1_0" localSheetId="12">(#REF!/100)+1</definedName>
    <definedName name="SHARED_FORMULA_2_1_2_1_0" localSheetId="11">(#REF!/100)+1</definedName>
    <definedName name="SHARED_FORMULA_2_1_2_1_0">(#REF!/100)+1</definedName>
    <definedName name="SHARED_FORMULA_2_1_2_1_1" localSheetId="1">(#REF!/100)+1</definedName>
    <definedName name="SHARED_FORMULA_2_1_2_1_1" localSheetId="6">(#REF!/100)+1</definedName>
    <definedName name="SHARED_FORMULA_2_1_2_1_1" localSheetId="3">(#REF!/100)+1</definedName>
    <definedName name="SHARED_FORMULA_2_1_2_1_1" localSheetId="13">(#REF!/100)+1</definedName>
    <definedName name="SHARED_FORMULA_2_1_2_1_1">(#REF!/100)+1</definedName>
    <definedName name="SHARED_FORMULA_2_2_2_2_7" localSheetId="1">(#REF!/100)+1</definedName>
    <definedName name="SHARED_FORMULA_2_2_2_2_7" localSheetId="6">(#REF!/100)+1</definedName>
    <definedName name="SHARED_FORMULA_2_2_2_2_7" localSheetId="3">(#REF!/100)+1</definedName>
    <definedName name="SHARED_FORMULA_2_2_2_2_7" localSheetId="13">(#REF!/100)+1</definedName>
    <definedName name="SHARED_FORMULA_2_2_2_2_7">(#REF!/100)+1</definedName>
    <definedName name="SHARED_FORMULA_2_850_2_850_1" localSheetId="1">#REF!</definedName>
    <definedName name="SHARED_FORMULA_2_850_2_850_1" localSheetId="6">#REF!</definedName>
    <definedName name="SHARED_FORMULA_2_850_2_850_1" localSheetId="3">#REF!</definedName>
    <definedName name="SHARED_FORMULA_2_850_2_850_1" localSheetId="13">#REF!</definedName>
    <definedName name="SHARED_FORMULA_2_850_2_850_1">#REF!</definedName>
    <definedName name="SHARED_FORMULA_2_858_2_858_1">NA()</definedName>
    <definedName name="SHARED_FORMULA_21_11_21_11_160" localSheetId="1">#REF!*#REF!</definedName>
    <definedName name="SHARED_FORMULA_21_11_21_11_160" localSheetId="6">#REF!*#REF!</definedName>
    <definedName name="SHARED_FORMULA_21_11_21_11_160" localSheetId="3">#REF!*#REF!</definedName>
    <definedName name="SHARED_FORMULA_21_11_21_11_160" localSheetId="15">#REF!*#REF!</definedName>
    <definedName name="SHARED_FORMULA_21_11_21_11_160" localSheetId="13">#REF!*#REF!</definedName>
    <definedName name="SHARED_FORMULA_21_11_21_11_160" localSheetId="12">#REF!*#REF!</definedName>
    <definedName name="SHARED_FORMULA_21_11_21_11_160" localSheetId="11">#REF!*#REF!</definedName>
    <definedName name="SHARED_FORMULA_21_11_21_11_160">#REF!*#REF!</definedName>
    <definedName name="SHARED_FORMULA_21_20_21_20_159" localSheetId="1">#REF!*#REF!</definedName>
    <definedName name="SHARED_FORMULA_21_20_21_20_159" localSheetId="6">#REF!*#REF!</definedName>
    <definedName name="SHARED_FORMULA_21_20_21_20_159" localSheetId="3">#REF!*#REF!</definedName>
    <definedName name="SHARED_FORMULA_21_20_21_20_159" localSheetId="13">#REF!*#REF!</definedName>
    <definedName name="SHARED_FORMULA_21_20_21_20_159">#REF!*#REF!</definedName>
    <definedName name="SHARED_FORMULA_21_20_21_20_160" localSheetId="1">#REF!*#REF!</definedName>
    <definedName name="SHARED_FORMULA_21_20_21_20_160" localSheetId="6">#REF!*#REF!</definedName>
    <definedName name="SHARED_FORMULA_21_20_21_20_160" localSheetId="3">#REF!*#REF!</definedName>
    <definedName name="SHARED_FORMULA_21_20_21_20_160" localSheetId="13">#REF!*#REF!</definedName>
    <definedName name="SHARED_FORMULA_21_20_21_20_160">#REF!*#REF!</definedName>
    <definedName name="SHARED_FORMULA_21_20_21_20_69" localSheetId="1">#REF!*#REF!</definedName>
    <definedName name="SHARED_FORMULA_21_20_21_20_69" localSheetId="6">#REF!*#REF!</definedName>
    <definedName name="SHARED_FORMULA_21_20_21_20_69" localSheetId="3">#REF!*#REF!</definedName>
    <definedName name="SHARED_FORMULA_21_20_21_20_69" localSheetId="13">#REF!*#REF!</definedName>
    <definedName name="SHARED_FORMULA_21_20_21_20_69">#REF!*#REF!</definedName>
    <definedName name="SHARED_FORMULA_21_9_21_9_3">NA()</definedName>
    <definedName name="SHARED_FORMULA_21_9_21_9_4">NA()</definedName>
    <definedName name="SHARED_FORMULA_22_10_22_10_3">NA()</definedName>
    <definedName name="SHARED_FORMULA_22_10_22_10_4">NA()</definedName>
    <definedName name="SHARED_FORMULA_22_39_22_39_3">NA()</definedName>
    <definedName name="SHARED_FORMULA_22_56_22_56_3">NA()</definedName>
    <definedName name="SHARED_FORMULA_22_76_22_76_3">NA()</definedName>
    <definedName name="SHARED_FORMULA_23_10_23_10_3">NA()</definedName>
    <definedName name="SHARED_FORMULA_23_10_23_10_4">NA()</definedName>
    <definedName name="SHARED_FORMULA_23_39_23_39_3">NA()</definedName>
    <definedName name="SHARED_FORMULA_23_61_23_61_3">NA()</definedName>
    <definedName name="SHARED_FORMULA_23_76_23_76_3">NA()</definedName>
    <definedName name="SHARED_FORMULA_24_10_24_10_3">NA()</definedName>
    <definedName name="SHARED_FORMULA_24_13_24_13_3">NA()</definedName>
    <definedName name="SHARED_FORMULA_24_31_24_31_3">NA()</definedName>
    <definedName name="SHARED_FORMULA_24_38_24_38_3">NA()</definedName>
    <definedName name="SHARED_FORMULA_24_56_24_56_3">NA()</definedName>
    <definedName name="SHARED_FORMULA_24_76_24_76_3">NA()</definedName>
    <definedName name="SHARED_FORMULA_25_10_25_10_3">NA()</definedName>
    <definedName name="SHARED_FORMULA_25_31_25_31_3">NA()</definedName>
    <definedName name="SHARED_FORMULA_26_10_26_10_3">NA()</definedName>
    <definedName name="SHARED_FORMULA_26_10_26_10_4">NA()</definedName>
    <definedName name="SHARED_FORMULA_26_39_26_39_3">NA()</definedName>
    <definedName name="SHARED_FORMULA_26_56_26_56_3">NA()</definedName>
    <definedName name="SHARED_FORMULA_27_10_27_10_3">NA()</definedName>
    <definedName name="SHARED_FORMULA_27_39_27_39_3">NA()</definedName>
    <definedName name="SHARED_FORMULA_27_56_27_56_3">NA()</definedName>
    <definedName name="SHARED_FORMULA_27_65_27_65_3">NA()</definedName>
    <definedName name="SHARED_FORMULA_27_79_27_79_3">NA()</definedName>
    <definedName name="SHARED_FORMULA_3_16_3_16_6" localSheetId="1">#REF!*#REF!</definedName>
    <definedName name="SHARED_FORMULA_3_16_3_16_6" localSheetId="6">#REF!*#REF!</definedName>
    <definedName name="SHARED_FORMULA_3_16_3_16_6" localSheetId="3">#REF!*#REF!</definedName>
    <definedName name="SHARED_FORMULA_3_16_3_16_6" localSheetId="15">#REF!*#REF!</definedName>
    <definedName name="SHARED_FORMULA_3_16_3_16_6" localSheetId="13">#REF!*#REF!</definedName>
    <definedName name="SHARED_FORMULA_3_16_3_16_6" localSheetId="12">#REF!*#REF!</definedName>
    <definedName name="SHARED_FORMULA_3_16_3_16_6" localSheetId="11">#REF!*#REF!</definedName>
    <definedName name="SHARED_FORMULA_3_16_3_16_6">#REF!*#REF!</definedName>
    <definedName name="SHARED_FORMULA_3_19_3_19_110" localSheetId="1">#REF!*#REF!</definedName>
    <definedName name="SHARED_FORMULA_3_19_3_19_110" localSheetId="6">#REF!*#REF!</definedName>
    <definedName name="SHARED_FORMULA_3_19_3_19_110" localSheetId="3">#REF!*#REF!</definedName>
    <definedName name="SHARED_FORMULA_3_19_3_19_110" localSheetId="13">#REF!*#REF!</definedName>
    <definedName name="SHARED_FORMULA_3_19_3_19_110">#REF!*#REF!</definedName>
    <definedName name="SHARED_FORMULA_3_2_3_2_5">NA()</definedName>
    <definedName name="SHARED_FORMULA_3_20_3_20_159" localSheetId="1">#REF!*#REF!</definedName>
    <definedName name="SHARED_FORMULA_3_20_3_20_159" localSheetId="6">#REF!*#REF!</definedName>
    <definedName name="SHARED_FORMULA_3_20_3_20_159" localSheetId="3">#REF!*#REF!</definedName>
    <definedName name="SHARED_FORMULA_3_20_3_20_159" localSheetId="15">#REF!*#REF!</definedName>
    <definedName name="SHARED_FORMULA_3_20_3_20_159" localSheetId="13">#REF!*#REF!</definedName>
    <definedName name="SHARED_FORMULA_3_20_3_20_159" localSheetId="12">#REF!*#REF!</definedName>
    <definedName name="SHARED_FORMULA_3_20_3_20_159" localSheetId="11">#REF!*#REF!</definedName>
    <definedName name="SHARED_FORMULA_3_20_3_20_159">#REF!*#REF!</definedName>
    <definedName name="SHARED_FORMULA_3_20_3_20_70" localSheetId="1">#REF!*#REF!</definedName>
    <definedName name="SHARED_FORMULA_3_20_3_20_70" localSheetId="6">#REF!*#REF!</definedName>
    <definedName name="SHARED_FORMULA_3_20_3_20_70" localSheetId="3">#REF!*#REF!</definedName>
    <definedName name="SHARED_FORMULA_3_20_3_20_70" localSheetId="13">#REF!*#REF!</definedName>
    <definedName name="SHARED_FORMULA_3_20_3_20_70">#REF!*#REF!</definedName>
    <definedName name="SHARED_FORMULA_3_20_3_20_80">NA()</definedName>
    <definedName name="SHARED_FORMULA_3_7_3_7_2">NA()</definedName>
    <definedName name="SHARED_FORMULA_3_7_3_7_6" localSheetId="1">#REF!/#REF!</definedName>
    <definedName name="SHARED_FORMULA_3_7_3_7_6" localSheetId="6">#REF!/#REF!</definedName>
    <definedName name="SHARED_FORMULA_3_7_3_7_6" localSheetId="3">#REF!/#REF!</definedName>
    <definedName name="SHARED_FORMULA_3_7_3_7_6" localSheetId="15">#REF!/#REF!</definedName>
    <definedName name="SHARED_FORMULA_3_7_3_7_6" localSheetId="13">#REF!/#REF!</definedName>
    <definedName name="SHARED_FORMULA_3_7_3_7_6" localSheetId="12">#REF!/#REF!</definedName>
    <definedName name="SHARED_FORMULA_3_7_3_7_6" localSheetId="11">#REF!/#REF!</definedName>
    <definedName name="SHARED_FORMULA_3_7_3_7_6">#REF!/#REF!</definedName>
    <definedName name="SHARED_FORMULA_31_39_31_39_3">NA()</definedName>
    <definedName name="SHARED_FORMULA_31_56_31_56_3">NA()</definedName>
    <definedName name="SHARED_FORMULA_31_76_31_76_3">NA()</definedName>
    <definedName name="SHARED_FORMULA_31_9_31_9_3">NA()</definedName>
    <definedName name="SHARED_FORMULA_31_9_31_9_4">NA()</definedName>
    <definedName name="SHARED_FORMULA_32_10_32_10_3">NA()</definedName>
    <definedName name="SHARED_FORMULA_32_10_32_10_4">NA()</definedName>
    <definedName name="SHARED_FORMULA_32_39_32_39_3">NA()</definedName>
    <definedName name="SHARED_FORMULA_32_56_32_56_3">NA()</definedName>
    <definedName name="SHARED_FORMULA_32_70_32_70_3">NA()</definedName>
    <definedName name="SHARED_FORMULA_32_79_32_79_3">NA()</definedName>
    <definedName name="SHARED_FORMULA_33_39_33_39_3">NA()</definedName>
    <definedName name="SHARED_FORMULA_33_56_33_56_3">NA()</definedName>
    <definedName name="SHARED_FORMULA_33_9_33_9_3">NA()</definedName>
    <definedName name="SHARED_FORMULA_33_9_33_9_4">NA()</definedName>
    <definedName name="SHARED_FORMULA_34_9_34_9_3">NA()</definedName>
    <definedName name="SHARED_FORMULA_35_10_35_10_3">NA()</definedName>
    <definedName name="SHARED_FORMULA_35_10_35_10_4">NA()</definedName>
    <definedName name="SHARED_FORMULA_35_39_35_39_3">NA()</definedName>
    <definedName name="SHARED_FORMULA_35_56_35_56_3">NA()</definedName>
    <definedName name="SHARED_FORMULA_35_70_35_70_3">NA()</definedName>
    <definedName name="SHARED_FORMULA_35_79_35_79_3">NA()</definedName>
    <definedName name="SHARED_FORMULA_5_11_5_11_160" localSheetId="1">#REF!*#REF!</definedName>
    <definedName name="SHARED_FORMULA_5_11_5_11_160" localSheetId="6">#REF!*#REF!</definedName>
    <definedName name="SHARED_FORMULA_5_11_5_11_160" localSheetId="3">#REF!*#REF!</definedName>
    <definedName name="SHARED_FORMULA_5_11_5_11_160" localSheetId="15">#REF!*#REF!</definedName>
    <definedName name="SHARED_FORMULA_5_11_5_11_160" localSheetId="13">#REF!*#REF!</definedName>
    <definedName name="SHARED_FORMULA_5_11_5_11_160" localSheetId="12">#REF!*#REF!</definedName>
    <definedName name="SHARED_FORMULA_5_11_5_11_160" localSheetId="11">#REF!*#REF!</definedName>
    <definedName name="SHARED_FORMULA_5_11_5_11_160">#REF!*#REF!</definedName>
    <definedName name="SHARED_FORMULA_5_13_5_13_85" localSheetId="1">#REF!*#REF!</definedName>
    <definedName name="SHARED_FORMULA_5_13_5_13_85" localSheetId="6">#REF!*#REF!</definedName>
    <definedName name="SHARED_FORMULA_5_13_5_13_85" localSheetId="3">#REF!*#REF!</definedName>
    <definedName name="SHARED_FORMULA_5_13_5_13_85" localSheetId="13">#REF!*#REF!</definedName>
    <definedName name="SHARED_FORMULA_5_13_5_13_85">#REF!*#REF!</definedName>
    <definedName name="SHARED_FORMULA_5_13_5_13_86" localSheetId="1">#REF!*#REF!</definedName>
    <definedName name="SHARED_FORMULA_5_13_5_13_86" localSheetId="6">#REF!*#REF!</definedName>
    <definedName name="SHARED_FORMULA_5_13_5_13_86" localSheetId="3">#REF!*#REF!</definedName>
    <definedName name="SHARED_FORMULA_5_13_5_13_86" localSheetId="13">#REF!*#REF!</definedName>
    <definedName name="SHARED_FORMULA_5_13_5_13_86">#REF!*#REF!</definedName>
    <definedName name="SHARED_FORMULA_5_13_5_13_87" localSheetId="1">#REF!*#REF!</definedName>
    <definedName name="SHARED_FORMULA_5_13_5_13_87" localSheetId="6">#REF!*#REF!</definedName>
    <definedName name="SHARED_FORMULA_5_13_5_13_87" localSheetId="3">#REF!*#REF!</definedName>
    <definedName name="SHARED_FORMULA_5_13_5_13_87" localSheetId="13">#REF!*#REF!</definedName>
    <definedName name="SHARED_FORMULA_5_13_5_13_87">#REF!*#REF!</definedName>
    <definedName name="SHARED_FORMULA_5_13_5_13_88" localSheetId="1">#REF!*#REF!</definedName>
    <definedName name="SHARED_FORMULA_5_13_5_13_88" localSheetId="6">#REF!*#REF!</definedName>
    <definedName name="SHARED_FORMULA_5_13_5_13_88" localSheetId="3">#REF!*#REF!</definedName>
    <definedName name="SHARED_FORMULA_5_13_5_13_88" localSheetId="13">#REF!*#REF!</definedName>
    <definedName name="SHARED_FORMULA_5_13_5_13_88">#REF!*#REF!</definedName>
    <definedName name="SHARED_FORMULA_5_14_5_14_192">NA()</definedName>
    <definedName name="SHARED_FORMULA_5_16_5_16_187">NA()</definedName>
    <definedName name="SHARED_FORMULA_5_16_5_16_6" localSheetId="1">#REF!*#REF!</definedName>
    <definedName name="SHARED_FORMULA_5_16_5_16_6" localSheetId="6">#REF!*#REF!</definedName>
    <definedName name="SHARED_FORMULA_5_16_5_16_6" localSheetId="3">#REF!*#REF!</definedName>
    <definedName name="SHARED_FORMULA_5_16_5_16_6" localSheetId="15">#REF!*#REF!</definedName>
    <definedName name="SHARED_FORMULA_5_16_5_16_6" localSheetId="13">#REF!*#REF!</definedName>
    <definedName name="SHARED_FORMULA_5_16_5_16_6" localSheetId="12">#REF!*#REF!</definedName>
    <definedName name="SHARED_FORMULA_5_16_5_16_6" localSheetId="11">#REF!*#REF!</definedName>
    <definedName name="SHARED_FORMULA_5_16_5_16_6">#REF!*#REF!</definedName>
    <definedName name="SHARED_FORMULA_5_16_5_16_89" localSheetId="1">#REF!*#REF!</definedName>
    <definedName name="SHARED_FORMULA_5_16_5_16_89" localSheetId="6">#REF!*#REF!</definedName>
    <definedName name="SHARED_FORMULA_5_16_5_16_89" localSheetId="3">#REF!*#REF!</definedName>
    <definedName name="SHARED_FORMULA_5_16_5_16_89" localSheetId="13">#REF!*#REF!</definedName>
    <definedName name="SHARED_FORMULA_5_16_5_16_89">#REF!*#REF!</definedName>
    <definedName name="SHARED_FORMULA_5_16_5_16_90" localSheetId="1">#REF!*#REF!</definedName>
    <definedName name="SHARED_FORMULA_5_16_5_16_90" localSheetId="6">#REF!*#REF!</definedName>
    <definedName name="SHARED_FORMULA_5_16_5_16_90" localSheetId="3">#REF!*#REF!</definedName>
    <definedName name="SHARED_FORMULA_5_16_5_16_90" localSheetId="13">#REF!*#REF!</definedName>
    <definedName name="SHARED_FORMULA_5_16_5_16_90">#REF!*#REF!</definedName>
    <definedName name="SHARED_FORMULA_5_17_5_17_11" localSheetId="1">#REF!*#REF!</definedName>
    <definedName name="SHARED_FORMULA_5_17_5_17_11" localSheetId="6">#REF!*#REF!</definedName>
    <definedName name="SHARED_FORMULA_5_17_5_17_11" localSheetId="3">#REF!*#REF!</definedName>
    <definedName name="SHARED_FORMULA_5_17_5_17_11" localSheetId="13">#REF!*#REF!</definedName>
    <definedName name="SHARED_FORMULA_5_17_5_17_11">#REF!*#REF!</definedName>
    <definedName name="SHARED_FORMULA_5_17_5_17_154" localSheetId="1">#REF!*#REF!</definedName>
    <definedName name="SHARED_FORMULA_5_17_5_17_154" localSheetId="6">#REF!*#REF!</definedName>
    <definedName name="SHARED_FORMULA_5_17_5_17_154" localSheetId="3">#REF!*#REF!</definedName>
    <definedName name="SHARED_FORMULA_5_17_5_17_154" localSheetId="13">#REF!*#REF!</definedName>
    <definedName name="SHARED_FORMULA_5_17_5_17_154">#REF!*#REF!</definedName>
    <definedName name="SHARED_FORMULA_5_17_5_17_159" localSheetId="1">#REF!*#REF!</definedName>
    <definedName name="SHARED_FORMULA_5_17_5_17_159" localSheetId="6">#REF!*#REF!</definedName>
    <definedName name="SHARED_FORMULA_5_17_5_17_159" localSheetId="3">#REF!*#REF!</definedName>
    <definedName name="SHARED_FORMULA_5_17_5_17_159" localSheetId="13">#REF!*#REF!</definedName>
    <definedName name="SHARED_FORMULA_5_17_5_17_159">#REF!*#REF!</definedName>
    <definedName name="SHARED_FORMULA_5_17_5_17_183">NA()</definedName>
    <definedName name="SHARED_FORMULA_5_17_5_17_22" localSheetId="1">#REF!*#REF!</definedName>
    <definedName name="SHARED_FORMULA_5_17_5_17_22" localSheetId="6">#REF!*#REF!</definedName>
    <definedName name="SHARED_FORMULA_5_17_5_17_22" localSheetId="3">#REF!*#REF!</definedName>
    <definedName name="SHARED_FORMULA_5_17_5_17_22" localSheetId="15">#REF!*#REF!</definedName>
    <definedName name="SHARED_FORMULA_5_17_5_17_22" localSheetId="13">#REF!*#REF!</definedName>
    <definedName name="SHARED_FORMULA_5_17_5_17_22" localSheetId="12">#REF!*#REF!</definedName>
    <definedName name="SHARED_FORMULA_5_17_5_17_22" localSheetId="11">#REF!*#REF!</definedName>
    <definedName name="SHARED_FORMULA_5_17_5_17_22">#REF!*#REF!</definedName>
    <definedName name="SHARED_FORMULA_5_17_5_17_231">NA()</definedName>
    <definedName name="SHARED_FORMULA_5_18_5_18_120">NA()</definedName>
    <definedName name="SHARED_FORMULA_5_18_5_18_154" localSheetId="1">#REF!*#REF!</definedName>
    <definedName name="SHARED_FORMULA_5_18_5_18_154" localSheetId="6">#REF!*#REF!</definedName>
    <definedName name="SHARED_FORMULA_5_18_5_18_154" localSheetId="3">#REF!*#REF!</definedName>
    <definedName name="SHARED_FORMULA_5_18_5_18_154" localSheetId="15">#REF!*#REF!</definedName>
    <definedName name="SHARED_FORMULA_5_18_5_18_154" localSheetId="13">#REF!*#REF!</definedName>
    <definedName name="SHARED_FORMULA_5_18_5_18_154" localSheetId="12">#REF!*#REF!</definedName>
    <definedName name="SHARED_FORMULA_5_18_5_18_154" localSheetId="11">#REF!*#REF!</definedName>
    <definedName name="SHARED_FORMULA_5_18_5_18_154">#REF!*#REF!</definedName>
    <definedName name="SHARED_FORMULA_5_18_5_18_16" localSheetId="1">#REF!*#REF!</definedName>
    <definedName name="SHARED_FORMULA_5_18_5_18_16" localSheetId="6">#REF!*#REF!</definedName>
    <definedName name="SHARED_FORMULA_5_18_5_18_16" localSheetId="3">#REF!*#REF!</definedName>
    <definedName name="SHARED_FORMULA_5_18_5_18_16" localSheetId="13">#REF!*#REF!</definedName>
    <definedName name="SHARED_FORMULA_5_18_5_18_16">#REF!*#REF!</definedName>
    <definedName name="SHARED_FORMULA_5_18_5_18_85" localSheetId="1">#REF!*#REF!</definedName>
    <definedName name="SHARED_FORMULA_5_18_5_18_85" localSheetId="6">#REF!*#REF!</definedName>
    <definedName name="SHARED_FORMULA_5_18_5_18_85" localSheetId="3">#REF!*#REF!</definedName>
    <definedName name="SHARED_FORMULA_5_18_5_18_85" localSheetId="13">#REF!*#REF!</definedName>
    <definedName name="SHARED_FORMULA_5_18_5_18_85">#REF!*#REF!</definedName>
    <definedName name="SHARED_FORMULA_5_19_5_19_122">NA()</definedName>
    <definedName name="SHARED_FORMULA_5_19_5_19_160" localSheetId="1">#REF!*#REF!</definedName>
    <definedName name="SHARED_FORMULA_5_19_5_19_160" localSheetId="6">#REF!*#REF!</definedName>
    <definedName name="SHARED_FORMULA_5_19_5_19_160" localSheetId="3">#REF!*#REF!</definedName>
    <definedName name="SHARED_FORMULA_5_19_5_19_160" localSheetId="15">#REF!*#REF!</definedName>
    <definedName name="SHARED_FORMULA_5_19_5_19_160" localSheetId="13">#REF!*#REF!</definedName>
    <definedName name="SHARED_FORMULA_5_19_5_19_160" localSheetId="12">#REF!*#REF!</definedName>
    <definedName name="SHARED_FORMULA_5_19_5_19_160" localSheetId="11">#REF!*#REF!</definedName>
    <definedName name="SHARED_FORMULA_5_19_5_19_160">#REF!*#REF!</definedName>
    <definedName name="SHARED_FORMULA_5_19_5_19_79">NA()</definedName>
    <definedName name="SHARED_FORMULA_5_20_5_20_159" localSheetId="1">#REF!*#REF!</definedName>
    <definedName name="SHARED_FORMULA_5_20_5_20_159" localSheetId="6">#REF!*#REF!</definedName>
    <definedName name="SHARED_FORMULA_5_20_5_20_159" localSheetId="3">#REF!*#REF!</definedName>
    <definedName name="SHARED_FORMULA_5_20_5_20_159" localSheetId="15">#REF!*#REF!</definedName>
    <definedName name="SHARED_FORMULA_5_20_5_20_159" localSheetId="13">#REF!*#REF!</definedName>
    <definedName name="SHARED_FORMULA_5_20_5_20_159" localSheetId="12">#REF!*#REF!</definedName>
    <definedName name="SHARED_FORMULA_5_20_5_20_159" localSheetId="11">#REF!*#REF!</definedName>
    <definedName name="SHARED_FORMULA_5_20_5_20_159">#REF!*#REF!</definedName>
    <definedName name="SHARED_FORMULA_5_20_5_20_160" localSheetId="1">#REF!*#REF!</definedName>
    <definedName name="SHARED_FORMULA_5_20_5_20_160" localSheetId="6">#REF!*#REF!</definedName>
    <definedName name="SHARED_FORMULA_5_20_5_20_160" localSheetId="3">#REF!*#REF!</definedName>
    <definedName name="SHARED_FORMULA_5_20_5_20_160" localSheetId="13">#REF!*#REF!</definedName>
    <definedName name="SHARED_FORMULA_5_20_5_20_160">#REF!*#REF!</definedName>
    <definedName name="SHARED_FORMULA_5_20_5_20_52">NA()</definedName>
    <definedName name="SHARED_FORMULA_5_20_5_20_69" localSheetId="1">#REF!*#REF!</definedName>
    <definedName name="SHARED_FORMULA_5_20_5_20_69" localSheetId="6">#REF!*#REF!</definedName>
    <definedName name="SHARED_FORMULA_5_20_5_20_69" localSheetId="3">#REF!*#REF!</definedName>
    <definedName name="SHARED_FORMULA_5_20_5_20_69" localSheetId="15">#REF!*#REF!</definedName>
    <definedName name="SHARED_FORMULA_5_20_5_20_69" localSheetId="13">#REF!*#REF!</definedName>
    <definedName name="SHARED_FORMULA_5_20_5_20_69" localSheetId="12">#REF!*#REF!</definedName>
    <definedName name="SHARED_FORMULA_5_20_5_20_69" localSheetId="11">#REF!*#REF!</definedName>
    <definedName name="SHARED_FORMULA_5_20_5_20_69">#REF!*#REF!</definedName>
    <definedName name="SHARED_FORMULA_5_20_5_20_84">NA()</definedName>
    <definedName name="SHARED_FORMULA_5_73_5_73_0" localSheetId="1">ROUND(#REF!*3,2)</definedName>
    <definedName name="SHARED_FORMULA_5_73_5_73_0" localSheetId="6">ROUND(#REF!*3,2)</definedName>
    <definedName name="SHARED_FORMULA_5_73_5_73_0" localSheetId="13">ROUND(#REF!*3,2)</definedName>
    <definedName name="SHARED_FORMULA_5_73_5_73_0">ROUND(#REF!*3,2)</definedName>
    <definedName name="SHARED_FORMULA_6_11_6_11_0" localSheetId="1">#REF!</definedName>
    <definedName name="SHARED_FORMULA_6_11_6_11_0" localSheetId="6">#REF!</definedName>
    <definedName name="SHARED_FORMULA_6_11_6_11_0" localSheetId="3">#REF!</definedName>
    <definedName name="SHARED_FORMULA_6_11_6_11_0" localSheetId="13">#REF!</definedName>
    <definedName name="SHARED_FORMULA_6_11_6_11_0">#REF!</definedName>
    <definedName name="SHARED_FORMULA_6_120_6_120_1">NA()</definedName>
    <definedName name="SHARED_FORMULA_6_145_6_145_0" localSheetId="1">#REF!</definedName>
    <definedName name="SHARED_FORMULA_6_145_6_145_0" localSheetId="6">#REF!</definedName>
    <definedName name="SHARED_FORMULA_6_145_6_145_0" localSheetId="15">#REF!</definedName>
    <definedName name="SHARED_FORMULA_6_145_6_145_0" localSheetId="13">#REF!</definedName>
    <definedName name="SHARED_FORMULA_6_145_6_145_0" localSheetId="12">#REF!</definedName>
    <definedName name="SHARED_FORMULA_6_145_6_145_0" localSheetId="11">#REF!</definedName>
    <definedName name="SHARED_FORMULA_6_145_6_145_0">#REF!</definedName>
    <definedName name="SHARED_FORMULA_6_1512_6_1512_1" localSheetId="1">ROUNDUP(#REF!*#REF!*#REF!,1)</definedName>
    <definedName name="SHARED_FORMULA_6_1512_6_1512_1" localSheetId="6">ROUNDUP(#REF!*#REF!*#REF!,1)</definedName>
    <definedName name="SHARED_FORMULA_6_1512_6_1512_1" localSheetId="15">ROUNDUP(#REF!*#REF!*#REF!,1)</definedName>
    <definedName name="SHARED_FORMULA_6_1512_6_1512_1" localSheetId="13">ROUNDUP(#REF!*#REF!*#REF!,1)</definedName>
    <definedName name="SHARED_FORMULA_6_1512_6_1512_1" localSheetId="12">ROUNDUP(#REF!*#REF!*#REF!,1)</definedName>
    <definedName name="SHARED_FORMULA_6_1512_6_1512_1" localSheetId="11">ROUNDUP(#REF!*#REF!*#REF!,1)</definedName>
    <definedName name="SHARED_FORMULA_6_1512_6_1512_1">ROUNDUP(#REF!*#REF!*#REF!,1)</definedName>
    <definedName name="SHARED_FORMULA_6_1516_6_1516_1">NA()</definedName>
    <definedName name="SHARED_FORMULA_6_157_6_157_0" localSheetId="1">#REF!</definedName>
    <definedName name="SHARED_FORMULA_6_157_6_157_0" localSheetId="6">#REF!</definedName>
    <definedName name="SHARED_FORMULA_6_157_6_157_0" localSheetId="15">#REF!</definedName>
    <definedName name="SHARED_FORMULA_6_157_6_157_0" localSheetId="13">#REF!</definedName>
    <definedName name="SHARED_FORMULA_6_157_6_157_0" localSheetId="12">#REF!</definedName>
    <definedName name="SHARED_FORMULA_6_157_6_157_0" localSheetId="11">#REF!</definedName>
    <definedName name="SHARED_FORMULA_6_157_6_157_0">#REF!</definedName>
    <definedName name="SHARED_FORMULA_6_166_6_166_0" localSheetId="1">#REF!</definedName>
    <definedName name="SHARED_FORMULA_6_166_6_166_0" localSheetId="6">#REF!</definedName>
    <definedName name="SHARED_FORMULA_6_166_6_166_0" localSheetId="3">#REF!</definedName>
    <definedName name="SHARED_FORMULA_6_166_6_166_0" localSheetId="13">#REF!</definedName>
    <definedName name="SHARED_FORMULA_6_166_6_166_0">#REF!</definedName>
    <definedName name="SHARED_FORMULA_6_177_6_177_0" localSheetId="1">#REF!</definedName>
    <definedName name="SHARED_FORMULA_6_177_6_177_0" localSheetId="6">#REF!</definedName>
    <definedName name="SHARED_FORMULA_6_177_6_177_0" localSheetId="3">#REF!</definedName>
    <definedName name="SHARED_FORMULA_6_177_6_177_0" localSheetId="13">#REF!</definedName>
    <definedName name="SHARED_FORMULA_6_177_6_177_0">#REF!</definedName>
    <definedName name="SHARED_FORMULA_6_190_6_190_0" localSheetId="1">#REF!</definedName>
    <definedName name="SHARED_FORMULA_6_190_6_190_0" localSheetId="6">#REF!</definedName>
    <definedName name="SHARED_FORMULA_6_190_6_190_0" localSheetId="3">#REF!</definedName>
    <definedName name="SHARED_FORMULA_6_190_6_190_0" localSheetId="13">#REF!</definedName>
    <definedName name="SHARED_FORMULA_6_190_6_190_0">#REF!</definedName>
    <definedName name="SHARED_FORMULA_6_207_6_207_0" localSheetId="1">#REF!</definedName>
    <definedName name="SHARED_FORMULA_6_207_6_207_0" localSheetId="6">#REF!</definedName>
    <definedName name="SHARED_FORMULA_6_207_6_207_0" localSheetId="3">#REF!</definedName>
    <definedName name="SHARED_FORMULA_6_207_6_207_0" localSheetId="13">#REF!</definedName>
    <definedName name="SHARED_FORMULA_6_207_6_207_0">#REF!</definedName>
    <definedName name="SHARED_FORMULA_6_215_6_215_0" localSheetId="1">#REF!</definedName>
    <definedName name="SHARED_FORMULA_6_215_6_215_0" localSheetId="6">#REF!</definedName>
    <definedName name="SHARED_FORMULA_6_215_6_215_0" localSheetId="3">#REF!</definedName>
    <definedName name="SHARED_FORMULA_6_215_6_215_0" localSheetId="13">#REF!</definedName>
    <definedName name="SHARED_FORMULA_6_215_6_215_0">#REF!</definedName>
    <definedName name="SHARED_FORMULA_6_22_6_22_0" localSheetId="1">#REF!</definedName>
    <definedName name="SHARED_FORMULA_6_22_6_22_0" localSheetId="6">#REF!</definedName>
    <definedName name="SHARED_FORMULA_6_22_6_22_0" localSheetId="3">#REF!</definedName>
    <definedName name="SHARED_FORMULA_6_22_6_22_0" localSheetId="13">#REF!</definedName>
    <definedName name="SHARED_FORMULA_6_22_6_22_0">#REF!</definedName>
    <definedName name="SHARED_FORMULA_6_233_6_233_0" localSheetId="1">#REF!</definedName>
    <definedName name="SHARED_FORMULA_6_233_6_233_0" localSheetId="6">#REF!</definedName>
    <definedName name="SHARED_FORMULA_6_233_6_233_0" localSheetId="3">#REF!</definedName>
    <definedName name="SHARED_FORMULA_6_233_6_233_0" localSheetId="13">#REF!</definedName>
    <definedName name="SHARED_FORMULA_6_233_6_233_0">#REF!</definedName>
    <definedName name="SHARED_FORMULA_6_245_6_245_0" localSheetId="1">#REF!</definedName>
    <definedName name="SHARED_FORMULA_6_245_6_245_0" localSheetId="6">#REF!</definedName>
    <definedName name="SHARED_FORMULA_6_245_6_245_0" localSheetId="3">#REF!</definedName>
    <definedName name="SHARED_FORMULA_6_245_6_245_0" localSheetId="13">#REF!</definedName>
    <definedName name="SHARED_FORMULA_6_245_6_245_0">#REF!</definedName>
    <definedName name="SHARED_FORMULA_6_267_6_267_0" localSheetId="1">#REF!</definedName>
    <definedName name="SHARED_FORMULA_6_267_6_267_0" localSheetId="6">#REF!</definedName>
    <definedName name="SHARED_FORMULA_6_267_6_267_0" localSheetId="3">#REF!</definedName>
    <definedName name="SHARED_FORMULA_6_267_6_267_0" localSheetId="13">#REF!</definedName>
    <definedName name="SHARED_FORMULA_6_267_6_267_0">#REF!</definedName>
    <definedName name="SHARED_FORMULA_6_276_6_276_0" localSheetId="1">#REF!</definedName>
    <definedName name="SHARED_FORMULA_6_276_6_276_0" localSheetId="6">#REF!</definedName>
    <definedName name="SHARED_FORMULA_6_276_6_276_0" localSheetId="3">#REF!</definedName>
    <definedName name="SHARED_FORMULA_6_276_6_276_0" localSheetId="13">#REF!</definedName>
    <definedName name="SHARED_FORMULA_6_276_6_276_0">#REF!</definedName>
    <definedName name="SHARED_FORMULA_6_281_6_281_1">NA()</definedName>
    <definedName name="SHARED_FORMULA_6_2876_6_2876_1" localSheetId="1">#REF!*#REF!*#REF!</definedName>
    <definedName name="SHARED_FORMULA_6_2876_6_2876_1" localSheetId="6">#REF!*#REF!*#REF!</definedName>
    <definedName name="SHARED_FORMULA_6_2876_6_2876_1" localSheetId="3">#REF!*#REF!*#REF!</definedName>
    <definedName name="SHARED_FORMULA_6_2876_6_2876_1" localSheetId="15">#REF!*#REF!*#REF!</definedName>
    <definedName name="SHARED_FORMULA_6_2876_6_2876_1" localSheetId="13">#REF!*#REF!*#REF!</definedName>
    <definedName name="SHARED_FORMULA_6_2876_6_2876_1" localSheetId="12">#REF!*#REF!*#REF!</definedName>
    <definedName name="SHARED_FORMULA_6_2876_6_2876_1" localSheetId="11">#REF!*#REF!*#REF!</definedName>
    <definedName name="SHARED_FORMULA_6_2876_6_2876_1">#REF!*#REF!*#REF!</definedName>
    <definedName name="SHARED_FORMULA_6_2880_6_2880_1">NA()</definedName>
    <definedName name="SHARED_FORMULA_6_291_6_291_0" localSheetId="1">#REF!</definedName>
    <definedName name="SHARED_FORMULA_6_291_6_291_0" localSheetId="6">#REF!</definedName>
    <definedName name="SHARED_FORMULA_6_291_6_291_0" localSheetId="15">#REF!</definedName>
    <definedName name="SHARED_FORMULA_6_291_6_291_0" localSheetId="13">#REF!</definedName>
    <definedName name="SHARED_FORMULA_6_291_6_291_0" localSheetId="12">#REF!</definedName>
    <definedName name="SHARED_FORMULA_6_291_6_291_0" localSheetId="11">#REF!</definedName>
    <definedName name="SHARED_FORMULA_6_291_6_291_0">#REF!</definedName>
    <definedName name="SHARED_FORMULA_6_2962_6_2962_1" localSheetId="1">#REF!*#REF!</definedName>
    <definedName name="SHARED_FORMULA_6_2962_6_2962_1" localSheetId="6">#REF!*#REF!</definedName>
    <definedName name="SHARED_FORMULA_6_2962_6_2962_1" localSheetId="3">#REF!*#REF!</definedName>
    <definedName name="SHARED_FORMULA_6_2962_6_2962_1" localSheetId="13">#REF!*#REF!</definedName>
    <definedName name="SHARED_FORMULA_6_2962_6_2962_1">#REF!*#REF!</definedName>
    <definedName name="SHARED_FORMULA_6_2966_6_2966_1">NA()</definedName>
    <definedName name="SHARED_FORMULA_6_2970_6_2970_1" localSheetId="1">#REF!*#REF!</definedName>
    <definedName name="SHARED_FORMULA_6_2970_6_2970_1" localSheetId="6">#REF!*#REF!</definedName>
    <definedName name="SHARED_FORMULA_6_2970_6_2970_1" localSheetId="3">#REF!*#REF!</definedName>
    <definedName name="SHARED_FORMULA_6_2970_6_2970_1" localSheetId="15">#REF!*#REF!</definedName>
    <definedName name="SHARED_FORMULA_6_2970_6_2970_1" localSheetId="13">#REF!*#REF!</definedName>
    <definedName name="SHARED_FORMULA_6_2970_6_2970_1" localSheetId="12">#REF!*#REF!</definedName>
    <definedName name="SHARED_FORMULA_6_2970_6_2970_1" localSheetId="11">#REF!*#REF!</definedName>
    <definedName name="SHARED_FORMULA_6_2970_6_2970_1">#REF!*#REF!</definedName>
    <definedName name="SHARED_FORMULA_6_2974_6_2974_1">NA()</definedName>
    <definedName name="SHARED_FORMULA_6_3020_6_3020_1" localSheetId="1">ROUNDUP(#REF!*#REF!,1)</definedName>
    <definedName name="SHARED_FORMULA_6_3020_6_3020_1" localSheetId="6">ROUNDUP(#REF!*#REF!,1)</definedName>
    <definedName name="SHARED_FORMULA_6_3020_6_3020_1" localSheetId="3">ROUNDUP(#REF!*#REF!,1)</definedName>
    <definedName name="SHARED_FORMULA_6_3020_6_3020_1" localSheetId="15">ROUNDUP(#REF!*#REF!,1)</definedName>
    <definedName name="SHARED_FORMULA_6_3020_6_3020_1" localSheetId="13">ROUNDUP(#REF!*#REF!,1)</definedName>
    <definedName name="SHARED_FORMULA_6_3020_6_3020_1" localSheetId="12">ROUNDUP(#REF!*#REF!,1)</definedName>
    <definedName name="SHARED_FORMULA_6_3020_6_3020_1" localSheetId="11">ROUNDUP(#REF!*#REF!,1)</definedName>
    <definedName name="SHARED_FORMULA_6_3020_6_3020_1">ROUNDUP(#REF!*#REF!,1)</definedName>
    <definedName name="SHARED_FORMULA_6_3024_6_3024_1">NA()</definedName>
    <definedName name="SHARED_FORMULA_6_312_6_312_0" localSheetId="1">#REF!</definedName>
    <definedName name="SHARED_FORMULA_6_312_6_312_0" localSheetId="6">#REF!</definedName>
    <definedName name="SHARED_FORMULA_6_312_6_312_0" localSheetId="15">#REF!</definedName>
    <definedName name="SHARED_FORMULA_6_312_6_312_0" localSheetId="13">#REF!</definedName>
    <definedName name="SHARED_FORMULA_6_312_6_312_0" localSheetId="12">#REF!</definedName>
    <definedName name="SHARED_FORMULA_6_312_6_312_0" localSheetId="11">#REF!</definedName>
    <definedName name="SHARED_FORMULA_6_312_6_312_0">#REF!</definedName>
    <definedName name="SHARED_FORMULA_6_32_6_32_0" localSheetId="1">#REF!</definedName>
    <definedName name="SHARED_FORMULA_6_32_6_32_0" localSheetId="6">#REF!</definedName>
    <definedName name="SHARED_FORMULA_6_32_6_32_0" localSheetId="3">#REF!</definedName>
    <definedName name="SHARED_FORMULA_6_32_6_32_0" localSheetId="13">#REF!</definedName>
    <definedName name="SHARED_FORMULA_6_32_6_32_0">#REF!</definedName>
    <definedName name="SHARED_FORMULA_6_3231_6_3231_1" localSheetId="1">ROUNDUP(#REF!*#REF!*#REF!,1)</definedName>
    <definedName name="SHARED_FORMULA_6_3231_6_3231_1" localSheetId="6">ROUNDUP(#REF!*#REF!*#REF!,1)</definedName>
    <definedName name="SHARED_FORMULA_6_3231_6_3231_1" localSheetId="3">ROUNDUP(#REF!*#REF!*#REF!,1)</definedName>
    <definedName name="SHARED_FORMULA_6_3231_6_3231_1" localSheetId="15">ROUNDUP(#REF!*#REF!*#REF!,1)</definedName>
    <definedName name="SHARED_FORMULA_6_3231_6_3231_1" localSheetId="13">ROUNDUP(#REF!*#REF!*#REF!,1)</definedName>
    <definedName name="SHARED_FORMULA_6_3231_6_3231_1" localSheetId="12">ROUNDUP(#REF!*#REF!*#REF!,1)</definedName>
    <definedName name="SHARED_FORMULA_6_3231_6_3231_1" localSheetId="11">ROUNDUP(#REF!*#REF!*#REF!,1)</definedName>
    <definedName name="SHARED_FORMULA_6_3231_6_3231_1">ROUNDUP(#REF!*#REF!*#REF!,1)</definedName>
    <definedName name="SHARED_FORMULA_6_3235_6_3235_1">NA()</definedName>
    <definedName name="SHARED_FORMULA_6_3240_6_3240_1" localSheetId="1">ROUNDUP(#REF!*#REF!*#REF!,1)</definedName>
    <definedName name="SHARED_FORMULA_6_3240_6_3240_1" localSheetId="6">ROUNDUP(#REF!*#REF!*#REF!,1)</definedName>
    <definedName name="SHARED_FORMULA_6_3240_6_3240_1" localSheetId="3">ROUNDUP(#REF!*#REF!*#REF!,1)</definedName>
    <definedName name="SHARED_FORMULA_6_3240_6_3240_1" localSheetId="15">ROUNDUP(#REF!*#REF!*#REF!,1)</definedName>
    <definedName name="SHARED_FORMULA_6_3240_6_3240_1" localSheetId="13">ROUNDUP(#REF!*#REF!*#REF!,1)</definedName>
    <definedName name="SHARED_FORMULA_6_3240_6_3240_1" localSheetId="12">ROUNDUP(#REF!*#REF!*#REF!,1)</definedName>
    <definedName name="SHARED_FORMULA_6_3240_6_3240_1" localSheetId="11">ROUNDUP(#REF!*#REF!*#REF!,1)</definedName>
    <definedName name="SHARED_FORMULA_6_3240_6_3240_1">ROUNDUP(#REF!*#REF!*#REF!,1)</definedName>
    <definedName name="SHARED_FORMULA_6_3244_6_3244_1">NA()</definedName>
    <definedName name="SHARED_FORMULA_6_3250_6_3250_1" localSheetId="1">ROUNDUP(#REF!*#REF!*#REF!,1)</definedName>
    <definedName name="SHARED_FORMULA_6_3250_6_3250_1" localSheetId="6">ROUNDUP(#REF!*#REF!*#REF!,1)</definedName>
    <definedName name="SHARED_FORMULA_6_3250_6_3250_1" localSheetId="13">ROUNDUP(#REF!*#REF!*#REF!,1)</definedName>
    <definedName name="SHARED_FORMULA_6_3250_6_3250_1">ROUNDUP(#REF!*#REF!*#REF!,1)</definedName>
    <definedName name="SHARED_FORMULA_6_3254_6_3254_1">NA()</definedName>
    <definedName name="SHARED_FORMULA_6_345_6_345_0" localSheetId="1">#REF!</definedName>
    <definedName name="SHARED_FORMULA_6_345_6_345_0" localSheetId="6">#REF!</definedName>
    <definedName name="SHARED_FORMULA_6_345_6_345_0" localSheetId="15">#REF!</definedName>
    <definedName name="SHARED_FORMULA_6_345_6_345_0" localSheetId="13">#REF!</definedName>
    <definedName name="SHARED_FORMULA_6_345_6_345_0" localSheetId="12">#REF!</definedName>
    <definedName name="SHARED_FORMULA_6_345_6_345_0" localSheetId="11">#REF!</definedName>
    <definedName name="SHARED_FORMULA_6_345_6_345_0">#REF!</definedName>
    <definedName name="SHARED_FORMULA_6_35_6_35_2">NA()</definedName>
    <definedName name="SHARED_FORMULA_6_384_6_384_0" localSheetId="1">#REF!</definedName>
    <definedName name="SHARED_FORMULA_6_384_6_384_0" localSheetId="6">#REF!</definedName>
    <definedName name="SHARED_FORMULA_6_384_6_384_0" localSheetId="15">#REF!</definedName>
    <definedName name="SHARED_FORMULA_6_384_6_384_0" localSheetId="13">#REF!</definedName>
    <definedName name="SHARED_FORMULA_6_384_6_384_0" localSheetId="12">#REF!</definedName>
    <definedName name="SHARED_FORMULA_6_384_6_384_0" localSheetId="11">#REF!</definedName>
    <definedName name="SHARED_FORMULA_6_384_6_384_0">#REF!</definedName>
    <definedName name="SHARED_FORMULA_6_388_6_388_1">NA()</definedName>
    <definedName name="SHARED_FORMULA_6_398_6_398_0" localSheetId="1">#REF!</definedName>
    <definedName name="SHARED_FORMULA_6_398_6_398_0" localSheetId="6">#REF!</definedName>
    <definedName name="SHARED_FORMULA_6_398_6_398_0" localSheetId="15">#REF!</definedName>
    <definedName name="SHARED_FORMULA_6_398_6_398_0" localSheetId="13">#REF!</definedName>
    <definedName name="SHARED_FORMULA_6_398_6_398_0" localSheetId="12">#REF!</definedName>
    <definedName name="SHARED_FORMULA_6_398_6_398_0" localSheetId="11">#REF!</definedName>
    <definedName name="SHARED_FORMULA_6_398_6_398_0">#REF!</definedName>
    <definedName name="SHARED_FORMULA_6_40_6_40_0" localSheetId="1">#REF!</definedName>
    <definedName name="SHARED_FORMULA_6_40_6_40_0" localSheetId="6">#REF!</definedName>
    <definedName name="SHARED_FORMULA_6_40_6_40_0" localSheetId="3">#REF!</definedName>
    <definedName name="SHARED_FORMULA_6_40_6_40_0" localSheetId="13">#REF!</definedName>
    <definedName name="SHARED_FORMULA_6_40_6_40_0">#REF!</definedName>
    <definedName name="SHARED_FORMULA_6_406_6_406_0" localSheetId="1">#REF!</definedName>
    <definedName name="SHARED_FORMULA_6_406_6_406_0" localSheetId="6">#REF!</definedName>
    <definedName name="SHARED_FORMULA_6_406_6_406_0" localSheetId="3">#REF!</definedName>
    <definedName name="SHARED_FORMULA_6_406_6_406_0" localSheetId="13">#REF!</definedName>
    <definedName name="SHARED_FORMULA_6_406_6_406_0">#REF!</definedName>
    <definedName name="SHARED_FORMULA_6_415_6_415_0" localSheetId="1">#REF!</definedName>
    <definedName name="SHARED_FORMULA_6_415_6_415_0" localSheetId="6">#REF!</definedName>
    <definedName name="SHARED_FORMULA_6_415_6_415_0" localSheetId="3">#REF!</definedName>
    <definedName name="SHARED_FORMULA_6_415_6_415_0" localSheetId="13">#REF!</definedName>
    <definedName name="SHARED_FORMULA_6_415_6_415_0">#REF!</definedName>
    <definedName name="SHARED_FORMULA_6_422_6_422_1" localSheetId="1">ROUNDUP(#REF!*#REF!*#REF!,1)</definedName>
    <definedName name="SHARED_FORMULA_6_422_6_422_1" localSheetId="6">ROUNDUP(#REF!*#REF!*#REF!,1)</definedName>
    <definedName name="SHARED_FORMULA_6_422_6_422_1" localSheetId="13">ROUNDUP(#REF!*#REF!*#REF!,1)</definedName>
    <definedName name="SHARED_FORMULA_6_422_6_422_1">ROUNDUP(#REF!*#REF!*#REF!,1)</definedName>
    <definedName name="SHARED_FORMULA_6_425_6_425_1">NA()</definedName>
    <definedName name="SHARED_FORMULA_6_426_6_426_0" localSheetId="1">#REF!</definedName>
    <definedName name="SHARED_FORMULA_6_426_6_426_0" localSheetId="6">#REF!</definedName>
    <definedName name="SHARED_FORMULA_6_426_6_426_0" localSheetId="15">#REF!</definedName>
    <definedName name="SHARED_FORMULA_6_426_6_426_0" localSheetId="13">#REF!</definedName>
    <definedName name="SHARED_FORMULA_6_426_6_426_0" localSheetId="12">#REF!</definedName>
    <definedName name="SHARED_FORMULA_6_426_6_426_0" localSheetId="11">#REF!</definedName>
    <definedName name="SHARED_FORMULA_6_426_6_426_0">#REF!</definedName>
    <definedName name="SHARED_FORMULA_6_442_6_442_0" localSheetId="1">#REF!</definedName>
    <definedName name="SHARED_FORMULA_6_442_6_442_0" localSheetId="6">#REF!</definedName>
    <definedName name="SHARED_FORMULA_6_442_6_442_0" localSheetId="3">#REF!</definedName>
    <definedName name="SHARED_FORMULA_6_442_6_442_0" localSheetId="13">#REF!</definedName>
    <definedName name="SHARED_FORMULA_6_442_6_442_0">#REF!</definedName>
    <definedName name="SHARED_FORMULA_6_452_6_452_0" localSheetId="1">#REF!</definedName>
    <definedName name="SHARED_FORMULA_6_452_6_452_0" localSheetId="6">#REF!</definedName>
    <definedName name="SHARED_FORMULA_6_452_6_452_0" localSheetId="3">#REF!</definedName>
    <definedName name="SHARED_FORMULA_6_452_6_452_0" localSheetId="13">#REF!</definedName>
    <definedName name="SHARED_FORMULA_6_452_6_452_0">#REF!</definedName>
    <definedName name="SHARED_FORMULA_6_470_6_470_0" localSheetId="1">#REF!</definedName>
    <definedName name="SHARED_FORMULA_6_470_6_470_0" localSheetId="6">#REF!</definedName>
    <definedName name="SHARED_FORMULA_6_470_6_470_0" localSheetId="3">#REF!</definedName>
    <definedName name="SHARED_FORMULA_6_470_6_470_0" localSheetId="13">#REF!</definedName>
    <definedName name="SHARED_FORMULA_6_470_6_470_0">#REF!</definedName>
    <definedName name="SHARED_FORMULA_6_478_6_478_0" localSheetId="1">#REF!</definedName>
    <definedName name="SHARED_FORMULA_6_478_6_478_0" localSheetId="6">#REF!</definedName>
    <definedName name="SHARED_FORMULA_6_478_6_478_0" localSheetId="3">#REF!</definedName>
    <definedName name="SHARED_FORMULA_6_478_6_478_0" localSheetId="13">#REF!</definedName>
    <definedName name="SHARED_FORMULA_6_478_6_478_0">#REF!</definedName>
    <definedName name="SHARED_FORMULA_6_48_6_48_0" localSheetId="1">#REF!</definedName>
    <definedName name="SHARED_FORMULA_6_48_6_48_0" localSheetId="6">#REF!</definedName>
    <definedName name="SHARED_FORMULA_6_48_6_48_0" localSheetId="3">#REF!</definedName>
    <definedName name="SHARED_FORMULA_6_48_6_48_0" localSheetId="13">#REF!</definedName>
    <definedName name="SHARED_FORMULA_6_48_6_48_0">#REF!</definedName>
    <definedName name="SHARED_FORMULA_6_489_6_489_0" localSheetId="1">#REF!</definedName>
    <definedName name="SHARED_FORMULA_6_489_6_489_0" localSheetId="6">#REF!</definedName>
    <definedName name="SHARED_FORMULA_6_489_6_489_0" localSheetId="3">#REF!</definedName>
    <definedName name="SHARED_FORMULA_6_489_6_489_0" localSheetId="13">#REF!</definedName>
    <definedName name="SHARED_FORMULA_6_489_6_489_0">#REF!</definedName>
    <definedName name="SHARED_FORMULA_6_505_6_505_0" localSheetId="1">#REF!</definedName>
    <definedName name="SHARED_FORMULA_6_505_6_505_0" localSheetId="6">#REF!</definedName>
    <definedName name="SHARED_FORMULA_6_505_6_505_0" localSheetId="3">#REF!</definedName>
    <definedName name="SHARED_FORMULA_6_505_6_505_0" localSheetId="13">#REF!</definedName>
    <definedName name="SHARED_FORMULA_6_505_6_505_0">#REF!</definedName>
    <definedName name="SHARED_FORMULA_6_511_6_511_0" localSheetId="1">#REF!</definedName>
    <definedName name="SHARED_FORMULA_6_511_6_511_0" localSheetId="6">#REF!</definedName>
    <definedName name="SHARED_FORMULA_6_511_6_511_0" localSheetId="3">#REF!</definedName>
    <definedName name="SHARED_FORMULA_6_511_6_511_0" localSheetId="13">#REF!</definedName>
    <definedName name="SHARED_FORMULA_6_511_6_511_0">#REF!</definedName>
    <definedName name="SHARED_FORMULA_6_520_6_520_0" localSheetId="1">#REF!</definedName>
    <definedName name="SHARED_FORMULA_6_520_6_520_0" localSheetId="6">#REF!</definedName>
    <definedName name="SHARED_FORMULA_6_520_6_520_0" localSheetId="3">#REF!</definedName>
    <definedName name="SHARED_FORMULA_6_520_6_520_0" localSheetId="13">#REF!</definedName>
    <definedName name="SHARED_FORMULA_6_520_6_520_0">#REF!</definedName>
    <definedName name="SHARED_FORMULA_6_530_6_530_0" localSheetId="1">#REF!</definedName>
    <definedName name="SHARED_FORMULA_6_530_6_530_0" localSheetId="6">#REF!</definedName>
    <definedName name="SHARED_FORMULA_6_530_6_530_0" localSheetId="3">#REF!</definedName>
    <definedName name="SHARED_FORMULA_6_530_6_530_0" localSheetId="13">#REF!</definedName>
    <definedName name="SHARED_FORMULA_6_530_6_530_0">#REF!</definedName>
    <definedName name="SHARED_FORMULA_6_569_6_569_1" localSheetId="1">ROUNDUP(#REF!*#REF!,1)</definedName>
    <definedName name="SHARED_FORMULA_6_569_6_569_1" localSheetId="6">ROUNDUP(#REF!*#REF!,1)</definedName>
    <definedName name="SHARED_FORMULA_6_569_6_569_1" localSheetId="13">ROUNDUP(#REF!*#REF!,1)</definedName>
    <definedName name="SHARED_FORMULA_6_569_6_569_1">ROUNDUP(#REF!*#REF!,1)</definedName>
    <definedName name="SHARED_FORMULA_6_572_6_572_0" localSheetId="1">#REF!</definedName>
    <definedName name="SHARED_FORMULA_6_572_6_572_0" localSheetId="6">#REF!</definedName>
    <definedName name="SHARED_FORMULA_6_572_6_572_0" localSheetId="3">#REF!</definedName>
    <definedName name="SHARED_FORMULA_6_572_6_572_0" localSheetId="13">#REF!</definedName>
    <definedName name="SHARED_FORMULA_6_572_6_572_0">#REF!</definedName>
    <definedName name="SHARED_FORMULA_6_575_6_575_1">NA()</definedName>
    <definedName name="SHARED_FORMULA_6_600_6_600_0" localSheetId="1">#REF!</definedName>
    <definedName name="SHARED_FORMULA_6_600_6_600_0" localSheetId="6">#REF!</definedName>
    <definedName name="SHARED_FORMULA_6_600_6_600_0" localSheetId="15">#REF!</definedName>
    <definedName name="SHARED_FORMULA_6_600_6_600_0" localSheetId="13">#REF!</definedName>
    <definedName name="SHARED_FORMULA_6_600_6_600_0" localSheetId="12">#REF!</definedName>
    <definedName name="SHARED_FORMULA_6_600_6_600_0" localSheetId="11">#REF!</definedName>
    <definedName name="SHARED_FORMULA_6_600_6_600_0">#REF!</definedName>
    <definedName name="SHARED_FORMULA_6_613_6_613_0" localSheetId="1">#REF!</definedName>
    <definedName name="SHARED_FORMULA_6_613_6_613_0" localSheetId="6">#REF!</definedName>
    <definedName name="SHARED_FORMULA_6_613_6_613_0" localSheetId="3">#REF!</definedName>
    <definedName name="SHARED_FORMULA_6_613_6_613_0" localSheetId="13">#REF!</definedName>
    <definedName name="SHARED_FORMULA_6_613_6_613_0">#REF!</definedName>
    <definedName name="SHARED_FORMULA_6_63_6_63_0" localSheetId="1">#REF!</definedName>
    <definedName name="SHARED_FORMULA_6_63_6_63_0" localSheetId="6">#REF!</definedName>
    <definedName name="SHARED_FORMULA_6_63_6_63_0" localSheetId="3">#REF!</definedName>
    <definedName name="SHARED_FORMULA_6_63_6_63_0" localSheetId="13">#REF!</definedName>
    <definedName name="SHARED_FORMULA_6_63_6_63_0">#REF!</definedName>
    <definedName name="SHARED_FORMULA_6_638_6_638_0" localSheetId="1">#REF!</definedName>
    <definedName name="SHARED_FORMULA_6_638_6_638_0" localSheetId="6">#REF!</definedName>
    <definedName name="SHARED_FORMULA_6_638_6_638_0" localSheetId="3">#REF!</definedName>
    <definedName name="SHARED_FORMULA_6_638_6_638_0" localSheetId="13">#REF!</definedName>
    <definedName name="SHARED_FORMULA_6_638_6_638_0">#REF!</definedName>
    <definedName name="SHARED_FORMULA_6_64_6_64_0" localSheetId="1">#REF!</definedName>
    <definedName name="SHARED_FORMULA_6_64_6_64_0" localSheetId="6">#REF!</definedName>
    <definedName name="SHARED_FORMULA_6_64_6_64_0" localSheetId="3">#REF!</definedName>
    <definedName name="SHARED_FORMULA_6_64_6_64_0" localSheetId="13">#REF!</definedName>
    <definedName name="SHARED_FORMULA_6_64_6_64_0">#REF!</definedName>
    <definedName name="SHARED_FORMULA_6_662_6_662_0" localSheetId="1">#REF!</definedName>
    <definedName name="SHARED_FORMULA_6_662_6_662_0" localSheetId="6">#REF!</definedName>
    <definedName name="SHARED_FORMULA_6_662_6_662_0" localSheetId="3">#REF!</definedName>
    <definedName name="SHARED_FORMULA_6_662_6_662_0" localSheetId="13">#REF!</definedName>
    <definedName name="SHARED_FORMULA_6_662_6_662_0">#REF!</definedName>
    <definedName name="SHARED_FORMULA_6_677_6_677_0" localSheetId="1">#REF!</definedName>
    <definedName name="SHARED_FORMULA_6_677_6_677_0" localSheetId="6">#REF!</definedName>
    <definedName name="SHARED_FORMULA_6_677_6_677_0" localSheetId="3">#REF!</definedName>
    <definedName name="SHARED_FORMULA_6_677_6_677_0" localSheetId="13">#REF!</definedName>
    <definedName name="SHARED_FORMULA_6_677_6_677_0">#REF!</definedName>
    <definedName name="SHARED_FORMULA_6_693_6_693_0" localSheetId="1">#REF!</definedName>
    <definedName name="SHARED_FORMULA_6_693_6_693_0" localSheetId="6">#REF!</definedName>
    <definedName name="SHARED_FORMULA_6_693_6_693_0" localSheetId="3">#REF!</definedName>
    <definedName name="SHARED_FORMULA_6_693_6_693_0" localSheetId="13">#REF!</definedName>
    <definedName name="SHARED_FORMULA_6_693_6_693_0">#REF!</definedName>
    <definedName name="SHARED_FORMULA_6_881_6_881_1" localSheetId="1">ROUNDUP(#REF!*#REF!*#REF!,1)</definedName>
    <definedName name="SHARED_FORMULA_6_881_6_881_1" localSheetId="6">ROUNDUP(#REF!*#REF!*#REF!,1)</definedName>
    <definedName name="SHARED_FORMULA_6_881_6_881_1" localSheetId="15">ROUNDUP(#REF!*#REF!*#REF!,1)</definedName>
    <definedName name="SHARED_FORMULA_6_881_6_881_1" localSheetId="13">ROUNDUP(#REF!*#REF!*#REF!,1)</definedName>
    <definedName name="SHARED_FORMULA_6_881_6_881_1" localSheetId="12">ROUNDUP(#REF!*#REF!*#REF!,1)</definedName>
    <definedName name="SHARED_FORMULA_6_881_6_881_1" localSheetId="11">ROUNDUP(#REF!*#REF!*#REF!,1)</definedName>
    <definedName name="SHARED_FORMULA_6_881_6_881_1">ROUNDUP(#REF!*#REF!*#REF!,1)</definedName>
    <definedName name="SHARED_FORMULA_6_889_6_889_1">NA()</definedName>
    <definedName name="SHARED_FORMULA_6_91_6_91_0" localSheetId="1">#REF!</definedName>
    <definedName name="SHARED_FORMULA_6_91_6_91_0" localSheetId="6">#REF!</definedName>
    <definedName name="SHARED_FORMULA_6_91_6_91_0" localSheetId="15">#REF!</definedName>
    <definedName name="SHARED_FORMULA_6_91_6_91_0" localSheetId="13">#REF!</definedName>
    <definedName name="SHARED_FORMULA_6_91_6_91_0" localSheetId="12">#REF!</definedName>
    <definedName name="SHARED_FORMULA_6_91_6_91_0" localSheetId="11">#REF!</definedName>
    <definedName name="SHARED_FORMULA_6_91_6_91_0">#REF!</definedName>
    <definedName name="SHARED_FORMULA_6_96_6_96_0" localSheetId="1">#REF!</definedName>
    <definedName name="SHARED_FORMULA_6_96_6_96_0" localSheetId="6">#REF!</definedName>
    <definedName name="SHARED_FORMULA_6_96_6_96_0" localSheetId="3">#REF!</definedName>
    <definedName name="SHARED_FORMULA_6_96_6_96_0" localSheetId="13">#REF!</definedName>
    <definedName name="SHARED_FORMULA_6_96_6_96_0">#REF!</definedName>
    <definedName name="SHARED_FORMULA_7_10_7_10_0" localSheetId="1">IF(#REF!=0,"",+TRUNC(#REF!*#REF!,2))</definedName>
    <definedName name="SHARED_FORMULA_7_10_7_10_0" localSheetId="6">IF(#REF!=0,"",+TRUNC(#REF!*#REF!,2))</definedName>
    <definedName name="SHARED_FORMULA_7_10_7_10_0" localSheetId="3">IF(#REF!=0,"",+TRUNC(#REF!*#REF!,2))</definedName>
    <definedName name="SHARED_FORMULA_7_10_7_10_0" localSheetId="15">IF(#REF!=0,"",+TRUNC(#REF!*#REF!,2))</definedName>
    <definedName name="SHARED_FORMULA_7_10_7_10_0" localSheetId="13">IF(#REF!=0,"",+TRUNC(#REF!*#REF!,2))</definedName>
    <definedName name="SHARED_FORMULA_7_10_7_10_0" localSheetId="12">IF(#REF!=0,"",+TRUNC(#REF!*#REF!,2))</definedName>
    <definedName name="SHARED_FORMULA_7_10_7_10_0" localSheetId="11">IF(#REF!=0,"",+TRUNC(#REF!*#REF!,2))</definedName>
    <definedName name="SHARED_FORMULA_7_10_7_10_0">IF(#REF!=0,"",+TRUNC(#REF!*#REF!,2))</definedName>
    <definedName name="SHARED_FORMULA_7_102_7_102_0" localSheetId="1">IF(#REF!=0,"",+TRUNC(#REF!*#REF!,2))</definedName>
    <definedName name="SHARED_FORMULA_7_102_7_102_0" localSheetId="6">IF(#REF!=0,"",+TRUNC(#REF!*#REF!,2))</definedName>
    <definedName name="SHARED_FORMULA_7_102_7_102_0" localSheetId="3">IF(#REF!=0,"",+TRUNC(#REF!*#REF!,2))</definedName>
    <definedName name="SHARED_FORMULA_7_102_7_102_0" localSheetId="15">IF(#REF!=0,"",+TRUNC(#REF!*#REF!,2))</definedName>
    <definedName name="SHARED_FORMULA_7_102_7_102_0" localSheetId="13">IF(#REF!=0,"",+TRUNC(#REF!*#REF!,2))</definedName>
    <definedName name="SHARED_FORMULA_7_102_7_102_0" localSheetId="12">IF(#REF!=0,"",+TRUNC(#REF!*#REF!,2))</definedName>
    <definedName name="SHARED_FORMULA_7_102_7_102_0" localSheetId="11">IF(#REF!=0,"",+TRUNC(#REF!*#REF!,2))</definedName>
    <definedName name="SHARED_FORMULA_7_102_7_102_0">IF(#REF!=0,"",+TRUNC(#REF!*#REF!,2))</definedName>
    <definedName name="SHARED_FORMULA_7_108_7_108_0" localSheetId="1">ROUND(#REF!*#REF!,2)</definedName>
    <definedName name="SHARED_FORMULA_7_108_7_108_0" localSheetId="6">ROUND(#REF!*#REF!,2)</definedName>
    <definedName name="SHARED_FORMULA_7_108_7_108_0" localSheetId="15">ROUND(#REF!*#REF!,2)</definedName>
    <definedName name="SHARED_FORMULA_7_108_7_108_0" localSheetId="13">ROUND(#REF!*#REF!,2)</definedName>
    <definedName name="SHARED_FORMULA_7_108_7_108_0" localSheetId="12">ROUND(#REF!*#REF!,2)</definedName>
    <definedName name="SHARED_FORMULA_7_108_7_108_0" localSheetId="11">ROUND(#REF!*#REF!,2)</definedName>
    <definedName name="SHARED_FORMULA_7_108_7_108_0">ROUND(#REF!*#REF!,2)</definedName>
    <definedName name="SHARED_FORMULA_7_115_7_115_0" localSheetId="1">IF(#REF!=0,"",+TRUNC(#REF!*#REF!,2))</definedName>
    <definedName name="SHARED_FORMULA_7_115_7_115_0" localSheetId="6">IF(#REF!=0,"",+TRUNC(#REF!*#REF!,2))</definedName>
    <definedName name="SHARED_FORMULA_7_115_7_115_0" localSheetId="15">IF(#REF!=0,"",+TRUNC(#REF!*#REF!,2))</definedName>
    <definedName name="SHARED_FORMULA_7_115_7_115_0" localSheetId="13">IF(#REF!=0,"",+TRUNC(#REF!*#REF!,2))</definedName>
    <definedName name="SHARED_FORMULA_7_115_7_115_0" localSheetId="12">IF(#REF!=0,"",+TRUNC(#REF!*#REF!,2))</definedName>
    <definedName name="SHARED_FORMULA_7_115_7_115_0" localSheetId="11">IF(#REF!=0,"",+TRUNC(#REF!*#REF!,2))</definedName>
    <definedName name="SHARED_FORMULA_7_115_7_115_0">IF(#REF!=0,"",+TRUNC(#REF!*#REF!,2))</definedName>
    <definedName name="SHARED_FORMULA_7_120_7_120_1">NA()</definedName>
    <definedName name="SHARED_FORMULA_7_140_7_140_0" localSheetId="1">IF(#REF!=0,"",+TRUNC(#REF!*#REF!,2))</definedName>
    <definedName name="SHARED_FORMULA_7_140_7_140_0" localSheetId="6">IF(#REF!=0,"",+TRUNC(#REF!*#REF!,2))</definedName>
    <definedName name="SHARED_FORMULA_7_140_7_140_0" localSheetId="15">IF(#REF!=0,"",+TRUNC(#REF!*#REF!,2))</definedName>
    <definedName name="SHARED_FORMULA_7_140_7_140_0" localSheetId="13">IF(#REF!=0,"",+TRUNC(#REF!*#REF!,2))</definedName>
    <definedName name="SHARED_FORMULA_7_140_7_140_0" localSheetId="12">IF(#REF!=0,"",+TRUNC(#REF!*#REF!,2))</definedName>
    <definedName name="SHARED_FORMULA_7_140_7_140_0" localSheetId="11">IF(#REF!=0,"",+TRUNC(#REF!*#REF!,2))</definedName>
    <definedName name="SHARED_FORMULA_7_140_7_140_0">IF(#REF!=0,"",+TRUNC(#REF!*#REF!,2))</definedName>
    <definedName name="SHARED_FORMULA_7_165_7_165_0" localSheetId="1">IF(#REF!=0,"",+TRUNC(#REF!*#REF!,2))</definedName>
    <definedName name="SHARED_FORMULA_7_165_7_165_0" localSheetId="6">IF(#REF!=0,"",+TRUNC(#REF!*#REF!,2))</definedName>
    <definedName name="SHARED_FORMULA_7_165_7_165_0" localSheetId="15">IF(#REF!=0,"",+TRUNC(#REF!*#REF!,2))</definedName>
    <definedName name="SHARED_FORMULA_7_165_7_165_0" localSheetId="13">IF(#REF!=0,"",+TRUNC(#REF!*#REF!,2))</definedName>
    <definedName name="SHARED_FORMULA_7_165_7_165_0" localSheetId="12">IF(#REF!=0,"",+TRUNC(#REF!*#REF!,2))</definedName>
    <definedName name="SHARED_FORMULA_7_165_7_165_0" localSheetId="11">IF(#REF!=0,"",+TRUNC(#REF!*#REF!,2))</definedName>
    <definedName name="SHARED_FORMULA_7_165_7_165_0">IF(#REF!=0,"",+TRUNC(#REF!*#REF!,2))</definedName>
    <definedName name="SHARED_FORMULA_7_172_7_172_0" localSheetId="1">IF(#REF!=0,"",+TRUNC(#REF!*#REF!,2))</definedName>
    <definedName name="SHARED_FORMULA_7_172_7_172_0" localSheetId="6">IF(#REF!=0,"",+TRUNC(#REF!*#REF!,2))</definedName>
    <definedName name="SHARED_FORMULA_7_172_7_172_0" localSheetId="15">IF(#REF!=0,"",+TRUNC(#REF!*#REF!,2))</definedName>
    <definedName name="SHARED_FORMULA_7_172_7_172_0" localSheetId="13">IF(#REF!=0,"",+TRUNC(#REF!*#REF!,2))</definedName>
    <definedName name="SHARED_FORMULA_7_172_7_172_0" localSheetId="12">IF(#REF!=0,"",+TRUNC(#REF!*#REF!,2))</definedName>
    <definedName name="SHARED_FORMULA_7_172_7_172_0" localSheetId="11">IF(#REF!=0,"",+TRUNC(#REF!*#REF!,2))</definedName>
    <definedName name="SHARED_FORMULA_7_172_7_172_0">IF(#REF!=0,"",+TRUNC(#REF!*#REF!,2))</definedName>
    <definedName name="SHARED_FORMULA_7_179_7_179_0" localSheetId="1">IF(#REF!=0,"",+TRUNC(#REF!*#REF!,2))</definedName>
    <definedName name="SHARED_FORMULA_7_179_7_179_0" localSheetId="6">IF(#REF!=0,"",+TRUNC(#REF!*#REF!,2))</definedName>
    <definedName name="SHARED_FORMULA_7_179_7_179_0" localSheetId="15">IF(#REF!=0,"",+TRUNC(#REF!*#REF!,2))</definedName>
    <definedName name="SHARED_FORMULA_7_179_7_179_0" localSheetId="13">IF(#REF!=0,"",+TRUNC(#REF!*#REF!,2))</definedName>
    <definedName name="SHARED_FORMULA_7_179_7_179_0" localSheetId="12">IF(#REF!=0,"",+TRUNC(#REF!*#REF!,2))</definedName>
    <definedName name="SHARED_FORMULA_7_179_7_179_0" localSheetId="11">IF(#REF!=0,"",+TRUNC(#REF!*#REF!,2))</definedName>
    <definedName name="SHARED_FORMULA_7_179_7_179_0">IF(#REF!=0,"",+TRUNC(#REF!*#REF!,2))</definedName>
    <definedName name="SHARED_FORMULA_7_187_7_187_0" localSheetId="1">IF(#REF!=0,"",+TRUNC(#REF!*#REF!,2))</definedName>
    <definedName name="SHARED_FORMULA_7_187_7_187_0" localSheetId="6">IF(#REF!=0,"",+TRUNC(#REF!*#REF!,2))</definedName>
    <definedName name="SHARED_FORMULA_7_187_7_187_0" localSheetId="15">IF(#REF!=0,"",+TRUNC(#REF!*#REF!,2))</definedName>
    <definedName name="SHARED_FORMULA_7_187_7_187_0" localSheetId="13">IF(#REF!=0,"",+TRUNC(#REF!*#REF!,2))</definedName>
    <definedName name="SHARED_FORMULA_7_187_7_187_0" localSheetId="12">IF(#REF!=0,"",+TRUNC(#REF!*#REF!,2))</definedName>
    <definedName name="SHARED_FORMULA_7_187_7_187_0" localSheetId="11">IF(#REF!=0,"",+TRUNC(#REF!*#REF!,2))</definedName>
    <definedName name="SHARED_FORMULA_7_187_7_187_0">IF(#REF!=0,"",+TRUNC(#REF!*#REF!,2))</definedName>
    <definedName name="SHARED_FORMULA_7_206_7_206_0" localSheetId="1">IF(#REF!=0,"",+TRUNC(#REF!*#REF!,2))</definedName>
    <definedName name="SHARED_FORMULA_7_206_7_206_0" localSheetId="6">IF(#REF!=0,"",+TRUNC(#REF!*#REF!,2))</definedName>
    <definedName name="SHARED_FORMULA_7_206_7_206_0" localSheetId="15">IF(#REF!=0,"",+TRUNC(#REF!*#REF!,2))</definedName>
    <definedName name="SHARED_FORMULA_7_206_7_206_0" localSheetId="13">IF(#REF!=0,"",+TRUNC(#REF!*#REF!,2))</definedName>
    <definedName name="SHARED_FORMULA_7_206_7_206_0" localSheetId="12">IF(#REF!=0,"",+TRUNC(#REF!*#REF!,2))</definedName>
    <definedName name="SHARED_FORMULA_7_206_7_206_0" localSheetId="11">IF(#REF!=0,"",+TRUNC(#REF!*#REF!,2))</definedName>
    <definedName name="SHARED_FORMULA_7_206_7_206_0">IF(#REF!=0,"",+TRUNC(#REF!*#REF!,2))</definedName>
    <definedName name="SHARED_FORMULA_7_21_7_21_0" localSheetId="1">ROUND(#REF!*#REF!,2)</definedName>
    <definedName name="SHARED_FORMULA_7_21_7_21_0" localSheetId="6">ROUND(#REF!*#REF!,2)</definedName>
    <definedName name="SHARED_FORMULA_7_21_7_21_0" localSheetId="15">ROUND(#REF!*#REF!,2)</definedName>
    <definedName name="SHARED_FORMULA_7_21_7_21_0" localSheetId="13">ROUND(#REF!*#REF!,2)</definedName>
    <definedName name="SHARED_FORMULA_7_21_7_21_0" localSheetId="12">ROUND(#REF!*#REF!,2)</definedName>
    <definedName name="SHARED_FORMULA_7_21_7_21_0" localSheetId="11">ROUND(#REF!*#REF!,2)</definedName>
    <definedName name="SHARED_FORMULA_7_21_7_21_0">ROUND(#REF!*#REF!,2)</definedName>
    <definedName name="SHARED_FORMULA_7_213_7_213_0" localSheetId="1">IF(#REF!=0,"",+TRUNC(#REF!*#REF!,2))</definedName>
    <definedName name="SHARED_FORMULA_7_213_7_213_0" localSheetId="6">IF(#REF!=0,"",+TRUNC(#REF!*#REF!,2))</definedName>
    <definedName name="SHARED_FORMULA_7_213_7_213_0" localSheetId="15">IF(#REF!=0,"",+TRUNC(#REF!*#REF!,2))</definedName>
    <definedName name="SHARED_FORMULA_7_213_7_213_0" localSheetId="13">IF(#REF!=0,"",+TRUNC(#REF!*#REF!,2))</definedName>
    <definedName name="SHARED_FORMULA_7_213_7_213_0" localSheetId="12">IF(#REF!=0,"",+TRUNC(#REF!*#REF!,2))</definedName>
    <definedName name="SHARED_FORMULA_7_213_7_213_0" localSheetId="11">IF(#REF!=0,"",+TRUNC(#REF!*#REF!,2))</definedName>
    <definedName name="SHARED_FORMULA_7_213_7_213_0">IF(#REF!=0,"",+TRUNC(#REF!*#REF!,2))</definedName>
    <definedName name="SHARED_FORMULA_7_221_7_221_0" localSheetId="1">IF(#REF!=0,"",+TRUNC(#REF!*#REF!,2))</definedName>
    <definedName name="SHARED_FORMULA_7_221_7_221_0" localSheetId="6">IF(#REF!=0,"",+TRUNC(#REF!*#REF!,2))</definedName>
    <definedName name="SHARED_FORMULA_7_221_7_221_0" localSheetId="15">IF(#REF!=0,"",+TRUNC(#REF!*#REF!,2))</definedName>
    <definedName name="SHARED_FORMULA_7_221_7_221_0" localSheetId="13">IF(#REF!=0,"",+TRUNC(#REF!*#REF!,2))</definedName>
    <definedName name="SHARED_FORMULA_7_221_7_221_0" localSheetId="12">IF(#REF!=0,"",+TRUNC(#REF!*#REF!,2))</definedName>
    <definedName name="SHARED_FORMULA_7_221_7_221_0" localSheetId="11">IF(#REF!=0,"",+TRUNC(#REF!*#REF!,2))</definedName>
    <definedName name="SHARED_FORMULA_7_221_7_221_0">IF(#REF!=0,"",+TRUNC(#REF!*#REF!,2))</definedName>
    <definedName name="SHARED_FORMULA_7_233_7_233_0" localSheetId="1">IF(#REF!=0,"",+TRUNC(#REF!*#REF!,2))</definedName>
    <definedName name="SHARED_FORMULA_7_233_7_233_0" localSheetId="6">IF(#REF!=0,"",+TRUNC(#REF!*#REF!,2))</definedName>
    <definedName name="SHARED_FORMULA_7_233_7_233_0" localSheetId="15">IF(#REF!=0,"",+TRUNC(#REF!*#REF!,2))</definedName>
    <definedName name="SHARED_FORMULA_7_233_7_233_0" localSheetId="13">IF(#REF!=0,"",+TRUNC(#REF!*#REF!,2))</definedName>
    <definedName name="SHARED_FORMULA_7_233_7_233_0" localSheetId="12">IF(#REF!=0,"",+TRUNC(#REF!*#REF!,2))</definedName>
    <definedName name="SHARED_FORMULA_7_233_7_233_0" localSheetId="11">IF(#REF!=0,"",+TRUNC(#REF!*#REF!,2))</definedName>
    <definedName name="SHARED_FORMULA_7_233_7_233_0">IF(#REF!=0,"",+TRUNC(#REF!*#REF!,2))</definedName>
    <definedName name="SHARED_FORMULA_7_239_7_239_0" localSheetId="1">IF(#REF!=0,"",+TRUNC(#REF!*#REF!,2))</definedName>
    <definedName name="SHARED_FORMULA_7_239_7_239_0" localSheetId="6">IF(#REF!=0,"",+TRUNC(#REF!*#REF!,2))</definedName>
    <definedName name="SHARED_FORMULA_7_239_7_239_0" localSheetId="15">IF(#REF!=0,"",+TRUNC(#REF!*#REF!,2))</definedName>
    <definedName name="SHARED_FORMULA_7_239_7_239_0" localSheetId="13">IF(#REF!=0,"",+TRUNC(#REF!*#REF!,2))</definedName>
    <definedName name="SHARED_FORMULA_7_239_7_239_0" localSheetId="12">IF(#REF!=0,"",+TRUNC(#REF!*#REF!,2))</definedName>
    <definedName name="SHARED_FORMULA_7_239_7_239_0" localSheetId="11">IF(#REF!=0,"",+TRUNC(#REF!*#REF!,2))</definedName>
    <definedName name="SHARED_FORMULA_7_239_7_239_0">IF(#REF!=0,"",+TRUNC(#REF!*#REF!,2))</definedName>
    <definedName name="SHARED_FORMULA_7_245_7_245_0" localSheetId="1">IF(#REF!=0,"",+TRUNC(#REF!*#REF!,2))</definedName>
    <definedName name="SHARED_FORMULA_7_245_7_245_0" localSheetId="6">IF(#REF!=0,"",+TRUNC(#REF!*#REF!,2))</definedName>
    <definedName name="SHARED_FORMULA_7_245_7_245_0" localSheetId="15">IF(#REF!=0,"",+TRUNC(#REF!*#REF!,2))</definedName>
    <definedName name="SHARED_FORMULA_7_245_7_245_0" localSheetId="13">IF(#REF!=0,"",+TRUNC(#REF!*#REF!,2))</definedName>
    <definedName name="SHARED_FORMULA_7_245_7_245_0" localSheetId="12">IF(#REF!=0,"",+TRUNC(#REF!*#REF!,2))</definedName>
    <definedName name="SHARED_FORMULA_7_245_7_245_0" localSheetId="11">IF(#REF!=0,"",+TRUNC(#REF!*#REF!,2))</definedName>
    <definedName name="SHARED_FORMULA_7_245_7_245_0">IF(#REF!=0,"",+TRUNC(#REF!*#REF!,2))</definedName>
    <definedName name="SHARED_FORMULA_7_267_7_267_0" localSheetId="1">IF(#REF!=0,"",+TRUNC(#REF!*#REF!,2))</definedName>
    <definedName name="SHARED_FORMULA_7_267_7_267_0" localSheetId="6">IF(#REF!=0,"",+TRUNC(#REF!*#REF!,2))</definedName>
    <definedName name="SHARED_FORMULA_7_267_7_267_0" localSheetId="15">IF(#REF!=0,"",+TRUNC(#REF!*#REF!,2))</definedName>
    <definedName name="SHARED_FORMULA_7_267_7_267_0" localSheetId="13">IF(#REF!=0,"",+TRUNC(#REF!*#REF!,2))</definedName>
    <definedName name="SHARED_FORMULA_7_267_7_267_0" localSheetId="12">IF(#REF!=0,"",+TRUNC(#REF!*#REF!,2))</definedName>
    <definedName name="SHARED_FORMULA_7_267_7_267_0" localSheetId="11">IF(#REF!=0,"",+TRUNC(#REF!*#REF!,2))</definedName>
    <definedName name="SHARED_FORMULA_7_267_7_267_0">IF(#REF!=0,"",+TRUNC(#REF!*#REF!,2))</definedName>
    <definedName name="SHARED_FORMULA_7_276_7_276_0" localSheetId="1">IF(#REF!=0,"",+TRUNC(#REF!*#REF!,2))</definedName>
    <definedName name="SHARED_FORMULA_7_276_7_276_0" localSheetId="6">IF(#REF!=0,"",+TRUNC(#REF!*#REF!,2))</definedName>
    <definedName name="SHARED_FORMULA_7_276_7_276_0" localSheetId="15">IF(#REF!=0,"",+TRUNC(#REF!*#REF!,2))</definedName>
    <definedName name="SHARED_FORMULA_7_276_7_276_0" localSheetId="13">IF(#REF!=0,"",+TRUNC(#REF!*#REF!,2))</definedName>
    <definedName name="SHARED_FORMULA_7_276_7_276_0" localSheetId="12">IF(#REF!=0,"",+TRUNC(#REF!*#REF!,2))</definedName>
    <definedName name="SHARED_FORMULA_7_276_7_276_0" localSheetId="11">IF(#REF!=0,"",+TRUNC(#REF!*#REF!,2))</definedName>
    <definedName name="SHARED_FORMULA_7_276_7_276_0">IF(#REF!=0,"",+TRUNC(#REF!*#REF!,2))</definedName>
    <definedName name="SHARED_FORMULA_7_281_7_281_1">NA()</definedName>
    <definedName name="SHARED_FORMULA_7_286_7_286_0" localSheetId="1">IF(#REF!=0,"",+TRUNC(#REF!*#REF!,2))</definedName>
    <definedName name="SHARED_FORMULA_7_286_7_286_0" localSheetId="6">IF(#REF!=0,"",+TRUNC(#REF!*#REF!,2))</definedName>
    <definedName name="SHARED_FORMULA_7_286_7_286_0" localSheetId="15">IF(#REF!=0,"",+TRUNC(#REF!*#REF!,2))</definedName>
    <definedName name="SHARED_FORMULA_7_286_7_286_0" localSheetId="13">IF(#REF!=0,"",+TRUNC(#REF!*#REF!,2))</definedName>
    <definedName name="SHARED_FORMULA_7_286_7_286_0" localSheetId="12">IF(#REF!=0,"",+TRUNC(#REF!*#REF!,2))</definedName>
    <definedName name="SHARED_FORMULA_7_286_7_286_0" localSheetId="11">IF(#REF!=0,"",+TRUNC(#REF!*#REF!,2))</definedName>
    <definedName name="SHARED_FORMULA_7_286_7_286_0">IF(#REF!=0,"",+TRUNC(#REF!*#REF!,2))</definedName>
    <definedName name="SHARED_FORMULA_7_2962_7_2962_1" localSheetId="1">#REF!*#REF!</definedName>
    <definedName name="SHARED_FORMULA_7_2962_7_2962_1" localSheetId="6">#REF!*#REF!</definedName>
    <definedName name="SHARED_FORMULA_7_2962_7_2962_1" localSheetId="3">#REF!*#REF!</definedName>
    <definedName name="SHARED_FORMULA_7_2962_7_2962_1" localSheetId="15">#REF!*#REF!</definedName>
    <definedName name="SHARED_FORMULA_7_2962_7_2962_1" localSheetId="13">#REF!*#REF!</definedName>
    <definedName name="SHARED_FORMULA_7_2962_7_2962_1" localSheetId="12">#REF!*#REF!</definedName>
    <definedName name="SHARED_FORMULA_7_2962_7_2962_1" localSheetId="11">#REF!*#REF!</definedName>
    <definedName name="SHARED_FORMULA_7_2962_7_2962_1">#REF!*#REF!</definedName>
    <definedName name="SHARED_FORMULA_7_2966_7_2966_1">NA()</definedName>
    <definedName name="SHARED_FORMULA_7_2970_7_2970_1" localSheetId="1">#REF!*#REF!</definedName>
    <definedName name="SHARED_FORMULA_7_2970_7_2970_1" localSheetId="6">#REF!*#REF!</definedName>
    <definedName name="SHARED_FORMULA_7_2970_7_2970_1" localSheetId="3">#REF!*#REF!</definedName>
    <definedName name="SHARED_FORMULA_7_2970_7_2970_1" localSheetId="15">#REF!*#REF!</definedName>
    <definedName name="SHARED_FORMULA_7_2970_7_2970_1" localSheetId="13">#REF!*#REF!</definedName>
    <definedName name="SHARED_FORMULA_7_2970_7_2970_1" localSheetId="12">#REF!*#REF!</definedName>
    <definedName name="SHARED_FORMULA_7_2970_7_2970_1" localSheetId="11">#REF!*#REF!</definedName>
    <definedName name="SHARED_FORMULA_7_2970_7_2970_1">#REF!*#REF!</definedName>
    <definedName name="SHARED_FORMULA_7_2974_7_2974_1">NA()</definedName>
    <definedName name="SHARED_FORMULA_7_299_7_299_0" localSheetId="1">IF(#REF!=0,"",+TRUNC(#REF!*#REF!,2))</definedName>
    <definedName name="SHARED_FORMULA_7_299_7_299_0" localSheetId="6">IF(#REF!=0,"",+TRUNC(#REF!*#REF!,2))</definedName>
    <definedName name="SHARED_FORMULA_7_299_7_299_0" localSheetId="15">IF(#REF!=0,"",+TRUNC(#REF!*#REF!,2))</definedName>
    <definedName name="SHARED_FORMULA_7_299_7_299_0" localSheetId="13">IF(#REF!=0,"",+TRUNC(#REF!*#REF!,2))</definedName>
    <definedName name="SHARED_FORMULA_7_299_7_299_0" localSheetId="12">IF(#REF!=0,"",+TRUNC(#REF!*#REF!,2))</definedName>
    <definedName name="SHARED_FORMULA_7_299_7_299_0" localSheetId="11">IF(#REF!=0,"",+TRUNC(#REF!*#REF!,2))</definedName>
    <definedName name="SHARED_FORMULA_7_299_7_299_0">IF(#REF!=0,"",+TRUNC(#REF!*#REF!,2))</definedName>
    <definedName name="SHARED_FORMULA_7_31_7_31_0" localSheetId="1">IF(#REF!=0,"",+TRUNC(#REF!*#REF!,2))</definedName>
    <definedName name="SHARED_FORMULA_7_31_7_31_0" localSheetId="6">IF(#REF!=0,"",+TRUNC(#REF!*#REF!,2))</definedName>
    <definedName name="SHARED_FORMULA_7_31_7_31_0" localSheetId="15">IF(#REF!=0,"",+TRUNC(#REF!*#REF!,2))</definedName>
    <definedName name="SHARED_FORMULA_7_31_7_31_0" localSheetId="13">IF(#REF!=0,"",+TRUNC(#REF!*#REF!,2))</definedName>
    <definedName name="SHARED_FORMULA_7_31_7_31_0" localSheetId="12">IF(#REF!=0,"",+TRUNC(#REF!*#REF!,2))</definedName>
    <definedName name="SHARED_FORMULA_7_31_7_31_0" localSheetId="11">IF(#REF!=0,"",+TRUNC(#REF!*#REF!,2))</definedName>
    <definedName name="SHARED_FORMULA_7_31_7_31_0">IF(#REF!=0,"",+TRUNC(#REF!*#REF!,2))</definedName>
    <definedName name="SHARED_FORMULA_7_310_7_310_0" localSheetId="1">IF(#REF!=0,"",+TRUNC(#REF!*#REF!,2))</definedName>
    <definedName name="SHARED_FORMULA_7_310_7_310_0" localSheetId="6">IF(#REF!=0,"",+TRUNC(#REF!*#REF!,2))</definedName>
    <definedName name="SHARED_FORMULA_7_310_7_310_0" localSheetId="15">IF(#REF!=0,"",+TRUNC(#REF!*#REF!,2))</definedName>
    <definedName name="SHARED_FORMULA_7_310_7_310_0" localSheetId="13">IF(#REF!=0,"",+TRUNC(#REF!*#REF!,2))</definedName>
    <definedName name="SHARED_FORMULA_7_310_7_310_0" localSheetId="12">IF(#REF!=0,"",+TRUNC(#REF!*#REF!,2))</definedName>
    <definedName name="SHARED_FORMULA_7_310_7_310_0" localSheetId="11">IF(#REF!=0,"",+TRUNC(#REF!*#REF!,2))</definedName>
    <definedName name="SHARED_FORMULA_7_310_7_310_0">IF(#REF!=0,"",+TRUNC(#REF!*#REF!,2))</definedName>
    <definedName name="SHARED_FORMULA_7_326_7_326_0" localSheetId="1">IF(#REF!=0,"",+TRUNC(#REF!*#REF!,2))</definedName>
    <definedName name="SHARED_FORMULA_7_326_7_326_0" localSheetId="6">IF(#REF!=0,"",+TRUNC(#REF!*#REF!,2))</definedName>
    <definedName name="SHARED_FORMULA_7_326_7_326_0" localSheetId="15">IF(#REF!=0,"",+TRUNC(#REF!*#REF!,2))</definedName>
    <definedName name="SHARED_FORMULA_7_326_7_326_0" localSheetId="13">IF(#REF!=0,"",+TRUNC(#REF!*#REF!,2))</definedName>
    <definedName name="SHARED_FORMULA_7_326_7_326_0" localSheetId="12">IF(#REF!=0,"",+TRUNC(#REF!*#REF!,2))</definedName>
    <definedName name="SHARED_FORMULA_7_326_7_326_0" localSheetId="11">IF(#REF!=0,"",+TRUNC(#REF!*#REF!,2))</definedName>
    <definedName name="SHARED_FORMULA_7_326_7_326_0">IF(#REF!=0,"",+TRUNC(#REF!*#REF!,2))</definedName>
    <definedName name="SHARED_FORMULA_7_341_7_341_0" localSheetId="1">IF(#REF!=0,"",+TRUNC(#REF!*#REF!,2))</definedName>
    <definedName name="SHARED_FORMULA_7_341_7_341_0" localSheetId="6">IF(#REF!=0,"",+TRUNC(#REF!*#REF!,2))</definedName>
    <definedName name="SHARED_FORMULA_7_341_7_341_0" localSheetId="15">IF(#REF!=0,"",+TRUNC(#REF!*#REF!,2))</definedName>
    <definedName name="SHARED_FORMULA_7_341_7_341_0" localSheetId="13">IF(#REF!=0,"",+TRUNC(#REF!*#REF!,2))</definedName>
    <definedName name="SHARED_FORMULA_7_341_7_341_0" localSheetId="12">IF(#REF!=0,"",+TRUNC(#REF!*#REF!,2))</definedName>
    <definedName name="SHARED_FORMULA_7_341_7_341_0" localSheetId="11">IF(#REF!=0,"",+TRUNC(#REF!*#REF!,2))</definedName>
    <definedName name="SHARED_FORMULA_7_341_7_341_0">IF(#REF!=0,"",+TRUNC(#REF!*#REF!,2))</definedName>
    <definedName name="SHARED_FORMULA_7_379_7_379_0" localSheetId="1">IF(#REF!=0,"",+TRUNC(#REF!*#REF!,2))</definedName>
    <definedName name="SHARED_FORMULA_7_379_7_379_0" localSheetId="6">IF(#REF!=0,"",+TRUNC(#REF!*#REF!,2))</definedName>
    <definedName name="SHARED_FORMULA_7_379_7_379_0" localSheetId="15">IF(#REF!=0,"",+TRUNC(#REF!*#REF!,2))</definedName>
    <definedName name="SHARED_FORMULA_7_379_7_379_0" localSheetId="13">IF(#REF!=0,"",+TRUNC(#REF!*#REF!,2))</definedName>
    <definedName name="SHARED_FORMULA_7_379_7_379_0" localSheetId="12">IF(#REF!=0,"",+TRUNC(#REF!*#REF!,2))</definedName>
    <definedName name="SHARED_FORMULA_7_379_7_379_0" localSheetId="11">IF(#REF!=0,"",+TRUNC(#REF!*#REF!,2))</definedName>
    <definedName name="SHARED_FORMULA_7_379_7_379_0">IF(#REF!=0,"",+TRUNC(#REF!*#REF!,2))</definedName>
    <definedName name="SHARED_FORMULA_7_414_7_414_0" localSheetId="1">IF(#REF!=0,"",+TRUNC(#REF!*#REF!,2))</definedName>
    <definedName name="SHARED_FORMULA_7_414_7_414_0" localSheetId="6">IF(#REF!=0,"",+TRUNC(#REF!*#REF!,2))</definedName>
    <definedName name="SHARED_FORMULA_7_414_7_414_0" localSheetId="15">IF(#REF!=0,"",+TRUNC(#REF!*#REF!,2))</definedName>
    <definedName name="SHARED_FORMULA_7_414_7_414_0" localSheetId="13">IF(#REF!=0,"",+TRUNC(#REF!*#REF!,2))</definedName>
    <definedName name="SHARED_FORMULA_7_414_7_414_0" localSheetId="12">IF(#REF!=0,"",+TRUNC(#REF!*#REF!,2))</definedName>
    <definedName name="SHARED_FORMULA_7_414_7_414_0" localSheetId="11">IF(#REF!=0,"",+TRUNC(#REF!*#REF!,2))</definedName>
    <definedName name="SHARED_FORMULA_7_414_7_414_0">IF(#REF!=0,"",+TRUNC(#REF!*#REF!,2))</definedName>
    <definedName name="SHARED_FORMULA_7_426_7_426_0" localSheetId="1">IF(#REF!=0,"",+TRUNC(#REF!*#REF!,2))</definedName>
    <definedName name="SHARED_FORMULA_7_426_7_426_0" localSheetId="6">IF(#REF!=0,"",+TRUNC(#REF!*#REF!,2))</definedName>
    <definedName name="SHARED_FORMULA_7_426_7_426_0" localSheetId="15">IF(#REF!=0,"",+TRUNC(#REF!*#REF!,2))</definedName>
    <definedName name="SHARED_FORMULA_7_426_7_426_0" localSheetId="13">IF(#REF!=0,"",+TRUNC(#REF!*#REF!,2))</definedName>
    <definedName name="SHARED_FORMULA_7_426_7_426_0" localSheetId="12">IF(#REF!=0,"",+TRUNC(#REF!*#REF!,2))</definedName>
    <definedName name="SHARED_FORMULA_7_426_7_426_0" localSheetId="11">IF(#REF!=0,"",+TRUNC(#REF!*#REF!,2))</definedName>
    <definedName name="SHARED_FORMULA_7_426_7_426_0">IF(#REF!=0,"",+TRUNC(#REF!*#REF!,2))</definedName>
    <definedName name="SHARED_FORMULA_7_441_7_441_0" localSheetId="1">IF(#REF!=0,"",+TRUNC(#REF!*#REF!,2))</definedName>
    <definedName name="SHARED_FORMULA_7_441_7_441_0" localSheetId="6">IF(#REF!=0,"",+TRUNC(#REF!*#REF!,2))</definedName>
    <definedName name="SHARED_FORMULA_7_441_7_441_0" localSheetId="15">IF(#REF!=0,"",+TRUNC(#REF!*#REF!,2))</definedName>
    <definedName name="SHARED_FORMULA_7_441_7_441_0" localSheetId="13">IF(#REF!=0,"",+TRUNC(#REF!*#REF!,2))</definedName>
    <definedName name="SHARED_FORMULA_7_441_7_441_0" localSheetId="12">IF(#REF!=0,"",+TRUNC(#REF!*#REF!,2))</definedName>
    <definedName name="SHARED_FORMULA_7_441_7_441_0" localSheetId="11">IF(#REF!=0,"",+TRUNC(#REF!*#REF!,2))</definedName>
    <definedName name="SHARED_FORMULA_7_441_7_441_0">IF(#REF!=0,"",+TRUNC(#REF!*#REF!,2))</definedName>
    <definedName name="SHARED_FORMULA_7_448_7_448_0" localSheetId="1">IF(#REF!=0,"",+TRUNC(#REF!*#REF!,2))</definedName>
    <definedName name="SHARED_FORMULA_7_448_7_448_0" localSheetId="6">IF(#REF!=0,"",+TRUNC(#REF!*#REF!,2))</definedName>
    <definedName name="SHARED_FORMULA_7_448_7_448_0" localSheetId="15">IF(#REF!=0,"",+TRUNC(#REF!*#REF!,2))</definedName>
    <definedName name="SHARED_FORMULA_7_448_7_448_0" localSheetId="13">IF(#REF!=0,"",+TRUNC(#REF!*#REF!,2))</definedName>
    <definedName name="SHARED_FORMULA_7_448_7_448_0" localSheetId="12">IF(#REF!=0,"",+TRUNC(#REF!*#REF!,2))</definedName>
    <definedName name="SHARED_FORMULA_7_448_7_448_0" localSheetId="11">IF(#REF!=0,"",+TRUNC(#REF!*#REF!,2))</definedName>
    <definedName name="SHARED_FORMULA_7_448_7_448_0">IF(#REF!=0,"",+TRUNC(#REF!*#REF!,2))</definedName>
    <definedName name="SHARED_FORMULA_7_468_7_468_0" localSheetId="1">IF(#REF!=0,"",+TRUNC(#REF!*#REF!,2))</definedName>
    <definedName name="SHARED_FORMULA_7_468_7_468_0" localSheetId="6">IF(#REF!=0,"",+TRUNC(#REF!*#REF!,2))</definedName>
    <definedName name="SHARED_FORMULA_7_468_7_468_0" localSheetId="15">IF(#REF!=0,"",+TRUNC(#REF!*#REF!,2))</definedName>
    <definedName name="SHARED_FORMULA_7_468_7_468_0" localSheetId="13">IF(#REF!=0,"",+TRUNC(#REF!*#REF!,2))</definedName>
    <definedName name="SHARED_FORMULA_7_468_7_468_0" localSheetId="12">IF(#REF!=0,"",+TRUNC(#REF!*#REF!,2))</definedName>
    <definedName name="SHARED_FORMULA_7_468_7_468_0" localSheetId="11">IF(#REF!=0,"",+TRUNC(#REF!*#REF!,2))</definedName>
    <definedName name="SHARED_FORMULA_7_468_7_468_0">IF(#REF!=0,"",+TRUNC(#REF!*#REF!,2))</definedName>
    <definedName name="SHARED_FORMULA_7_485_7_485_0" localSheetId="1">IF(#REF!=0,"",+TRUNC(#REF!*#REF!,2))</definedName>
    <definedName name="SHARED_FORMULA_7_485_7_485_0" localSheetId="6">IF(#REF!=0,"",+TRUNC(#REF!*#REF!,2))</definedName>
    <definedName name="SHARED_FORMULA_7_485_7_485_0" localSheetId="15">IF(#REF!=0,"",+TRUNC(#REF!*#REF!,2))</definedName>
    <definedName name="SHARED_FORMULA_7_485_7_485_0" localSheetId="13">IF(#REF!=0,"",+TRUNC(#REF!*#REF!,2))</definedName>
    <definedName name="SHARED_FORMULA_7_485_7_485_0" localSheetId="12">IF(#REF!=0,"",+TRUNC(#REF!*#REF!,2))</definedName>
    <definedName name="SHARED_FORMULA_7_485_7_485_0" localSheetId="11">IF(#REF!=0,"",+TRUNC(#REF!*#REF!,2))</definedName>
    <definedName name="SHARED_FORMULA_7_485_7_485_0">IF(#REF!=0,"",+TRUNC(#REF!*#REF!,2))</definedName>
    <definedName name="SHARED_FORMULA_7_501_7_501_0" localSheetId="1">IF(#REF!=0,"",+TRUNC(#REF!*#REF!,2))</definedName>
    <definedName name="SHARED_FORMULA_7_501_7_501_0" localSheetId="6">IF(#REF!=0,"",+TRUNC(#REF!*#REF!,2))</definedName>
    <definedName name="SHARED_FORMULA_7_501_7_501_0" localSheetId="15">IF(#REF!=0,"",+TRUNC(#REF!*#REF!,2))</definedName>
    <definedName name="SHARED_FORMULA_7_501_7_501_0" localSheetId="13">IF(#REF!=0,"",+TRUNC(#REF!*#REF!,2))</definedName>
    <definedName name="SHARED_FORMULA_7_501_7_501_0" localSheetId="12">IF(#REF!=0,"",+TRUNC(#REF!*#REF!,2))</definedName>
    <definedName name="SHARED_FORMULA_7_501_7_501_0" localSheetId="11">IF(#REF!=0,"",+TRUNC(#REF!*#REF!,2))</definedName>
    <definedName name="SHARED_FORMULA_7_501_7_501_0">IF(#REF!=0,"",+TRUNC(#REF!*#REF!,2))</definedName>
    <definedName name="SHARED_FORMULA_7_53_7_53_0" localSheetId="1">ROUND(#REF!*#REF!,2)</definedName>
    <definedName name="SHARED_FORMULA_7_53_7_53_0" localSheetId="6">ROUND(#REF!*#REF!,2)</definedName>
    <definedName name="SHARED_FORMULA_7_53_7_53_0" localSheetId="15">ROUND(#REF!*#REF!,2)</definedName>
    <definedName name="SHARED_FORMULA_7_53_7_53_0" localSheetId="13">ROUND(#REF!*#REF!,2)</definedName>
    <definedName name="SHARED_FORMULA_7_53_7_53_0" localSheetId="12">ROUND(#REF!*#REF!,2)</definedName>
    <definedName name="SHARED_FORMULA_7_53_7_53_0" localSheetId="11">ROUND(#REF!*#REF!,2)</definedName>
    <definedName name="SHARED_FORMULA_7_53_7_53_0">ROUND(#REF!*#REF!,2)</definedName>
    <definedName name="SHARED_FORMULA_7_556_7_556_0" localSheetId="1">IF(#REF!=0,"",+TRUNC(#REF!*#REF!,2))</definedName>
    <definedName name="SHARED_FORMULA_7_556_7_556_0" localSheetId="6">IF(#REF!=0,"",+TRUNC(#REF!*#REF!,2))</definedName>
    <definedName name="SHARED_FORMULA_7_556_7_556_0" localSheetId="15">IF(#REF!=0,"",+TRUNC(#REF!*#REF!,2))</definedName>
    <definedName name="SHARED_FORMULA_7_556_7_556_0" localSheetId="13">IF(#REF!=0,"",+TRUNC(#REF!*#REF!,2))</definedName>
    <definedName name="SHARED_FORMULA_7_556_7_556_0" localSheetId="12">IF(#REF!=0,"",+TRUNC(#REF!*#REF!,2))</definedName>
    <definedName name="SHARED_FORMULA_7_556_7_556_0" localSheetId="11">IF(#REF!=0,"",+TRUNC(#REF!*#REF!,2))</definedName>
    <definedName name="SHARED_FORMULA_7_556_7_556_0">IF(#REF!=0,"",+TRUNC(#REF!*#REF!,2))</definedName>
    <definedName name="SHARED_FORMULA_7_56_7_56_0" localSheetId="1">IF(#REF!=0,"",+TRUNC(#REF!*#REF!,2))</definedName>
    <definedName name="SHARED_FORMULA_7_56_7_56_0" localSheetId="6">IF(#REF!=0,"",+TRUNC(#REF!*#REF!,2))</definedName>
    <definedName name="SHARED_FORMULA_7_56_7_56_0" localSheetId="15">IF(#REF!=0,"",+TRUNC(#REF!*#REF!,2))</definedName>
    <definedName name="SHARED_FORMULA_7_56_7_56_0" localSheetId="13">IF(#REF!=0,"",+TRUNC(#REF!*#REF!,2))</definedName>
    <definedName name="SHARED_FORMULA_7_56_7_56_0" localSheetId="12">IF(#REF!=0,"",+TRUNC(#REF!*#REF!,2))</definedName>
    <definedName name="SHARED_FORMULA_7_56_7_56_0" localSheetId="11">IF(#REF!=0,"",+TRUNC(#REF!*#REF!,2))</definedName>
    <definedName name="SHARED_FORMULA_7_56_7_56_0">IF(#REF!=0,"",+TRUNC(#REF!*#REF!,2))</definedName>
    <definedName name="SHARED_FORMULA_7_599_7_599_0" localSheetId="1">IF(#REF!=0,"",+TRUNC(#REF!*#REF!,2))</definedName>
    <definedName name="SHARED_FORMULA_7_599_7_599_0" localSheetId="6">IF(#REF!=0,"",+TRUNC(#REF!*#REF!,2))</definedName>
    <definedName name="SHARED_FORMULA_7_599_7_599_0" localSheetId="15">IF(#REF!=0,"",+TRUNC(#REF!*#REF!,2))</definedName>
    <definedName name="SHARED_FORMULA_7_599_7_599_0" localSheetId="13">IF(#REF!=0,"",+TRUNC(#REF!*#REF!,2))</definedName>
    <definedName name="SHARED_FORMULA_7_599_7_599_0" localSheetId="12">IF(#REF!=0,"",+TRUNC(#REF!*#REF!,2))</definedName>
    <definedName name="SHARED_FORMULA_7_599_7_599_0" localSheetId="11">IF(#REF!=0,"",+TRUNC(#REF!*#REF!,2))</definedName>
    <definedName name="SHARED_FORMULA_7_599_7_599_0">IF(#REF!=0,"",+TRUNC(#REF!*#REF!,2))</definedName>
    <definedName name="SHARED_FORMULA_7_613_7_613_0" localSheetId="1">IF(#REF!=0,"",+TRUNC(#REF!*#REF!,2))</definedName>
    <definedName name="SHARED_FORMULA_7_613_7_613_0" localSheetId="6">IF(#REF!=0,"",+TRUNC(#REF!*#REF!,2))</definedName>
    <definedName name="SHARED_FORMULA_7_613_7_613_0" localSheetId="15">IF(#REF!=0,"",+TRUNC(#REF!*#REF!,2))</definedName>
    <definedName name="SHARED_FORMULA_7_613_7_613_0" localSheetId="13">IF(#REF!=0,"",+TRUNC(#REF!*#REF!,2))</definedName>
    <definedName name="SHARED_FORMULA_7_613_7_613_0" localSheetId="12">IF(#REF!=0,"",+TRUNC(#REF!*#REF!,2))</definedName>
    <definedName name="SHARED_FORMULA_7_613_7_613_0" localSheetId="11">IF(#REF!=0,"",+TRUNC(#REF!*#REF!,2))</definedName>
    <definedName name="SHARED_FORMULA_7_613_7_613_0">IF(#REF!=0,"",+TRUNC(#REF!*#REF!,2))</definedName>
    <definedName name="SHARED_FORMULA_7_638_7_638_0" localSheetId="1">IF(#REF!=0,"",+TRUNC(#REF!*#REF!,2))</definedName>
    <definedName name="SHARED_FORMULA_7_638_7_638_0" localSheetId="6">IF(#REF!=0,"",+TRUNC(#REF!*#REF!,2))</definedName>
    <definedName name="SHARED_FORMULA_7_638_7_638_0" localSheetId="15">IF(#REF!=0,"",+TRUNC(#REF!*#REF!,2))</definedName>
    <definedName name="SHARED_FORMULA_7_638_7_638_0" localSheetId="13">IF(#REF!=0,"",+TRUNC(#REF!*#REF!,2))</definedName>
    <definedName name="SHARED_FORMULA_7_638_7_638_0" localSheetId="12">IF(#REF!=0,"",+TRUNC(#REF!*#REF!,2))</definedName>
    <definedName name="SHARED_FORMULA_7_638_7_638_0" localSheetId="11">IF(#REF!=0,"",+TRUNC(#REF!*#REF!,2))</definedName>
    <definedName name="SHARED_FORMULA_7_638_7_638_0">IF(#REF!=0,"",+TRUNC(#REF!*#REF!,2))</definedName>
    <definedName name="SHARED_FORMULA_7_676_7_676_0" localSheetId="1">IF(#REF!=0,"",+TRUNC(#REF!*#REF!,2))</definedName>
    <definedName name="SHARED_FORMULA_7_676_7_676_0" localSheetId="6">IF(#REF!=0,"",+TRUNC(#REF!*#REF!,2))</definedName>
    <definedName name="SHARED_FORMULA_7_676_7_676_0" localSheetId="15">IF(#REF!=0,"",+TRUNC(#REF!*#REF!,2))</definedName>
    <definedName name="SHARED_FORMULA_7_676_7_676_0" localSheetId="13">IF(#REF!=0,"",+TRUNC(#REF!*#REF!,2))</definedName>
    <definedName name="SHARED_FORMULA_7_676_7_676_0" localSheetId="12">IF(#REF!=0,"",+TRUNC(#REF!*#REF!,2))</definedName>
    <definedName name="SHARED_FORMULA_7_676_7_676_0" localSheetId="11">IF(#REF!=0,"",+TRUNC(#REF!*#REF!,2))</definedName>
    <definedName name="SHARED_FORMULA_7_676_7_676_0">IF(#REF!=0,"",+TRUNC(#REF!*#REF!,2))</definedName>
    <definedName name="SHARED_FORMULA_7_690_7_690_0" localSheetId="1">IF(#REF!=0,"",+TRUNC(#REF!*#REF!,2))</definedName>
    <definedName name="SHARED_FORMULA_7_690_7_690_0" localSheetId="6">IF(#REF!=0,"",+TRUNC(#REF!*#REF!,2))</definedName>
    <definedName name="SHARED_FORMULA_7_690_7_690_0" localSheetId="15">IF(#REF!=0,"",+TRUNC(#REF!*#REF!,2))</definedName>
    <definedName name="SHARED_FORMULA_7_690_7_690_0" localSheetId="13">IF(#REF!=0,"",+TRUNC(#REF!*#REF!,2))</definedName>
    <definedName name="SHARED_FORMULA_7_690_7_690_0" localSheetId="12">IF(#REF!=0,"",+TRUNC(#REF!*#REF!,2))</definedName>
    <definedName name="SHARED_FORMULA_7_690_7_690_0" localSheetId="11">IF(#REF!=0,"",+TRUNC(#REF!*#REF!,2))</definedName>
    <definedName name="SHARED_FORMULA_7_690_7_690_0">IF(#REF!=0,"",+TRUNC(#REF!*#REF!,2))</definedName>
    <definedName name="SHARED_FORMULA_7_83_7_83_0" localSheetId="1">ROUND(#REF!*#REF!,2)</definedName>
    <definedName name="SHARED_FORMULA_7_83_7_83_0" localSheetId="6">ROUND(#REF!*#REF!,2)</definedName>
    <definedName name="SHARED_FORMULA_7_83_7_83_0" localSheetId="15">ROUND(#REF!*#REF!,2)</definedName>
    <definedName name="SHARED_FORMULA_7_83_7_83_0" localSheetId="13">ROUND(#REF!*#REF!,2)</definedName>
    <definedName name="SHARED_FORMULA_7_83_7_83_0" localSheetId="12">ROUND(#REF!*#REF!,2)</definedName>
    <definedName name="SHARED_FORMULA_7_83_7_83_0" localSheetId="11">ROUND(#REF!*#REF!,2)</definedName>
    <definedName name="SHARED_FORMULA_7_83_7_83_0">ROUND(#REF!*#REF!,2)</definedName>
    <definedName name="SHARED_FORMULA_8_20_8_20_70" localSheetId="1">#REF!</definedName>
    <definedName name="SHARED_FORMULA_8_20_8_20_70" localSheetId="6">#REF!</definedName>
    <definedName name="SHARED_FORMULA_8_20_8_20_70" localSheetId="3">#REF!</definedName>
    <definedName name="SHARED_FORMULA_8_20_8_20_70" localSheetId="13">#REF!</definedName>
    <definedName name="SHARED_FORMULA_8_20_8_20_70">#REF!</definedName>
    <definedName name="SHARED_FORMULA_8_21_8_21_3">NA()</definedName>
    <definedName name="SHARED_FORMULA_8_38_8_38_3">NA()</definedName>
    <definedName name="SHARED_FORMULA_8_56_8_56_3">NA()</definedName>
    <definedName name="SHARED_FORMULA_8_76_8_76_3">NA()</definedName>
    <definedName name="SHARED_FORMULA_8_8_8_8_3">NA()</definedName>
    <definedName name="SHARED_FORMULA_8_8_8_8_4">NA()</definedName>
    <definedName name="SHARED_FORMULA_9_120_9_120_1">NA()</definedName>
    <definedName name="SHARED_FORMULA_9_1428_9_1428_1" localSheetId="1">#REF!</definedName>
    <definedName name="SHARED_FORMULA_9_1428_9_1428_1" localSheetId="6">#REF!</definedName>
    <definedName name="SHARED_FORMULA_9_1428_9_1428_1" localSheetId="15">#REF!</definedName>
    <definedName name="SHARED_FORMULA_9_1428_9_1428_1" localSheetId="13">#REF!</definedName>
    <definedName name="SHARED_FORMULA_9_1428_9_1428_1" localSheetId="12">#REF!</definedName>
    <definedName name="SHARED_FORMULA_9_1428_9_1428_1" localSheetId="11">#REF!</definedName>
    <definedName name="SHARED_FORMULA_9_1428_9_1428_1">#REF!</definedName>
    <definedName name="SHARED_FORMULA_9_143_9_143_1">NA()</definedName>
    <definedName name="SHARED_FORMULA_9_1432_9_1432_1">NA()</definedName>
    <definedName name="SHARED_FORMULA_9_1442_9_1442_1" localSheetId="1">#REF!</definedName>
    <definedName name="SHARED_FORMULA_9_1442_9_1442_1" localSheetId="6">#REF!</definedName>
    <definedName name="SHARED_FORMULA_9_1442_9_1442_1" localSheetId="15">#REF!</definedName>
    <definedName name="SHARED_FORMULA_9_1442_9_1442_1" localSheetId="13">#REF!</definedName>
    <definedName name="SHARED_FORMULA_9_1442_9_1442_1" localSheetId="12">#REF!</definedName>
    <definedName name="SHARED_FORMULA_9_1442_9_1442_1" localSheetId="11">#REF!</definedName>
    <definedName name="SHARED_FORMULA_9_1442_9_1442_1">#REF!</definedName>
    <definedName name="SHARED_FORMULA_9_1446_9_1446_1">NA()</definedName>
    <definedName name="SHARED_FORMULA_9_1469_9_1469_1" localSheetId="1">#REF!</definedName>
    <definedName name="SHARED_FORMULA_9_1469_9_1469_1" localSheetId="6">#REF!</definedName>
    <definedName name="SHARED_FORMULA_9_1469_9_1469_1" localSheetId="15">#REF!</definedName>
    <definedName name="SHARED_FORMULA_9_1469_9_1469_1" localSheetId="13">#REF!</definedName>
    <definedName name="SHARED_FORMULA_9_1469_9_1469_1" localSheetId="12">#REF!</definedName>
    <definedName name="SHARED_FORMULA_9_1469_9_1469_1" localSheetId="11">#REF!</definedName>
    <definedName name="SHARED_FORMULA_9_1469_9_1469_1">#REF!</definedName>
    <definedName name="SHARED_FORMULA_9_1473_9_1473_1">NA()</definedName>
    <definedName name="SHARED_FORMULA_9_1483_9_1483_1" localSheetId="1">#REF!</definedName>
    <definedName name="SHARED_FORMULA_9_1483_9_1483_1" localSheetId="6">#REF!</definedName>
    <definedName name="SHARED_FORMULA_9_1483_9_1483_1" localSheetId="15">#REF!</definedName>
    <definedName name="SHARED_FORMULA_9_1483_9_1483_1" localSheetId="13">#REF!</definedName>
    <definedName name="SHARED_FORMULA_9_1483_9_1483_1" localSheetId="12">#REF!</definedName>
    <definedName name="SHARED_FORMULA_9_1483_9_1483_1" localSheetId="11">#REF!</definedName>
    <definedName name="SHARED_FORMULA_9_1483_9_1483_1">#REF!</definedName>
    <definedName name="SHARED_FORMULA_9_1487_9_1487_1">NA()</definedName>
    <definedName name="SHARED_FORMULA_9_1512_9_1512_1" localSheetId="1">#REF!</definedName>
    <definedName name="SHARED_FORMULA_9_1512_9_1512_1" localSheetId="6">#REF!</definedName>
    <definedName name="SHARED_FORMULA_9_1512_9_1512_1" localSheetId="15">#REF!</definedName>
    <definedName name="SHARED_FORMULA_9_1512_9_1512_1" localSheetId="13">#REF!</definedName>
    <definedName name="SHARED_FORMULA_9_1512_9_1512_1" localSheetId="12">#REF!</definedName>
    <definedName name="SHARED_FORMULA_9_1512_9_1512_1" localSheetId="11">#REF!</definedName>
    <definedName name="SHARED_FORMULA_9_1512_9_1512_1">#REF!</definedName>
    <definedName name="SHARED_FORMULA_9_1516_9_1516_1">NA()</definedName>
    <definedName name="SHARED_FORMULA_9_1550_9_1550_1" localSheetId="1">#REF!</definedName>
    <definedName name="SHARED_FORMULA_9_1550_9_1550_1" localSheetId="6">#REF!</definedName>
    <definedName name="SHARED_FORMULA_9_1550_9_1550_1" localSheetId="15">#REF!</definedName>
    <definedName name="SHARED_FORMULA_9_1550_9_1550_1" localSheetId="13">#REF!</definedName>
    <definedName name="SHARED_FORMULA_9_1550_9_1550_1" localSheetId="12">#REF!</definedName>
    <definedName name="SHARED_FORMULA_9_1550_9_1550_1" localSheetId="11">#REF!</definedName>
    <definedName name="SHARED_FORMULA_9_1550_9_1550_1">#REF!</definedName>
    <definedName name="SHARED_FORMULA_9_1554_9_1554_1">NA()</definedName>
    <definedName name="SHARED_FORMULA_9_1575_9_1575_1" localSheetId="1">#REF!</definedName>
    <definedName name="SHARED_FORMULA_9_1575_9_1575_1" localSheetId="6">#REF!</definedName>
    <definedName name="SHARED_FORMULA_9_1575_9_1575_1" localSheetId="15">#REF!</definedName>
    <definedName name="SHARED_FORMULA_9_1575_9_1575_1" localSheetId="13">#REF!</definedName>
    <definedName name="SHARED_FORMULA_9_1575_9_1575_1" localSheetId="12">#REF!</definedName>
    <definedName name="SHARED_FORMULA_9_1575_9_1575_1" localSheetId="11">#REF!</definedName>
    <definedName name="SHARED_FORMULA_9_1575_9_1575_1">#REF!</definedName>
    <definedName name="SHARED_FORMULA_9_1579_9_1579_1">NA()</definedName>
    <definedName name="SHARED_FORMULA_9_1585_9_1585_1" localSheetId="1">#REF!</definedName>
    <definedName name="SHARED_FORMULA_9_1585_9_1585_1" localSheetId="6">#REF!</definedName>
    <definedName name="SHARED_FORMULA_9_1585_9_1585_1" localSheetId="15">#REF!</definedName>
    <definedName name="SHARED_FORMULA_9_1585_9_1585_1" localSheetId="13">#REF!</definedName>
    <definedName name="SHARED_FORMULA_9_1585_9_1585_1" localSheetId="12">#REF!</definedName>
    <definedName name="SHARED_FORMULA_9_1585_9_1585_1" localSheetId="11">#REF!</definedName>
    <definedName name="SHARED_FORMULA_9_1585_9_1585_1">#REF!</definedName>
    <definedName name="SHARED_FORMULA_9_1589_9_1589_1">NA()</definedName>
    <definedName name="SHARED_FORMULA_9_1610_9_1610_1" localSheetId="1">#REF!</definedName>
    <definedName name="SHARED_FORMULA_9_1610_9_1610_1" localSheetId="6">#REF!</definedName>
    <definedName name="SHARED_FORMULA_9_1610_9_1610_1" localSheetId="15">#REF!</definedName>
    <definedName name="SHARED_FORMULA_9_1610_9_1610_1" localSheetId="13">#REF!</definedName>
    <definedName name="SHARED_FORMULA_9_1610_9_1610_1" localSheetId="12">#REF!</definedName>
    <definedName name="SHARED_FORMULA_9_1610_9_1610_1" localSheetId="11">#REF!</definedName>
    <definedName name="SHARED_FORMULA_9_1610_9_1610_1">#REF!</definedName>
    <definedName name="SHARED_FORMULA_9_1614_9_1614_1">NA()</definedName>
    <definedName name="SHARED_FORMULA_9_2600_9_2600_1" localSheetId="1">ROUNDUP(#REF!,1)</definedName>
    <definedName name="SHARED_FORMULA_9_2600_9_2600_1" localSheetId="6">ROUNDUP(#REF!,1)</definedName>
    <definedName name="SHARED_FORMULA_9_2600_9_2600_1" localSheetId="13">ROUNDUP(#REF!,1)</definedName>
    <definedName name="SHARED_FORMULA_9_2600_9_2600_1">ROUNDUP(#REF!,1)</definedName>
    <definedName name="SHARED_FORMULA_9_2604_9_2604_1">NA()</definedName>
    <definedName name="SHARED_FORMULA_9_281_9_281_1">NA()</definedName>
    <definedName name="SHARED_FORMULA_9_2876_9_2876_1" localSheetId="1">ROUNDUP(#REF!,1)</definedName>
    <definedName name="SHARED_FORMULA_9_2876_9_2876_1" localSheetId="6">ROUNDUP(#REF!,1)</definedName>
    <definedName name="SHARED_FORMULA_9_2876_9_2876_1" localSheetId="13">ROUNDUP(#REF!,1)</definedName>
    <definedName name="SHARED_FORMULA_9_2876_9_2876_1">ROUNDUP(#REF!,1)</definedName>
    <definedName name="SHARED_FORMULA_9_2880_9_2880_1">NA()</definedName>
    <definedName name="SHARED_FORMULA_9_2885_9_2885_1" localSheetId="1">#REF!*#REF!</definedName>
    <definedName name="SHARED_FORMULA_9_2885_9_2885_1" localSheetId="6">#REF!*#REF!</definedName>
    <definedName name="SHARED_FORMULA_9_2885_9_2885_1" localSheetId="15">#REF!*#REF!</definedName>
    <definedName name="SHARED_FORMULA_9_2885_9_2885_1" localSheetId="13">#REF!*#REF!</definedName>
    <definedName name="SHARED_FORMULA_9_2885_9_2885_1" localSheetId="12">#REF!*#REF!</definedName>
    <definedName name="SHARED_FORMULA_9_2885_9_2885_1" localSheetId="11">#REF!*#REF!</definedName>
    <definedName name="SHARED_FORMULA_9_2885_9_2885_1">#REF!*#REF!</definedName>
    <definedName name="SHARED_FORMULA_9_2889_9_2889_1">NA()</definedName>
    <definedName name="SHARED_FORMULA_9_2963_9_2963_1" localSheetId="1">#REF!*#REF!</definedName>
    <definedName name="SHARED_FORMULA_9_2963_9_2963_1" localSheetId="6">#REF!*#REF!</definedName>
    <definedName name="SHARED_FORMULA_9_2963_9_2963_1" localSheetId="3">#REF!*#REF!</definedName>
    <definedName name="SHARED_FORMULA_9_2963_9_2963_1" localSheetId="15">#REF!*#REF!</definedName>
    <definedName name="SHARED_FORMULA_9_2963_9_2963_1" localSheetId="13">#REF!*#REF!</definedName>
    <definedName name="SHARED_FORMULA_9_2963_9_2963_1" localSheetId="12">#REF!*#REF!</definedName>
    <definedName name="SHARED_FORMULA_9_2963_9_2963_1" localSheetId="11">#REF!*#REF!</definedName>
    <definedName name="SHARED_FORMULA_9_2963_9_2963_1">#REF!*#REF!</definedName>
    <definedName name="SHARED_FORMULA_9_2967_9_2967_1">NA()</definedName>
    <definedName name="SHARED_FORMULA_9_3016_9_3016_1" localSheetId="1">#REF!</definedName>
    <definedName name="SHARED_FORMULA_9_3016_9_3016_1" localSheetId="6">#REF!</definedName>
    <definedName name="SHARED_FORMULA_9_3016_9_3016_1" localSheetId="15">#REF!</definedName>
    <definedName name="SHARED_FORMULA_9_3016_9_3016_1" localSheetId="13">#REF!</definedName>
    <definedName name="SHARED_FORMULA_9_3016_9_3016_1" localSheetId="12">#REF!</definedName>
    <definedName name="SHARED_FORMULA_9_3016_9_3016_1" localSheetId="11">#REF!</definedName>
    <definedName name="SHARED_FORMULA_9_3016_9_3016_1">#REF!</definedName>
    <definedName name="SHARED_FORMULA_9_3020_9_3020_1">NA()</definedName>
    <definedName name="SHARED_FORMULA_9_3145_9_3145_1" localSheetId="1">ROUNDUP(#REF!,1)</definedName>
    <definedName name="SHARED_FORMULA_9_3145_9_3145_1" localSheetId="6">ROUNDUP(#REF!,1)</definedName>
    <definedName name="SHARED_FORMULA_9_3145_9_3145_1" localSheetId="13">ROUNDUP(#REF!,1)</definedName>
    <definedName name="SHARED_FORMULA_9_3145_9_3145_1">ROUNDUP(#REF!,1)</definedName>
    <definedName name="SHARED_FORMULA_9_3149_9_3149_1">NA()</definedName>
    <definedName name="SHARED_FORMULA_9_3171_9_3171_1" localSheetId="1">ROUNDUP(#REF!,1)</definedName>
    <definedName name="SHARED_FORMULA_9_3171_9_3171_1" localSheetId="6">ROUNDUP(#REF!,1)</definedName>
    <definedName name="SHARED_FORMULA_9_3171_9_3171_1" localSheetId="13">ROUNDUP(#REF!,1)</definedName>
    <definedName name="SHARED_FORMULA_9_3171_9_3171_1">ROUNDUP(#REF!,1)</definedName>
    <definedName name="SHARED_FORMULA_9_3175_9_3175_1">NA()</definedName>
    <definedName name="SHARED_FORMULA_9_3181_9_3181_1" localSheetId="1">ROUNDUP(#REF!,1)</definedName>
    <definedName name="SHARED_FORMULA_9_3181_9_3181_1" localSheetId="6">ROUNDUP(#REF!,1)</definedName>
    <definedName name="SHARED_FORMULA_9_3181_9_3181_1" localSheetId="13">ROUNDUP(#REF!,1)</definedName>
    <definedName name="SHARED_FORMULA_9_3181_9_3181_1">ROUNDUP(#REF!,1)</definedName>
    <definedName name="SHARED_FORMULA_9_3185_9_3185_1">NA()</definedName>
    <definedName name="SHARED_FORMULA_9_3205_9_3205_1" localSheetId="1">ROUNDUP(#REF!,1)</definedName>
    <definedName name="SHARED_FORMULA_9_3205_9_3205_1" localSheetId="6">ROUNDUP(#REF!,1)</definedName>
    <definedName name="SHARED_FORMULA_9_3205_9_3205_1" localSheetId="13">ROUNDUP(#REF!,1)</definedName>
    <definedName name="SHARED_FORMULA_9_3205_9_3205_1">ROUNDUP(#REF!,1)</definedName>
    <definedName name="SHARED_FORMULA_9_3209_9_3209_1">NA()</definedName>
    <definedName name="SHARED_FORMULA_9_3231_9_3231_1" localSheetId="1">#REF!</definedName>
    <definedName name="SHARED_FORMULA_9_3231_9_3231_1" localSheetId="6">#REF!</definedName>
    <definedName name="SHARED_FORMULA_9_3231_9_3231_1" localSheetId="15">#REF!</definedName>
    <definedName name="SHARED_FORMULA_9_3231_9_3231_1" localSheetId="13">#REF!</definedName>
    <definedName name="SHARED_FORMULA_9_3231_9_3231_1" localSheetId="12">#REF!</definedName>
    <definedName name="SHARED_FORMULA_9_3231_9_3231_1" localSheetId="11">#REF!</definedName>
    <definedName name="SHARED_FORMULA_9_3231_9_3231_1">#REF!</definedName>
    <definedName name="SHARED_FORMULA_9_3235_9_3235_1">NA()</definedName>
    <definedName name="SHARED_FORMULA_9_3240_9_3240_1" localSheetId="1">#REF!</definedName>
    <definedName name="SHARED_FORMULA_9_3240_9_3240_1" localSheetId="6">#REF!</definedName>
    <definedName name="SHARED_FORMULA_9_3240_9_3240_1" localSheetId="15">#REF!</definedName>
    <definedName name="SHARED_FORMULA_9_3240_9_3240_1" localSheetId="13">#REF!</definedName>
    <definedName name="SHARED_FORMULA_9_3240_9_3240_1" localSheetId="12">#REF!</definedName>
    <definedName name="SHARED_FORMULA_9_3240_9_3240_1" localSheetId="11">#REF!</definedName>
    <definedName name="SHARED_FORMULA_9_3240_9_3240_1">#REF!</definedName>
    <definedName name="SHARED_FORMULA_9_3244_9_3244_1">NA()</definedName>
    <definedName name="SHARED_FORMULA_9_3250_9_3250_1" localSheetId="1">#REF!</definedName>
    <definedName name="SHARED_FORMULA_9_3250_9_3250_1" localSheetId="6">#REF!</definedName>
    <definedName name="SHARED_FORMULA_9_3250_9_3250_1" localSheetId="15">#REF!</definedName>
    <definedName name="SHARED_FORMULA_9_3250_9_3250_1" localSheetId="13">#REF!</definedName>
    <definedName name="SHARED_FORMULA_9_3250_9_3250_1" localSheetId="12">#REF!</definedName>
    <definedName name="SHARED_FORMULA_9_3250_9_3250_1" localSheetId="11">#REF!</definedName>
    <definedName name="SHARED_FORMULA_9_3250_9_3250_1">#REF!</definedName>
    <definedName name="SHARED_FORMULA_9_3254_9_3254_1">NA()</definedName>
    <definedName name="SHARED_FORMULA_9_340_9_340_1">NA()</definedName>
    <definedName name="SHARED_FORMULA_9_349_9_349_1">NA()</definedName>
    <definedName name="SHARED_FORMULA_9_359_9_359_1">NA()</definedName>
    <definedName name="SHARED_FORMULA_9_379_9_379_1">NA()</definedName>
    <definedName name="SHARED_FORMULA_9_388_9_388_1">NA()</definedName>
    <definedName name="SHARED_FORMULA_9_399_9_399_1">NA()</definedName>
    <definedName name="SHARED_FORMULA_9_407_9_407_1">NA()</definedName>
    <definedName name="SHARED_FORMULA_9_423_9_423_1" localSheetId="1">#REF!</definedName>
    <definedName name="SHARED_FORMULA_9_423_9_423_1" localSheetId="6">#REF!</definedName>
    <definedName name="SHARED_FORMULA_9_423_9_423_1" localSheetId="15">#REF!</definedName>
    <definedName name="SHARED_FORMULA_9_423_9_423_1" localSheetId="13">#REF!</definedName>
    <definedName name="SHARED_FORMULA_9_423_9_423_1" localSheetId="12">#REF!</definedName>
    <definedName name="SHARED_FORMULA_9_423_9_423_1" localSheetId="11">#REF!</definedName>
    <definedName name="SHARED_FORMULA_9_423_9_423_1">#REF!</definedName>
    <definedName name="SHARED_FORMULA_9_426_9_426_1">NA()</definedName>
    <definedName name="SHARED_FORMULA_9_568_9_568_1" localSheetId="1">ROUNDUP(#REF!*#REF!,1)</definedName>
    <definedName name="SHARED_FORMULA_9_568_9_568_1" localSheetId="6">ROUNDUP(#REF!*#REF!,1)</definedName>
    <definedName name="SHARED_FORMULA_9_568_9_568_1" localSheetId="15">ROUNDUP(#REF!*#REF!,1)</definedName>
    <definedName name="SHARED_FORMULA_9_568_9_568_1" localSheetId="13">ROUNDUP(#REF!*#REF!,1)</definedName>
    <definedName name="SHARED_FORMULA_9_568_9_568_1" localSheetId="12">ROUNDUP(#REF!*#REF!,1)</definedName>
    <definedName name="SHARED_FORMULA_9_568_9_568_1" localSheetId="11">ROUNDUP(#REF!*#REF!,1)</definedName>
    <definedName name="SHARED_FORMULA_9_568_9_568_1">ROUNDUP(#REF!*#REF!,1)</definedName>
    <definedName name="SHARED_FORMULA_9_574_9_574_1">NA()</definedName>
    <definedName name="SHARED_FORMULA_9_669_9_669_1" localSheetId="1">ROUNDUP(#REF!,1)</definedName>
    <definedName name="SHARED_FORMULA_9_669_9_669_1" localSheetId="6">ROUNDUP(#REF!,1)</definedName>
    <definedName name="SHARED_FORMULA_9_669_9_669_1" localSheetId="13">ROUNDUP(#REF!,1)</definedName>
    <definedName name="SHARED_FORMULA_9_669_9_669_1">ROUNDUP(#REF!,1)</definedName>
    <definedName name="SHARED_FORMULA_9_676_9_676_1">NA()</definedName>
    <definedName name="SHARED_FORMULA_9_732_9_732_1" localSheetId="1">ROUNDUP(#REF!,1)</definedName>
    <definedName name="SHARED_FORMULA_9_732_9_732_1" localSheetId="6">ROUNDUP(#REF!,1)</definedName>
    <definedName name="SHARED_FORMULA_9_732_9_732_1" localSheetId="13">ROUNDUP(#REF!,1)</definedName>
    <definedName name="SHARED_FORMULA_9_732_9_732_1">ROUNDUP(#REF!,1)</definedName>
    <definedName name="SHARED_FORMULA_9_740_9_740_1">NA()</definedName>
    <definedName name="SHARED_FORMULA_9_754_9_754_1" localSheetId="1">ROUNDUP(#REF!,1)</definedName>
    <definedName name="SHARED_FORMULA_9_754_9_754_1" localSheetId="6">ROUNDUP(#REF!,1)</definedName>
    <definedName name="SHARED_FORMULA_9_754_9_754_1" localSheetId="13">ROUNDUP(#REF!,1)</definedName>
    <definedName name="SHARED_FORMULA_9_754_9_754_1">ROUNDUP(#REF!,1)</definedName>
    <definedName name="SHARED_FORMULA_9_762_9_762_1">NA()</definedName>
    <definedName name="SHARED_FORMULA_9_769_9_769_1" localSheetId="1">ROUNDUP(#REF!,1)</definedName>
    <definedName name="SHARED_FORMULA_9_769_9_769_1" localSheetId="6">ROUNDUP(#REF!,1)</definedName>
    <definedName name="SHARED_FORMULA_9_769_9_769_1" localSheetId="13">ROUNDUP(#REF!,1)</definedName>
    <definedName name="SHARED_FORMULA_9_769_9_769_1">ROUNDUP(#REF!,1)</definedName>
    <definedName name="SHARED_FORMULA_9_777_9_777_1">NA()</definedName>
    <definedName name="SHARED_FORMULA_9_786_9_786_1" localSheetId="1">ROUNDUP(#REF!,1)</definedName>
    <definedName name="SHARED_FORMULA_9_786_9_786_1" localSheetId="6">ROUNDUP(#REF!,1)</definedName>
    <definedName name="SHARED_FORMULA_9_786_9_786_1" localSheetId="13">ROUNDUP(#REF!,1)</definedName>
    <definedName name="SHARED_FORMULA_9_786_9_786_1">ROUNDUP(#REF!,1)</definedName>
    <definedName name="SHARED_FORMULA_9_794_9_794_1">NA()</definedName>
    <definedName name="SHARED_FORMULA_9_811_9_811_1" localSheetId="1">ROUNDUP(#REF!,1)</definedName>
    <definedName name="SHARED_FORMULA_9_811_9_811_1" localSheetId="6">ROUNDUP(#REF!,1)</definedName>
    <definedName name="SHARED_FORMULA_9_811_9_811_1" localSheetId="13">ROUNDUP(#REF!,1)</definedName>
    <definedName name="SHARED_FORMULA_9_811_9_811_1">ROUNDUP(#REF!,1)</definedName>
    <definedName name="SHARED_FORMULA_9_819_9_819_1">NA()</definedName>
    <definedName name="SHARED_FORMULA_9_851_9_851_1" localSheetId="1">ROUNDUP(#REF!*#REF!,1)</definedName>
    <definedName name="SHARED_FORMULA_9_851_9_851_1" localSheetId="6">ROUNDUP(#REF!*#REF!,1)</definedName>
    <definedName name="SHARED_FORMULA_9_851_9_851_1" localSheetId="15">ROUNDUP(#REF!*#REF!,1)</definedName>
    <definedName name="SHARED_FORMULA_9_851_9_851_1" localSheetId="13">ROUNDUP(#REF!*#REF!,1)</definedName>
    <definedName name="SHARED_FORMULA_9_851_9_851_1" localSheetId="12">ROUNDUP(#REF!*#REF!,1)</definedName>
    <definedName name="SHARED_FORMULA_9_851_9_851_1" localSheetId="11">ROUNDUP(#REF!*#REF!,1)</definedName>
    <definedName name="SHARED_FORMULA_9_851_9_851_1">ROUNDUP(#REF!*#REF!,1)</definedName>
    <definedName name="SHARED_FORMULA_9_859_9_859_1">NA()</definedName>
    <definedName name="SHARED_FORMULA_9_881_9_881_1" localSheetId="1">#REF!</definedName>
    <definedName name="SHARED_FORMULA_9_881_9_881_1" localSheetId="6">#REF!</definedName>
    <definedName name="SHARED_FORMULA_9_881_9_881_1" localSheetId="15">#REF!</definedName>
    <definedName name="SHARED_FORMULA_9_881_9_881_1" localSheetId="13">#REF!</definedName>
    <definedName name="SHARED_FORMULA_9_881_9_881_1" localSheetId="12">#REF!</definedName>
    <definedName name="SHARED_FORMULA_9_881_9_881_1" localSheetId="11">#REF!</definedName>
    <definedName name="SHARED_FORMULA_9_881_9_881_1">#REF!</definedName>
    <definedName name="SHARED_FORMULA_9_889_9_889_1">NA()</definedName>
    <definedName name="SINAPI_AC" localSheetId="15" hidden="1">#REF!</definedName>
    <definedName name="SINAPI_AC" localSheetId="12" hidden="1">#REF!</definedName>
    <definedName name="SINAPI_AC" localSheetId="11" hidden="1">#REF!</definedName>
    <definedName name="SINAPI_AC" hidden="1">#REF!</definedName>
    <definedName name="SISTEMA_ESTRUTURAL">[7]Plan1!$A$94:$A$100</definedName>
    <definedName name="SITUACAO">[7]Plan1!$A$60:$A$64</definedName>
    <definedName name="ss" localSheetId="15" hidden="1">{#N/A,#N/A,FALSE,"Cronograma";#N/A,#N/A,FALSE,"Cronogr. 2"}</definedName>
    <definedName name="ss" localSheetId="18" hidden="1">{#N/A,#N/A,FALSE,"Cronograma";#N/A,#N/A,FALSE,"Cronogr. 2"}</definedName>
    <definedName name="ss" localSheetId="12" hidden="1">{#N/A,#N/A,FALSE,"Cronograma";#N/A,#N/A,FALSE,"Cronogr. 2"}</definedName>
    <definedName name="ss" localSheetId="11" hidden="1">{#N/A,#N/A,FALSE,"Cronograma";#N/A,#N/A,FALSE,"Cronogr. 2"}</definedName>
    <definedName name="ss" hidden="1">{#N/A,#N/A,FALSE,"Cronograma";#N/A,#N/A,FALSE,"Cronogr. 2"}</definedName>
    <definedName name="STOT01.010.0020">[16]MEMORIAL!#REF!</definedName>
    <definedName name="STOT01.010.0020_1">[16]MEMORIAL!#REF!</definedName>
    <definedName name="STOT01.050.0040">[16]MEMORIAL!#REF!</definedName>
    <definedName name="STOT01.050.0040_1">[16]MEMORIAL!#REF!</definedName>
    <definedName name="STOT01.110.0010">[16]MEMORIAL!#REF!</definedName>
    <definedName name="STOT01.110.0010_1">[16]MEMORIAL!#REF!</definedName>
    <definedName name="STOT01.110.0295">[16]MEMORIAL!#REF!</definedName>
    <definedName name="STOT01.110.0295_1">[16]MEMORIAL!#REF!</definedName>
    <definedName name="STOT01.110.0720">[16]MEMORIAL!#REF!</definedName>
    <definedName name="STOT01.110.0720_1">[16]MEMORIAL!#REF!</definedName>
    <definedName name="STOT01.120.O22O">[16]MEMORIAL!#REF!</definedName>
    <definedName name="STOT01.120.O22O_1">[16]MEMORIAL!#REF!</definedName>
    <definedName name="STOT01.150.0130">[16]MEMORIAL!#REF!</definedName>
    <definedName name="STOT01.150.0190">[16]MEMORIAL!#REF!</definedName>
    <definedName name="STOT01.150.0190_1">[16]MEMORIAL!#REF!</definedName>
    <definedName name="STOT01.250.0020">[16]MEMORIAL!#REF!</definedName>
    <definedName name="STOT01.250.0020_1">[16]MEMORIAL!#REF!</definedName>
    <definedName name="STOT01.250.0040">[16]MEMORIAL!#REF!</definedName>
    <definedName name="STOT01.250.0040_1">[16]MEMORIAL!#REF!</definedName>
    <definedName name="STOT01.250.0340">[16]MEMORIAL!#REF!</definedName>
    <definedName name="STOT01.250.0340_1">[16]MEMORIAL!#REF!</definedName>
    <definedName name="STOT01.2500040">[16]MEMORIAL!#REF!</definedName>
    <definedName name="STOT01.2500040_1">[16]MEMORIAL!#REF!</definedName>
    <definedName name="STOT01_010_0020" localSheetId="1">#REF!</definedName>
    <definedName name="STOT01_010_0020" localSheetId="6">#REF!</definedName>
    <definedName name="STOT01_010_0020" localSheetId="15">#REF!</definedName>
    <definedName name="STOT01_010_0020" localSheetId="13">#REF!</definedName>
    <definedName name="STOT01_010_0020" localSheetId="12">#REF!</definedName>
    <definedName name="STOT01_010_0020" localSheetId="11">#REF!</definedName>
    <definedName name="STOT01_010_0020">#REF!</definedName>
    <definedName name="STOT01_010_0020_1" localSheetId="1">#REF!</definedName>
    <definedName name="STOT01_010_0020_1" localSheetId="6">#REF!</definedName>
    <definedName name="STOT01_010_0020_1" localSheetId="3">#REF!</definedName>
    <definedName name="STOT01_010_0020_1" localSheetId="13">#REF!</definedName>
    <definedName name="STOT01_010_0020_1">#REF!</definedName>
    <definedName name="STOT01_050_0040" localSheetId="1">#REF!</definedName>
    <definedName name="STOT01_050_0040" localSheetId="6">#REF!</definedName>
    <definedName name="STOT01_050_0040" localSheetId="3">#REF!</definedName>
    <definedName name="STOT01_050_0040" localSheetId="13">#REF!</definedName>
    <definedName name="STOT01_050_0040">#REF!</definedName>
    <definedName name="STOT01_050_0040_1" localSheetId="1">#REF!</definedName>
    <definedName name="STOT01_050_0040_1" localSheetId="6">#REF!</definedName>
    <definedName name="STOT01_050_0040_1" localSheetId="3">#REF!</definedName>
    <definedName name="STOT01_050_0040_1" localSheetId="13">#REF!</definedName>
    <definedName name="STOT01_050_0040_1">#REF!</definedName>
    <definedName name="STOT01_110_0010" localSheetId="1">#REF!</definedName>
    <definedName name="STOT01_110_0010" localSheetId="6">#REF!</definedName>
    <definedName name="STOT01_110_0010" localSheetId="3">#REF!</definedName>
    <definedName name="STOT01_110_0010" localSheetId="13">#REF!</definedName>
    <definedName name="STOT01_110_0010">#REF!</definedName>
    <definedName name="STOT01_110_0010_1" localSheetId="1">#REF!</definedName>
    <definedName name="STOT01_110_0010_1" localSheetId="6">#REF!</definedName>
    <definedName name="STOT01_110_0010_1" localSheetId="3">#REF!</definedName>
    <definedName name="STOT01_110_0010_1" localSheetId="13">#REF!</definedName>
    <definedName name="STOT01_110_0010_1">#REF!</definedName>
    <definedName name="STOT01_110_0295" localSheetId="1">#REF!</definedName>
    <definedName name="STOT01_110_0295" localSheetId="6">#REF!</definedName>
    <definedName name="STOT01_110_0295" localSheetId="3">#REF!</definedName>
    <definedName name="STOT01_110_0295" localSheetId="13">#REF!</definedName>
    <definedName name="STOT01_110_0295">#REF!</definedName>
    <definedName name="STOT01_110_0295_1" localSheetId="1">#REF!</definedName>
    <definedName name="STOT01_110_0295_1" localSheetId="6">#REF!</definedName>
    <definedName name="STOT01_110_0295_1" localSheetId="3">#REF!</definedName>
    <definedName name="STOT01_110_0295_1" localSheetId="13">#REF!</definedName>
    <definedName name="STOT01_110_0295_1">#REF!</definedName>
    <definedName name="STOT01_110_0720" localSheetId="1">#REF!</definedName>
    <definedName name="STOT01_110_0720" localSheetId="6">#REF!</definedName>
    <definedName name="STOT01_110_0720" localSheetId="3">#REF!</definedName>
    <definedName name="STOT01_110_0720" localSheetId="13">#REF!</definedName>
    <definedName name="STOT01_110_0720">#REF!</definedName>
    <definedName name="STOT01_110_0720_1" localSheetId="1">#REF!</definedName>
    <definedName name="STOT01_110_0720_1" localSheetId="6">#REF!</definedName>
    <definedName name="STOT01_110_0720_1" localSheetId="3">#REF!</definedName>
    <definedName name="STOT01_110_0720_1" localSheetId="13">#REF!</definedName>
    <definedName name="STOT01_110_0720_1">#REF!</definedName>
    <definedName name="STOT01_120_O22O" localSheetId="1">#REF!</definedName>
    <definedName name="STOT01_120_O22O" localSheetId="6">#REF!</definedName>
    <definedName name="STOT01_120_O22O" localSheetId="3">#REF!</definedName>
    <definedName name="STOT01_120_O22O" localSheetId="13">#REF!</definedName>
    <definedName name="STOT01_120_O22O">#REF!</definedName>
    <definedName name="STOT01_120_O22O_1" localSheetId="1">#REF!</definedName>
    <definedName name="STOT01_120_O22O_1" localSheetId="6">#REF!</definedName>
    <definedName name="STOT01_120_O22O_1" localSheetId="3">#REF!</definedName>
    <definedName name="STOT01_120_O22O_1" localSheetId="13">#REF!</definedName>
    <definedName name="STOT01_120_O22O_1">#REF!</definedName>
    <definedName name="STOT01_150_0130" localSheetId="1">#REF!</definedName>
    <definedName name="STOT01_150_0130" localSheetId="6">#REF!</definedName>
    <definedName name="STOT01_150_0130" localSheetId="3">#REF!</definedName>
    <definedName name="STOT01_150_0130" localSheetId="13">#REF!</definedName>
    <definedName name="STOT01_150_0130">#REF!</definedName>
    <definedName name="STOT01_150_0190" localSheetId="1">#REF!</definedName>
    <definedName name="STOT01_150_0190" localSheetId="6">#REF!</definedName>
    <definedName name="STOT01_150_0190" localSheetId="3">#REF!</definedName>
    <definedName name="STOT01_150_0190" localSheetId="13">#REF!</definedName>
    <definedName name="STOT01_150_0190">#REF!</definedName>
    <definedName name="STOT01_150_0190_1" localSheetId="1">#REF!</definedName>
    <definedName name="STOT01_150_0190_1" localSheetId="6">#REF!</definedName>
    <definedName name="STOT01_150_0190_1" localSheetId="3">#REF!</definedName>
    <definedName name="STOT01_150_0190_1" localSheetId="13">#REF!</definedName>
    <definedName name="STOT01_150_0190_1">#REF!</definedName>
    <definedName name="STOT01_250_0020" localSheetId="1">#REF!</definedName>
    <definedName name="STOT01_250_0020" localSheetId="6">#REF!</definedName>
    <definedName name="STOT01_250_0020" localSheetId="3">#REF!</definedName>
    <definedName name="STOT01_250_0020" localSheetId="13">#REF!</definedName>
    <definedName name="STOT01_250_0020">#REF!</definedName>
    <definedName name="STOT01_250_0020_1" localSheetId="1">#REF!</definedName>
    <definedName name="STOT01_250_0020_1" localSheetId="6">#REF!</definedName>
    <definedName name="STOT01_250_0020_1" localSheetId="3">#REF!</definedName>
    <definedName name="STOT01_250_0020_1" localSheetId="13">#REF!</definedName>
    <definedName name="STOT01_250_0020_1">#REF!</definedName>
    <definedName name="STOT01_250_0040" localSheetId="1">#REF!</definedName>
    <definedName name="STOT01_250_0040" localSheetId="6">#REF!</definedName>
    <definedName name="STOT01_250_0040" localSheetId="3">#REF!</definedName>
    <definedName name="STOT01_250_0040" localSheetId="13">#REF!</definedName>
    <definedName name="STOT01_250_0040">#REF!</definedName>
    <definedName name="STOT01_250_0040_1" localSheetId="1">#REF!</definedName>
    <definedName name="STOT01_250_0040_1" localSheetId="6">#REF!</definedName>
    <definedName name="STOT01_250_0040_1" localSheetId="3">#REF!</definedName>
    <definedName name="STOT01_250_0040_1" localSheetId="13">#REF!</definedName>
    <definedName name="STOT01_250_0040_1">#REF!</definedName>
    <definedName name="STOT01_250_0340" localSheetId="1">#REF!</definedName>
    <definedName name="STOT01_250_0340" localSheetId="6">#REF!</definedName>
    <definedName name="STOT01_250_0340" localSheetId="3">#REF!</definedName>
    <definedName name="STOT01_250_0340" localSheetId="13">#REF!</definedName>
    <definedName name="STOT01_250_0340">#REF!</definedName>
    <definedName name="STOT01_250_0340_1" localSheetId="1">#REF!</definedName>
    <definedName name="STOT01_250_0340_1" localSheetId="6">#REF!</definedName>
    <definedName name="STOT01_250_0340_1" localSheetId="3">#REF!</definedName>
    <definedName name="STOT01_250_0340_1" localSheetId="13">#REF!</definedName>
    <definedName name="STOT01_250_0340_1">#REF!</definedName>
    <definedName name="STOT01_2500040" localSheetId="1">#REF!</definedName>
    <definedName name="STOT01_2500040" localSheetId="6">#REF!</definedName>
    <definedName name="STOT01_2500040" localSheetId="3">#REF!</definedName>
    <definedName name="STOT01_2500040" localSheetId="13">#REF!</definedName>
    <definedName name="STOT01_2500040">#REF!</definedName>
    <definedName name="STOT01_2500040_1" localSheetId="1">#REF!</definedName>
    <definedName name="STOT01_2500040_1" localSheetId="6">#REF!</definedName>
    <definedName name="STOT01_2500040_1" localSheetId="3">#REF!</definedName>
    <definedName name="STOT01_2500040_1" localSheetId="13">#REF!</definedName>
    <definedName name="STOT01_2500040_1">#REF!</definedName>
    <definedName name="STOT02.010.0020">#REF!</definedName>
    <definedName name="STOT02.010.0020_1">[16]MEMORIAL!#REF!</definedName>
    <definedName name="STOT02.010.0030">[16]MEMORIAL!#REF!</definedName>
    <definedName name="STOT02.010.0030_1">[16]MEMORIAL!#REF!</definedName>
    <definedName name="STOT02.010.0050">[13]MEMORIAL!#REF!</definedName>
    <definedName name="STOT02.010.0050_1">[13]MEMORIAL!#REF!</definedName>
    <definedName name="STOT02.010.0060">[16]MEMORIAL!#REF!</definedName>
    <definedName name="STOT02.010.0060_1">[16]MEMORIAL!#REF!</definedName>
    <definedName name="STOT02.010.0065">[13]MEMORIAL!#REF!</definedName>
    <definedName name="STOT02.010.0065_1">[16]MEMORIAL!#REF!</definedName>
    <definedName name="STOT02.010.0080">[16]MEMORIAL!#REF!</definedName>
    <definedName name="STOT02.010.0080_1">[16]MEMORIAL!#REF!</definedName>
    <definedName name="STOT02.010.0090">[16]MEMORIAL!#REF!</definedName>
    <definedName name="STOT02.010.0090_1">[16]MEMORIAL!#REF!</definedName>
    <definedName name="STOT02.010.0130">[13]MEMORIAL!#REF!</definedName>
    <definedName name="STOT02.010.0130_1">[13]MEMORIAL!#REF!</definedName>
    <definedName name="STOT02.010.0140">[16]MEMORIAL!#REF!</definedName>
    <definedName name="STOT02.010.0140_1">[16]MEMORIAL!#REF!</definedName>
    <definedName name="STOT02.010.0150">[16]MEMORIAL!#REF!</definedName>
    <definedName name="STOT02.010.0150_1">[16]MEMORIAL!#REF!</definedName>
    <definedName name="STOT02.020.0020">[16]MEMORIAL!#REF!</definedName>
    <definedName name="STOT02.020.0020_1">[16]MEMORIAL!#REF!</definedName>
    <definedName name="STOT02.040.0320">[16]MEMORIAL!#REF!</definedName>
    <definedName name="STOT02.040.0320_1">[16]MEMORIAL!#REF!</definedName>
    <definedName name="STOT02.040.3910">[16]MEMORIAL!#REF!</definedName>
    <definedName name="STOT02.040.3910_1">[16]MEMORIAL!#REF!</definedName>
    <definedName name="STOT02.040.3930">[16]MEMORIAL!#REF!</definedName>
    <definedName name="STOT02.040.3930_1">[16]MEMORIAL!#REF!</definedName>
    <definedName name="STOT02.040.7438">[16]MEMORIAL!#REF!</definedName>
    <definedName name="STOT02.040.7438_1">[16]MEMORIAL!#REF!</definedName>
    <definedName name="STOT02.110.0136">[16]MEMORIAL!#REF!</definedName>
    <definedName name="STOT02.110.0136_1">[16]MEMORIAL!#REF!</definedName>
    <definedName name="STOT02.110.0736">[16]MEMORIAL!#REF!</definedName>
    <definedName name="STOT02.110.0736_1">[16]MEMORIAL!#REF!</definedName>
    <definedName name="STOT02.110.1866">[16]MEMORIAL!#REF!</definedName>
    <definedName name="STOT02.110.1866_1">[16]MEMORIAL!#REF!</definedName>
    <definedName name="STOT02.110.2021">[16]MEMORIAL!#REF!</definedName>
    <definedName name="STOT02.110.2021_1">[16]MEMORIAL!#REF!</definedName>
    <definedName name="STOT02.110.2070">[16]MEMORIAL!#REF!</definedName>
    <definedName name="STOT02.110.2070_1">[16]MEMORIAL!#REF!</definedName>
    <definedName name="STOT02.110.2284">[16]MEMORIAL!#REF!</definedName>
    <definedName name="STOT02.110.2284_1">[16]MEMORIAL!#REF!</definedName>
    <definedName name="STOT02.110.2758">[16]MEMORIAL!#REF!</definedName>
    <definedName name="STOT02.110.2758_1">[16]MEMORIAL!#REF!</definedName>
    <definedName name="STOT02.110.3862">[16]MEMORIAL!#REF!</definedName>
    <definedName name="STOT02.110.3862_1">[16]MEMORIAL!#REF!</definedName>
    <definedName name="STOT02.110.3868">[16]MEMORIAL!#REF!</definedName>
    <definedName name="STOT02.110.3926">[16]MEMORIAL!#REF!</definedName>
    <definedName name="STOT02.110.3926_1">[16]MEMORIAL!#REF!</definedName>
    <definedName name="STOT02.110.4292">[16]MEMORIAL!#REF!</definedName>
    <definedName name="STOT02.110.4292_1">[16]MEMORIAL!#REF!</definedName>
    <definedName name="STOT02.110.4760">[16]MEMORIAL!#REF!</definedName>
    <definedName name="STOT02.110.4760_1">[16]MEMORIAL!#REF!</definedName>
    <definedName name="STOT02.120.0010">[16]MEMORIAL!#REF!</definedName>
    <definedName name="STOT02.120.0010_1">[16]MEMORIAL!#REF!</definedName>
    <definedName name="STOT02.120.0040">[16]MEMORIAL!#REF!</definedName>
    <definedName name="STOT02.120.0040_1">[16]MEMORIAL!#REF!</definedName>
    <definedName name="STOT02.140.0040">[16]MEMORIAL!#REF!</definedName>
    <definedName name="STOT02.140.0040_1">[16]MEMORIAL!#REF!</definedName>
    <definedName name="STOT02.160.0010">[16]MEMORIAL!#REF!</definedName>
    <definedName name="STOT02.160.0010_1">[16]MEMORIAL!#REF!</definedName>
    <definedName name="STOT02.160.0075">[16]MEMORIAL!#REF!</definedName>
    <definedName name="STOT02.160.0075_1">[16]MEMORIAL!#REF!</definedName>
    <definedName name="STOT02.210.0030">[16]MEMORIAL!#REF!</definedName>
    <definedName name="STOT02.210.0030_1">[16]MEMORIAL!#REF!</definedName>
    <definedName name="STOT02.210.0110">[16]MEMORIAL!#REF!</definedName>
    <definedName name="STOT02.210.0110_1">[16]MEMORIAL!#REF!</definedName>
    <definedName name="STOT02.210.0290">[16]MEMORIAL!#REF!</definedName>
    <definedName name="STOT02.210.0290_1">[16]MEMORIAL!#REF!</definedName>
    <definedName name="STOT02.210.0320">[16]MEMORIAL!#REF!</definedName>
    <definedName name="STOT02.210.0320_1">[16]MEMORIAL!#REF!</definedName>
    <definedName name="STOT02_010_0020" localSheetId="1">#REF!</definedName>
    <definedName name="STOT02_010_0020" localSheetId="6">#REF!</definedName>
    <definedName name="STOT02_010_0020" localSheetId="3">#REF!</definedName>
    <definedName name="STOT02_010_0020" localSheetId="15">#REF!</definedName>
    <definedName name="STOT02_010_0020" localSheetId="13">#REF!</definedName>
    <definedName name="STOT02_010_0020" localSheetId="12">#REF!</definedName>
    <definedName name="STOT02_010_0020" localSheetId="11">#REF!</definedName>
    <definedName name="STOT02_010_0020">#REF!</definedName>
    <definedName name="STOT02_010_0020_1" localSheetId="1">#REF!</definedName>
    <definedName name="STOT02_010_0020_1" localSheetId="6">#REF!</definedName>
    <definedName name="STOT02_010_0020_1" localSheetId="3">#REF!</definedName>
    <definedName name="STOT02_010_0020_1" localSheetId="15">#REF!</definedName>
    <definedName name="STOT02_010_0020_1" localSheetId="13">#REF!</definedName>
    <definedName name="STOT02_010_0020_1">#REF!</definedName>
    <definedName name="STOT02_010_0030" localSheetId="1">#REF!</definedName>
    <definedName name="STOT02_010_0030" localSheetId="6">#REF!</definedName>
    <definedName name="STOT02_010_0030" localSheetId="3">#REF!</definedName>
    <definedName name="STOT02_010_0030" localSheetId="15">#REF!</definedName>
    <definedName name="STOT02_010_0030" localSheetId="13">#REF!</definedName>
    <definedName name="STOT02_010_0030">#REF!</definedName>
    <definedName name="STOT02_010_0030_1" localSheetId="1">#REF!</definedName>
    <definedName name="STOT02_010_0030_1" localSheetId="6">#REF!</definedName>
    <definedName name="STOT02_010_0030_1" localSheetId="3">#REF!</definedName>
    <definedName name="STOT02_010_0030_1" localSheetId="13">#REF!</definedName>
    <definedName name="STOT02_010_0030_1">#REF!</definedName>
    <definedName name="STOT02_010_0050" localSheetId="1">#REF!</definedName>
    <definedName name="STOT02_010_0050" localSheetId="6">#REF!</definedName>
    <definedName name="STOT02_010_0050" localSheetId="3">#REF!</definedName>
    <definedName name="STOT02_010_0050" localSheetId="13">#REF!</definedName>
    <definedName name="STOT02_010_0050">#REF!</definedName>
    <definedName name="STOT02_010_0050_1" localSheetId="1">#REF!</definedName>
    <definedName name="STOT02_010_0050_1" localSheetId="6">#REF!</definedName>
    <definedName name="STOT02_010_0050_1" localSheetId="3">#REF!</definedName>
    <definedName name="STOT02_010_0050_1" localSheetId="13">#REF!</definedName>
    <definedName name="STOT02_010_0050_1">#REF!</definedName>
    <definedName name="STOT02_010_0060" localSheetId="1">#REF!</definedName>
    <definedName name="STOT02_010_0060" localSheetId="6">#REF!</definedName>
    <definedName name="STOT02_010_0060" localSheetId="3">#REF!</definedName>
    <definedName name="STOT02_010_0060" localSheetId="13">#REF!</definedName>
    <definedName name="STOT02_010_0060">#REF!</definedName>
    <definedName name="STOT02_010_0060_1" localSheetId="1">#REF!</definedName>
    <definedName name="STOT02_010_0060_1" localSheetId="6">#REF!</definedName>
    <definedName name="STOT02_010_0060_1" localSheetId="3">#REF!</definedName>
    <definedName name="STOT02_010_0060_1" localSheetId="13">#REF!</definedName>
    <definedName name="STOT02_010_0060_1">#REF!</definedName>
    <definedName name="STOT02_010_0065" localSheetId="1">#REF!</definedName>
    <definedName name="STOT02_010_0065" localSheetId="6">#REF!</definedName>
    <definedName name="STOT02_010_0065" localSheetId="3">#REF!</definedName>
    <definedName name="STOT02_010_0065" localSheetId="13">#REF!</definedName>
    <definedName name="STOT02_010_0065">#REF!</definedName>
    <definedName name="STOT02_010_0065_1" localSheetId="1">#REF!</definedName>
    <definedName name="STOT02_010_0065_1" localSheetId="6">#REF!</definedName>
    <definedName name="STOT02_010_0065_1" localSheetId="3">#REF!</definedName>
    <definedName name="STOT02_010_0065_1" localSheetId="13">#REF!</definedName>
    <definedName name="STOT02_010_0065_1">#REF!</definedName>
    <definedName name="STOT02_010_0080" localSheetId="1">#REF!</definedName>
    <definedName name="STOT02_010_0080" localSheetId="6">#REF!</definedName>
    <definedName name="STOT02_010_0080" localSheetId="3">#REF!</definedName>
    <definedName name="STOT02_010_0080" localSheetId="13">#REF!</definedName>
    <definedName name="STOT02_010_0080">#REF!</definedName>
    <definedName name="STOT02_010_0080_1" localSheetId="1">#REF!</definedName>
    <definedName name="STOT02_010_0080_1" localSheetId="6">#REF!</definedName>
    <definedName name="STOT02_010_0080_1" localSheetId="3">#REF!</definedName>
    <definedName name="STOT02_010_0080_1" localSheetId="13">#REF!</definedName>
    <definedName name="STOT02_010_0080_1">#REF!</definedName>
    <definedName name="STOT02_010_0090" localSheetId="1">#REF!</definedName>
    <definedName name="STOT02_010_0090" localSheetId="6">#REF!</definedName>
    <definedName name="STOT02_010_0090" localSheetId="3">#REF!</definedName>
    <definedName name="STOT02_010_0090" localSheetId="13">#REF!</definedName>
    <definedName name="STOT02_010_0090">#REF!</definedName>
    <definedName name="STOT02_010_0090_1" localSheetId="1">#REF!</definedName>
    <definedName name="STOT02_010_0090_1" localSheetId="6">#REF!</definedName>
    <definedName name="STOT02_010_0090_1" localSheetId="3">#REF!</definedName>
    <definedName name="STOT02_010_0090_1" localSheetId="13">#REF!</definedName>
    <definedName name="STOT02_010_0090_1">#REF!</definedName>
    <definedName name="STOT02_010_0130" localSheetId="1">#REF!</definedName>
    <definedName name="STOT02_010_0130" localSheetId="6">#REF!</definedName>
    <definedName name="STOT02_010_0130" localSheetId="3">#REF!</definedName>
    <definedName name="STOT02_010_0130" localSheetId="13">#REF!</definedName>
    <definedName name="STOT02_010_0130">#REF!</definedName>
    <definedName name="STOT02_010_0130_1" localSheetId="1">#REF!</definedName>
    <definedName name="STOT02_010_0130_1" localSheetId="6">#REF!</definedName>
    <definedName name="STOT02_010_0130_1" localSheetId="3">#REF!</definedName>
    <definedName name="STOT02_010_0130_1" localSheetId="13">#REF!</definedName>
    <definedName name="STOT02_010_0130_1">#REF!</definedName>
    <definedName name="STOT02_010_0140" localSheetId="1">#REF!</definedName>
    <definedName name="STOT02_010_0140" localSheetId="6">#REF!</definedName>
    <definedName name="STOT02_010_0140" localSheetId="3">#REF!</definedName>
    <definedName name="STOT02_010_0140" localSheetId="13">#REF!</definedName>
    <definedName name="STOT02_010_0140">#REF!</definedName>
    <definedName name="STOT02_010_0140_1" localSheetId="1">#REF!</definedName>
    <definedName name="STOT02_010_0140_1" localSheetId="6">#REF!</definedName>
    <definedName name="STOT02_010_0140_1" localSheetId="3">#REF!</definedName>
    <definedName name="STOT02_010_0140_1" localSheetId="13">#REF!</definedName>
    <definedName name="STOT02_010_0140_1">#REF!</definedName>
    <definedName name="STOT02_010_0150" localSheetId="1">#REF!</definedName>
    <definedName name="STOT02_010_0150" localSheetId="6">#REF!</definedName>
    <definedName name="STOT02_010_0150" localSheetId="3">#REF!</definedName>
    <definedName name="STOT02_010_0150" localSheetId="13">#REF!</definedName>
    <definedName name="STOT02_010_0150">#REF!</definedName>
    <definedName name="STOT02_010_0150_1" localSheetId="1">#REF!</definedName>
    <definedName name="STOT02_010_0150_1" localSheetId="6">#REF!</definedName>
    <definedName name="STOT02_010_0150_1" localSheetId="3">#REF!</definedName>
    <definedName name="STOT02_010_0150_1" localSheetId="13">#REF!</definedName>
    <definedName name="STOT02_010_0150_1">#REF!</definedName>
    <definedName name="STOT02_020_0020" localSheetId="1">#REF!</definedName>
    <definedName name="STOT02_020_0020" localSheetId="6">#REF!</definedName>
    <definedName name="STOT02_020_0020" localSheetId="3">#REF!</definedName>
    <definedName name="STOT02_020_0020" localSheetId="13">#REF!</definedName>
    <definedName name="STOT02_020_0020">#REF!</definedName>
    <definedName name="STOT02_020_0020_1" localSheetId="1">#REF!</definedName>
    <definedName name="STOT02_020_0020_1" localSheetId="6">#REF!</definedName>
    <definedName name="STOT02_020_0020_1" localSheetId="3">#REF!</definedName>
    <definedName name="STOT02_020_0020_1" localSheetId="13">#REF!</definedName>
    <definedName name="STOT02_020_0020_1">#REF!</definedName>
    <definedName name="STOT02_040_0320" localSheetId="1">#REF!</definedName>
    <definedName name="STOT02_040_0320" localSheetId="6">#REF!</definedName>
    <definedName name="STOT02_040_0320" localSheetId="3">#REF!</definedName>
    <definedName name="STOT02_040_0320" localSheetId="13">#REF!</definedName>
    <definedName name="STOT02_040_0320">#REF!</definedName>
    <definedName name="STOT02_040_0320_1" localSheetId="1">#REF!</definedName>
    <definedName name="STOT02_040_0320_1" localSheetId="6">#REF!</definedName>
    <definedName name="STOT02_040_0320_1" localSheetId="3">#REF!</definedName>
    <definedName name="STOT02_040_0320_1" localSheetId="13">#REF!</definedName>
    <definedName name="STOT02_040_0320_1">#REF!</definedName>
    <definedName name="STOT02_040_3910" localSheetId="1">#REF!</definedName>
    <definedName name="STOT02_040_3910" localSheetId="6">#REF!</definedName>
    <definedName name="STOT02_040_3910" localSheetId="3">#REF!</definedName>
    <definedName name="STOT02_040_3910" localSheetId="13">#REF!</definedName>
    <definedName name="STOT02_040_3910">#REF!</definedName>
    <definedName name="STOT02_040_3910_1" localSheetId="1">#REF!</definedName>
    <definedName name="STOT02_040_3910_1" localSheetId="6">#REF!</definedName>
    <definedName name="STOT02_040_3910_1" localSheetId="3">#REF!</definedName>
    <definedName name="STOT02_040_3910_1" localSheetId="13">#REF!</definedName>
    <definedName name="STOT02_040_3910_1">#REF!</definedName>
    <definedName name="STOT02_040_3930" localSheetId="1">#REF!</definedName>
    <definedName name="STOT02_040_3930" localSheetId="6">#REF!</definedName>
    <definedName name="STOT02_040_3930" localSheetId="3">#REF!</definedName>
    <definedName name="STOT02_040_3930" localSheetId="13">#REF!</definedName>
    <definedName name="STOT02_040_3930">#REF!</definedName>
    <definedName name="STOT02_040_3930_1" localSheetId="1">#REF!</definedName>
    <definedName name="STOT02_040_3930_1" localSheetId="6">#REF!</definedName>
    <definedName name="STOT02_040_3930_1" localSheetId="3">#REF!</definedName>
    <definedName name="STOT02_040_3930_1" localSheetId="13">#REF!</definedName>
    <definedName name="STOT02_040_3930_1">#REF!</definedName>
    <definedName name="STOT02_040_7438" localSheetId="1">#REF!</definedName>
    <definedName name="STOT02_040_7438" localSheetId="6">#REF!</definedName>
    <definedName name="STOT02_040_7438" localSheetId="3">#REF!</definedName>
    <definedName name="STOT02_040_7438" localSheetId="13">#REF!</definedName>
    <definedName name="STOT02_040_7438">#REF!</definedName>
    <definedName name="STOT02_040_7438_1" localSheetId="1">#REF!</definedName>
    <definedName name="STOT02_040_7438_1" localSheetId="6">#REF!</definedName>
    <definedName name="STOT02_040_7438_1" localSheetId="3">#REF!</definedName>
    <definedName name="STOT02_040_7438_1" localSheetId="13">#REF!</definedName>
    <definedName name="STOT02_040_7438_1">#REF!</definedName>
    <definedName name="STOT02_110_0136" localSheetId="1">#REF!</definedName>
    <definedName name="STOT02_110_0136" localSheetId="6">#REF!</definedName>
    <definedName name="STOT02_110_0136" localSheetId="3">#REF!</definedName>
    <definedName name="STOT02_110_0136" localSheetId="13">#REF!</definedName>
    <definedName name="STOT02_110_0136">#REF!</definedName>
    <definedName name="STOT02_110_0136_1" localSheetId="1">#REF!</definedName>
    <definedName name="STOT02_110_0136_1" localSheetId="6">#REF!</definedName>
    <definedName name="STOT02_110_0136_1" localSheetId="3">#REF!</definedName>
    <definedName name="STOT02_110_0136_1" localSheetId="13">#REF!</definedName>
    <definedName name="STOT02_110_0136_1">#REF!</definedName>
    <definedName name="STOT02_110_0736" localSheetId="1">#REF!</definedName>
    <definedName name="STOT02_110_0736" localSheetId="6">#REF!</definedName>
    <definedName name="STOT02_110_0736" localSheetId="3">#REF!</definedName>
    <definedName name="STOT02_110_0736" localSheetId="13">#REF!</definedName>
    <definedName name="STOT02_110_0736">#REF!</definedName>
    <definedName name="STOT02_110_0736_1" localSheetId="1">#REF!</definedName>
    <definedName name="STOT02_110_0736_1" localSheetId="6">#REF!</definedName>
    <definedName name="STOT02_110_0736_1" localSheetId="3">#REF!</definedName>
    <definedName name="STOT02_110_0736_1" localSheetId="13">#REF!</definedName>
    <definedName name="STOT02_110_0736_1">#REF!</definedName>
    <definedName name="STOT02_110_1866" localSheetId="1">#REF!</definedName>
    <definedName name="STOT02_110_1866" localSheetId="6">#REF!</definedName>
    <definedName name="STOT02_110_1866" localSheetId="3">#REF!</definedName>
    <definedName name="STOT02_110_1866" localSheetId="13">#REF!</definedName>
    <definedName name="STOT02_110_1866">#REF!</definedName>
    <definedName name="STOT02_110_1866_1" localSheetId="1">#REF!</definedName>
    <definedName name="STOT02_110_1866_1" localSheetId="6">#REF!</definedName>
    <definedName name="STOT02_110_1866_1" localSheetId="3">#REF!</definedName>
    <definedName name="STOT02_110_1866_1" localSheetId="13">#REF!</definedName>
    <definedName name="STOT02_110_1866_1">#REF!</definedName>
    <definedName name="STOT02_110_2021" localSheetId="1">#REF!</definedName>
    <definedName name="STOT02_110_2021" localSheetId="6">#REF!</definedName>
    <definedName name="STOT02_110_2021" localSheetId="3">#REF!</definedName>
    <definedName name="STOT02_110_2021" localSheetId="13">#REF!</definedName>
    <definedName name="STOT02_110_2021">#REF!</definedName>
    <definedName name="STOT02_110_2021_1" localSheetId="1">#REF!</definedName>
    <definedName name="STOT02_110_2021_1" localSheetId="6">#REF!</definedName>
    <definedName name="STOT02_110_2021_1" localSheetId="3">#REF!</definedName>
    <definedName name="STOT02_110_2021_1" localSheetId="13">#REF!</definedName>
    <definedName name="STOT02_110_2021_1">#REF!</definedName>
    <definedName name="STOT02_110_2070" localSheetId="1">#REF!</definedName>
    <definedName name="STOT02_110_2070" localSheetId="6">#REF!</definedName>
    <definedName name="STOT02_110_2070" localSheetId="3">#REF!</definedName>
    <definedName name="STOT02_110_2070" localSheetId="13">#REF!</definedName>
    <definedName name="STOT02_110_2070">#REF!</definedName>
    <definedName name="STOT02_110_2070_1" localSheetId="1">#REF!</definedName>
    <definedName name="STOT02_110_2070_1" localSheetId="6">#REF!</definedName>
    <definedName name="STOT02_110_2070_1" localSheetId="3">#REF!</definedName>
    <definedName name="STOT02_110_2070_1" localSheetId="13">#REF!</definedName>
    <definedName name="STOT02_110_2070_1">#REF!</definedName>
    <definedName name="STOT02_110_2284" localSheetId="1">#REF!</definedName>
    <definedName name="STOT02_110_2284" localSheetId="6">#REF!</definedName>
    <definedName name="STOT02_110_2284" localSheetId="3">#REF!</definedName>
    <definedName name="STOT02_110_2284" localSheetId="13">#REF!</definedName>
    <definedName name="STOT02_110_2284">#REF!</definedName>
    <definedName name="STOT02_110_2284_1" localSheetId="1">#REF!</definedName>
    <definedName name="STOT02_110_2284_1" localSheetId="6">#REF!</definedName>
    <definedName name="STOT02_110_2284_1" localSheetId="3">#REF!</definedName>
    <definedName name="STOT02_110_2284_1" localSheetId="13">#REF!</definedName>
    <definedName name="STOT02_110_2284_1">#REF!</definedName>
    <definedName name="STOT02_110_2758" localSheetId="1">#REF!</definedName>
    <definedName name="STOT02_110_2758" localSheetId="6">#REF!</definedName>
    <definedName name="STOT02_110_2758" localSheetId="3">#REF!</definedName>
    <definedName name="STOT02_110_2758" localSheetId="13">#REF!</definedName>
    <definedName name="STOT02_110_2758">#REF!</definedName>
    <definedName name="STOT02_110_2758_1" localSheetId="1">#REF!</definedName>
    <definedName name="STOT02_110_2758_1" localSheetId="6">#REF!</definedName>
    <definedName name="STOT02_110_2758_1" localSheetId="3">#REF!</definedName>
    <definedName name="STOT02_110_2758_1" localSheetId="13">#REF!</definedName>
    <definedName name="STOT02_110_2758_1">#REF!</definedName>
    <definedName name="STOT02_110_3862" localSheetId="1">#REF!</definedName>
    <definedName name="STOT02_110_3862" localSheetId="6">#REF!</definedName>
    <definedName name="STOT02_110_3862" localSheetId="3">#REF!</definedName>
    <definedName name="STOT02_110_3862" localSheetId="13">#REF!</definedName>
    <definedName name="STOT02_110_3862">#REF!</definedName>
    <definedName name="STOT02_110_3862_1" localSheetId="1">#REF!</definedName>
    <definedName name="STOT02_110_3862_1" localSheetId="6">#REF!</definedName>
    <definedName name="STOT02_110_3862_1" localSheetId="3">#REF!</definedName>
    <definedName name="STOT02_110_3862_1" localSheetId="13">#REF!</definedName>
    <definedName name="STOT02_110_3862_1">#REF!</definedName>
    <definedName name="STOT02_110_3868" localSheetId="1">#REF!</definedName>
    <definedName name="STOT02_110_3868" localSheetId="6">#REF!</definedName>
    <definedName name="STOT02_110_3868" localSheetId="3">#REF!</definedName>
    <definedName name="STOT02_110_3868" localSheetId="13">#REF!</definedName>
    <definedName name="STOT02_110_3868">#REF!</definedName>
    <definedName name="STOT02_110_3926" localSheetId="1">#REF!</definedName>
    <definedName name="STOT02_110_3926" localSheetId="6">#REF!</definedName>
    <definedName name="STOT02_110_3926" localSheetId="3">#REF!</definedName>
    <definedName name="STOT02_110_3926" localSheetId="13">#REF!</definedName>
    <definedName name="STOT02_110_3926">#REF!</definedName>
    <definedName name="STOT02_110_3926_1" localSheetId="1">#REF!</definedName>
    <definedName name="STOT02_110_3926_1" localSheetId="6">#REF!</definedName>
    <definedName name="STOT02_110_3926_1" localSheetId="3">#REF!</definedName>
    <definedName name="STOT02_110_3926_1" localSheetId="13">#REF!</definedName>
    <definedName name="STOT02_110_3926_1">#REF!</definedName>
    <definedName name="STOT02_110_4292" localSheetId="1">#REF!</definedName>
    <definedName name="STOT02_110_4292" localSheetId="6">#REF!</definedName>
    <definedName name="STOT02_110_4292" localSheetId="3">#REF!</definedName>
    <definedName name="STOT02_110_4292" localSheetId="13">#REF!</definedName>
    <definedName name="STOT02_110_4292">#REF!</definedName>
    <definedName name="STOT02_110_4292_1" localSheetId="1">#REF!</definedName>
    <definedName name="STOT02_110_4292_1" localSheetId="6">#REF!</definedName>
    <definedName name="STOT02_110_4292_1" localSheetId="3">#REF!</definedName>
    <definedName name="STOT02_110_4292_1" localSheetId="13">#REF!</definedName>
    <definedName name="STOT02_110_4292_1">#REF!</definedName>
    <definedName name="STOT02_110_4760" localSheetId="1">#REF!</definedName>
    <definedName name="STOT02_110_4760" localSheetId="6">#REF!</definedName>
    <definedName name="STOT02_110_4760" localSheetId="3">#REF!</definedName>
    <definedName name="STOT02_110_4760" localSheetId="13">#REF!</definedName>
    <definedName name="STOT02_110_4760">#REF!</definedName>
    <definedName name="STOT02_110_4760_1" localSheetId="1">#REF!</definedName>
    <definedName name="STOT02_110_4760_1" localSheetId="6">#REF!</definedName>
    <definedName name="STOT02_110_4760_1" localSheetId="3">#REF!</definedName>
    <definedName name="STOT02_110_4760_1" localSheetId="13">#REF!</definedName>
    <definedName name="STOT02_110_4760_1">#REF!</definedName>
    <definedName name="STOT02_120_0010" localSheetId="1">#REF!</definedName>
    <definedName name="STOT02_120_0010" localSheetId="6">#REF!</definedName>
    <definedName name="STOT02_120_0010" localSheetId="3">#REF!</definedName>
    <definedName name="STOT02_120_0010" localSheetId="13">#REF!</definedName>
    <definedName name="STOT02_120_0010">#REF!</definedName>
    <definedName name="STOT02_120_0010_1" localSheetId="1">#REF!</definedName>
    <definedName name="STOT02_120_0010_1" localSheetId="6">#REF!</definedName>
    <definedName name="STOT02_120_0010_1" localSheetId="3">#REF!</definedName>
    <definedName name="STOT02_120_0010_1" localSheetId="13">#REF!</definedName>
    <definedName name="STOT02_120_0010_1">#REF!</definedName>
    <definedName name="STOT02_120_0040" localSheetId="1">#REF!</definedName>
    <definedName name="STOT02_120_0040" localSheetId="6">#REF!</definedName>
    <definedName name="STOT02_120_0040" localSheetId="3">#REF!</definedName>
    <definedName name="STOT02_120_0040" localSheetId="13">#REF!</definedName>
    <definedName name="STOT02_120_0040">#REF!</definedName>
    <definedName name="STOT02_120_0040_1" localSheetId="1">#REF!</definedName>
    <definedName name="STOT02_120_0040_1" localSheetId="6">#REF!</definedName>
    <definedName name="STOT02_120_0040_1" localSheetId="3">#REF!</definedName>
    <definedName name="STOT02_120_0040_1" localSheetId="13">#REF!</definedName>
    <definedName name="STOT02_120_0040_1">#REF!</definedName>
    <definedName name="STOT02_140_0040" localSheetId="1">#REF!</definedName>
    <definedName name="STOT02_140_0040" localSheetId="6">#REF!</definedName>
    <definedName name="STOT02_140_0040" localSheetId="3">#REF!</definedName>
    <definedName name="STOT02_140_0040" localSheetId="13">#REF!</definedName>
    <definedName name="STOT02_140_0040">#REF!</definedName>
    <definedName name="STOT02_140_0040_1" localSheetId="1">#REF!</definedName>
    <definedName name="STOT02_140_0040_1" localSheetId="6">#REF!</definedName>
    <definedName name="STOT02_140_0040_1" localSheetId="3">#REF!</definedName>
    <definedName name="STOT02_140_0040_1" localSheetId="13">#REF!</definedName>
    <definedName name="STOT02_140_0040_1">#REF!</definedName>
    <definedName name="STOT02_160_0010" localSheetId="1">#REF!</definedName>
    <definedName name="STOT02_160_0010" localSheetId="6">#REF!</definedName>
    <definedName name="STOT02_160_0010" localSheetId="3">#REF!</definedName>
    <definedName name="STOT02_160_0010" localSheetId="13">#REF!</definedName>
    <definedName name="STOT02_160_0010">#REF!</definedName>
    <definedName name="STOT02_160_0010_1" localSheetId="1">#REF!</definedName>
    <definedName name="STOT02_160_0010_1" localSheetId="6">#REF!</definedName>
    <definedName name="STOT02_160_0010_1" localSheetId="3">#REF!</definedName>
    <definedName name="STOT02_160_0010_1" localSheetId="13">#REF!</definedName>
    <definedName name="STOT02_160_0010_1">#REF!</definedName>
    <definedName name="STOT02_160_0075" localSheetId="1">#REF!</definedName>
    <definedName name="STOT02_160_0075" localSheetId="6">#REF!</definedName>
    <definedName name="STOT02_160_0075" localSheetId="3">#REF!</definedName>
    <definedName name="STOT02_160_0075" localSheetId="13">#REF!</definedName>
    <definedName name="STOT02_160_0075">#REF!</definedName>
    <definedName name="STOT02_160_0075_1" localSheetId="1">#REF!</definedName>
    <definedName name="STOT02_160_0075_1" localSheetId="6">#REF!</definedName>
    <definedName name="STOT02_160_0075_1" localSheetId="3">#REF!</definedName>
    <definedName name="STOT02_160_0075_1" localSheetId="13">#REF!</definedName>
    <definedName name="STOT02_160_0075_1">#REF!</definedName>
    <definedName name="STOT02_210_0030" localSheetId="1">#REF!</definedName>
    <definedName name="STOT02_210_0030" localSheetId="6">#REF!</definedName>
    <definedName name="STOT02_210_0030" localSheetId="3">#REF!</definedName>
    <definedName name="STOT02_210_0030" localSheetId="13">#REF!</definedName>
    <definedName name="STOT02_210_0030">#REF!</definedName>
    <definedName name="STOT02_210_0030_1" localSheetId="1">#REF!</definedName>
    <definedName name="STOT02_210_0030_1" localSheetId="6">#REF!</definedName>
    <definedName name="STOT02_210_0030_1" localSheetId="3">#REF!</definedName>
    <definedName name="STOT02_210_0030_1" localSheetId="13">#REF!</definedName>
    <definedName name="STOT02_210_0030_1">#REF!</definedName>
    <definedName name="STOT02_210_0110" localSheetId="1">#REF!</definedName>
    <definedName name="STOT02_210_0110" localSheetId="6">#REF!</definedName>
    <definedName name="STOT02_210_0110" localSheetId="3">#REF!</definedName>
    <definedName name="STOT02_210_0110" localSheetId="13">#REF!</definedName>
    <definedName name="STOT02_210_0110">#REF!</definedName>
    <definedName name="STOT02_210_0110_1" localSheetId="1">#REF!</definedName>
    <definedName name="STOT02_210_0110_1" localSheetId="6">#REF!</definedName>
    <definedName name="STOT02_210_0110_1" localSheetId="3">#REF!</definedName>
    <definedName name="STOT02_210_0110_1" localSheetId="13">#REF!</definedName>
    <definedName name="STOT02_210_0110_1">#REF!</definedName>
    <definedName name="STOT02_210_0290" localSheetId="1">#REF!</definedName>
    <definedName name="STOT02_210_0290" localSheetId="6">#REF!</definedName>
    <definedName name="STOT02_210_0290" localSheetId="3">#REF!</definedName>
    <definedName name="STOT02_210_0290" localSheetId="13">#REF!</definedName>
    <definedName name="STOT02_210_0290">#REF!</definedName>
    <definedName name="STOT02_210_0290_1" localSheetId="1">#REF!</definedName>
    <definedName name="STOT02_210_0290_1" localSheetId="6">#REF!</definedName>
    <definedName name="STOT02_210_0290_1" localSheetId="3">#REF!</definedName>
    <definedName name="STOT02_210_0290_1" localSheetId="13">#REF!</definedName>
    <definedName name="STOT02_210_0290_1">#REF!</definedName>
    <definedName name="STOT02_210_0320" localSheetId="1">#REF!</definedName>
    <definedName name="STOT02_210_0320" localSheetId="6">#REF!</definedName>
    <definedName name="STOT02_210_0320" localSheetId="3">#REF!</definedName>
    <definedName name="STOT02_210_0320" localSheetId="13">#REF!</definedName>
    <definedName name="STOT02_210_0320">#REF!</definedName>
    <definedName name="STOT02_210_0320_1" localSheetId="1">#REF!</definedName>
    <definedName name="STOT02_210_0320_1" localSheetId="6">#REF!</definedName>
    <definedName name="STOT02_210_0320_1" localSheetId="3">#REF!</definedName>
    <definedName name="STOT02_210_0320_1" localSheetId="13">#REF!</definedName>
    <definedName name="STOT02_210_0320_1">#REF!</definedName>
    <definedName name="STOT03.010.0020">[13]MEMORIAL!#REF!</definedName>
    <definedName name="STOT03.010.0020_1">[16]MEMORIAL!#REF!</definedName>
    <definedName name="STOT03.010.0025">[13]MEMORIAL!#REF!</definedName>
    <definedName name="STOT03.010.0025_1">[16]MEMORIAL!#REF!</definedName>
    <definedName name="STOT03.010.0040">[13]MEMORIAL!#REF!</definedName>
    <definedName name="STOT03.010.0040_1">[14]MEMORIAL!#REF!</definedName>
    <definedName name="STOT03.010.0050">[13]MEMORIAL!#REF!</definedName>
    <definedName name="STOT03.010.0050_1">[14]MEMORIAL!#REF!</definedName>
    <definedName name="STOT03.010.0100">[13]MEMORIAL!#REF!</definedName>
    <definedName name="STOT03.010.0100_1">[13]MEMORIAL!#REF!</definedName>
    <definedName name="STOT03.010.0140">[16]MEMORIAL!#REF!</definedName>
    <definedName name="STOT03.010.0140_1">[16]MEMORIAL!#REF!</definedName>
    <definedName name="STOT03.010.0160">[16]MEMORIAL!#REF!</definedName>
    <definedName name="STOT03.010.0160_1">[16]MEMORIAL!#REF!</definedName>
    <definedName name="STOT03.010.0170">[16]MEMORIAL!#REF!</definedName>
    <definedName name="STOT03.010.0170_1">[16]MEMORIAL!#REF!</definedName>
    <definedName name="STOT03.010.0180">[13]MEMORIAL!#REF!</definedName>
    <definedName name="STOT03.010.0180_1">[16]MEMORIAL!#REF!</definedName>
    <definedName name="STOT03.010.0190">[16]MEMORIAL!#REF!</definedName>
    <definedName name="STOT03.010.0190_1">[16]MEMORIAL!#REF!</definedName>
    <definedName name="STOT03.010.0200">[13]MEMORIAL!#REF!</definedName>
    <definedName name="STOT03.010.0200_1">[16]MEMORIAL!#REF!</definedName>
    <definedName name="STOT03_010_0020" localSheetId="1">#REF!</definedName>
    <definedName name="STOT03_010_0020" localSheetId="6">#REF!</definedName>
    <definedName name="STOT03_010_0020" localSheetId="3">#REF!</definedName>
    <definedName name="STOT03_010_0020" localSheetId="15">#REF!</definedName>
    <definedName name="STOT03_010_0020" localSheetId="13">#REF!</definedName>
    <definedName name="STOT03_010_0020" localSheetId="12">#REF!</definedName>
    <definedName name="STOT03_010_0020" localSheetId="11">#REF!</definedName>
    <definedName name="STOT03_010_0020">#REF!</definedName>
    <definedName name="STOT03_010_0020_1" localSheetId="1">#REF!</definedName>
    <definedName name="STOT03_010_0020_1" localSheetId="6">#REF!</definedName>
    <definedName name="STOT03_010_0020_1" localSheetId="3">#REF!</definedName>
    <definedName name="STOT03_010_0020_1" localSheetId="15">#REF!</definedName>
    <definedName name="STOT03_010_0020_1" localSheetId="13">#REF!</definedName>
    <definedName name="STOT03_010_0020_1">#REF!</definedName>
    <definedName name="STOT03_010_0025" localSheetId="1">#REF!</definedName>
    <definedName name="STOT03_010_0025" localSheetId="6">#REF!</definedName>
    <definedName name="STOT03_010_0025" localSheetId="3">#REF!</definedName>
    <definedName name="STOT03_010_0025" localSheetId="15">#REF!</definedName>
    <definedName name="STOT03_010_0025" localSheetId="13">#REF!</definedName>
    <definedName name="STOT03_010_0025">#REF!</definedName>
    <definedName name="STOT03_010_0025_1" localSheetId="1">#REF!</definedName>
    <definedName name="STOT03_010_0025_1" localSheetId="6">#REF!</definedName>
    <definedName name="STOT03_010_0025_1" localSheetId="3">#REF!</definedName>
    <definedName name="STOT03_010_0025_1" localSheetId="13">#REF!</definedName>
    <definedName name="STOT03_010_0025_1">#REF!</definedName>
    <definedName name="STOT03_010_0040" localSheetId="1">#REF!</definedName>
    <definedName name="STOT03_010_0040" localSheetId="6">#REF!</definedName>
    <definedName name="STOT03_010_0040" localSheetId="3">#REF!</definedName>
    <definedName name="STOT03_010_0040" localSheetId="13">#REF!</definedName>
    <definedName name="STOT03_010_0040">#REF!</definedName>
    <definedName name="STOT03_010_0040_1" localSheetId="1">#REF!</definedName>
    <definedName name="STOT03_010_0040_1" localSheetId="6">#REF!</definedName>
    <definedName name="STOT03_010_0040_1" localSheetId="3">#REF!</definedName>
    <definedName name="STOT03_010_0040_1" localSheetId="13">#REF!</definedName>
    <definedName name="STOT03_010_0040_1">#REF!</definedName>
    <definedName name="STOT03_010_0050" localSheetId="1">#REF!</definedName>
    <definedName name="STOT03_010_0050" localSheetId="6">#REF!</definedName>
    <definedName name="STOT03_010_0050" localSheetId="3">#REF!</definedName>
    <definedName name="STOT03_010_0050" localSheetId="13">#REF!</definedName>
    <definedName name="STOT03_010_0050">#REF!</definedName>
    <definedName name="STOT03_010_0050_1" localSheetId="1">#REF!</definedName>
    <definedName name="STOT03_010_0050_1" localSheetId="6">#REF!</definedName>
    <definedName name="STOT03_010_0050_1" localSheetId="3">#REF!</definedName>
    <definedName name="STOT03_010_0050_1" localSheetId="13">#REF!</definedName>
    <definedName name="STOT03_010_0050_1">#REF!</definedName>
    <definedName name="STOT03_010_0100" localSheetId="1">#REF!</definedName>
    <definedName name="STOT03_010_0100" localSheetId="6">#REF!</definedName>
    <definedName name="STOT03_010_0100" localSheetId="3">#REF!</definedName>
    <definedName name="STOT03_010_0100" localSheetId="13">#REF!</definedName>
    <definedName name="STOT03_010_0100">#REF!</definedName>
    <definedName name="STOT03_010_0100_1" localSheetId="1">#REF!</definedName>
    <definedName name="STOT03_010_0100_1" localSheetId="6">#REF!</definedName>
    <definedName name="STOT03_010_0100_1" localSheetId="3">#REF!</definedName>
    <definedName name="STOT03_010_0100_1" localSheetId="13">#REF!</definedName>
    <definedName name="STOT03_010_0100_1">#REF!</definedName>
    <definedName name="STOT03_010_0140" localSheetId="1">#REF!</definedName>
    <definedName name="STOT03_010_0140" localSheetId="6">#REF!</definedName>
    <definedName name="STOT03_010_0140" localSheetId="3">#REF!</definedName>
    <definedName name="STOT03_010_0140" localSheetId="13">#REF!</definedName>
    <definedName name="STOT03_010_0140">#REF!</definedName>
    <definedName name="STOT03_010_0140_1" localSheetId="1">#REF!</definedName>
    <definedName name="STOT03_010_0140_1" localSheetId="6">#REF!</definedName>
    <definedName name="STOT03_010_0140_1" localSheetId="3">#REF!</definedName>
    <definedName name="STOT03_010_0140_1" localSheetId="13">#REF!</definedName>
    <definedName name="STOT03_010_0140_1">#REF!</definedName>
    <definedName name="STOT03_010_0160" localSheetId="1">#REF!</definedName>
    <definedName name="STOT03_010_0160" localSheetId="6">#REF!</definedName>
    <definedName name="STOT03_010_0160" localSheetId="3">#REF!</definedName>
    <definedName name="STOT03_010_0160" localSheetId="13">#REF!</definedName>
    <definedName name="STOT03_010_0160">#REF!</definedName>
    <definedName name="STOT03_010_0160_1" localSheetId="1">#REF!</definedName>
    <definedName name="STOT03_010_0160_1" localSheetId="6">#REF!</definedName>
    <definedName name="STOT03_010_0160_1" localSheetId="3">#REF!</definedName>
    <definedName name="STOT03_010_0160_1" localSheetId="13">#REF!</definedName>
    <definedName name="STOT03_010_0160_1">#REF!</definedName>
    <definedName name="STOT03_010_0170" localSheetId="1">#REF!</definedName>
    <definedName name="STOT03_010_0170" localSheetId="6">#REF!</definedName>
    <definedName name="STOT03_010_0170" localSheetId="3">#REF!</definedName>
    <definedName name="STOT03_010_0170" localSheetId="13">#REF!</definedName>
    <definedName name="STOT03_010_0170">#REF!</definedName>
    <definedName name="STOT03_010_0170_1" localSheetId="1">#REF!</definedName>
    <definedName name="STOT03_010_0170_1" localSheetId="6">#REF!</definedName>
    <definedName name="STOT03_010_0170_1" localSheetId="3">#REF!</definedName>
    <definedName name="STOT03_010_0170_1" localSheetId="13">#REF!</definedName>
    <definedName name="STOT03_010_0170_1">#REF!</definedName>
    <definedName name="STOT03_010_0180" localSheetId="1">#REF!</definedName>
    <definedName name="STOT03_010_0180" localSheetId="6">#REF!</definedName>
    <definedName name="STOT03_010_0180" localSheetId="3">#REF!</definedName>
    <definedName name="STOT03_010_0180" localSheetId="13">#REF!</definedName>
    <definedName name="STOT03_010_0180">#REF!</definedName>
    <definedName name="STOT03_010_0180_1" localSheetId="1">#REF!</definedName>
    <definedName name="STOT03_010_0180_1" localSheetId="6">#REF!</definedName>
    <definedName name="STOT03_010_0180_1" localSheetId="3">#REF!</definedName>
    <definedName name="STOT03_010_0180_1" localSheetId="13">#REF!</definedName>
    <definedName name="STOT03_010_0180_1">#REF!</definedName>
    <definedName name="STOT03_010_0190" localSheetId="1">#REF!</definedName>
    <definedName name="STOT03_010_0190" localSheetId="6">#REF!</definedName>
    <definedName name="STOT03_010_0190" localSheetId="3">#REF!</definedName>
    <definedName name="STOT03_010_0190" localSheetId="13">#REF!</definedName>
    <definedName name="STOT03_010_0190">#REF!</definedName>
    <definedName name="STOT03_010_0190_1" localSheetId="1">#REF!</definedName>
    <definedName name="STOT03_010_0190_1" localSheetId="6">#REF!</definedName>
    <definedName name="STOT03_010_0190_1" localSheetId="3">#REF!</definedName>
    <definedName name="STOT03_010_0190_1" localSheetId="13">#REF!</definedName>
    <definedName name="STOT03_010_0190_1">#REF!</definedName>
    <definedName name="STOT03_010_0200" localSheetId="1">#REF!</definedName>
    <definedName name="STOT03_010_0200" localSheetId="6">#REF!</definedName>
    <definedName name="STOT03_010_0200" localSheetId="3">#REF!</definedName>
    <definedName name="STOT03_010_0200" localSheetId="13">#REF!</definedName>
    <definedName name="STOT03_010_0200">#REF!</definedName>
    <definedName name="STOT03_010_0200_1" localSheetId="1">#REF!</definedName>
    <definedName name="STOT03_010_0200_1" localSheetId="6">#REF!</definedName>
    <definedName name="STOT03_010_0200_1" localSheetId="3">#REF!</definedName>
    <definedName name="STOT03_010_0200_1" localSheetId="13">#REF!</definedName>
    <definedName name="STOT03_010_0200_1">#REF!</definedName>
    <definedName name="STOT04.010.0010">[16]MEMORIAL!#REF!</definedName>
    <definedName name="STOT04.010.0010_1">[16]MEMORIAL!#REF!</definedName>
    <definedName name="STOT04.010.0040">[16]MEMORIAL!#REF!</definedName>
    <definedName name="STOT04.010.0040_1">[16]MEMORIAL!#REF!</definedName>
    <definedName name="STOT04.010.0070">[16]MEMORIAL!#REF!</definedName>
    <definedName name="STOT04.010.0070_1">[16]MEMORIAL!#REF!</definedName>
    <definedName name="STOT04.010.0150">[16]MEMORIAL!#REF!</definedName>
    <definedName name="STOT04.010.0150_1">[16]MEMORIAL!#REF!</definedName>
    <definedName name="STOT04.010.0190">[16]MEMORIAL!#REF!</definedName>
    <definedName name="STOT04.010.0190_1">[16]MEMORIAL!#REF!</definedName>
    <definedName name="STOT04.010.0200">[16]MEMORIAL!#REF!</definedName>
    <definedName name="STOT04.010.0200_1">[16]MEMORIAL!#REF!</definedName>
    <definedName name="STOT04.010.0290" localSheetId="12">#REF!</definedName>
    <definedName name="STOT04.010.0290" localSheetId="11">#REF!</definedName>
    <definedName name="STOT04.010.0290">#REF!</definedName>
    <definedName name="STOT04.010.0290_1">[17]MEMORIAL!#REF!</definedName>
    <definedName name="STOT04.010.0320">[13]MEMORIAL!#REF!</definedName>
    <definedName name="STOT04.010.0320_1">[16]MEMORIAL!#REF!</definedName>
    <definedName name="stot04.010.0330" localSheetId="12">#REF!</definedName>
    <definedName name="stot04.010.0330" localSheetId="11">#REF!</definedName>
    <definedName name="stot04.010.0330">#REF!</definedName>
    <definedName name="STOT04.010.0330_1">[16]MEMORIAL!#REF!</definedName>
    <definedName name="STOT04.010.0371">[13]MEMORIAL!#REF!</definedName>
    <definedName name="STOT04.010.0371_1">[14]MEMORIAL!#REF!</definedName>
    <definedName name="STOT04.010.0375">[13]MEMORIAL!#REF!</definedName>
    <definedName name="STOT04.010.0375_1">[16]MEMORIAL!#REF!</definedName>
    <definedName name="STOT04.010.0395">[13]MEMORIAL!#REF!</definedName>
    <definedName name="STOT04.010.0395_1">[16]MEMORIAL!#REF!</definedName>
    <definedName name="STOT04.010.0420">[16]MEMORIAL!#REF!</definedName>
    <definedName name="STOT04.010.0420_1">[16]MEMORIAL!#REF!</definedName>
    <definedName name="STOT04.010.0430">[16]MEMORIAL!#REF!</definedName>
    <definedName name="STOT04.010.0430_1">[16]MEMORIAL!#REF!</definedName>
    <definedName name="STOT04_010_0010" localSheetId="1">#REF!</definedName>
    <definedName name="STOT04_010_0010" localSheetId="6">#REF!</definedName>
    <definedName name="STOT04_010_0010" localSheetId="3">#REF!</definedName>
    <definedName name="STOT04_010_0010" localSheetId="15">#REF!</definedName>
    <definedName name="STOT04_010_0010" localSheetId="13">#REF!</definedName>
    <definedName name="STOT04_010_0010" localSheetId="12">#REF!</definedName>
    <definedName name="STOT04_010_0010" localSheetId="11">#REF!</definedName>
    <definedName name="STOT04_010_0010">#REF!</definedName>
    <definedName name="STOT04_010_0010_1" localSheetId="1">#REF!</definedName>
    <definedName name="STOT04_010_0010_1" localSheetId="6">#REF!</definedName>
    <definedName name="STOT04_010_0010_1" localSheetId="3">#REF!</definedName>
    <definedName name="STOT04_010_0010_1" localSheetId="15">#REF!</definedName>
    <definedName name="STOT04_010_0010_1" localSheetId="13">#REF!</definedName>
    <definedName name="STOT04_010_0010_1">#REF!</definedName>
    <definedName name="STOT04_010_0040" localSheetId="1">#REF!</definedName>
    <definedName name="STOT04_010_0040" localSheetId="6">#REF!</definedName>
    <definedName name="STOT04_010_0040" localSheetId="3">#REF!</definedName>
    <definedName name="STOT04_010_0040" localSheetId="15">#REF!</definedName>
    <definedName name="STOT04_010_0040" localSheetId="13">#REF!</definedName>
    <definedName name="STOT04_010_0040">#REF!</definedName>
    <definedName name="STOT04_010_0040_1" localSheetId="1">#REF!</definedName>
    <definedName name="STOT04_010_0040_1" localSheetId="6">#REF!</definedName>
    <definedName name="STOT04_010_0040_1" localSheetId="3">#REF!</definedName>
    <definedName name="STOT04_010_0040_1" localSheetId="13">#REF!</definedName>
    <definedName name="STOT04_010_0040_1">#REF!</definedName>
    <definedName name="STOT04_010_0070" localSheetId="1">#REF!</definedName>
    <definedName name="STOT04_010_0070" localSheetId="6">#REF!</definedName>
    <definedName name="STOT04_010_0070" localSheetId="3">#REF!</definedName>
    <definedName name="STOT04_010_0070" localSheetId="13">#REF!</definedName>
    <definedName name="STOT04_010_0070">#REF!</definedName>
    <definedName name="STOT04_010_0070_1" localSheetId="1">#REF!</definedName>
    <definedName name="STOT04_010_0070_1" localSheetId="6">#REF!</definedName>
    <definedName name="STOT04_010_0070_1" localSheetId="3">#REF!</definedName>
    <definedName name="STOT04_010_0070_1" localSheetId="13">#REF!</definedName>
    <definedName name="STOT04_010_0070_1">#REF!</definedName>
    <definedName name="STOT04_010_0150" localSheetId="1">#REF!</definedName>
    <definedName name="STOT04_010_0150" localSheetId="6">#REF!</definedName>
    <definedName name="STOT04_010_0150" localSheetId="3">#REF!</definedName>
    <definedName name="STOT04_010_0150" localSheetId="13">#REF!</definedName>
    <definedName name="STOT04_010_0150">#REF!</definedName>
    <definedName name="STOT04_010_0150_1" localSheetId="1">#REF!</definedName>
    <definedName name="STOT04_010_0150_1" localSheetId="6">#REF!</definedName>
    <definedName name="STOT04_010_0150_1" localSheetId="3">#REF!</definedName>
    <definedName name="STOT04_010_0150_1" localSheetId="13">#REF!</definedName>
    <definedName name="STOT04_010_0150_1">#REF!</definedName>
    <definedName name="STOT04_010_0190" localSheetId="1">#REF!</definedName>
    <definedName name="STOT04_010_0190" localSheetId="6">#REF!</definedName>
    <definedName name="STOT04_010_0190" localSheetId="3">#REF!</definedName>
    <definedName name="STOT04_010_0190" localSheetId="13">#REF!</definedName>
    <definedName name="STOT04_010_0190">#REF!</definedName>
    <definedName name="STOT04_010_0190_1" localSheetId="1">#REF!</definedName>
    <definedName name="STOT04_010_0190_1" localSheetId="6">#REF!</definedName>
    <definedName name="STOT04_010_0190_1" localSheetId="3">#REF!</definedName>
    <definedName name="STOT04_010_0190_1" localSheetId="13">#REF!</definedName>
    <definedName name="STOT04_010_0190_1">#REF!</definedName>
    <definedName name="STOT04_010_0200" localSheetId="1">#REF!</definedName>
    <definedName name="STOT04_010_0200" localSheetId="6">#REF!</definedName>
    <definedName name="STOT04_010_0200" localSheetId="3">#REF!</definedName>
    <definedName name="STOT04_010_0200" localSheetId="13">#REF!</definedName>
    <definedName name="STOT04_010_0200">#REF!</definedName>
    <definedName name="STOT04_010_0200_1" localSheetId="1">#REF!</definedName>
    <definedName name="STOT04_010_0200_1" localSheetId="6">#REF!</definedName>
    <definedName name="STOT04_010_0200_1" localSheetId="3">#REF!</definedName>
    <definedName name="STOT04_010_0200_1" localSheetId="13">#REF!</definedName>
    <definedName name="STOT04_010_0200_1">#REF!</definedName>
    <definedName name="STOT04_010_0290" localSheetId="1">#REF!</definedName>
    <definedName name="STOT04_010_0290" localSheetId="6">#REF!</definedName>
    <definedName name="STOT04_010_0290" localSheetId="3">#REF!</definedName>
    <definedName name="STOT04_010_0290" localSheetId="13">#REF!</definedName>
    <definedName name="STOT04_010_0290">#REF!</definedName>
    <definedName name="STOT04_010_0290_1" localSheetId="1">#REF!</definedName>
    <definedName name="STOT04_010_0290_1" localSheetId="6">#REF!</definedName>
    <definedName name="STOT04_010_0290_1" localSheetId="3">#REF!</definedName>
    <definedName name="STOT04_010_0290_1" localSheetId="13">#REF!</definedName>
    <definedName name="STOT04_010_0290_1">#REF!</definedName>
    <definedName name="STOT04_010_0320" localSheetId="1">#REF!</definedName>
    <definedName name="STOT04_010_0320" localSheetId="6">#REF!</definedName>
    <definedName name="STOT04_010_0320" localSheetId="3">#REF!</definedName>
    <definedName name="STOT04_010_0320" localSheetId="13">#REF!</definedName>
    <definedName name="STOT04_010_0320">#REF!</definedName>
    <definedName name="STOT04_010_0320_1" localSheetId="1">#REF!</definedName>
    <definedName name="STOT04_010_0320_1" localSheetId="6">#REF!</definedName>
    <definedName name="STOT04_010_0320_1" localSheetId="3">#REF!</definedName>
    <definedName name="STOT04_010_0320_1" localSheetId="13">#REF!</definedName>
    <definedName name="STOT04_010_0320_1">#REF!</definedName>
    <definedName name="stot04_010_0330" localSheetId="1">#REF!</definedName>
    <definedName name="stot04_010_0330" localSheetId="6">#REF!</definedName>
    <definedName name="stot04_010_0330" localSheetId="3">#REF!</definedName>
    <definedName name="stot04_010_0330" localSheetId="13">#REF!</definedName>
    <definedName name="stot04_010_0330">#REF!</definedName>
    <definedName name="STOT04_010_0330_1" localSheetId="1">#REF!</definedName>
    <definedName name="STOT04_010_0330_1" localSheetId="6">#REF!</definedName>
    <definedName name="STOT04_010_0330_1" localSheetId="3">#REF!</definedName>
    <definedName name="STOT04_010_0330_1" localSheetId="13">#REF!</definedName>
    <definedName name="STOT04_010_0330_1">#REF!</definedName>
    <definedName name="STOT04_010_0371" localSheetId="1">#REF!</definedName>
    <definedName name="STOT04_010_0371" localSheetId="6">#REF!</definedName>
    <definedName name="STOT04_010_0371" localSheetId="3">#REF!</definedName>
    <definedName name="STOT04_010_0371" localSheetId="13">#REF!</definedName>
    <definedName name="STOT04_010_0371">#REF!</definedName>
    <definedName name="STOT04_010_0371_1" localSheetId="1">#REF!</definedName>
    <definedName name="STOT04_010_0371_1" localSheetId="6">#REF!</definedName>
    <definedName name="STOT04_010_0371_1" localSheetId="3">#REF!</definedName>
    <definedName name="STOT04_010_0371_1" localSheetId="13">#REF!</definedName>
    <definedName name="STOT04_010_0371_1">#REF!</definedName>
    <definedName name="STOT04_010_0375" localSheetId="1">#REF!</definedName>
    <definedName name="STOT04_010_0375" localSheetId="6">#REF!</definedName>
    <definedName name="STOT04_010_0375" localSheetId="3">#REF!</definedName>
    <definedName name="STOT04_010_0375" localSheetId="13">#REF!</definedName>
    <definedName name="STOT04_010_0375">#REF!</definedName>
    <definedName name="STOT04_010_0375_1" localSheetId="1">#REF!</definedName>
    <definedName name="STOT04_010_0375_1" localSheetId="6">#REF!</definedName>
    <definedName name="STOT04_010_0375_1" localSheetId="3">#REF!</definedName>
    <definedName name="STOT04_010_0375_1" localSheetId="13">#REF!</definedName>
    <definedName name="STOT04_010_0375_1">#REF!</definedName>
    <definedName name="STOT04_010_0395" localSheetId="1">#REF!</definedName>
    <definedName name="STOT04_010_0395" localSheetId="6">#REF!</definedName>
    <definedName name="STOT04_010_0395" localSheetId="3">#REF!</definedName>
    <definedName name="STOT04_010_0395" localSheetId="13">#REF!</definedName>
    <definedName name="STOT04_010_0395">#REF!</definedName>
    <definedName name="STOT04_010_0395_1" localSheetId="1">#REF!</definedName>
    <definedName name="STOT04_010_0395_1" localSheetId="6">#REF!</definedName>
    <definedName name="STOT04_010_0395_1" localSheetId="3">#REF!</definedName>
    <definedName name="STOT04_010_0395_1" localSheetId="13">#REF!</definedName>
    <definedName name="STOT04_010_0395_1">#REF!</definedName>
    <definedName name="STOT04_010_0420" localSheetId="1">#REF!</definedName>
    <definedName name="STOT04_010_0420" localSheetId="6">#REF!</definedName>
    <definedName name="STOT04_010_0420" localSheetId="3">#REF!</definedName>
    <definedName name="STOT04_010_0420" localSheetId="13">#REF!</definedName>
    <definedName name="STOT04_010_0420">#REF!</definedName>
    <definedName name="STOT04_010_0420_1" localSheetId="1">#REF!</definedName>
    <definedName name="STOT04_010_0420_1" localSheetId="6">#REF!</definedName>
    <definedName name="STOT04_010_0420_1" localSheetId="3">#REF!</definedName>
    <definedName name="STOT04_010_0420_1" localSheetId="13">#REF!</definedName>
    <definedName name="STOT04_010_0420_1">#REF!</definedName>
    <definedName name="STOT04_010_0430" localSheetId="1">#REF!</definedName>
    <definedName name="STOT04_010_0430" localSheetId="6">#REF!</definedName>
    <definedName name="STOT04_010_0430" localSheetId="3">#REF!</definedName>
    <definedName name="STOT04_010_0430" localSheetId="13">#REF!</definedName>
    <definedName name="STOT04_010_0430">#REF!</definedName>
    <definedName name="STOT04_010_0430_1" localSheetId="1">#REF!</definedName>
    <definedName name="STOT04_010_0430_1" localSheetId="6">#REF!</definedName>
    <definedName name="STOT04_010_0430_1" localSheetId="3">#REF!</definedName>
    <definedName name="STOT04_010_0430_1" localSheetId="13">#REF!</definedName>
    <definedName name="STOT04_010_0430_1">#REF!</definedName>
    <definedName name="STOT05.010.0020">[13]MEMORIAL!#REF!</definedName>
    <definedName name="STOT05.010.0020_1">[16]MEMORIAL!#REF!</definedName>
    <definedName name="STOT05.110.0005">[16]MEMORIAL!#REF!</definedName>
    <definedName name="STOT05.110.0005_1">[16]MEMORIAL!#REF!</definedName>
    <definedName name="STOT05.110.0420">[16]MEMORIAL!#REF!</definedName>
    <definedName name="STOT05.110.0420_1">[16]MEMORIAL!#REF!</definedName>
    <definedName name="STOT05.110.1300">[16]MEMORIAL!#REF!</definedName>
    <definedName name="STOT05.110.1300_1">[16]MEMORIAL!#REF!</definedName>
    <definedName name="STOT05.110.1565">[16]MEMORIAL!#REF!</definedName>
    <definedName name="STOT05.110.1565_1">[16]MEMORIAL!#REF!</definedName>
    <definedName name="STOT05.110.1590">[16]MEMORIAL!#REF!</definedName>
    <definedName name="STOT05.110.1590_1">[16]MEMORIAL!#REF!</definedName>
    <definedName name="STOT05.110.1620">[16]MEMORIAL!#REF!</definedName>
    <definedName name="STOT05.120.0060">[16]MEMORIAL!#REF!</definedName>
    <definedName name="STOT05.120.0060_1">[16]MEMORIAL!#REF!</definedName>
    <definedName name="STOT05_010_0020" localSheetId="1">#REF!</definedName>
    <definedName name="STOT05_010_0020" localSheetId="6">#REF!</definedName>
    <definedName name="STOT05_010_0020" localSheetId="3">#REF!</definedName>
    <definedName name="STOT05_010_0020" localSheetId="15">#REF!</definedName>
    <definedName name="STOT05_010_0020" localSheetId="13">#REF!</definedName>
    <definedName name="STOT05_010_0020" localSheetId="12">#REF!</definedName>
    <definedName name="STOT05_010_0020" localSheetId="11">#REF!</definedName>
    <definedName name="STOT05_010_0020">#REF!</definedName>
    <definedName name="STOT05_010_0020_1" localSheetId="1">#REF!</definedName>
    <definedName name="STOT05_010_0020_1" localSheetId="6">#REF!</definedName>
    <definedName name="STOT05_010_0020_1" localSheetId="3">#REF!</definedName>
    <definedName name="STOT05_010_0020_1" localSheetId="15">#REF!</definedName>
    <definedName name="STOT05_010_0020_1" localSheetId="13">#REF!</definedName>
    <definedName name="STOT05_010_0020_1">#REF!</definedName>
    <definedName name="STOT05_110_0005" localSheetId="1">#REF!</definedName>
    <definedName name="STOT05_110_0005" localSheetId="6">#REF!</definedName>
    <definedName name="STOT05_110_0005" localSheetId="3">#REF!</definedName>
    <definedName name="STOT05_110_0005" localSheetId="15">#REF!</definedName>
    <definedName name="STOT05_110_0005" localSheetId="13">#REF!</definedName>
    <definedName name="STOT05_110_0005">#REF!</definedName>
    <definedName name="STOT05_110_0005_1" localSheetId="1">#REF!</definedName>
    <definedName name="STOT05_110_0005_1" localSheetId="6">#REF!</definedName>
    <definedName name="STOT05_110_0005_1" localSheetId="3">#REF!</definedName>
    <definedName name="STOT05_110_0005_1" localSheetId="13">#REF!</definedName>
    <definedName name="STOT05_110_0005_1">#REF!</definedName>
    <definedName name="STOT05_110_0420" localSheetId="1">#REF!</definedName>
    <definedName name="STOT05_110_0420" localSheetId="6">#REF!</definedName>
    <definedName name="STOT05_110_0420" localSheetId="3">#REF!</definedName>
    <definedName name="STOT05_110_0420" localSheetId="13">#REF!</definedName>
    <definedName name="STOT05_110_0420">#REF!</definedName>
    <definedName name="STOT05_110_0420_1" localSheetId="1">#REF!</definedName>
    <definedName name="STOT05_110_0420_1" localSheetId="6">#REF!</definedName>
    <definedName name="STOT05_110_0420_1" localSheetId="3">#REF!</definedName>
    <definedName name="STOT05_110_0420_1" localSheetId="13">#REF!</definedName>
    <definedName name="STOT05_110_0420_1">#REF!</definedName>
    <definedName name="STOT05_110_1300" localSheetId="1">#REF!</definedName>
    <definedName name="STOT05_110_1300" localSheetId="6">#REF!</definedName>
    <definedName name="STOT05_110_1300" localSheetId="3">#REF!</definedName>
    <definedName name="STOT05_110_1300" localSheetId="13">#REF!</definedName>
    <definedName name="STOT05_110_1300">#REF!</definedName>
    <definedName name="STOT05_110_1300_1" localSheetId="1">#REF!</definedName>
    <definedName name="STOT05_110_1300_1" localSheetId="6">#REF!</definedName>
    <definedName name="STOT05_110_1300_1" localSheetId="3">#REF!</definedName>
    <definedName name="STOT05_110_1300_1" localSheetId="13">#REF!</definedName>
    <definedName name="STOT05_110_1300_1">#REF!</definedName>
    <definedName name="STOT05_110_1565" localSheetId="1">#REF!</definedName>
    <definedName name="STOT05_110_1565" localSheetId="6">#REF!</definedName>
    <definedName name="STOT05_110_1565" localSheetId="3">#REF!</definedName>
    <definedName name="STOT05_110_1565" localSheetId="13">#REF!</definedName>
    <definedName name="STOT05_110_1565">#REF!</definedName>
    <definedName name="STOT05_110_1565_1" localSheetId="1">#REF!</definedName>
    <definedName name="STOT05_110_1565_1" localSheetId="6">#REF!</definedName>
    <definedName name="STOT05_110_1565_1" localSheetId="3">#REF!</definedName>
    <definedName name="STOT05_110_1565_1" localSheetId="13">#REF!</definedName>
    <definedName name="STOT05_110_1565_1">#REF!</definedName>
    <definedName name="STOT05_110_1590" localSheetId="1">#REF!</definedName>
    <definedName name="STOT05_110_1590" localSheetId="6">#REF!</definedName>
    <definedName name="STOT05_110_1590" localSheetId="3">#REF!</definedName>
    <definedName name="STOT05_110_1590" localSheetId="13">#REF!</definedName>
    <definedName name="STOT05_110_1590">#REF!</definedName>
    <definedName name="STOT05_110_1590_1" localSheetId="1">#REF!</definedName>
    <definedName name="STOT05_110_1590_1" localSheetId="6">#REF!</definedName>
    <definedName name="STOT05_110_1590_1" localSheetId="3">#REF!</definedName>
    <definedName name="STOT05_110_1590_1" localSheetId="13">#REF!</definedName>
    <definedName name="STOT05_110_1590_1">#REF!</definedName>
    <definedName name="STOT05_110_1620" localSheetId="1">#REF!</definedName>
    <definedName name="STOT05_110_1620" localSheetId="6">#REF!</definedName>
    <definedName name="STOT05_110_1620" localSheetId="3">#REF!</definedName>
    <definedName name="STOT05_110_1620" localSheetId="13">#REF!</definedName>
    <definedName name="STOT05_110_1620">#REF!</definedName>
    <definedName name="STOT05_120_0060" localSheetId="1">#REF!</definedName>
    <definedName name="STOT05_120_0060" localSheetId="6">#REF!</definedName>
    <definedName name="STOT05_120_0060" localSheetId="3">#REF!</definedName>
    <definedName name="STOT05_120_0060" localSheetId="13">#REF!</definedName>
    <definedName name="STOT05_120_0060">#REF!</definedName>
    <definedName name="STOT05_120_0060_1" localSheetId="1">#REF!</definedName>
    <definedName name="STOT05_120_0060_1" localSheetId="6">#REF!</definedName>
    <definedName name="STOT05_120_0060_1" localSheetId="3">#REF!</definedName>
    <definedName name="STOT05_120_0060_1" localSheetId="13">#REF!</definedName>
    <definedName name="STOT05_120_0060_1">#REF!</definedName>
    <definedName name="STOT06.010.0010">[16]MEMORIAL!#REF!</definedName>
    <definedName name="STOT06.010.0010_1">[16]MEMORIAL!#REF!</definedName>
    <definedName name="STOT06_010_0010" localSheetId="1">#REF!</definedName>
    <definedName name="STOT06_010_0010" localSheetId="6">#REF!</definedName>
    <definedName name="STOT06_010_0010" localSheetId="3">#REF!</definedName>
    <definedName name="STOT06_010_0010" localSheetId="15">#REF!</definedName>
    <definedName name="STOT06_010_0010" localSheetId="13">#REF!</definedName>
    <definedName name="STOT06_010_0010" localSheetId="12">#REF!</definedName>
    <definedName name="STOT06_010_0010" localSheetId="11">#REF!</definedName>
    <definedName name="STOT06_010_0010">#REF!</definedName>
    <definedName name="STOT06_010_0010_1" localSheetId="1">#REF!</definedName>
    <definedName name="STOT06_010_0010_1" localSheetId="6">#REF!</definedName>
    <definedName name="STOT06_010_0010_1" localSheetId="3">#REF!</definedName>
    <definedName name="STOT06_010_0010_1" localSheetId="15">#REF!</definedName>
    <definedName name="STOT06_010_0010_1" localSheetId="13">#REF!</definedName>
    <definedName name="STOT06_010_0010_1">#REF!</definedName>
    <definedName name="STOT08.010.0010">[16]MEMORIAL!#REF!</definedName>
    <definedName name="STOT08.010.0010_1">[16]MEMORIAL!#REF!</definedName>
    <definedName name="STOT08.010.0040">[16]MEMORIAL!#REF!</definedName>
    <definedName name="STOT08.010.0040_1">[16]MEMORIAL!#REF!</definedName>
    <definedName name="STOT08.010.0060">[13]MEMORIAL!#REF!</definedName>
    <definedName name="STOT08.010.0060_1">[14]MEMORIAL!#REF!</definedName>
    <definedName name="STOT08.010.0120">[13]MEMORIAL!#REF!</definedName>
    <definedName name="STOT08.010.0120_1">[16]MEMORIAL!#REF!</definedName>
    <definedName name="STOT08.010.0130">[16]MEMORIAL!#REF!</definedName>
    <definedName name="STOT08.010.0130_1">[16]MEMORIAL!#REF!</definedName>
    <definedName name="STOT08.010.0135">[13]MEMORIAL!#REF!</definedName>
    <definedName name="STOT08.010.0135_1">[16]MEMORIAL!#REF!</definedName>
    <definedName name="STOT08.010.0190">[16]MEMORIAL!#REF!</definedName>
    <definedName name="STOT08.010.0190_1">[16]MEMORIAL!#REF!</definedName>
    <definedName name="STOT08.010.0270">[13]MEMORIAL!#REF!</definedName>
    <definedName name="STOT08.010.0270_1">[16]MEMORIAL!#REF!</definedName>
    <definedName name="STOT08_010_0010" localSheetId="1">#REF!</definedName>
    <definedName name="STOT08_010_0010" localSheetId="6">#REF!</definedName>
    <definedName name="STOT08_010_0010" localSheetId="3">#REF!</definedName>
    <definedName name="STOT08_010_0010" localSheetId="15">#REF!</definedName>
    <definedName name="STOT08_010_0010" localSheetId="13">#REF!</definedName>
    <definedName name="STOT08_010_0010" localSheetId="12">#REF!</definedName>
    <definedName name="STOT08_010_0010" localSheetId="11">#REF!</definedName>
    <definedName name="STOT08_010_0010">#REF!</definedName>
    <definedName name="STOT08_010_0010_1" localSheetId="1">#REF!</definedName>
    <definedName name="STOT08_010_0010_1" localSheetId="6">#REF!</definedName>
    <definedName name="STOT08_010_0010_1" localSheetId="3">#REF!</definedName>
    <definedName name="STOT08_010_0010_1" localSheetId="15">#REF!</definedName>
    <definedName name="STOT08_010_0010_1" localSheetId="13">#REF!</definedName>
    <definedName name="STOT08_010_0010_1">#REF!</definedName>
    <definedName name="STOT08_010_0040" localSheetId="1">#REF!</definedName>
    <definedName name="STOT08_010_0040" localSheetId="6">#REF!</definedName>
    <definedName name="STOT08_010_0040" localSheetId="3">#REF!</definedName>
    <definedName name="STOT08_010_0040" localSheetId="15">#REF!</definedName>
    <definedName name="STOT08_010_0040" localSheetId="13">#REF!</definedName>
    <definedName name="STOT08_010_0040">#REF!</definedName>
    <definedName name="STOT08_010_0040_1" localSheetId="1">#REF!</definedName>
    <definedName name="STOT08_010_0040_1" localSheetId="6">#REF!</definedName>
    <definedName name="STOT08_010_0040_1" localSheetId="3">#REF!</definedName>
    <definedName name="STOT08_010_0040_1" localSheetId="13">#REF!</definedName>
    <definedName name="STOT08_010_0040_1">#REF!</definedName>
    <definedName name="STOT08_010_0060" localSheetId="1">#REF!</definedName>
    <definedName name="STOT08_010_0060" localSheetId="6">#REF!</definedName>
    <definedName name="STOT08_010_0060" localSheetId="3">#REF!</definedName>
    <definedName name="STOT08_010_0060" localSheetId="13">#REF!</definedName>
    <definedName name="STOT08_010_0060">#REF!</definedName>
    <definedName name="STOT08_010_0060_1" localSheetId="1">#REF!</definedName>
    <definedName name="STOT08_010_0060_1" localSheetId="6">#REF!</definedName>
    <definedName name="STOT08_010_0060_1" localSheetId="3">#REF!</definedName>
    <definedName name="STOT08_010_0060_1" localSheetId="13">#REF!</definedName>
    <definedName name="STOT08_010_0060_1">#REF!</definedName>
    <definedName name="STOT08_010_0120" localSheetId="1">#REF!</definedName>
    <definedName name="STOT08_010_0120" localSheetId="6">#REF!</definedName>
    <definedName name="STOT08_010_0120" localSheetId="3">#REF!</definedName>
    <definedName name="STOT08_010_0120" localSheetId="13">#REF!</definedName>
    <definedName name="STOT08_010_0120">#REF!</definedName>
    <definedName name="STOT08_010_0120_1" localSheetId="1">#REF!</definedName>
    <definedName name="STOT08_010_0120_1" localSheetId="6">#REF!</definedName>
    <definedName name="STOT08_010_0120_1" localSheetId="3">#REF!</definedName>
    <definedName name="STOT08_010_0120_1" localSheetId="13">#REF!</definedName>
    <definedName name="STOT08_010_0120_1">#REF!</definedName>
    <definedName name="STOT08_010_0130" localSheetId="1">#REF!</definedName>
    <definedName name="STOT08_010_0130" localSheetId="6">#REF!</definedName>
    <definedName name="STOT08_010_0130" localSheetId="3">#REF!</definedName>
    <definedName name="STOT08_010_0130" localSheetId="13">#REF!</definedName>
    <definedName name="STOT08_010_0130">#REF!</definedName>
    <definedName name="STOT08_010_0130_1" localSheetId="1">#REF!</definedName>
    <definedName name="STOT08_010_0130_1" localSheetId="6">#REF!</definedName>
    <definedName name="STOT08_010_0130_1" localSheetId="3">#REF!</definedName>
    <definedName name="STOT08_010_0130_1" localSheetId="13">#REF!</definedName>
    <definedName name="STOT08_010_0130_1">#REF!</definedName>
    <definedName name="STOT08_010_0135" localSheetId="1">#REF!</definedName>
    <definedName name="STOT08_010_0135" localSheetId="6">#REF!</definedName>
    <definedName name="STOT08_010_0135" localSheetId="3">#REF!</definedName>
    <definedName name="STOT08_010_0135" localSheetId="13">#REF!</definedName>
    <definedName name="STOT08_010_0135">#REF!</definedName>
    <definedName name="STOT08_010_0135_1" localSheetId="1">#REF!</definedName>
    <definedName name="STOT08_010_0135_1" localSheetId="6">#REF!</definedName>
    <definedName name="STOT08_010_0135_1" localSheetId="3">#REF!</definedName>
    <definedName name="STOT08_010_0135_1" localSheetId="13">#REF!</definedName>
    <definedName name="STOT08_010_0135_1">#REF!</definedName>
    <definedName name="STOT08_010_0190" localSheetId="1">#REF!</definedName>
    <definedName name="STOT08_010_0190" localSheetId="6">#REF!</definedName>
    <definedName name="STOT08_010_0190" localSheetId="3">#REF!</definedName>
    <definedName name="STOT08_010_0190" localSheetId="13">#REF!</definedName>
    <definedName name="STOT08_010_0190">#REF!</definedName>
    <definedName name="STOT08_010_0190_1" localSheetId="1">#REF!</definedName>
    <definedName name="STOT08_010_0190_1" localSheetId="6">#REF!</definedName>
    <definedName name="STOT08_010_0190_1" localSheetId="3">#REF!</definedName>
    <definedName name="STOT08_010_0190_1" localSheetId="13">#REF!</definedName>
    <definedName name="STOT08_010_0190_1">#REF!</definedName>
    <definedName name="STOT08_010_0270" localSheetId="1">#REF!</definedName>
    <definedName name="STOT08_010_0270" localSheetId="6">#REF!</definedName>
    <definedName name="STOT08_010_0270" localSheetId="3">#REF!</definedName>
    <definedName name="STOT08_010_0270" localSheetId="13">#REF!</definedName>
    <definedName name="STOT08_010_0270">#REF!</definedName>
    <definedName name="STOT08_010_0270_1" localSheetId="1">#REF!</definedName>
    <definedName name="STOT08_010_0270_1" localSheetId="6">#REF!</definedName>
    <definedName name="STOT08_010_0270_1" localSheetId="3">#REF!</definedName>
    <definedName name="STOT08_010_0270_1" localSheetId="13">#REF!</definedName>
    <definedName name="STOT08_010_0270_1">#REF!</definedName>
    <definedName name="STOT080.010.0350">[16]MEMORIAL!#REF!</definedName>
    <definedName name="STOT080.010.0350_1">[16]MEMORIAL!#REF!</definedName>
    <definedName name="STOT080_010_0350" localSheetId="1">#REF!</definedName>
    <definedName name="STOT080_010_0350" localSheetId="6">#REF!</definedName>
    <definedName name="STOT080_010_0350" localSheetId="3">#REF!</definedName>
    <definedName name="STOT080_010_0350" localSheetId="15">#REF!</definedName>
    <definedName name="STOT080_010_0350" localSheetId="13">#REF!</definedName>
    <definedName name="STOT080_010_0350" localSheetId="12">#REF!</definedName>
    <definedName name="STOT080_010_0350" localSheetId="11">#REF!</definedName>
    <definedName name="STOT080_010_0350">#REF!</definedName>
    <definedName name="STOT080_010_0350_1" localSheetId="1">#REF!</definedName>
    <definedName name="STOT080_010_0350_1" localSheetId="6">#REF!</definedName>
    <definedName name="STOT080_010_0350_1" localSheetId="3">#REF!</definedName>
    <definedName name="STOT080_010_0350_1" localSheetId="15">#REF!</definedName>
    <definedName name="STOT080_010_0350_1" localSheetId="13">#REF!</definedName>
    <definedName name="STOT080_010_0350_1">#REF!</definedName>
    <definedName name="STOT09.010.0060">[13]MEMORIAL!#REF!</definedName>
    <definedName name="STOT09.010.0060_1">[16]MEMORIAL!#REF!</definedName>
    <definedName name="STOT09.010.0070">[16]MEMORIAL!#REF!</definedName>
    <definedName name="STOT09.010.0070_1">[16]MEMORIAL!#REF!</definedName>
    <definedName name="STOT09.010.0240">[13]MEMORIAL!#REF!</definedName>
    <definedName name="STOT09.010.0240_1">[16]MEMORIAL!#REF!</definedName>
    <definedName name="STOT09.010.0380">[16]MEMORIAL!#REF!</definedName>
    <definedName name="STOT09.010.0380_1">[16]MEMORIAL!#REF!</definedName>
    <definedName name="STOT09.010.0430">[13]MEMORIAL!#REF!</definedName>
    <definedName name="STOT09.010.0430_1">[16]MEMORIAL!#REF!</definedName>
    <definedName name="STOT09.010.0470">[13]MEMORIAL!#REF!</definedName>
    <definedName name="STOT09.010.0470_1">[16]MEMORIAL!#REF!</definedName>
    <definedName name="STOT09.010.0700">[13]MEMORIAL!#REF!</definedName>
    <definedName name="STOT09.010.0700_1">[16]MEMORIAL!#REF!</definedName>
    <definedName name="STOT09_010_0060" localSheetId="1">#REF!</definedName>
    <definedName name="STOT09_010_0060" localSheetId="6">#REF!</definedName>
    <definedName name="STOT09_010_0060" localSheetId="3">#REF!</definedName>
    <definedName name="STOT09_010_0060" localSheetId="15">#REF!</definedName>
    <definedName name="STOT09_010_0060" localSheetId="13">#REF!</definedName>
    <definedName name="STOT09_010_0060" localSheetId="12">#REF!</definedName>
    <definedName name="STOT09_010_0060" localSheetId="11">#REF!</definedName>
    <definedName name="STOT09_010_0060">#REF!</definedName>
    <definedName name="STOT09_010_0060_1" localSheetId="1">#REF!</definedName>
    <definedName name="STOT09_010_0060_1" localSheetId="6">#REF!</definedName>
    <definedName name="STOT09_010_0060_1" localSheetId="3">#REF!</definedName>
    <definedName name="STOT09_010_0060_1" localSheetId="15">#REF!</definedName>
    <definedName name="STOT09_010_0060_1" localSheetId="13">#REF!</definedName>
    <definedName name="STOT09_010_0060_1">#REF!</definedName>
    <definedName name="STOT09_010_0070" localSheetId="1">#REF!</definedName>
    <definedName name="STOT09_010_0070" localSheetId="6">#REF!</definedName>
    <definedName name="STOT09_010_0070" localSheetId="3">#REF!</definedName>
    <definedName name="STOT09_010_0070" localSheetId="15">#REF!</definedName>
    <definedName name="STOT09_010_0070" localSheetId="13">#REF!</definedName>
    <definedName name="STOT09_010_0070">#REF!</definedName>
    <definedName name="STOT09_010_0070_1" localSheetId="1">#REF!</definedName>
    <definedName name="STOT09_010_0070_1" localSheetId="6">#REF!</definedName>
    <definedName name="STOT09_010_0070_1" localSheetId="3">#REF!</definedName>
    <definedName name="STOT09_010_0070_1" localSheetId="13">#REF!</definedName>
    <definedName name="STOT09_010_0070_1">#REF!</definedName>
    <definedName name="STOT09_010_0240" localSheetId="1">#REF!</definedName>
    <definedName name="STOT09_010_0240" localSheetId="6">#REF!</definedName>
    <definedName name="STOT09_010_0240" localSheetId="3">#REF!</definedName>
    <definedName name="STOT09_010_0240" localSheetId="13">#REF!</definedName>
    <definedName name="STOT09_010_0240">#REF!</definedName>
    <definedName name="STOT09_010_0240_1" localSheetId="1">#REF!</definedName>
    <definedName name="STOT09_010_0240_1" localSheetId="6">#REF!</definedName>
    <definedName name="STOT09_010_0240_1" localSheetId="3">#REF!</definedName>
    <definedName name="STOT09_010_0240_1" localSheetId="13">#REF!</definedName>
    <definedName name="STOT09_010_0240_1">#REF!</definedName>
    <definedName name="STOT09_010_0380" localSheetId="1">#REF!</definedName>
    <definedName name="STOT09_010_0380" localSheetId="6">#REF!</definedName>
    <definedName name="STOT09_010_0380" localSheetId="3">#REF!</definedName>
    <definedName name="STOT09_010_0380" localSheetId="13">#REF!</definedName>
    <definedName name="STOT09_010_0380">#REF!</definedName>
    <definedName name="STOT09_010_0380_1" localSheetId="1">#REF!</definedName>
    <definedName name="STOT09_010_0380_1" localSheetId="6">#REF!</definedName>
    <definedName name="STOT09_010_0380_1" localSheetId="3">#REF!</definedName>
    <definedName name="STOT09_010_0380_1" localSheetId="13">#REF!</definedName>
    <definedName name="STOT09_010_0380_1">#REF!</definedName>
    <definedName name="STOT09_010_0430" localSheetId="1">#REF!</definedName>
    <definedName name="STOT09_010_0430" localSheetId="6">#REF!</definedName>
    <definedName name="STOT09_010_0430" localSheetId="3">#REF!</definedName>
    <definedName name="STOT09_010_0430" localSheetId="13">#REF!</definedName>
    <definedName name="STOT09_010_0430">#REF!</definedName>
    <definedName name="STOT09_010_0430_1" localSheetId="1">#REF!</definedName>
    <definedName name="STOT09_010_0430_1" localSheetId="6">#REF!</definedName>
    <definedName name="STOT09_010_0430_1" localSheetId="3">#REF!</definedName>
    <definedName name="STOT09_010_0430_1" localSheetId="13">#REF!</definedName>
    <definedName name="STOT09_010_0430_1">#REF!</definedName>
    <definedName name="STOT09_010_0470" localSheetId="1">#REF!</definedName>
    <definedName name="STOT09_010_0470" localSheetId="6">#REF!</definedName>
    <definedName name="STOT09_010_0470" localSheetId="3">#REF!</definedName>
    <definedName name="STOT09_010_0470" localSheetId="13">#REF!</definedName>
    <definedName name="STOT09_010_0470">#REF!</definedName>
    <definedName name="STOT09_010_0470_1" localSheetId="1">#REF!</definedName>
    <definedName name="STOT09_010_0470_1" localSheetId="6">#REF!</definedName>
    <definedName name="STOT09_010_0470_1" localSheetId="3">#REF!</definedName>
    <definedName name="STOT09_010_0470_1" localSheetId="13">#REF!</definedName>
    <definedName name="STOT09_010_0470_1">#REF!</definedName>
    <definedName name="STOT09_010_0700" localSheetId="1">#REF!</definedName>
    <definedName name="STOT09_010_0700" localSheetId="6">#REF!</definedName>
    <definedName name="STOT09_010_0700" localSheetId="3">#REF!</definedName>
    <definedName name="STOT09_010_0700" localSheetId="13">#REF!</definedName>
    <definedName name="STOT09_010_0700">#REF!</definedName>
    <definedName name="STOT09_010_0700_1" localSheetId="1">#REF!</definedName>
    <definedName name="STOT09_010_0700_1" localSheetId="6">#REF!</definedName>
    <definedName name="STOT09_010_0700_1" localSheetId="3">#REF!</definedName>
    <definedName name="STOT09_010_0700_1" localSheetId="13">#REF!</definedName>
    <definedName name="STOT09_010_0700_1">#REF!</definedName>
    <definedName name="STOT10.010.0140">[13]MEMORIAL!#REF!</definedName>
    <definedName name="STOT10.010.0140_1">[16]MEMORIAL!#REF!</definedName>
    <definedName name="STOT10.010.0150">[16]MEMORIAL!#REF!</definedName>
    <definedName name="STOT10.010.0150_1">[16]MEMORIAL!#REF!</definedName>
    <definedName name="STOT10.010.0180">[13]MEMORIAL!#REF!</definedName>
    <definedName name="STOT10.010.0180_1">[16]MEMORIAL!#REF!</definedName>
    <definedName name="STOT10.010.0270">[13]MEMORIAL!#REF!</definedName>
    <definedName name="STOT10.010.0270_1">[14]MEMORIAL!#REF!</definedName>
    <definedName name="STOT10.010.0280">[13]MEMORIAL!#REF!</definedName>
    <definedName name="STOT10.010.0280_1">[16]MEMORIAL!#REF!</definedName>
    <definedName name="STOT10.010.0290">[16]MEMORIAL!#REF!</definedName>
    <definedName name="STOT10.010.0290_1">[16]MEMORIAL!#REF!</definedName>
    <definedName name="STOT10.010.0298">[16]MEMORIAL!#REF!</definedName>
    <definedName name="STOT10.010.0298_1">[16]MEMORIAL!#REF!</definedName>
    <definedName name="STOT10.010.0307">[13]MEMORIAL!#REF!</definedName>
    <definedName name="STOT10.010.0307_1">[16]MEMORIAL!#REF!</definedName>
    <definedName name="STOT10.010.0308">[13]MEMORIAL!#REF!</definedName>
    <definedName name="STOT10.010.0308_1">[16]MEMORIAL!#REF!</definedName>
    <definedName name="STOT10.010.0310">[13]MEMORIAL!#REF!</definedName>
    <definedName name="STOT10.010.0310_1">[16]MEMORIAL!#REF!</definedName>
    <definedName name="STOT10.010.0330">[13]MEMORIAL!#REF!</definedName>
    <definedName name="STOT10.010.0330_1">[16]MEMORIAL!#REF!</definedName>
    <definedName name="STOT10.010.0333">[13]MEMORIAL!#REF!</definedName>
    <definedName name="STOT10.010.0333_1">[16]MEMORIAL!#REF!</definedName>
    <definedName name="STOT10.010.0350">[16]MEMORIAL!#REF!</definedName>
    <definedName name="STOT10.010.0350_1">[16]MEMORIAL!#REF!</definedName>
    <definedName name="STOT10.010.0380">[13]MEMORIAL!#REF!</definedName>
    <definedName name="STOT10.010.0380_1">[16]MEMORIAL!#REF!</definedName>
    <definedName name="STOT10.010.0400">[13]MEMORIAL!#REF!</definedName>
    <definedName name="STOT10.010.0400_1">[16]MEMORIAL!#REF!</definedName>
    <definedName name="STOT10.010.0431">[13]MEMORIAL!#REF!</definedName>
    <definedName name="STOT10.010.0431_1">[16]MEMORIAL!#REF!</definedName>
    <definedName name="STOT10.010.1100">[16]MEMORIAL!#REF!</definedName>
    <definedName name="STOT10.010.1100_1">[16]MEMORIAL!#REF!</definedName>
    <definedName name="STOT10.010.1110">[16]MEMORIAL!#REF!</definedName>
    <definedName name="STOT10.010.1110_1">[16]MEMORIAL!#REF!</definedName>
    <definedName name="STOT10_010_0140" localSheetId="1">#REF!</definedName>
    <definedName name="STOT10_010_0140" localSheetId="6">#REF!</definedName>
    <definedName name="STOT10_010_0140" localSheetId="3">#REF!</definedName>
    <definedName name="STOT10_010_0140" localSheetId="15">#REF!</definedName>
    <definedName name="STOT10_010_0140" localSheetId="13">#REF!</definedName>
    <definedName name="STOT10_010_0140" localSheetId="12">#REF!</definedName>
    <definedName name="STOT10_010_0140" localSheetId="11">#REF!</definedName>
    <definedName name="STOT10_010_0140">#REF!</definedName>
    <definedName name="STOT10_010_0140_1" localSheetId="1">#REF!</definedName>
    <definedName name="STOT10_010_0140_1" localSheetId="6">#REF!</definedName>
    <definedName name="STOT10_010_0140_1" localSheetId="3">#REF!</definedName>
    <definedName name="STOT10_010_0140_1" localSheetId="15">#REF!</definedName>
    <definedName name="STOT10_010_0140_1" localSheetId="13">#REF!</definedName>
    <definedName name="STOT10_010_0140_1">#REF!</definedName>
    <definedName name="STOT10_010_0150" localSheetId="1">#REF!</definedName>
    <definedName name="STOT10_010_0150" localSheetId="6">#REF!</definedName>
    <definedName name="STOT10_010_0150" localSheetId="3">#REF!</definedName>
    <definedName name="STOT10_010_0150" localSheetId="15">#REF!</definedName>
    <definedName name="STOT10_010_0150" localSheetId="13">#REF!</definedName>
    <definedName name="STOT10_010_0150">#REF!</definedName>
    <definedName name="STOT10_010_0150_1" localSheetId="1">#REF!</definedName>
    <definedName name="STOT10_010_0150_1" localSheetId="6">#REF!</definedName>
    <definedName name="STOT10_010_0150_1" localSheetId="3">#REF!</definedName>
    <definedName name="STOT10_010_0150_1" localSheetId="13">#REF!</definedName>
    <definedName name="STOT10_010_0150_1">#REF!</definedName>
    <definedName name="STOT10_010_0180" localSheetId="1">#REF!</definedName>
    <definedName name="STOT10_010_0180" localSheetId="6">#REF!</definedName>
    <definedName name="STOT10_010_0180" localSheetId="3">#REF!</definedName>
    <definedName name="STOT10_010_0180" localSheetId="13">#REF!</definedName>
    <definedName name="STOT10_010_0180">#REF!</definedName>
    <definedName name="STOT10_010_0180_1" localSheetId="1">#REF!</definedName>
    <definedName name="STOT10_010_0180_1" localSheetId="6">#REF!</definedName>
    <definedName name="STOT10_010_0180_1" localSheetId="3">#REF!</definedName>
    <definedName name="STOT10_010_0180_1" localSheetId="13">#REF!</definedName>
    <definedName name="STOT10_010_0180_1">#REF!</definedName>
    <definedName name="STOT10_010_0270" localSheetId="1">#REF!</definedName>
    <definedName name="STOT10_010_0270" localSheetId="6">#REF!</definedName>
    <definedName name="STOT10_010_0270" localSheetId="3">#REF!</definedName>
    <definedName name="STOT10_010_0270" localSheetId="13">#REF!</definedName>
    <definedName name="STOT10_010_0270">#REF!</definedName>
    <definedName name="STOT10_010_0270_1" localSheetId="1">#REF!</definedName>
    <definedName name="STOT10_010_0270_1" localSheetId="6">#REF!</definedName>
    <definedName name="STOT10_010_0270_1" localSheetId="3">#REF!</definedName>
    <definedName name="STOT10_010_0270_1" localSheetId="13">#REF!</definedName>
    <definedName name="STOT10_010_0270_1">#REF!</definedName>
    <definedName name="STOT10_010_0280" localSheetId="1">#REF!</definedName>
    <definedName name="STOT10_010_0280" localSheetId="6">#REF!</definedName>
    <definedName name="STOT10_010_0280" localSheetId="3">#REF!</definedName>
    <definedName name="STOT10_010_0280" localSheetId="13">#REF!</definedName>
    <definedName name="STOT10_010_0280">#REF!</definedName>
    <definedName name="STOT10_010_0280_1" localSheetId="1">#REF!</definedName>
    <definedName name="STOT10_010_0280_1" localSheetId="6">#REF!</definedName>
    <definedName name="STOT10_010_0280_1" localSheetId="3">#REF!</definedName>
    <definedName name="STOT10_010_0280_1" localSheetId="13">#REF!</definedName>
    <definedName name="STOT10_010_0280_1">#REF!</definedName>
    <definedName name="STOT10_010_0290" localSheetId="1">#REF!</definedName>
    <definedName name="STOT10_010_0290" localSheetId="6">#REF!</definedName>
    <definedName name="STOT10_010_0290" localSheetId="3">#REF!</definedName>
    <definedName name="STOT10_010_0290" localSheetId="13">#REF!</definedName>
    <definedName name="STOT10_010_0290">#REF!</definedName>
    <definedName name="STOT10_010_0290_1" localSheetId="1">#REF!</definedName>
    <definedName name="STOT10_010_0290_1" localSheetId="6">#REF!</definedName>
    <definedName name="STOT10_010_0290_1" localSheetId="3">#REF!</definedName>
    <definedName name="STOT10_010_0290_1" localSheetId="13">#REF!</definedName>
    <definedName name="STOT10_010_0290_1">#REF!</definedName>
    <definedName name="STOT10_010_0298" localSheetId="1">#REF!</definedName>
    <definedName name="STOT10_010_0298" localSheetId="6">#REF!</definedName>
    <definedName name="STOT10_010_0298" localSheetId="3">#REF!</definedName>
    <definedName name="STOT10_010_0298" localSheetId="13">#REF!</definedName>
    <definedName name="STOT10_010_0298">#REF!</definedName>
    <definedName name="STOT10_010_0298_1" localSheetId="1">#REF!</definedName>
    <definedName name="STOT10_010_0298_1" localSheetId="6">#REF!</definedName>
    <definedName name="STOT10_010_0298_1" localSheetId="3">#REF!</definedName>
    <definedName name="STOT10_010_0298_1" localSheetId="13">#REF!</definedName>
    <definedName name="STOT10_010_0298_1">#REF!</definedName>
    <definedName name="STOT10_010_0307" localSheetId="1">#REF!</definedName>
    <definedName name="STOT10_010_0307" localSheetId="6">#REF!</definedName>
    <definedName name="STOT10_010_0307" localSheetId="3">#REF!</definedName>
    <definedName name="STOT10_010_0307" localSheetId="13">#REF!</definedName>
    <definedName name="STOT10_010_0307">#REF!</definedName>
    <definedName name="STOT10_010_0307_1" localSheetId="1">#REF!</definedName>
    <definedName name="STOT10_010_0307_1" localSheetId="6">#REF!</definedName>
    <definedName name="STOT10_010_0307_1" localSheetId="3">#REF!</definedName>
    <definedName name="STOT10_010_0307_1" localSheetId="13">#REF!</definedName>
    <definedName name="STOT10_010_0307_1">#REF!</definedName>
    <definedName name="STOT10_010_0308" localSheetId="1">#REF!</definedName>
    <definedName name="STOT10_010_0308" localSheetId="6">#REF!</definedName>
    <definedName name="STOT10_010_0308" localSheetId="3">#REF!</definedName>
    <definedName name="STOT10_010_0308" localSheetId="13">#REF!</definedName>
    <definedName name="STOT10_010_0308">#REF!</definedName>
    <definedName name="STOT10_010_0308_1" localSheetId="1">#REF!</definedName>
    <definedName name="STOT10_010_0308_1" localSheetId="6">#REF!</definedName>
    <definedName name="STOT10_010_0308_1" localSheetId="3">#REF!</definedName>
    <definedName name="STOT10_010_0308_1" localSheetId="13">#REF!</definedName>
    <definedName name="STOT10_010_0308_1">#REF!</definedName>
    <definedName name="STOT10_010_0310" localSheetId="1">#REF!</definedName>
    <definedName name="STOT10_010_0310" localSheetId="6">#REF!</definedName>
    <definedName name="STOT10_010_0310" localSheetId="3">#REF!</definedName>
    <definedName name="STOT10_010_0310" localSheetId="13">#REF!</definedName>
    <definedName name="STOT10_010_0310">#REF!</definedName>
    <definedName name="STOT10_010_0310_1" localSheetId="1">#REF!</definedName>
    <definedName name="STOT10_010_0310_1" localSheetId="6">#REF!</definedName>
    <definedName name="STOT10_010_0310_1" localSheetId="3">#REF!</definedName>
    <definedName name="STOT10_010_0310_1" localSheetId="13">#REF!</definedName>
    <definedName name="STOT10_010_0310_1">#REF!</definedName>
    <definedName name="STOT10_010_0330" localSheetId="1">#REF!</definedName>
    <definedName name="STOT10_010_0330" localSheetId="6">#REF!</definedName>
    <definedName name="STOT10_010_0330" localSheetId="3">#REF!</definedName>
    <definedName name="STOT10_010_0330" localSheetId="13">#REF!</definedName>
    <definedName name="STOT10_010_0330">#REF!</definedName>
    <definedName name="STOT10_010_0330_1" localSheetId="1">#REF!</definedName>
    <definedName name="STOT10_010_0330_1" localSheetId="6">#REF!</definedName>
    <definedName name="STOT10_010_0330_1" localSheetId="3">#REF!</definedName>
    <definedName name="STOT10_010_0330_1" localSheetId="13">#REF!</definedName>
    <definedName name="STOT10_010_0330_1">#REF!</definedName>
    <definedName name="STOT10_010_0333" localSheetId="1">#REF!</definedName>
    <definedName name="STOT10_010_0333" localSheetId="6">#REF!</definedName>
    <definedName name="STOT10_010_0333" localSheetId="3">#REF!</definedName>
    <definedName name="STOT10_010_0333" localSheetId="13">#REF!</definedName>
    <definedName name="STOT10_010_0333">#REF!</definedName>
    <definedName name="STOT10_010_0333_1" localSheetId="1">#REF!</definedName>
    <definedName name="STOT10_010_0333_1" localSheetId="6">#REF!</definedName>
    <definedName name="STOT10_010_0333_1" localSheetId="3">#REF!</definedName>
    <definedName name="STOT10_010_0333_1" localSheetId="13">#REF!</definedName>
    <definedName name="STOT10_010_0333_1">#REF!</definedName>
    <definedName name="STOT10_010_0350" localSheetId="1">#REF!</definedName>
    <definedName name="STOT10_010_0350" localSheetId="6">#REF!</definedName>
    <definedName name="STOT10_010_0350" localSheetId="3">#REF!</definedName>
    <definedName name="STOT10_010_0350" localSheetId="13">#REF!</definedName>
    <definedName name="STOT10_010_0350">#REF!</definedName>
    <definedName name="STOT10_010_0350_1" localSheetId="1">#REF!</definedName>
    <definedName name="STOT10_010_0350_1" localSheetId="6">#REF!</definedName>
    <definedName name="STOT10_010_0350_1" localSheetId="3">#REF!</definedName>
    <definedName name="STOT10_010_0350_1" localSheetId="13">#REF!</definedName>
    <definedName name="STOT10_010_0350_1">#REF!</definedName>
    <definedName name="STOT10_010_0380" localSheetId="1">#REF!</definedName>
    <definedName name="STOT10_010_0380" localSheetId="6">#REF!</definedName>
    <definedName name="STOT10_010_0380" localSheetId="3">#REF!</definedName>
    <definedName name="STOT10_010_0380" localSheetId="13">#REF!</definedName>
    <definedName name="STOT10_010_0380">#REF!</definedName>
    <definedName name="STOT10_010_0380_1" localSheetId="1">#REF!</definedName>
    <definedName name="STOT10_010_0380_1" localSheetId="6">#REF!</definedName>
    <definedName name="STOT10_010_0380_1" localSheetId="3">#REF!</definedName>
    <definedName name="STOT10_010_0380_1" localSheetId="13">#REF!</definedName>
    <definedName name="STOT10_010_0380_1">#REF!</definedName>
    <definedName name="STOT10_010_0400" localSheetId="1">#REF!</definedName>
    <definedName name="STOT10_010_0400" localSheetId="6">#REF!</definedName>
    <definedName name="STOT10_010_0400" localSheetId="3">#REF!</definedName>
    <definedName name="STOT10_010_0400" localSheetId="13">#REF!</definedName>
    <definedName name="STOT10_010_0400">#REF!</definedName>
    <definedName name="STOT10_010_0400_1" localSheetId="1">#REF!</definedName>
    <definedName name="STOT10_010_0400_1" localSheetId="6">#REF!</definedName>
    <definedName name="STOT10_010_0400_1" localSheetId="3">#REF!</definedName>
    <definedName name="STOT10_010_0400_1" localSheetId="13">#REF!</definedName>
    <definedName name="STOT10_010_0400_1">#REF!</definedName>
    <definedName name="STOT10_010_0431" localSheetId="1">#REF!</definedName>
    <definedName name="STOT10_010_0431" localSheetId="6">#REF!</definedName>
    <definedName name="STOT10_010_0431" localSheetId="3">#REF!</definedName>
    <definedName name="STOT10_010_0431" localSheetId="13">#REF!</definedName>
    <definedName name="STOT10_010_0431">#REF!</definedName>
    <definedName name="STOT10_010_0431_1" localSheetId="1">#REF!</definedName>
    <definedName name="STOT10_010_0431_1" localSheetId="6">#REF!</definedName>
    <definedName name="STOT10_010_0431_1" localSheetId="3">#REF!</definedName>
    <definedName name="STOT10_010_0431_1" localSheetId="13">#REF!</definedName>
    <definedName name="STOT10_010_0431_1">#REF!</definedName>
    <definedName name="STOT10_010_1100" localSheetId="1">#REF!</definedName>
    <definedName name="STOT10_010_1100" localSheetId="6">#REF!</definedName>
    <definedName name="STOT10_010_1100" localSheetId="3">#REF!</definedName>
    <definedName name="STOT10_010_1100" localSheetId="13">#REF!</definedName>
    <definedName name="STOT10_010_1100">#REF!</definedName>
    <definedName name="STOT10_010_1100_1" localSheetId="1">#REF!</definedName>
    <definedName name="STOT10_010_1100_1" localSheetId="6">#REF!</definedName>
    <definedName name="STOT10_010_1100_1" localSheetId="3">#REF!</definedName>
    <definedName name="STOT10_010_1100_1" localSheetId="13">#REF!</definedName>
    <definedName name="STOT10_010_1100_1">#REF!</definedName>
    <definedName name="STOT10_010_1110" localSheetId="1">#REF!</definedName>
    <definedName name="STOT10_010_1110" localSheetId="6">#REF!</definedName>
    <definedName name="STOT10_010_1110" localSheetId="3">#REF!</definedName>
    <definedName name="STOT10_010_1110" localSheetId="13">#REF!</definedName>
    <definedName name="STOT10_010_1110">#REF!</definedName>
    <definedName name="STOT10_010_1110_1" localSheetId="1">#REF!</definedName>
    <definedName name="STOT10_010_1110_1" localSheetId="6">#REF!</definedName>
    <definedName name="STOT10_010_1110_1" localSheetId="3">#REF!</definedName>
    <definedName name="STOT10_010_1110_1" localSheetId="13">#REF!</definedName>
    <definedName name="STOT10_010_1110_1">#REF!</definedName>
    <definedName name="STOT12.010.0010">[16]MEMORIAL!#REF!</definedName>
    <definedName name="STOT12.010.0010_1">[16]MEMORIAL!#REF!</definedName>
    <definedName name="STOT12.010.0050">[16]MEMORIAL!#REF!</definedName>
    <definedName name="STOT12.010.0050_1">[16]MEMORIAL!#REF!</definedName>
    <definedName name="STOT12.010.0060">[13]MEMORIAL!#REF!</definedName>
    <definedName name="STOT12.010.0060_1">[16]MEMORIAL!#REF!</definedName>
    <definedName name="STOT12.010.0210">[13]MEMORIAL!#REF!</definedName>
    <definedName name="STOT12.010.0210_1">[16]MEMORIAL!#REF!</definedName>
    <definedName name="STOT12.010.0300">[16]MEMORIAL!#REF!</definedName>
    <definedName name="STOT12.010.0300_1">[16]MEMORIAL!#REF!</definedName>
    <definedName name="STOT12.010.0340">[16]MEMORIAL!#REF!</definedName>
    <definedName name="STOT12.010.0340_1">[16]MEMORIAL!#REF!</definedName>
    <definedName name="STOT12.010.0360">[13]MEMORIAL!#REF!</definedName>
    <definedName name="STOT12.010.0360_1">[16]MEMORIAL!#REF!</definedName>
    <definedName name="STOT12.010.0550">[13]MEMORIAL!#REF!</definedName>
    <definedName name="STOT12.010.0550_1">[16]MEMORIAL!#REF!</definedName>
    <definedName name="STOT12_010_0010" localSheetId="1">#REF!</definedName>
    <definedName name="STOT12_010_0010" localSheetId="6">#REF!</definedName>
    <definedName name="STOT12_010_0010" localSheetId="3">#REF!</definedName>
    <definedName name="STOT12_010_0010" localSheetId="15">#REF!</definedName>
    <definedName name="STOT12_010_0010" localSheetId="13">#REF!</definedName>
    <definedName name="STOT12_010_0010" localSheetId="12">#REF!</definedName>
    <definedName name="STOT12_010_0010" localSheetId="11">#REF!</definedName>
    <definedName name="STOT12_010_0010">#REF!</definedName>
    <definedName name="STOT12_010_0010_1" localSheetId="1">#REF!</definedName>
    <definedName name="STOT12_010_0010_1" localSheetId="6">#REF!</definedName>
    <definedName name="STOT12_010_0010_1" localSheetId="3">#REF!</definedName>
    <definedName name="STOT12_010_0010_1" localSheetId="15">#REF!</definedName>
    <definedName name="STOT12_010_0010_1" localSheetId="13">#REF!</definedName>
    <definedName name="STOT12_010_0010_1">#REF!</definedName>
    <definedName name="STOT12_010_0050" localSheetId="1">#REF!</definedName>
    <definedName name="STOT12_010_0050" localSheetId="6">#REF!</definedName>
    <definedName name="STOT12_010_0050" localSheetId="3">#REF!</definedName>
    <definedName name="STOT12_010_0050" localSheetId="15">#REF!</definedName>
    <definedName name="STOT12_010_0050" localSheetId="13">#REF!</definedName>
    <definedName name="STOT12_010_0050">#REF!</definedName>
    <definedName name="STOT12_010_0050_1" localSheetId="1">#REF!</definedName>
    <definedName name="STOT12_010_0050_1" localSheetId="6">#REF!</definedName>
    <definedName name="STOT12_010_0050_1" localSheetId="3">#REF!</definedName>
    <definedName name="STOT12_010_0050_1" localSheetId="13">#REF!</definedName>
    <definedName name="STOT12_010_0050_1">#REF!</definedName>
    <definedName name="STOT12_010_0060" localSheetId="1">#REF!</definedName>
    <definedName name="STOT12_010_0060" localSheetId="6">#REF!</definedName>
    <definedName name="STOT12_010_0060" localSheetId="3">#REF!</definedName>
    <definedName name="STOT12_010_0060" localSheetId="13">#REF!</definedName>
    <definedName name="STOT12_010_0060">#REF!</definedName>
    <definedName name="STOT12_010_0060_1" localSheetId="1">#REF!</definedName>
    <definedName name="STOT12_010_0060_1" localSheetId="6">#REF!</definedName>
    <definedName name="STOT12_010_0060_1" localSheetId="3">#REF!</definedName>
    <definedName name="STOT12_010_0060_1" localSheetId="13">#REF!</definedName>
    <definedName name="STOT12_010_0060_1">#REF!</definedName>
    <definedName name="STOT12_010_0210" localSheetId="1">#REF!</definedName>
    <definedName name="STOT12_010_0210" localSheetId="6">#REF!</definedName>
    <definedName name="STOT12_010_0210" localSheetId="3">#REF!</definedName>
    <definedName name="STOT12_010_0210" localSheetId="13">#REF!</definedName>
    <definedName name="STOT12_010_0210">#REF!</definedName>
    <definedName name="STOT12_010_0210_1" localSheetId="1">#REF!</definedName>
    <definedName name="STOT12_010_0210_1" localSheetId="6">#REF!</definedName>
    <definedName name="STOT12_010_0210_1" localSheetId="3">#REF!</definedName>
    <definedName name="STOT12_010_0210_1" localSheetId="13">#REF!</definedName>
    <definedName name="STOT12_010_0210_1">#REF!</definedName>
    <definedName name="STOT12_010_0300" localSheetId="1">#REF!</definedName>
    <definedName name="STOT12_010_0300" localSheetId="6">#REF!</definedName>
    <definedName name="STOT12_010_0300" localSheetId="3">#REF!</definedName>
    <definedName name="STOT12_010_0300" localSheetId="13">#REF!</definedName>
    <definedName name="STOT12_010_0300">#REF!</definedName>
    <definedName name="STOT12_010_0300_1" localSheetId="1">#REF!</definedName>
    <definedName name="STOT12_010_0300_1" localSheetId="6">#REF!</definedName>
    <definedName name="STOT12_010_0300_1" localSheetId="3">#REF!</definedName>
    <definedName name="STOT12_010_0300_1" localSheetId="13">#REF!</definedName>
    <definedName name="STOT12_010_0300_1">#REF!</definedName>
    <definedName name="STOT12_010_0340" localSheetId="1">#REF!</definedName>
    <definedName name="STOT12_010_0340" localSheetId="6">#REF!</definedName>
    <definedName name="STOT12_010_0340" localSheetId="3">#REF!</definedName>
    <definedName name="STOT12_010_0340" localSheetId="13">#REF!</definedName>
    <definedName name="STOT12_010_0340">#REF!</definedName>
    <definedName name="STOT12_010_0340_1" localSheetId="1">#REF!</definedName>
    <definedName name="STOT12_010_0340_1" localSheetId="6">#REF!</definedName>
    <definedName name="STOT12_010_0340_1" localSheetId="3">#REF!</definedName>
    <definedName name="STOT12_010_0340_1" localSheetId="13">#REF!</definedName>
    <definedName name="STOT12_010_0340_1">#REF!</definedName>
    <definedName name="STOT12_010_0360" localSheetId="1">#REF!</definedName>
    <definedName name="STOT12_010_0360" localSheetId="6">#REF!</definedName>
    <definedName name="STOT12_010_0360" localSheetId="3">#REF!</definedName>
    <definedName name="STOT12_010_0360" localSheetId="13">#REF!</definedName>
    <definedName name="STOT12_010_0360">#REF!</definedName>
    <definedName name="STOT12_010_0360_1" localSheetId="1">#REF!</definedName>
    <definedName name="STOT12_010_0360_1" localSheetId="6">#REF!</definedName>
    <definedName name="STOT12_010_0360_1" localSheetId="3">#REF!</definedName>
    <definedName name="STOT12_010_0360_1" localSheetId="13">#REF!</definedName>
    <definedName name="STOT12_010_0360_1">#REF!</definedName>
    <definedName name="STOT12_010_0550" localSheetId="1">#REF!</definedName>
    <definedName name="STOT12_010_0550" localSheetId="6">#REF!</definedName>
    <definedName name="STOT12_010_0550" localSheetId="3">#REF!</definedName>
    <definedName name="STOT12_010_0550" localSheetId="13">#REF!</definedName>
    <definedName name="STOT12_010_0550">#REF!</definedName>
    <definedName name="STOT12_010_0550_1" localSheetId="1">#REF!</definedName>
    <definedName name="STOT12_010_0550_1" localSheetId="6">#REF!</definedName>
    <definedName name="STOT12_010_0550_1" localSheetId="3">#REF!</definedName>
    <definedName name="STOT12_010_0550_1" localSheetId="13">#REF!</definedName>
    <definedName name="STOT12_010_0550_1">#REF!</definedName>
    <definedName name="STOT13.010.0030">[13]MEMORIAL!#REF!</definedName>
    <definedName name="STOT13.010.0030_1">[14]MEMORIAL!#REF!</definedName>
    <definedName name="STOT13.010.0040">[16]MEMORIAL!#REF!</definedName>
    <definedName name="STOT13.010.0040_1">[16]MEMORIAL!#REF!</definedName>
    <definedName name="STOT13.010.0090">[13]MEMORIAL!#REF!</definedName>
    <definedName name="STOT13.010.0090_1">[16]MEMORIAL!#REF!</definedName>
    <definedName name="STOT13.010.0100">[16]MEMORIAL!#REF!</definedName>
    <definedName name="STOT13.010.0100_1">[16]MEMORIAL!#REF!</definedName>
    <definedName name="STOT13.010.0110">[13]MEMORIAL!#REF!</definedName>
    <definedName name="STOT13.010.0110_1">[16]MEMORIAL!#REF!</definedName>
    <definedName name="STOT13.010.0350">[16]MEMORIAL!#REF!</definedName>
    <definedName name="STOT13.010.0350_1">[16]MEMORIAL!#REF!</definedName>
    <definedName name="STOT13.010.0360">[16]MEMORIAL!#REF!</definedName>
    <definedName name="STOT13.010.0360_1">[16]MEMORIAL!#REF!</definedName>
    <definedName name="STOT13.010.0380">[16]MEMORIAL!#REF!</definedName>
    <definedName name="STOT13.010.0380_1">[16]MEMORIAL!#REF!</definedName>
    <definedName name="STOT13.010.0410">[16]MEMORIAL!#REF!</definedName>
    <definedName name="STOT13.010.0410_1">[16]MEMORIAL!#REF!</definedName>
    <definedName name="STOT13.010.0860">[16]MEMORIAL!#REF!</definedName>
    <definedName name="STOT13.010.0860_1">[16]MEMORIAL!#REF!</definedName>
    <definedName name="STOT13.010.0880">[16]MEMORIAL!#REF!</definedName>
    <definedName name="STOT13.010.0880_1">[16]MEMORIAL!#REF!</definedName>
    <definedName name="STOT13.010.1200">[13]MEMORIAL!#REF!</definedName>
    <definedName name="STOT13.010.1200_1">[16]MEMORIAL!#REF!</definedName>
    <definedName name="STOT13_010_0030" localSheetId="1">#REF!</definedName>
    <definedName name="STOT13_010_0030" localSheetId="6">#REF!</definedName>
    <definedName name="STOT13_010_0030" localSheetId="3">#REF!</definedName>
    <definedName name="STOT13_010_0030" localSheetId="15">#REF!</definedName>
    <definedName name="STOT13_010_0030" localSheetId="13">#REF!</definedName>
    <definedName name="STOT13_010_0030" localSheetId="12">#REF!</definedName>
    <definedName name="STOT13_010_0030" localSheetId="11">#REF!</definedName>
    <definedName name="STOT13_010_0030">#REF!</definedName>
    <definedName name="STOT13_010_0030_1" localSheetId="1">#REF!</definedName>
    <definedName name="STOT13_010_0030_1" localSheetId="6">#REF!</definedName>
    <definedName name="STOT13_010_0030_1" localSheetId="3">#REF!</definedName>
    <definedName name="STOT13_010_0030_1" localSheetId="15">#REF!</definedName>
    <definedName name="STOT13_010_0030_1" localSheetId="13">#REF!</definedName>
    <definedName name="STOT13_010_0030_1">#REF!</definedName>
    <definedName name="STOT13_010_0040" localSheetId="1">#REF!</definedName>
    <definedName name="STOT13_010_0040" localSheetId="6">#REF!</definedName>
    <definedName name="STOT13_010_0040" localSheetId="3">#REF!</definedName>
    <definedName name="STOT13_010_0040" localSheetId="15">#REF!</definedName>
    <definedName name="STOT13_010_0040" localSheetId="13">#REF!</definedName>
    <definedName name="STOT13_010_0040">#REF!</definedName>
    <definedName name="STOT13_010_0040_1" localSheetId="1">#REF!</definedName>
    <definedName name="STOT13_010_0040_1" localSheetId="6">#REF!</definedName>
    <definedName name="STOT13_010_0040_1" localSheetId="3">#REF!</definedName>
    <definedName name="STOT13_010_0040_1" localSheetId="13">#REF!</definedName>
    <definedName name="STOT13_010_0040_1">#REF!</definedName>
    <definedName name="STOT13_010_0090" localSheetId="1">#REF!</definedName>
    <definedName name="STOT13_010_0090" localSheetId="6">#REF!</definedName>
    <definedName name="STOT13_010_0090" localSheetId="3">#REF!</definedName>
    <definedName name="STOT13_010_0090" localSheetId="13">#REF!</definedName>
    <definedName name="STOT13_010_0090">#REF!</definedName>
    <definedName name="STOT13_010_0090_1" localSheetId="1">#REF!</definedName>
    <definedName name="STOT13_010_0090_1" localSheetId="6">#REF!</definedName>
    <definedName name="STOT13_010_0090_1" localSheetId="3">#REF!</definedName>
    <definedName name="STOT13_010_0090_1" localSheetId="13">#REF!</definedName>
    <definedName name="STOT13_010_0090_1">#REF!</definedName>
    <definedName name="STOT13_010_0100" localSheetId="1">#REF!</definedName>
    <definedName name="STOT13_010_0100" localSheetId="6">#REF!</definedName>
    <definedName name="STOT13_010_0100" localSheetId="3">#REF!</definedName>
    <definedName name="STOT13_010_0100" localSheetId="13">#REF!</definedName>
    <definedName name="STOT13_010_0100">#REF!</definedName>
    <definedName name="STOT13_010_0100_1" localSheetId="1">#REF!</definedName>
    <definedName name="STOT13_010_0100_1" localSheetId="6">#REF!</definedName>
    <definedName name="STOT13_010_0100_1" localSheetId="3">#REF!</definedName>
    <definedName name="STOT13_010_0100_1" localSheetId="13">#REF!</definedName>
    <definedName name="STOT13_010_0100_1">#REF!</definedName>
    <definedName name="STOT13_010_0110" localSheetId="1">#REF!</definedName>
    <definedName name="STOT13_010_0110" localSheetId="6">#REF!</definedName>
    <definedName name="STOT13_010_0110" localSheetId="3">#REF!</definedName>
    <definedName name="STOT13_010_0110" localSheetId="13">#REF!</definedName>
    <definedName name="STOT13_010_0110">#REF!</definedName>
    <definedName name="STOT13_010_0110_1" localSheetId="1">#REF!</definedName>
    <definedName name="STOT13_010_0110_1" localSheetId="6">#REF!</definedName>
    <definedName name="STOT13_010_0110_1" localSheetId="3">#REF!</definedName>
    <definedName name="STOT13_010_0110_1" localSheetId="13">#REF!</definedName>
    <definedName name="STOT13_010_0110_1">#REF!</definedName>
    <definedName name="STOT13_010_0350" localSheetId="1">#REF!</definedName>
    <definedName name="STOT13_010_0350" localSheetId="6">#REF!</definedName>
    <definedName name="STOT13_010_0350" localSheetId="3">#REF!</definedName>
    <definedName name="STOT13_010_0350" localSheetId="13">#REF!</definedName>
    <definedName name="STOT13_010_0350">#REF!</definedName>
    <definedName name="STOT13_010_0350_1" localSheetId="1">#REF!</definedName>
    <definedName name="STOT13_010_0350_1" localSheetId="6">#REF!</definedName>
    <definedName name="STOT13_010_0350_1" localSheetId="3">#REF!</definedName>
    <definedName name="STOT13_010_0350_1" localSheetId="13">#REF!</definedName>
    <definedName name="STOT13_010_0350_1">#REF!</definedName>
    <definedName name="STOT13_010_0360" localSheetId="1">#REF!</definedName>
    <definedName name="STOT13_010_0360" localSheetId="6">#REF!</definedName>
    <definedName name="STOT13_010_0360" localSheetId="3">#REF!</definedName>
    <definedName name="STOT13_010_0360" localSheetId="13">#REF!</definedName>
    <definedName name="STOT13_010_0360">#REF!</definedName>
    <definedName name="STOT13_010_0360_1" localSheetId="1">#REF!</definedName>
    <definedName name="STOT13_010_0360_1" localSheetId="6">#REF!</definedName>
    <definedName name="STOT13_010_0360_1" localSheetId="3">#REF!</definedName>
    <definedName name="STOT13_010_0360_1" localSheetId="13">#REF!</definedName>
    <definedName name="STOT13_010_0360_1">#REF!</definedName>
    <definedName name="STOT13_010_0380" localSheetId="1">#REF!</definedName>
    <definedName name="STOT13_010_0380" localSheetId="6">#REF!</definedName>
    <definedName name="STOT13_010_0380" localSheetId="3">#REF!</definedName>
    <definedName name="STOT13_010_0380" localSheetId="13">#REF!</definedName>
    <definedName name="STOT13_010_0380">#REF!</definedName>
    <definedName name="STOT13_010_0380_1" localSheetId="1">#REF!</definedName>
    <definedName name="STOT13_010_0380_1" localSheetId="6">#REF!</definedName>
    <definedName name="STOT13_010_0380_1" localSheetId="3">#REF!</definedName>
    <definedName name="STOT13_010_0380_1" localSheetId="13">#REF!</definedName>
    <definedName name="STOT13_010_0380_1">#REF!</definedName>
    <definedName name="STOT13_010_0410" localSheetId="1">#REF!</definedName>
    <definedName name="STOT13_010_0410" localSheetId="6">#REF!</definedName>
    <definedName name="STOT13_010_0410" localSheetId="3">#REF!</definedName>
    <definedName name="STOT13_010_0410" localSheetId="13">#REF!</definedName>
    <definedName name="STOT13_010_0410">#REF!</definedName>
    <definedName name="STOT13_010_0410_1" localSheetId="1">#REF!</definedName>
    <definedName name="STOT13_010_0410_1" localSheetId="6">#REF!</definedName>
    <definedName name="STOT13_010_0410_1" localSheetId="3">#REF!</definedName>
    <definedName name="STOT13_010_0410_1" localSheetId="13">#REF!</definedName>
    <definedName name="STOT13_010_0410_1">#REF!</definedName>
    <definedName name="STOT13_010_0860" localSheetId="1">#REF!</definedName>
    <definedName name="STOT13_010_0860" localSheetId="6">#REF!</definedName>
    <definedName name="STOT13_010_0860" localSheetId="3">#REF!</definedName>
    <definedName name="STOT13_010_0860" localSheetId="13">#REF!</definedName>
    <definedName name="STOT13_010_0860">#REF!</definedName>
    <definedName name="STOT13_010_0860_1" localSheetId="1">#REF!</definedName>
    <definedName name="STOT13_010_0860_1" localSheetId="6">#REF!</definedName>
    <definedName name="STOT13_010_0860_1" localSheetId="3">#REF!</definedName>
    <definedName name="STOT13_010_0860_1" localSheetId="13">#REF!</definedName>
    <definedName name="STOT13_010_0860_1">#REF!</definedName>
    <definedName name="STOT13_010_0880" localSheetId="1">#REF!</definedName>
    <definedName name="STOT13_010_0880" localSheetId="6">#REF!</definedName>
    <definedName name="STOT13_010_0880" localSheetId="3">#REF!</definedName>
    <definedName name="STOT13_010_0880" localSheetId="13">#REF!</definedName>
    <definedName name="STOT13_010_0880">#REF!</definedName>
    <definedName name="STOT13_010_0880_1" localSheetId="1">#REF!</definedName>
    <definedName name="STOT13_010_0880_1" localSheetId="6">#REF!</definedName>
    <definedName name="STOT13_010_0880_1" localSheetId="3">#REF!</definedName>
    <definedName name="STOT13_010_0880_1" localSheetId="13">#REF!</definedName>
    <definedName name="STOT13_010_0880_1">#REF!</definedName>
    <definedName name="STOT13_010_1200" localSheetId="1">#REF!</definedName>
    <definedName name="STOT13_010_1200" localSheetId="6">#REF!</definedName>
    <definedName name="STOT13_010_1200" localSheetId="3">#REF!</definedName>
    <definedName name="STOT13_010_1200" localSheetId="13">#REF!</definedName>
    <definedName name="STOT13_010_1200">#REF!</definedName>
    <definedName name="STOT13_010_1200_1" localSheetId="1">#REF!</definedName>
    <definedName name="STOT13_010_1200_1" localSheetId="6">#REF!</definedName>
    <definedName name="STOT13_010_1200_1" localSheetId="3">#REF!</definedName>
    <definedName name="STOT13_010_1200_1" localSheetId="13">#REF!</definedName>
    <definedName name="STOT13_010_1200_1">#REF!</definedName>
    <definedName name="STOT15.010.0010">#REF!</definedName>
    <definedName name="STOT15.010.0010_1">[14]MEMORIAL!#REF!</definedName>
    <definedName name="STOT15.010.0040" localSheetId="12">#REF!</definedName>
    <definedName name="STOT15.010.0040" localSheetId="11">#REF!</definedName>
    <definedName name="STOT15.010.0040">#REF!</definedName>
    <definedName name="STOT15.010.0040_1">[17]MEMORIAL!#REF!</definedName>
    <definedName name="STOT15.010.0055" localSheetId="12">#REF!</definedName>
    <definedName name="STOT15.010.0055" localSheetId="11">#REF!</definedName>
    <definedName name="STOT15.010.0055">#REF!</definedName>
    <definedName name="STOT15.010.0055_1">[14]MEMORIAL!#REF!</definedName>
    <definedName name="STOT15.010.0140">[13]MEMORIAL!#REF!</definedName>
    <definedName name="STOT15.010.0140_1">[14]MEMORIAL!#REF!</definedName>
    <definedName name="STOT15.010.0181">[13]MEMORIAL!#REF!</definedName>
    <definedName name="STOT15.010.0181_1">[14]MEMORIAL!#REF!</definedName>
    <definedName name="STOT15.010.0270">[13]MEMORIAL!#REF!</definedName>
    <definedName name="STOT15.010.0270_1">[16]MEMORIAL!#REF!</definedName>
    <definedName name="STOT15.010.0280">[13]MEMORIAL!#REF!</definedName>
    <definedName name="STOT15.010.0280_1">[16]MEMORIAL!#REF!</definedName>
    <definedName name="STOT15.010.0290">[16]MEMORIAL!#REF!</definedName>
    <definedName name="STOT15.010.0290_1">[16]MEMORIAL!#REF!</definedName>
    <definedName name="STOT15_010_0010" localSheetId="1">#REF!</definedName>
    <definedName name="STOT15_010_0010" localSheetId="6">#REF!</definedName>
    <definedName name="STOT15_010_0010" localSheetId="3">#REF!</definedName>
    <definedName name="STOT15_010_0010" localSheetId="15">#REF!</definedName>
    <definedName name="STOT15_010_0010" localSheetId="13">#REF!</definedName>
    <definedName name="STOT15_010_0010" localSheetId="12">#REF!</definedName>
    <definedName name="STOT15_010_0010" localSheetId="11">#REF!</definedName>
    <definedName name="STOT15_010_0010">#REF!</definedName>
    <definedName name="STOT15_010_0010_1" localSheetId="1">#REF!</definedName>
    <definedName name="STOT15_010_0010_1" localSheetId="6">#REF!</definedName>
    <definedName name="STOT15_010_0010_1" localSheetId="3">#REF!</definedName>
    <definedName name="STOT15_010_0010_1" localSheetId="15">#REF!</definedName>
    <definedName name="STOT15_010_0010_1" localSheetId="13">#REF!</definedName>
    <definedName name="STOT15_010_0010_1">#REF!</definedName>
    <definedName name="STOT15_010_0040" localSheetId="1">#REF!</definedName>
    <definedName name="STOT15_010_0040" localSheetId="6">#REF!</definedName>
    <definedName name="STOT15_010_0040" localSheetId="3">#REF!</definedName>
    <definedName name="STOT15_010_0040" localSheetId="15">#REF!</definedName>
    <definedName name="STOT15_010_0040" localSheetId="13">#REF!</definedName>
    <definedName name="STOT15_010_0040">#REF!</definedName>
    <definedName name="STOT15_010_0040_1" localSheetId="1">#REF!</definedName>
    <definedName name="STOT15_010_0040_1" localSheetId="6">#REF!</definedName>
    <definedName name="STOT15_010_0040_1" localSheetId="3">#REF!</definedName>
    <definedName name="STOT15_010_0040_1" localSheetId="13">#REF!</definedName>
    <definedName name="STOT15_010_0040_1">#REF!</definedName>
    <definedName name="STOT15_010_0055" localSheetId="1">#REF!</definedName>
    <definedName name="STOT15_010_0055" localSheetId="6">#REF!</definedName>
    <definedName name="STOT15_010_0055" localSheetId="3">#REF!</definedName>
    <definedName name="STOT15_010_0055" localSheetId="13">#REF!</definedName>
    <definedName name="STOT15_010_0055">#REF!</definedName>
    <definedName name="STOT15_010_0055_1" localSheetId="1">#REF!</definedName>
    <definedName name="STOT15_010_0055_1" localSheetId="6">#REF!</definedName>
    <definedName name="STOT15_010_0055_1" localSheetId="3">#REF!</definedName>
    <definedName name="STOT15_010_0055_1" localSheetId="13">#REF!</definedName>
    <definedName name="STOT15_010_0055_1">#REF!</definedName>
    <definedName name="STOT15_010_0140" localSheetId="1">#REF!</definedName>
    <definedName name="STOT15_010_0140" localSheetId="6">#REF!</definedName>
    <definedName name="STOT15_010_0140" localSheetId="3">#REF!</definedName>
    <definedName name="STOT15_010_0140" localSheetId="13">#REF!</definedName>
    <definedName name="STOT15_010_0140">#REF!</definedName>
    <definedName name="STOT15_010_0140_1" localSheetId="1">#REF!</definedName>
    <definedName name="STOT15_010_0140_1" localSheetId="6">#REF!</definedName>
    <definedName name="STOT15_010_0140_1" localSheetId="3">#REF!</definedName>
    <definedName name="STOT15_010_0140_1" localSheetId="13">#REF!</definedName>
    <definedName name="STOT15_010_0140_1">#REF!</definedName>
    <definedName name="STOT15_010_0181" localSheetId="1">#REF!</definedName>
    <definedName name="STOT15_010_0181" localSheetId="6">#REF!</definedName>
    <definedName name="STOT15_010_0181" localSheetId="3">#REF!</definedName>
    <definedName name="STOT15_010_0181" localSheetId="13">#REF!</definedName>
    <definedName name="STOT15_010_0181">#REF!</definedName>
    <definedName name="STOT15_010_0181_1" localSheetId="1">#REF!</definedName>
    <definedName name="STOT15_010_0181_1" localSheetId="6">#REF!</definedName>
    <definedName name="STOT15_010_0181_1" localSheetId="3">#REF!</definedName>
    <definedName name="STOT15_010_0181_1" localSheetId="13">#REF!</definedName>
    <definedName name="STOT15_010_0181_1">#REF!</definedName>
    <definedName name="STOT15_010_0270" localSheetId="1">#REF!</definedName>
    <definedName name="STOT15_010_0270" localSheetId="6">#REF!</definedName>
    <definedName name="STOT15_010_0270" localSheetId="3">#REF!</definedName>
    <definedName name="STOT15_010_0270" localSheetId="13">#REF!</definedName>
    <definedName name="STOT15_010_0270">#REF!</definedName>
    <definedName name="STOT15_010_0270_1" localSheetId="1">#REF!</definedName>
    <definedName name="STOT15_010_0270_1" localSheetId="6">#REF!</definedName>
    <definedName name="STOT15_010_0270_1" localSheetId="3">#REF!</definedName>
    <definedName name="STOT15_010_0270_1" localSheetId="13">#REF!</definedName>
    <definedName name="STOT15_010_0270_1">#REF!</definedName>
    <definedName name="STOT15_010_0280" localSheetId="1">#REF!</definedName>
    <definedName name="STOT15_010_0280" localSheetId="6">#REF!</definedName>
    <definedName name="STOT15_010_0280" localSheetId="3">#REF!</definedName>
    <definedName name="STOT15_010_0280" localSheetId="13">#REF!</definedName>
    <definedName name="STOT15_010_0280">#REF!</definedName>
    <definedName name="STOT15_010_0280_1" localSheetId="1">#REF!</definedName>
    <definedName name="STOT15_010_0280_1" localSheetId="6">#REF!</definedName>
    <definedName name="STOT15_010_0280_1" localSheetId="3">#REF!</definedName>
    <definedName name="STOT15_010_0280_1" localSheetId="13">#REF!</definedName>
    <definedName name="STOT15_010_0280_1">#REF!</definedName>
    <definedName name="STOT15_010_0290" localSheetId="1">#REF!</definedName>
    <definedName name="STOT15_010_0290" localSheetId="6">#REF!</definedName>
    <definedName name="STOT15_010_0290" localSheetId="3">#REF!</definedName>
    <definedName name="STOT15_010_0290" localSheetId="13">#REF!</definedName>
    <definedName name="STOT15_010_0290">#REF!</definedName>
    <definedName name="STOT15_010_0290_1" localSheetId="1">#REF!</definedName>
    <definedName name="STOT15_010_0290_1" localSheetId="6">#REF!</definedName>
    <definedName name="STOT15_010_0290_1" localSheetId="3">#REF!</definedName>
    <definedName name="STOT15_010_0290_1" localSheetId="13">#REF!</definedName>
    <definedName name="STOT15_010_0290_1">#REF!</definedName>
    <definedName name="stot16.010.0000">[13]MEMORIAL!#REF!</definedName>
    <definedName name="STOT16.010.0010">[13]MEMORIAL!#REF!</definedName>
    <definedName name="STOT16.010.0010_1">[16]MEMORIAL!#REF!</definedName>
    <definedName name="STOT16.010.0060">[13]MEMORIAL!#REF!</definedName>
    <definedName name="STOT16.010.0060_1">[16]MEMORIAL!#REF!</definedName>
    <definedName name="stot16.010.0061">[13]MEMORIAL!#REF!</definedName>
    <definedName name="STOT16.010.0110">[13]MEMORIAL!#REF!</definedName>
    <definedName name="STOT16.010.0110_1">[16]MEMORIAL!#REF!</definedName>
    <definedName name="STOT16.010.0120">[13]MEMORIAL!#REF!</definedName>
    <definedName name="STOT16.010.0120_1">[16]MEMORIAL!#REF!</definedName>
    <definedName name="STOT16.010.0150">[16]MEMORIAL!#REF!</definedName>
    <definedName name="STOT16.010.0150_1">[16]MEMORIAL!#REF!</definedName>
    <definedName name="STOT16.010.0170">[13]MEMORIAL!#REF!</definedName>
    <definedName name="STOT16.010.0170_1">[16]MEMORIAL!#REF!</definedName>
    <definedName name="STOT16_010_0010" localSheetId="1">#REF!</definedName>
    <definedName name="STOT16_010_0010" localSheetId="6">#REF!</definedName>
    <definedName name="STOT16_010_0010" localSheetId="3">#REF!</definedName>
    <definedName name="STOT16_010_0010" localSheetId="15">#REF!</definedName>
    <definedName name="STOT16_010_0010" localSheetId="13">#REF!</definedName>
    <definedName name="STOT16_010_0010" localSheetId="12">#REF!</definedName>
    <definedName name="STOT16_010_0010" localSheetId="11">#REF!</definedName>
    <definedName name="STOT16_010_0010">#REF!</definedName>
    <definedName name="STOT16_010_0010_1" localSheetId="1">#REF!</definedName>
    <definedName name="STOT16_010_0010_1" localSheetId="6">#REF!</definedName>
    <definedName name="STOT16_010_0010_1" localSheetId="3">#REF!</definedName>
    <definedName name="STOT16_010_0010_1" localSheetId="15">#REF!</definedName>
    <definedName name="STOT16_010_0010_1" localSheetId="13">#REF!</definedName>
    <definedName name="STOT16_010_0010_1">#REF!</definedName>
    <definedName name="STOT16_010_0060" localSheetId="1">#REF!</definedName>
    <definedName name="STOT16_010_0060" localSheetId="6">#REF!</definedName>
    <definedName name="STOT16_010_0060" localSheetId="3">#REF!</definedName>
    <definedName name="STOT16_010_0060" localSheetId="15">#REF!</definedName>
    <definedName name="STOT16_010_0060" localSheetId="13">#REF!</definedName>
    <definedName name="STOT16_010_0060">#REF!</definedName>
    <definedName name="STOT16_010_0060_1" localSheetId="1">#REF!</definedName>
    <definedName name="STOT16_010_0060_1" localSheetId="6">#REF!</definedName>
    <definedName name="STOT16_010_0060_1" localSheetId="3">#REF!</definedName>
    <definedName name="STOT16_010_0060_1" localSheetId="13">#REF!</definedName>
    <definedName name="STOT16_010_0060_1">#REF!</definedName>
    <definedName name="STOT16_010_0110" localSheetId="1">#REF!</definedName>
    <definedName name="STOT16_010_0110" localSheetId="6">#REF!</definedName>
    <definedName name="STOT16_010_0110" localSheetId="3">#REF!</definedName>
    <definedName name="STOT16_010_0110" localSheetId="13">#REF!</definedName>
    <definedName name="STOT16_010_0110">#REF!</definedName>
    <definedName name="STOT16_010_0110_1" localSheetId="1">#REF!</definedName>
    <definedName name="STOT16_010_0110_1" localSheetId="6">#REF!</definedName>
    <definedName name="STOT16_010_0110_1" localSheetId="3">#REF!</definedName>
    <definedName name="STOT16_010_0110_1" localSheetId="13">#REF!</definedName>
    <definedName name="STOT16_010_0110_1">#REF!</definedName>
    <definedName name="STOT16_010_0120" localSheetId="1">#REF!</definedName>
    <definedName name="STOT16_010_0120" localSheetId="6">#REF!</definedName>
    <definedName name="STOT16_010_0120" localSheetId="3">#REF!</definedName>
    <definedName name="STOT16_010_0120" localSheetId="13">#REF!</definedName>
    <definedName name="STOT16_010_0120">#REF!</definedName>
    <definedName name="STOT16_010_0120_1" localSheetId="1">#REF!</definedName>
    <definedName name="STOT16_010_0120_1" localSheetId="6">#REF!</definedName>
    <definedName name="STOT16_010_0120_1" localSheetId="3">#REF!</definedName>
    <definedName name="STOT16_010_0120_1" localSheetId="13">#REF!</definedName>
    <definedName name="STOT16_010_0120_1">#REF!</definedName>
    <definedName name="STOT16_010_0150" localSheetId="1">#REF!</definedName>
    <definedName name="STOT16_010_0150" localSheetId="6">#REF!</definedName>
    <definedName name="STOT16_010_0150" localSheetId="3">#REF!</definedName>
    <definedName name="STOT16_010_0150" localSheetId="13">#REF!</definedName>
    <definedName name="STOT16_010_0150">#REF!</definedName>
    <definedName name="STOT16_010_0150_1" localSheetId="1">#REF!</definedName>
    <definedName name="STOT16_010_0150_1" localSheetId="6">#REF!</definedName>
    <definedName name="STOT16_010_0150_1" localSheetId="3">#REF!</definedName>
    <definedName name="STOT16_010_0150_1" localSheetId="13">#REF!</definedName>
    <definedName name="STOT16_010_0150_1">#REF!</definedName>
    <definedName name="STOT16_010_0170" localSheetId="1">#REF!</definedName>
    <definedName name="STOT16_010_0170" localSheetId="6">#REF!</definedName>
    <definedName name="STOT16_010_0170" localSheetId="3">#REF!</definedName>
    <definedName name="STOT16_010_0170" localSheetId="13">#REF!</definedName>
    <definedName name="STOT16_010_0170">#REF!</definedName>
    <definedName name="STOT16_010_0170_1" localSheetId="1">#REF!</definedName>
    <definedName name="STOT16_010_0170_1" localSheetId="6">#REF!</definedName>
    <definedName name="STOT16_010_0170_1" localSheetId="3">#REF!</definedName>
    <definedName name="STOT16_010_0170_1" localSheetId="13">#REF!</definedName>
    <definedName name="STOT16_010_0170_1">#REF!</definedName>
    <definedName name="STOT17.010.0080">[13]MEMORIAL!#REF!</definedName>
    <definedName name="STOT17.010.0080_1">[16]MEMORIAL!#REF!</definedName>
    <definedName name="STOT17.010.0100">[16]MEMORIAL!#REF!</definedName>
    <definedName name="STOT17.010.0100_1">[16]MEMORIAL!#REF!</definedName>
    <definedName name="STOT17.010.0120">[16]MEMORIAL!#REF!</definedName>
    <definedName name="STOT17.010.0120_1">[16]MEMORIAL!#REF!</definedName>
    <definedName name="STOT17.010.0150">[13]MEMORIAL!#REF!</definedName>
    <definedName name="STOT17.010.0150_1">[16]MEMORIAL!#REF!</definedName>
    <definedName name="STOT17.010.0290">[13]MEMORIAL!#REF!</definedName>
    <definedName name="STOT17.010.0290_1">[16]MEMORIAL!#REF!</definedName>
    <definedName name="STOT17.010.0350">[16]MEMORIAL!#REF!</definedName>
    <definedName name="STOT17.010.0350_1">[16]MEMORIAL!#REF!</definedName>
    <definedName name="STOT17.010.0390">[13]MEMORIAL!#REF!</definedName>
    <definedName name="STOT17.010.0390_1">[14]MEMORIAL!#REF!</definedName>
    <definedName name="STOT17.010.0437">[13]MEMORIAL!#REF!</definedName>
    <definedName name="STOT17.010.0437_1">[14]MEMORIAL!#REF!</definedName>
    <definedName name="STOT17.010.0602">[13]MEMORIAL!#REF!</definedName>
    <definedName name="STOT17.010.0602_1">[14]MEMORIAL!#REF!</definedName>
    <definedName name="STOT17_010_0080" localSheetId="1">#REF!</definedName>
    <definedName name="STOT17_010_0080" localSheetId="6">#REF!</definedName>
    <definedName name="STOT17_010_0080" localSheetId="3">#REF!</definedName>
    <definedName name="STOT17_010_0080" localSheetId="15">#REF!</definedName>
    <definedName name="STOT17_010_0080" localSheetId="13">#REF!</definedName>
    <definedName name="STOT17_010_0080" localSheetId="12">#REF!</definedName>
    <definedName name="STOT17_010_0080" localSheetId="11">#REF!</definedName>
    <definedName name="STOT17_010_0080">#REF!</definedName>
    <definedName name="STOT17_010_0080_1" localSheetId="1">#REF!</definedName>
    <definedName name="STOT17_010_0080_1" localSheetId="6">#REF!</definedName>
    <definedName name="STOT17_010_0080_1" localSheetId="3">#REF!</definedName>
    <definedName name="STOT17_010_0080_1" localSheetId="15">#REF!</definedName>
    <definedName name="STOT17_010_0080_1" localSheetId="13">#REF!</definedName>
    <definedName name="STOT17_010_0080_1">#REF!</definedName>
    <definedName name="STOT17_010_0100" localSheetId="1">#REF!</definedName>
    <definedName name="STOT17_010_0100" localSheetId="6">#REF!</definedName>
    <definedName name="STOT17_010_0100" localSheetId="3">#REF!</definedName>
    <definedName name="STOT17_010_0100" localSheetId="15">#REF!</definedName>
    <definedName name="STOT17_010_0100" localSheetId="13">#REF!</definedName>
    <definedName name="STOT17_010_0100">#REF!</definedName>
    <definedName name="STOT17_010_0100_1" localSheetId="1">#REF!</definedName>
    <definedName name="STOT17_010_0100_1" localSheetId="6">#REF!</definedName>
    <definedName name="STOT17_010_0100_1" localSheetId="3">#REF!</definedName>
    <definedName name="STOT17_010_0100_1" localSheetId="13">#REF!</definedName>
    <definedName name="STOT17_010_0100_1">#REF!</definedName>
    <definedName name="STOT17_010_0120" localSheetId="1">#REF!</definedName>
    <definedName name="STOT17_010_0120" localSheetId="6">#REF!</definedName>
    <definedName name="STOT17_010_0120" localSheetId="3">#REF!</definedName>
    <definedName name="STOT17_010_0120" localSheetId="13">#REF!</definedName>
    <definedName name="STOT17_010_0120">#REF!</definedName>
    <definedName name="STOT17_010_0120_1" localSheetId="1">#REF!</definedName>
    <definedName name="STOT17_010_0120_1" localSheetId="6">#REF!</definedName>
    <definedName name="STOT17_010_0120_1" localSheetId="3">#REF!</definedName>
    <definedName name="STOT17_010_0120_1" localSheetId="13">#REF!</definedName>
    <definedName name="STOT17_010_0120_1">#REF!</definedName>
    <definedName name="STOT17_010_0150" localSheetId="1">#REF!</definedName>
    <definedName name="STOT17_010_0150" localSheetId="6">#REF!</definedName>
    <definedName name="STOT17_010_0150" localSheetId="3">#REF!</definedName>
    <definedName name="STOT17_010_0150" localSheetId="13">#REF!</definedName>
    <definedName name="STOT17_010_0150">#REF!</definedName>
    <definedName name="STOT17_010_0150_1" localSheetId="1">#REF!</definedName>
    <definedName name="STOT17_010_0150_1" localSheetId="6">#REF!</definedName>
    <definedName name="STOT17_010_0150_1" localSheetId="3">#REF!</definedName>
    <definedName name="STOT17_010_0150_1" localSheetId="13">#REF!</definedName>
    <definedName name="STOT17_010_0150_1">#REF!</definedName>
    <definedName name="STOT17_010_0290" localSheetId="1">#REF!</definedName>
    <definedName name="STOT17_010_0290" localSheetId="6">#REF!</definedName>
    <definedName name="STOT17_010_0290" localSheetId="3">#REF!</definedName>
    <definedName name="STOT17_010_0290" localSheetId="13">#REF!</definedName>
    <definedName name="STOT17_010_0290">#REF!</definedName>
    <definedName name="STOT17_010_0290_1" localSheetId="1">#REF!</definedName>
    <definedName name="STOT17_010_0290_1" localSheetId="6">#REF!</definedName>
    <definedName name="STOT17_010_0290_1" localSheetId="3">#REF!</definedName>
    <definedName name="STOT17_010_0290_1" localSheetId="13">#REF!</definedName>
    <definedName name="STOT17_010_0290_1">#REF!</definedName>
    <definedName name="STOT17_010_0350" localSheetId="1">#REF!</definedName>
    <definedName name="STOT17_010_0350" localSheetId="6">#REF!</definedName>
    <definedName name="STOT17_010_0350" localSheetId="3">#REF!</definedName>
    <definedName name="STOT17_010_0350" localSheetId="13">#REF!</definedName>
    <definedName name="STOT17_010_0350">#REF!</definedName>
    <definedName name="STOT17_010_0350_1" localSheetId="1">#REF!</definedName>
    <definedName name="STOT17_010_0350_1" localSheetId="6">#REF!</definedName>
    <definedName name="STOT17_010_0350_1" localSheetId="3">#REF!</definedName>
    <definedName name="STOT17_010_0350_1" localSheetId="13">#REF!</definedName>
    <definedName name="STOT17_010_0350_1">#REF!</definedName>
    <definedName name="STOT17_010_0390" localSheetId="1">#REF!</definedName>
    <definedName name="STOT17_010_0390" localSheetId="6">#REF!</definedName>
    <definedName name="STOT17_010_0390" localSheetId="3">#REF!</definedName>
    <definedName name="STOT17_010_0390" localSheetId="13">#REF!</definedName>
    <definedName name="STOT17_010_0390">#REF!</definedName>
    <definedName name="STOT17_010_0390_1" localSheetId="1">#REF!</definedName>
    <definedName name="STOT17_010_0390_1" localSheetId="6">#REF!</definedName>
    <definedName name="STOT17_010_0390_1" localSheetId="3">#REF!</definedName>
    <definedName name="STOT17_010_0390_1" localSheetId="13">#REF!</definedName>
    <definedName name="STOT17_010_0390_1">#REF!</definedName>
    <definedName name="STOT17_010_0437" localSheetId="1">#REF!</definedName>
    <definedName name="STOT17_010_0437" localSheetId="6">#REF!</definedName>
    <definedName name="STOT17_010_0437" localSheetId="3">#REF!</definedName>
    <definedName name="STOT17_010_0437" localSheetId="13">#REF!</definedName>
    <definedName name="STOT17_010_0437">#REF!</definedName>
    <definedName name="STOT17_010_0437_1" localSheetId="1">#REF!</definedName>
    <definedName name="STOT17_010_0437_1" localSheetId="6">#REF!</definedName>
    <definedName name="STOT17_010_0437_1" localSheetId="3">#REF!</definedName>
    <definedName name="STOT17_010_0437_1" localSheetId="13">#REF!</definedName>
    <definedName name="STOT17_010_0437_1">#REF!</definedName>
    <definedName name="STOT17_010_0602" localSheetId="1">#REF!</definedName>
    <definedName name="STOT17_010_0602" localSheetId="6">#REF!</definedName>
    <definedName name="STOT17_010_0602" localSheetId="3">#REF!</definedName>
    <definedName name="STOT17_010_0602" localSheetId="13">#REF!</definedName>
    <definedName name="STOT17_010_0602">#REF!</definedName>
    <definedName name="STOT17_010_0602_1" localSheetId="1">#REF!</definedName>
    <definedName name="STOT17_010_0602_1" localSheetId="6">#REF!</definedName>
    <definedName name="STOT17_010_0602_1" localSheetId="3">#REF!</definedName>
    <definedName name="STOT17_010_0602_1" localSheetId="13">#REF!</definedName>
    <definedName name="STOT17_010_0602_1">#REF!</definedName>
    <definedName name="STOTCOMPOS01" localSheetId="1">#REF!</definedName>
    <definedName name="STOTCOMPOS01" localSheetId="6">#REF!</definedName>
    <definedName name="STOTCOMPOS01" localSheetId="3">#REF!</definedName>
    <definedName name="STOTCOMPOS01" localSheetId="13">#REF!</definedName>
    <definedName name="STOTCOMPOS01">#REF!</definedName>
    <definedName name="STOTCOMPOS01_1" localSheetId="1">#REF!</definedName>
    <definedName name="STOTCOMPOS01_1" localSheetId="6">#REF!</definedName>
    <definedName name="STOTCOMPOS01_1" localSheetId="3">#REF!</definedName>
    <definedName name="STOTCOMPOS01_1" localSheetId="13">#REF!</definedName>
    <definedName name="STOTCOMPOS01_1">#REF!</definedName>
    <definedName name="subtrecho">NA()</definedName>
    <definedName name="Super">#REF!</definedName>
    <definedName name="SUPERFICIE">[7]Plan1!$A$65:$A$69</definedName>
    <definedName name="T" localSheetId="12">#REF!</definedName>
    <definedName name="T" localSheetId="11">#REF!</definedName>
    <definedName name="T">#REF!</definedName>
    <definedName name="Tabela" localSheetId="12">#REF!</definedName>
    <definedName name="Tabela" localSheetId="11">#REF!</definedName>
    <definedName name="Tabela">#REF!</definedName>
    <definedName name="Tabela_1" localSheetId="12">#REF!</definedName>
    <definedName name="Tabela_1" localSheetId="11">#REF!</definedName>
    <definedName name="Tabela_1">#REF!</definedName>
    <definedName name="Tabela_1_6">#REF!</definedName>
    <definedName name="Tabela_10">#REF!</definedName>
    <definedName name="Tabela_2">#REF!</definedName>
    <definedName name="Tabela_3">#REF!</definedName>
    <definedName name="Tabela_4">#REF!</definedName>
    <definedName name="Tabela_5">#REF!</definedName>
    <definedName name="Tabela_5_1">#REF!</definedName>
    <definedName name="Tabela_6">#REF!</definedName>
    <definedName name="TAXA">"#ref!"</definedName>
    <definedName name="teca1">#REF!,#REF!</definedName>
    <definedName name="tecn">#REF!</definedName>
    <definedName name="tecni">#REF!</definedName>
    <definedName name="tecnic">#REF!</definedName>
    <definedName name="TECNICA">#REF!</definedName>
    <definedName name="tera">#REF!,#REF!</definedName>
    <definedName name="terdvvd">[16]MEMORIAL!#REF!</definedName>
    <definedName name="TERRA" localSheetId="1">#REF!</definedName>
    <definedName name="TERRA" localSheetId="6">#REF!</definedName>
    <definedName name="TERRA" localSheetId="15">#REF!</definedName>
    <definedName name="TERRA" localSheetId="13">#REF!</definedName>
    <definedName name="TERRA" localSheetId="12">#REF!</definedName>
    <definedName name="TERRA" localSheetId="11">#REF!</definedName>
    <definedName name="TERRA">#REF!</definedName>
    <definedName name="TERRA_1" localSheetId="1">#REF!</definedName>
    <definedName name="TERRA_1" localSheetId="6">#REF!</definedName>
    <definedName name="TERRA_1" localSheetId="3">#REF!</definedName>
    <definedName name="TERRA_1" localSheetId="13">#REF!</definedName>
    <definedName name="TERRA_1">#REF!</definedName>
    <definedName name="TERRAPL">#REF!</definedName>
    <definedName name="terraple">#REF!</definedName>
    <definedName name="terraplen">#REF!</definedName>
    <definedName name="terraplenagem">#REF!</definedName>
    <definedName name="teste">[16]MEMORIAL!#REF!</definedName>
    <definedName name="TETOS">[7]Plan1!$A$106:$A$110</definedName>
    <definedName name="TIPO">[7]Plan1!$A$73:$A$79</definedName>
    <definedName name="_xlnm.Print_Titles" localSheetId="15">'Composição do BDI - 31,96%'!$1:$16</definedName>
    <definedName name="_xlnm.Print_Titles" localSheetId="14">'Cronograma Físico Financeiro'!$1:$17</definedName>
    <definedName name="_xlnm.Print_Titles" localSheetId="18">'Leis Sociais'!$1:$15</definedName>
    <definedName name="_xlnm.Print_Titles" localSheetId="13">'Medição 14 DP Cobilândia'!$1:$17</definedName>
    <definedName name="_xlnm.Print_Titles" localSheetId="19">'MEMÓRIA DE CÁLCULO'!$1:$6</definedName>
    <definedName name="_xlnm.Print_Titles" localSheetId="12">'MPL 005 - Cobertura e Quadra'!$1:$11</definedName>
    <definedName name="_xlnm.Print_Titles" localSheetId="0">'PL ANALÍTICA OBSOLETA'!$1:$6</definedName>
    <definedName name="_xlnm.Print_Titles" localSheetId="11">'Planilha com Valor'!$1:$12</definedName>
    <definedName name="_xlnm.Print_Titles" localSheetId="10">'Resumo da Proposta'!$1:$14</definedName>
    <definedName name="_xlnm.Print_Titles">#REF!</definedName>
    <definedName name="tot" localSheetId="12">#REF!</definedName>
    <definedName name="tot" localSheetId="11">#REF!</definedName>
    <definedName name="tot">#REF!</definedName>
    <definedName name="TOTAL" localSheetId="12">#REF!</definedName>
    <definedName name="TOTAL" localSheetId="11">#REF!</definedName>
    <definedName name="TOTAL">#REF!</definedName>
    <definedName name="totalg">#REF!</definedName>
    <definedName name="totalissimo">#REF!</definedName>
    <definedName name="TOTALMATERIAL" localSheetId="1">#REF!</definedName>
    <definedName name="TOTALMATERIAL" localSheetId="6">#REF!</definedName>
    <definedName name="TOTALMATERIAL" localSheetId="3">#REF!</definedName>
    <definedName name="TOTALMATERIAL" localSheetId="13">#REF!</definedName>
    <definedName name="TOTALMATERIAL">#REF!</definedName>
    <definedName name="TOTALMATERIAL_1" localSheetId="1">#REF!</definedName>
    <definedName name="TOTALMATERIAL_1" localSheetId="6">#REF!</definedName>
    <definedName name="TOTALMATERIAL_1" localSheetId="3">#REF!</definedName>
    <definedName name="TOTALMATERIAL_1" localSheetId="13">#REF!</definedName>
    <definedName name="TOTALMATERIAL_1">#REF!</definedName>
    <definedName name="TOTALSERVIÇO" localSheetId="1">#REF!</definedName>
    <definedName name="TOTALSERVIÇO" localSheetId="6">#REF!</definedName>
    <definedName name="TOTALSERVIÇO" localSheetId="3">#REF!</definedName>
    <definedName name="TOTALSERVIÇO" localSheetId="13">#REF!</definedName>
    <definedName name="TOTALSERVIÇO">#REF!</definedName>
    <definedName name="TOTALSERVIÇO_1" localSheetId="1">#REF!</definedName>
    <definedName name="TOTALSERVIÇO_1" localSheetId="6">#REF!</definedName>
    <definedName name="TOTALSERVIÇO_1" localSheetId="3">#REF!</definedName>
    <definedName name="TOTALSERVIÇO_1" localSheetId="13">#REF!</definedName>
    <definedName name="TOTALSERVIÇO_1">#REF!</definedName>
    <definedName name="totaltotal">#REF!</definedName>
    <definedName name="TOTFASE" localSheetId="1">#REF!</definedName>
    <definedName name="TOTFASE" localSheetId="6">#REF!</definedName>
    <definedName name="TOTFASE" localSheetId="3">#REF!</definedName>
    <definedName name="TOTFASE" localSheetId="13">#REF!</definedName>
    <definedName name="TOTFASE">#REF!</definedName>
    <definedName name="TOTFASE_1" localSheetId="1">#REF!</definedName>
    <definedName name="TOTFASE_1" localSheetId="6">#REF!</definedName>
    <definedName name="TOTFASE_1" localSheetId="3">#REF!</definedName>
    <definedName name="TOTFASE_1" localSheetId="13">#REF!</definedName>
    <definedName name="TOTFASE_1">#REF!</definedName>
    <definedName name="TOTFASE_5" localSheetId="1">#REF!</definedName>
    <definedName name="TOTFASE_5" localSheetId="6">#REF!</definedName>
    <definedName name="TOTFASE_5" localSheetId="3">#REF!</definedName>
    <definedName name="TOTFASE_5" localSheetId="13">#REF!</definedName>
    <definedName name="TOTFASE_5">#REF!</definedName>
    <definedName name="TOTFASE_6" localSheetId="1">#REF!</definedName>
    <definedName name="TOTFASE_6" localSheetId="6">#REF!</definedName>
    <definedName name="TOTFASE_6" localSheetId="3">#REF!</definedName>
    <definedName name="TOTFASE_6" localSheetId="13">#REF!</definedName>
    <definedName name="TOTFASE_6">#REF!</definedName>
    <definedName name="trecho">NA()</definedName>
    <definedName name="tt">#REF!</definedName>
    <definedName name="ttt">[16]MEMORIAL!#REF!</definedName>
    <definedName name="tttt">[16]MEMORIAL!#REF!</definedName>
    <definedName name="tttttt">[16]MEMORIAL!#REF!</definedName>
    <definedName name="ttttttt">[17]MEMORIAL!#REF!</definedName>
    <definedName name="TxCresc">'[12]TodasTraf-2000-NoPrint'!$C$7:$L$17</definedName>
    <definedName name="um">'[6]BAIXO GUANDU ITAIMBE'!#REF!</definedName>
    <definedName name="Unit.">#REF!</definedName>
    <definedName name="USO">[7]Plan1!$A$80:$A$86</definedName>
    <definedName name="UUUUUUUUUUUUUUUUUUUU" localSheetId="12">#REF!,#REF!</definedName>
    <definedName name="UUUUUUUUUUUUUUUUUUUU" localSheetId="11">#REF!,#REF!</definedName>
    <definedName name="UUUUUUUUUUUUUUUUUUUU">#REF!,#REF!</definedName>
    <definedName name="VAA" localSheetId="1">#REF!</definedName>
    <definedName name="VAA" localSheetId="6">#REF!</definedName>
    <definedName name="VAA" localSheetId="3">#REF!</definedName>
    <definedName name="VAA" localSheetId="15">#REF!</definedName>
    <definedName name="VAA" localSheetId="13">#REF!</definedName>
    <definedName name="VAA" localSheetId="12">#REF!</definedName>
    <definedName name="VAA" localSheetId="11">#REF!</definedName>
    <definedName name="VAA">#REF!</definedName>
    <definedName name="VAA_1" localSheetId="1">#REF!</definedName>
    <definedName name="VAA_1" localSheetId="6">#REF!</definedName>
    <definedName name="VAA_1" localSheetId="3">#REF!</definedName>
    <definedName name="VAA_1" localSheetId="13">#REF!</definedName>
    <definedName name="VAA_1">#REF!</definedName>
    <definedName name="VALOR_ADITIVO">#REF!</definedName>
    <definedName name="valor_adtidivo">#REF!</definedName>
    <definedName name="valor_cont">#REF!</definedName>
    <definedName name="valor_contr">#REF!</definedName>
    <definedName name="VALOR_CONTRATO">#REF!</definedName>
    <definedName name="VALOR_UNIT_ADOTADO">[7]Plan1!$A$214:$A$219</definedName>
    <definedName name="valoraditi" localSheetId="12">#REF!</definedName>
    <definedName name="valoraditi" localSheetId="11">#REF!</definedName>
    <definedName name="valoraditi">#REF!</definedName>
    <definedName name="valoraditivo" localSheetId="12">#REF!</definedName>
    <definedName name="valoraditivo" localSheetId="11">#REF!</definedName>
    <definedName name="valoraditivo">#REF!</definedName>
    <definedName name="valorcon" localSheetId="12">#REF!</definedName>
    <definedName name="valorcon" localSheetId="11">#REF!</definedName>
    <definedName name="valorcon">#REF!</definedName>
    <definedName name="valorcontrato">#REF!</definedName>
    <definedName name="VAT" localSheetId="1">#REF!</definedName>
    <definedName name="VAT" localSheetId="6">#REF!</definedName>
    <definedName name="VAT" localSheetId="3">#REF!</definedName>
    <definedName name="VAT" localSheetId="13">#REF!</definedName>
    <definedName name="VAT">#REF!</definedName>
    <definedName name="VAT_1" localSheetId="1">#REF!</definedName>
    <definedName name="VAT_1" localSheetId="6">#REF!</definedName>
    <definedName name="VAT_1" localSheetId="3">#REF!</definedName>
    <definedName name="VAT_1" localSheetId="13">#REF!</definedName>
    <definedName name="VAT_1">#REF!</definedName>
    <definedName name="VBF" localSheetId="1">#REF!</definedName>
    <definedName name="VBF" localSheetId="6">#REF!</definedName>
    <definedName name="VBF" localSheetId="3">#REF!</definedName>
    <definedName name="VBF" localSheetId="13">#REF!</definedName>
    <definedName name="VBF">#REF!</definedName>
    <definedName name="VBF_1" localSheetId="1">#REF!</definedName>
    <definedName name="VBF_1" localSheetId="6">#REF!</definedName>
    <definedName name="VBF_1" localSheetId="3">#REF!</definedName>
    <definedName name="VBF_1" localSheetId="13">#REF!</definedName>
    <definedName name="VBF_1">#REF!</definedName>
    <definedName name="ve" localSheetId="1">#REF!</definedName>
    <definedName name="ve" localSheetId="6">#REF!</definedName>
    <definedName name="ve" localSheetId="3">#REF!</definedName>
    <definedName name="ve" localSheetId="13">#REF!</definedName>
    <definedName name="ve">#REF!</definedName>
    <definedName name="ve_1" localSheetId="1">#REF!</definedName>
    <definedName name="ve_1" localSheetId="6">#REF!</definedName>
    <definedName name="ve_1" localSheetId="3">#REF!</definedName>
    <definedName name="ve_1" localSheetId="13">#REF!</definedName>
    <definedName name="ve_1">#REF!</definedName>
    <definedName name="VE1_1" localSheetId="1">#REF!</definedName>
    <definedName name="VE1_1" localSheetId="6">#REF!</definedName>
    <definedName name="VE1_1" localSheetId="3">#REF!</definedName>
    <definedName name="VE1_1" localSheetId="13">#REF!</definedName>
    <definedName name="VE1_1">#REF!</definedName>
    <definedName name="VEC" localSheetId="1">#REF!</definedName>
    <definedName name="VEC" localSheetId="6">#REF!</definedName>
    <definedName name="VEC" localSheetId="3">#REF!</definedName>
    <definedName name="VEC" localSheetId="13">#REF!</definedName>
    <definedName name="VEC">#REF!</definedName>
    <definedName name="VELOCIDADE">[7]Plan1!$A$188:$A$192</definedName>
    <definedName name="VENT_ILUM.NATURAL">[7]Plan1!$A$141:$A$144</definedName>
    <definedName name="VICIOS">[7]Plan1!$A$166:$A$168</definedName>
    <definedName name="VO" localSheetId="1">#REF!</definedName>
    <definedName name="VO" localSheetId="6">#REF!</definedName>
    <definedName name="VO" localSheetId="3">#REF!</definedName>
    <definedName name="VO" localSheetId="15">#REF!</definedName>
    <definedName name="VO" localSheetId="13">#REF!</definedName>
    <definedName name="VO" localSheetId="12">#REF!</definedName>
    <definedName name="VO" localSheetId="11">#REF!</definedName>
    <definedName name="VO">#REF!</definedName>
    <definedName name="VO_1" localSheetId="1">#REF!</definedName>
    <definedName name="VO_1" localSheetId="6">#REF!</definedName>
    <definedName name="VO_1" localSheetId="3">#REF!</definedName>
    <definedName name="VO_1" localSheetId="15">#REF!</definedName>
    <definedName name="VO_1" localSheetId="13">#REF!</definedName>
    <definedName name="VO_1">#REF!</definedName>
    <definedName name="VO1_1" localSheetId="1">#REF!</definedName>
    <definedName name="VO1_1" localSheetId="6">#REF!</definedName>
    <definedName name="VO1_1" localSheetId="3">#REF!</definedName>
    <definedName name="VO1_1" localSheetId="15">#REF!</definedName>
    <definedName name="VO1_1" localSheetId="13">#REF!</definedName>
    <definedName name="VO1_1">#REF!</definedName>
    <definedName name="VOC" localSheetId="1">#REF!</definedName>
    <definedName name="VOC" localSheetId="6">#REF!</definedName>
    <definedName name="VOC" localSheetId="3">#REF!</definedName>
    <definedName name="VOC" localSheetId="13">#REF!</definedName>
    <definedName name="VOC">#REF!</definedName>
    <definedName name="Vol_Estrutural" localSheetId="1">#REF!</definedName>
    <definedName name="Vol_Estrutural" localSheetId="6">#REF!</definedName>
    <definedName name="Vol_Estrutural" localSheetId="3">#REF!</definedName>
    <definedName name="Vol_Estrutural" localSheetId="13">#REF!</definedName>
    <definedName name="Vol_Estrutural">#REF!</definedName>
    <definedName name="Vol_Estrutural_1" localSheetId="1">#REF!</definedName>
    <definedName name="Vol_Estrutural_1" localSheetId="6">#REF!</definedName>
    <definedName name="Vol_Estrutural_1" localSheetId="3">#REF!</definedName>
    <definedName name="Vol_Estrutural_1" localSheetId="13">#REF!</definedName>
    <definedName name="Vol_Estrutural_1">#REF!</definedName>
    <definedName name="VOLCON" localSheetId="1">#REF!</definedName>
    <definedName name="VOLCON" localSheetId="6">#REF!</definedName>
    <definedName name="VOLCON" localSheetId="3">#REF!</definedName>
    <definedName name="VOLCON" localSheetId="13">#REF!</definedName>
    <definedName name="VOLCON">#REF!</definedName>
    <definedName name="VOLCON_1" localSheetId="1">#REF!</definedName>
    <definedName name="VOLCON_1" localSheetId="6">#REF!</definedName>
    <definedName name="VOLCON_1" localSheetId="3">#REF!</definedName>
    <definedName name="VOLCON_1" localSheetId="13">#REF!</definedName>
    <definedName name="VOLCON_1">#REF!</definedName>
    <definedName name="VOLCONC" localSheetId="1">#REF!</definedName>
    <definedName name="VOLCONC" localSheetId="6">#REF!</definedName>
    <definedName name="VOLCONC" localSheetId="3">#REF!</definedName>
    <definedName name="VOLCONC" localSheetId="13">#REF!</definedName>
    <definedName name="VOLCONC">#REF!</definedName>
    <definedName name="VOLCONC_1" localSheetId="1">#REF!</definedName>
    <definedName name="VOLCONC_1" localSheetId="6">#REF!</definedName>
    <definedName name="VOLCONC_1" localSheetId="3">#REF!</definedName>
    <definedName name="VOLCONC_1" localSheetId="13">#REF!</definedName>
    <definedName name="VOLCONC_1">#REF!</definedName>
    <definedName name="vr" localSheetId="1">#REF!</definedName>
    <definedName name="vr" localSheetId="6">#REF!</definedName>
    <definedName name="vr" localSheetId="3">#REF!</definedName>
    <definedName name="vr" localSheetId="13">#REF!</definedName>
    <definedName name="vr">#REF!</definedName>
    <definedName name="VR_1" localSheetId="1">#REF!</definedName>
    <definedName name="VR_1" localSheetId="6">#REF!</definedName>
    <definedName name="VR_1" localSheetId="3">#REF!</definedName>
    <definedName name="VR_1" localSheetId="13">#REF!</definedName>
    <definedName name="VR_1">#REF!</definedName>
    <definedName name="VRC" localSheetId="1">#REF!</definedName>
    <definedName name="VRC" localSheetId="6">#REF!</definedName>
    <definedName name="VRC" localSheetId="3">#REF!</definedName>
    <definedName name="VRC" localSheetId="13">#REF!</definedName>
    <definedName name="VRC">#REF!</definedName>
    <definedName name="VTE" localSheetId="1">#REF!</definedName>
    <definedName name="VTE" localSheetId="6">#REF!</definedName>
    <definedName name="VTE" localSheetId="3">#REF!</definedName>
    <definedName name="VTE" localSheetId="13">#REF!</definedName>
    <definedName name="VTE">#REF!</definedName>
    <definedName name="VTE_1" localSheetId="1">#REF!</definedName>
    <definedName name="VTE_1" localSheetId="6">#REF!</definedName>
    <definedName name="VTE_1" localSheetId="3">#REF!</definedName>
    <definedName name="VTE_1" localSheetId="13">#REF!</definedName>
    <definedName name="VTE_1">#REF!</definedName>
    <definedName name="weew">#REF!</definedName>
    <definedName name="wewe">#REF!</definedName>
    <definedName name="wewew">#REF!</definedName>
    <definedName name="wrn.Cronograma." localSheetId="15" hidden="1">{#N/A,#N/A,FALSE,"Cronograma";#N/A,#N/A,FALSE,"Cronogr. 2"}</definedName>
    <definedName name="wrn.Cronograma." localSheetId="18" hidden="1">{#N/A,#N/A,FALSE,"Cronograma";#N/A,#N/A,FALSE,"Cronogr. 2"}</definedName>
    <definedName name="wrn.Cronograma." localSheetId="12" hidden="1">{#N/A,#N/A,FALSE,"Cronograma";#N/A,#N/A,FALSE,"Cronogr. 2"}</definedName>
    <definedName name="wrn.Cronograma." localSheetId="11" hidden="1">{#N/A,#N/A,FALSE,"Cronograma";#N/A,#N/A,FALSE,"Cronogr. 2"}</definedName>
    <definedName name="wrn.Cronograma." hidden="1">{#N/A,#N/A,FALSE,"Cronograma";#N/A,#N/A,FALSE,"Cronogr. 2"}</definedName>
    <definedName name="wrn.GERAL." localSheetId="15" hidden="1">{#N/A,#N/A,FALSE,"ET-CAPA";#N/A,#N/A,FALSE,"ET-PAG1";#N/A,#N/A,FALSE,"ET-PAG2";#N/A,#N/A,FALSE,"ET-PAG3";#N/A,#N/A,FALSE,"ET-PAG4";#N/A,#N/A,FALSE,"ET-PAG5"}</definedName>
    <definedName name="wrn.GERAL." localSheetId="18" hidden="1">{#N/A,#N/A,FALSE,"ET-CAPA";#N/A,#N/A,FALSE,"ET-PAG1";#N/A,#N/A,FALSE,"ET-PAG2";#N/A,#N/A,FALSE,"ET-PAG3";#N/A,#N/A,FALSE,"ET-PAG4";#N/A,#N/A,FALSE,"ET-PAG5"}</definedName>
    <definedName name="wrn.GERAL." localSheetId="12" hidden="1">{#N/A,#N/A,FALSE,"ET-CAPA";#N/A,#N/A,FALSE,"ET-PAG1";#N/A,#N/A,FALSE,"ET-PAG2";#N/A,#N/A,FALSE,"ET-PAG3";#N/A,#N/A,FALSE,"ET-PAG4";#N/A,#N/A,FALSE,"ET-PAG5"}</definedName>
    <definedName name="wrn.GERAL." localSheetId="11" hidden="1">{#N/A,#N/A,FALSE,"ET-CAPA";#N/A,#N/A,FALSE,"ET-PAG1";#N/A,#N/A,FALSE,"ET-PAG2";#N/A,#N/A,FALSE,"ET-PAG3";#N/A,#N/A,FALSE,"ET-PAG4";#N/A,#N/A,FALSE,"ET-PAG5"}</definedName>
    <definedName name="wrn.GERAL." hidden="1">{#N/A,#N/A,FALSE,"ET-CAPA";#N/A,#N/A,FALSE,"ET-PAG1";#N/A,#N/A,FALSE,"ET-PAG2";#N/A,#N/A,FALSE,"ET-PAG3";#N/A,#N/A,FALSE,"ET-PAG4";#N/A,#N/A,FALSE,"ET-PAG5"}</definedName>
    <definedName name="wrn.mo2." localSheetId="12" hidden="1">{#N/A,#N/A,FALSE,"MO (2)"}</definedName>
    <definedName name="wrn.mo2." localSheetId="11" hidden="1">{#N/A,#N/A,FALSE,"MO (2)"}</definedName>
    <definedName name="wrn.mo2." hidden="1">{#N/A,#N/A,FALSE,"MO (2)"}</definedName>
    <definedName name="wrn.PENDENCIAS." localSheetId="15" hidden="1">{#N/A,#N/A,FALSE,"GERAL";#N/A,#N/A,FALSE,"012-96";#N/A,#N/A,FALSE,"018-96";#N/A,#N/A,FALSE,"027-96";#N/A,#N/A,FALSE,"059-96";#N/A,#N/A,FALSE,"076-96";#N/A,#N/A,FALSE,"019-97";#N/A,#N/A,FALSE,"021-97";#N/A,#N/A,FALSE,"022-97";#N/A,#N/A,FALSE,"028-97"}</definedName>
    <definedName name="wrn.PENDENCIAS." localSheetId="18" hidden="1">{#N/A,#N/A,FALSE,"GERAL";#N/A,#N/A,FALSE,"012-96";#N/A,#N/A,FALSE,"018-96";#N/A,#N/A,FALSE,"027-96";#N/A,#N/A,FALSE,"059-96";#N/A,#N/A,FALSE,"076-96";#N/A,#N/A,FALSE,"019-97";#N/A,#N/A,FALSE,"021-97";#N/A,#N/A,FALSE,"022-97";#N/A,#N/A,FALSE,"028-97"}</definedName>
    <definedName name="wrn.PENDENCIAS." localSheetId="12" hidden="1">{#N/A,#N/A,FALSE,"GERAL";#N/A,#N/A,FALSE,"012-96";#N/A,#N/A,FALSE,"018-96";#N/A,#N/A,FALSE,"027-96";#N/A,#N/A,FALSE,"059-96";#N/A,#N/A,FALSE,"076-96";#N/A,#N/A,FALSE,"019-97";#N/A,#N/A,FALSE,"021-97";#N/A,#N/A,FALSE,"022-97";#N/A,#N/A,FALSE,"028-97"}</definedName>
    <definedName name="wrn.PENDENCIAS." localSheetId="11" hidden="1">{#N/A,#N/A,FALSE,"GERAL";#N/A,#N/A,FALSE,"012-96";#N/A,#N/A,FALSE,"018-96";#N/A,#N/A,FALSE,"027-96";#N/A,#N/A,FALSE,"059-96";#N/A,#N/A,FALSE,"076-96";#N/A,#N/A,FALSE,"019-97";#N/A,#N/A,FALSE,"021-97";#N/A,#N/A,FALSE,"022-97";#N/A,#N/A,FALSE,"028-97"}</definedName>
    <definedName name="wrn.PENDENCIAS." hidden="1">{#N/A,#N/A,FALSE,"GERAL";#N/A,#N/A,FALSE,"012-96";#N/A,#N/A,FALSE,"018-96";#N/A,#N/A,FALSE,"027-96";#N/A,#N/A,FALSE,"059-96";#N/A,#N/A,FALSE,"076-96";#N/A,#N/A,FALSE,"019-97";#N/A,#N/A,FALSE,"021-97";#N/A,#N/A,FALSE,"022-97";#N/A,#N/A,FALSE,"028-97"}</definedName>
    <definedName name="ww">#REF!</definedName>
    <definedName name="X">("$#REF!.$A$1:$H$65204~$#REF!.$A$1:$AMJ$14)))))))")</definedName>
    <definedName name="xasd">#REF!</definedName>
    <definedName name="xc">[13]MEMORIAL!#REF!</definedName>
    <definedName name="XS">("$#REF!.$A$1:$H$65207~$#REF!.$A$1:$AMJ$14)))))))")</definedName>
    <definedName name="XSS">("$#REF!.$A$1:$H$65204~$#REF!.$A$1:$AMJ$14)))))))")</definedName>
    <definedName name="xx">#REF!,#REF!</definedName>
    <definedName name="XXX2">#REF!,#REF!</definedName>
    <definedName name="xxxxx">#REF!,#REF!</definedName>
    <definedName name="xxxxxxx">#REF!,#REF!</definedName>
    <definedName name="xxxxxxxxx">#REF!,#REF!</definedName>
    <definedName name="YYYYYYYYYYYYYYYYY">#REF!,#REF!</definedName>
    <definedName name="Z">#REF!</definedName>
    <definedName name="ZA">#REF!</definedName>
    <definedName name="ZZZZZB2">#REF!,#REF!</definedName>
    <definedName name="zzzzzzz">#REF!,#REF!</definedName>
    <definedName name="ZZZZZZZZZZ2">#REF!,#REF!</definedName>
    <definedName name="ZZZZZZZZZZZ">#REF!,#REF!</definedName>
    <definedName name="ZZZZZZZZZZZZZZZZZZZZZZZZ">#REF!,#REF!</definedName>
  </definedNames>
  <calcPr calcId="191029"/>
</workbook>
</file>

<file path=xl/calcChain.xml><?xml version="1.0" encoding="utf-8"?>
<calcChain xmlns="http://schemas.openxmlformats.org/spreadsheetml/2006/main">
  <c r="F33" i="35" l="1"/>
  <c r="C403" i="35" l="1"/>
  <c r="F24" i="35" l="1"/>
  <c r="F370" i="35" l="1"/>
  <c r="F369" i="35"/>
  <c r="F365" i="35"/>
  <c r="F363" i="35"/>
  <c r="F362" i="35"/>
  <c r="F360" i="35"/>
  <c r="F359" i="35"/>
  <c r="F358" i="35"/>
  <c r="F357" i="35"/>
  <c r="F355" i="35"/>
  <c r="F354" i="35"/>
  <c r="F353" i="35"/>
  <c r="F352" i="35"/>
  <c r="F351" i="35"/>
  <c r="F350" i="35"/>
  <c r="F349" i="35"/>
  <c r="F347" i="35"/>
  <c r="F346" i="35"/>
  <c r="F345" i="35"/>
  <c r="F341" i="35"/>
  <c r="F339" i="35"/>
  <c r="F337" i="35"/>
  <c r="F336" i="35"/>
  <c r="F334" i="35"/>
  <c r="F332" i="35"/>
  <c r="F331" i="35"/>
  <c r="F330" i="35"/>
  <c r="F326" i="35"/>
  <c r="F325" i="35"/>
  <c r="F323" i="35"/>
  <c r="F322" i="35"/>
  <c r="F321" i="35"/>
  <c r="F319" i="35"/>
  <c r="F317" i="35"/>
  <c r="F316" i="35"/>
  <c r="F314" i="35"/>
  <c r="F313" i="35"/>
  <c r="F312" i="35"/>
  <c r="F308" i="35"/>
  <c r="F307" i="35"/>
  <c r="F305" i="35"/>
  <c r="F304" i="35"/>
  <c r="F303" i="35"/>
  <c r="F302" i="35"/>
  <c r="F300" i="35"/>
  <c r="F299" i="35"/>
  <c r="F298" i="35"/>
  <c r="F297" i="35"/>
  <c r="F296" i="35"/>
  <c r="F295" i="35"/>
  <c r="F294" i="35"/>
  <c r="F293" i="35"/>
  <c r="F292" i="35"/>
  <c r="F291" i="35"/>
  <c r="F290" i="35"/>
  <c r="F289" i="35"/>
  <c r="F288" i="35"/>
  <c r="F287" i="35"/>
  <c r="F285" i="35"/>
  <c r="F284" i="35"/>
  <c r="F282" i="35"/>
  <c r="F281" i="35"/>
  <c r="F280" i="35"/>
  <c r="F279" i="35"/>
  <c r="F275" i="35"/>
  <c r="F273" i="35"/>
  <c r="F272" i="35"/>
  <c r="F271" i="35"/>
  <c r="F270" i="35"/>
  <c r="F269" i="35"/>
  <c r="F268" i="35"/>
  <c r="F266" i="35"/>
  <c r="F265" i="35"/>
  <c r="F264" i="35"/>
  <c r="F263" i="35"/>
  <c r="F262" i="35"/>
  <c r="F261" i="35"/>
  <c r="F260" i="35"/>
  <c r="F259" i="35"/>
  <c r="F258" i="35"/>
  <c r="F257" i="35"/>
  <c r="F256" i="35"/>
  <c r="F255" i="35"/>
  <c r="F254" i="35"/>
  <c r="F253" i="35"/>
  <c r="F252" i="35"/>
  <c r="F251" i="35"/>
  <c r="F250" i="35"/>
  <c r="F248" i="35"/>
  <c r="F247" i="35"/>
  <c r="F246" i="35"/>
  <c r="F245" i="35"/>
  <c r="F244" i="35"/>
  <c r="F242" i="35"/>
  <c r="F238" i="35"/>
  <c r="F237" i="35"/>
  <c r="F236" i="35"/>
  <c r="F235" i="35"/>
  <c r="F234" i="35"/>
  <c r="F233" i="35"/>
  <c r="F232" i="35"/>
  <c r="F231" i="35"/>
  <c r="F229" i="35"/>
  <c r="F227" i="35"/>
  <c r="F226" i="35"/>
  <c r="F224" i="35"/>
  <c r="F222" i="35"/>
  <c r="F221" i="35"/>
  <c r="F220" i="35"/>
  <c r="F218" i="35"/>
  <c r="F217" i="35"/>
  <c r="F216" i="35"/>
  <c r="F215" i="35"/>
  <c r="F214" i="35"/>
  <c r="F213" i="35"/>
  <c r="F212" i="35"/>
  <c r="F210" i="35"/>
  <c r="F209" i="35"/>
  <c r="F208" i="35"/>
  <c r="F206" i="35"/>
  <c r="F205" i="35"/>
  <c r="F204" i="35"/>
  <c r="F202" i="35"/>
  <c r="F201" i="35"/>
  <c r="F200"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4" i="35"/>
  <c r="F173" i="35"/>
  <c r="F171" i="35"/>
  <c r="F167" i="35"/>
  <c r="F166" i="35"/>
  <c r="F165" i="35"/>
  <c r="F164" i="35"/>
  <c r="F162" i="35"/>
  <c r="F161" i="35"/>
  <c r="F159" i="35"/>
  <c r="F157" i="35"/>
  <c r="F156" i="35"/>
  <c r="F155" i="35"/>
  <c r="F153" i="35"/>
  <c r="F152" i="35"/>
  <c r="F151" i="35"/>
  <c r="F150" i="35"/>
  <c r="F149" i="35"/>
  <c r="F148" i="35"/>
  <c r="F147" i="35"/>
  <c r="F146" i="35"/>
  <c r="F144" i="35"/>
  <c r="F140" i="35"/>
  <c r="F139" i="35"/>
  <c r="F138" i="35"/>
  <c r="F137" i="35"/>
  <c r="F135" i="35"/>
  <c r="F134" i="35"/>
  <c r="F132" i="35"/>
  <c r="F131" i="35"/>
  <c r="F127" i="35"/>
  <c r="F126" i="35"/>
  <c r="F124" i="35"/>
  <c r="F123" i="35"/>
  <c r="F122" i="35"/>
  <c r="F121" i="35"/>
  <c r="F120" i="35"/>
  <c r="F118" i="35"/>
  <c r="F114" i="35"/>
  <c r="F113" i="35"/>
  <c r="F112" i="35"/>
  <c r="F108" i="35"/>
  <c r="F104" i="35"/>
  <c r="F102" i="35"/>
  <c r="F100" i="35"/>
  <c r="F99" i="35"/>
  <c r="F98" i="35"/>
  <c r="F94" i="35"/>
  <c r="F93" i="35"/>
  <c r="F92" i="35"/>
  <c r="F91" i="35"/>
  <c r="F90" i="35"/>
  <c r="F88" i="35"/>
  <c r="F87" i="35"/>
  <c r="F85" i="35"/>
  <c r="F81" i="35"/>
  <c r="F79" i="35"/>
  <c r="F78" i="35"/>
  <c r="F76" i="35"/>
  <c r="F75" i="35"/>
  <c r="F71" i="35"/>
  <c r="F69" i="35"/>
  <c r="F67" i="35"/>
  <c r="F63" i="35"/>
  <c r="F62" i="35"/>
  <c r="F61" i="35"/>
  <c r="F60" i="35"/>
  <c r="F59" i="35"/>
  <c r="F57" i="35"/>
  <c r="F56" i="35"/>
  <c r="F55" i="35"/>
  <c r="F54" i="35"/>
  <c r="F53" i="35"/>
  <c r="F49" i="35"/>
  <c r="F45" i="35"/>
  <c r="F43" i="35"/>
  <c r="F42" i="35"/>
  <c r="F41" i="35"/>
  <c r="F40" i="35"/>
  <c r="F39" i="35"/>
  <c r="F38" i="35"/>
  <c r="F37" i="35"/>
  <c r="F32" i="35"/>
  <c r="F31" i="35"/>
  <c r="F30" i="35"/>
  <c r="F29" i="35"/>
  <c r="F28" i="35"/>
  <c r="F27" i="35"/>
  <c r="F26" i="35"/>
  <c r="F25" i="35"/>
  <c r="F23" i="35"/>
  <c r="F22" i="35"/>
  <c r="F21" i="35"/>
  <c r="F50" i="35" l="1"/>
  <c r="F109" i="35"/>
  <c r="F371" i="35"/>
  <c r="F342" i="35"/>
  <c r="F366" i="35"/>
  <c r="F327" i="35"/>
  <c r="F309" i="35"/>
  <c r="F276" i="35"/>
  <c r="F239" i="35"/>
  <c r="F128" i="35"/>
  <c r="F141" i="35"/>
  <c r="F168" i="35"/>
  <c r="F115" i="35"/>
  <c r="F105" i="35"/>
  <c r="F72" i="35"/>
  <c r="F95" i="35"/>
  <c r="F82" i="35"/>
  <c r="F64" i="35"/>
  <c r="F46" i="35"/>
  <c r="L526" i="43"/>
  <c r="M487" i="43"/>
  <c r="N432" i="43"/>
  <c r="N303" i="43"/>
  <c r="N218" i="43"/>
  <c r="L23" i="43"/>
  <c r="L75" i="43"/>
  <c r="J219" i="43" s="1"/>
  <c r="L50" i="43"/>
  <c r="F971" i="44"/>
  <c r="F954" i="44"/>
  <c r="F932" i="44"/>
  <c r="F919" i="44"/>
  <c r="H918" i="44"/>
  <c r="F915" i="44"/>
  <c r="F899" i="44"/>
  <c r="F895" i="44"/>
  <c r="F888" i="44"/>
  <c r="F880" i="44"/>
  <c r="F862" i="44"/>
  <c r="F798" i="44"/>
  <c r="F756" i="44"/>
  <c r="F731" i="44"/>
  <c r="H730" i="44"/>
  <c r="F727" i="44"/>
  <c r="F702" i="44"/>
  <c r="F672" i="44"/>
  <c r="F659" i="44"/>
  <c r="F646" i="44"/>
  <c r="F639" i="44"/>
  <c r="F633" i="44"/>
  <c r="F626" i="44"/>
  <c r="F594" i="44"/>
  <c r="F590" i="44"/>
  <c r="F571" i="44"/>
  <c r="F558" i="44"/>
  <c r="H555" i="44"/>
  <c r="H554" i="44"/>
  <c r="H553" i="44"/>
  <c r="H552" i="44"/>
  <c r="H551" i="44"/>
  <c r="H550" i="44"/>
  <c r="H549" i="44"/>
  <c r="H548" i="44"/>
  <c r="H547" i="44"/>
  <c r="H546" i="44"/>
  <c r="F528" i="44"/>
  <c r="F519" i="44"/>
  <c r="F507" i="44"/>
  <c r="F495" i="44"/>
  <c r="G494" i="44"/>
  <c r="F480" i="44"/>
  <c r="F469" i="44"/>
  <c r="F459" i="44"/>
  <c r="F453" i="44"/>
  <c r="F445" i="44"/>
  <c r="F441" i="44"/>
  <c r="H440" i="44"/>
  <c r="H439" i="44"/>
  <c r="H438" i="44"/>
  <c r="H437" i="44"/>
  <c r="F413" i="44"/>
  <c r="F401" i="44"/>
  <c r="F397" i="44"/>
  <c r="F382" i="44"/>
  <c r="H381" i="44"/>
  <c r="H379" i="44"/>
  <c r="H382" i="44" s="1"/>
  <c r="F346" i="44"/>
  <c r="F332" i="44"/>
  <c r="F289" i="44"/>
  <c r="F275" i="44"/>
  <c r="F263" i="44"/>
  <c r="F259" i="44"/>
  <c r="F255" i="44"/>
  <c r="F248" i="44"/>
  <c r="F227" i="44"/>
  <c r="G220" i="44"/>
  <c r="I220" i="44" s="1"/>
  <c r="G217" i="44"/>
  <c r="I217" i="44" s="1"/>
  <c r="F213" i="44"/>
  <c r="F205" i="44"/>
  <c r="F200" i="44"/>
  <c r="F196" i="44"/>
  <c r="F168" i="44"/>
  <c r="F164" i="44"/>
  <c r="F160" i="44"/>
  <c r="F151" i="44"/>
  <c r="F132" i="44"/>
  <c r="F116" i="44"/>
  <c r="F106" i="44"/>
  <c r="F95" i="44"/>
  <c r="F91" i="44"/>
  <c r="F87" i="44"/>
  <c r="F83" i="44"/>
  <c r="F79" i="44"/>
  <c r="G78" i="44"/>
  <c r="I78" i="44" s="1"/>
  <c r="G76" i="44"/>
  <c r="I76" i="44" s="1"/>
  <c r="G73" i="44"/>
  <c r="I73" i="44" s="1"/>
  <c r="I72" i="44"/>
  <c r="G72" i="44"/>
  <c r="F68" i="44"/>
  <c r="F64" i="44"/>
  <c r="F60" i="44"/>
  <c r="H59" i="44"/>
  <c r="H58" i="44"/>
  <c r="H57" i="44"/>
  <c r="H56" i="44"/>
  <c r="F35" i="44"/>
  <c r="F36" i="44" s="1"/>
  <c r="I955" i="43"/>
  <c r="I957" i="43" s="1"/>
  <c r="I949" i="43"/>
  <c r="I948" i="43"/>
  <c r="I947" i="43"/>
  <c r="I946" i="43"/>
  <c r="I945" i="43"/>
  <c r="I944" i="43"/>
  <c r="I943" i="43"/>
  <c r="I942" i="43"/>
  <c r="I941" i="43"/>
  <c r="I936" i="43"/>
  <c r="I934" i="43"/>
  <c r="I928" i="43"/>
  <c r="I930" i="43" s="1"/>
  <c r="I922" i="43"/>
  <c r="I924" i="43" s="1"/>
  <c r="I916" i="43"/>
  <c r="I918" i="43" s="1"/>
  <c r="I910" i="43"/>
  <c r="I912" i="43" s="1"/>
  <c r="I904" i="43"/>
  <c r="I906" i="43" s="1"/>
  <c r="I897" i="43"/>
  <c r="I899" i="43" s="1"/>
  <c r="I890" i="43"/>
  <c r="I889" i="43"/>
  <c r="I882" i="43"/>
  <c r="I884" i="43" s="1"/>
  <c r="I876" i="43"/>
  <c r="I878" i="43" s="1"/>
  <c r="I870" i="43"/>
  <c r="I872" i="43" s="1"/>
  <c r="I863" i="43"/>
  <c r="I865" i="43" s="1"/>
  <c r="I856" i="43"/>
  <c r="I858" i="43" s="1"/>
  <c r="I852" i="43"/>
  <c r="I846" i="43"/>
  <c r="I840" i="43"/>
  <c r="I832" i="43"/>
  <c r="I834" i="43" s="1"/>
  <c r="I826" i="43"/>
  <c r="I825" i="43"/>
  <c r="I819" i="43"/>
  <c r="I818" i="43"/>
  <c r="I810" i="43"/>
  <c r="I809" i="43"/>
  <c r="I808" i="43"/>
  <c r="I807" i="43"/>
  <c r="I806" i="43"/>
  <c r="I800" i="43"/>
  <c r="I799" i="43"/>
  <c r="I798" i="43"/>
  <c r="I797" i="43"/>
  <c r="I791" i="43"/>
  <c r="I790" i="43"/>
  <c r="I789" i="43"/>
  <c r="I788" i="43"/>
  <c r="I781" i="43"/>
  <c r="I780" i="43"/>
  <c r="I783" i="43" s="1"/>
  <c r="I774" i="43"/>
  <c r="I776" i="43" s="1"/>
  <c r="I768" i="43"/>
  <c r="I770" i="43" s="1"/>
  <c r="I761" i="43"/>
  <c r="I760" i="43"/>
  <c r="I759" i="43"/>
  <c r="I758" i="43"/>
  <c r="I757" i="43"/>
  <c r="I756" i="43"/>
  <c r="I755" i="43"/>
  <c r="I754" i="43"/>
  <c r="I753" i="43"/>
  <c r="I752" i="43"/>
  <c r="I751" i="43"/>
  <c r="I750" i="43"/>
  <c r="I749" i="43"/>
  <c r="I748" i="43"/>
  <c r="I747" i="43"/>
  <c r="I741" i="43"/>
  <c r="I740" i="43"/>
  <c r="I739" i="43"/>
  <c r="I738" i="43"/>
  <c r="I730" i="43"/>
  <c r="I729" i="43"/>
  <c r="I722" i="43"/>
  <c r="I721" i="43"/>
  <c r="I720" i="43"/>
  <c r="I719" i="43"/>
  <c r="I718" i="43"/>
  <c r="I711" i="43"/>
  <c r="I713" i="43" s="1"/>
  <c r="I704" i="43"/>
  <c r="I706" i="43" s="1"/>
  <c r="I697" i="43"/>
  <c r="I699" i="43" s="1"/>
  <c r="I691" i="43"/>
  <c r="I693" i="43" s="1"/>
  <c r="I683" i="43"/>
  <c r="I682" i="43"/>
  <c r="I676" i="43"/>
  <c r="I678" i="43" s="1"/>
  <c r="I670" i="43"/>
  <c r="I672" i="43" s="1"/>
  <c r="I664" i="43"/>
  <c r="I666" i="43" s="1"/>
  <c r="I656" i="43"/>
  <c r="I655" i="43"/>
  <c r="I654" i="43"/>
  <c r="I653" i="43"/>
  <c r="I652" i="43"/>
  <c r="I651" i="43"/>
  <c r="I650" i="43"/>
  <c r="I649" i="43"/>
  <c r="I648" i="43"/>
  <c r="I647" i="43"/>
  <c r="I646" i="43"/>
  <c r="I639" i="43"/>
  <c r="I638" i="43"/>
  <c r="I637" i="43"/>
  <c r="I636" i="43"/>
  <c r="I635" i="43"/>
  <c r="I634" i="43"/>
  <c r="I633" i="43"/>
  <c r="I632" i="43"/>
  <c r="I631" i="43"/>
  <c r="I630" i="43"/>
  <c r="I629" i="43"/>
  <c r="I621" i="43"/>
  <c r="I620" i="43"/>
  <c r="I619" i="43"/>
  <c r="I618" i="43"/>
  <c r="I617" i="43"/>
  <c r="I616" i="43"/>
  <c r="I609" i="43"/>
  <c r="I611" i="43" s="1"/>
  <c r="I605" i="43"/>
  <c r="I603" i="43"/>
  <c r="I597" i="43"/>
  <c r="I599" i="43" s="1"/>
  <c r="I591" i="43"/>
  <c r="I589" i="43"/>
  <c r="I583" i="43"/>
  <c r="I582" i="43"/>
  <c r="I581" i="43"/>
  <c r="I575" i="43"/>
  <c r="I574" i="43"/>
  <c r="I573" i="43"/>
  <c r="I572" i="43"/>
  <c r="I571" i="43"/>
  <c r="I570" i="43"/>
  <c r="I569" i="43"/>
  <c r="I563" i="43"/>
  <c r="I562" i="43"/>
  <c r="I561" i="43"/>
  <c r="I560" i="43"/>
  <c r="I559" i="43"/>
  <c r="I553" i="43"/>
  <c r="I555" i="43" s="1"/>
  <c r="I549" i="43"/>
  <c r="I547" i="43"/>
  <c r="I541" i="43"/>
  <c r="I540" i="43"/>
  <c r="I533" i="43"/>
  <c r="I532" i="43"/>
  <c r="I526" i="43"/>
  <c r="I528" i="43" s="1"/>
  <c r="I520" i="43"/>
  <c r="I519" i="43"/>
  <c r="I518" i="43"/>
  <c r="I517" i="43"/>
  <c r="I516" i="43"/>
  <c r="I515" i="43"/>
  <c r="I514" i="43"/>
  <c r="I513" i="43"/>
  <c r="I507" i="43"/>
  <c r="I509" i="43" s="1"/>
  <c r="I501" i="43"/>
  <c r="I500" i="43"/>
  <c r="I499" i="43"/>
  <c r="I498" i="43"/>
  <c r="I497" i="43"/>
  <c r="I496" i="43"/>
  <c r="I495" i="43"/>
  <c r="I494" i="43"/>
  <c r="I487" i="43"/>
  <c r="I486" i="43"/>
  <c r="I480" i="43"/>
  <c r="I482" i="43" s="1"/>
  <c r="I479" i="43"/>
  <c r="I473" i="43"/>
  <c r="I475" i="43" s="1"/>
  <c r="I469" i="43"/>
  <c r="I461" i="43"/>
  <c r="I463" i="43" s="1"/>
  <c r="I455" i="43"/>
  <c r="I457" i="43" s="1"/>
  <c r="I449" i="43"/>
  <c r="I451" i="43" s="1"/>
  <c r="I443" i="43"/>
  <c r="I445" i="43" s="1"/>
  <c r="I438" i="43"/>
  <c r="I440" i="43" s="1"/>
  <c r="I432" i="43"/>
  <c r="I434" i="43" s="1"/>
  <c r="I426" i="43"/>
  <c r="I428" i="43" s="1"/>
  <c r="I420" i="43"/>
  <c r="I422" i="43" s="1"/>
  <c r="I414" i="43"/>
  <c r="I416" i="43" s="1"/>
  <c r="I408" i="43"/>
  <c r="I410" i="43" s="1"/>
  <c r="I402" i="43"/>
  <c r="I404" i="43" s="1"/>
  <c r="I394" i="43"/>
  <c r="I393" i="43"/>
  <c r="I392" i="43"/>
  <c r="I391" i="43"/>
  <c r="I390" i="43"/>
  <c r="I389" i="43"/>
  <c r="I388" i="43"/>
  <c r="I387" i="43"/>
  <c r="I386" i="43"/>
  <c r="I378" i="43"/>
  <c r="I380" i="43" s="1"/>
  <c r="I371" i="43"/>
  <c r="I373" i="43" s="1"/>
  <c r="I365" i="43"/>
  <c r="I367" i="43" s="1"/>
  <c r="I358" i="43"/>
  <c r="I356" i="43"/>
  <c r="I355" i="43"/>
  <c r="I354" i="43"/>
  <c r="I347" i="43"/>
  <c r="I345" i="43"/>
  <c r="I344" i="43"/>
  <c r="I343" i="43"/>
  <c r="I336" i="43"/>
  <c r="I334" i="43"/>
  <c r="I333" i="43"/>
  <c r="I332" i="43"/>
  <c r="I325" i="43"/>
  <c r="I324" i="43"/>
  <c r="I321" i="43"/>
  <c r="I320" i="43"/>
  <c r="I319" i="43"/>
  <c r="I318" i="43"/>
  <c r="I317" i="43"/>
  <c r="I316" i="43"/>
  <c r="I309" i="43"/>
  <c r="I307" i="43"/>
  <c r="I306" i="43"/>
  <c r="I305" i="43"/>
  <c r="I304" i="43"/>
  <c r="I303" i="43"/>
  <c r="I301" i="43"/>
  <c r="I300" i="43"/>
  <c r="I299" i="43"/>
  <c r="I291" i="43"/>
  <c r="I290" i="43"/>
  <c r="I289" i="43"/>
  <c r="I288" i="43"/>
  <c r="I281" i="43"/>
  <c r="I280" i="43"/>
  <c r="I279" i="43"/>
  <c r="I278" i="43"/>
  <c r="I271" i="43"/>
  <c r="I270" i="43"/>
  <c r="I269" i="43"/>
  <c r="I268" i="43"/>
  <c r="I267" i="43"/>
  <c r="I260" i="43"/>
  <c r="I259" i="43"/>
  <c r="I258" i="43"/>
  <c r="I257" i="43"/>
  <c r="I250" i="43"/>
  <c r="I249" i="43"/>
  <c r="I240" i="43"/>
  <c r="I234" i="43"/>
  <c r="I227" i="43"/>
  <c r="I226" i="43"/>
  <c r="I225" i="43"/>
  <c r="I224" i="43"/>
  <c r="I223" i="43"/>
  <c r="I222" i="43"/>
  <c r="I221" i="43"/>
  <c r="I220" i="43"/>
  <c r="I219" i="43"/>
  <c r="I218" i="43"/>
  <c r="I217" i="43"/>
  <c r="I211" i="43"/>
  <c r="I210" i="43"/>
  <c r="I202" i="43"/>
  <c r="I201" i="43"/>
  <c r="I204" i="43" s="1"/>
  <c r="I194" i="43"/>
  <c r="I193" i="43"/>
  <c r="I196" i="43" s="1"/>
  <c r="I186" i="43"/>
  <c r="I185" i="43"/>
  <c r="I176" i="43"/>
  <c r="I178" i="43" s="1"/>
  <c r="I169" i="43"/>
  <c r="I171" i="43" s="1"/>
  <c r="I162" i="43"/>
  <c r="I164" i="43" s="1"/>
  <c r="I156" i="43"/>
  <c r="I158" i="43" s="1"/>
  <c r="I150" i="43"/>
  <c r="I152" i="43" s="1"/>
  <c r="I145" i="43"/>
  <c r="I147" i="43" s="1"/>
  <c r="I139" i="43"/>
  <c r="I141" i="43" s="1"/>
  <c r="I133" i="43"/>
  <c r="I135" i="43" s="1"/>
  <c r="I127" i="43"/>
  <c r="I126" i="43"/>
  <c r="I129" i="43" s="1"/>
  <c r="I120" i="43"/>
  <c r="I122" i="43" s="1"/>
  <c r="I113" i="43"/>
  <c r="I115" i="43" s="1"/>
  <c r="I107" i="43"/>
  <c r="I109" i="43" s="1"/>
  <c r="I103" i="43"/>
  <c r="I94" i="43"/>
  <c r="I96" i="43" s="1"/>
  <c r="I88" i="43"/>
  <c r="I87" i="43"/>
  <c r="I86" i="43"/>
  <c r="I80" i="43"/>
  <c r="I79" i="43"/>
  <c r="I78" i="43"/>
  <c r="I77" i="43"/>
  <c r="I76" i="43"/>
  <c r="I75" i="43"/>
  <c r="I69" i="43"/>
  <c r="I71" i="43" s="1"/>
  <c r="I63" i="43"/>
  <c r="I62" i="43"/>
  <c r="I61" i="43"/>
  <c r="I55" i="43"/>
  <c r="I54" i="43"/>
  <c r="I53" i="43"/>
  <c r="I52" i="43"/>
  <c r="I51" i="43"/>
  <c r="I50" i="43"/>
  <c r="I44" i="43"/>
  <c r="I43" i="43"/>
  <c r="I42" i="43"/>
  <c r="I41" i="43"/>
  <c r="I35" i="43"/>
  <c r="I34" i="43"/>
  <c r="I33" i="43"/>
  <c r="I32" i="43"/>
  <c r="I31" i="43"/>
  <c r="I30" i="43"/>
  <c r="I29" i="43"/>
  <c r="I28" i="43"/>
  <c r="I27" i="43"/>
  <c r="I26" i="43"/>
  <c r="I25" i="43"/>
  <c r="I24" i="43"/>
  <c r="I23" i="43"/>
  <c r="I17" i="43"/>
  <c r="I16" i="43"/>
  <c r="I19" i="43" s="1"/>
  <c r="I685" i="43" l="1"/>
  <c r="F920" i="44"/>
  <c r="I65" i="43"/>
  <c r="I293" i="43"/>
  <c r="I252" i="43"/>
  <c r="I522" i="43"/>
  <c r="N219" i="43"/>
  <c r="N227" i="43" s="1"/>
  <c r="J222" i="43"/>
  <c r="N222" i="43" s="1"/>
  <c r="I82" i="43"/>
  <c r="I213" i="43"/>
  <c r="I543" i="43"/>
  <c r="I641" i="43"/>
  <c r="I565" i="43"/>
  <c r="I585" i="43"/>
  <c r="F414" i="44"/>
  <c r="F529" i="44"/>
  <c r="I821" i="43"/>
  <c r="I46" i="43"/>
  <c r="I349" i="43"/>
  <c r="I743" i="43"/>
  <c r="F889" i="44"/>
  <c r="I188" i="43"/>
  <c r="I535" i="43"/>
  <c r="I577" i="43"/>
  <c r="I623" i="43"/>
  <c r="I724" i="43"/>
  <c r="I793" i="43"/>
  <c r="I812" i="43"/>
  <c r="I828" i="43"/>
  <c r="I262" i="43"/>
  <c r="I658" i="43"/>
  <c r="F703" i="44"/>
  <c r="I396" i="43"/>
  <c r="I951" i="43"/>
  <c r="F972" i="44"/>
  <c r="I327" i="43"/>
  <c r="I338" i="43"/>
  <c r="I360" i="43"/>
  <c r="I763" i="43"/>
  <c r="F732" i="44"/>
  <c r="I283" i="43"/>
  <c r="I57" i="43"/>
  <c r="I90" i="43"/>
  <c r="I802" i="43"/>
  <c r="F169" i="44"/>
  <c r="I273" i="43"/>
  <c r="I503" i="43"/>
  <c r="I732" i="43"/>
  <c r="I892" i="43"/>
  <c r="I489" i="43"/>
  <c r="I311" i="43"/>
  <c r="I229" i="43"/>
  <c r="I37" i="43"/>
  <c r="F975" i="44" l="1"/>
  <c r="F34" i="35" l="1"/>
  <c r="F374" i="35" s="1"/>
  <c r="F400" i="35" l="1"/>
  <c r="C402" i="35"/>
  <c r="C41" i="42"/>
  <c r="C34" i="42"/>
  <c r="C30" i="42"/>
  <c r="C26" i="42"/>
  <c r="C21" i="42"/>
  <c r="C404" i="35" l="1"/>
  <c r="C47" i="42"/>
  <c r="C57" i="41"/>
  <c r="C48" i="41"/>
  <c r="C44" i="41"/>
  <c r="C36" i="41"/>
  <c r="C26" i="41"/>
  <c r="C50" i="41" l="1"/>
  <c r="C59" i="41" s="1"/>
  <c r="I230" i="37"/>
  <c r="N230" i="37" s="1"/>
  <c r="E35" i="37"/>
  <c r="I179" i="37"/>
  <c r="N116" i="37"/>
  <c r="N115" i="37"/>
  <c r="N114" i="37"/>
  <c r="N117" i="37"/>
  <c r="N118" i="37"/>
  <c r="N109" i="37"/>
  <c r="N108" i="37"/>
  <c r="N107" i="37"/>
  <c r="N106" i="37"/>
  <c r="N105" i="37"/>
  <c r="N102" i="37"/>
  <c r="L74" i="37"/>
  <c r="N74" i="37" s="1"/>
  <c r="L75" i="37"/>
  <c r="L80" i="37"/>
  <c r="N80" i="37" s="1"/>
  <c r="L79" i="37"/>
  <c r="N79" i="37" s="1"/>
  <c r="L83" i="37"/>
  <c r="N83" i="37" s="1"/>
  <c r="L82" i="37"/>
  <c r="N82" i="37" s="1"/>
  <c r="E72" i="37"/>
  <c r="I72" i="37" s="1"/>
  <c r="E67" i="37"/>
  <c r="I71" i="37"/>
  <c r="L57" i="37"/>
  <c r="N57" i="37" s="1"/>
  <c r="L56" i="37"/>
  <c r="N56" i="37" s="1"/>
  <c r="N275" i="37"/>
  <c r="N274" i="37"/>
  <c r="N298" i="37"/>
  <c r="N78" i="37" l="1"/>
  <c r="N77" i="37"/>
  <c r="F31" i="27"/>
  <c r="B30" i="2"/>
  <c r="B48" i="6" s="1"/>
  <c r="B29" i="2"/>
  <c r="B46" i="6" s="1"/>
  <c r="B28" i="2"/>
  <c r="B44" i="6" s="1"/>
  <c r="B27" i="2"/>
  <c r="B42" i="6" s="1"/>
  <c r="B26" i="2"/>
  <c r="B25" i="2"/>
  <c r="B24" i="2"/>
  <c r="B23" i="2"/>
  <c r="B22" i="2"/>
  <c r="B21" i="2"/>
  <c r="B20" i="2"/>
  <c r="B19" i="2"/>
  <c r="B18" i="2"/>
  <c r="B17" i="2"/>
  <c r="B22" i="6" s="1"/>
  <c r="B16" i="2"/>
  <c r="B20" i="6" s="1"/>
  <c r="B15" i="2"/>
  <c r="B18" i="6" s="1"/>
  <c r="N112" i="37"/>
  <c r="N111" i="37"/>
  <c r="N103" i="37"/>
  <c r="O102" i="37"/>
  <c r="N71" i="37"/>
  <c r="L67" i="37"/>
  <c r="N67" i="37" s="1"/>
  <c r="L66" i="37"/>
  <c r="N66" i="37" s="1"/>
  <c r="E50" i="37"/>
  <c r="I50" i="37" s="1"/>
  <c r="I49" i="37"/>
  <c r="N49" i="37" s="1"/>
  <c r="E58" i="37"/>
  <c r="N58" i="37" s="1"/>
  <c r="L55" i="37"/>
  <c r="N55" i="37" s="1"/>
  <c r="L54" i="37"/>
  <c r="N54" i="37"/>
  <c r="E41" i="37"/>
  <c r="N41" i="37" s="1"/>
  <c r="N40" i="37"/>
  <c r="I88" i="37" l="1"/>
  <c r="N88" i="37" s="1"/>
  <c r="N110" i="37"/>
  <c r="N101" i="37"/>
  <c r="O111" i="37"/>
  <c r="Q111" i="37" s="1"/>
  <c r="E84" i="37"/>
  <c r="L84" i="37" s="1"/>
  <c r="N75" i="37" s="1"/>
  <c r="N73" i="37" s="1"/>
  <c r="L72" i="37"/>
  <c r="L58" i="37"/>
  <c r="P38" i="37"/>
  <c r="N322" i="37"/>
  <c r="N354" i="37"/>
  <c r="H605" i="39"/>
  <c r="B629" i="39"/>
  <c r="G624" i="39" s="1"/>
  <c r="H624" i="39" s="1"/>
  <c r="E623" i="39"/>
  <c r="I615" i="39"/>
  <c r="I611" i="39"/>
  <c r="H602" i="39"/>
  <c r="H601" i="39"/>
  <c r="H597" i="39"/>
  <c r="I598" i="39" s="1"/>
  <c r="N84" i="37" l="1"/>
  <c r="N76" i="37"/>
  <c r="G623" i="39"/>
  <c r="H623" i="39" s="1"/>
  <c r="G625" i="39"/>
  <c r="H625" i="39" s="1"/>
  <c r="G626" i="39"/>
  <c r="H626" i="39" s="1"/>
  <c r="I625" i="39" s="1"/>
  <c r="G603" i="39" s="1"/>
  <c r="H603" i="39" s="1"/>
  <c r="G627" i="39"/>
  <c r="H627" i="39" s="1"/>
  <c r="G622" i="39"/>
  <c r="H622" i="39" s="1"/>
  <c r="I622" i="39" l="1"/>
  <c r="G604" i="39" s="1"/>
  <c r="H604" i="39" s="1"/>
  <c r="I607" i="39" s="1"/>
  <c r="I617" i="39" s="1"/>
  <c r="I630" i="39" s="1"/>
  <c r="E336" i="37" l="1"/>
  <c r="N336" i="37" s="1"/>
  <c r="E326" i="37"/>
  <c r="N326" i="37" s="1"/>
  <c r="N330" i="37"/>
  <c r="E334" i="37"/>
  <c r="N334" i="37" s="1"/>
  <c r="E333" i="37"/>
  <c r="N333" i="37" s="1"/>
  <c r="E329" i="37"/>
  <c r="N329" i="37" s="1"/>
  <c r="E328" i="37"/>
  <c r="N328" i="37" s="1"/>
  <c r="E327" i="37"/>
  <c r="N327" i="37" s="1"/>
  <c r="N323" i="37"/>
  <c r="N325" i="37"/>
  <c r="N324" i="37"/>
  <c r="N337" i="37"/>
  <c r="N331" i="37"/>
  <c r="N347" i="37"/>
  <c r="N348" i="37"/>
  <c r="I10" i="40"/>
  <c r="Q10" i="40" s="1"/>
  <c r="G9" i="40"/>
  <c r="I9" i="40" s="1"/>
  <c r="J9" i="40" s="1"/>
  <c r="G7" i="40"/>
  <c r="I7" i="40" s="1"/>
  <c r="J7" i="40" s="1"/>
  <c r="Q7" i="40" s="1"/>
  <c r="G8" i="40"/>
  <c r="I8" i="40" s="1"/>
  <c r="G6" i="40"/>
  <c r="I6" i="40" s="1"/>
  <c r="N332" i="37" l="1"/>
  <c r="E335" i="37"/>
  <c r="N335" i="37" s="1"/>
  <c r="P9" i="40"/>
  <c r="J10" i="40"/>
  <c r="Q16" i="40"/>
  <c r="P7" i="40"/>
  <c r="O8" i="40"/>
  <c r="O16" i="40" s="1"/>
  <c r="O18" i="40" s="1"/>
  <c r="P8" i="40"/>
  <c r="J8" i="40"/>
  <c r="J6" i="40"/>
  <c r="I16" i="40"/>
  <c r="P16" i="40" l="1"/>
  <c r="J16" i="40"/>
  <c r="N372" i="37"/>
  <c r="N371" i="37"/>
  <c r="N370" i="37"/>
  <c r="N369" i="37"/>
  <c r="N367" i="37"/>
  <c r="N365" i="37"/>
  <c r="N364" i="37"/>
  <c r="N366" i="37"/>
  <c r="E368" i="37"/>
  <c r="N368" i="37" s="1"/>
  <c r="I586" i="39"/>
  <c r="I587" i="39" s="1"/>
  <c r="I583" i="39"/>
  <c r="H578" i="39"/>
  <c r="I579" i="39" s="1"/>
  <c r="H574" i="39"/>
  <c r="H573" i="39"/>
  <c r="I575" i="39" l="1"/>
  <c r="I589" i="39" s="1"/>
  <c r="I591" i="39" s="1"/>
  <c r="I249" i="37" l="1"/>
  <c r="N249" i="37" s="1"/>
  <c r="I248" i="37"/>
  <c r="N248" i="37" s="1"/>
  <c r="I207" i="37"/>
  <c r="N207" i="37" s="1"/>
  <c r="I206" i="37"/>
  <c r="N206" i="37" s="1"/>
  <c r="I210" i="37"/>
  <c r="N210" i="37" s="1"/>
  <c r="I209" i="37"/>
  <c r="N209" i="37" s="1"/>
  <c r="I204" i="37"/>
  <c r="J204" i="37" s="1"/>
  <c r="N204" i="37" s="1"/>
  <c r="I203" i="37"/>
  <c r="J203" i="37" s="1"/>
  <c r="B100" i="39"/>
  <c r="F98" i="39"/>
  <c r="F97" i="39"/>
  <c r="F96" i="39"/>
  <c r="F95" i="39"/>
  <c r="F94" i="39"/>
  <c r="I88" i="39"/>
  <c r="I87" i="39"/>
  <c r="I86" i="39"/>
  <c r="I83" i="39"/>
  <c r="H77" i="39"/>
  <c r="H72" i="39"/>
  <c r="H71" i="39"/>
  <c r="N12" i="37"/>
  <c r="I563" i="39"/>
  <c r="I559" i="39"/>
  <c r="I555" i="39"/>
  <c r="H550" i="39"/>
  <c r="I551" i="39" s="1"/>
  <c r="I540" i="39"/>
  <c r="I536" i="39"/>
  <c r="H531" i="39"/>
  <c r="H530" i="39"/>
  <c r="H529" i="39"/>
  <c r="H528" i="39"/>
  <c r="H524" i="39"/>
  <c r="H523" i="39"/>
  <c r="B516" i="39"/>
  <c r="G512" i="39" s="1"/>
  <c r="I502" i="39"/>
  <c r="I503" i="39" s="1"/>
  <c r="I499" i="39"/>
  <c r="H494" i="39"/>
  <c r="H488" i="39"/>
  <c r="H487" i="39"/>
  <c r="B480" i="39"/>
  <c r="G475" i="39" s="1"/>
  <c r="H475" i="39" s="1"/>
  <c r="I468" i="39"/>
  <c r="I469" i="39" s="1"/>
  <c r="I465" i="39"/>
  <c r="H455" i="39"/>
  <c r="H454" i="39"/>
  <c r="B447" i="39"/>
  <c r="G442" i="39" s="1"/>
  <c r="H442" i="39" s="1"/>
  <c r="I435" i="39"/>
  <c r="I436" i="39" s="1"/>
  <c r="I433" i="39"/>
  <c r="H429" i="39"/>
  <c r="H427" i="39"/>
  <c r="H426" i="39"/>
  <c r="H425" i="39"/>
  <c r="H424" i="39"/>
  <c r="H423" i="39"/>
  <c r="H418" i="39"/>
  <c r="H417" i="39"/>
  <c r="G97" i="39" l="1"/>
  <c r="G78" i="39" s="1"/>
  <c r="H78" i="39" s="1"/>
  <c r="N208" i="37"/>
  <c r="N205" i="37"/>
  <c r="N203" i="37"/>
  <c r="N202" i="37" s="1"/>
  <c r="G94" i="39"/>
  <c r="G76" i="39" s="1"/>
  <c r="H76" i="39" s="1"/>
  <c r="I73" i="39"/>
  <c r="I89" i="39"/>
  <c r="G477" i="39"/>
  <c r="H477" i="39" s="1"/>
  <c r="G445" i="39"/>
  <c r="H445" i="39" s="1"/>
  <c r="G443" i="39"/>
  <c r="H443" i="39" s="1"/>
  <c r="G474" i="39"/>
  <c r="H474" i="39" s="1"/>
  <c r="G444" i="39"/>
  <c r="H444" i="39" s="1"/>
  <c r="G476" i="39"/>
  <c r="H476" i="39" s="1"/>
  <c r="G478" i="39"/>
  <c r="H478" i="39" s="1"/>
  <c r="I565" i="39"/>
  <c r="I567" i="39" s="1"/>
  <c r="I489" i="39"/>
  <c r="G508" i="39"/>
  <c r="G492" i="39" s="1"/>
  <c r="I532" i="39"/>
  <c r="G509" i="39"/>
  <c r="H509" i="39" s="1"/>
  <c r="G510" i="39"/>
  <c r="H510" i="39" s="1"/>
  <c r="G511" i="39"/>
  <c r="H511" i="39" s="1"/>
  <c r="G440" i="39"/>
  <c r="H440" i="39" s="1"/>
  <c r="H512" i="39"/>
  <c r="G441" i="39"/>
  <c r="H441" i="39" s="1"/>
  <c r="G513" i="39"/>
  <c r="H513" i="39" s="1"/>
  <c r="G514" i="39"/>
  <c r="H514" i="39" s="1"/>
  <c r="I525" i="39"/>
  <c r="I456" i="39"/>
  <c r="I419" i="39"/>
  <c r="I79" i="39" l="1"/>
  <c r="I91" i="39" s="1"/>
  <c r="I101" i="39" s="1"/>
  <c r="G493" i="39"/>
  <c r="I443" i="39"/>
  <c r="G428" i="39" s="1"/>
  <c r="H428" i="39" s="1"/>
  <c r="I477" i="39"/>
  <c r="G460" i="39" s="1"/>
  <c r="H460" i="39" s="1"/>
  <c r="I474" i="39"/>
  <c r="G459" i="39" s="1"/>
  <c r="H459" i="39" s="1"/>
  <c r="I542" i="39"/>
  <c r="I544" i="39" s="1"/>
  <c r="I440" i="39"/>
  <c r="G422" i="39" s="1"/>
  <c r="H422" i="39" s="1"/>
  <c r="H508" i="39"/>
  <c r="I508" i="39" s="1"/>
  <c r="H492" i="39" s="1"/>
  <c r="I511" i="39"/>
  <c r="H493" i="39" s="1"/>
  <c r="I461" i="39" l="1"/>
  <c r="I471" i="39" s="1"/>
  <c r="I481" i="39" s="1"/>
  <c r="I430" i="39"/>
  <c r="I437" i="39" s="1"/>
  <c r="I448" i="39" s="1"/>
  <c r="I495" i="39"/>
  <c r="I505" i="39" s="1"/>
  <c r="I517" i="39" s="1"/>
  <c r="A35" i="27" l="1"/>
  <c r="C29" i="27"/>
  <c r="A38" i="27"/>
  <c r="I383" i="37" l="1"/>
  <c r="N381" i="37"/>
  <c r="B410" i="39"/>
  <c r="D407" i="39" s="1"/>
  <c r="E407" i="39" s="1"/>
  <c r="I397" i="39"/>
  <c r="I398" i="39" s="1"/>
  <c r="I394" i="39"/>
  <c r="H389" i="39"/>
  <c r="H388" i="39"/>
  <c r="H383" i="39"/>
  <c r="H382" i="39"/>
  <c r="N380" i="37"/>
  <c r="B375" i="39"/>
  <c r="D372" i="39" s="1"/>
  <c r="E372" i="39" s="1"/>
  <c r="I362" i="39"/>
  <c r="I363" i="39" s="1"/>
  <c r="I359" i="39"/>
  <c r="H354" i="39"/>
  <c r="H353" i="39"/>
  <c r="H348" i="39"/>
  <c r="H347" i="39"/>
  <c r="N379" i="37"/>
  <c r="B340" i="39"/>
  <c r="D333" i="39" s="1"/>
  <c r="E333" i="39" s="1"/>
  <c r="I325" i="39"/>
  <c r="I326" i="39" s="1"/>
  <c r="I322" i="39"/>
  <c r="H317" i="39"/>
  <c r="H316" i="39"/>
  <c r="H311" i="39"/>
  <c r="H310" i="39"/>
  <c r="N378" i="37"/>
  <c r="B303" i="39"/>
  <c r="D296" i="39" s="1"/>
  <c r="E296" i="39" s="1"/>
  <c r="I288" i="39"/>
  <c r="I289" i="39" s="1"/>
  <c r="I285" i="39"/>
  <c r="H280" i="39"/>
  <c r="H279" i="39"/>
  <c r="H274" i="39"/>
  <c r="H273" i="39"/>
  <c r="N377" i="37"/>
  <c r="B266" i="39"/>
  <c r="D262" i="39" s="1"/>
  <c r="E262" i="39" s="1"/>
  <c r="I253" i="39"/>
  <c r="I254" i="39" s="1"/>
  <c r="I250" i="39"/>
  <c r="H245" i="39"/>
  <c r="H244" i="39"/>
  <c r="H239" i="39"/>
  <c r="H238" i="39"/>
  <c r="N376" i="37"/>
  <c r="B231" i="39"/>
  <c r="D225" i="39" s="1"/>
  <c r="E225" i="39" s="1"/>
  <c r="I217" i="39"/>
  <c r="I218" i="39" s="1"/>
  <c r="I214" i="39"/>
  <c r="H209" i="39"/>
  <c r="H208" i="39"/>
  <c r="H203" i="39"/>
  <c r="H202" i="39"/>
  <c r="N375" i="37"/>
  <c r="B195" i="39"/>
  <c r="D189" i="39" s="1"/>
  <c r="E189" i="39" s="1"/>
  <c r="I183" i="39"/>
  <c r="I184" i="39" s="1"/>
  <c r="I180" i="39"/>
  <c r="H175" i="39"/>
  <c r="H170" i="39"/>
  <c r="I171" i="39" s="1"/>
  <c r="I374" i="37"/>
  <c r="N374" i="37" s="1"/>
  <c r="N229" i="37"/>
  <c r="D261" i="39" l="1"/>
  <c r="E261" i="39" s="1"/>
  <c r="I349" i="39"/>
  <c r="I384" i="39"/>
  <c r="D297" i="39"/>
  <c r="E297" i="39" s="1"/>
  <c r="D334" i="39"/>
  <c r="E334" i="39" s="1"/>
  <c r="I275" i="39"/>
  <c r="I204" i="39"/>
  <c r="I240" i="39"/>
  <c r="D405" i="39"/>
  <c r="E405" i="39" s="1"/>
  <c r="I312" i="39"/>
  <c r="D406" i="39"/>
  <c r="E406" i="39" s="1"/>
  <c r="D371" i="39"/>
  <c r="E371" i="39" s="1"/>
  <c r="D370" i="39"/>
  <c r="E370" i="39" s="1"/>
  <c r="D226" i="39"/>
  <c r="E226" i="39" s="1"/>
  <c r="F225" i="39" s="1"/>
  <c r="G207" i="39" s="1"/>
  <c r="D188" i="39"/>
  <c r="E188" i="39" s="1"/>
  <c r="E191" i="39" s="1"/>
  <c r="G174" i="39" s="1"/>
  <c r="H174" i="39" s="1"/>
  <c r="I176" i="39" s="1"/>
  <c r="I196" i="39" s="1"/>
  <c r="G144" i="39"/>
  <c r="E112" i="39"/>
  <c r="G160" i="39"/>
  <c r="G154" i="39"/>
  <c r="G153" i="39"/>
  <c r="G152" i="39"/>
  <c r="G151" i="39"/>
  <c r="G139" i="39"/>
  <c r="H139" i="39" s="1"/>
  <c r="G138" i="39"/>
  <c r="H138" i="39" s="1"/>
  <c r="G121" i="39"/>
  <c r="G122" i="39"/>
  <c r="G120" i="39"/>
  <c r="G119" i="39"/>
  <c r="G107" i="39"/>
  <c r="H107" i="39" s="1"/>
  <c r="G108" i="39"/>
  <c r="H108" i="39" s="1"/>
  <c r="N227" i="37"/>
  <c r="N228" i="37"/>
  <c r="G128" i="39"/>
  <c r="F405" i="39" l="1"/>
  <c r="G387" i="39" s="1"/>
  <c r="H387" i="39" s="1"/>
  <c r="I390" i="39" s="1"/>
  <c r="I400" i="39" s="1"/>
  <c r="I411" i="39" s="1"/>
  <c r="H207" i="39"/>
  <c r="I210" i="39" s="1"/>
  <c r="I220" i="39" s="1"/>
  <c r="I232" i="39" s="1"/>
  <c r="F261" i="39"/>
  <c r="G243" i="39" s="1"/>
  <c r="H243" i="39" s="1"/>
  <c r="I246" i="39" s="1"/>
  <c r="I256" i="39" s="1"/>
  <c r="I267" i="39" s="1"/>
  <c r="F333" i="39"/>
  <c r="G315" i="39" s="1"/>
  <c r="H315" i="39" s="1"/>
  <c r="I318" i="39" s="1"/>
  <c r="I328" i="39" s="1"/>
  <c r="I341" i="39" s="1"/>
  <c r="F370" i="39"/>
  <c r="G352" i="39" s="1"/>
  <c r="H352" i="39" s="1"/>
  <c r="I355" i="39" s="1"/>
  <c r="I365" i="39" s="1"/>
  <c r="I376" i="39" s="1"/>
  <c r="F296" i="39"/>
  <c r="G278" i="39" s="1"/>
  <c r="H278" i="39" s="1"/>
  <c r="I281" i="39" s="1"/>
  <c r="I291" i="39" s="1"/>
  <c r="I304" i="39" s="1"/>
  <c r="I155" i="39"/>
  <c r="G161" i="39" s="1"/>
  <c r="I140" i="39"/>
  <c r="G157" i="39" s="1"/>
  <c r="G158" i="39" s="1"/>
  <c r="I123" i="39"/>
  <c r="G129" i="39" s="1"/>
  <c r="I109" i="39"/>
  <c r="G125" i="39" s="1"/>
  <c r="I38" i="39"/>
  <c r="G48" i="39" s="1"/>
  <c r="I160" i="37"/>
  <c r="N160" i="37" s="1"/>
  <c r="E17" i="37"/>
  <c r="L17" i="37" s="1"/>
  <c r="N17" i="37" s="1"/>
  <c r="I16" i="37"/>
  <c r="L16" i="37" s="1"/>
  <c r="N16" i="37" s="1"/>
  <c r="I10" i="37"/>
  <c r="N10" i="37" s="1"/>
  <c r="N11" i="37"/>
  <c r="L362" i="37"/>
  <c r="N362" i="37" s="1"/>
  <c r="I357" i="37"/>
  <c r="L357" i="37" s="1"/>
  <c r="N357" i="37" s="1"/>
  <c r="I358" i="37"/>
  <c r="L358" i="37" s="1"/>
  <c r="N358" i="37" s="1"/>
  <c r="I359" i="37"/>
  <c r="N359" i="37" s="1"/>
  <c r="I360" i="37"/>
  <c r="N360" i="37" s="1"/>
  <c r="B64" i="39"/>
  <c r="B62" i="39"/>
  <c r="F60" i="39"/>
  <c r="F59" i="39"/>
  <c r="F58" i="39"/>
  <c r="G52" i="39"/>
  <c r="G126" i="39" l="1"/>
  <c r="G58" i="39"/>
  <c r="G59" i="39"/>
  <c r="G60" i="39"/>
  <c r="E178" i="37"/>
  <c r="N178" i="37" s="1"/>
  <c r="G49" i="39"/>
  <c r="G50" i="39" s="1"/>
  <c r="C47" i="6" l="1"/>
  <c r="F47" i="6" s="1"/>
  <c r="C29" i="2"/>
  <c r="G143" i="39"/>
  <c r="I145" i="39" s="1"/>
  <c r="G112" i="39"/>
  <c r="I113" i="39" s="1"/>
  <c r="G127" i="39" s="1"/>
  <c r="G130" i="39" s="1"/>
  <c r="I132" i="39" s="1"/>
  <c r="H58" i="39"/>
  <c r="E41" i="39" s="1"/>
  <c r="G41" i="39" s="1"/>
  <c r="I43" i="39" s="1"/>
  <c r="G51" i="39" s="1"/>
  <c r="G53" i="39" s="1"/>
  <c r="H53" i="39" s="1"/>
  <c r="I53" i="39" s="1"/>
  <c r="I65" i="39" s="1"/>
  <c r="H50" i="39"/>
  <c r="I50" i="39" s="1"/>
  <c r="I91" i="37"/>
  <c r="L91" i="37" s="1"/>
  <c r="N91" i="37" s="1"/>
  <c r="N90" i="37"/>
  <c r="E313" i="37"/>
  <c r="E314" i="37" s="1"/>
  <c r="L314" i="37" s="1"/>
  <c r="N314" i="37" s="1"/>
  <c r="G159" i="39" l="1"/>
  <c r="G162" i="39" s="1"/>
  <c r="I164" i="39" s="1"/>
  <c r="I56" i="39"/>
  <c r="G54" i="39"/>
  <c r="E318" i="37"/>
  <c r="N318" i="37" s="1"/>
  <c r="N317" i="37"/>
  <c r="N315" i="37" l="1"/>
  <c r="N316" i="37"/>
  <c r="N313" i="37"/>
  <c r="R314" i="37"/>
  <c r="S314" i="37" s="1"/>
  <c r="R313" i="37"/>
  <c r="Q313" i="37"/>
  <c r="C43" i="6" l="1"/>
  <c r="F43" i="6" s="1"/>
  <c r="C27" i="2"/>
  <c r="S313" i="37"/>
  <c r="D43" i="6" l="1"/>
  <c r="E43" i="6"/>
  <c r="N310" i="37"/>
  <c r="N309" i="37"/>
  <c r="N311" i="37"/>
  <c r="N308" i="37"/>
  <c r="N307" i="37"/>
  <c r="I190" i="37"/>
  <c r="I201" i="37" s="1"/>
  <c r="J224" i="37"/>
  <c r="N224" i="37" s="1"/>
  <c r="N286" i="37"/>
  <c r="N285" i="37"/>
  <c r="N287" i="37"/>
  <c r="N304" i="37"/>
  <c r="N303" i="37"/>
  <c r="N302" i="37"/>
  <c r="N301" i="37"/>
  <c r="N300" i="37"/>
  <c r="N299" i="37"/>
  <c r="N297" i="37"/>
  <c r="N296" i="37"/>
  <c r="N295" i="37"/>
  <c r="N292" i="37"/>
  <c r="N293" i="37"/>
  <c r="N289" i="37"/>
  <c r="N290" i="37"/>
  <c r="N284" i="37"/>
  <c r="N283" i="37"/>
  <c r="N282" i="37"/>
  <c r="N281" i="37"/>
  <c r="N280" i="37"/>
  <c r="N279" i="37"/>
  <c r="N278" i="37"/>
  <c r="N277" i="37"/>
  <c r="N276" i="37"/>
  <c r="N273" i="37"/>
  <c r="N272" i="37"/>
  <c r="N271" i="37"/>
  <c r="N266" i="37"/>
  <c r="N265" i="37"/>
  <c r="N264" i="37"/>
  <c r="N263" i="37"/>
  <c r="E268" i="37"/>
  <c r="N262" i="37"/>
  <c r="N261" i="37"/>
  <c r="N260" i="37"/>
  <c r="N259" i="37"/>
  <c r="N258" i="37"/>
  <c r="D8" i="39"/>
  <c r="G8" i="39" s="1"/>
  <c r="D7" i="39"/>
  <c r="G7" i="39" s="1"/>
  <c r="D6" i="39"/>
  <c r="G6" i="39" s="1"/>
  <c r="D20" i="39"/>
  <c r="G20" i="39" s="1"/>
  <c r="H21" i="39" s="1"/>
  <c r="F27" i="39" s="1"/>
  <c r="D16" i="39"/>
  <c r="G16" i="39" s="1"/>
  <c r="D13" i="39"/>
  <c r="G13" i="39" s="1"/>
  <c r="D15" i="39"/>
  <c r="G15" i="39" s="1"/>
  <c r="D14" i="39"/>
  <c r="G14" i="39" s="1"/>
  <c r="G12" i="39"/>
  <c r="N294" i="37" l="1"/>
  <c r="N291" i="37"/>
  <c r="N288" i="37"/>
  <c r="H17" i="39"/>
  <c r="F26" i="39" s="1"/>
  <c r="H9" i="39"/>
  <c r="I150" i="37"/>
  <c r="N150" i="37" s="1"/>
  <c r="I149" i="37"/>
  <c r="N149" i="37" s="1"/>
  <c r="I148" i="37"/>
  <c r="N148" i="37" s="1"/>
  <c r="I147" i="37"/>
  <c r="N147" i="37" s="1"/>
  <c r="E220" i="37"/>
  <c r="I220" i="37" s="1"/>
  <c r="N220" i="37" s="1"/>
  <c r="I221" i="37"/>
  <c r="N221" i="37" s="1"/>
  <c r="I222" i="37"/>
  <c r="N222" i="37" s="1"/>
  <c r="S170" i="37"/>
  <c r="I162" i="37"/>
  <c r="I252" i="37"/>
  <c r="N252" i="37" s="1"/>
  <c r="I251" i="37"/>
  <c r="N251" i="37" s="1"/>
  <c r="I239" i="37"/>
  <c r="N239" i="37" s="1"/>
  <c r="I199" i="37"/>
  <c r="N199" i="37" s="1"/>
  <c r="I189" i="37"/>
  <c r="N189" i="37" s="1"/>
  <c r="I247" i="37"/>
  <c r="N247" i="37" s="1"/>
  <c r="I246" i="37"/>
  <c r="N246" i="37" s="1"/>
  <c r="I245" i="37"/>
  <c r="N245" i="37" s="1"/>
  <c r="I244" i="37"/>
  <c r="N244" i="37" s="1"/>
  <c r="I243" i="37"/>
  <c r="N243" i="37" s="1"/>
  <c r="I242" i="37"/>
  <c r="N242" i="37" s="1"/>
  <c r="I241" i="37"/>
  <c r="N241" i="37" s="1"/>
  <c r="S239" i="37"/>
  <c r="V239" i="37"/>
  <c r="I238" i="37"/>
  <c r="N238" i="37" s="1"/>
  <c r="I237" i="37"/>
  <c r="N237" i="37" s="1"/>
  <c r="I236" i="37"/>
  <c r="N236" i="37" s="1"/>
  <c r="I235" i="37"/>
  <c r="N235" i="37" s="1"/>
  <c r="I234" i="37"/>
  <c r="N234" i="37" s="1"/>
  <c r="I233" i="37"/>
  <c r="N233" i="37" s="1"/>
  <c r="I225" i="37"/>
  <c r="N225" i="37" s="1"/>
  <c r="N218" i="37"/>
  <c r="I215" i="37"/>
  <c r="N215" i="37" s="1"/>
  <c r="I214" i="37"/>
  <c r="N214" i="37" s="1"/>
  <c r="I216" i="37"/>
  <c r="N216" i="37" s="1"/>
  <c r="I217" i="37"/>
  <c r="N217" i="37" s="1"/>
  <c r="I213" i="37"/>
  <c r="N213" i="37" s="1"/>
  <c r="N201" i="37"/>
  <c r="I198" i="37"/>
  <c r="N198" i="37" s="1"/>
  <c r="I188" i="37"/>
  <c r="N188" i="37" s="1"/>
  <c r="I153" i="37"/>
  <c r="I152" i="37"/>
  <c r="I200" i="37"/>
  <c r="N200" i="37" s="1"/>
  <c r="I197" i="37"/>
  <c r="N197" i="37" s="1"/>
  <c r="I196" i="37"/>
  <c r="N196" i="37" s="1"/>
  <c r="I195" i="37"/>
  <c r="N195" i="37" s="1"/>
  <c r="I194" i="37"/>
  <c r="N194" i="37" s="1"/>
  <c r="I193" i="37"/>
  <c r="N193" i="37" s="1"/>
  <c r="I192" i="37"/>
  <c r="N192" i="37" s="1"/>
  <c r="N190" i="37"/>
  <c r="I187" i="37"/>
  <c r="N187" i="37" s="1"/>
  <c r="I186" i="37"/>
  <c r="N186" i="37" s="1"/>
  <c r="I185" i="37"/>
  <c r="N185" i="37" s="1"/>
  <c r="I184" i="37"/>
  <c r="N184" i="37" s="1"/>
  <c r="I183" i="37"/>
  <c r="I182" i="37"/>
  <c r="E177" i="37"/>
  <c r="N177" i="37" s="1"/>
  <c r="E176" i="37"/>
  <c r="N176" i="37" s="1"/>
  <c r="E173" i="37"/>
  <c r="N172" i="37"/>
  <c r="N171" i="37"/>
  <c r="N170" i="37"/>
  <c r="I166" i="37"/>
  <c r="I165" i="37"/>
  <c r="N165" i="37" s="1"/>
  <c r="I164" i="37"/>
  <c r="I161" i="37"/>
  <c r="I159" i="37"/>
  <c r="N159" i="37" s="1"/>
  <c r="I87" i="37"/>
  <c r="N87" i="37" s="1"/>
  <c r="S100" i="37"/>
  <c r="N240" i="37" l="1"/>
  <c r="N158" i="37"/>
  <c r="N175" i="37"/>
  <c r="N146" i="37"/>
  <c r="N219" i="37"/>
  <c r="N232" i="37"/>
  <c r="N212" i="37"/>
  <c r="N191" i="37"/>
  <c r="N162" i="37"/>
  <c r="E254" i="37" l="1"/>
  <c r="I254" i="37" s="1"/>
  <c r="N254" i="37" s="1"/>
  <c r="N253" i="37" s="1"/>
  <c r="I250" i="37"/>
  <c r="N250" i="37" s="1"/>
  <c r="O162" i="37"/>
  <c r="Q162" i="37" s="1"/>
  <c r="N155" i="37" l="1"/>
  <c r="I154" i="37"/>
  <c r="N154" i="37" s="1"/>
  <c r="N152" i="37"/>
  <c r="N153" i="37"/>
  <c r="J136" i="37"/>
  <c r="N132" i="37"/>
  <c r="N133" i="37"/>
  <c r="N134" i="37"/>
  <c r="N131" i="37"/>
  <c r="L127" i="37"/>
  <c r="N127" i="37" s="1"/>
  <c r="I97" i="37"/>
  <c r="N97" i="37" s="1"/>
  <c r="J145" i="37"/>
  <c r="I145" i="37"/>
  <c r="L129" i="37"/>
  <c r="N129" i="37" s="1"/>
  <c r="L128" i="37"/>
  <c r="N128" i="37" s="1"/>
  <c r="L126" i="37"/>
  <c r="N126" i="37" s="1"/>
  <c r="L125" i="37"/>
  <c r="N125" i="37" s="1"/>
  <c r="L124" i="37"/>
  <c r="N124" i="37" s="1"/>
  <c r="L123" i="37"/>
  <c r="N123" i="37" s="1"/>
  <c r="I121" i="37"/>
  <c r="N121" i="37" s="1"/>
  <c r="I120" i="37"/>
  <c r="N120" i="37" s="1"/>
  <c r="I95" i="37"/>
  <c r="N95" i="37" s="1"/>
  <c r="I94" i="37"/>
  <c r="N94" i="37" s="1"/>
  <c r="I100" i="37"/>
  <c r="N100" i="37" s="1"/>
  <c r="I99" i="37"/>
  <c r="N99" i="37" s="1"/>
  <c r="I98" i="37"/>
  <c r="N98" i="37" s="1"/>
  <c r="I96" i="37"/>
  <c r="N96" i="37" s="1"/>
  <c r="J144" i="37"/>
  <c r="I144" i="37"/>
  <c r="J143" i="37"/>
  <c r="I143" i="37"/>
  <c r="I142" i="37"/>
  <c r="N142" i="37" s="1"/>
  <c r="I139" i="37"/>
  <c r="N139" i="37" s="1"/>
  <c r="I138" i="37"/>
  <c r="N138" i="37" s="1"/>
  <c r="I141" i="37"/>
  <c r="N141" i="37" s="1"/>
  <c r="I140" i="37"/>
  <c r="N140" i="37" s="1"/>
  <c r="E70" i="37"/>
  <c r="N70" i="37" s="1"/>
  <c r="E86" i="37"/>
  <c r="I86" i="37" s="1"/>
  <c r="N86" i="37" s="1"/>
  <c r="E65" i="37"/>
  <c r="L65" i="37" s="1"/>
  <c r="N65" i="37" s="1"/>
  <c r="L64" i="37"/>
  <c r="N64" i="37" s="1"/>
  <c r="I63" i="37"/>
  <c r="L63" i="37" s="1"/>
  <c r="N63" i="37" s="1"/>
  <c r="I62" i="37"/>
  <c r="L62" i="37" s="1"/>
  <c r="N62" i="37" s="1"/>
  <c r="J35" i="37"/>
  <c r="J53" i="37"/>
  <c r="L53" i="37" s="1"/>
  <c r="N53" i="37" s="1"/>
  <c r="N47" i="37"/>
  <c r="I46" i="37"/>
  <c r="N46" i="37" s="1"/>
  <c r="I45" i="37"/>
  <c r="N45" i="37" s="1"/>
  <c r="L42" i="37"/>
  <c r="N42" i="37" s="1"/>
  <c r="L38" i="37"/>
  <c r="N38" i="37" s="1"/>
  <c r="I37" i="37"/>
  <c r="L37" i="37" s="1"/>
  <c r="N37" i="37" s="1"/>
  <c r="I36" i="37"/>
  <c r="L36" i="37" s="1"/>
  <c r="N36" i="37" s="1"/>
  <c r="I33" i="37"/>
  <c r="E29" i="37"/>
  <c r="N29" i="37" s="1"/>
  <c r="L32" i="37"/>
  <c r="N32" i="37" s="1"/>
  <c r="N20" i="37"/>
  <c r="N28" i="37"/>
  <c r="N27" i="37"/>
  <c r="N26" i="37"/>
  <c r="N25" i="37"/>
  <c r="N24" i="37"/>
  <c r="N23" i="37"/>
  <c r="N22" i="37"/>
  <c r="N21" i="37"/>
  <c r="N19" i="37"/>
  <c r="N18" i="37"/>
  <c r="N130" i="37" l="1"/>
  <c r="N145" i="37"/>
  <c r="N122" i="37"/>
  <c r="N119" i="37"/>
  <c r="N93" i="37"/>
  <c r="N144" i="37"/>
  <c r="N143" i="37"/>
  <c r="L35" i="37"/>
  <c r="N35" i="37" s="1"/>
  <c r="E44" i="37"/>
  <c r="N34" i="37" l="1"/>
  <c r="N137" i="37"/>
  <c r="N44" i="37"/>
  <c r="N43" i="37" s="1"/>
  <c r="E52" i="37"/>
  <c r="F23" i="39"/>
  <c r="F24" i="39" s="1"/>
  <c r="F25" i="39" s="1"/>
  <c r="L52" i="37" l="1"/>
  <c r="N52" i="37" s="1"/>
  <c r="N51" i="37" s="1"/>
  <c r="E61" i="37"/>
  <c r="E136" i="37" s="1"/>
  <c r="N136" i="37" s="1"/>
  <c r="F28" i="39"/>
  <c r="G28" i="39" s="1"/>
  <c r="H28" i="39" s="1"/>
  <c r="G25" i="39"/>
  <c r="H25" i="39" s="1"/>
  <c r="I31" i="39" l="1"/>
  <c r="E69" i="37"/>
  <c r="N69" i="37" s="1"/>
  <c r="N68" i="37" s="1"/>
  <c r="L61" i="37"/>
  <c r="N61" i="37" s="1"/>
  <c r="F29" i="39"/>
  <c r="F30" i="39" s="1"/>
  <c r="N60" i="37" l="1"/>
  <c r="O136" i="37"/>
  <c r="Q136" i="37" s="1"/>
  <c r="O51" i="37"/>
  <c r="B30" i="37"/>
  <c r="N30" i="37"/>
  <c r="O30" i="37" s="1"/>
  <c r="N33" i="37"/>
  <c r="I15" i="37"/>
  <c r="L15" i="37" s="1"/>
  <c r="N15" i="37" s="1"/>
  <c r="J14" i="37"/>
  <c r="I8" i="37"/>
  <c r="I9" i="37"/>
  <c r="I14" i="37" s="1"/>
  <c r="P96" i="37"/>
  <c r="O94" i="37"/>
  <c r="V93" i="37" s="1"/>
  <c r="P136" i="37" l="1"/>
  <c r="R136" i="37" s="1"/>
  <c r="L14" i="37"/>
  <c r="N14" i="37" s="1"/>
  <c r="N13" i="37" s="1"/>
  <c r="O33" i="37"/>
  <c r="Q33" i="37" s="1"/>
  <c r="P94" i="37"/>
  <c r="S240" i="37"/>
  <c r="S191" i="37"/>
  <c r="V193" i="37"/>
  <c r="U193" i="37"/>
  <c r="P165" i="37"/>
  <c r="P153" i="37"/>
  <c r="P154" i="37"/>
  <c r="P155" i="37"/>
  <c r="P152" i="37"/>
  <c r="P122" i="37"/>
  <c r="O120" i="37"/>
  <c r="O34" i="37"/>
  <c r="T96" i="37" l="1"/>
  <c r="I398" i="38"/>
  <c r="G404" i="38" s="1"/>
  <c r="J394" i="38"/>
  <c r="I391" i="38"/>
  <c r="G403" i="38" s="1"/>
  <c r="G384" i="38"/>
  <c r="H384" i="38" s="1"/>
  <c r="G383" i="38"/>
  <c r="H383" i="38" s="1"/>
  <c r="G382" i="38"/>
  <c r="H382" i="38" s="1"/>
  <c r="I357" i="38"/>
  <c r="G363" i="38" s="1"/>
  <c r="D350" i="38"/>
  <c r="G350" i="38" s="1"/>
  <c r="D349" i="38"/>
  <c r="G349" i="38" s="1"/>
  <c r="G348" i="38"/>
  <c r="H344" i="38"/>
  <c r="H343" i="38"/>
  <c r="H342" i="38"/>
  <c r="I325" i="38"/>
  <c r="E302" i="38" s="1"/>
  <c r="G302" i="38" s="1"/>
  <c r="H310" i="38"/>
  <c r="I311" i="38" s="1"/>
  <c r="G317" i="38" s="1"/>
  <c r="D304" i="38"/>
  <c r="G304" i="38" s="1"/>
  <c r="D303" i="38"/>
  <c r="G303" i="38" s="1"/>
  <c r="I299" i="38"/>
  <c r="G313" i="38" s="1"/>
  <c r="B284" i="38"/>
  <c r="E262" i="38" s="1"/>
  <c r="G262" i="38" s="1"/>
  <c r="I265" i="38" s="1"/>
  <c r="H270" i="38"/>
  <c r="I271" i="38" s="1"/>
  <c r="G277" i="38" s="1"/>
  <c r="G278" i="38" s="1"/>
  <c r="G257" i="38"/>
  <c r="I259" i="38" s="1"/>
  <c r="G273" i="38" s="1"/>
  <c r="B243" i="38"/>
  <c r="H233" i="38"/>
  <c r="I233" i="38" s="1"/>
  <c r="G228" i="38"/>
  <c r="G227" i="38"/>
  <c r="E223" i="38"/>
  <c r="G223" i="38" s="1"/>
  <c r="I224" i="38" s="1"/>
  <c r="G234" i="38" s="1"/>
  <c r="G203" i="38"/>
  <c r="G191" i="38"/>
  <c r="I194" i="38" s="1"/>
  <c r="G202" i="38" s="1"/>
  <c r="H186" i="38"/>
  <c r="I188" i="38" s="1"/>
  <c r="G199" i="38" s="1"/>
  <c r="G174" i="38"/>
  <c r="H174" i="38" s="1"/>
  <c r="G156" i="38" s="1"/>
  <c r="H156" i="38" s="1"/>
  <c r="H157" i="38"/>
  <c r="H147" i="38"/>
  <c r="I149" i="38" s="1"/>
  <c r="I133" i="38"/>
  <c r="F113" i="38" s="1"/>
  <c r="G113" i="38" s="1"/>
  <c r="H115" i="38" s="1"/>
  <c r="F124" i="38" s="1"/>
  <c r="H119" i="38"/>
  <c r="F125" i="38" s="1"/>
  <c r="A113" i="38"/>
  <c r="H110" i="38"/>
  <c r="F121" i="38" s="1"/>
  <c r="I94" i="38"/>
  <c r="D87" i="38"/>
  <c r="I87" i="38" s="1"/>
  <c r="E58" i="38" s="1"/>
  <c r="G58" i="38" s="1"/>
  <c r="H61" i="38" s="1"/>
  <c r="F75" i="38" s="1"/>
  <c r="H73" i="38"/>
  <c r="F79" i="38" s="1"/>
  <c r="E64" i="38"/>
  <c r="G64" i="38" s="1"/>
  <c r="H68" i="38" s="1"/>
  <c r="F78" i="38" s="1"/>
  <c r="F22" i="38"/>
  <c r="G24" i="38" s="1"/>
  <c r="D18" i="38"/>
  <c r="F18" i="38" s="1"/>
  <c r="F17" i="38"/>
  <c r="F13" i="38"/>
  <c r="F12" i="38"/>
  <c r="E16" i="6"/>
  <c r="F16" i="6" s="1"/>
  <c r="N383" i="37"/>
  <c r="N353" i="37"/>
  <c r="N352" i="37"/>
  <c r="N351" i="37"/>
  <c r="N350" i="37"/>
  <c r="N349" i="37"/>
  <c r="N346" i="37"/>
  <c r="N345" i="37"/>
  <c r="N344" i="37"/>
  <c r="N343" i="37"/>
  <c r="N342" i="37"/>
  <c r="N341" i="37"/>
  <c r="N340" i="37"/>
  <c r="N339" i="37"/>
  <c r="N338" i="37"/>
  <c r="N319" i="37"/>
  <c r="N306" i="37"/>
  <c r="N257" i="37"/>
  <c r="N183" i="37"/>
  <c r="N182" i="37"/>
  <c r="N179" i="37"/>
  <c r="N174" i="37"/>
  <c r="N173" i="37"/>
  <c r="O172" i="37"/>
  <c r="N169" i="37"/>
  <c r="N168" i="37"/>
  <c r="N166" i="37"/>
  <c r="N161" i="37"/>
  <c r="N156" i="37"/>
  <c r="N81" i="37"/>
  <c r="N72" i="37"/>
  <c r="I89" i="37" s="1"/>
  <c r="N89" i="37" s="1"/>
  <c r="N85" i="37" s="1"/>
  <c r="O85" i="37" s="1"/>
  <c r="B13" i="37"/>
  <c r="N9" i="37"/>
  <c r="O9" i="37" s="1"/>
  <c r="N8" i="37"/>
  <c r="O8" i="37" s="1"/>
  <c r="B7" i="37"/>
  <c r="A7" i="37"/>
  <c r="R347" i="37"/>
  <c r="S347" i="37" s="1"/>
  <c r="Q251" i="37"/>
  <c r="Q166" i="37"/>
  <c r="R165" i="37"/>
  <c r="R155" i="37"/>
  <c r="R154" i="37"/>
  <c r="R153" i="37"/>
  <c r="R152" i="37"/>
  <c r="R122" i="37"/>
  <c r="Q120" i="37"/>
  <c r="Q102" i="37"/>
  <c r="Q51" i="37"/>
  <c r="Q30" i="37"/>
  <c r="F23" i="24"/>
  <c r="D23" i="24"/>
  <c r="G21" i="24"/>
  <c r="F21" i="24"/>
  <c r="H21" i="24" s="1"/>
  <c r="H20" i="24" s="1"/>
  <c r="G19" i="24"/>
  <c r="H19" i="24" s="1"/>
  <c r="G16" i="24"/>
  <c r="F16" i="24"/>
  <c r="G15" i="24"/>
  <c r="F15" i="24"/>
  <c r="G14" i="24"/>
  <c r="F14" i="24"/>
  <c r="F13" i="24"/>
  <c r="F11" i="24"/>
  <c r="H11" i="24" s="1"/>
  <c r="G10" i="24"/>
  <c r="F10" i="24"/>
  <c r="F9" i="24"/>
  <c r="H9" i="24" s="1"/>
  <c r="F8" i="24"/>
  <c r="G18" i="26"/>
  <c r="F18" i="26"/>
  <c r="G17" i="26"/>
  <c r="F17" i="26"/>
  <c r="F15" i="26"/>
  <c r="G14" i="26"/>
  <c r="H14" i="26" s="1"/>
  <c r="G10" i="26"/>
  <c r="H10" i="26" s="1"/>
  <c r="G9" i="26"/>
  <c r="H9" i="26" s="1"/>
  <c r="G8" i="26"/>
  <c r="H8" i="26" s="1"/>
  <c r="H50" i="15"/>
  <c r="I50" i="15" s="1"/>
  <c r="F23" i="15" s="1"/>
  <c r="G23" i="15" s="1"/>
  <c r="C42" i="15"/>
  <c r="B41" i="15"/>
  <c r="C41" i="15" s="1"/>
  <c r="C40" i="15"/>
  <c r="D40" i="15" s="1"/>
  <c r="F25" i="15"/>
  <c r="G25" i="15" s="1"/>
  <c r="G24" i="15"/>
  <c r="G22" i="15"/>
  <c r="F13" i="15"/>
  <c r="G13" i="15" s="1"/>
  <c r="F12" i="15"/>
  <c r="G12" i="15" s="1"/>
  <c r="AE24" i="13"/>
  <c r="AC30" i="13" s="1"/>
  <c r="W24" i="13"/>
  <c r="U30" i="13" s="1"/>
  <c r="O24" i="13"/>
  <c r="M30" i="13" s="1"/>
  <c r="G24" i="13"/>
  <c r="E30" i="13" s="1"/>
  <c r="AD17" i="13"/>
  <c r="AE19" i="13" s="1"/>
  <c r="AC29" i="13" s="1"/>
  <c r="U17" i="13"/>
  <c r="V17" i="13" s="1"/>
  <c r="W19" i="13" s="1"/>
  <c r="U29" i="13" s="1"/>
  <c r="U31" i="13" s="1"/>
  <c r="Q17" i="13"/>
  <c r="M17" i="13"/>
  <c r="N17" i="13" s="1"/>
  <c r="O19" i="13" s="1"/>
  <c r="M29" i="13" s="1"/>
  <c r="M31" i="13" s="1"/>
  <c r="N31" i="13" s="1"/>
  <c r="I17" i="13"/>
  <c r="E17" i="13"/>
  <c r="F17" i="13" s="1"/>
  <c r="G19" i="13" s="1"/>
  <c r="E29" i="13" s="1"/>
  <c r="E31" i="13" s="1"/>
  <c r="A17" i="13"/>
  <c r="W14" i="13"/>
  <c r="U26" i="13" s="1"/>
  <c r="O14" i="13"/>
  <c r="M26" i="13" s="1"/>
  <c r="G14" i="13"/>
  <c r="E26" i="13" s="1"/>
  <c r="E27" i="13" s="1"/>
  <c r="AC12" i="13"/>
  <c r="AD12" i="13" s="1"/>
  <c r="AE14" i="13" s="1"/>
  <c r="AC26" i="13" s="1"/>
  <c r="F40" i="18"/>
  <c r="G40" i="18" s="1"/>
  <c r="E19" i="18" s="1"/>
  <c r="F19" i="18" s="1"/>
  <c r="G21" i="18" s="1"/>
  <c r="E31" i="18" s="1"/>
  <c r="E32" i="18"/>
  <c r="E13" i="18"/>
  <c r="F13" i="18" s="1"/>
  <c r="E12" i="18"/>
  <c r="F12" i="18" s="1"/>
  <c r="F40" i="17"/>
  <c r="H40" i="17" s="1"/>
  <c r="G21" i="17" s="1"/>
  <c r="H21" i="17" s="1"/>
  <c r="H22" i="17"/>
  <c r="G12" i="17"/>
  <c r="H12" i="17" s="1"/>
  <c r="I14" i="17" s="1"/>
  <c r="V39" i="16"/>
  <c r="W39" i="16" s="1"/>
  <c r="V38" i="16"/>
  <c r="W38" i="16" s="1"/>
  <c r="V37" i="16"/>
  <c r="W37" i="16" s="1"/>
  <c r="I35" i="16"/>
  <c r="L17" i="16" s="1"/>
  <c r="M17" i="16" s="1"/>
  <c r="N19" i="16" s="1"/>
  <c r="L28" i="16" s="1"/>
  <c r="L30" i="16" s="1"/>
  <c r="A35" i="16"/>
  <c r="D17" i="16" s="1"/>
  <c r="E17" i="16" s="1"/>
  <c r="F19" i="16" s="1"/>
  <c r="D28" i="16" s="1"/>
  <c r="D30" i="16" s="1"/>
  <c r="W23" i="16"/>
  <c r="T29" i="16" s="1"/>
  <c r="N23" i="16"/>
  <c r="L29" i="16" s="1"/>
  <c r="F23" i="16"/>
  <c r="D29" i="16" s="1"/>
  <c r="P17" i="16"/>
  <c r="H17" i="16"/>
  <c r="W14" i="16"/>
  <c r="T25" i="16" s="1"/>
  <c r="T26" i="16" s="1"/>
  <c r="N14" i="16"/>
  <c r="L25" i="16" s="1"/>
  <c r="L26" i="16" s="1"/>
  <c r="F14" i="16"/>
  <c r="D25" i="16" s="1"/>
  <c r="G46" i="22"/>
  <c r="H46" i="22" s="1"/>
  <c r="E22" i="22" s="1"/>
  <c r="F22" i="22" s="1"/>
  <c r="G29" i="22"/>
  <c r="E35" i="22" s="1"/>
  <c r="D21" i="22"/>
  <c r="F21" i="22" s="1"/>
  <c r="D20" i="22"/>
  <c r="F20" i="22" s="1"/>
  <c r="D19" i="22"/>
  <c r="F19" i="22" s="1"/>
  <c r="F14" i="22"/>
  <c r="F13" i="22"/>
  <c r="G46" i="23"/>
  <c r="H46" i="23" s="1"/>
  <c r="E22" i="23" s="1"/>
  <c r="F22" i="23" s="1"/>
  <c r="G29" i="23"/>
  <c r="E35" i="23" s="1"/>
  <c r="D21" i="23"/>
  <c r="F21" i="23" s="1"/>
  <c r="D20" i="23"/>
  <c r="F20" i="23" s="1"/>
  <c r="D19" i="23"/>
  <c r="F19" i="23" s="1"/>
  <c r="F14" i="23"/>
  <c r="F13" i="23"/>
  <c r="F43" i="1"/>
  <c r="H43" i="1" s="1"/>
  <c r="H42" i="1" s="1"/>
  <c r="H44" i="1" s="1"/>
  <c r="D43" i="1"/>
  <c r="F41" i="1"/>
  <c r="H41" i="1" s="1"/>
  <c r="H40" i="1" s="1"/>
  <c r="H39" i="1"/>
  <c r="H38" i="1" s="1"/>
  <c r="F37" i="1"/>
  <c r="H37" i="1" s="1"/>
  <c r="F36" i="1"/>
  <c r="H36" i="1" s="1"/>
  <c r="F35" i="1"/>
  <c r="H35" i="1" s="1"/>
  <c r="F34" i="1"/>
  <c r="H34" i="1" s="1"/>
  <c r="F33" i="1"/>
  <c r="H33" i="1" s="1"/>
  <c r="F32" i="1"/>
  <c r="H32" i="1" s="1"/>
  <c r="F31" i="1"/>
  <c r="H31" i="1" s="1"/>
  <c r="F30" i="1"/>
  <c r="H30" i="1" s="1"/>
  <c r="F29" i="1"/>
  <c r="H29" i="1" s="1"/>
  <c r="F28" i="1"/>
  <c r="H28" i="1" s="1"/>
  <c r="H27" i="1" s="1"/>
  <c r="F26" i="1"/>
  <c r="H26" i="1" s="1"/>
  <c r="F25" i="1"/>
  <c r="H25" i="1" s="1"/>
  <c r="H24" i="1" s="1"/>
  <c r="F23" i="1"/>
  <c r="H23" i="1" s="1"/>
  <c r="F22" i="1"/>
  <c r="H22" i="1" s="1"/>
  <c r="F21" i="1"/>
  <c r="H21" i="1" s="1"/>
  <c r="F20" i="1"/>
  <c r="H20" i="1" s="1"/>
  <c r="F19" i="1"/>
  <c r="H19" i="1" s="1"/>
  <c r="F18" i="1"/>
  <c r="H18" i="1" s="1"/>
  <c r="H17" i="1" s="1"/>
  <c r="F16" i="1"/>
  <c r="H16" i="1" s="1"/>
  <c r="F15" i="1"/>
  <c r="H15" i="1" s="1"/>
  <c r="F14" i="1"/>
  <c r="H14" i="1" s="1"/>
  <c r="F13" i="1"/>
  <c r="H13" i="1" s="1"/>
  <c r="H12" i="1" s="1"/>
  <c r="F11" i="1"/>
  <c r="H11" i="1" s="1"/>
  <c r="F10" i="1"/>
  <c r="H10" i="1" s="1"/>
  <c r="F9" i="1"/>
  <c r="H9" i="1" s="1"/>
  <c r="F8" i="1"/>
  <c r="H8" i="1" s="1"/>
  <c r="H7" i="1" s="1"/>
  <c r="I23" i="17" l="1"/>
  <c r="G29" i="17" s="1"/>
  <c r="G19" i="38"/>
  <c r="E29" i="38" s="1"/>
  <c r="E31" i="38" s="1"/>
  <c r="G16" i="23"/>
  <c r="E31" i="23" s="1"/>
  <c r="G14" i="38"/>
  <c r="E26" i="38" s="1"/>
  <c r="E28" i="38" s="1"/>
  <c r="H16" i="24"/>
  <c r="F80" i="38"/>
  <c r="I158" i="38"/>
  <c r="G164" i="38" s="1"/>
  <c r="G405" i="38"/>
  <c r="H405" i="38" s="1"/>
  <c r="H18" i="26"/>
  <c r="G204" i="38"/>
  <c r="G16" i="18"/>
  <c r="E28" i="18" s="1"/>
  <c r="X37" i="16"/>
  <c r="T17" i="16" s="1"/>
  <c r="V17" i="16" s="1"/>
  <c r="W19" i="16" s="1"/>
  <c r="T28" i="16" s="1"/>
  <c r="T30" i="16" s="1"/>
  <c r="V30" i="16" s="1"/>
  <c r="W30" i="16" s="1"/>
  <c r="H14" i="15"/>
  <c r="F29" i="15" s="1"/>
  <c r="Q85" i="37"/>
  <c r="O72" i="37"/>
  <c r="Q72" i="37" s="1"/>
  <c r="N181" i="37"/>
  <c r="O71" i="37"/>
  <c r="Q71" i="37" s="1"/>
  <c r="Q172" i="37"/>
  <c r="Q169" i="37"/>
  <c r="O13" i="37"/>
  <c r="Q13" i="37" s="1"/>
  <c r="R337" i="37"/>
  <c r="Q337" i="37"/>
  <c r="R344" i="37"/>
  <c r="Q344" i="37"/>
  <c r="Q34" i="37"/>
  <c r="Q306" i="37"/>
  <c r="R306" i="37"/>
  <c r="R345" i="37"/>
  <c r="Q345" i="37"/>
  <c r="R331" i="37"/>
  <c r="Q331" i="37"/>
  <c r="Q94" i="37"/>
  <c r="R96" i="37"/>
  <c r="Q257" i="37"/>
  <c r="R257" i="37"/>
  <c r="Q338" i="37"/>
  <c r="R338" i="37"/>
  <c r="Q122" i="37"/>
  <c r="S122" i="37" s="1"/>
  <c r="R308" i="37"/>
  <c r="Q308" i="37"/>
  <c r="Q339" i="37"/>
  <c r="R339" i="37"/>
  <c r="R94" i="37"/>
  <c r="R309" i="37"/>
  <c r="Q309" i="37"/>
  <c r="R340" i="37"/>
  <c r="Q340" i="37"/>
  <c r="Q342" i="37"/>
  <c r="R342" i="37"/>
  <c r="R343" i="37"/>
  <c r="Q343" i="37"/>
  <c r="Q307" i="37"/>
  <c r="R307" i="37"/>
  <c r="Q346" i="37"/>
  <c r="R346" i="37"/>
  <c r="Q311" i="37"/>
  <c r="R311" i="37"/>
  <c r="Q319" i="37"/>
  <c r="R319" i="37"/>
  <c r="R341" i="37"/>
  <c r="Q341" i="37"/>
  <c r="R353" i="37"/>
  <c r="Q353" i="37"/>
  <c r="R168" i="37"/>
  <c r="Q9" i="37"/>
  <c r="Q8" i="37"/>
  <c r="O364" i="37"/>
  <c r="Q364" i="37" s="1"/>
  <c r="O365" i="37"/>
  <c r="Q365" i="37" s="1"/>
  <c r="P383" i="37"/>
  <c r="R383" i="37" s="1"/>
  <c r="O366" i="37"/>
  <c r="Q366" i="37" s="1"/>
  <c r="P367" i="37"/>
  <c r="R367" i="37" s="1"/>
  <c r="P368" i="37"/>
  <c r="R368" i="37" s="1"/>
  <c r="O369" i="37"/>
  <c r="Q369" i="37" s="1"/>
  <c r="Q348" i="37"/>
  <c r="O349" i="37"/>
  <c r="Q349" i="37" s="1"/>
  <c r="S349" i="37" s="1"/>
  <c r="O350" i="37"/>
  <c r="Q350" i="37" s="1"/>
  <c r="S350" i="37" s="1"/>
  <c r="O351" i="37"/>
  <c r="Q351" i="37" s="1"/>
  <c r="S351" i="37" s="1"/>
  <c r="O352" i="37"/>
  <c r="Q352" i="37" s="1"/>
  <c r="S352" i="37" s="1"/>
  <c r="N164" i="37"/>
  <c r="P161" i="37"/>
  <c r="R161" i="37" s="1"/>
  <c r="Q233" i="37"/>
  <c r="P218" i="37"/>
  <c r="R218" i="37" s="1"/>
  <c r="O130" i="37"/>
  <c r="Q130" i="37" s="1"/>
  <c r="O137" i="37"/>
  <c r="Q137" i="37" s="1"/>
  <c r="P166" i="37"/>
  <c r="R166" i="37" s="1"/>
  <c r="S166" i="37" s="1"/>
  <c r="P174" i="37"/>
  <c r="R174" i="37" s="1"/>
  <c r="P175" i="37"/>
  <c r="R175" i="37" s="1"/>
  <c r="P212" i="37"/>
  <c r="R212" i="37" s="1"/>
  <c r="Q173" i="37"/>
  <c r="P156" i="37"/>
  <c r="R156" i="37" s="1"/>
  <c r="P179" i="37"/>
  <c r="R179" i="37" s="1"/>
  <c r="O76" i="37"/>
  <c r="Q76" i="37" s="1"/>
  <c r="O81" i="37"/>
  <c r="Q81" i="37" s="1"/>
  <c r="O73" i="37"/>
  <c r="Q73" i="37" s="1"/>
  <c r="F126" i="38"/>
  <c r="G126" i="38" s="1"/>
  <c r="H126" i="38" s="1"/>
  <c r="G16" i="22"/>
  <c r="E31" i="22" s="1"/>
  <c r="E32" i="22" s="1"/>
  <c r="AC31" i="13"/>
  <c r="AD31" i="13" s="1"/>
  <c r="AE31" i="13" s="1"/>
  <c r="I385" i="38"/>
  <c r="G400" i="38" s="1"/>
  <c r="G401" i="38" s="1"/>
  <c r="G24" i="23"/>
  <c r="E34" i="23" s="1"/>
  <c r="E36" i="23" s="1"/>
  <c r="F36" i="23" s="1"/>
  <c r="N167" i="37"/>
  <c r="I305" i="38"/>
  <c r="G316" i="38" s="1"/>
  <c r="G318" i="38" s="1"/>
  <c r="H14" i="24"/>
  <c r="H17" i="26"/>
  <c r="H16" i="26" s="1"/>
  <c r="H15" i="24"/>
  <c r="I405" i="38"/>
  <c r="D41" i="15"/>
  <c r="D44" i="15" s="1"/>
  <c r="I40" i="15" s="1"/>
  <c r="F17" i="15" s="1"/>
  <c r="G17" i="15" s="1"/>
  <c r="H19" i="15" s="1"/>
  <c r="F32" i="15" s="1"/>
  <c r="H10" i="24"/>
  <c r="I351" i="38"/>
  <c r="G362" i="38" s="1"/>
  <c r="G364" i="38" s="1"/>
  <c r="E32" i="23"/>
  <c r="E33" i="23" s="1"/>
  <c r="D26" i="16"/>
  <c r="D27" i="16" s="1"/>
  <c r="D31" i="16" s="1"/>
  <c r="D32" i="16" s="1"/>
  <c r="I18" i="17"/>
  <c r="G28" i="17" s="1"/>
  <c r="G30" i="17" s="1"/>
  <c r="G25" i="17"/>
  <c r="M27" i="13"/>
  <c r="M28" i="13" s="1"/>
  <c r="M32" i="13" s="1"/>
  <c r="M33" i="13" s="1"/>
  <c r="H27" i="15"/>
  <c r="F33" i="15" s="1"/>
  <c r="E30" i="16"/>
  <c r="F30" i="16" s="1"/>
  <c r="V31" i="13"/>
  <c r="W31" i="13" s="1"/>
  <c r="L27" i="16"/>
  <c r="E33" i="18"/>
  <c r="E28" i="13"/>
  <c r="E32" i="13" s="1"/>
  <c r="E33" i="13" s="1"/>
  <c r="G160" i="38"/>
  <c r="I153" i="38"/>
  <c r="G163" i="38" s="1"/>
  <c r="G165" i="38" s="1"/>
  <c r="F31" i="13"/>
  <c r="G31" i="13" s="1"/>
  <c r="M30" i="16"/>
  <c r="N30" i="16" s="1"/>
  <c r="L31" i="16"/>
  <c r="L32" i="16" s="1"/>
  <c r="T27" i="16"/>
  <c r="F30" i="15"/>
  <c r="F31" i="15" s="1"/>
  <c r="G24" i="22"/>
  <c r="E34" i="22" s="1"/>
  <c r="E36" i="22" s="1"/>
  <c r="E29" i="18"/>
  <c r="E30" i="18" s="1"/>
  <c r="AC27" i="13"/>
  <c r="AC28" i="13" s="1"/>
  <c r="O31" i="13"/>
  <c r="H204" i="38"/>
  <c r="I204" i="38" s="1"/>
  <c r="G402" i="38"/>
  <c r="G406" i="38" s="1"/>
  <c r="G407" i="38" s="1"/>
  <c r="E32" i="38"/>
  <c r="G31" i="38"/>
  <c r="H318" i="38"/>
  <c r="I318" i="38" s="1"/>
  <c r="G80" i="38"/>
  <c r="H80" i="38" s="1"/>
  <c r="U27" i="13"/>
  <c r="U28" i="13" s="1"/>
  <c r="P252" i="37"/>
  <c r="R252" i="37" s="1"/>
  <c r="F28" i="38"/>
  <c r="G28" i="38" s="1"/>
  <c r="F76" i="38"/>
  <c r="F77" i="38" s="1"/>
  <c r="H278" i="38"/>
  <c r="I278" i="38" s="1"/>
  <c r="F64" i="38"/>
  <c r="F122" i="38"/>
  <c r="F123" i="38" s="1"/>
  <c r="G274" i="38"/>
  <c r="G275" i="38" s="1"/>
  <c r="G314" i="38"/>
  <c r="G315" i="38" s="1"/>
  <c r="I229" i="38"/>
  <c r="G235" i="38" s="1"/>
  <c r="G236" i="38" s="1"/>
  <c r="G200" i="38"/>
  <c r="G201" i="38" s="1"/>
  <c r="I345" i="38"/>
  <c r="G359" i="38" s="1"/>
  <c r="E33" i="22" l="1"/>
  <c r="F34" i="15"/>
  <c r="C19" i="6"/>
  <c r="C39" i="6"/>
  <c r="C25" i="2"/>
  <c r="C27" i="6"/>
  <c r="C19" i="2"/>
  <c r="C49" i="6"/>
  <c r="F49" i="6" s="1"/>
  <c r="C30" i="2"/>
  <c r="C41" i="6"/>
  <c r="C26" i="2"/>
  <c r="S172" i="37"/>
  <c r="S353" i="37"/>
  <c r="S319" i="37"/>
  <c r="S346" i="37"/>
  <c r="S343" i="37"/>
  <c r="S308" i="37"/>
  <c r="S345" i="37"/>
  <c r="S338" i="37"/>
  <c r="S257" i="37"/>
  <c r="S311" i="37"/>
  <c r="S309" i="37"/>
  <c r="S340" i="37"/>
  <c r="S344" i="37"/>
  <c r="S341" i="37"/>
  <c r="S342" i="37"/>
  <c r="S331" i="37"/>
  <c r="S337" i="37"/>
  <c r="S339" i="37"/>
  <c r="S307" i="37"/>
  <c r="S306" i="37"/>
  <c r="S156" i="37"/>
  <c r="O181" i="37"/>
  <c r="P181" i="37" s="1"/>
  <c r="S369" i="37"/>
  <c r="P130" i="37"/>
  <c r="R130" i="37" s="1"/>
  <c r="S130" i="37" s="1"/>
  <c r="R233" i="37"/>
  <c r="S233" i="37" s="1"/>
  <c r="P348" i="37"/>
  <c r="R348" i="37" s="1"/>
  <c r="S348" i="37" s="1"/>
  <c r="P137" i="37"/>
  <c r="R137" i="37" s="1"/>
  <c r="N163" i="37"/>
  <c r="O164" i="37"/>
  <c r="Q164" i="37" s="1"/>
  <c r="S165" i="37" s="1"/>
  <c r="Q192" i="37"/>
  <c r="P173" i="37"/>
  <c r="R173" i="37" s="1"/>
  <c r="O43" i="37"/>
  <c r="G36" i="23"/>
  <c r="F30" i="18"/>
  <c r="G30" i="18" s="1"/>
  <c r="H201" i="38"/>
  <c r="I201" i="38" s="1"/>
  <c r="I207" i="38" s="1"/>
  <c r="G205" i="38"/>
  <c r="H315" i="38"/>
  <c r="I315" i="38" s="1"/>
  <c r="I321" i="38" s="1"/>
  <c r="G319" i="38"/>
  <c r="H275" i="38"/>
  <c r="I275" i="38" s="1"/>
  <c r="I281" i="38" s="1"/>
  <c r="G279" i="38"/>
  <c r="G123" i="38"/>
  <c r="H123" i="38" s="1"/>
  <c r="H129" i="38" s="1"/>
  <c r="F127" i="38"/>
  <c r="F128" i="38" s="1"/>
  <c r="G77" i="38"/>
  <c r="H77" i="38" s="1"/>
  <c r="H83" i="38" s="1"/>
  <c r="F81" i="38"/>
  <c r="F82" i="38" s="1"/>
  <c r="V28" i="13"/>
  <c r="W28" i="13" s="1"/>
  <c r="W34" i="13" s="1"/>
  <c r="U32" i="13"/>
  <c r="U33" i="13" s="1"/>
  <c r="F33" i="23"/>
  <c r="G33" i="23" s="1"/>
  <c r="E37" i="23"/>
  <c r="E38" i="23" s="1"/>
  <c r="AD28" i="13"/>
  <c r="AE28" i="13" s="1"/>
  <c r="AE34" i="13" s="1"/>
  <c r="AC32" i="13"/>
  <c r="AC33" i="13" s="1"/>
  <c r="F35" i="15"/>
  <c r="G34" i="15"/>
  <c r="H34" i="15" s="1"/>
  <c r="V27" i="16"/>
  <c r="W27" i="16" s="1"/>
  <c r="W33" i="16" s="1"/>
  <c r="M27" i="16"/>
  <c r="N27" i="16" s="1"/>
  <c r="N33" i="16" s="1"/>
  <c r="E27" i="16"/>
  <c r="F27" i="16" s="1"/>
  <c r="F33" i="16" s="1"/>
  <c r="T31" i="16"/>
  <c r="T32" i="16" s="1"/>
  <c r="G360" i="38"/>
  <c r="G361" i="38" s="1"/>
  <c r="G365" i="38" s="1"/>
  <c r="E37" i="22"/>
  <c r="E38" i="22" s="1"/>
  <c r="F36" i="22"/>
  <c r="G36" i="22" s="1"/>
  <c r="G237" i="38"/>
  <c r="H236" i="38"/>
  <c r="I236" i="38" s="1"/>
  <c r="I239" i="38" s="1"/>
  <c r="F28" i="13"/>
  <c r="G28" i="13" s="1"/>
  <c r="G34" i="13" s="1"/>
  <c r="G31" i="15"/>
  <c r="H31" i="15" s="1"/>
  <c r="F33" i="22"/>
  <c r="G33" i="22" s="1"/>
  <c r="N28" i="13"/>
  <c r="O28" i="13" s="1"/>
  <c r="O34" i="13" s="1"/>
  <c r="H364" i="38"/>
  <c r="I364" i="38" s="1"/>
  <c r="H402" i="38"/>
  <c r="I402" i="38" s="1"/>
  <c r="I408" i="38" s="1"/>
  <c r="H165" i="38"/>
  <c r="I165" i="38" s="1"/>
  <c r="G26" i="17"/>
  <c r="G27" i="17" s="1"/>
  <c r="G161" i="38"/>
  <c r="G162" i="38" s="1"/>
  <c r="G166" i="38" s="1"/>
  <c r="E34" i="18"/>
  <c r="F33" i="18"/>
  <c r="G33" i="18" s="1"/>
  <c r="H30" i="17"/>
  <c r="I30" i="17" s="1"/>
  <c r="G39" i="23" l="1"/>
  <c r="G39" i="22"/>
  <c r="C15" i="2"/>
  <c r="C45" i="6"/>
  <c r="E45" i="6" s="1"/>
  <c r="C28" i="2"/>
  <c r="C31" i="6"/>
  <c r="C21" i="2"/>
  <c r="C25" i="6"/>
  <c r="C18" i="2"/>
  <c r="C35" i="6"/>
  <c r="C23" i="2"/>
  <c r="C29" i="6"/>
  <c r="C20" i="2"/>
  <c r="D39" i="6"/>
  <c r="E39" i="6"/>
  <c r="F39" i="6"/>
  <c r="D41" i="6"/>
  <c r="F41" i="6"/>
  <c r="E41" i="6"/>
  <c r="Q181" i="37"/>
  <c r="S137" i="37"/>
  <c r="S179" i="37"/>
  <c r="U181" i="37"/>
  <c r="S173" i="37"/>
  <c r="T179" i="37"/>
  <c r="R181" i="37"/>
  <c r="R192" i="37"/>
  <c r="Q43" i="37"/>
  <c r="O60" i="37"/>
  <c r="Q60" i="37" s="1"/>
  <c r="T85" i="37" s="1"/>
  <c r="G12" i="26"/>
  <c r="H12" i="26" s="1"/>
  <c r="G11" i="26"/>
  <c r="H11" i="26" s="1"/>
  <c r="G8" i="24"/>
  <c r="H8" i="24" s="1"/>
  <c r="H7" i="24" s="1"/>
  <c r="H27" i="17"/>
  <c r="I27" i="17" s="1"/>
  <c r="I33" i="17" s="1"/>
  <c r="G31" i="17"/>
  <c r="D19" i="6"/>
  <c r="F19" i="6"/>
  <c r="E19" i="6"/>
  <c r="G18" i="24"/>
  <c r="H18" i="24" s="1"/>
  <c r="H17" i="24" s="1"/>
  <c r="H162" i="38"/>
  <c r="I162" i="38" s="1"/>
  <c r="I168" i="38" s="1"/>
  <c r="H361" i="38"/>
  <c r="I361" i="38" s="1"/>
  <c r="I367" i="38" s="1"/>
  <c r="G13" i="26"/>
  <c r="H13" i="26" s="1"/>
  <c r="P251" i="37"/>
  <c r="H37" i="15"/>
  <c r="G36" i="18"/>
  <c r="F45" i="6" l="1"/>
  <c r="D45" i="6"/>
  <c r="C21" i="6"/>
  <c r="C16" i="2"/>
  <c r="C23" i="6"/>
  <c r="C17" i="2"/>
  <c r="E35" i="6"/>
  <c r="D35" i="6"/>
  <c r="T130" i="37"/>
  <c r="S181" i="37"/>
  <c r="R251" i="37"/>
  <c r="D29" i="6"/>
  <c r="D31" i="6"/>
  <c r="E31" i="6"/>
  <c r="E29" i="6"/>
  <c r="F31" i="6"/>
  <c r="F29" i="6"/>
  <c r="F27" i="6"/>
  <c r="D27" i="6"/>
  <c r="E27" i="6"/>
  <c r="E49" i="6"/>
  <c r="D49" i="6"/>
  <c r="G23" i="24"/>
  <c r="H23" i="24" s="1"/>
  <c r="H22" i="24" s="1"/>
  <c r="G13" i="24"/>
  <c r="H13" i="24" s="1"/>
  <c r="H12" i="24" s="1"/>
  <c r="G15" i="26"/>
  <c r="H15" i="26" s="1"/>
  <c r="H7" i="26" s="1"/>
  <c r="H19" i="26" s="1"/>
  <c r="F25" i="6"/>
  <c r="E25" i="6"/>
  <c r="D25" i="6"/>
  <c r="H24" i="24" l="1"/>
  <c r="H31" i="24" s="1"/>
  <c r="S251" i="37"/>
  <c r="D21" i="6"/>
  <c r="E21" i="6"/>
  <c r="F21" i="6"/>
  <c r="Q193" i="37"/>
  <c r="C33" i="6" l="1"/>
  <c r="C22" i="2"/>
  <c r="C37" i="6"/>
  <c r="C24" i="2"/>
  <c r="I24" i="24"/>
  <c r="F35" i="6"/>
  <c r="D23" i="6"/>
  <c r="E23" i="6"/>
  <c r="F23" i="6"/>
  <c r="E33" i="6" l="1"/>
  <c r="F33" i="6"/>
  <c r="R193" i="37"/>
  <c r="D33" i="6"/>
  <c r="C50" i="6" l="1"/>
  <c r="F37" i="6"/>
  <c r="E37" i="6"/>
  <c r="D37" i="6"/>
  <c r="C32" i="2"/>
  <c r="D24" i="2" s="1"/>
  <c r="S193" i="37"/>
  <c r="C40" i="6" l="1"/>
  <c r="D18" i="2"/>
  <c r="D17" i="2"/>
  <c r="D28" i="2"/>
  <c r="D25" i="2"/>
  <c r="D16" i="2"/>
  <c r="D20" i="2"/>
  <c r="D27" i="2"/>
  <c r="D22" i="2"/>
  <c r="D15" i="2"/>
  <c r="D30" i="2"/>
  <c r="D23" i="2"/>
  <c r="D26" i="2"/>
  <c r="D19" i="2"/>
  <c r="D29" i="2"/>
  <c r="D21" i="2"/>
  <c r="D50" i="6"/>
  <c r="D52" i="6"/>
  <c r="D53" i="6" s="1"/>
  <c r="F52" i="6"/>
  <c r="F50" i="6"/>
  <c r="E52" i="6"/>
  <c r="E50" i="6"/>
  <c r="C36" i="6"/>
  <c r="C46" i="6"/>
  <c r="C18" i="6"/>
  <c r="C24" i="6"/>
  <c r="C26" i="6"/>
  <c r="C20" i="6"/>
  <c r="C28" i="6"/>
  <c r="C44" i="6"/>
  <c r="C42" i="6"/>
  <c r="C30" i="6"/>
  <c r="C48" i="6"/>
  <c r="C38" i="6"/>
  <c r="C32" i="6"/>
  <c r="C34" i="6"/>
  <c r="C22" i="6"/>
  <c r="D32" i="2" l="1"/>
  <c r="D51" i="6" l="1"/>
  <c r="E51" i="6" s="1"/>
  <c r="F51" i="6" s="1"/>
  <c r="E53" i="6" l="1"/>
  <c r="F53" i="6" s="1"/>
  <c r="R388" i="3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c094707</author>
  </authors>
  <commentList>
    <comment ref="C20" authorId="0" shapeId="0" xr:uid="{ACB7CAC2-7B32-4CA1-A7D0-0B59402D9A0A}">
      <text>
        <r>
          <rPr>
            <sz val="10"/>
            <color indexed="81"/>
            <rFont val="Tahoma"/>
            <family val="2"/>
          </rPr>
          <t>ADMINISTRAÇÃO CENTRAL
Diretoria e secretarias
Suprimentos  e Compras
Financeiro, incluindo Tesouraria e Contabilidade
Jurídico
Recursos Humanos
Planejamento e Orçamentos
Comercial
Apoio e Deposito
Despesas de instalação do Escritório Central
Seguros do Escritório Central e Deposito
Taxas para funcionamento
Material de consumo (limpeza, higiene, escritório).
Consumo de energia, água, telefone etc.
Estes custos incidem na obra, pois a operação de uma empresa que tem em sua sede, uma estrutura montada para atender TODAS as obras em andamento é um custo que deverá ser reembolsado pela obra.
A valoração destes custos deveria ser enfocada em função do faturamento anual da empresa, porém nem sempre estes dados estão disponíveis no momento de estabelecer-se o DI.
 Desta forma, usualmente rateia-se os custos acima do escritório central para a obra.  
Varia de empresa para empresa. Quando não é levantado são sugeridos valores entre 2% e 8% sobre o custo direto de produção (CD).</t>
        </r>
      </text>
    </comment>
    <comment ref="C21" authorId="0" shapeId="0" xr:uid="{EAB4D9D2-7CC2-4499-BAA3-1E2AC610548A}">
      <text>
        <r>
          <rPr>
            <sz val="10"/>
            <color indexed="81"/>
            <rFont val="Tahoma"/>
            <family val="2"/>
          </rPr>
          <t xml:space="preserve">Compreende os imprevistos que são ocasionados na obra, feriados extraordinários, substituição de materiais por outros de melhor qualidade, etc.
TIPOS DE IMPREVISTOS
FORÇA MAIOR: 
NATURAIS:ENCHENTES, RAIOS, VENDAVAIS
ECONÔMICOS:CRIAÇAO DE NOVOS IMPOSTOS, JORNADAS DE TRABALHO DIFERENTES
SÓCIO-POLÍTICOS: GREVES, GUERRAS, SAQUES
DE PREVISIBILIDADE RELATIVA:
NATURAIS:CHEIAS, CHUVAS
ECONÔMICOS:ATRASO DE PAGAMENTO, AUMENTO DA INFLAÇÃO, ATRASOS DE TERCEIROS
HUMANOS: VARIAÇÕES DE PRODUTIVIDADE, INTERRUPÇÕES DE TRABALHO, ACORDOS JUDICIAIS DE QUESTÕES TRABALHISTAS
ALEATÓRIOS:
DE DIFÍCIL PREVISÃO, TAIS COMO ACIDENTES, SUBSTITUIÇÕES DE MATERIAIS, FURTOS, PERDA DE MATERIAL POR VANDALISMO, ETC.
</t>
        </r>
        <r>
          <rPr>
            <sz val="10"/>
            <color indexed="81"/>
            <rFont val="Tahoma"/>
            <family val="2"/>
          </rPr>
          <t xml:space="preserve">
</t>
        </r>
      </text>
    </comment>
    <comment ref="C24" authorId="0" shapeId="0" xr:uid="{DCE6FB36-EDFF-4F6A-BDB7-FA43FA3C30FA}">
      <text>
        <r>
          <rPr>
            <sz val="10"/>
            <color indexed="81"/>
            <rFont val="Tahoma"/>
            <family val="2"/>
          </rPr>
          <t>ADMINISTRAÇÃO CENTRAL
Diretoria e secretarias
Suprimentos  e Compras
Financeiro, incluindo Tesouraria e Contabilidade
Jurídico
Recursos Humanos
Planejamento e Orçamentos
Comercial
Apoio e Deposito
Despesas de instalação do Escritório Central
Seguros do Escritório Central e Deposito
Taxas para funcionamento
Material de consumo (limpeza, higiene, escritório).
Consumo de energia, água, telefone etc.
Estes custos incidem na obra, pois a operação de uma empresa que tem em sua sede, uma estrutura montada para atender TODAS as obras em andamento é um custo que deverá ser reembolsado pela obra.
A valoração destes custos deveria ser enfocada em função do faturamento anual da empresa, porém nem sempre estes dados estão disponíveis no momento de estabelecer-se o DI.
 Desta forma, usualmente rateia-se os custos acima do escritório central para a obra.  
Varia de empresa para empresa. Quando não é levantado são sugeridos valores entre 2% e 8% sobre o custo direto de produção (CD).</t>
        </r>
      </text>
    </comment>
    <comment ref="C25" authorId="0" shapeId="0" xr:uid="{48E05866-DD5B-43F2-A708-4273D31C7034}">
      <text>
        <r>
          <rPr>
            <sz val="10"/>
            <color indexed="81"/>
            <rFont val="Tahoma"/>
            <family val="2"/>
          </rPr>
          <t>ADMINISTRAÇÃO CENTRAL
Diretoria e secretarias
Suprimentos  e Compras
Financeiro, incluindo Tesouraria e Contabilidade
Jurídico
Recursos Humanos
Planejamento e Orçamentos
Comercial
Apoio e Deposito
Despesas de instalação do Escritório Central
Seguros do Escritório Central e Deposito
Taxas para funcionamento
Material de consumo (limpeza, higiene, escritório).
Consumo de energia, água, telefone etc.
Estes custos incidem na obra, pois a operação de uma empresa que tem em sua sede, uma estrutura montada para atender TODAS as obras em andamento é um custo que deverá ser reembolsado pela obra.
A valoração destes custos deveria ser enfocada em função do faturamento anual da empresa, porém nem sempre estes dados estão disponíveis no momento de estabelecer-se o DI.
 Desta forma, usualmente rateia-se os custos acima do escritório central para a obra.  
Varia de empresa para empresa. Quando não é levantado são sugeridos valores entre 2% e 8% sobre o custo direto de produção (CD).</t>
        </r>
      </text>
    </comment>
    <comment ref="C26" authorId="0" shapeId="0" xr:uid="{030AB91C-498F-478D-8EA4-26AD9F42165A}">
      <text>
        <r>
          <rPr>
            <sz val="10"/>
            <color indexed="81"/>
            <rFont val="Tahoma"/>
            <family val="2"/>
          </rPr>
          <t xml:space="preserve">Compreende os imprevistos que são ocasionados na obra, feriados extraordinários, substituição de materiais por outros de melhor qualidade, etc.
TIPOS DE IMPREVISTOS
FORÇA MAIOR: 
NATURAIS:ENCHENTES, RAIOS, VENDAVAIS
ECONÔMICOS:CRIAÇAO DE NOVOS IMPOSTOS, JORNADAS DE TRABALHO DIFERENTES
SÓCIO-POLÍTICOS: GREVES, GUERRAS, SAQUES
DE PREVISIBILIDADE RELATIVA:
NATURAIS:CHEIAS, CHUVAS
ECONÔMICOS:ATRASO DE PAGAMENTO, AUMENTO DA INFLAÇÃO, ATRASOS DE TERCEIROS
HUMANOS: VARIAÇÕES DE PRODUTIVIDADE, INTERRUPÇÕES DE TRABALHO, ACORDOS JUDICIAIS DE QUESTÕES TRABALHISTAS
ALEATÓRIOS:
DE DIFÍCIL PREVISÃO, TAIS COMO ACIDENTES, SUBSTITUIÇÕES DE MATERIAIS, FURTOS, PERDA DE MATERIAL POR VANDALISMO, ETC.
</t>
        </r>
        <r>
          <rPr>
            <sz val="10"/>
            <color indexed="81"/>
            <rFont val="Tahoma"/>
            <family val="2"/>
          </rPr>
          <t xml:space="preserve">
</t>
        </r>
      </text>
    </comment>
    <comment ref="C29" authorId="0" shapeId="0" xr:uid="{CF419121-9297-4783-ACE5-95B0AA687062}">
      <text>
        <r>
          <rPr>
            <sz val="10"/>
            <color indexed="81"/>
            <rFont val="Tahoma"/>
            <family val="2"/>
          </rPr>
          <t>ADMINISTRAÇÃO CENTRAL
Diretoria e secretarias
Suprimentos  e Compras
Financeiro, incluindo Tesouraria e Contabilidade
Jurídico
Recursos Humanos
Planejamento e Orçamentos
Comercial
Apoio e Deposito
Despesas de instalação do Escritório Central
Seguros do Escritório Central e Deposito
Taxas para funcionamento
Material de consumo (limpeza, higiene, escritório).
Consumo de energia, água, telefone etc.
Estes custos incidem na obra, pois a operação de uma empresa que tem em sua sede, uma estrutura montada para atender TODAS as obras em andamento é um custo que deverá ser reembolsado pela obra.
A valoração destes custos deveria ser enfocada em função do faturamento anual da empresa, porém nem sempre estes dados estão disponíveis no momento de estabelecer-se o DI.
 Desta forma, usualmente rateia-se os custos acima do escritório central para a obra.  
Varia de empresa para empresa. Quando não é levantado são sugeridos valores entre 2% e 8% sobre o custo direto de produção (CD).</t>
        </r>
      </text>
    </comment>
    <comment ref="C30" authorId="0" shapeId="0" xr:uid="{3D2CCB95-4B57-42D9-82AB-AD8D769B3E2D}">
      <text>
        <r>
          <rPr>
            <sz val="10"/>
            <color indexed="81"/>
            <rFont val="Tahoma"/>
            <family val="2"/>
          </rPr>
          <t xml:space="preserve">Compreende os imprevistos que são ocasionados na obra, feriados extraordinários, substituição de materiais por outros de melhor qualidade, etc.
TIPOS DE IMPREVISTOS
FORÇA MAIOR: 
NATURAIS:ENCHENTES, RAIOS, VENDAVAIS
ECONÔMICOS:CRIAÇAO DE NOVOS IMPOSTOS, JORNADAS DE TRABALHO DIFERENTES
SÓCIO-POLÍTICOS: GREVES, GUERRAS, SAQUES
DE PREVISIBILIDADE RELATIVA:
NATURAIS:CHEIAS, CHUVAS
ECONÔMICOS:ATRASO DE PAGAMENTO, AUMENTO DA INFLAÇÃO, ATRASOS DE TERCEIROS
HUMANOS: VARIAÇÕES DE PRODUTIVIDADE, INTERRUPÇÕES DE TRABALHO, ACORDOS JUDICIAIS DE QUESTÕES TRABALHISTAS
ALEATÓRIOS:
DE DIFÍCIL PREVISÃO, TAIS COMO ACIDENTES, SUBSTITUIÇÕES DE MATERIAIS, FURTOS, PERDA DE MATERIAL POR VANDALISMO, ETC.
</t>
        </r>
        <r>
          <rPr>
            <sz val="10"/>
            <color indexed="81"/>
            <rFont val="Tahoma"/>
            <family val="2"/>
          </rPr>
          <t xml:space="preserve">
</t>
        </r>
      </text>
    </comment>
    <comment ref="C33" authorId="0" shapeId="0" xr:uid="{85750B02-1087-4502-BBCA-654D1E00C946}">
      <text>
        <r>
          <rPr>
            <sz val="10"/>
            <color indexed="81"/>
            <rFont val="Tahoma"/>
            <family val="2"/>
          </rPr>
          <t>ADMINISTRAÇÃO CENTRAL
Diretoria e secretarias
Suprimentos  e Compras
Financeiro, incluindo Tesouraria e Contabilidade
Jurídico
Recursos Humanos
Planejamento e Orçamentos
Comercial
Apoio e Deposito
Despesas de instalação do Escritório Central
Seguros do Escritório Central e Deposito
Taxas para funcionamento
Material de consumo (limpeza, higiene, escritório).
Consumo de energia, água, telefone etc.
Estes custos incidem na obra, pois a operação de uma empresa que tem em sua sede, uma estrutura montada para atender TODAS as obras em andamento é um custo que deverá ser reembolsado pela obra.
A valoração destes custos deveria ser enfocada em função do faturamento anual da empresa, porém nem sempre estes dados estão disponíveis no momento de estabelecer-se o DI.
 Desta forma, usualmente rateia-se os custos acima do escritório central para a obra.  
Varia de empresa para empresa. Quando não é levantado são sugeridos valores entre 2% e 8% sobre o custo direto de produção (CD).</t>
        </r>
      </text>
    </comment>
    <comment ref="C34" authorId="0" shapeId="0" xr:uid="{B4E3E6D7-32B7-4497-9167-DBA5F62222F8}">
      <text>
        <r>
          <rPr>
            <sz val="10"/>
            <color indexed="81"/>
            <rFont val="Tahoma"/>
            <family val="2"/>
          </rPr>
          <t xml:space="preserve">Compreende os imprevistos que são ocasionados na obra, feriados extraordinários, substituição de materiais por outros de melhor qualidade, etc.
TIPOS DE IMPREVISTOS
FORÇA MAIOR: 
NATURAIS:ENCHENTES, RAIOS, VENDAVAIS
ECONÔMICOS:CRIAÇAO DE NOVOS IMPOSTOS, JORNADAS DE TRABALHO DIFERENTES
SÓCIO-POLÍTICOS: GREVES, GUERRAS, SAQUES
DE PREVISIBILIDADE RELATIVA:
NATURAIS:CHEIAS, CHUVAS
ECONÔMICOS:ATRASO DE PAGAMENTO, AUMENTO DA INFLAÇÃO, ATRASOS DE TERCEIROS
HUMANOS: VARIAÇÕES DE PRODUTIVIDADE, INTERRUPÇÕES DE TRABALHO, ACORDOS JUDICIAIS DE QUESTÕES TRABALHISTAS
ALEATÓRIOS:
DE DIFÍCIL PREVISÃO, TAIS COMO ACIDENTES, SUBSTITUIÇÕES DE MATERIAIS, FURTOS, PERDA DE MATERIAL POR VANDALISMO, ETC.
</t>
        </r>
        <r>
          <rPr>
            <sz val="10"/>
            <color indexed="81"/>
            <rFont val="Tahoma"/>
            <family val="2"/>
          </rPr>
          <t xml:space="preserve">
</t>
        </r>
      </text>
    </comment>
    <comment ref="C38" authorId="0" shapeId="0" xr:uid="{34141514-4640-4641-B602-13C30E3A9666}">
      <text>
        <r>
          <rPr>
            <sz val="10"/>
            <color indexed="81"/>
            <rFont val="Tahoma"/>
            <family val="2"/>
          </rPr>
          <t>ADMINISTRAÇÃO CENTRAL
Diretoria e secretarias
Suprimentos  e Compras
Financeiro, incluindo Tesouraria e Contabilidade
Jurídico
Recursos Humanos
Planejamento e Orçamentos
Comercial
Apoio e Deposito
Despesas de instalação do Escritório Central
Seguros do Escritório Central e Deposito
Taxas para funcionamento
Material de consumo (limpeza, higiene, escritório).
Consumo de energia, água, telefone etc.
Estes custos incidem na obra, pois a operação de uma empresa que tem em sua sede, uma estrutura montada para atender TODAS as obras em andamento é um custo que deverá ser reembolsado pela obra.
A valoração destes custos deveria ser enfocada em função do faturamento anual da empresa, porém nem sempre estes dados estão disponíveis no momento de estabelecer-se o DI.
 Desta forma, usualmente rateia-se os custos acima do escritório central para a obra.  
Varia de empresa para empresa. Quando não é levantado são sugeridos valores entre 2% e 8% sobre o custo direto de produção (CD).</t>
        </r>
      </text>
    </comment>
    <comment ref="C39" authorId="0" shapeId="0" xr:uid="{66D3C80A-8117-46CF-96C5-56BFDFA07C10}">
      <text>
        <r>
          <rPr>
            <sz val="10"/>
            <color indexed="81"/>
            <rFont val="Tahoma"/>
            <family val="2"/>
          </rPr>
          <t>ADMINISTRAÇÃO CENTRAL
Diretoria e secretarias
Suprimentos  e Compras
Financeiro, incluindo Tesouraria e Contabilidade
Jurídico
Recursos Humanos
Planejamento e Orçamentos
Comercial
Apoio e Deposito
Despesas de instalação do Escritório Central
Seguros do Escritório Central e Deposito
Taxas para funcionamento
Material de consumo (limpeza, higiene, escritório).
Consumo de energia, água, telefone etc.
Estes custos incidem na obra, pois a operação de uma empresa que tem em sua sede, uma estrutura montada para atender TODAS as obras em andamento é um custo que deverá ser reembolsado pela obra.
A valoração destes custos deveria ser enfocada em função do faturamento anual da empresa, porém nem sempre estes dados estão disponíveis no momento de estabelecer-se o DI.
 Desta forma, usualmente rateia-se os custos acima do escritório central para a obra.  
Varia de empresa para empresa. Quando não é levantado são sugeridos valores entre 2% e 8% sobre o custo direto de produção (CD).</t>
        </r>
      </text>
    </comment>
    <comment ref="C40" authorId="0" shapeId="0" xr:uid="{031BF14C-C189-4100-9D3E-452C7FB67E44}">
      <text>
        <r>
          <rPr>
            <sz val="10"/>
            <color indexed="81"/>
            <rFont val="Tahoma"/>
            <family val="2"/>
          </rPr>
          <t>ADMINISTRAÇÃO CENTRAL
Diretoria e secretarias
Suprimentos  e Compras
Financeiro, incluindo Tesouraria e Contabilidade
Jurídico
Recursos Humanos
Planejamento e Orçamentos
Comercial
Apoio e Deposito
Despesas de instalação do Escritório Central
Seguros do Escritório Central e Deposito
Taxas para funcionamento
Material de consumo (limpeza, higiene, escritório).
Consumo de energia, água, telefone etc.
Estes custos incidem na obra, pois a operação de uma empresa que tem em sua sede, uma estrutura montada para atender TODAS as obras em andamento é um custo que deverá ser reembolsado pela obra.
A valoração destes custos deveria ser enfocada em função do faturamento anual da empresa, porém nem sempre estes dados estão disponíveis no momento de estabelecer-se o DI.
 Desta forma, usualmente rateia-se os custos acima do escritório central para a obra.  
Varia de empresa para empresa. Quando não é levantado são sugeridos valores entre 2% e 8% sobre o custo direto de produção (CD).</t>
        </r>
      </text>
    </comment>
    <comment ref="C41" authorId="0" shapeId="0" xr:uid="{D69C0210-D793-4B1F-A32C-6BAF3BF6EC55}">
      <text>
        <r>
          <rPr>
            <sz val="10"/>
            <color indexed="81"/>
            <rFont val="Tahoma"/>
            <family val="2"/>
          </rPr>
          <t xml:space="preserve">Compreende os imprevistos que são ocasionados na obra, feriados extraordinários, substituição de materiais por outros de melhor qualidade, etc.
TIPOS DE IMPREVISTOS
FORÇA MAIOR: 
NATURAIS:ENCHENTES, RAIOS, VENDAVAIS
ECONÔMICOS:CRIAÇAO DE NOVOS IMPOSTOS, JORNADAS DE TRABALHO DIFERENTES
SÓCIO-POLÍTICOS: GREVES, GUERRAS, SAQUES
DE PREVISIBILIDADE RELATIVA:
NATURAIS:CHEIAS, CHUVAS
ECONÔMICOS:ATRASO DE PAGAMENTO, AUMENTO DA INFLAÇÃO, ATRASOS DE TERCEIROS
HUMANOS: VARIAÇÕES DE PRODUTIVIDADE, INTERRUPÇÕES DE TRABALHO, ACORDOS JUDICIAIS DE QUESTÕES TRABALHISTAS
ALEATÓRIOS:
DE DIFÍCIL PREVISÃO, TAIS COMO ACIDENTES, SUBSTITUIÇÕES DE MATERIAIS, FURTOS, PERDA DE MATERIAL POR VANDALISMO, ETC.
</t>
        </r>
        <r>
          <rPr>
            <sz val="10"/>
            <color indexed="81"/>
            <rFont val="Tahoma"/>
            <family val="2"/>
          </rPr>
          <t xml:space="preserve">
</t>
        </r>
      </text>
    </comment>
  </commentList>
</comments>
</file>

<file path=xl/sharedStrings.xml><?xml version="1.0" encoding="utf-8"?>
<sst xmlns="http://schemas.openxmlformats.org/spreadsheetml/2006/main" count="12571" uniqueCount="5008">
  <si>
    <t>DETALHAMENTO DO BDI</t>
  </si>
  <si>
    <t>PROPONENTE:</t>
  </si>
  <si>
    <t>PREFEITURA MUNICIPAL DA SERRA</t>
  </si>
  <si>
    <t>OBRA:</t>
  </si>
  <si>
    <t>1. Regime de Contribuição Previdenciária</t>
  </si>
  <si>
    <t>2. Tipo de Intervenção</t>
  </si>
  <si>
    <t>Edificações</t>
  </si>
  <si>
    <t>3. Incidências sobre o custo</t>
  </si>
  <si>
    <t>%</t>
  </si>
  <si>
    <t>4 – Incidências sobre o preço de venda</t>
  </si>
  <si>
    <t>Despesas Tributárias - I</t>
  </si>
  <si>
    <t>Percentual da base de cálculo para o ISS:</t>
  </si>
  <si>
    <t>Alíquota do ISS (sobre a base de cálculo):</t>
  </si>
  <si>
    <t>COFINS</t>
  </si>
  <si>
    <t>PIS</t>
  </si>
  <si>
    <t>INSS</t>
  </si>
  <si>
    <t>5 – Demonstrativo de cálculo do BDI</t>
  </si>
  <si>
    <t>Declaro para os devidos fins que, conforme legislação tributária municipal, a base de cálculo</t>
  </si>
  <si>
    <t xml:space="preserve">Declaro para os devidos fins que o regime de Contribuição Previdenciária adotado para </t>
  </si>
  <si>
    <t xml:space="preserve">a Administração Pública.    </t>
  </si>
  <si>
    <t>Sem Desoneração</t>
  </si>
  <si>
    <t>BDI</t>
  </si>
  <si>
    <t>Eng./Arq.</t>
  </si>
  <si>
    <t>Carlos Henrique Gabriel Magnago</t>
  </si>
  <si>
    <t>CREA/CAU:</t>
  </si>
  <si>
    <t xml:space="preserve">                      </t>
  </si>
  <si>
    <t>OBRA:  REFORMA DO CAMPO JARDIM CARAPINA</t>
  </si>
  <si>
    <t>rever de acordo com novo projeto</t>
  </si>
  <si>
    <t>SECRETARIA DE OBRAS</t>
  </si>
  <si>
    <t>DEPARTAMENTO DE PROJETOS DE OBRAS PÚBLICAS</t>
  </si>
  <si>
    <t>PLANILHA ORÇAMENTÁRIA</t>
  </si>
  <si>
    <t>DATA BASE: OUTUBRO 2019    BDI:  30,90 %     
L.S. DESONERADAS: 128,33%</t>
  </si>
  <si>
    <t>ITEM</t>
  </si>
  <si>
    <t>ÓRGÃO</t>
  </si>
  <si>
    <t>CÓDIGO</t>
  </si>
  <si>
    <t>DESCRIÇÃO SERVIÇO</t>
  </si>
  <si>
    <t>UNID</t>
  </si>
  <si>
    <t>QUANT.</t>
  </si>
  <si>
    <t>PREÇOS R$</t>
  </si>
  <si>
    <t>UNIT. C/ BDI</t>
  </si>
  <si>
    <t>TOTAL</t>
  </si>
  <si>
    <t>1</t>
  </si>
  <si>
    <t>INSTALAÇÃO DO CANTEIRO DE OBRAS</t>
  </si>
  <si>
    <t>1.1</t>
  </si>
  <si>
    <t>PMS</t>
  </si>
  <si>
    <t>C459</t>
  </si>
  <si>
    <t>ALUGUEL/MANUTENÇÃO/DESMOBILIZAÇÃO BANHEIRO HIDRAULICO</t>
  </si>
  <si>
    <t>mês</t>
  </si>
  <si>
    <t>1.2</t>
  </si>
  <si>
    <t>IOPES</t>
  </si>
  <si>
    <t>020305</t>
  </si>
  <si>
    <t>Placa de obra nas dimensões de 2.0 x 4.0 m, padrão IOPES</t>
  </si>
  <si>
    <t>m²</t>
  </si>
  <si>
    <t>1.3</t>
  </si>
  <si>
    <t>020356</t>
  </si>
  <si>
    <t>Aluguel mensal container para almoxarifado, incl. porta, 2 janelas, 1 pt iluminação, Isolamento térmico
(teto), piso em comp. Naval pintado, cert. NR18, incl. laudo descontaminação.</t>
  </si>
  <si>
    <t>1.4</t>
  </si>
  <si>
    <t>020344</t>
  </si>
  <si>
    <t>Mobilização e desmobilização de conteiner locado para barracão de obra</t>
  </si>
  <si>
    <t>und</t>
  </si>
  <si>
    <t>2</t>
  </si>
  <si>
    <t>SERVIÇOS PRELIMINARES</t>
  </si>
  <si>
    <t>2.1</t>
  </si>
  <si>
    <t>C2126</t>
  </si>
  <si>
    <t>Retirada de grama sintética, inclusive carga, descarga e transporte a 30km</t>
  </si>
  <si>
    <t>2.2</t>
  </si>
  <si>
    <t>030101</t>
  </si>
  <si>
    <t>Escavação manual em material de 1a. categoria, até 1.50 m de profundidade</t>
  </si>
  <si>
    <t>m³</t>
  </si>
  <si>
    <t>2.3</t>
  </si>
  <si>
    <t>010210</t>
  </si>
  <si>
    <t>Demolição manual de concreto simples (EMOP 05.001.001)</t>
  </si>
  <si>
    <t>2.4</t>
  </si>
  <si>
    <t>030304</t>
  </si>
  <si>
    <t>Índice de preço para remoção de entulho decorrente da execução de obras (Classe A CONAMA - NBR 10.004 - Classe II-B), incluindo aluguel da caçamba, carga, transporte e descarga em área licenciada</t>
  </si>
  <si>
    <t>3</t>
  </si>
  <si>
    <t>GRAMADO</t>
  </si>
  <si>
    <t>3.1</t>
  </si>
  <si>
    <t>SINAPI</t>
  </si>
  <si>
    <t>83729</t>
  </si>
  <si>
    <t>Fornecimento/instalacao de manta bidim rt-31</t>
  </si>
  <si>
    <t>3.2</t>
  </si>
  <si>
    <t>72961</t>
  </si>
  <si>
    <t>Regularizacao e compactacao de subleito ate 20 cm de espessura</t>
  </si>
  <si>
    <t>3.3</t>
  </si>
  <si>
    <t>200306</t>
  </si>
  <si>
    <t>Fornecimento e espalhamento de brita 1 ou 2</t>
  </si>
  <si>
    <t>3.4</t>
  </si>
  <si>
    <t>C2325</t>
  </si>
  <si>
    <t>CAMADA DRENANTE COM AREIA FINA</t>
  </si>
  <si>
    <t>3.5</t>
  </si>
  <si>
    <t>73817/001</t>
  </si>
  <si>
    <t>Embasamento de material granular - Pó de pedra</t>
  </si>
  <si>
    <t>3.6</t>
  </si>
  <si>
    <t>C1343</t>
  </si>
  <si>
    <t>Fornecimento e instalação de grama sintética de polietileno em monofilamento para a finalidade de futebol com altura mínima de 44,00 mm, decitex dos fios de 11.000 pontos por m² com estabilizantes de cor e proteção ultravioleta, inclusive grama branca para linhas demarcatórias</t>
  </si>
  <si>
    <t>4</t>
  </si>
  <si>
    <t>ÁREA TÉCNICA - PISO</t>
  </si>
  <si>
    <t>4.1</t>
  </si>
  <si>
    <t>4.2</t>
  </si>
  <si>
    <t>130112</t>
  </si>
  <si>
    <t>Lastro de concreto não estrutural, espessura de 6 cm</t>
  </si>
  <si>
    <t>5</t>
  </si>
  <si>
    <t>FECHAMENTO</t>
  </si>
  <si>
    <t>5.1</t>
  </si>
  <si>
    <t>5.2</t>
  </si>
  <si>
    <t>C1702</t>
  </si>
  <si>
    <t>Tubo PVC rígido para esgoto no diâmetro de 200mm incluindo escavação e aterro com areia</t>
  </si>
  <si>
    <t>m</t>
  </si>
  <si>
    <t>5.3</t>
  </si>
  <si>
    <t>030201</t>
  </si>
  <si>
    <t>Reaterro apiloado de cavas de fundação, em camadas de 20 cm</t>
  </si>
  <si>
    <t>5.4</t>
  </si>
  <si>
    <t>160716</t>
  </si>
  <si>
    <t>Fornecimento, preparo e aplicação de concreto Fck=15 MPa (brita 1) - (5% de perdas já incluído no custo)</t>
  </si>
  <si>
    <t>5.5</t>
  </si>
  <si>
    <t>050501</t>
  </si>
  <si>
    <t>Alvenaria de blocos de concreto estrut. (14x19x39cm) cheios, c/ resist. mín. compr. 15MPa, assentados c/ arg. de cimento e areia no traço 1:4, esp. juntas 10mm e esp. da parede s/ revest. 14cm</t>
  </si>
  <si>
    <t>5.6</t>
  </si>
  <si>
    <t>120101</t>
  </si>
  <si>
    <t>Chapisco de argamassa de cimento e areia média ou grossa lavada, no traço 1:3, espessura 5 mm</t>
  </si>
  <si>
    <t>5.7</t>
  </si>
  <si>
    <t>110301</t>
  </si>
  <si>
    <t>Emboço de argamassa de cimento, cal hidratada CH1 e areia lavada traço 1:0.5:6, espessura 20 mm</t>
  </si>
  <si>
    <t>5.8</t>
  </si>
  <si>
    <t>110302</t>
  </si>
  <si>
    <t>Reboco tipo paulista de argamassa de cimento, cal hidratada CH1 e areia lavada traço 1:0.5:6, espessura
25 mm</t>
  </si>
  <si>
    <t>5.9</t>
  </si>
  <si>
    <t>190106</t>
  </si>
  <si>
    <t>Pintura com tinta acrílica, marcas de referência Suvinil, Coral ou Metalatex, inclusive selador acrílico, em paredes e forros, a três demãos</t>
  </si>
  <si>
    <t>5.10</t>
  </si>
  <si>
    <t>200101</t>
  </si>
  <si>
    <t>Alambrado c/ tela losangular de arame fio 12 malha 2"  revest. em PVC com tubo de ferro galvanizado vertical de 2 1/2" e horizontal de 1"  incl. portão, pintados com esmalte sobre fundo anticorrosivo</t>
  </si>
  <si>
    <t>6</t>
  </si>
  <si>
    <t>MOBILIÁRIO</t>
  </si>
  <si>
    <t>6.1</t>
  </si>
  <si>
    <t>C2127</t>
  </si>
  <si>
    <t>TRAVE PARA FUTEBOL SOCIETY EM TUBO DE AÇO GALVANIZADO 4" (100MM), MEDINDO 500X220CM, COM ACABAMENTO EM PINTURA ESMALTE NA COR BRANCA, SOBRE FUNDO ANTI-CORROSIVO, INCLUINDO FUNDAÇÃO + REDE EM FIO 4MM 100% NYLON COM PROTEÇÃO UV - PAR</t>
  </si>
  <si>
    <t>7</t>
  </si>
  <si>
    <t>LIMPEZA GERAL DA OBRA</t>
  </si>
  <si>
    <t>7.1</t>
  </si>
  <si>
    <t>200402</t>
  </si>
  <si>
    <t>Limpeza geral de obras (quadras, praças e jardins)</t>
  </si>
  <si>
    <t>8</t>
  </si>
  <si>
    <t>ADMINISTRAÇÃO LOCAL</t>
  </si>
  <si>
    <t>8.1</t>
  </si>
  <si>
    <t>C1482</t>
  </si>
  <si>
    <t>Raianny Caetano Flor</t>
  </si>
  <si>
    <t xml:space="preserve"> CREA ES 46720/D</t>
  </si>
  <si>
    <t>BDI:</t>
  </si>
  <si>
    <t xml:space="preserve">LS: </t>
  </si>
  <si>
    <t>ALUGUEL/MANUTENÇÃO/DESMOBILIZAÇÃO BANHEIRO HIDRÁULICO</t>
  </si>
  <si>
    <t>DER-ES</t>
  </si>
  <si>
    <t>C2119 - T100</t>
  </si>
  <si>
    <t xml:space="preserve">Tubo corrugado dreno Ø100 mm 6 m para água pluvial </t>
  </si>
  <si>
    <t>unid</t>
  </si>
  <si>
    <t>C2119</t>
  </si>
  <si>
    <t xml:space="preserve">Tubo corrugado dreno Ø150 mm 6 m para água pluvial </t>
  </si>
  <si>
    <t>GRAMA SINTÉTICA, COM FIOS DE 50MM DE ALTURA, AREIA ESPECIAL, GRANULOS DE BORRACHA. FORNECIMENTO E INSTALAÇÃO</t>
  </si>
  <si>
    <t xml:space="preserve"> CREA ES 46204/D</t>
  </si>
  <si>
    <t>PREFEITURA DA SERRA</t>
  </si>
  <si>
    <t>COMPOSIÇÃO ANALÍTICA DE PREÇO UNITÁRIO</t>
  </si>
  <si>
    <t>DESCRIÇÃO DO SERVIÇO</t>
  </si>
  <si>
    <t>UNIDADE</t>
  </si>
  <si>
    <t>DATA BASE</t>
  </si>
  <si>
    <t>TUBO PVC, SERIE R, DN 100 MM, PARA ESGOTO OU AGUAS PLUVIAIS PREDIAL</t>
  </si>
  <si>
    <t>C2119-T100</t>
  </si>
  <si>
    <t>MAIO/2021</t>
  </si>
  <si>
    <t>1 - MÃO DE OBRA</t>
  </si>
  <si>
    <t>FONTE</t>
  </si>
  <si>
    <t>COEFIC.</t>
  </si>
  <si>
    <t>PREÇOS</t>
  </si>
  <si>
    <t>TOTAL A</t>
  </si>
  <si>
    <t>UNITÁRIO</t>
  </si>
  <si>
    <t>TOTAL PARCIAL</t>
  </si>
  <si>
    <t>AUXILIAR DE ENCANADOR OU BOMBEIRO HIDRÁULICO COM ENCARGOS COMPLEMENTARES</t>
  </si>
  <si>
    <t>88248 - SINAPI</t>
  </si>
  <si>
    <t>H</t>
  </si>
  <si>
    <t>ENCANADOR OU BOMBEIRO HIDRÁULICO COM ENCARGOS COMPLEMENTARES</t>
  </si>
  <si>
    <t>88267 - SINAPI</t>
  </si>
  <si>
    <t>2 - MATERIAIS</t>
  </si>
  <si>
    <t>TOTAL B</t>
  </si>
  <si>
    <t>ADESIVO PLASTICO PARA PVC, FRASCO COM 850 GR</t>
  </si>
  <si>
    <t>122 - SINAPI</t>
  </si>
  <si>
    <t>LIXA EM FOLHA PARA PAREDE OU MADEIRA, NUMERO 120 (COR VERMELHA)</t>
  </si>
  <si>
    <t>3767 - SINAPI</t>
  </si>
  <si>
    <t>SOLUCAO LIMPADORA PARA PVC, FRASCO COM 1000 CM3</t>
  </si>
  <si>
    <t>20083 - SINAPI</t>
  </si>
  <si>
    <t>TUBO PVC, SERIE R, DN 100 MM, PARA ESGOTO OU AGUAS PLUVIAIS PREDIAL (NBR 5688)</t>
  </si>
  <si>
    <t>9841 - SINAPI</t>
  </si>
  <si>
    <t xml:space="preserve">3 - EQUIPAMENTOS </t>
  </si>
  <si>
    <t>TOTAL C</t>
  </si>
  <si>
    <t>-</t>
  </si>
  <si>
    <t>4 - RESUMO - DISCRIMINAÇÃO</t>
  </si>
  <si>
    <t>TAXA</t>
  </si>
  <si>
    <t>TOTAL S/ BDI</t>
  </si>
  <si>
    <t>MÃO DE OBRA - (TOTAL A)</t>
  </si>
  <si>
    <t>ENCARGOS SOCIAIS - (S/ TOTAL A) %</t>
  </si>
  <si>
    <t>TOTAL MÃO OBRA</t>
  </si>
  <si>
    <t>MATERIAIS - (TOTAL B)</t>
  </si>
  <si>
    <t>EQUIPAMENTOS - (TOTAL C)</t>
  </si>
  <si>
    <t>TOTAL MATERIAIS E EQUIPAMENTOS</t>
  </si>
  <si>
    <t>TOTAL (MÃO DE OBRA + MATERIAIS + EQUIPAMENTOS)</t>
  </si>
  <si>
    <t xml:space="preserve">BDI </t>
  </si>
  <si>
    <t>TOTAL DO SERVIÇO</t>
  </si>
  <si>
    <t>COMPOSIÇÃO DE REFERENCIA: 9841 SINAPI</t>
  </si>
  <si>
    <t>DESCRIÇÃO</t>
  </si>
  <si>
    <t>TIPO DE REFERÊNCIA</t>
  </si>
  <si>
    <t>PREÇO UNITÁRIO</t>
  </si>
  <si>
    <t>ÍNDICE FGV - EDIFICAÇÕES (Col.35)</t>
  </si>
  <si>
    <t>CORREÇÃO</t>
  </si>
  <si>
    <t>PREÇO UNITÁRIO CORRIGIDO</t>
  </si>
  <si>
    <t>AGOSTO/2015</t>
  </si>
  <si>
    <t>TUBO PVC, SERIE R, DN 150 MM, PARA ESGOTO OU AGUAS PLUVIAIS PREDIAL</t>
  </si>
  <si>
    <t>TUBO PVC, SERIE R, DN 150 MM, PARA ESGOTO OU AGUAS PLUVIAIS PREDIAL  (NBR 5688)</t>
  </si>
  <si>
    <t>9840 - SINAPI</t>
  </si>
  <si>
    <t>COMPOSIÇÃO DE REFERENCIA: 9840 SINAPI</t>
  </si>
  <si>
    <t>TUBO PVC, SERIE R, DN 150 MM, PARA ESGOTO OU AGUAS PLUVIAIS PREDIAL (NBR 5688)</t>
  </si>
  <si>
    <t>MÊS</t>
  </si>
  <si>
    <t>FEVEREIRO/2016</t>
  </si>
  <si>
    <t>ABRIL/2016</t>
  </si>
  <si>
    <t xml:space="preserve">                     PREÇOS</t>
  </si>
  <si>
    <t>MERCADO</t>
  </si>
  <si>
    <t>MÃO DE OBRA               -   (TOTAL A)</t>
  </si>
  <si>
    <t>ENCARGOS SOCIAIS     -  (S/ TOTAL A) %</t>
  </si>
  <si>
    <t>MATERIAIS                     -   (TOTAL B)</t>
  </si>
  <si>
    <t>EQUIPAMENTOS             -   (TOTAL C)</t>
  </si>
  <si>
    <t>PREÇO MÉDIO</t>
  </si>
  <si>
    <t>FORNECEDOR/EMPRESA</t>
  </si>
  <si>
    <t>NOV/19</t>
  </si>
  <si>
    <t>OUTUBRO/19</t>
  </si>
  <si>
    <t xml:space="preserve">                                                   FIBRALOC (27)3338-5815 CONTATO : JOAO BATISTA</t>
  </si>
  <si>
    <t>VISAUTO</t>
  </si>
  <si>
    <t>FIBRALOC</t>
  </si>
  <si>
    <t xml:space="preserve">                                                   VISAUTO LOCAÇÃO (27)3244-6673 CONTATO: EDUARDO</t>
  </si>
  <si>
    <t>FIBRAVIT</t>
  </si>
  <si>
    <t>REMOÇÃO DE GRAMA SINTÉTICA, INCLUSIVE CARGA, DESCARGA E TRANSPORTE</t>
  </si>
  <si>
    <t>VALOR SINAPI COM LEIS SOCIAIS MARÇO/2021</t>
  </si>
  <si>
    <t>L.S MARÇO 2021</t>
  </si>
  <si>
    <t>UNITÁRIO SEM L.S</t>
  </si>
  <si>
    <t>SERVENTE COM ENCARGOS COMPLEMENTARES</t>
  </si>
  <si>
    <t>88316 - SINAPI</t>
  </si>
  <si>
    <t>CARGA, MANOBRAS E DESCARGA DE MATERIAIS DIVERSOS, COM CAMINHAO CARROCERIA 9T (CARGA E DESCARGA MANUAIS)</t>
  </si>
  <si>
    <t>72850 - SINAPI</t>
  </si>
  <si>
    <t>t</t>
  </si>
  <si>
    <t>TRANSPORTE COM CAMINHÃO BASCULANTE DE 6 M3, EM VIA URBANA PAVIMENTADA, DMT ATÉ 30 KM (UNIDADE: TXKM). AF_01/2018</t>
  </si>
  <si>
    <t>97918 - SINAPI</t>
  </si>
  <si>
    <t>txkm</t>
  </si>
  <si>
    <t>COMPOSIÇÃO DE REFERENCIA: SCORIO PJ 05.20.0500</t>
  </si>
  <si>
    <t>AGOSTO/2020</t>
  </si>
  <si>
    <r>
      <rPr>
        <b/>
        <sz val="10"/>
        <color indexed="8"/>
        <rFont val="Arial"/>
        <family val="2"/>
      </rPr>
      <t>72850 - SINAPI</t>
    </r>
    <r>
      <rPr>
        <sz val="10"/>
        <color indexed="8"/>
        <rFont val="Arial"/>
        <family val="2"/>
      </rPr>
      <t>- CARGA, MANOBRAS E DESCARGA DE MATERIAIS DIVERSOS, COM CAMINHAO CARROCERIA 9T (CARGA E DESCARGA MANUAIS)</t>
    </r>
  </si>
  <si>
    <t/>
  </si>
  <si>
    <t>M2</t>
  </si>
  <si>
    <t xml:space="preserve"> SERVENTE COM ENCARGOS COMPLEMENTARES</t>
  </si>
  <si>
    <t xml:space="preserve"> JARDINEIRO COM ENCARGOS COMPLEMENTARES</t>
  </si>
  <si>
    <t>88441 - SINAPI</t>
  </si>
  <si>
    <t>SCO-RJ
MAT064820</t>
  </si>
  <si>
    <t>OUTUBRO/2018</t>
  </si>
  <si>
    <r>
      <rPr>
        <b/>
        <sz val="9"/>
        <rFont val="Arial"/>
        <family val="2"/>
      </rPr>
      <t>SCO-RJ
MAT064820-</t>
    </r>
    <r>
      <rPr>
        <sz val="9"/>
        <rFont val="Arial"/>
        <family val="2"/>
      </rPr>
      <t xml:space="preserve"> GRAMA SINTÉTICA, COM FIOS DE 50MM DE ALTURA, AREIA ESPECIAL, GRANULOS DE BORRACHA. FORNECIMENTO E INSTALAÇÃO</t>
    </r>
  </si>
  <si>
    <t>rever acesso ao SICRO-RJ</t>
  </si>
  <si>
    <t>tirar dúvida com Cláudio</t>
  </si>
  <si>
    <t>NOVEMBRO/2015</t>
  </si>
  <si>
    <t>m3</t>
  </si>
  <si>
    <t>MARÇO/2021</t>
  </si>
  <si>
    <t>SINAPI-88316</t>
  </si>
  <si>
    <t>AREIA FINA - POSTO JAZIDA/FORNECEDOR (RETIRADO NA JAZIDA, SEM TRANSPORTE)</t>
  </si>
  <si>
    <t>SINAPI-366</t>
  </si>
  <si>
    <t>M3</t>
  </si>
  <si>
    <t>COMPOSIÇÃO REFERÊNCIA: 12764 ORSE</t>
  </si>
  <si>
    <t>AJUDANTE ESPECIALIZADO COM ENCARGOS COMPLEMENTARES</t>
  </si>
  <si>
    <t>88243 - SINAPI</t>
  </si>
  <si>
    <t>PINTOR COM ENCARGOS COMPLEMENTARES</t>
  </si>
  <si>
    <t>88310 - SINAPI</t>
  </si>
  <si>
    <t>TRAVE PARA FUTEBOL SOCIETY EM TUBO DE AÇO GALVANIZADO 4" (100MM), MEDINDO 500X220CM, COM ACABAMENTO EM PINTURA ESMALTE NA COR BRANCA, SOBRE FUNDO ANTI-CORROSIVO, INCLUINDO FUNDAÇÃO + REDE EM FIO 4MM 100% NYLON COM PROTEÇÃO UV</t>
  </si>
  <si>
    <t>PAR</t>
  </si>
  <si>
    <t>3 - SERVIÇOS</t>
  </si>
  <si>
    <t>FORNECIMENTO, PREPARO E APLICAÇÃO DE CONCRETO FCK=15 MPA (BRITA 1 E 2) - (5% DE PERDAS JÁ INCLUÍDO NO CUSTO)</t>
  </si>
  <si>
    <t>040233 - IOPES</t>
  </si>
  <si>
    <t>ESCAVACAO MANUAL CAMPO ABERTO EM SOLO EXCETO ROCHA ATE 2,00M PROFUNDID</t>
  </si>
  <si>
    <t>79480 - SINAPI</t>
  </si>
  <si>
    <t>REATERRO MANUAL APILOADO COM SOQUETE. AF_10/2017</t>
  </si>
  <si>
    <t>96995 - SINAPI</t>
  </si>
  <si>
    <t>ÍNDICE DE PREÇO PARA REMOÇÃO DE ENTULHO DECORRENTE DA EXECUÇÃO DE OBRAS (CLASSE A CONAMA - NBR 10.004 - CLASSE II-B), INCLUINDO ALUGUEL DA CAÇAMBA, CARGA, TRANSPORTE E DESCARGA EM ÁREA LICENCIADA</t>
  </si>
  <si>
    <t>030304 - IOPES</t>
  </si>
  <si>
    <t>SERVIÇOS - (TOTAL C)</t>
  </si>
  <si>
    <t>COTAÇÃO DE MERCADO</t>
  </si>
  <si>
    <t>PREÇO UNITÁRIO (MARÇO/2019)</t>
  </si>
  <si>
    <t xml:space="preserve">MÉDIA PREÇOS </t>
  </si>
  <si>
    <t>PREÇO 2 TRAVES
COM REDES</t>
  </si>
  <si>
    <t>ÍNDICE COL 35 (NOV/2019)</t>
  </si>
  <si>
    <t>ÍNDICE COL 35 (MAIO/2021)</t>
  </si>
  <si>
    <t>MÉDIA PREÇO 2 TRAVES
COM REDES</t>
  </si>
  <si>
    <t>TRAVE COM REDE - JV</t>
  </si>
  <si>
    <t>TRAVE SEM REDE - MERCADÃO ESPORTES</t>
  </si>
  <si>
    <t>REDE 5M FIO 4MM - GISMAR REDES</t>
  </si>
  <si>
    <t>REDE 5M FIO 4MM - AMERICANAS</t>
  </si>
  <si>
    <t>COMPOSIÇÃO DE REFERÊNCIA: COMP-02 (ITEM 7.1) - Orçamento padrão Campo Bom de Bola Sesport - Governo do Estado</t>
  </si>
  <si>
    <t>PREÇO CORRIGIDO PELO ÍNDICE DA Coluna 35 – Edificação FGV</t>
  </si>
  <si>
    <t>ESCAVACAO MECANICA CAMPO ABERTO EM SOLO EXCETO ROCHA ATE 2,00M PROFUNDIDADE</t>
  </si>
  <si>
    <t>OBRA:  REFORMA DO CAMPO SOCIETY EM JARDIM CARAPINA</t>
  </si>
  <si>
    <t xml:space="preserve">DATA BASE: MAIO 2021  </t>
  </si>
  <si>
    <t>3.7</t>
  </si>
  <si>
    <t>3.8</t>
  </si>
  <si>
    <t>DEPARTAMENTO DE PROJETOS DE OBRAS PÚBLICAS - DPO</t>
  </si>
  <si>
    <t>MEMORIA DE CÁLCULO DOS QUANTITATIVOS DA PLANILHA ORÇAMENTÁRIA</t>
  </si>
  <si>
    <t>Local/Descrição</t>
  </si>
  <si>
    <t>Quant</t>
  </si>
  <si>
    <t>Comp. (m)</t>
  </si>
  <si>
    <t>Alt. (m)</t>
  </si>
  <si>
    <t>Esp. (m)</t>
  </si>
  <si>
    <t>Larg. (m)</t>
  </si>
  <si>
    <t>Área (m2)</t>
  </si>
  <si>
    <t>Vol (m3)</t>
  </si>
  <si>
    <t>UND</t>
  </si>
  <si>
    <t xml:space="preserve">QUANT </t>
  </si>
  <si>
    <t>C2375</t>
  </si>
  <si>
    <t>Fornecimento, Recuperação e Instalação de tubulações galvanizadas de fechamento de campo esportivo e portão com dimensões h=2,60m, seção de 250x250cm)</t>
  </si>
  <si>
    <t xml:space="preserve"> 020339</t>
  </si>
  <si>
    <t>Locação de andaime metálico para trabalho em fachada de edifíco (aluguel de 1 m² por 1 mês) inclusive frete, montagem
e desmontagem</t>
  </si>
  <si>
    <t>Recursos próprios + CEF</t>
  </si>
  <si>
    <t xml:space="preserve">MUNICÍPIO DA SERRA </t>
  </si>
  <si>
    <t>ESTADO DO ESPÍRITO SANTO</t>
  </si>
  <si>
    <t xml:space="preserve">Prefeitura Municipal da Serra </t>
  </si>
  <si>
    <r>
      <rPr>
        <sz val="8"/>
        <rFont val="Arial"/>
        <family val="2"/>
      </rPr>
      <t>Administração Central -</t>
    </r>
    <r>
      <rPr>
        <b/>
        <sz val="8"/>
        <rFont val="Arial"/>
        <family val="2"/>
      </rPr>
      <t xml:space="preserve"> AC</t>
    </r>
  </si>
  <si>
    <r>
      <rPr>
        <sz val="8"/>
        <rFont val="Arial"/>
        <family val="2"/>
      </rPr>
      <t>Riscos -</t>
    </r>
    <r>
      <rPr>
        <b/>
        <sz val="8"/>
        <rFont val="Arial"/>
        <family val="2"/>
      </rPr>
      <t xml:space="preserve"> R</t>
    </r>
  </si>
  <si>
    <r>
      <rPr>
        <sz val="8"/>
        <rFont val="Arial"/>
        <family val="2"/>
      </rPr>
      <t>Seguros e Garantias Contratuais -</t>
    </r>
    <r>
      <rPr>
        <b/>
        <sz val="8"/>
        <rFont val="Arial"/>
        <family val="2"/>
      </rPr>
      <t xml:space="preserve"> S+G</t>
    </r>
  </si>
  <si>
    <r>
      <rPr>
        <sz val="8"/>
        <rFont val="Arial"/>
        <family val="2"/>
      </rPr>
      <t xml:space="preserve">Despesas e Encargos Financeiros - </t>
    </r>
    <r>
      <rPr>
        <b/>
        <sz val="8"/>
        <rFont val="Arial"/>
        <family val="2"/>
      </rPr>
      <t>DF</t>
    </r>
  </si>
  <si>
    <r>
      <rPr>
        <sz val="8"/>
        <rFont val="Arial"/>
        <family val="2"/>
      </rPr>
      <t>Lucro -</t>
    </r>
    <r>
      <rPr>
        <b/>
        <sz val="8"/>
        <rFont val="Arial"/>
        <family val="2"/>
      </rPr>
      <t xml:space="preserve"> L</t>
    </r>
  </si>
  <si>
    <t>Alíquota Efetivado do ISS</t>
  </si>
  <si>
    <t>Declaro para os devidos fins que, o regime de execução da obra será empreitada por preço global.</t>
  </si>
  <si>
    <t>Responsável técnico</t>
  </si>
  <si>
    <t xml:space="preserve">Bernardo Zambon </t>
  </si>
  <si>
    <t>SERVIÇO</t>
  </si>
  <si>
    <t>PESO</t>
  </si>
  <si>
    <t>TOTAL  GLOBAL</t>
  </si>
  <si>
    <t>GOVERNO DO ESTADO DO ESPÍRITO SANTO</t>
  </si>
  <si>
    <t>Secretaria de Estado de Mobilidade e Infraestrutura - SEMOBI</t>
  </si>
  <si>
    <t>Departamento de Edificações e de Rodovias do Estado do Espírito Santo - DER-ES</t>
  </si>
  <si>
    <t>Planilha Orçamentária</t>
  </si>
  <si>
    <r>
      <rPr>
        <b/>
        <sz val="11"/>
        <color theme="1"/>
        <rFont val="Calibri"/>
        <family val="2"/>
        <scheme val="minor"/>
      </rPr>
      <t>Orçamento:</t>
    </r>
    <r>
      <rPr>
        <sz val="10"/>
        <color theme="1"/>
        <rFont val="Calibri"/>
        <family val="2"/>
        <scheme val="minor"/>
      </rPr>
      <t> 1120101 - TABELA CUSTOS LABOR/CT-UFES PADRÃO DER AGOSTO/2021(LS=157,27; BDI=0%)</t>
    </r>
  </si>
  <si>
    <r>
      <rPr>
        <b/>
        <sz val="11"/>
        <color theme="1"/>
        <rFont val="Calibri"/>
        <family val="2"/>
        <scheme val="minor"/>
      </rPr>
      <t>Leis Sociais:</t>
    </r>
    <r>
      <rPr>
        <sz val="10"/>
        <color theme="1"/>
        <rFont val="Calibri"/>
        <family val="2"/>
        <scheme val="minor"/>
      </rPr>
      <t> 157,27</t>
    </r>
  </si>
  <si>
    <r>
      <rPr>
        <b/>
        <sz val="11"/>
        <color theme="1"/>
        <rFont val="Calibri"/>
        <family val="2"/>
        <scheme val="minor"/>
      </rPr>
      <t>Orgão Cliente:</t>
    </r>
    <r>
      <rPr>
        <sz val="10"/>
        <color theme="1"/>
        <rFont val="Calibri"/>
        <family val="2"/>
        <scheme val="minor"/>
      </rPr>
      <t> DEPARTAMENTO DE EDIFICAÇÕES E DE RODOVIAS DO ESTADO DO ESPÍRITO SANTO</t>
    </r>
  </si>
  <si>
    <r>
      <rPr>
        <b/>
        <sz val="11"/>
        <color theme="1"/>
        <rFont val="Calibri"/>
        <family val="2"/>
        <scheme val="minor"/>
      </rPr>
      <t>BDI:</t>
    </r>
    <r>
      <rPr>
        <sz val="10"/>
        <color theme="1"/>
        <rFont val="Calibri"/>
        <family val="2"/>
        <scheme val="minor"/>
      </rPr>
      <t> 0</t>
    </r>
  </si>
  <si>
    <r>
      <rPr>
        <b/>
        <sz val="11"/>
        <color theme="1"/>
        <rFont val="Calibri"/>
        <family val="2"/>
        <scheme val="minor"/>
      </rPr>
      <t>Planilha:</t>
    </r>
    <r>
      <rPr>
        <sz val="10"/>
        <color theme="1"/>
        <rFont val="Calibri"/>
        <family val="2"/>
        <scheme val="minor"/>
      </rPr>
      <t> TABELA CUSTOS LABOR/CT-UFES PADRÃO DER AGOSTO/2021(LS=157,27; BDI=0%)</t>
    </r>
  </si>
  <si>
    <r>
      <rPr>
        <b/>
        <sz val="11"/>
        <color theme="1"/>
        <rFont val="Calibri"/>
        <family val="2"/>
        <scheme val="minor"/>
      </rPr>
      <t>Data Base:</t>
    </r>
    <r>
      <rPr>
        <sz val="10"/>
        <color theme="1"/>
        <rFont val="Calibri"/>
        <family val="2"/>
        <scheme val="minor"/>
      </rPr>
      <t> Agosto/2021</t>
    </r>
  </si>
  <si>
    <r>
      <rPr>
        <b/>
        <sz val="11"/>
        <color theme="1"/>
        <rFont val="Calibri"/>
        <family val="2"/>
        <scheme val="minor"/>
      </rPr>
      <t>Local:</t>
    </r>
    <r>
      <rPr>
        <sz val="10"/>
        <color theme="1"/>
        <rFont val="Calibri"/>
        <family val="2"/>
        <scheme val="minor"/>
      </rPr>
      <t> </t>
    </r>
  </si>
  <si>
    <t>Item</t>
  </si>
  <si>
    <t>Fonte/Código</t>
  </si>
  <si>
    <t>Especificação do Serviço</t>
  </si>
  <si>
    <t>Und.</t>
  </si>
  <si>
    <t>Quant.</t>
  </si>
  <si>
    <t>Preço Unitário</t>
  </si>
  <si>
    <t>Preço Total</t>
  </si>
  <si>
    <t>DEMOLIÇÕES E RETIRADAS</t>
  </si>
  <si>
    <t>LABOR - 010201 - 1</t>
  </si>
  <si>
    <t>Demolição de piso cimentado inclusive lastro de concreto</t>
  </si>
  <si>
    <t>m2</t>
  </si>
  <si>
    <t>LABOR - 010202 - 1</t>
  </si>
  <si>
    <t>Demolição de piso revestido com cerâmica</t>
  </si>
  <si>
    <t>LABOR - 010203 - 1</t>
  </si>
  <si>
    <t>Demolição de piso revestido com cerâmica inclusive lastro de concreto</t>
  </si>
  <si>
    <t>LABOR - 010204 - 1</t>
  </si>
  <si>
    <t>Demolição de piso revestido com tacos de madeira</t>
  </si>
  <si>
    <t>LABOR - 010205 - 1</t>
  </si>
  <si>
    <t>Demolição de piso de tábuas</t>
  </si>
  <si>
    <t>LABOR - 010206 - 1</t>
  </si>
  <si>
    <t>Demolição de revestimento com azulejos</t>
  </si>
  <si>
    <t>LABOR - 010207 - 1</t>
  </si>
  <si>
    <t>Demolição de revestimento com lambris de madeira</t>
  </si>
  <si>
    <t>LABOR - 010208 - 1</t>
  </si>
  <si>
    <t>Retirada de revestimento antigo em reboco</t>
  </si>
  <si>
    <t>LABOR - 010209 - 1</t>
  </si>
  <si>
    <t>Demolição de alvenaria</t>
  </si>
  <si>
    <t>LABOR - 010210 - 1</t>
  </si>
  <si>
    <t>LABOR - 010212 - 1</t>
  </si>
  <si>
    <t>Retirada manual de pavimento em paralelepípedos, incluindo empilhamento para reaproveitamento</t>
  </si>
  <si>
    <t>LABOR - 010213 - 1</t>
  </si>
  <si>
    <t>Retirada manual de blocos pré-moldados de concreto (Blokret), inclusive empilhamento para reaproveitamento</t>
  </si>
  <si>
    <t>LABOR - 010214 - 1</t>
  </si>
  <si>
    <t>Retirada de portas e janelas de madeira, inclusive batentes</t>
  </si>
  <si>
    <t>LABOR - 010215 - 1</t>
  </si>
  <si>
    <t>Retirada de esquadrias metálicas</t>
  </si>
  <si>
    <t>LABOR - 010216 - 1</t>
  </si>
  <si>
    <t>Retirada de meio-fio de concreto</t>
  </si>
  <si>
    <t>LABOR - 010218 - 1</t>
  </si>
  <si>
    <t>Remoção de pintura antiga a óleo ou esmalte</t>
  </si>
  <si>
    <t>LABOR - 010219 - 1</t>
  </si>
  <si>
    <t>Demolição manual de concreto armado (EMOP 05.001.033)</t>
  </si>
  <si>
    <t>LABOR - 010220 - 1</t>
  </si>
  <si>
    <t>Demolição de piso cimentado, exclusive lastro de concreto</t>
  </si>
  <si>
    <t>LABOR - 010221 - 1</t>
  </si>
  <si>
    <t>Retirada de bandeira de porta</t>
  </si>
  <si>
    <t>LABOR - 010222 - 1</t>
  </si>
  <si>
    <t>Demolição de elementos vazados cerâmicos ou de concreto</t>
  </si>
  <si>
    <t>LABOR - 010223 - 1</t>
  </si>
  <si>
    <t>Retirada de aparelhos sanitários</t>
  </si>
  <si>
    <t>LABOR - 010224 - 1</t>
  </si>
  <si>
    <t>Retirada de grades, gradis, alambrados, cercas e portões</t>
  </si>
  <si>
    <t>LABOR - 010225 - 1</t>
  </si>
  <si>
    <t>Retirada de bancada de pia</t>
  </si>
  <si>
    <t>LABOR - 010226 - 1</t>
  </si>
  <si>
    <t>Retirada de tanque de cimento</t>
  </si>
  <si>
    <t>LABOR - 010227 - 1</t>
  </si>
  <si>
    <t>Retirada de caixa d'água de fibrocimento, inclusive tubulação de ligação</t>
  </si>
  <si>
    <t>LABOR - 010228 - 1</t>
  </si>
  <si>
    <t>Demolição de forro de madeira, sem reaproveitamento</t>
  </si>
  <si>
    <t>LABOR - 010229 - 1</t>
  </si>
  <si>
    <t>Retirada de poste de aço de 4 a 6 m</t>
  </si>
  <si>
    <t>LABOR - 010230 - 1</t>
  </si>
  <si>
    <t>Retirada de pintura antiga a base de PVA</t>
  </si>
  <si>
    <t>LABOR - 010234 - 1</t>
  </si>
  <si>
    <t>Demolição de laje pré-moldada de concreto</t>
  </si>
  <si>
    <t>LABOR - 010238 - 1</t>
  </si>
  <si>
    <t>Apicoamento de superfície com revestimento em argamassa</t>
  </si>
  <si>
    <t>LABOR - 010239 - 1</t>
  </si>
  <si>
    <t>Retirada de divisórias com reaproveitamento</t>
  </si>
  <si>
    <t>LABOR - 010240 - 1</t>
  </si>
  <si>
    <t>Retirada de pontos elétricos (luminárias, interruptores e tomadas)</t>
  </si>
  <si>
    <t>LABOR - 010242 - 1</t>
  </si>
  <si>
    <t>Retirada de vidros quebrados</t>
  </si>
  <si>
    <t>LABOR - 010244 - 1</t>
  </si>
  <si>
    <t>Retirada de rodapé em argamassa de cimento e areia</t>
  </si>
  <si>
    <t>LABOR - 010246 - 1</t>
  </si>
  <si>
    <t>Lixamento de parede com pintura antiga PVA para recebimento de nova camada de tinta</t>
  </si>
  <si>
    <t>LABOR - 010253 - 1</t>
  </si>
  <si>
    <t>Remoção de engradamento de madeira de cobertura para reaproveitamento</t>
  </si>
  <si>
    <t>LABOR - 010254 - 1</t>
  </si>
  <si>
    <t>Remoção de telhas cerâmica, tipo francesa, inclusive cumeeira</t>
  </si>
  <si>
    <t>LABOR - 010255 - 1</t>
  </si>
  <si>
    <t>Remoção de telhas cerâmicas, tipo colonial, inclusive cumeeiras</t>
  </si>
  <si>
    <t>LABOR - 010256 - 1</t>
  </si>
  <si>
    <t>Remoção de telha ondulada de fibrocimento, inclusive cumeeira</t>
  </si>
  <si>
    <t>LABOR - 010259 - 1</t>
  </si>
  <si>
    <t>Retirada de rodapé de madeira ou cerâmica</t>
  </si>
  <si>
    <t>LABOR - 010264 - 1</t>
  </si>
  <si>
    <t>Demolição de piso granilite</t>
  </si>
  <si>
    <t>LABOR - 010271 - 1</t>
  </si>
  <si>
    <t>Retirada de caixas/quadros elétricos</t>
  </si>
  <si>
    <t>LABOR - 010279 - 1</t>
  </si>
  <si>
    <t>Retirada de quadro de giz (1.29 x 3.95m)</t>
  </si>
  <si>
    <t>LABOR - 010280 - 1</t>
  </si>
  <si>
    <t>Remoção de cobertura em telha metálica, exclusive estrutura</t>
  </si>
  <si>
    <t>LABOR - 010286 - 1</t>
  </si>
  <si>
    <t>Demolição de divisória de granito</t>
  </si>
  <si>
    <t>LABOR - 010292 - 1</t>
  </si>
  <si>
    <t>Retirada de alizar de madeira</t>
  </si>
  <si>
    <t>LABOR - 010315 - 1</t>
  </si>
  <si>
    <t>Retirada de cobertura em telhas Canalete 49</t>
  </si>
  <si>
    <t>LABOR - 010317 - 1</t>
  </si>
  <si>
    <t>Demolição de alvenaria, com reaproveitamento</t>
  </si>
  <si>
    <t>LABOR - 010318 - 1</t>
  </si>
  <si>
    <t>Remoção de forro em eucatex, sem aproveitamento do material</t>
  </si>
  <si>
    <t>LABOR - 010319 - 1</t>
  </si>
  <si>
    <t>Remoção de pintura antiga a base de óleo ou esmalte sobre esquadrias</t>
  </si>
  <si>
    <t>LABOR - 010320 - 1</t>
  </si>
  <si>
    <t>Remoção de revestimento de pisos com forração textil</t>
  </si>
  <si>
    <t>LABOR - 010323 - 1</t>
  </si>
  <si>
    <t>Retirada de torneiras e registros</t>
  </si>
  <si>
    <t>LABOR - 010324 - 1</t>
  </si>
  <si>
    <t>Retirada de cobertura em telha canalete 90</t>
  </si>
  <si>
    <t>LABOR - 010325 - 1</t>
  </si>
  <si>
    <t>Demolição de estrutura de madeira para telhado</t>
  </si>
  <si>
    <t>LABOR - 010326 - 1</t>
  </si>
  <si>
    <t>Retirada de estrutura em madeira do telhado</t>
  </si>
  <si>
    <t>LABOR - 010327 - 1</t>
  </si>
  <si>
    <t>Retirada de marco de madeira</t>
  </si>
  <si>
    <t>LABOR - 010329 - 1</t>
  </si>
  <si>
    <t>Retirada de disjuntor</t>
  </si>
  <si>
    <t>LABOR - 010331 - 1</t>
  </si>
  <si>
    <t>Demolição de piso, soleira, peitoris e escadas em mármore ou granito, exclusive regularização</t>
  </si>
  <si>
    <t>LABOR - 010332 - 1</t>
  </si>
  <si>
    <t>Retirada de roda parede em madeira</t>
  </si>
  <si>
    <t>LABOR - 010333 - 1</t>
  </si>
  <si>
    <t>Retirada de piso de borracha</t>
  </si>
  <si>
    <t>LIMPEZA DO TERRENO</t>
  </si>
  <si>
    <t>LABOR - 010401 - 1</t>
  </si>
  <si>
    <t>Corte de capoeira fina, a foice (manual)</t>
  </si>
  <si>
    <t>LABOR - 010402 - 1</t>
  </si>
  <si>
    <t>Raspagem e limpeza do terreno (manual)</t>
  </si>
  <si>
    <t>LABOR - 010403 - 1</t>
  </si>
  <si>
    <t>Corte e destocamento de árvores com diâmetro de até 15 cm</t>
  </si>
  <si>
    <t>LABOR - 010404 - 1</t>
  </si>
  <si>
    <t>Corte e destocamento de árvores com diâmetro superior a 30 cm</t>
  </si>
  <si>
    <t>LOCAÇÃO</t>
  </si>
  <si>
    <t>LABOR - 010501 - 2</t>
  </si>
  <si>
    <t>Locação de obra com gabarito de madeira</t>
  </si>
  <si>
    <t>LABOR - 010512 - 1</t>
  </si>
  <si>
    <t>Equipe topográfica para serviços simples de locação e nivelamento (incluindo equipamento, transporte e profissionais nivel médio)</t>
  </si>
  <si>
    <t>TAPUMES, BARRACÕES E COBERTURAS</t>
  </si>
  <si>
    <t>LABOR - 020305 - 2</t>
  </si>
  <si>
    <t>LABOR - 020339 - 1</t>
  </si>
  <si>
    <t>Locação de andaime metálico para trabalho em fachada de edifíco (aluguel de 1 m² por 1 mês) inclusive frete, montagem e desmontagem</t>
  </si>
  <si>
    <t>LABOR - 020343 - 3</t>
  </si>
  <si>
    <t>Aluguel mensal container para escritório, sem banheiro, dim. 6.00x2.40m, incl. porta, 2 janelas, abert p/ ar cond., 2 pt iluminação, 2 tomadas elét. e 1 tomada telef. Isolamento térmico (teto e paredes), piso em comp. Naval, cert. NR18, incl. laudo descontaminação.</t>
  </si>
  <si>
    <t>LABOR - 020344 - 2</t>
  </si>
  <si>
    <t>LABOR - 020346 - 1</t>
  </si>
  <si>
    <t>Locação de andaime metálico para fachada - tipo torre (aluguel mensal)</t>
  </si>
  <si>
    <t>LABOR - 020348 - 3</t>
  </si>
  <si>
    <t>Fornecimento e instalação de proteção para andaime fachadeiro considerando plataforma, rodapé e guarda-corpo em madeira, inclusive entelamento, conforme NR-18 (medido por m2 de fachada)</t>
  </si>
  <si>
    <t>LABOR - 020350 - 3</t>
  </si>
  <si>
    <t>Tapume Telha Metálica Ondulada em aço galvalume 0,50mm Branca h=2,20m, incl. montagem estr. mad. 8"x8", c/adesivo "DER-ES" 60x60cm a cada 10m, incl. faixas pint. esmalte sint. cores azul c/ h=30cm e rosa c/ h=10cm (Reaproveitamento 2x)</t>
  </si>
  <si>
    <t>LABOR - 020351 - 2</t>
  </si>
  <si>
    <t>Tapume madeira compensada resinada e= 12mm h=2,20m, estr. c/ mad reflorest., incl mont, pintura esmalte sint, adesivo "DER-ES" 60x60cm a cada 10m e faixas c/ pintura esmalte sintético nas cores azul c/ h=30cm e rosa c/ h=10cm</t>
  </si>
  <si>
    <t>LABOR - 020352 - 1</t>
  </si>
  <si>
    <t>Aluguel mensal container para escritório, dim. 6.00x2.40m, c/ banheiro (vaso+lavat+chuveiro e básc), incl. porta, 2 janelas, abert p/ ar cond., 2 pt iluminação, 2 tom. elét. e 1 tom.telef. Isolam.térmico(teto e paredes), piso em comp. Naval, cert. NR18, incl. laudo descontaminação.</t>
  </si>
  <si>
    <t>ms</t>
  </si>
  <si>
    <t>LABOR - 020353 - 1</t>
  </si>
  <si>
    <t>Aluguel mensal container para refeitorio, incl. porta, 2 janelas, abert p/ ar cond., 2 pt iluminação, 2 tomadas elét. e 1 tomada telef. Isolamento térmico (paredes e teto), piso em comp. Naval pintado, cert. NR18, incl. laudo descontaminação.</t>
  </si>
  <si>
    <t>LABOR - 020354 - 1</t>
  </si>
  <si>
    <t>Aluguel mensal container para vestiário, incl. porta, venezianas de circulação, 1 pt iluminação, Isolamento térmico (teto), piso em comp. Naval pintado, cert. NR18, incl. laudo descontaminação.</t>
  </si>
  <si>
    <t>LABOR - 020355 - 1</t>
  </si>
  <si>
    <t>Aluguel mensal container sanitário, incl porta, básc, 2 ptos luz, 1 pto aterram., 3vasos, 3lavatórios, calha mictório, 6 chuveiros (1 eletrico), torn.,registros, piso comp. Naval pintado, cert NR18 e laudo descontaminação</t>
  </si>
  <si>
    <t>LABOR - 020356 - 1</t>
  </si>
  <si>
    <t>Aluguel mensal container para almoxarifado, incl. porta, 2 janelas, 1 pt iluminação, Isolamento térmico (teto), piso em comp. Naval pintado, cert. NR18, incl. laudo descontaminação.</t>
  </si>
  <si>
    <t>INSTALAÇÃO DO CANTEIRO DE OBRAS (UTILIZAÇÃO 1 VEZ), PROJETO PADRÃO LABOR - NR.18 (OBRAS COM PRAZO DE EXECUÇÃO SUPERIOR A 12 MESES)</t>
  </si>
  <si>
    <t>LABOR - 020701 - 5</t>
  </si>
  <si>
    <t>Barracão para escritório com sanitário área de 14.50 m2, de chapa de compens. 12mm e pontalete 8x8cm, piso cimentado e cobertura de telha de fibroc. 6mm, incl. ponto de luz e cx. de inspeção, conf. projeto (1 utilização)</t>
  </si>
  <si>
    <t>LABOR - 020702 - 2</t>
  </si>
  <si>
    <t>Barracão para almoxarifado área de 10.90m2, de chapa de compensado de 12mm e pontalete 8x8cm, piso cimentado e cobertura de telhas de fibrocimento de 6mm, incl. ponto de luz, conf. projeto (1 utilização)</t>
  </si>
  <si>
    <t>LABOR - 020703 - 2</t>
  </si>
  <si>
    <t>Barracão para depósito de cimento área de 10.90m2, de chapa de compensado 12mm e pontaletes 8x8cm, piso cimentado e cobertura de telhas de fibrocimento de 6mm, inclusive ponto de luz, conf. projeto (1 utilização)</t>
  </si>
  <si>
    <t>LABOR - 020704 - 3</t>
  </si>
  <si>
    <t>Refeitório com paredes de chapa de compens. 12mm e pontaletes 8x8cm, piso ciment. e cob. de telhas fibroc. 6mm, incl. ponto de luz e cx. de inspeção (cons. 1.21 m2/func./turno), conf. projeto (1 utilização)</t>
  </si>
  <si>
    <t>LABOR - 020705 - 4</t>
  </si>
  <si>
    <t>Unidade de sanitário e vestiário p/ até 20 func. área de 18.15m2, paredes de chapa compens. 12mm e pontalete 8x8cm, piso cimentado, cobert. telha fibroc. 6mm, incl. instalação de luz e cx. de inspeção, conf. projeto (1 utilização)</t>
  </si>
  <si>
    <t>LABOR - 020706 - 4</t>
  </si>
  <si>
    <t>Unidade de sanitário e vestiário de 20 a 40 func. área 25.40m2, paredes de chapa compens. 12mm e pontalete 8x8cm, piso cimentado, cobert. telha fibroc. 6mm, incl. inst. de luz e cx. de inspeção, conf. projeto (1 utilização)</t>
  </si>
  <si>
    <t>LABOR - 020707 - 4</t>
  </si>
  <si>
    <t>Unidade de sanitário e vestiário de 40 a 60 func. área 33.90m2, paredes de chapa compens. 12mm e pontalete 8x8cm, piso cimentado, cobert. telha fibroc. 6mm, incl. inst. de luz e cx. de inspeção, conf. projeto (1 utilização)</t>
  </si>
  <si>
    <t>LABOR - 020708 - 2</t>
  </si>
  <si>
    <t>Galpão para serraria e carpintaria área 12.00m2, em peça de madeira 8x8cm e contraventamento de 5x7cm, cobertura de telha de fibroc. de 6mm, inclusive ponto e cabo de alimentação da máquina, conf. projeto (1 utilização)</t>
  </si>
  <si>
    <t>LABOR - 020709 - 2</t>
  </si>
  <si>
    <t>Galpão para corte e armação com área de 6.00m2, em peças de madeira 8x8cm e contraventamento de 5x7cm, cobertura de telhas de fibroc. de 6mm, inclusive ponto e cabo de alimentação da máquina, conf. projeto (1 utilização)</t>
  </si>
  <si>
    <t>LABOR - 020710 - 2</t>
  </si>
  <si>
    <t>Reservatório de poliestileno de 500L, incl. suporte em madeira de 7x12cm e 5x7cm, elevado de 4m, conf. projeto (1 utilização)</t>
  </si>
  <si>
    <t>LABOR - 020711 - 2</t>
  </si>
  <si>
    <t>Reservatório de poliestileno de 1000 L, incl. suporte em madeira de 7x12cm e 8x7cm, elevado de 4m, conf. projeto (1 utilização)</t>
  </si>
  <si>
    <t>LABOR - 020712 - 1</t>
  </si>
  <si>
    <t>Rede de água com padrão de entrada d'água diâm. 3/4", conf. espec. CESAN, incl. tubos e conexões para alimentação, distribuição, extravasor e limpeza, cons. o padrão a 25m, conf. projeto (1 utilização)</t>
  </si>
  <si>
    <t>LABOR - 020713 - 2</t>
  </si>
  <si>
    <t>Rede de luz, incl. padrão entrada de energia trifás., cabo de ligação até barracões, quadro de distrib., disj. e chave de força (quando necessário), cons. 20m entre padrão entrada e QDG, conf. projeto (1 utilização)</t>
  </si>
  <si>
    <t>LABOR - 020714 - 2</t>
  </si>
  <si>
    <t>Rede de esgoto, contendo fossa e filtro, inclusive tubos e conexões de ligação entre caixas, considerando distância de 25m, conforme projeto (1 utilização)</t>
  </si>
  <si>
    <t>INSTALAÇÃO DO CANTEIRO DE OBRAS (UTILIZAÇÃO 2 VEZES), PROJETO PADRÃO LABOR - NR.18 (OBRAS COM PRAZO DE EXECUÇÃO DE 6 A 12 MESES)</t>
  </si>
  <si>
    <t>LABOR - 020801 - 5</t>
  </si>
  <si>
    <t>Barracão para escritório com sanitário área 14.50m2, de chapa de compens. 12mm e pontalete 8x8cm, piso cimentado e cobertura de telha de fibroc. 6mm, incl. ponto de luz e cx. de inspeção, conf. projeto (2 utilizações)</t>
  </si>
  <si>
    <t>LABOR - 020802 - 2</t>
  </si>
  <si>
    <t>Barracão para almoxarifado área de 10.90m2, de chapa de compensado 12mm e pontaletes 8x8cm, piso cimentado e cobertura de telha de fibrocimento de 6mm, inclusive ponto de luz, conf. projeto (2 utilizações)</t>
  </si>
  <si>
    <t>LABOR - 020803 - 2</t>
  </si>
  <si>
    <t>Barracão para depósito de cimento área de 10.90m2, de chapa de compensado 12mm e pontaletes 8x8cm, piso cimentado e cobertura de telhas de fibrocimento de 6mm, inclusive ponto de luz, conf. projeto (2 utilizações)</t>
  </si>
  <si>
    <t>LABOR - 020804 - 3</t>
  </si>
  <si>
    <t>Refeitório com paredes de chapa de compens. 12mm e pontaletes 8x8cm, piso ciment. e cobert. de telhas fibroc. 6mm, incl. ponto de luz e cx. de inspeção (cons. 1.21m2/func./turno), conf. projeto (2 utilização)</t>
  </si>
  <si>
    <t>LABOR - 020805 - 4</t>
  </si>
  <si>
    <t>Unidade de sanitário e vestiário para até 20 func. área 18.15m2, paredes de chapa compens. 12mm e pontalete 8x8cm, piso cimentado, cobert. telha fibroc. 6mm, incl. inst. de luz e cx. de inspeção, conf. projeto (2 utilizações)</t>
  </si>
  <si>
    <t>LABOR - 020806 - 4</t>
  </si>
  <si>
    <t>Unidade de sanitário e vestiário de 20 a 40 func. área 25.40m2, paredes de chapa compens. 12mm e pontalete 8x8cm, piso cimentado, cobert. telha fibroc. 6mm, incl. inst. de luz e cx. de inspeção, conf. projeto (2 utilizações)</t>
  </si>
  <si>
    <t>LABOR - 020807 - 4</t>
  </si>
  <si>
    <t>Unidade de sanitário e vestiário de 40 a 60 func. área 33.90m2, paredes de chapa compens. 12mm e pontalete 8x8cm, piso cimentado, cobert. telha fibroc. 6mm, incl. inst. de luz e cx. de inspeção, conf. projeto (2 utilizações)</t>
  </si>
  <si>
    <t>LABOR - 020808 - 2</t>
  </si>
  <si>
    <t>Galpão para serraria e carpintaria área 12.00m2, em peças de madeira 8x8cm e contraventamento de 5x7cm, cobertura de telhas de fibroc. de 6mm, inclusive ponto e cabo de alimentação da máquina, conf. projeto (2 utilizações)</t>
  </si>
  <si>
    <t>LABOR - 020809 - 2</t>
  </si>
  <si>
    <t>Galpão para corte e armação com área de 6.00m2, de peças de madeira 8x8cm e contraventamento de 5x7cm, cobertura de telhas de fibroc. de 6mm, inclusive ponto e cabo de alimentação da máquina, conf. projeto (2 utilizações)</t>
  </si>
  <si>
    <t>LABOR - 020810 - 2</t>
  </si>
  <si>
    <t>Reservatório de poliestileno de 500 L, incl. suporte em madeira de 7x12cm e 5x7cm, elevado de 4m, conforme projeto (2 utilizações)</t>
  </si>
  <si>
    <t>LABOR - 020811 - 2</t>
  </si>
  <si>
    <t>Reservatório de poliestileno de 1000 L, inclusive suporte em madeira de 7x12cm e 5x7cm, elevado de 4m, conforme projeto (2 utilizações)</t>
  </si>
  <si>
    <t>LABOR - 020812 - 1</t>
  </si>
  <si>
    <t>Rede de água, com padrão de entrada d'água diâm. 3/4", conf. espec. CESAN, incl. tubos e conexões para alimentação, distribuição, extravasor e limpeza, cons. o padrão a 25m, conf. projeto (2 utilizações)</t>
  </si>
  <si>
    <t>MOVIMENTO DE TERRA</t>
  </si>
  <si>
    <t>ESCAVAÇÕES</t>
  </si>
  <si>
    <t>LABOR - 030101 - 1</t>
  </si>
  <si>
    <t>LABOR - 030102 - 1</t>
  </si>
  <si>
    <t>Escavação manual em material de 2a. categoria, até 1.50 m de profundidade</t>
  </si>
  <si>
    <t>LABOR - 030103 - 1</t>
  </si>
  <si>
    <t>Escavação mecânica em material de 1a. categoria</t>
  </si>
  <si>
    <t>LABOR - 030104 - 1</t>
  </si>
  <si>
    <t>Escavação mecânica em material de 2a. categoria</t>
  </si>
  <si>
    <t>LABOR - 030119 - 1</t>
  </si>
  <si>
    <t>Apiloamento do fundo de vala com maço de 30 a 60kg</t>
  </si>
  <si>
    <t>REATERRO E COMPACTAÇÃO</t>
  </si>
  <si>
    <t>LABOR - 030201 - 1</t>
  </si>
  <si>
    <t>LABOR - 030202 - 2</t>
  </si>
  <si>
    <t>Material para aterro - areia limpa (fornecimento já considerado 15% de empolamento)</t>
  </si>
  <si>
    <t>LABOR - 030203 - 1</t>
  </si>
  <si>
    <t>Lastro de brita 3 e 4, apiloado manualmente</t>
  </si>
  <si>
    <t>LABOR - 030204 - 1</t>
  </si>
  <si>
    <t>Lastro de areia</t>
  </si>
  <si>
    <t>LABOR - 030206 - 2</t>
  </si>
  <si>
    <t>Aterro manual para regularização do terreno em areia, inclusive adensamento hidráulico e fornecimento do material (máximo de 100m3)</t>
  </si>
  <si>
    <t>LABOR - 030208 - 2</t>
  </si>
  <si>
    <t>Aterro manual para regularização do terreno em argila, inclusive adensamento manual e fornecimento do material (máximo de 100m3)</t>
  </si>
  <si>
    <t>LABOR - 030209 - 1</t>
  </si>
  <si>
    <t>Aterro com areia em áreas de calçada, inclusive fornecimento e adensamento</t>
  </si>
  <si>
    <t>LABOR - 030210 - 1</t>
  </si>
  <si>
    <t>Aterro compactado utilizando compactador de placa vibratória com reaproveitamento do material</t>
  </si>
  <si>
    <t>LABOR - 030211 - 1</t>
  </si>
  <si>
    <t>Reaterro de valas, exclusive compactação</t>
  </si>
  <si>
    <t>TRANSPORTES</t>
  </si>
  <si>
    <t>LABOR - 030304 - 2</t>
  </si>
  <si>
    <t>LABOR - 030305 - 1</t>
  </si>
  <si>
    <t>Transporte de material encosta acima, serviço inteiramente manual, a 10m de distância, considerados ao longo da encosta, inclusive carga e descarga (txdam)</t>
  </si>
  <si>
    <t>LABOR - 030306 - 1</t>
  </si>
  <si>
    <t>Transporte de material encosta abaixo, serviço inteiramente manual, a 10m de distância, considerados ao longo da encosta, inclusive carga e descarga (txdam)</t>
  </si>
  <si>
    <t>ESTRUTURAS</t>
  </si>
  <si>
    <t>INFRA-ESTRUTURA (FUNDAÇÃO)</t>
  </si>
  <si>
    <t>LABOR - 040202 - 2</t>
  </si>
  <si>
    <t>Fornecimento, preparo e aplicação de concreto ciclópico Fck=15MPa com 30% de pedra de mão</t>
  </si>
  <si>
    <t>LABOR - 040206 - 2</t>
  </si>
  <si>
    <t>Fôrma de tábua de madeira de 2.5 x 30.0 cm para fundações, levando-se em conta a utilização 5 vezes (incluido o material, corte, montagem, escoramento e desforma)</t>
  </si>
  <si>
    <t>LABOR - 040224 - 1</t>
  </si>
  <si>
    <t>Fornecimento, preparo e aplicação de concreto Fck = 30 MPa (com brita 1 e 2) - (5% de perdas já incluído no custo)</t>
  </si>
  <si>
    <t>LABOR - 040231 - 1</t>
  </si>
  <si>
    <t>Fornecimento, preparo e aplicação de concreto magro com consumo mínimo de cimento de 250 kg/m3 (brita 1 e 2) - (5% de perdas já incluído no custo)</t>
  </si>
  <si>
    <t>LABOR - 040233 - 1</t>
  </si>
  <si>
    <t>Fornecimento, preparo e aplicação de concreto Fck=15 MPa (brita 1 e 2) - (5% de perdas já incluído no custo)</t>
  </si>
  <si>
    <t>LABOR - 040235 - 1</t>
  </si>
  <si>
    <t>Fornecimento, preparo e aplicação de concreto Fck=20 MPa (brita 1 e 2) - (5% de perdas já incluído no custo)</t>
  </si>
  <si>
    <t>LABOR - 040237 - 1</t>
  </si>
  <si>
    <t>Fornecimento, preparo e aplicação de concreto Fck=25 MPa (brita 1 e 2) - (5% de perdas já incluído no custo)</t>
  </si>
  <si>
    <t>LABOR - 040238 - 2</t>
  </si>
  <si>
    <t>Fôrma de chapa compensada resinada 12mm, levando-se em conta a utilização 3 vezes (incluido o material, corte, montagem, escoramento e desfôrma)</t>
  </si>
  <si>
    <t>LABOR - 040239 - 1</t>
  </si>
  <si>
    <t>Fornecimento e aplicação de concreto USINADO Fck=20 MPa - considerando lançamento MANUAL para INFRA-ESTRUTURA (5% de perdas já incluído no custo)</t>
  </si>
  <si>
    <t>LABOR - 040240 - 1</t>
  </si>
  <si>
    <t>Fornecimento e aplicação de concreto USINADO Fck=25 MPa - considerando lançamento MANUAL para INFRA-ESTRUTURA (5% de perdas já incluído no custo)</t>
  </si>
  <si>
    <t>LABOR - 040243 - 1</t>
  </si>
  <si>
    <t>Fornecimento, dobragem e colocação em fôrma, de armadura CA-50 A média, diâmetro de 6.3 a 10.0 mm</t>
  </si>
  <si>
    <t>kg</t>
  </si>
  <si>
    <t>LABOR - 040245 - 1</t>
  </si>
  <si>
    <t>Fornecimento, dobragem e colocação em fôrma, de armadura CA-50 A grossa diâmetro de 12.5 a 25.0 mm (1/2 a 1")</t>
  </si>
  <si>
    <t>LABOR - 040246 - 1</t>
  </si>
  <si>
    <t>Fornecimento, dobragem e colocação em fôrma, de armadura CA-60 B fina, diâmetro de 4.0 a 7.0mm</t>
  </si>
  <si>
    <t>LABOR - 040249 - 2</t>
  </si>
  <si>
    <t>Fôrma de tábua de madeira de 2.5x30.0cm, levando-se em conta utilização 1 vez (incluindo o material, corte, montagem, escoramento e desforma)</t>
  </si>
  <si>
    <t>LABOR - 040250 - 2</t>
  </si>
  <si>
    <t>Fôrma de tábua de madeira de 2.5x30.0cm, levando-se em conta utilização 3 vezes (incluindo o material, corte, montagem, escoramento e desforma)</t>
  </si>
  <si>
    <t>LABOR - 040253 - 1</t>
  </si>
  <si>
    <t>Fornecimento e aplicação de concreto USINADO Fck=30 MPa - considerando lançamento MANUAL para INFRA-ESTRUTURA (5% de perdas já incluído no custo)</t>
  </si>
  <si>
    <t>SUPER-ESTRUTURA</t>
  </si>
  <si>
    <t>LABOR - 040315 - 1</t>
  </si>
  <si>
    <t>LABOR - 040320 - 1</t>
  </si>
  <si>
    <t>LABOR - 040322 - 1</t>
  </si>
  <si>
    <t>LABOR - 040324 - 1</t>
  </si>
  <si>
    <t>LABOR - 040328 - 1</t>
  </si>
  <si>
    <t>LABOR - 040329 - 1</t>
  </si>
  <si>
    <t>Fornecimento e aplicação de concreto USINADO Fck=20 MPa - considerando BOMBEAMENTO (5% de perdas já incluído no custo) (6% de taxa p/concr.bombeavel)</t>
  </si>
  <si>
    <t>LABOR - 040330 - 1</t>
  </si>
  <si>
    <t>Fornecimento e aplicação de concreto USINADO Fck=25 MPa - considerando BOMBEAMENTO (5% de perdas já incluído no custo) (6% de taxa p/concr.bombeavel)</t>
  </si>
  <si>
    <t>LABOR - 040331 - 1</t>
  </si>
  <si>
    <t>Fornecimento e aplicação de concreto USINADO Fck=30 MPa - considerando BOMBEAMENTO (5% de perdas já incluído no custo) (6% de taxa p/ concr. bombeavel)</t>
  </si>
  <si>
    <t>LABOR - 040332 - 1</t>
  </si>
  <si>
    <t>Fornecimento, dobragem e colocação em fôrma, de armadura CA-50 A grossa, diâmetro de 12.5 a 25.0mm</t>
  </si>
  <si>
    <t>LABOR - 040333 - 1</t>
  </si>
  <si>
    <t>LABOR - 040337 - 2</t>
  </si>
  <si>
    <t>Fôrma em chapa de madeira compensada plastificada 12mm para estrutura em geral, 5 reaproveitamentos, reforçada com sarrafos de madeira 2.5x10cm (incl material, corte, montagem, escoras em eucalipto e desforma)</t>
  </si>
  <si>
    <t>LABOR - 040339 - 2</t>
  </si>
  <si>
    <t>Forma de chapas madeira compensada resinada, esp. 12mm, levando-se em conta a utilização 3 vezes, reforçadas com sarrafos de madeira de 2.5 x 10.0cm (incl material, corte, montagem, escoras em eucalipto e desforma)</t>
  </si>
  <si>
    <t>ESTRUTURAS DE CONCRETO APARENTE</t>
  </si>
  <si>
    <t>LABOR - 040405 - 2</t>
  </si>
  <si>
    <t>Fôrma com chapa compensada plastificada esp. 12mm, utização 5 vezes</t>
  </si>
  <si>
    <t>LAJES PRÉ-MOLDADAS</t>
  </si>
  <si>
    <t>LABOR - 040601 - 3</t>
  </si>
  <si>
    <t>Laje pré-fabricada treliçada para forro simples revestido, vão até 3.5m, capeamento 2cm, esp. 10cm, Fck = 150Kg/cm2</t>
  </si>
  <si>
    <t>LABOR - 040602 - 3</t>
  </si>
  <si>
    <t>Laje pré-fabricada treliçada, sobrecarga 300 Kg/m2, vão de 3.5m a 4.3m, capeamento 4cm, esp. 12cm, Fck = 150 Kg/cm2</t>
  </si>
  <si>
    <t>DIVERSOS</t>
  </si>
  <si>
    <t>LABOR - 040705 - 1</t>
  </si>
  <si>
    <t>Execução de junta de dilatação 2 x 2 cm considerando 1cm de aplicação de isopor e 1cm de aplicação de mastique elástico do tipo sikaflex 1a ou equivalente</t>
  </si>
  <si>
    <t>RECUPERAÇÃO DE ESTRUTURAS</t>
  </si>
  <si>
    <t>LABOR - 040801 - 1</t>
  </si>
  <si>
    <t>Remoção cuidadosa do concreto afetado, através de escarificação</t>
  </si>
  <si>
    <t>LABOR - 040802 - 1</t>
  </si>
  <si>
    <t>Remoção cuidadosa do concreto afetado, através de escarificação (considerando esp. escarificada de 5cm)</t>
  </si>
  <si>
    <t>LABOR - 040803 - 2</t>
  </si>
  <si>
    <t>Preparação do substrato para reparo em estrutura de concreto por apicoamento manual da superfície</t>
  </si>
  <si>
    <t>LABOR - 040806 - 1</t>
  </si>
  <si>
    <t>Limpeza de aço com lixamento e escovamento com escova de aço, até a completa remoção de partículas soltas, materiais indesejáveis e corrosão</t>
  </si>
  <si>
    <t>LABOR - 040807 - 1</t>
  </si>
  <si>
    <t>Aplicação de Sika Top 108 Armatec ou equivalente, nas ferragens a serem recuperadas</t>
  </si>
  <si>
    <t>LABOR - 040808 - 1</t>
  </si>
  <si>
    <t>Retirada de ferragem corroída</t>
  </si>
  <si>
    <t>LABOR - 040809 - 3</t>
  </si>
  <si>
    <t>Recomposição de concreto danificado, com utilização de argamassa Sika Grout ou equivalente (considerando esp. 5cm)</t>
  </si>
  <si>
    <t>LABOR - 040810 - 2</t>
  </si>
  <si>
    <t>Recomposição de concreto danificado, com utilização de argamassa Sika Grout ou equivalente</t>
  </si>
  <si>
    <t>LABOR - 040813 - 1</t>
  </si>
  <si>
    <t>Impermeabilização de estrutura com Sika Top 107 ou equivalente</t>
  </si>
  <si>
    <t>LABOR - 040816 - 1</t>
  </si>
  <si>
    <t>Aplicação de Oxiprimer ou equivalente, nas ferragens a serem recuperadas</t>
  </si>
  <si>
    <t>LABOR - 040817 - 1</t>
  </si>
  <si>
    <t>Fornecimento e lançamento de concreto para grouteamento com adição de pedrisco (50% em peso), utilizando Sikagrout ou produto equivalente, exclusive forma</t>
  </si>
  <si>
    <t>LABOR - 040818 - 1</t>
  </si>
  <si>
    <t>Revestimento externo com argamassa corretiva tipo Sika Monotop 622 BR ou equivalente, esp. 5mm</t>
  </si>
  <si>
    <t>MURO DE ARRIMO (Conc. ciclópico 15MPa c/ 30% de pedra de mão, c/ forn., preparo e aplicação de concreto, forma de tábua pinho-reap.5 vezes, exclusive escav. e reaterro) seções tipicas nas seguintes dimensões:</t>
  </si>
  <si>
    <t>LABOR - 040901 - 3</t>
  </si>
  <si>
    <t>Muro de arrimo em Conc. ciclópico 15MPa c/ 30% de pedra de mão, c/ forn., preparo e aplicação de concreto, forma de tábua pinho-reap.5 vezes, exclusive escav. e reaterro, seções tipicas nas dimensões:b=0.40m; B=0.70m e H=1.00m</t>
  </si>
  <si>
    <t>LABOR - 040902 - 3</t>
  </si>
  <si>
    <t>Muro de arrimo em Conc. ciclópico 15MPa c/ 30% de pedra de mão, c/ forn., preparo e aplicação de concreto, forma de tábua pinho-reap.5 vezes, exclusive escav. e reaterro, seções tipicas nas dimensões:b=0.40m; B=0.90m e H=1,50m</t>
  </si>
  <si>
    <t>LABOR - 040903 - 3</t>
  </si>
  <si>
    <t>Muro de arrimo em Conc. ciclópico 15MPa c/ 30% de pedra de mão, c/ forn., preparo e aplicação de concreto, forma de tábua pinho-reap.5 vezes, exclusive escav. e reaterro, seções tipicas nas dimensões:b=0.40m; B=1.05m e H=2.00m</t>
  </si>
  <si>
    <t>LABOR - 040904 - 3</t>
  </si>
  <si>
    <t>Muro de arrimo em Conc. ciclópico 15MPa c/ 30% de pedra de mão, c/ forn., preparo e aplicação de concreto, forma de tábua pinho-reap.5 vezes, exclusive escav. e reaterro, seções tipicas nas dimensões:b=0.40m; B=1.23 e H=2.50m</t>
  </si>
  <si>
    <t>PAREDES E PAINÉIS</t>
  </si>
  <si>
    <t>ALVENARIA DE VEDAÇÃO</t>
  </si>
  <si>
    <t>LABOR - 050112 - 3</t>
  </si>
  <si>
    <t>Cobogó de concreto 40 x 40 x 10 cm, tipo reto, assentados com argamassa de cimento e areia no traço 1:3, espessura das juntas 15 mm</t>
  </si>
  <si>
    <t>LABOR - 050115 - 1</t>
  </si>
  <si>
    <t>Alvenaria em bloco de pedra argamassada com cimento e areia no traço 1:3</t>
  </si>
  <si>
    <t>LABOR - 050122 - 1</t>
  </si>
  <si>
    <t>Cobogó de concreto tipo cruzeta de 20 x 20 x 10 cm, assentado com argamassa de cimento, cal hidratada e areia no traço1:0,5:5, espessura das juntas de 10mm e espessura de parede 10cm</t>
  </si>
  <si>
    <t>PLACAS E PAINÉIS DIVISÓRIOS</t>
  </si>
  <si>
    <t>LABOR - 050202 - 1</t>
  </si>
  <si>
    <t>Fornecimento e instalação de divisórias novas com acabamento de chapa de fibra de madeira, sistema de montagem simplificado, espessura de 35mm e miolo em colméia no padrão painel/painel</t>
  </si>
  <si>
    <t>LABOR - 050203 - 1</t>
  </si>
  <si>
    <t>Fornecimento e instalação de porta para divisória de 80 X 210 cm incluindo dobradiças e fechadura interna</t>
  </si>
  <si>
    <t>LABOR - 050205 - 1</t>
  </si>
  <si>
    <t>Divisória de granito com 3 cm de espessura, assentada com argamassa de cimento e areia no traço 1:3, na cor cinza</t>
  </si>
  <si>
    <t>LABOR - 050206 - 1</t>
  </si>
  <si>
    <t>Divisória de granito cinza andorinha com 3 cm de espessura, fixada com cantoneira de ferro cromado</t>
  </si>
  <si>
    <t>LABOR - 050208 - 1</t>
  </si>
  <si>
    <t>Assentamento de divisória de mármore ou granito com 3 cm de espessura, empregando argamassa de cimento e areia no traço 1:3, exclusive fornecimento da divisória</t>
  </si>
  <si>
    <t>VERGAS/CONTRAVERGA</t>
  </si>
  <si>
    <t>LABOR - 050301 - 2</t>
  </si>
  <si>
    <t>Verga/contraverga reta de concreto armado 10 x 5 cm, Fck = 15 MPa, inclusive forma, armação e desforma</t>
  </si>
  <si>
    <t>LABOR - 050303 - 2</t>
  </si>
  <si>
    <t>Verga/contraverga curva de concreto armado 10 x 5 cm, Fck = 15 MPa, inclusive forma, armação e desforma</t>
  </si>
  <si>
    <t>ALVENARIA ESTRUTURAL</t>
  </si>
  <si>
    <t>LABOR - 050501 - 1</t>
  </si>
  <si>
    <t>LABOR - 050502 - 1</t>
  </si>
  <si>
    <t>Alvenaria de blocos de concreto estrut. (19x19x39cm) cheios, c/ resist. mín. compr. 15MPa, assentados c/ arg. cimento e areia no traço 1:4, esp. juntas de 10mm e esp. da parede s/ revest. 19cm</t>
  </si>
  <si>
    <t>LABOR - 050503 - 1</t>
  </si>
  <si>
    <t>Alvenaria de blocos de concreto estrut. (9x19x39cm) cheios, com resistência mín. compr. 15MPa, assentados c/ arg. de cimento e areia no traço 1:4, esp. juntas 10mm e esp. da parede s/ revest. 9cm</t>
  </si>
  <si>
    <t>ALVENARIA DE VEDAÇÃO EMPREGANDO ARGAMASSA DE CIMENTO, CAL E AREIA</t>
  </si>
  <si>
    <t>LABOR - 050601 - 1</t>
  </si>
  <si>
    <t>Alvenaria de blocos de concreto 9x19x39cm, c/ resist. mínimo a compres. 2.5 MPa, assent. c/ arg. de cimento, cal hidratada CH1 e areia no traço 1:0.5:8 esp. das juntas 10mm e esp. das paredes, s/ rev. 9cm</t>
  </si>
  <si>
    <t>LABOR - 050602 - 1</t>
  </si>
  <si>
    <t>Alvenaria de blocos de concreto 14x19x39cm, c/ resist. mínimo a compres. 2.5 MPa, assent. c/ arg. de cimento, cal hidratada CH1 e areia no traço 1:0.5:8 esp. das juntas 10mm e esp. das paredes, s/ rev. 14cm</t>
  </si>
  <si>
    <t>LABOR - 050603 - 1</t>
  </si>
  <si>
    <t>Alvenaria de blocos de concreto 19x19x39cm, c/ resist. mínimo a compres. 2.5 MPa, assent. c/ arg. de cimento, cal hidratada CH1 e areia no traço 1:0.5:8 esp. das juntas 10mm e esp. das paredes, s/ rev. 19cm</t>
  </si>
  <si>
    <t>LABOR - 050605 - 1</t>
  </si>
  <si>
    <t>Alvenaria de blocos cerâmicos 10 furos 10x20x20cm, assentados c/argamassa de cimento, cal hidratada CH1 e areia traço 1:0,5:8, juntas 12mm e esp. das paredes s/revestimento, 10cm (bloco comprado na praça de Vitória, posto obra)</t>
  </si>
  <si>
    <t>LABOR - 050606 - 1</t>
  </si>
  <si>
    <t>Alvenaria de blocos cerâmicos 10 furos 10x20x20cm, assentados c/argamassa de cimento, cal hidratada CH1 e areia traço 1:0,5:8, esp. das juntas 12mm e esp. das paredes s/revestimento, 10cm (bloco comprado na fábrica, posto obra)</t>
  </si>
  <si>
    <t>LABOR - 050607 - 1</t>
  </si>
  <si>
    <t>Alvenaria de blocos cerâmicos 10 furos 10x20x20cm, assentados c/argamassa de cimento, cal hidratada CH1 e areia traço 1:0.5:8, juntas 12mm e espessura das paredes, s/ revestimento, 20cm(bloco comprado praça de Vitória, posto obra)</t>
  </si>
  <si>
    <t>LABOR - 050608 - 1</t>
  </si>
  <si>
    <t>Alvenaria de blocos cerâmicos 10 furos 10x20x20cm, assentados c/argamassa de cimento, cal hidratada CH1 e areia traço 1:0,5:8, juntas 12mm e espessura das paredes, s/revestimento, 20cm (bloco comprado fábrica,posto obra)</t>
  </si>
  <si>
    <t>ESQUADRIAS DE MADEIRA</t>
  </si>
  <si>
    <t>MARCOS E ALIZARES</t>
  </si>
  <si>
    <t>LABOR - 060101 - 2</t>
  </si>
  <si>
    <t>Marco de madeira de lei de 1ª (Peroba, Ipê, Angelim Pedra ou equivalente) com 15x3 cm de batente, nas dimensões de 0.60 x 2.10 m</t>
  </si>
  <si>
    <t>LABOR - 060102 - 2</t>
  </si>
  <si>
    <t>Marco de madeira de lei de 1ª (Peroba, Ipê, Angelim Pedra ou equivalente) com 15x3 cm de batente, nas dimensões de 0.70 x 2.10 m</t>
  </si>
  <si>
    <t>LABOR - 060103 - 2</t>
  </si>
  <si>
    <t>Marco de madeira de lei de 1ª (Peroba, Ipê, Angelim Pedra ou equivalente) com 15x3 cm de batente, nas dimensões de 0.80 x 2.10 m</t>
  </si>
  <si>
    <t>LABOR - 060107 - 2</t>
  </si>
  <si>
    <t>Alizar de madeira de lei de 1ª (Peroba, Ipê, Angelim Pedra ou equivalente) de 5 x 1,5 cm</t>
  </si>
  <si>
    <t>LABOR - 060108 - 2</t>
  </si>
  <si>
    <t>Marco de madeira de lei de 1ª (Peroba, Ipê, Angelim Pedra ou equivalente) com 15 x 3 cm de batente, nas dimensões de 0.90 x 2.10 m</t>
  </si>
  <si>
    <t>LABOR - 060110 - 2</t>
  </si>
  <si>
    <t>Marco de madeira de lei de 1ª (Peroba, Ipê, Angelim Pedra ou equivalente)com 15 x 3 cm de batente</t>
  </si>
  <si>
    <t>LABOR - 060112 - 2</t>
  </si>
  <si>
    <t>Caixilho em madeira de lei de 1ª (Peroba, Ipê, Angelim Pedra ou equivalente) de 9 x 3 cm para janela</t>
  </si>
  <si>
    <t>LABOR - 060113 - 2</t>
  </si>
  <si>
    <t>Alizar de madeira de lei de 1ª (Peroba, Ipê, Angelim Pedra ou equivalente) 7 x 1,5 cm</t>
  </si>
  <si>
    <t>FERRAGENS</t>
  </si>
  <si>
    <t>LABOR - 061101 - 2</t>
  </si>
  <si>
    <t>Targeta fio redondo 3" para travamento de portas, ref. IMAB, STAN, ALIANÇA ou equivalente</t>
  </si>
  <si>
    <t>LABOR - 061102 - 2</t>
  </si>
  <si>
    <t>Fechadura com maçaneta tipo alavanca e chave tipo yale, ref. IMAB, STAN, ALIANÇA ou equivalente</t>
  </si>
  <si>
    <t>LABOR - 061103 - 2</t>
  </si>
  <si>
    <t>Fechadura com maçaneta tipo alavanca e chave comum para porta interna, ref. IMAB, STAN, ALIANÇA ou equivalente</t>
  </si>
  <si>
    <t>LABOR - 061104 - 2</t>
  </si>
  <si>
    <t>Targeta tipo livre/ocupado, ref. IMAB, STAN, ALIANÇA ou equivalente</t>
  </si>
  <si>
    <t>LABOR - 061106 - 2</t>
  </si>
  <si>
    <t>Fechadura com maçaneta tipo bola e chave tipo yale, ref. IMAB, STAN, ALIANÇA ou equivalente</t>
  </si>
  <si>
    <t>LABOR - 061107 - 2</t>
  </si>
  <si>
    <t>Fechadura de sobrepor, tipo caixão, com chave comum, ref. IMAB, STAN, ALIANÇA ou equivalente</t>
  </si>
  <si>
    <t>LABOR - 061108 - 2</t>
  </si>
  <si>
    <t>Fechadura com maçaneta tipo alavanca e chave tipo banheiro, ref. IMAB, STAN, ALIANÇA ou equivalente</t>
  </si>
  <si>
    <t>LABOR - 061112 - 3</t>
  </si>
  <si>
    <t>Dobradiça de latão cromado de 3 x 2 1/2", incl. parafusos, ref. IMAB, STAN, ALIANÇA ou equivalente</t>
  </si>
  <si>
    <t>PORTA EM MADEIRA DE LEI TIPO ANGELIM PEDRA OU EQUIV.C/ENCHIMENTO EM MADEIRA 1A.QUALIDADE ESP. 30MM P/ PINTURA, INCLUSIVE ALIZARES, DOBRADIÇAS E FECHADURA EXTERNA, EXCLUSIVE MARCO</t>
  </si>
  <si>
    <t>LABOR - 061301 - 2</t>
  </si>
  <si>
    <t>Porta em madeira de lei tipo angelim pedra ou equiv.c/enchimento em madeira 1a.qualidade esp. 30mm p/ pintura, inclusive alizares, dobradiças e fechadura externa em latão cromado LaFonte ou equiv., exclusive marco, nas dim.:0.60 x 2.10 m</t>
  </si>
  <si>
    <t>LABOR - 061302 - 2</t>
  </si>
  <si>
    <t>Porta em madeira de lei tipo angelim pedra ou equiv.c/enchimento em madeira 1a.qualidade esp. 30mm p/ pintura, inclusive alizares, dobradiças e fechadura externa em latão cromado LaFonte ou equiv., exclusive marco, nas dim.: 0.70 x 2.10 m</t>
  </si>
  <si>
    <t>LABOR - 061303 - 2</t>
  </si>
  <si>
    <t>Porta em madeira de lei tipo angelim pedra ou equiv.c/enchimento em madeira 1a.qualidade esp. 30mm p/ pintura, inclusive alizares, dobradiças e fechadura externa em latão cromado LaFonte ou equiv., exclusive marco, nas dim.: 0.80 x 2.10 m</t>
  </si>
  <si>
    <t>LABOR - 061304 - 2</t>
  </si>
  <si>
    <t>Porta em madeira de lei tipo angelim pedra ou equiv.c/enchimento em madeira 1a.qualidade esp. 30mm p/ pintura, inclusive alizares, dobradiças e fechadura externa em latão cromado LaFonte ou equiv., exclusive marco, nas dim.: 0.90 x 2.10 m</t>
  </si>
  <si>
    <t>PORTA EM MADEIRA DE LEI TIPO ANGELIM PEDRA/EQUIV, ESP. 30MM C/ ACAB. LISO P/ PINTURA, INCL. FECHADURA TIPO "LIVRE/OCUPADO" E FERRAGENS P/ FIXAÇÃO EM GRANITO, EXCLUSIVE MARCO</t>
  </si>
  <si>
    <t>LABOR - 061401 - 3</t>
  </si>
  <si>
    <t>Porta em madeira de lei tipo angelim pedra ou equiv.c/enchimento em madeira 1a.qualidade esp. 30mm p/ pintura, incl. fechadura tipo "livre/ocupado" em latão cromado Lafonte ou equiv. e ferragens p/ fixação em granito, excl. marco, nas dimensões: 0.60 x 1.80 m</t>
  </si>
  <si>
    <t>LABOR - 061402 - 3</t>
  </si>
  <si>
    <t>Porta em madeira de lei tipo angelim pedra ou equiv.c/enchimento em madeira 1a.qualidade esp. 30mm p/ pintura, incl. fechadura tipo "livre/ocupado" em latão cromado Lafonte ou equiv. e ferragens p/ fixação em granito, excl. marco, nas dimensões: 0.80 x 1.80 m</t>
  </si>
  <si>
    <t>LABOR - 061403 - 3</t>
  </si>
  <si>
    <t>Porta em madeira de lei tipo angelim pedra ou equiv.c/enchimento em madeira 1a.qualidade esp. 30mm p/ pintura, incl. fechadura tipo "livre/ocupado" em latão cromado Lafonte ou equiv. e ferragens p/ fixação em granito, excl. marco, nas dimensões: 0.60 x 1.60 m</t>
  </si>
  <si>
    <t>LABOR - 061404 - 3</t>
  </si>
  <si>
    <t>Porta em madeira de lei tipo angelim pedra ou equiv.c/enchimento em madeira 1a.qualidade esp. 30mm p/ pintura, incl. fechadura tipo "livre/ocupado" em latão cromado Lafonte ou equiv. e ferragens p/ fixação em granito, excl. marco, nas dimensões: 0.80 x 1.60 m</t>
  </si>
  <si>
    <t>PORTA EM VENEZIANA, EM MADEIRA DE LEI, ESP. 30MM, INCL. DOBRADIÇAS, EXCLUSIVE ALIZAR, MARCO E FECHADURA</t>
  </si>
  <si>
    <t>LABOR - 061701 - 2</t>
  </si>
  <si>
    <t>Porta em veneziana, em madeira de lei, esp. 30mm, incl. dobradiças, excl. alizar, marco e fechadura, nas dimensões: 0.60 x 2.10 m</t>
  </si>
  <si>
    <t>LABOR - 061702 - 2</t>
  </si>
  <si>
    <t>Porta em veneziana, em madeira de lei, esp. 30mm, incl. dobradiças, excl. alizar, marco e fechadura, nas dimensões: 0.70 x 2.10 m</t>
  </si>
  <si>
    <t>LABOR - 061703 - 2</t>
  </si>
  <si>
    <t>Porta em veneziana, em madeira de lei, esp. 30mm, incl. dobradiças, excl. alizar, marco e fechadura, nas dimensões: 0.80 x 2.10 m</t>
  </si>
  <si>
    <t>PORTA EM MADEIRA DE LEI TIPO ANGELIM PEDRA OU EQUIV. C/ ENCHIMENTO EM MADEIRA DE 1ª QUALIDADE ESP 30MM, COM VISOR DE VIDRO, INCL. ALIZARES, DOBRADIÇAS E FECHADURAS EXT EM LATÃO CROMADO LAFONTE/EQUIV , EXCL. MARCO, NAS DIMENSÕES:</t>
  </si>
  <si>
    <t>LABOR - 061901 - 3</t>
  </si>
  <si>
    <t>Porta em madeira de Lei tipo Angelim Pedra ou equiv. c/ enchimento em madeira de 1ª qualidade esp. 30mm, com visor de vidro, inclusive alizares, dobradiças e fechaduras externas em latão cromado La Fonte/equiv. exclusive marco, nas dimensões: 0.70 x 2.10 m</t>
  </si>
  <si>
    <t>LABOR - 061902 - 3</t>
  </si>
  <si>
    <t>Porta em madeira de Lei tipo Angelim Pedra ou equiv. c/ enchimento em madeira de 1ª qualidade esp. 30mm, com visor de vidro, inclusive alizares, dobradiças e fechaduras externas em latão cromado La Fonte/equiv. exclusive marco, nas dimensões: 0.80 x 2.10 m</t>
  </si>
  <si>
    <t>LABOR - 061903 - 3</t>
  </si>
  <si>
    <t>Porta em madeira de Lei tipo Angelim Pedra ou equiv. c/ enchimento em madeira de 1ª qualidade esp. 30mm, com visor de vidro, inclusive alizares, dobradiças e fechaduras externas em latão cromado La Fonte/equiv. exclusive marco, nas dimensões: 0.90 x 2.10 m</t>
  </si>
  <si>
    <t>REVISÕES E REPAROS</t>
  </si>
  <si>
    <t>LABOR - 062201 - 1</t>
  </si>
  <si>
    <t>Substituição de fechadura com maçaneta tipo alavanca e chave yale</t>
  </si>
  <si>
    <t>LABOR - 062202 - 1</t>
  </si>
  <si>
    <t>Substituição de fechadura com maçaneta tipo alavanca e chave tipo comum</t>
  </si>
  <si>
    <t>LABOR - 062203 - 1</t>
  </si>
  <si>
    <t>Substituição de fechadura com maçaneta tipo bola e chave tipo yale</t>
  </si>
  <si>
    <t>LABOR - 062204 - 1</t>
  </si>
  <si>
    <t>Recolocação de folha de porta em madeira de 1 folha, excl. ferragens, marcos e alizares</t>
  </si>
  <si>
    <t>LABOR - 062205 - 1</t>
  </si>
  <si>
    <t>Substituição de targeta tipo livre/ocupado</t>
  </si>
  <si>
    <t>LABOR - 062206 - 1</t>
  </si>
  <si>
    <t>Substituição de targeta de fio redondo 2"</t>
  </si>
  <si>
    <t>LABOR - 062207 - 1</t>
  </si>
  <si>
    <t>Substituição de dobradiça 3 x 2 1/2"</t>
  </si>
  <si>
    <t>LABOR - 062208 - 1</t>
  </si>
  <si>
    <t>Reparo na porta com plaina, incl. retirada e recolocação de folha de porta</t>
  </si>
  <si>
    <t>LABOR - 062211 - 1</t>
  </si>
  <si>
    <t>Recolocação de alizar em madeira, excl. alizar</t>
  </si>
  <si>
    <t>LABOR - 062212 - 1</t>
  </si>
  <si>
    <t>Recolocação de marco em madeira, excl. marco</t>
  </si>
  <si>
    <t>PORTA EM MADEIRA DE LEI COM ENCHIMENTO EM MADEIRA DE 1ª QUALIDADE, ESP. 30MM, PARA PINTURA, INCL. ALIZARES, DOBRADIÇAS, FECHADURA TIPO "LIVRE/OCUPADO" EXCLUSIVE MARCO</t>
  </si>
  <si>
    <t>LABOR - 062301 - 2</t>
  </si>
  <si>
    <t>Porta em madeira de lei com enchimento em madeira de 1ª qualidade, esp. 30mm, para pintura, incl. alizares, dobradiças, fechadura tipo "livre/ocupado" em latão cromado La Fonte ou equiv., excl. marco, nas dimensões: 0.60 x 1.60 m</t>
  </si>
  <si>
    <t>LABOR - 062302 - 2</t>
  </si>
  <si>
    <t>Porta em madeira de lei com enchimento em madeira de 1ª qualidade, esp. 30mm, para pintura, incl. alizares, dobradiças, fechadura tipo "livre/ocupado" em latão cromado La Fonte ou equiv., excl. marco, nas dimensões: 0.80 x 1.60 m</t>
  </si>
  <si>
    <t>PORTA EM MADEIRA DE LEI TIPO ANGELIM PEDRA OU EQUIV.,ESP. 35 MM, MACIÇA C/ FRISO P/ VERNIZ, PADRÃO SEDU, COM VISOR, INCLUSIVE ALIZARES, DOBRADIÇAS E FECHADURA DE BOLA EXTERNA, EXCLUSIVE MARCO</t>
  </si>
  <si>
    <t>LABOR - 062501 - 2</t>
  </si>
  <si>
    <t>Porta em madeira de lei tipo angelim pedra ou equiv.,esp. 35 mm, maciça c/ friso p/ verniz, padrão SEDU, com visor, inclusive alizares, dobradiças e fechadura de bola ext. em latão cromado LaFonte ou equiv., excl. marco, dimensões: 0.60 x 2.10 m</t>
  </si>
  <si>
    <t>LABOR - 062502 - 2</t>
  </si>
  <si>
    <t>Porta em madeira de lei tipo angelim pedra ou equiv.,esp. 35 mm, maciça c/ friso p/ verniz, padrão SEDU, com visor, inclusive alizares, dobradiças e fechadura de bola ext. em latão cromado LaFonte ou equiv., excl. marco, dimensões: 0.70 x 2.10 m</t>
  </si>
  <si>
    <t>LABOR - 062503 - 2</t>
  </si>
  <si>
    <t>Porta em madeira de lei tipo angelim pedra ou equiv.,esp. 35 mm, maciça c/ friso p/ verniz, padrão SEDU, com visor, inclusive alizares, dobradiças e fechadura de bola ext. em latão cromado LaFonte ou equiv., excl. marco, dimensões: 0.80 x 2.10 m</t>
  </si>
  <si>
    <t>LABOR - 062504 - 2</t>
  </si>
  <si>
    <t>Porta em madeira de lei tipo angelim pedra ou equiv.,esp. 35 mm, maciça c/ friso p/ verniz, padrão SEDU, com visor, inclusive alizares, dobradiças e fechadura de bola ext. em latão cromado LaFonte ou equiv., excl. marco, dimensões: 0.90 x 2.10 m</t>
  </si>
  <si>
    <t>LABOR - 062505 - 3</t>
  </si>
  <si>
    <t>Porta em madeira de lei tipo angelim pedra ou equiv.,esp. 35 mm, maciça c/ friso p/ verniz, padrão SEDU, com visor, inclusive alizares, dobradiças e fechadura de bola ext. em latão cromado LaFonte ou equiv., excl. marco, dimensões: 1.60 x 2.10 m (duas folhas)</t>
  </si>
  <si>
    <t>ESQUADRIAS METÁLICAS</t>
  </si>
  <si>
    <t>GRADES E PORTÕES</t>
  </si>
  <si>
    <t>LABOR - 071101 - 2</t>
  </si>
  <si>
    <t>Tela de proteção de arame galvanizado 1/2" fio 12, com quadro em tubo de ferro galvanizado 1 1/2" e cantoneira de ferro 1/2" x 1/2" x1/8", conforme detalhe em projeto</t>
  </si>
  <si>
    <t>LABOR - 071103 - 2</t>
  </si>
  <si>
    <t>Grade de tela tipo mosquiteiro de arame galvanizado #18, fio 32, inclusive, requadro em cantoneira de ferro 1/8"x1/2"x1/2"</t>
  </si>
  <si>
    <t>LABOR - 071104 - 2</t>
  </si>
  <si>
    <t>Portão de ferro de abrir em barra chata, inclusive chumbamento</t>
  </si>
  <si>
    <t>LABOR - 071105 - 2</t>
  </si>
  <si>
    <t>Grade de ferro em barra chata, inclusive chumbamento</t>
  </si>
  <si>
    <t>LABOR - 071106 - 2</t>
  </si>
  <si>
    <t>Portão de ferro de correr em barra chata, inclusive chumbamento</t>
  </si>
  <si>
    <t>LABOR - 071107 - 2</t>
  </si>
  <si>
    <t>Portão de ferro de abrir em barra chata, chapa e tubo, inclusive chumbamento</t>
  </si>
  <si>
    <t>ESQUADRIAS METÁLICAS (M2)</t>
  </si>
  <si>
    <t>LABOR - 071701 - 2</t>
  </si>
  <si>
    <t>Janela de correr para vidro em alumínio anodizado cor natural, linha 25, completa, incl. puxador com tranca, alizar, caixilho e contramarco, exclusive vidro</t>
  </si>
  <si>
    <t>LABOR - 071702 - 2</t>
  </si>
  <si>
    <t>Báscula para vidro em alumínio anodizado cor natural, linha 25, completa, com tranca, caixilho, alizar e contramarco, exclusive vidro</t>
  </si>
  <si>
    <t>LABOR - 071703 - 2</t>
  </si>
  <si>
    <t>Janela tipo maxim-ar para vidro em alumínio anodizado natural, linha 25, completa, incl. puxador com tranca, caixilho, alizar e contramarco, exclusive vidro</t>
  </si>
  <si>
    <t>LABOR - 071704 - 2</t>
  </si>
  <si>
    <t>Porta de abrir tipo veneziana em alumínio anodizado, linha 25, completa, incl. puxador com tranca, caixilho, alizar e contramarco</t>
  </si>
  <si>
    <t>LABOR - 071706 - 2</t>
  </si>
  <si>
    <t>Guichê/gradil em perfil L 1" e perfil T 3/4" em ferro, inclusive pintura em esmalte sintético, marca de referência SUVINIL</t>
  </si>
  <si>
    <t>LABOR - 071801 - 1</t>
  </si>
  <si>
    <t>Escovamento com escova de aço em esquadrias de ferro</t>
  </si>
  <si>
    <t>VIDROS E ESPELHOS</t>
  </si>
  <si>
    <t>VIDROS PARA ESQUADRIAS</t>
  </si>
  <si>
    <t>LABOR - 080102 - 1</t>
  </si>
  <si>
    <t>Vidro plano transparente liso, com 4 mm de espessura</t>
  </si>
  <si>
    <t>LABOR - 080103 - 1</t>
  </si>
  <si>
    <t>Vidro fantasia mini-boreal, com 4 mm de espessura</t>
  </si>
  <si>
    <t>LABOR - 080107 - 1</t>
  </si>
  <si>
    <t>Vidro aramado esp. 6mm, colocado</t>
  </si>
  <si>
    <t>ESPELHOS</t>
  </si>
  <si>
    <t>LABOR - 080201 - 1</t>
  </si>
  <si>
    <t>Espelho para banheiros espessura 4 mm, incluindo chapa compensada 10 mm, moldura de alumínio em perfil L 3/4", fixado com parafusos cromados</t>
  </si>
  <si>
    <t>LABOR - 080202 - 1</t>
  </si>
  <si>
    <t>Espelho espessura 4 mm, incluindo chapa compensada 6mm, moldura de peça de madeira 7x2.5cm fixada com parafuso e bucha conforme detalhe em projeto</t>
  </si>
  <si>
    <t>LABOR - 080203 - 1</t>
  </si>
  <si>
    <t>Espelho prata esp. 4 mm sobre caixa de compensado colado revestido com fórmica e fixado com parafuso cromado e bucha, dim. 1,80 x 0,40m, conforme detalhe em projeto</t>
  </si>
  <si>
    <t>COBERTURA</t>
  </si>
  <si>
    <t>ESTRUTURA PARA TELHADO</t>
  </si>
  <si>
    <t>LABOR - 090101 - 2</t>
  </si>
  <si>
    <t>Estrutura de madeira de lei tipo Paraju, peroba mica, angelim pedra ou equivalente para telhado de telha cerâmica tipo capa e canal, com pontaletes, terças, caibros e ripas, inclusive tratamento com cupinicida, exclusive telhas</t>
  </si>
  <si>
    <t>LABOR - 090102 - 4</t>
  </si>
  <si>
    <t>Estrutura de madeira de lei tipo Paraju, peroba mica, angelim pedra ou equivalente para telhado de telha ondulada de fibrocimento esp. 6mm, com pontaletes e caibros, inclusive tratamento com cupinicida, exclusive telhas</t>
  </si>
  <si>
    <t>LABOR - 090103 - 3</t>
  </si>
  <si>
    <t>Estrutura de madeira de lei tipo Paraju ou equivalente para cobertura de telha de fibrocimento canalete 49/90, inclusive tratamento com cupinicida, exclusive telhas</t>
  </si>
  <si>
    <t>LABOR - 090104 - 2</t>
  </si>
  <si>
    <t>Estrutura de madeira de lei tipo Paraju, peroba mica, angelim pedra ou equivalente para telhado de telhas cerâmicas tipo capa e canal c/ tesouras, pilares, vigas, terças, caibros e ripas, incl. trat. c/cupinicida, exclusive telhas</t>
  </si>
  <si>
    <t>LABOR - 090105 - 2</t>
  </si>
  <si>
    <t>Estrutura de madeira de lei Paraju, peroba mica, angelim pedra ou equivalente para telhado de telha cerâmica tipo francesa, com pontaletes, terças, caibros e ripas, inclusive tratamento com cupunicida, exclusive telhas</t>
  </si>
  <si>
    <t>TELHADO</t>
  </si>
  <si>
    <t>LABOR - 090202 - 1</t>
  </si>
  <si>
    <t>Cobertura nova de telhas onduladas de fibrocimento 6.0mm, inclusive cumeeiras e acessórios de fixação</t>
  </si>
  <si>
    <t>LABOR - 090203 - 1</t>
  </si>
  <si>
    <t>Cobertura nova de telhas onduladas de fibrocimento 8.0mm, inclusive cumeeiras e acessórios de fixação</t>
  </si>
  <si>
    <t>LABOR - 090206 - 1</t>
  </si>
  <si>
    <t>Cobertura nova de telhas de alumínio trapezoidal, H = 8 cm, esp. 0.5mm, inclusive acessórios de fixação</t>
  </si>
  <si>
    <t>LABOR - 090211 - 2</t>
  </si>
  <si>
    <t>Cobertura nova de telhas cerâmicas tipo capa e canal inclusive cumeeira (telhas compradas na praça de Vitória, posto obra) (área de projeção horizontal; incl. 35%)</t>
  </si>
  <si>
    <t>LABOR - 090212 - 2</t>
  </si>
  <si>
    <t>Cobertura nova de telhas cerâmicas tipo capa e canal inclusive cumeeiras (telhas compradas na fábrica, posto obra)</t>
  </si>
  <si>
    <t>LABOR - 090215 - 2</t>
  </si>
  <si>
    <t>Cumeeira para cobertura em telha cerâmica tipo capa e canal</t>
  </si>
  <si>
    <t>LABOR - 090216 - 2</t>
  </si>
  <si>
    <t>Cumeeira para cobertura em telhas onduladas de fibrocimento 6.0mm</t>
  </si>
  <si>
    <t>LABOR - 090219 - 1</t>
  </si>
  <si>
    <t>Cobertura em telha ondulada de alumínio, esp. 0.5mm, inclusive acessórios de fixação</t>
  </si>
  <si>
    <t>LABOR - 090228 - 1</t>
  </si>
  <si>
    <t>Telha em aço galvalume trapezoidal 40, e=0.50mm, pintura cor branca nas duas faces, inclusive acessório de fixação Ref. Santo André, Eternit, Metform ou equivalente</t>
  </si>
  <si>
    <t>RUFOS E CALHAS</t>
  </si>
  <si>
    <t>LABOR - 090301 - 2</t>
  </si>
  <si>
    <t>Rufo de concreto armado Fck=15 MPa, nas dimensões de 30x5 cm, moldado "in loco"</t>
  </si>
  <si>
    <t>LABOR - 090302 - 1</t>
  </si>
  <si>
    <t>Rufo de chapa metálica nº 26 com largura de 30 cm</t>
  </si>
  <si>
    <t>LABOR - 090305 - 2</t>
  </si>
  <si>
    <t>Calha de concreto armado Fck=15 MPa em "U" nas dimensões de 38 x 56 cm conforme detalhes em projeto</t>
  </si>
  <si>
    <t>LABOR - 090312 - 1</t>
  </si>
  <si>
    <t>Calha em chapa galvanizada com largura de 40 cm</t>
  </si>
  <si>
    <t>LABOR - 090314 - 1</t>
  </si>
  <si>
    <t>Rufo de chapa de alumínio esp. 0.5mm, largura de 30cm</t>
  </si>
  <si>
    <t>PLATIBANDA</t>
  </si>
  <si>
    <t>LABOR - 090403 - 2</t>
  </si>
  <si>
    <t>Platibanda de alvenaria de bloco cerâmico 10x20x20cm, assentado com argamassa de cimento, cal hidratada CH1 e areia no traço 1:0,5:8, amarrada com pilaretes em conc. arm. a cada 2m (H=1.0m), excl. revest.</t>
  </si>
  <si>
    <t>LABOR - 090501 - 1</t>
  </si>
  <si>
    <t>Recolocação de engradamento de madeira para telhado com telha cerâmica, com pontaletes, terças, caibros e ripas, exclusive fornecimento</t>
  </si>
  <si>
    <t>LABOR - 090502 - 1</t>
  </si>
  <si>
    <t>Recolocação de estrutura de madeira para telhado com telha ondulada de fibrocimento ou telha ecológica tipo onduline, com pontaletes e caibros, exclusive fornecimento</t>
  </si>
  <si>
    <t>LABOR - 090506 - 1</t>
  </si>
  <si>
    <t>Recolocação de telha ondulada de fibrocimento 6mm, excl. cumeeira</t>
  </si>
  <si>
    <t>LABOR - 090509 - 1</t>
  </si>
  <si>
    <t>Remoção, lavagem com escova de aço e recolocação de telhas cerâmicas</t>
  </si>
  <si>
    <t>LABOR - 090511 - 1</t>
  </si>
  <si>
    <t>Tratamento em estrutura de madeira com cupinicida</t>
  </si>
  <si>
    <t>LABOR - 090512 - 1</t>
  </si>
  <si>
    <t>Limpeza de calhas e coletores (serviço realizado por servente)</t>
  </si>
  <si>
    <t>IMPERMEABILIZAÇÃO</t>
  </si>
  <si>
    <t>IMPERMEABILIZAÇÃO DE CAIXAS DE ÁGUA</t>
  </si>
  <si>
    <t>LABOR - 100102 - 2</t>
  </si>
  <si>
    <t>Impermeabilização nas seguintes etapas: chapisco traço 1:2 c/ sika 1 ou equivalente, revest. duplo c/ argamassa de cimento e areia traço 1:3 c/ sika 1 ou equivalente, em 2x15 mm e acab. argamassa 1:1</t>
  </si>
  <si>
    <t>LABOR - 100105 - 1</t>
  </si>
  <si>
    <t>Índice de imperm.c/ manta asfáltica atendendo NBR 9952, asfalto polimérico, esp.4mm reforç.c/ filme int.em polietileno, regul.base c/ arg.1:4 esp.mín.15mm, proteção mec. arg. 1:4 esp.20mm e juntas dilat.</t>
  </si>
  <si>
    <t>IMPERMEABILIZAÇÃO CALHAS, LAJES DESCOBERTAS, BALDRAMES, PAREDES E JARDINEIRAS</t>
  </si>
  <si>
    <t>LABOR - 100202 - 1</t>
  </si>
  <si>
    <t>Impermeabilização com argamassa de igol 2 - marca de referência Sika</t>
  </si>
  <si>
    <t>LABOR - 100203 - 1</t>
  </si>
  <si>
    <t>Pintura impermeabilizante com igolflex ou equivalente a 3 demãos</t>
  </si>
  <si>
    <t>LABOR - 100204 - 2</t>
  </si>
  <si>
    <t>Impermeabilização, empregando argamassa de cimento e areia sem peneirar no traço 1:3 com aditivo impermeabilizado tipo sika 1 ou equivalente, espessura de 2 cm</t>
  </si>
  <si>
    <t>LABOR - 100208 - 1</t>
  </si>
  <si>
    <t>Índice de imperm.c/ manta asfáltica atendendo NBR 9952, asfalto polimerizado esp.3mm, reforç.c/ filme int. polietileno, regul. base c/ arg.1:4 esp.mín.15mm, proteção mec. arg.1:4 esp.20mm e juntas dilat.</t>
  </si>
  <si>
    <t>IMPERMEABILIZAÇÃO DE FOSSAS E FILTROS</t>
  </si>
  <si>
    <t>LABOR - 100301 - 2</t>
  </si>
  <si>
    <t>Impermeabilização nas seguintes etapas: chapisco traço 1:2 c/ sika 1 prop. 1:10 ou equiv., revest. duplo c/ argamassa de cimento e areia traço 1:3 c/ sika 1 prop. 1:12 ou equivalente, esp. 2x15 mm e acab. argamassa 1:2</t>
  </si>
  <si>
    <t>TETOS E FORROS</t>
  </si>
  <si>
    <t>REVESTIMENTO COM ARGAMASSA</t>
  </si>
  <si>
    <t>LABOR - 110101 - 1</t>
  </si>
  <si>
    <t>Chapisco com argamassa de cimento e areia média ou grossa lavada no traço 1:3, espessura 5 mm</t>
  </si>
  <si>
    <t>REBAIXAMENTOS</t>
  </si>
  <si>
    <t>LABOR - 110201 - 1</t>
  </si>
  <si>
    <t>Forro de gesso acabamento tipo liso</t>
  </si>
  <si>
    <t>LABOR - 110210 - 1</t>
  </si>
  <si>
    <t>Forro PVC branco L = 20 cm, frisado, colocado</t>
  </si>
  <si>
    <t>REVESTIMENTO EMPREGANDO ARGAMASSA DE CIMENTO, CAL E AREIA</t>
  </si>
  <si>
    <t>LABOR - 110301 - 1</t>
  </si>
  <si>
    <t>LABOR - 110302 - 1</t>
  </si>
  <si>
    <t>Reboco tipo paulista de argamassa de cimento, cal hidratada CH1 e areia lavada traço 1:0.5:6, espessura 25 mm</t>
  </si>
  <si>
    <t>LABOR - 110401 - 1</t>
  </si>
  <si>
    <t>Recolocação de forro de madeira, com aproveitamento do material</t>
  </si>
  <si>
    <t>REVESTIMENTO DE PAREDES</t>
  </si>
  <si>
    <t>LABOR - 120101 - 1</t>
  </si>
  <si>
    <t>ACABAMENTOS</t>
  </si>
  <si>
    <t>LABOR - 120201 - 1</t>
  </si>
  <si>
    <t>Azulejo branco 15 x 15 cm, juntas a prumo, assentado com argamassa de cimento colante, inclusive rejuntamento com cimento branco, marcas de referência Eliane, Cecrisa ou Portobello</t>
  </si>
  <si>
    <t>LABOR - 120205 - 1</t>
  </si>
  <si>
    <t>Roda-parede de madeira de lei tipo Paraju ou equivalente, de 10 x 2.5cm, fixado com parafuso e bucha plástica n° 8</t>
  </si>
  <si>
    <t>LABOR - 120207 - 2</t>
  </si>
  <si>
    <t>Roda-parede de madeira de lei tipo Paraju ou equivalente, de 20 X 1.5cm fixado com parafuso e bucha plástica n° 7</t>
  </si>
  <si>
    <t>LABOR - 120208 - 1</t>
  </si>
  <si>
    <t>Acabamento de alumínio com perfil de canto para arremate das paredes</t>
  </si>
  <si>
    <t>LABOR - 120216 - 1</t>
  </si>
  <si>
    <t>Acabamento de perfil "U" em alumínio anodizado fosco 1/2"</t>
  </si>
  <si>
    <t>LABOR - 120220 - 1</t>
  </si>
  <si>
    <t>Cerâmica 10 x 10 cm, marcas de referência Eliane, Cecrisa ou Portobello, nas cores branco ou areia, com rejunte esp. 0.5 cm, empregando argamassa colante</t>
  </si>
  <si>
    <t>LABOR - 120221 - 2</t>
  </si>
  <si>
    <t>Pastilha cerâmica branca 5 x 5 cm, assentada com argamassa de cimento colante e rejunte pré-fabricado, marcas de referência Atlas, Jatobá, NGK ou equivalentwe</t>
  </si>
  <si>
    <t>LABOR - 120224 - 1</t>
  </si>
  <si>
    <t>Assentamento de revestimento cerâmico com cimento colante, excl. rejuntamento e cerâmica</t>
  </si>
  <si>
    <t>LABOR - 120227 - 1</t>
  </si>
  <si>
    <t>Roda parede em granito cinza andorinha 7x2cm, com acabamento abaulado nos dois lados</t>
  </si>
  <si>
    <t>LABOR - 120232 - 1</t>
  </si>
  <si>
    <t>Cerâmica 10 x 10 cm, ref Camburi branco Eliane, Cecrisa ou Portobello, empregando argamassa colante, inclusive rejuntamento junta plus cinza claro esp. 3 mm</t>
  </si>
  <si>
    <t>LABOR - 120301 - 1</t>
  </si>
  <si>
    <t>Emboço de argamassa de cimento, cal hidratada CH1 e areia média ou grossa lavada no traço 1:0.5:6, espessura 20 mm</t>
  </si>
  <si>
    <t>LABOR - 120302 - 1</t>
  </si>
  <si>
    <t>Reboco de argamassa de cimento, cal hidratada CH1 e areia média ou grossa lavada no traço 1:0.5:6, espessura 5mm</t>
  </si>
  <si>
    <t>LABOR - 120303 - 1</t>
  </si>
  <si>
    <t>Reboco tipo paulista de argamassa de cimento, cal hidratada CH1 e areia média ou grossa lavada no traço 1:0.5:6, espessura 25 mm</t>
  </si>
  <si>
    <t>LABOR - 120304 - 1</t>
  </si>
  <si>
    <t>Reboco de argamassa de cimento, cal hidratada CH1 e areia média ou grossa lavada no traço 1:0.5:6, com impermeabilizante para revestimentos (caixas, fossas, filtros, cisternas, etc...)</t>
  </si>
  <si>
    <t>LABOR - 120308 - 2</t>
  </si>
  <si>
    <t>Chapisco de argamassa de cimento e areia média ou grossa lavada no traço 1:3, espessura 5mm, com utilização de impermeabilizante</t>
  </si>
  <si>
    <t>PISOS INTERNOS E EXTERNOS</t>
  </si>
  <si>
    <t>LASTRO DE CONTRAPISO</t>
  </si>
  <si>
    <t>LABOR - 130103 - 1</t>
  </si>
  <si>
    <t>Regularização de base p/ revestimento cerâmico, com argamassa de cimento e areia no traço 1:5, espessura 3cm</t>
  </si>
  <si>
    <t>LABOR - 130104 - 1</t>
  </si>
  <si>
    <t>Regularização de base p/ revestimento cerâmico, com argamassa de cimento e areia no traço 1:5, espessura 5cm</t>
  </si>
  <si>
    <t>LABOR - 130109 - 1</t>
  </si>
  <si>
    <t>Lastro regularizado e impermeabilizado de concreto não estrutural, espessura de 8 cm</t>
  </si>
  <si>
    <t>LABOR - 130110 - 1</t>
  </si>
  <si>
    <t>Lastro regularizado de concreto não estrutural, espessura de 8 cm</t>
  </si>
  <si>
    <t>LABOR - 130111 - 1</t>
  </si>
  <si>
    <t>Lastro impermeabilizado de concreto não estrutural, espessura de 6 cm</t>
  </si>
  <si>
    <t>LABOR - 130112 - 1</t>
  </si>
  <si>
    <t>LABOR - 130113 - 1</t>
  </si>
  <si>
    <t>Lastro impermeabilizado de concreto não estrutural, espessura de 8cm</t>
  </si>
  <si>
    <t>LABOR - 130202 - 1</t>
  </si>
  <si>
    <t>Piso cimentado liso com 1.5 cm de espessura, de argamassa de cimento e areia no traço 1:3 e juntas plásticas em quadros de 1 m</t>
  </si>
  <si>
    <t>LABOR - 130205 - 2</t>
  </si>
  <si>
    <t>Piso de tábuas corridas de Peroba de 15cm sobre caibros de 5x6cm espaçados de 50cm, fixados com argamassa de cimento e areia no traço 1:5</t>
  </si>
  <si>
    <t>LABOR - 130208 - 1</t>
  </si>
  <si>
    <t>Junta plástica 17 x 3 mm, para pisos corridos, inclusive fornecimento e colocação</t>
  </si>
  <si>
    <t>LABOR - 130209 - 1</t>
  </si>
  <si>
    <t>Piso de cimentado camurçado executado com argamassa de cimento e areia no traço 1:3, esp. 3.0cm</t>
  </si>
  <si>
    <t>LABOR - 130210 - 1</t>
  </si>
  <si>
    <t>Piso cimentado liso com 1.5 cm de espessura, em argamassa de cimento e areia no traço 1:3 e juntas plásticas em quadros de 1 m colorido com corante tipo Xadrez ou equivalente</t>
  </si>
  <si>
    <t>LABOR - 130211 - 2</t>
  </si>
  <si>
    <t>Fornecimento e instalação de Piso Paviflex dim. 30x30cm, esp. 2mm linha Chroma Concept ref. Fademac ou equivalente</t>
  </si>
  <si>
    <t>LABOR - 130219 - 4</t>
  </si>
  <si>
    <t>Piso cerâmico 45x45cm, PEI 5, Cargo Plus Gray, marcas de referência Eliane, Cecrisa ou Portobello, assentado com argamassa de cimento colante, inclusive rejuntamento</t>
  </si>
  <si>
    <t>LABOR - 130222 - 1</t>
  </si>
  <si>
    <t>Revestimento de piso com placas de borracha plurigoma preto pastilhado ou equivalente, inclusive arremate</t>
  </si>
  <si>
    <t>LABOR - 130223 - 1</t>
  </si>
  <si>
    <t>Assentamento de piso cerâmico, com utilização de cimento colante, excl. rejuntamento e cerâmica</t>
  </si>
  <si>
    <t>LABOR - 130225 - 1</t>
  </si>
  <si>
    <t>Rejuntamento de piso cerâmico, usando cimento branco, para juntas de no máximo 3mm de espessura</t>
  </si>
  <si>
    <t>LABOR - 130226 - 1</t>
  </si>
  <si>
    <t>Rejuntamento empregando argamassa para rejunte, esp. 5mm</t>
  </si>
  <si>
    <t>LABOR - 130228 - 2</t>
  </si>
  <si>
    <t>Assentamento e rejuntamento de piso em porcelanato (dimensões superiores a 30x30cm) utilizando dupla colagem de argamassa colante para porcelanato tipo ACIII, exclusive fornecimento do porcelanato e do rejunte</t>
  </si>
  <si>
    <t>LABOR - 130230 - 1</t>
  </si>
  <si>
    <t>Piso argamassa alta resistência tipo granilite ou equiv de qualidade comprovada, esp de 10mm, com juntas plástica em quadros de 1m, na cor natural, com acabamento anti-derrapante mecanizado, inclusive regularização e=3.0cm</t>
  </si>
  <si>
    <t>LABOR - 130231 - 1</t>
  </si>
  <si>
    <t>Piso argamassa alta resistência tipo granilite ou equiv de qualidade comprovada, esp de 10mm, com juntas plástica em quadros de 1m, na cor natural, com acabamento polido mecanizado, inclusive regularização e=3.0cm</t>
  </si>
  <si>
    <t>LABOR - 130232 - 1</t>
  </si>
  <si>
    <t>Porcelanato polido, acabamento brilhante, dim. 50x50cm, ref. de cor PANNA PLUS PO Eliane/equiv, utilizando dupla colagem de argamassa colante para porcelanato tipo ACIII e rejunte 1mm para porcelanato</t>
  </si>
  <si>
    <t>LABOR - 130233 - 1</t>
  </si>
  <si>
    <t>Porcelanato polido, acabamento acetinado, dim. 60x60cm, ref. de cor CIMENTO CINZA BOLD Potobello/equiv, utilizando dupla colagem de argamassa colante para porcelanato tipo ACIII e rejunte 1mm para porcelanato</t>
  </si>
  <si>
    <t>LABOR - 130234 - 2</t>
  </si>
  <si>
    <t>Porcelanato natural, acabamento acetinado, dim. 60x60cm, ref. PLATINA NA Eliane/equiv, utilizando dupla colagem de argamassa colante para porcelanato tipo ACIII e rejunte 1mm para porcelanato</t>
  </si>
  <si>
    <t>LABOR - 130236 - 2</t>
  </si>
  <si>
    <t>Piso cerâmico esmaltado, PEI 5, acabamento semibrilho, dim. 45x45cm, ref. de cor CARGO PLUS WHITE Eliane/equiv. assentado com argamassa de cimento colante, inclusive rejuntamento</t>
  </si>
  <si>
    <t>LABOR - 130237 - 1</t>
  </si>
  <si>
    <t>Assentamento e rejuntamento de piso em porcelanato (dimensões superiores a 30x30cm) utilizando dupla colagem de argamassa colante para porcelanato tipo ACII/ACIII, exclusive fornecimento do porcelanato e do rejunte</t>
  </si>
  <si>
    <t>DEGRAUS, RODAPÉS, SOLEIRAS E PEITORIS</t>
  </si>
  <si>
    <t>LABOR - 130301 - 1</t>
  </si>
  <si>
    <t>Rodapé de argamassa de cimento e areia no traço 1:3, altura de 7 cm e espessura de 2 cm</t>
  </si>
  <si>
    <t>LABOR - 130303 - 7</t>
  </si>
  <si>
    <t>Rodapé de cerâmica PEI-3, assentado com argamassa de cimento cola h = 7.0 cm, inclusive rejuntamento com cimento branco</t>
  </si>
  <si>
    <t>LABOR - 130304 - 1</t>
  </si>
  <si>
    <t>Rodapé de madeira de lei 7.0 x 1.5 cm, fixado com parafuso e bucha plástica n° 7</t>
  </si>
  <si>
    <t>LABOR - 130307 - 1</t>
  </si>
  <si>
    <t>Peitoril de mármore branco com largura 40 cm e esp. 3cm</t>
  </si>
  <si>
    <t>LABOR - 130308 - 1</t>
  </si>
  <si>
    <t>Soleira de granito esp. 2 cm e largura de 15 cm</t>
  </si>
  <si>
    <t>LABOR - 130311 - 1</t>
  </si>
  <si>
    <t>Soleira de granito cinza, espessura 3 cm e largura de 3 cm, conforme detalhe em projeto</t>
  </si>
  <si>
    <t>LABOR - 130315 - 1</t>
  </si>
  <si>
    <t>Rodapé de mármore ou granito, assentado com argamassa de cimento, cal hidratada CH1 e areia no traço 1:0,5:8, incl. rejuntamento com cimento branco, h=7cm</t>
  </si>
  <si>
    <t>LABOR - 130317 - 1</t>
  </si>
  <si>
    <t>Peitoril de granito cinza polido, 15 cm, esp. 3cm</t>
  </si>
  <si>
    <t>LABOR - 130320 - 4</t>
  </si>
  <si>
    <t>Rodapé em cerâmica PEI-3, h = 7cm, assentado com argamassa de cimento, cal e areia, incl. rejuntamento com cimento branco</t>
  </si>
  <si>
    <t>LABOR - 130321 - 1</t>
  </si>
  <si>
    <t>Rodapé de granito cinza esp. 2cm, h=7cm, assentado com argamassa de cimento, cal hidratada CH1 e areia no traço 1:0,5:8, incl. rejuntamento com cimento branco</t>
  </si>
  <si>
    <t>LABOR - 130322 - 1</t>
  </si>
  <si>
    <t>Rodapé de argamassa de alta resistência tipo granilite ou equivalente de qualidade comprovada, altura de 10 cm e espessura de 10 mm, com cantos boleados, executado com cimento e granitina grana N.1, inclusive polimento</t>
  </si>
  <si>
    <t>LABOR - 130323 - 1</t>
  </si>
  <si>
    <t>Soleira de argamassa de alta resistência tipo granilite ou equivalente de qualidade comprovada, largura de 15cm, executado com cimento e granitina grana N.1</t>
  </si>
  <si>
    <t>LABOR - 130403 - 1</t>
  </si>
  <si>
    <t>Recomposição de piso cimentado, com argamassa de cimento e areia no traço 1:3, com 2 cm de espessura, incl. lastro</t>
  </si>
  <si>
    <t>INSTALAÇÕES HIDRO-SANITÁRIAS</t>
  </si>
  <si>
    <t>SUMIDOUROS, FOSSAS SÉPTICAS E FILTROS ANAERÓBIOS</t>
  </si>
  <si>
    <t>LABOR - 140102 - 2</t>
  </si>
  <si>
    <t>Fossa séptica de anéis pré-moldados de concreto, diâmetro 1.20 m, altura útil de 1.70m, completa, incluindo tampa c/visita de 60cm, concreto p/fundo esp.10 cm, e tubo para ligação ao filtro</t>
  </si>
  <si>
    <t>LABOR - 140103 - 1</t>
  </si>
  <si>
    <t>Filtro anaeróbio de anéis pré-moldados de concreto, diâmetro de 1.20m, altura útil de 1.80m, completo, incl. tampa c/visita de 60 cm, concreto p/fundo esp.10cm e tubulação de saída de esgoto</t>
  </si>
  <si>
    <t>LABOR - 140108 - 1</t>
  </si>
  <si>
    <t>Fossa séptica de anéis pré-moldados de concreto, diâmetro 2.00 m, Hútil 2.0m completa, incluindo tampa c/visita de 60cm, concreto p/ fundo esp.10 cm, tubo de limpeza e escavação, conf. detalhe em projeto</t>
  </si>
  <si>
    <t>LABOR - 140109 - 1</t>
  </si>
  <si>
    <t>Filtro anaeróbio de anéis pré-moldados de concreto, diâm. 2.0m, Hútil 2.0m, compl., incl. tampa c/visita 60cm, concreto p/ fundo esp. 10cm, escavação, brita 4 e tubulação de saída esgoto 150mm, conf. proj.</t>
  </si>
  <si>
    <t>ENTRADA DE ÁGUA</t>
  </si>
  <si>
    <t>LABOR - 140201 - 4</t>
  </si>
  <si>
    <t>Padrão de entrada d' água com cavalete de PVC para hidrômetro com diâmetro de 3/4" - padrão 1C da CESAN. Instalado em vão de muro protegido com gradeamento. Inclusive base de concreto magro, tubulação, conexões e registro. Conferir detalhe.</t>
  </si>
  <si>
    <t>LABOR - 140207 - 1</t>
  </si>
  <si>
    <t>Padrão de entrada d'água com caixa termoplástica para hidrômetro de 3/4" - padrão 1B da CESAN. Instalado embutido na alvenaria. Inclusive tubulação, conexões, registro, tubo camisa e caixa com tampa transparente. Conferir detalhe.</t>
  </si>
  <si>
    <t>LABOR - 140208 - 2</t>
  </si>
  <si>
    <t>Padrão entrada d'água com caixa enterrada para hidrômetro com diâmetro de 1" - padrão 2B da CESAN. Caixa em alvenaria 60x80x40cm e com tampa articulada de ferro fundido, registro e conexões para instalação de hidrômetro. Conferir detalhe</t>
  </si>
  <si>
    <t>LABOR - 140209 - 2</t>
  </si>
  <si>
    <t>Mureta p/ cavalete (Padrão 1B - CESAN) de alv. blocos cerâmicos 10x20x20cm deitados, dimensões 0.80x1.0x0.20m, para instalação de caixa termoplastica, incl revest. em reboco e lastro concreto esp.10cm, exclusive caixa e cavalete</t>
  </si>
  <si>
    <t>PONTOS HIDRO-SANITÁRIOS</t>
  </si>
  <si>
    <t>LABOR - 140701 - 1</t>
  </si>
  <si>
    <t>Ponto de água fria (lavatório, tanque, pia de cozinha, etc...)</t>
  </si>
  <si>
    <t>pt</t>
  </si>
  <si>
    <t>LABOR - 140702 - 1</t>
  </si>
  <si>
    <t>Ponto com registro de pressão (chuveiro, caixa de descarga, etc...)</t>
  </si>
  <si>
    <t>LABOR - 140703 - 1</t>
  </si>
  <si>
    <t>Ponto de torneira de jardim (para praças)</t>
  </si>
  <si>
    <t>LABOR - 140704 - 1</t>
  </si>
  <si>
    <t>Ponto de válvula de descarga, inclusive válvula (sem acabamento)</t>
  </si>
  <si>
    <t>LABOR - 140705 - 1</t>
  </si>
  <si>
    <t>Ponto para esgoto primário (vaso sanitário)</t>
  </si>
  <si>
    <t>LABOR - 140706 - 1</t>
  </si>
  <si>
    <t>Ponto para esgoto secundário (pia, lavatório, mictório, tanque, bidê, etc...)</t>
  </si>
  <si>
    <t>LABOR - 140707 - 1</t>
  </si>
  <si>
    <t>Ponto para caixa sifonada, inclusive caixa sifonada pvc 150x150x50mm com grelha em pvc</t>
  </si>
  <si>
    <t>LABOR - 140708 - 1</t>
  </si>
  <si>
    <t>Ponto para ralo sifonado, inclusive ralo sifonado 100 x 40 mm c/ grelha em pvc</t>
  </si>
  <si>
    <t>LABOR - 140709 - 1</t>
  </si>
  <si>
    <t>Ponto para ralo seco, inclusive ralo pvc 10 cm com grelha em pvc</t>
  </si>
  <si>
    <t>LABOR - 140710 - 1</t>
  </si>
  <si>
    <t>Ponto para caixa sifonada, inclusive caixa sifonada pvc 150x150x50mm com grelha em aço inox</t>
  </si>
  <si>
    <t>LABOR - 140711 - 1</t>
  </si>
  <si>
    <t>Ponto para ralo sifonado, inclusive ralo sifonado 100 x 40 mm c/ grelha em açõ inox</t>
  </si>
  <si>
    <t>LABOR - 140712 - 2</t>
  </si>
  <si>
    <t>Ponto de válvula de descarga, inclusive válvula e acabamento anti-vandalismo cromado referência Docol, Fabrimar e Deca</t>
  </si>
  <si>
    <t>LABOR - 140713 - 2</t>
  </si>
  <si>
    <t>Ponto de válvula de descarga, inclusive válvula de descarga de 50mm (1 1/2"), com acabamento para válvula de descarga Benefit, marca de referência Docol ou equivalente Mod. 00184906</t>
  </si>
  <si>
    <t>LABOR - 140714 - 1</t>
  </si>
  <si>
    <t>Ponto p/ válvula (mictório) inclusive válvula com acabamento marca de referência Pressmatic Docol, Mod. 17015106 e tubo de ligação p/mictório antivandalismo Pressmatic Mod. 00132606 marca de ref. Docol ou equivalente</t>
  </si>
  <si>
    <t>TUBULAÇÃO DE LIGAÇÃO DE CAIXAS</t>
  </si>
  <si>
    <t>LABOR - 140901 - 1</t>
  </si>
  <si>
    <t>Tubos de concreto simples C1, diâmetro 200 mm, com rejuntamento de argamassa de cimento, cal hidratada e areia no traço 1:2:6, incluindo escavação e berço, conf. normas e especificações.</t>
  </si>
  <si>
    <t>LABOR - 140902 - 1</t>
  </si>
  <si>
    <t>Tubos de concreto simples C1, diâmetro 300 mm, com rejuntamento de argamassa de cimento, cal hidratada e areia no traço 1:2:6, incluindo escavação e berço, conforme normas e especificações.</t>
  </si>
  <si>
    <t>LABOR - 140903 - 1</t>
  </si>
  <si>
    <t>Tubo PVC rígido para esgoto no diâmetro de 100mm incluindo escavação e aterro com areia</t>
  </si>
  <si>
    <t>LABOR - 140904 - 1</t>
  </si>
  <si>
    <t>Tubo PVC rígido para esgoto no diâmetro de 150mm incluindo escavação e aterro com areia</t>
  </si>
  <si>
    <t>LABOR - 140905 - 1</t>
  </si>
  <si>
    <t>LABOR - 140906 - 1</t>
  </si>
  <si>
    <t>Tubo PVC rígido para esgoto no diâmetro de 75 mm incluindo escavação e aterro com areia</t>
  </si>
  <si>
    <t>CAIXAS EMPREGANDO ARGAMASSA DE CIMENTO, CAL E AREIA</t>
  </si>
  <si>
    <t>LABOR - 141101 - 2</t>
  </si>
  <si>
    <t>Caixas de inspeção de alv. blocos concreto 9x19x39cm, dim, 60x60cm e Hmáx = 1m, com tampa de conc. esp. 5cm, lastro de conc. esp. 10cm, revest intern. c/ chapisco e reboco impermeabilizado, incl. escavação, reaterro e enchimento</t>
  </si>
  <si>
    <t>LABOR - 141102 - 2</t>
  </si>
  <si>
    <t>Caixa de areia de alvenaria de blocos de concreto 9x19x39cm, dim. 60x60cm e Hmáx=1m, c/ tampa em concreto esp. 5cm, lastro concreto esp. 10cm, revestida intern. c/ chapisco e reboco impermeabilizante, incl. escavação e reaterro</t>
  </si>
  <si>
    <t>LABOR - 141103 - 2</t>
  </si>
  <si>
    <t>Caixa sifonada especial de alv. bloco conc.9x19x39cm, dim 60x60cm e Hmáx=1m, c/ tampa em concreto esp.5cm, lastro conc.esp.10cm, revest. intern. c/chap. e reb. impermeab. escav, reaterro e curva curta c/ visita e plug em pvc 100mm</t>
  </si>
  <si>
    <t>LABOR - 141104 - 2</t>
  </si>
  <si>
    <t>Caixa de gordura de alv. bloco concreto 9x19x39cm, dim.60x60cm e Hmáx=1m, com tampa em concreto esp.5cm, lastro concreto esp.10cm, revestida intern. c/ chapisco e reboco impermeab, escavação, reaterro e parede interna em concreto</t>
  </si>
  <si>
    <t>LABOR - 141105 - 2</t>
  </si>
  <si>
    <t>Caixa retentora de matéria sólida de alv. bloco conc.9x19x39cm, dim 60x60cm e Hmáx=1m, c/ tampa conc. esp.5cm, lastro conc. esp.10cm, revest. internamente c/ chap, reb. impermeab., escavação, reaterro e parede int. em concreto</t>
  </si>
  <si>
    <t>LABOR - 141106 - 3</t>
  </si>
  <si>
    <t>Caixas de inspeção de alv. blocos concreto 9x19x39cm, dim.100x60cm e Hmáx = 1m, com tampa de conc. esp. 5cm, lastro de conc. esp. 10cm, revest intern. c/ chapisco e reboco impermeabilizado, incl. escavação, reaterro e enchimento</t>
  </si>
  <si>
    <t>LABOR - 141107 - 3</t>
  </si>
  <si>
    <t>Caixa de gordura simples de alv. bloco concr.9x19x39cm, dim.80x60cm e Hmáx=1m, com tampa em concr.esp.5cm, lastro concr.esp.10cm, revestida intern. c/ chapisco e reboco impermeab, escavação, reaterro e parede interna em concr.</t>
  </si>
  <si>
    <t>LABOR - 141108 - 3</t>
  </si>
  <si>
    <t>Caixa de gordura especial de alv. bloco concr. 9x19x39cm, dim.60x60cm e Hmáx=1m, com tampa em concr.esp.5cm, lastro concr.esp.10cm, revestida intern. c/ chapisco e reboco impermeab, escavação, reaterro e parede interna em concr.</t>
  </si>
  <si>
    <t>LABOR - 141109 - 2</t>
  </si>
  <si>
    <t>Grelha largura 20 cm de ferro redondo de 1/2" a cada 3 cm, contorno com barra de ferro de 3/4" x 1/8" e caixilho de cantoneira de 1" x 3/16"</t>
  </si>
  <si>
    <t>LABOR - 141110 - 2</t>
  </si>
  <si>
    <t>Caixa de inspeção em alv. bloco concreto 9x19x39cm, dim. 60x60cm e Hmáx=1m, c/ tampa de ferro fundido 40x40cm, lastro de concreto esp.10cm, revest. interno c/ chapisco e reboco impermeabiliz, incl. escavação, reaterro e enchimento</t>
  </si>
  <si>
    <t>LABOR - 141111 - 2</t>
  </si>
  <si>
    <t>Caixa de areia em alv. de bloco de concreto 9x19x39, dim. 60x60cm e Hmáx=1m, c/ tampa em ferro fundido, lastro de concreto esp. 10cm, revest. int. c/ chapisco e reboco impermeabilizado, incl. escavação e reaterro</t>
  </si>
  <si>
    <t>LABOR - 141112 - 2</t>
  </si>
  <si>
    <t>Caixa sifonada especial em alv. bloco concr. 9x19x39cm, dim. 60x60cm e Hmáx=1m. c/ tampa em ferro fundido, lastro conc. esp.10cm, revest. int. c/ chap. e reboco imperm., incl. esc, reaterro e curva curta c/ visita e plug pvc 100mm</t>
  </si>
  <si>
    <t>LABOR - 141113 - 3</t>
  </si>
  <si>
    <t>Caixa de gordura em alv. bloco 9x19x39cm, dim. 60x60cm e Hmáx=1.0m, c/ tampa de ferro fundido, lastro concr. esp. 10cm, revest. intern. c/ chapisco e reboco impermeab., escavação, reaterro e parede int. em concreto</t>
  </si>
  <si>
    <t>LABOR - 141114 - 2</t>
  </si>
  <si>
    <t>Caixa retentora de mat. sólida em alv. bloco conc.9x19x39cm, dim.60x60cm e Hmáx=1m, c/ tampa de ferro fund., lastro conc. esp.10cm, revest. int. c/ chap. e reb. impermeab., esc. reaterro e parede int. em concreto</t>
  </si>
  <si>
    <t>REDE DE ÁGUA FRIA - TUBOS METÁLICOS</t>
  </si>
  <si>
    <t>LABOR - 141210 - 1</t>
  </si>
  <si>
    <t>Tubo de aço galvanizado, inclusive conexões, diâm. 15mm (1/2")</t>
  </si>
  <si>
    <t>LABOR - 141211 - 1</t>
  </si>
  <si>
    <t>Tubo de aço galvanizado, inclusive conexões, diâm. 20mm (3/4")</t>
  </si>
  <si>
    <t>LABOR - 141212 - 1</t>
  </si>
  <si>
    <t>Tubo de aço galvanizado, inclusive conexões, diâm. 25mm (1")</t>
  </si>
  <si>
    <t>LABOR - 141213 - 1</t>
  </si>
  <si>
    <t>Tubo de aço galvanizado, inclusive conexões, diâm. 32mm (11/4")</t>
  </si>
  <si>
    <t>LABOR - 141214 - 1</t>
  </si>
  <si>
    <t>Tubo de aço galvanizado, inclusive conexões, diâm. 40mm (11/2")</t>
  </si>
  <si>
    <t>LABOR - 141215 - 1</t>
  </si>
  <si>
    <t>Tubo de aço galvanizado, inclusive conexões, diâm. 50mm (2")</t>
  </si>
  <si>
    <t>LABOR - 141216 - 1</t>
  </si>
  <si>
    <t>Tubo de aço galvanizado, inclusive conexões, diâm. 65mm (21/2")</t>
  </si>
  <si>
    <t>LABOR - 141217 - 1</t>
  </si>
  <si>
    <t>Tubo de aço galvanizado, inclusive conexões, diâm. 80mm (3")</t>
  </si>
  <si>
    <t>LABOR - 141218 - 1</t>
  </si>
  <si>
    <t>Tubo de aço galvanizado, inclusive conexões, diâm. 100mm(4")</t>
  </si>
  <si>
    <t>REDE DE ÁGUA FRIA - TUBOS SOLDÁVEIS DE PVC</t>
  </si>
  <si>
    <t>LABOR - 141409 - 1</t>
  </si>
  <si>
    <t>Tubo de PVC rígido soldável marrom, diâm. 20mm (1/2"), inclusive conexões</t>
  </si>
  <si>
    <t>LABOR - 141410 - 1</t>
  </si>
  <si>
    <t>Tubo de PVC rígido soldável marrom, diâm. 25mm (3/4"), inclusive conexões</t>
  </si>
  <si>
    <t>LABOR - 141411 - 1</t>
  </si>
  <si>
    <t>Tubo de PVC rigido soldável marrom, diâm. 32mm (1"), inclusive conexões</t>
  </si>
  <si>
    <t>LABOR - 141412 - 1</t>
  </si>
  <si>
    <t>Tubo de PVC rígido soldável marrom, diâm. 40mm (11/4"), inclusive conexões</t>
  </si>
  <si>
    <t>LABOR - 141413 - 1</t>
  </si>
  <si>
    <t>Tubo de PVC rígido soldável marrom, diâm. 50mm (11/2"), inclusive conexões</t>
  </si>
  <si>
    <t>LABOR - 141414 - 1</t>
  </si>
  <si>
    <t>Tubo de PVC rígido soldável marrom, diâm. 60mm (2"), inclusive conexões</t>
  </si>
  <si>
    <t>LABOR - 141415 - 1</t>
  </si>
  <si>
    <t>Tubo de PVC rígido soldável marrom, diâm. 75mm (21/2"), inclusive conexões</t>
  </si>
  <si>
    <t>LABOR - 141416 - 1</t>
  </si>
  <si>
    <t>Tubo de PVC rígido soldável marrom, diâm. 85mm (3"), inclusive conexões</t>
  </si>
  <si>
    <t>REDE DE ÁGUA FRIA - CONEXÕES SOLDÁVEIS DE PVC</t>
  </si>
  <si>
    <t>LABOR - 141522 - 1</t>
  </si>
  <si>
    <t>Adaptador de PVC soldável com flanges livres para caixa d'água, diâmetro 25mm (3/4")</t>
  </si>
  <si>
    <t>LABOR - 141524 - 1</t>
  </si>
  <si>
    <t>Adaptador de PVC soldável com flanges livres para caixa d'água, diâmetro 40mm (1 1/4")</t>
  </si>
  <si>
    <t>LABOR - 141525 - 1</t>
  </si>
  <si>
    <t>Adaptador de PVC soldável com flanges livres para caixa d'água, diâmetro 50mm (1 1/2")</t>
  </si>
  <si>
    <t>LABOR - 141526 - 1</t>
  </si>
  <si>
    <t>Adaptador de PVC soldável com flanges livres para caixa d'água, diâmetro 60mm (2")</t>
  </si>
  <si>
    <t>LABOR - 141527 - 1</t>
  </si>
  <si>
    <t>Adaptador de PVC soldável com flanges livres para caixa d'água, diâmetro 75mm (2 1/2")</t>
  </si>
  <si>
    <t>LABOR - 141529 - 1</t>
  </si>
  <si>
    <t>Adaptador de PVC soldável para registro, diâmetro 32mm x 1"</t>
  </si>
  <si>
    <t>REDE DE ESGOTO - TUBOS DE PVC</t>
  </si>
  <si>
    <t>LABOR - 141906 - 1</t>
  </si>
  <si>
    <t>Tubo de PVC rígido soldável branco, para esgoto, diâmetro 40mm (1 1/2"), inclusive conexões</t>
  </si>
  <si>
    <t>LABOR - 141907 - 1</t>
  </si>
  <si>
    <t>Tubo de PVC rígido soldável branco, para esgoto, diâmetro 50mm (2"), inclusive conexões</t>
  </si>
  <si>
    <t>LABOR - 141908 - 1</t>
  </si>
  <si>
    <t>Tubo de PVC rígido soldável branco, para esgoto, diâmetro 75mm (3"), inclusive conexões</t>
  </si>
  <si>
    <t>LABOR - 141909 - 1</t>
  </si>
  <si>
    <t>Tubo de PVC rígido soldável branco, para esgoto, diâmetro 100mm (4"), inclusive conexões</t>
  </si>
  <si>
    <t>LABOR - 141910 - 1</t>
  </si>
  <si>
    <t>Tubo de PVC rígido soldável branco, para esgoto, diâmetro 150mm (6"), inclusive conexões</t>
  </si>
  <si>
    <t>CAIXAS DE PVC / EQUIPAMENTOS</t>
  </si>
  <si>
    <t>LABOR - 142103 - 1</t>
  </si>
  <si>
    <t>Reparo para válvula de descarga, completo</t>
  </si>
  <si>
    <t>LABOR - 142104 - 1</t>
  </si>
  <si>
    <t>Sifão em PVC para pia de cozinha ou lavatório 1x11/2"</t>
  </si>
  <si>
    <t>LABOR - 142106 - 1</t>
  </si>
  <si>
    <t>Sifão em PVC para tanque 2"</t>
  </si>
  <si>
    <t>LABOR - 142107 - 1</t>
  </si>
  <si>
    <t>Ralo sifonado em PVC 100x100mm, com grelha PVC</t>
  </si>
  <si>
    <t>LABOR - 142109 - 1</t>
  </si>
  <si>
    <t>Ralo seco em PVC 100x100mm, com grelha em PVC</t>
  </si>
  <si>
    <t>LABOR - 142111 - 1</t>
  </si>
  <si>
    <t>Caixa sifonada em PVC, diâm. 150mm, com grelha e porta grelha quadrados, em aço inox</t>
  </si>
  <si>
    <t>LABOR - 142112 - 1</t>
  </si>
  <si>
    <t>Caixa seca em PVC, diâm. 100mm, com grelha e porta grelha quadrados, em aço inox</t>
  </si>
  <si>
    <t>LABOR - 142114 - 1</t>
  </si>
  <si>
    <t>Tampa para caixa sifonada, em PVC, de 150x150mm</t>
  </si>
  <si>
    <t>LABOR - 142115 - 1</t>
  </si>
  <si>
    <t>Tampa para caixa sifonada, em aço inox, de 150x150mm</t>
  </si>
  <si>
    <t>LABOR - 142116 - 1</t>
  </si>
  <si>
    <t>Tampa para ralo, em PVC, de 100x100mm</t>
  </si>
  <si>
    <t>LABOR - 142117 - 1</t>
  </si>
  <si>
    <t>Tampa para ralo, em aço inox, de 100x100mm</t>
  </si>
  <si>
    <t>LABOR - 142118 - 1</t>
  </si>
  <si>
    <t>Engate flexível de PVC para lavatório</t>
  </si>
  <si>
    <t>LABOR - 142119 - 1</t>
  </si>
  <si>
    <t>Torneira de bóia de PVC, diâm. 3/4" (20mm)</t>
  </si>
  <si>
    <t>LABOR - 142120 - 1</t>
  </si>
  <si>
    <t>Torneira de bóia de PVC, diâm. 1" (25mm)</t>
  </si>
  <si>
    <t>LABOR - 142121 - 1</t>
  </si>
  <si>
    <t>Torneira de bóia de PVC, diâm. 11/4" (32mm)</t>
  </si>
  <si>
    <t>LABOR - 142122 - 2</t>
  </si>
  <si>
    <t>Automático de bóia, duas funções 25A</t>
  </si>
  <si>
    <t>LABOR - 142123 - 1</t>
  </si>
  <si>
    <t>Adaptador de PVC com flanges livres para caixa d'água de 20mmx1/2"</t>
  </si>
  <si>
    <t>LABOR - 142124 - 1</t>
  </si>
  <si>
    <t>Adaptador de PVC com flanges livres para caixa d'água de 25mmx3/4"</t>
  </si>
  <si>
    <t>LABOR - 142125 - 1</t>
  </si>
  <si>
    <t>Adaptador de PVC com flanges livres para caixa d'água de 32mmx1"</t>
  </si>
  <si>
    <t>ABERTURA E FECHAMENTO DE RASGOS (inclusive preparo e aplicação de argamassa)</t>
  </si>
  <si>
    <t>LABOR - 142201 - 1</t>
  </si>
  <si>
    <t>Abertura e fechamento de rasgos em alvenaria, para passagem de tubulações, diâm. 1/2" a 1"</t>
  </si>
  <si>
    <t>LABOR - 142202 - 1</t>
  </si>
  <si>
    <t>Abertura e fechamento de rasgos em alvenaria, para passagem de tubulações, diâm. 11/4" a 2"</t>
  </si>
  <si>
    <t>LABOR - 142203 - 1</t>
  </si>
  <si>
    <t>Abertura e fechamento de rasgos em alvenaria, para passagem de tubulações, diâm. 21/2 a 4"</t>
  </si>
  <si>
    <t>LABOR - 142204 - 1</t>
  </si>
  <si>
    <t>Abertura e fechamento de rasgos em concreto, para passagem de tubulações, diâm. 1/2" a 1"</t>
  </si>
  <si>
    <t>LABOR - 142205 - 1</t>
  </si>
  <si>
    <t>Abertura e fechamento de rasgos em concreto, para passagem de tubulações, diâm. 11/4" a 2"</t>
  </si>
  <si>
    <t>LABOR - 142206 - 1</t>
  </si>
  <si>
    <t>Abertura e fechamento de rasgos em concreto, para passagem de tubulações, diâm. 2 1/2"a 4"</t>
  </si>
  <si>
    <t>LABOR - 142301 - 1</t>
  </si>
  <si>
    <t>Revisões e reparos em torneiras e registros</t>
  </si>
  <si>
    <t>LABOR - 142302 - 1</t>
  </si>
  <si>
    <t>Revisões e reparos em caixas de descarga</t>
  </si>
  <si>
    <t>LABOR - 142303 - 1</t>
  </si>
  <si>
    <t>Revisões e reparos em torneiras de bóia</t>
  </si>
  <si>
    <t>LABOR - 142304 - 1</t>
  </si>
  <si>
    <t>Fornecimento de durepox para reparos (250g)</t>
  </si>
  <si>
    <t>INSTALAÇÕES ELÉTRICAS</t>
  </si>
  <si>
    <t>PADRÃO DE ENTRADA</t>
  </si>
  <si>
    <t>LABOR - 150122 - 2</t>
  </si>
  <si>
    <t>Mureta de medição utilizando arg. cimento, cal e areia, dimensões 1100x2000x200mm, com pilares e cintas, revestido com chapisco e reboco, inclusive pintura emassamento e pintura acrílica a três demãos, exclusive cobertura</t>
  </si>
  <si>
    <t>LABOR - 150123 - 3</t>
  </si>
  <si>
    <t>Mureta de medição utilizando arg. cimento, cal e areia, dimensões 1500x2200x400mm, revestido com chapisco e reboco, inclusive pintura emassamento, pintura acrílica a três demãos e cobertura em telha cerâmica</t>
  </si>
  <si>
    <t>QUADRO DE DISTRIBUIÇÃO</t>
  </si>
  <si>
    <t>LABOR - 150302 - 2</t>
  </si>
  <si>
    <t>Quadro de distribuição em PVC para 06 circuitos, inclusive 4 disjuntores monopolares de 15A</t>
  </si>
  <si>
    <t>LABOR - 150306 - 2</t>
  </si>
  <si>
    <t>Quadro de distribuição de energia em PVC, de embutir, com 12 divisões modulares com barramento</t>
  </si>
  <si>
    <t>LABOR - 150307 - 1</t>
  </si>
  <si>
    <t>Quadro de distribuição de energia, de embutir, com 18 divisões modulares, com barramento</t>
  </si>
  <si>
    <t>LABOR - 150308 - 1</t>
  </si>
  <si>
    <t>Quadro de distribuição de energia, de embutir, com 24 divisões modulares, com barramento</t>
  </si>
  <si>
    <t>LABOR - 150309 - 1</t>
  </si>
  <si>
    <t>Quadro de distribuição de energia, de embutir, com 32 divisões modulares, com barramento</t>
  </si>
  <si>
    <t>LABOR - 150310 - 1</t>
  </si>
  <si>
    <t>Caixa de distribuição 20x20x15 cm</t>
  </si>
  <si>
    <t>LABOR - 150311 - 2</t>
  </si>
  <si>
    <t>Quadro de distribuição de energia, de embutir, com 12 divisões modulares, sem barramento</t>
  </si>
  <si>
    <t>LABOR - 150312 - 1</t>
  </si>
  <si>
    <t>Quadro de distribuição de energia, de embutir, com 3 divisões modulares, sem barramento</t>
  </si>
  <si>
    <t>LABOR - 150313 - 2</t>
  </si>
  <si>
    <t>Quadro de distribuição de energia, de embutir, com 6 divisões modulares, com barramento trifásico 100A</t>
  </si>
  <si>
    <t>LABOR - 150315 - 1</t>
  </si>
  <si>
    <t>Quadro distrib. energia, embutido ou semi embutido, capac. p/ 34 disj. DIN, c/barram trif. 150A barra. neutro e terra, fab. em chapa de aço 12 USG com porta, espelho, trinco com fechad ch yale, Ref. QDETG II-34DIN-CEMAR ou equiv.</t>
  </si>
  <si>
    <t>LABOR - 150316 - 1</t>
  </si>
  <si>
    <t>Quadro distrib. energia, embutido ou semi embutido, capac. p/ 44 disj. DIN, c/barram trif. 150A barra. neutro e terra, fab. em chapa de aço 12 USG com porta, espelho, trinco com fechad ch yale, Ref. QDETG II-44DIN-CEMAR ou equiv.</t>
  </si>
  <si>
    <t>LABOR - 150317 - 1</t>
  </si>
  <si>
    <t>Quadro distrib. energia, embutido ou semi embutido, capac. p/ 56 disj. DIN, c/barram trif. 225A barra. neutro e terra, fab. em chapa de aço 12 USG com porta, espelho, trinco com fechad ch</t>
  </si>
  <si>
    <t>CAIXAS DE PASSAGEM</t>
  </si>
  <si>
    <t>LABOR - 150609 - 3</t>
  </si>
  <si>
    <t>Caixa para medidor polifásico carga até 41000W inclusive caixa para disjuntor polifásico até 100A</t>
  </si>
  <si>
    <t>LABOR - 150610 - 2</t>
  </si>
  <si>
    <t>Caixa de aterramento de concreto simples, nas dimensões de 30x30x25cm, com revest. int. em chapisco e reboco, tampa de concreto esp.5cm e lastro de brita esp. 5 cm, incl. haste 5/8"x2400mm</t>
  </si>
  <si>
    <t>LABOR - 150612 - 3</t>
  </si>
  <si>
    <t>Caixa de passagem 100x100x80mm, chapa 18, com tampa parafusada</t>
  </si>
  <si>
    <t>LABOR - 150614 - 2</t>
  </si>
  <si>
    <t>Caixa de passagem de alvenaria de blocos de concreto 9x19x39cm, dimensões de 30x30x50cm, com revestimento interno em chapisco e reboco, tampa de concreto esp.5cm e lastro de brita 5 cm</t>
  </si>
  <si>
    <t>LABOR - 150615 - 2</t>
  </si>
  <si>
    <t>Caixa de passagem de alvenaria de blocos de concreto 9x19x39cm, dimensões de 40x40x50cm, com revestimento interno em chapisco e reboco, tampa de concreto esp.5cm e lastro de brita 5 cm</t>
  </si>
  <si>
    <t>LABOR - 150616 - 2</t>
  </si>
  <si>
    <t>Caixa de passagem de alvenaria de blocos de concreto 9x19x39cm, dimensões de 50x50x50cm, com revestimento interno em chapisco e reboco, tampa de concreto esp.5cm e lastro de brita 5 cm</t>
  </si>
  <si>
    <t>LABOR - 150626 - 2</t>
  </si>
  <si>
    <t>Conjunto caixa termoplástica para Medidor Padrão ESCELSA Monofáfico com tampa transparente em policarbonato P-980-009 inclusive caixa para disjuntor monof P-940-003 Padrão Escelsa</t>
  </si>
  <si>
    <t>LABOR - 150628 - 1</t>
  </si>
  <si>
    <t>Caixa de embutir marca de referência Tigreflex, 4x2"</t>
  </si>
  <si>
    <t>LABOR - 150629 - 1</t>
  </si>
  <si>
    <t>Caixa de embutir marca de referência Tigreflex, 4x4"</t>
  </si>
  <si>
    <t>LABOR - 150632 - 1</t>
  </si>
  <si>
    <t>Caixa de passagem 150x150x80mm, chapa 18, com tampa parafusada</t>
  </si>
  <si>
    <t>LABOR - 150633 - 1</t>
  </si>
  <si>
    <t>Caixa de passagem 200x200x100mm, chapa 18, com tampa parafusada</t>
  </si>
  <si>
    <t>LABOR - 150634 - 1</t>
  </si>
  <si>
    <t>Caixa de passagem 300x300x120mm, chapa 18, com tampa parafusada</t>
  </si>
  <si>
    <t>LABOR - 150635 - 1</t>
  </si>
  <si>
    <t>Caixa de passagem 400x400x120mm, chapa 18, com tampa parafusada</t>
  </si>
  <si>
    <t>LABOR - 150636 - 3</t>
  </si>
  <si>
    <t>Caixa sextavada em PVC de 3x3x1 1/2", marca de referência Tigreflex</t>
  </si>
  <si>
    <t>ENVELOPAMENTO DE ELETRODUTOS</t>
  </si>
  <si>
    <t>LABOR - 150701 - 1</t>
  </si>
  <si>
    <t>Envelopamento de concreto simples com consumo mínimo de cimento de 250kg/m3, inclusive escavação para profundidade mínima do eletroduto de 50 cm, de 25 x 25 cm, para 1 eletroduto</t>
  </si>
  <si>
    <t>LABOR - 150702 - 1</t>
  </si>
  <si>
    <t>Envelopamento de concreto simples com consumo mínimo de cimento de 250kg/m3, inclusive escavação para profundidade mínima do eletroduto de 50 cm, de 25 x 30 cm, para 2 eletrodutos</t>
  </si>
  <si>
    <t>LABOR - 150703 - 1</t>
  </si>
  <si>
    <t>Envelopamento de concreto simples com consumo mínimo de cimento de 250kg/m3, inclusive escavação para profundidade mínima do eletroduto de 50cm, de 60 x 30 cm, para 3 eletrodutos</t>
  </si>
  <si>
    <t>LABOR - 150704 - 1</t>
  </si>
  <si>
    <t>Envelopamento de concreto simples com consumo mínimo de cimento de 250kg/m3, inclusive escavação para profundidade mínima do eletroduto de 50cm, de 45 x 45 cm, para 3 eletrodutos</t>
  </si>
  <si>
    <t>INSTALAÇÕES APARENTES</t>
  </si>
  <si>
    <t>LABOR - 150801 - 2</t>
  </si>
  <si>
    <t>Eletroduto aparente de PVC rígido roscável diâmetro 3/4", inclusive abraçadeira de fixação</t>
  </si>
  <si>
    <t>LABOR - 150802 - 4</t>
  </si>
  <si>
    <t>Caixa de ligação de alumínio silício, tipo CONDULETES,sem rosca, no formato B, inclusive tampa com vedação, diâmetro 3/4"</t>
  </si>
  <si>
    <t>LABOR - 150803 - 4</t>
  </si>
  <si>
    <t>Caixa de ligação de alumínio silício, tipo CONDULETES, sem rosca, no formato T, inclusive tampa com vedação, diâmetro 3/4"</t>
  </si>
  <si>
    <t>LABOR - 150804 - 4</t>
  </si>
  <si>
    <t>Caixa de ligação de alumínio silício, tipo CONDULETES, sem rosca, no formato LR, inclusive tampa com vedação, diâmetro 3/4"</t>
  </si>
  <si>
    <t>LABOR - 150805 - 4</t>
  </si>
  <si>
    <t>Caixa de ligação de alumínio silício, tipo CONDULETES, sem rosca, no formato X, inclusive tampa com vedação, diâmetro 3/4"</t>
  </si>
  <si>
    <t>LABOR - 150806 - 2</t>
  </si>
  <si>
    <t>Eletroduto aparente de PVC rígido roscável diâmetro 1", inclusive abraçadeira de fixação</t>
  </si>
  <si>
    <t>LABOR - 150807 - 1</t>
  </si>
  <si>
    <t>Canaleta sistema X da Pial ou equivalente, inclusive conexões</t>
  </si>
  <si>
    <t>LABOR - 150835 - 2</t>
  </si>
  <si>
    <t>Eletrocalha perfurada em chapa de aço galvanizado nº16, 150x50mm, sem tampa</t>
  </si>
  <si>
    <t>LABOR - 150836 - 2</t>
  </si>
  <si>
    <t>Eletrocalha perfurada em chapa de aço galvanizado nº16, 200x100mm, sem tampa</t>
  </si>
  <si>
    <t>LABOR - 150837 - 1</t>
  </si>
  <si>
    <t>Eletrocalha perfurada em chapa de aço galvanizado nº16, 300x100mm, sem tampa</t>
  </si>
  <si>
    <t>LABOR - 150838 - 1</t>
  </si>
  <si>
    <t>Eletrocalha perfurada em chapa de aço galvanizado nº16, 400x100mm, sem tampa</t>
  </si>
  <si>
    <t>LABOR - 150843 - 1</t>
  </si>
  <si>
    <t>Redução concêntrica para eletrocalha perfurada, tipo "U", 200x150mm, aba 100</t>
  </si>
  <si>
    <t>LABOR - 150844 - 1</t>
  </si>
  <si>
    <t>Redução concêntrica para eletrocalha perfurada, tipo "U", 300x150mm, aba 100</t>
  </si>
  <si>
    <t>LABOR - 150845 - 1</t>
  </si>
  <si>
    <t>Redução concêntrica para eletrocalha perfurada, tipo "U", 400x150mm, aba 100</t>
  </si>
  <si>
    <t>LABOR - 150850 - 1</t>
  </si>
  <si>
    <t>Saída horizontal para eletroduto de 3/4"</t>
  </si>
  <si>
    <t>LABOR - 150851 - 1</t>
  </si>
  <si>
    <t>Saída horizontal para eletroduto de 1"</t>
  </si>
  <si>
    <t>LABOR - 150852 - 1</t>
  </si>
  <si>
    <t>Saída horizontal para eletroduto de 2"</t>
  </si>
  <si>
    <t>LABOR - 150860 - 1</t>
  </si>
  <si>
    <t>Tampa de encaixe para eletrocalha em chapa de aço galvanizada 18, dim. 150mm</t>
  </si>
  <si>
    <t>LABOR - 150861 - 1</t>
  </si>
  <si>
    <t>Tampa de encaixe para eletrocalha em chapa de aço galvanizada 18, dim. 200mm</t>
  </si>
  <si>
    <t>LABOR - 150862 - 1</t>
  </si>
  <si>
    <t>Tampa de encaixe para eletrocalha em chapa de aço galvanizada 18, dim. 300mm</t>
  </si>
  <si>
    <t>LABOR - 150863 - 1</t>
  </si>
  <si>
    <t>Tampa de encaixe para eletrocalha em chapa de aço galvanizada 18, dim. 400mm</t>
  </si>
  <si>
    <t>LABOR - 150866 - 1</t>
  </si>
  <si>
    <t>Junção simples para eletrocalha metálica 200x100mm, galvanizada, ref. Mega MG 2760 ou equivalente</t>
  </si>
  <si>
    <t>LABOR - 150867 - 1</t>
  </si>
  <si>
    <t>Junção simples para eletrocalha metálica 300x100mm, galvanizada, ref. Mega MG 2760 ou equivalente</t>
  </si>
  <si>
    <t>LABOR - 150870 - 1</t>
  </si>
  <si>
    <t>TÊ horizontal 90º para eletrocalha metálica 200x100mm, galvanizada, ref. MEGA MG 2570 ou equivalente</t>
  </si>
  <si>
    <t>LABOR - 150871 - 1</t>
  </si>
  <si>
    <t>TÊ horizontal 90º para eletrocalha metálica 300x100mm, galvanizada, ref. MEGA MG 2570 ou equivalente</t>
  </si>
  <si>
    <t>LABOR - 150875 - 1</t>
  </si>
  <si>
    <t>Curva horizontal 90º para eletrocalha metálica, 200x100mm, galvanizada, ref. MEGA MG 2510</t>
  </si>
  <si>
    <t>LABOR - 150876 - 1</t>
  </si>
  <si>
    <t>Curva horizontal 90º para eletrocalha metálica, 300x100mm, galvanizada, ref. MEGA MG 2510</t>
  </si>
  <si>
    <t>LABOR - 150880 - 1</t>
  </si>
  <si>
    <t>Suporte de fixação de eletroduto no teto, através de fita metálica perfurada (Walsiwa) ou equiv (1,30m), cursor (1 und), h=60cm, suporte "Y" (1 und), parafuso e bucha S8 (1 und)</t>
  </si>
  <si>
    <t>LABOR - 150881 - 1</t>
  </si>
  <si>
    <t>Suporte de fixação de eletrocalha de 200x100mm, na parede, através de suporte tipo mão francesa simples (1 und), parafuso e bucha S8 (2und)</t>
  </si>
  <si>
    <t>LABOR - 150882 - 1</t>
  </si>
  <si>
    <t>Suporte de fixação de eletrocalha de 300x100mm, na parede, através de suporte tipo mão francesa reforçada (1 und), parafuso e bucha S8 (2 und)</t>
  </si>
  <si>
    <t>LABOR - 150883 - 1</t>
  </si>
  <si>
    <t>Suporte de fixação de eletrocalha de 400x100mm, na parede, através de suporte tipo mão francesa reforçada (1 und), parafuso e bucha S8 (2 und)</t>
  </si>
  <si>
    <t>LABOR - 150884 - 1</t>
  </si>
  <si>
    <t>Suporte de fixação de eletrocalha de 200x100mm, no teto, através de gancho vertical (1 und), porca sextavada e arruela 1/4" (4 und), vergalhão rosca total 1/4" (h=60cm), cantoneira ZZ (1 und) e parafuso e bucha S8 (2 und)</t>
  </si>
  <si>
    <t>LABOR - 150885 - 1</t>
  </si>
  <si>
    <t>Suporte de fixação de eletrocalha de 300x100mm, no teto, através de suporte angular (1 und), porca sextavada e arruela 1/4' (4 und) , vergalhão com rosca total 1/4" (h=60cm), cantoneira ZZ (2 und) e parafuso e bucha S8 (2 und)</t>
  </si>
  <si>
    <t>LABOR - 150886 - 2</t>
  </si>
  <si>
    <t>Suporte de fixação de eletrocalha de 400x100mm, no teto, através de suporte angular (1 und), porca sextavada e arruela 1/4' (4 und), vergalhão rosca total 1/4" (h=60cm), cantoneira ZZ (2 und) e parafuso e bucha S8 (2 und)</t>
  </si>
  <si>
    <t>COMPOSIÇÕES INTERMEDIÁRIAS P/ ELETRICA</t>
  </si>
  <si>
    <t>LABOR - 150906 - 1</t>
  </si>
  <si>
    <t>Arame galvanizado 12 BWG (0.048 kg/m)</t>
  </si>
  <si>
    <t>LABOR - 150910 - 1</t>
  </si>
  <si>
    <t>Cabeçote de alumínio de 3/4"</t>
  </si>
  <si>
    <t>LABOR - 150916 - 1</t>
  </si>
  <si>
    <t>Canaleta sistema X Pial ou equivalente, inclusive conecções, 20x10x2200 mm, cod. 30801</t>
  </si>
  <si>
    <t>LABOR - 150918 - 2</t>
  </si>
  <si>
    <t>Fita isolante em rolo de 19mm x 20 m, número 33 Scoth ou equivalente</t>
  </si>
  <si>
    <t>LABOR - 150932 - 1</t>
  </si>
  <si>
    <t>Receptáculo (bocal) de louça para lâmpada incandescente</t>
  </si>
  <si>
    <t>LABOR - 150934 - 1</t>
  </si>
  <si>
    <t>Lâmpada fluorescente 40 W</t>
  </si>
  <si>
    <t>LABOR - 150937 - 1</t>
  </si>
  <si>
    <t>Arame de aço 14 BWG para guia</t>
  </si>
  <si>
    <t>LABOR - 150964 - 1</t>
  </si>
  <si>
    <t>Lâmpada fluorescente de 20W</t>
  </si>
  <si>
    <t>LABOR - 150967 - 1</t>
  </si>
  <si>
    <t>Soquete para lâmpada fluorescente</t>
  </si>
  <si>
    <t>CAIXAS DE PASSAGEM EMPREGANDO ARGAMASSA DE CIMENTO, CAL E AREIA</t>
  </si>
  <si>
    <t>LABOR - 151001 - 2</t>
  </si>
  <si>
    <t>Caixa de passagem de alvenaria de blocos cerâmicos 10 furos 10x20x20cm dimensões de 25x25x25cm, com revestimento interno em chapisco e reboco, tampa de concreto esp.5cm e lastro de brita 5 cm</t>
  </si>
  <si>
    <t>LABOR - 151002 - 3</t>
  </si>
  <si>
    <t>Caixa de passagem de alvenaria de blocos cerâmicos 10 furos 10x20x20cm dimensões de 50x50x50cm, com revestimento interno em chapisco e reboco, tampa de concreto esp.5cm e lastro de brita 5 cm</t>
  </si>
  <si>
    <t>LABOR - 151003 - 2</t>
  </si>
  <si>
    <t>Caixa de passagem de alvenaria de blocos cerâmicos 10 furos 10x20x20cm, dimensão de 30x30x30cm, com revestimento interno em chapisco e reboco, tampa de concreto esp. 5cm e lastro de brita 5cm</t>
  </si>
  <si>
    <t>LABOR - 151004 - 3</t>
  </si>
  <si>
    <t>@(CANCELADA-UTILIZAR SERVIÇO 151002) - Caixa de passagem de alvenaria de blocos cerâmicos 10 furos 10x20x20cm, dimensão de 50x50x50cm, com revestimento interno em chapisco e reboco, tampa de concreto esp. 5cm e lastro de brita 5cm</t>
  </si>
  <si>
    <t>LABOR - 151015 - 3</t>
  </si>
  <si>
    <t>Caixa de inspeção de alvenaria de blocos cerâmicos 10 furos 10x20x20cm dimensões de 30x30x60cm, com revestimento interno em chapisco e reboco, tampa de concreto esp.5cm e lastro de brita 5 cm</t>
  </si>
  <si>
    <t>LABOR - 151016 - 2</t>
  </si>
  <si>
    <t>Caixa de passagem de alvenaria de blocos de concreto 9x19x39cm, dimensões de 80x80x80m, com revestimento interno em chapisco e reboco tampa de concreto esp. 5cm e lastro de brita 5cm</t>
  </si>
  <si>
    <t>LABOR - 151017 - 2</t>
  </si>
  <si>
    <t>Caixa de passagem de alvenaria de blocos de concreto 9x19x39cm, dimensões de 1.00x1.00x1.00m, com revestimento interno em chapisco e reboco tampa de concreto esp. 5cm e lastro de brita 5cm</t>
  </si>
  <si>
    <t>ELETRODUTOS E CONEXÕES</t>
  </si>
  <si>
    <t>LABOR - 151125 - 1</t>
  </si>
  <si>
    <t>Eletroduto de PVC rígido roscável, diâm. 1/2" (20mm), inclusive conexões</t>
  </si>
  <si>
    <t>LABOR - 151126 - 1</t>
  </si>
  <si>
    <t>Eletroduto de PVC rígido roscável, diâm. 3/4" (25mm), inclusive conexões</t>
  </si>
  <si>
    <t>LABOR - 151127 - 1</t>
  </si>
  <si>
    <t>Eletroduto de PVC rígido roscável, diâm. 1" (32mm), inclusive conexões</t>
  </si>
  <si>
    <t>LABOR - 151128 - 1</t>
  </si>
  <si>
    <t>Eletroduto de PVC rígido roscável, diâm. 1 1/4" (40mm), inclusive conexões</t>
  </si>
  <si>
    <t>LABOR - 151129 - 1</t>
  </si>
  <si>
    <t>Eletroduto de PVC rígido roscável, diâm. 1 1/2" (50mm), inclusive conexões</t>
  </si>
  <si>
    <t>LABOR - 151130 - 1</t>
  </si>
  <si>
    <t>Eletroduto de PVC rígido roscável, diâm. 2" (60mm), inclusive conexões</t>
  </si>
  <si>
    <t>LABOR - 151131 - 1</t>
  </si>
  <si>
    <t>Eletroduto de PVC rígido roscável, diâm. 3" (85mm), inclusive conexões</t>
  </si>
  <si>
    <t>LABOR - 151132 - 1</t>
  </si>
  <si>
    <t>Eletroduto flexível corrugado 3/4" , marca de referência TIGRE</t>
  </si>
  <si>
    <t>LABOR - 151133 - 1</t>
  </si>
  <si>
    <t>Eletroduto flexível corrugado 1", marca de referência TIGRE</t>
  </si>
  <si>
    <t>LABOR - 151135 - 1</t>
  </si>
  <si>
    <t>Eletroduto de PVC rígido roscável, diâm. 4" (110mm), inclusive conexões</t>
  </si>
  <si>
    <t>LABOR - 151136 - 1</t>
  </si>
  <si>
    <t>Eletroduto de PVC rígido roscável, diâm. 6" (164mm), inclusive conexões</t>
  </si>
  <si>
    <t>LABOR - 151137 - 1</t>
  </si>
  <si>
    <t>Eletroduto PEAD, cor preta, diam. 1.1/2", marca ref. Kanaflex ou equivalente</t>
  </si>
  <si>
    <t>LABOR - 151138 - 1</t>
  </si>
  <si>
    <t>Eletroduto PEAD, cor preta, diam. 1.1/4", marca ref. Kanaflex ou equivalente</t>
  </si>
  <si>
    <t>LABOR - 151139 - 1</t>
  </si>
  <si>
    <t>Eletroduto PEAD, cor preta, diam. 2", marca ref. Kanaflex ou equivalente</t>
  </si>
  <si>
    <t>LABOR - 151140 - 1</t>
  </si>
  <si>
    <t>Eletroduto PEAD, cor preta, diam. 3", marca ref. Kanaflex ou equivalente</t>
  </si>
  <si>
    <t>LABOR - 151141 - 1</t>
  </si>
  <si>
    <t>Eletroduto PEAD, cor preta, diam. 4", marca ref. Kanaflex ou equivalente</t>
  </si>
  <si>
    <t>LABOR - 151142 - 1</t>
  </si>
  <si>
    <t>Eletroduto PEAD, cor preta, diam. 6", marca ref. Kanaflex ou equivalente</t>
  </si>
  <si>
    <t>CHAVES, FUSIVEIS E DISJUNTORES</t>
  </si>
  <si>
    <t>LABOR - 151301 - 2</t>
  </si>
  <si>
    <t>Mini-Disjuntor monopolar 16 A, curva C - 5KA 220/127VCA (NBR IEC 60947-2), Ref. Siemens, GE, Schneider ou equivalente</t>
  </si>
  <si>
    <t>LABOR - 151302 - 2</t>
  </si>
  <si>
    <t>Mini-Disjuntor monopolar 20 A, curva C - 5KA 220/127VCA (NBR IEC 60947-2), Ref. Siemens, GE, Schneider ou equivalente</t>
  </si>
  <si>
    <t>LABOR - 151303 - 2</t>
  </si>
  <si>
    <t>Mini-Disjuntor monopolar 25 A, curva C - 5KA 220/127VCA (NBR IEC 60947-2), Ref. Siemens, GE, Schneider ou equivalente</t>
  </si>
  <si>
    <t>LABOR - 151304 - 2</t>
  </si>
  <si>
    <t>Mini-Disjuntor monopolar 32 A, curva C - 5KA 220/127VCA (NBR IEC 60947-2), Ref. Siemens, GE, Schneider ou equivalente</t>
  </si>
  <si>
    <t>LABOR - 151305 - 2</t>
  </si>
  <si>
    <t>Mini-Disjuntor monopolar 40 A, curva C - 5KA 220/127VCA (NBR IEC 60947-2), Ref. Siemens, GE, Schneider ou equivalente</t>
  </si>
  <si>
    <t>LABOR - 151306 - 2</t>
  </si>
  <si>
    <t>Mini-Disjuntor bipolar 16 A, curva C - 5KA 220/127VCA (NBR IEC 60947-2), Ref. Siemens, GE, Schneider ou equivalente</t>
  </si>
  <si>
    <t>LABOR - 151307 - 2</t>
  </si>
  <si>
    <t>Mini-Disjuntor bipolar 20 A, curva C - 5KA 220/127VCA (NBR IEC 60947-2), Ref. Siemens, GE, Schneider ou equivalente</t>
  </si>
  <si>
    <t>LABOR - 151308 - 2</t>
  </si>
  <si>
    <t>Mini-Disjuntor bipolar 50 A, curva C - 5KA 220/127VCA (NBR IEC 60947-2), Ref. Siemens, GE, Schneider ou equivalente</t>
  </si>
  <si>
    <t>LABOR - 151309 - 2</t>
  </si>
  <si>
    <t>Mini-Disjuntor tripolar 16 A, curva C - 5KA 220/127VCA (NBR IEC 60947-2), Ref. Siemens, GE, Schneider ou equivalente</t>
  </si>
  <si>
    <t>LABOR - 151310 - 2</t>
  </si>
  <si>
    <t>Mini-Disjuntor tripolar 40 A, curva C - 5KA 220/127VCA (NBR IEC 60947-2), Ref. Siemens, GE, Schneider ou equivalente</t>
  </si>
  <si>
    <t>LABOR - 151311 - 2</t>
  </si>
  <si>
    <t>Mini-Disjuntor tripolar 50 A, curva C - 5KA 220/127VCA (NBR IEC 60947-2), Ref. Siemens, GE, Schneider ou equivalente</t>
  </si>
  <si>
    <t>LABOR - 151313 - 2</t>
  </si>
  <si>
    <t>Mini-Disjuntor tripolar 90 A, curva C - 5KA 220/127VCA (NBR IEC 60947-2), Ref. Siemens, GE, Schneider ou equivalente</t>
  </si>
  <si>
    <t>LABOR - 151314 - 2</t>
  </si>
  <si>
    <t>Disjuntor Compacto em caixa moldada tripolar 100 A, curva C - 15KA 240VCA (NBR IEC 60947-2), Ref. Siemens, GE, Schneider ou equivalente</t>
  </si>
  <si>
    <t>LABOR - 151315 - 1</t>
  </si>
  <si>
    <t>Chave blindada 600V / 160A, com terminais para cabo 70 mm2</t>
  </si>
  <si>
    <t>LABOR - 151316 - 2</t>
  </si>
  <si>
    <t>Mini-Disjuntor tripolar 70 A, curva C - 5KA 220/127VCA (NBR IEC 60947-2), Ref. Siemens, GE, Schneider ou equivalente</t>
  </si>
  <si>
    <t>LABOR - 151317 - 3</t>
  </si>
  <si>
    <t>Mini-Disjuntor monopolar 50 A, curva C - 5KA 220/127VCA (NBR IEC 60947-2), Ref. Siemens, GE, Schneider ou equivalente</t>
  </si>
  <si>
    <t>LABOR - 151318 - 2</t>
  </si>
  <si>
    <t>Mini-Disjuntor monopolar 63 A, curva C - 5KA 220/127VCA (NBR IEC 60947-2), Ref. Siemens, GE, Schneider ou equivalente</t>
  </si>
  <si>
    <t>LABOR - 151319 - 2</t>
  </si>
  <si>
    <t>Mini-Disjuntor monopolar 70 A, curva C - 5KA 220/127VCA (NBR IEC 60947-2), Ref. Siemens, GE, Schneider ou equivalente</t>
  </si>
  <si>
    <t>LABOR - 151320 - 2</t>
  </si>
  <si>
    <t>Mini-Disjuntor monopolar 80 A, curva C - 10KA 240VCA (NBR IEC 60947-2), Ref. Siemens, GE, Schneider ou equivalente</t>
  </si>
  <si>
    <t>LABOR - 151321 - 2</t>
  </si>
  <si>
    <t>Mini-Disjuntor bipolar 25 A, curva C - 5KA 220/127VCA (NBR IEC 60947-2), Ref. Siemens, GE, Schneider ou equivalente</t>
  </si>
  <si>
    <t>LABOR - 151322 - 2</t>
  </si>
  <si>
    <t>Mini-Disjuntor bipolar 32 A, curva C - 5KA 220/127VCA (NBR IEC 60947-2), Ref. Siemens, GE, Schneider ou equivalente</t>
  </si>
  <si>
    <t>LABOR - 151323 - 2</t>
  </si>
  <si>
    <t>Mini-Disjuntor bipolar 40 A, curva C - 5KA 220/127VCA (NBR IEC 60947-2), Ref. Siemens, GE, Schneider ou equivalente</t>
  </si>
  <si>
    <t>LABOR - 151324 - 2</t>
  </si>
  <si>
    <t>Mini-Disjuntor bipolar 63 A, curva C - 5KA 220/127VCA (NBR IEC 60947-2), Ref. Siemens, GE, Schneider ou equivalente</t>
  </si>
  <si>
    <t>LABOR - 151325 - 2</t>
  </si>
  <si>
    <t>Mini-Disjuntor bipolar 70 A, curva C - 5KA 220/127VCA (NBR IEC 60947-2), Ref. Siemens, GE, Schneider ou equivalente</t>
  </si>
  <si>
    <t>LABOR - 151326 - 3</t>
  </si>
  <si>
    <t>Mini-Disjuntor bipolar 80 A, curva C - 5KA 240VCA (NBR IEC 60947-2), Ref. Siemens, GE, Schneider ou equivalente</t>
  </si>
  <si>
    <t>LABOR - 151327 - 2</t>
  </si>
  <si>
    <t>Mini-Disjuntor tripolar 20 A, curva C - 5KA 220/127VCA (NBR IEC 60947-2), Ref. Siemens, GE, Schneider ou equivalente</t>
  </si>
  <si>
    <t>LABOR - 151328 - 2</t>
  </si>
  <si>
    <t>Mini-Disjuntor tripolar 25 A, curva C - 5KA 220/127VCA (NBR IEC 60947-2), Ref. Siemens, GE, Schneider ou equivalente</t>
  </si>
  <si>
    <t>LABOR - 151329 - 3</t>
  </si>
  <si>
    <t>Mini-Disjuntor tripolar 32 A, curva C - 5KA 220/127VCA (NBR IEC 60947-2), Ref. Siemens, GE, Schneider ou equivalente</t>
  </si>
  <si>
    <t>LABOR - 151330 - 2</t>
  </si>
  <si>
    <t>Mini-Disjuntor tripolar 63 A, curva C - 5KA 220/127VCA (NBR IEC 60947-2), Ref. Siemens, GE, Schneider ou equivalente</t>
  </si>
  <si>
    <t>LABOR - 151331 - 3</t>
  </si>
  <si>
    <t>Mini-Disjuntor tripolar 80 A, curva C - 5KA 240VCA (NBR IEC 60947-2), Ref. Siemens, GE, Schneider ou equivalente</t>
  </si>
  <si>
    <t>LABOR - 151332 - 2</t>
  </si>
  <si>
    <t>Disjuntor caixa moldada termomagnético tripolar 125 A</t>
  </si>
  <si>
    <t>LABOR - 151333 - 2</t>
  </si>
  <si>
    <t>Disjuntor Compacto em caixa moldada tripolar 175 A, 50KA 220/240V / 25KA 380/415V (NBR IEC 60947-2), Ref. Siemens, GE, Schneider ou equivalente</t>
  </si>
  <si>
    <t>LABOR - 151334 - 2</t>
  </si>
  <si>
    <t>Disjuntor Compacto em caixa moldada tripolar 200 A, 50KA 220/240V / 25KA 380/415V 20KA/440V (NBR IEC 60947-2), Ref. Siemens, GE, Schneider ou equivalente</t>
  </si>
  <si>
    <t>LABOR - 151335 - 2</t>
  </si>
  <si>
    <t>Disjuntor Compacto em caixa moldada tripolar 400 A, 65KA 220/240V / 36KA 380/415V 35KA 440/460V 25KA 600V (NBR IEC 60947-2), Ref. Siemens, GE, Schneider ou equivalente</t>
  </si>
  <si>
    <t>LABOR - 151336 - 4</t>
  </si>
  <si>
    <t>Disjuntor DR bipolar 16A a 25A, corrente nominal 30 mA</t>
  </si>
  <si>
    <t>LABOR - 151337 - 1</t>
  </si>
  <si>
    <t>Dispositivo de proteção contra surto (DPS) bipolar, tensão nominal máxima 275VCA, corente de surto máxima 40KA.</t>
  </si>
  <si>
    <t>LABOR - 151338 - 2</t>
  </si>
  <si>
    <t>Mini-Disjuntor monopolar 10 A, curva C - 5KA 220/127VCA (NBR IEC 60947-2), Ref. Siemens, GE, Schneider ou equivalente</t>
  </si>
  <si>
    <t>LABOR - 151339 - 2</t>
  </si>
  <si>
    <t>Mini-Disjuntor tripolar 125 A, curva C - 15KA 240VCA (NBR IEC 60947-2), Ref. Siemens, GE, Schneider ou equivalente</t>
  </si>
  <si>
    <t>LABOR - 151340 - 2</t>
  </si>
  <si>
    <t>Chave blindada tripolar 600V/125A</t>
  </si>
  <si>
    <t>LABOR - 151341 - 2</t>
  </si>
  <si>
    <t>Chave blindada tripolar 600V/200A</t>
  </si>
  <si>
    <t>LABOR - 151342 - 2</t>
  </si>
  <si>
    <t>Chave blindada tripolar 600V/400A</t>
  </si>
  <si>
    <t>LABOR - 151343 - 2</t>
  </si>
  <si>
    <t>Chave blindada tripolar 600V/800A</t>
  </si>
  <si>
    <t>LABOR - 151344 - 1</t>
  </si>
  <si>
    <t>Fusivel NH 100A, tamanho 01</t>
  </si>
  <si>
    <t>LABOR - 151345 - 1</t>
  </si>
  <si>
    <t>Fusive NH 160A, tamanho 01</t>
  </si>
  <si>
    <t>LABOR - 151346 - 1</t>
  </si>
  <si>
    <t>Fusive NH 250A, tamanho 02</t>
  </si>
  <si>
    <t>LABOR - 151347 - 1</t>
  </si>
  <si>
    <t>Fusive NH 300A, tamanho 02</t>
  </si>
  <si>
    <t>LABOR - 151348 - 1</t>
  </si>
  <si>
    <t>Fusive NH 355A, tamanho 02</t>
  </si>
  <si>
    <t>LABOR - 151349 - 1</t>
  </si>
  <si>
    <t>Fusive NH 125A, tamanho 01</t>
  </si>
  <si>
    <t>LABOR - 151350 - 2</t>
  </si>
  <si>
    <t>Interruptor Diferencial DR 16A a 25A, 30mA, 2 módulos</t>
  </si>
  <si>
    <t>LABOR - 151351 - 2</t>
  </si>
  <si>
    <t>Interruptor Diferencial DR 30A a 40A, 30mA, 2 módulos</t>
  </si>
  <si>
    <t>FIOS E CABOS</t>
  </si>
  <si>
    <t>LABOR - 151401 - 1</t>
  </si>
  <si>
    <t>Fio de cobre termoplástico, com isolamento para 750V, seção de 1.5 mm2</t>
  </si>
  <si>
    <t>LABOR - 151402 - 1</t>
  </si>
  <si>
    <t>Fio de cobre termoplástico, com isolamento para 750V, seção de 2.5 mm2</t>
  </si>
  <si>
    <t>LABOR - 151403 - 1</t>
  </si>
  <si>
    <t>Fio ou cabo de cobre termoplástico, com isolamento para 750V, seção de 4.0 mm2</t>
  </si>
  <si>
    <t>LABOR - 151404 - 1</t>
  </si>
  <si>
    <t>Fio ou cabo de cobre termoplástico, com isolamento para 750V, seção de 6.0 mm2</t>
  </si>
  <si>
    <t>LABOR - 151405 - 1</t>
  </si>
  <si>
    <t>Fio ou cabo de cobre termoplástico, com isolamento para 750V, seção de 10.0 mm2</t>
  </si>
  <si>
    <t>LABOR - 151406 - 1</t>
  </si>
  <si>
    <t>Fio ou cabo de cobre termoplástico, com isolamento para 750V, seção de 16.0 mm2</t>
  </si>
  <si>
    <t>LABOR - 151407 - 1</t>
  </si>
  <si>
    <t>Cabo de cobre termoplástico, com isolamento para 750V, seção de 25.0 mm2</t>
  </si>
  <si>
    <t>LABOR - 151413 - 1</t>
  </si>
  <si>
    <t>Cabo de cobre nú, seção de 25.0 mm2</t>
  </si>
  <si>
    <t>LABOR - 151414 - 2</t>
  </si>
  <si>
    <t>Cabo de cobre nú, seção de 10.0 mm2</t>
  </si>
  <si>
    <t>LABOR - 151417 - 1</t>
  </si>
  <si>
    <t>Cabo de cobre termoplástico, com isolamento para 1000V, seção de 2.5 mm2</t>
  </si>
  <si>
    <t>LABOR - 151418 - 1</t>
  </si>
  <si>
    <t>Cabo de cobre termoplástico, com isolamento para 1000V, seção de 4.0 mm2</t>
  </si>
  <si>
    <t>LABOR - 151419 - 2</t>
  </si>
  <si>
    <t>Cabo de cobre termoplástico, com isolamento para 1000V, seção de 6 mm2</t>
  </si>
  <si>
    <t>LABOR - 151420 - 2</t>
  </si>
  <si>
    <t>Cabo de cobre termoplástico, com isolamento para 1000V, seção de 10 mm2</t>
  </si>
  <si>
    <t>LABOR - 151421 - 3</t>
  </si>
  <si>
    <t>Cabo de cobre termoplástico, com isolamento para 1000V, seção de 16 mm2</t>
  </si>
  <si>
    <t>LABOR - 151422 - 2</t>
  </si>
  <si>
    <t>Cabo de cobre termoplástico, com isolamento para 1000V, seção de 25.0 mm2</t>
  </si>
  <si>
    <t>LABOR - 151423 - 1</t>
  </si>
  <si>
    <t>Cabo de cobre termoplástico, com isolamento para 1000V, seção de 35.0 mm2</t>
  </si>
  <si>
    <t>LABOR - 151425 - 1</t>
  </si>
  <si>
    <t>Cabo de cobre termoplástico, com isolamento para 1000V, seção de 50 mm2</t>
  </si>
  <si>
    <t>LABOR - 151426 - 1</t>
  </si>
  <si>
    <t>Cabo de cobre termoplástico, com isolamento para 1000V, seção de 95.0 mm2</t>
  </si>
  <si>
    <t>LABOR - 151427 - 1</t>
  </si>
  <si>
    <t>Cabo de cobre termoplástico, com isolamento para 1000V, seção de 120.0 mm2</t>
  </si>
  <si>
    <t>LABOR - 151428 - 1</t>
  </si>
  <si>
    <t>Cabo de cobre termoplástico, com isolamento para 1000V, seção de 300.0 mm2</t>
  </si>
  <si>
    <t>LABOR - 151429 - 2</t>
  </si>
  <si>
    <t>Cabo de cobre termoplástico, com isolamento para 1000V, seção de 70,0mm2</t>
  </si>
  <si>
    <t>LABOR - 151430 - 1</t>
  </si>
  <si>
    <t>Cabo de cobre termoplástico, com isolamento para 1000V, seção de 150,0mm2</t>
  </si>
  <si>
    <t>LABOR - 151431 - 1</t>
  </si>
  <si>
    <t>Cabo de cobre termoplástico, com isolamento para 1000V, seção de 185,0mm2</t>
  </si>
  <si>
    <t>LABOR - 151432 - 1</t>
  </si>
  <si>
    <t>Cabo de cobre termoplástico, com isolamento para 1000V, seção de 240,0mm2</t>
  </si>
  <si>
    <t>LABOR - 151433 - 1</t>
  </si>
  <si>
    <t>Cabo de cobre termoplástico, com isolamento para 15KV, seção de 25,0mm2</t>
  </si>
  <si>
    <t>LABOR - 151434 - 1</t>
  </si>
  <si>
    <t>Cabo de cobre termoplástico, com isolamento para 15KV, seção de 35,0mm2</t>
  </si>
  <si>
    <t>LABOR - 151438 - 1</t>
  </si>
  <si>
    <t>Fio ou cabo paralelo de cobre, com isolamento para 1000V, seção de 2 x 2.5 mm2</t>
  </si>
  <si>
    <t>LABOR - 151439 - 1</t>
  </si>
  <si>
    <t>Cabo paralelo PP de cobre, com isolamento para 1000V, seção 3x2,5mm2</t>
  </si>
  <si>
    <t>LABOR - 151440 - 1</t>
  </si>
  <si>
    <t>Cabo paralelo PP de cobre, com isolamento para 1000V, seção 3x4,0mm2</t>
  </si>
  <si>
    <t>SERVIÇOS DIVERSOS</t>
  </si>
  <si>
    <t>LABOR - 151503 - 1</t>
  </si>
  <si>
    <t>Cabeçote de alumínio de 1 1/4"</t>
  </si>
  <si>
    <t>LABOR - 151504 - 1</t>
  </si>
  <si>
    <t>Cabeçote de alumínio de 1 1/2"</t>
  </si>
  <si>
    <t>LABOR - 151506 - 1</t>
  </si>
  <si>
    <t>Haste de terra tipo COPPERWELD - 5/8" x 2.40m</t>
  </si>
  <si>
    <t>LABOR - 151507 - 1</t>
  </si>
  <si>
    <t>Sapatilha</t>
  </si>
  <si>
    <t>LABOR - 151508 - 1</t>
  </si>
  <si>
    <t>Bucha e arruela de alumínio fundido diâmetro 20mm (3/4")</t>
  </si>
  <si>
    <t>LABOR - 151509 - 1</t>
  </si>
  <si>
    <t>Bucha e arruela de alumínio fundido diâmetro 25mm (1")</t>
  </si>
  <si>
    <t>LABOR - 151510 - 1</t>
  </si>
  <si>
    <t>Bucha e arruela de alumínio fundido diâmetro 40mm (1 1/2")</t>
  </si>
  <si>
    <t>LABOR - 151511 - 1</t>
  </si>
  <si>
    <t>Bucha e arruela de alumínio fundido diâmetro 80mm (3")</t>
  </si>
  <si>
    <t>LABOR - 151512 - 2</t>
  </si>
  <si>
    <t>Automático de bóia, 2 funções 25A</t>
  </si>
  <si>
    <t>LABOR - 151513 - 1</t>
  </si>
  <si>
    <t>Parafuso de máquina de ferro galvanizado diâmetro 16mm</t>
  </si>
  <si>
    <t>LABOR - 151601 - 1</t>
  </si>
  <si>
    <t>Abertura e fechamento de rasgos em alvenaria, para passagem de eletrodutos diâm. 1/2" a 1"</t>
  </si>
  <si>
    <t>LABOR - 151602 - 1</t>
  </si>
  <si>
    <t>Abertura e fechamento de rasgos em alvenaria, para passagem de eletroduto diâm. 1 1/4"a 2"</t>
  </si>
  <si>
    <t>LABOR - 151603 - 1</t>
  </si>
  <si>
    <t>Abertura e fechamento de rasgos em alvenaria, para passagem de eletroduto diâm. 2 1/2" a 4"</t>
  </si>
  <si>
    <t>LABOR - 151604 - 1</t>
  </si>
  <si>
    <t>Abertura e fechamento de rasgos em concreto, para passagem de eletroduto diâm. 1/2" a 1"</t>
  </si>
  <si>
    <t>LABOR - 151605 - 1</t>
  </si>
  <si>
    <t>Abertura e fechamento de rasgos em concreto, para passagem de eletroduto diâm. 1 1/4" a 2"</t>
  </si>
  <si>
    <t>LABOR - 151606 - 1</t>
  </si>
  <si>
    <t>Abertura e fechamento de rasgos em concreto, para passagem de eletroduto diâm. 2 1/2" a 4"</t>
  </si>
  <si>
    <t>PADRAO DE ENTRADA DE ENERGIA - NORTEC-01 - ESCELSA</t>
  </si>
  <si>
    <t>LABOR - 151701 - 5</t>
  </si>
  <si>
    <t>Padrão de entrada de energia elétrica, monofásico, entrada aérea, a 2 fios, carga instalada em muro de 3500 até 9000W - 220/127V</t>
  </si>
  <si>
    <t>LABOR - 151702 - 7</t>
  </si>
  <si>
    <t>Padrão de entrada de energia elétrica, bifásico, entrada aérea, a 3 fios, carga instalada em muro de 9001 até 15000W - 220/127V</t>
  </si>
  <si>
    <t>LABOR - 151703 - 6</t>
  </si>
  <si>
    <t>Padrão de entrada de energia elétrica, trifásico, entrada aérea, a 4 fios, carga instalada em muro de 15001 até 26000W - 220/127V</t>
  </si>
  <si>
    <t>LABOR - 151704 - 7</t>
  </si>
  <si>
    <t>Padrão de entrada de energia elétrica, trifásico, entrada aérea, a 4 fios, carga instalada em muro de 26001 até 34000W - 220/127V</t>
  </si>
  <si>
    <t>LABOR - 151705 - 5</t>
  </si>
  <si>
    <t>Padrão de entrada de energia elétrica, trifásico, entrada aérea, a 4 fios, carga instalada em muro de 34001 até 41000W - 220/127V</t>
  </si>
  <si>
    <t>LABOR - 151706 - 4</t>
  </si>
  <si>
    <t>Padrão de entrada de energia elétrica, trifásico, entrada aérea, a 4 fios, carga instalada em muro de 41001 até 47000W - 220/127V</t>
  </si>
  <si>
    <t>LABOR - 151707 - 3</t>
  </si>
  <si>
    <t>Padrão de entrada de energia elétrica, trifásico, entrada subterrânea, a 4 fios, carga instalada em muro de 41001 até 47000W - 220/127V, exclusive derivação de ramal de entrada subterrânea</t>
  </si>
  <si>
    <t>LABOR - 151708 - 4</t>
  </si>
  <si>
    <t>Padrão de entrada de energia elétrica, trifásico, entrada aérea, a 4 fios, carga instalada em muro de 47001 até 57000W - 220/127V</t>
  </si>
  <si>
    <t>LABOR - 151709 - 3</t>
  </si>
  <si>
    <t>Padrão de entrada de energia elétrica, trifásico, entrada subterrânea, a 4 fios, carga instalada em muro de 47001 até 57000W - 220/127V, exclusive derivação de ramal de entrada subterrânea</t>
  </si>
  <si>
    <t>LABOR - 151710 - 5</t>
  </si>
  <si>
    <t>Padrão de entrada de energia elétrica, trifásico, entrada aérea, a 4 fios, carga instalada em muro de 57001 até 75000W - 220/127V</t>
  </si>
  <si>
    <t>LABOR - 151711 - 3</t>
  </si>
  <si>
    <t>Padrão de entrada de energia elétrica, trifásico, entrada subterrânea, a 4 fios, carga instalada em muro de 57001 até 75000W - 220/127V, exclusive derivação de ramal de entrada subterrânea</t>
  </si>
  <si>
    <t>LABOR - 151712 - 7</t>
  </si>
  <si>
    <t>Subestação ext. aérea trifás. 75KVA, completa, c/ quadros de medição, transf. a óleo, chave geral tripolar, poste e acessórios, conf. NOR-TEC-01 da Escelsa, incl. mureta rev. c/ arg. cimento, cal hidrat. CH1 e areia traço 1:0.5:6</t>
  </si>
  <si>
    <t>LABOR - 151713 - 4</t>
  </si>
  <si>
    <t>Subestação ext. aérea trifás. 112.5KVA, completa, c/ quadros de medição, transf. a óleo, chave geral trip., poste e acessórios, conf. NOR-TEC-01 da Escelsa, incl. mureta rev. c/ arg. cimento, cal hidrat. CH1 e areia traço 1:0.5:6</t>
  </si>
  <si>
    <t>LABOR - 151714 - 5</t>
  </si>
  <si>
    <t>Subestação ext. aérea trifás. 150KVA, completa, c/ quadros de medição, transf. a óleo, chave geral trip., poste e acessórios, conf. NOR-TEC-01 da Escelsa, incl. mureta rev. c/ arg. cimento, cal hidrat. CH1 e areia traço 1:0.5:6</t>
  </si>
  <si>
    <t>LABOR - 151715 - 6</t>
  </si>
  <si>
    <t>Subestação ext. aérea trifás. 225KVA, completa, c/ quadros de medição, transf. a óleo, chave geral trip., poste e acessórios, conf. NOR-TEC-01 da Escelsa, incl. mureta rev. c/ arg. cimento, cal hidrat. CH1 e areia traço 1:0.5:6</t>
  </si>
  <si>
    <t>PONTOS ELETRICOS REVISAO NR-10</t>
  </si>
  <si>
    <t>LABOR - 151801 - 2</t>
  </si>
  <si>
    <t>Ponto padrão de luz no teto - considerando eletroduto PVC rígido de 3/4" inclusive conexões (4.5m), fio isolado PVC de 2.5mm2 (16.2m) e caixa PVC 4x4" (1 und)</t>
  </si>
  <si>
    <t>LABOR - 151802 - 2</t>
  </si>
  <si>
    <t>Ponto padrão de luz na parede - considerando eletroduto PVC rígido de 3/4" inclusive conexões (4.5m), fio isolado PVC de 2.5mm2 (16.2m) e caixa pvc 4x2" (1 und)</t>
  </si>
  <si>
    <t>LABOR - 151803 - 2</t>
  </si>
  <si>
    <t>Ponto padrão de tomada 2 pólos mais terra - considerando eletroduto PVC rígido de 3/4" inclusive conexões (5.0m), fio isolado PVC de 2.5mm2 (16.5m) e caixa pvc 4x2" (1 und)</t>
  </si>
  <si>
    <t>LABOR - 151805 - 2</t>
  </si>
  <si>
    <t>Ponto padrão de tomada para chuveiro elétrico - considerando eletroduto PVC rígido de 3/4" inclusive conexões (9.0m), fio isolado PVC de 6.0mm2 (32.5m) e caixa PVC 4x2" (1 und)</t>
  </si>
  <si>
    <t>LABOR - 151806 - 2</t>
  </si>
  <si>
    <t>Ponto padrão de tomada para ar refrigerado - considerando eletroduto PVC rígido de 3/4" inclusive conexões (6.0m), fio isolado PVC de 4.0mm2 (21.6m) e caixa PVC 4x2" (1 und)</t>
  </si>
  <si>
    <t>LABOR - 151807 - 2</t>
  </si>
  <si>
    <t>Ponto padrão de ventilador no teto - considerando eletroduto PVC rígido de 3/4" inclusive conexões (4.5m), fio isolado PVC de 2.5mm2 (21.6m) e caixa PVC 4x4" (1 und)</t>
  </si>
  <si>
    <t>LABOR - 151809 - 2</t>
  </si>
  <si>
    <t>Ponto padrão de interruptor de 2 teclas simples - considerando eletroduto PVC rígido de 3/4" inclusive conexões (3.3m), fio isolado PVC de 2.5mm2 (17.2m) e caixa PVC 4x2" (1 und)</t>
  </si>
  <si>
    <t>LABOR - 151810 - 2</t>
  </si>
  <si>
    <t>Ponto padrão de interruptor de 1 tecla paralelo - considerando eletroduto PVC rígido de 3/4" inclusive conexões (8.5m), fio isolado PVC de 2.5mm2 (28.8m) e caixa PVC 4x2" (1 und)</t>
  </si>
  <si>
    <t>LABOR - 151811 - 2</t>
  </si>
  <si>
    <t>Ponto padrão de interruptor de 1 tecla simples e 1 tomada dois pólos mais terra 10A/250V - considerando eletroduto PVC rígido de 3/4" inclusive conexões (4.5m), fio isolado PVC de 2.5mm2 (19.4m) e caixa PVC 4x2" (1 und)</t>
  </si>
  <si>
    <t>LABOR - 151812 - 2</t>
  </si>
  <si>
    <t>Ponto padrão de interruptor de 2 teclas simples e 1 tomada dois pólos mais terra 10A/250V - considerando eletroduto PVC rígido de 3/4" inclusive conexões (4.5m), fio isolado PVC de 2.5mm2 (22.9m) e caixa PVC 4x2" (1 und)</t>
  </si>
  <si>
    <t>LABOR - 151813 - 2</t>
  </si>
  <si>
    <t>Ponto padrão de campainha - considerando eletroduto PVC rígido de 3/4" inclusive conexões (5.0m), fio isolado PVC de 2.5mm2 (12.0m) e caixa PVC 4x2" (1 und)</t>
  </si>
  <si>
    <t>LABOR - 151814 - 1</t>
  </si>
  <si>
    <t>Ponto padrão de poste para iluminação externa - considerando eletroduto PVC rígido de 3/4" inclusive conexões (7.7m) e fio isolado PVC de 2.5mm2 (25.2.0m)</t>
  </si>
  <si>
    <t>LABOR - 151815 - 2</t>
  </si>
  <si>
    <t>Ponto padrão de interruptor para ventilador - considerando eletroduto PVC rígido de 3/4" inclusive conexões (3.3m), fio isolado PVC de 2.5mm2 (12.0m) e caixa PVC 4x2" (1 und)</t>
  </si>
  <si>
    <t>LABOR - 151816 - 2</t>
  </si>
  <si>
    <t>Ponto padrão de interruptor de 3 teclas simples - considerando eletroduto PVC rígido de 3/4" inclusive conexões (4.5m), fio isolado PVC de 2.5mm2 (25.8m) e caixa PVC 4x2" (1 und)</t>
  </si>
  <si>
    <t>LABOR - 151817 - 1</t>
  </si>
  <si>
    <t>Ponto padrão de tomada de piso - considerando eletroduto PVC rígido de 3/4" inclusive conexões (5.0m), fio isolado PVC de 2.5mm2 (18.0m) e caixa alumínio silício 4x4" (1 und)</t>
  </si>
  <si>
    <t>LABOR - 151819 - 3</t>
  </si>
  <si>
    <t>Ponto de antena de TV - considerando eletroduto PVC rígido de 3/4" inclusive conexões (3.0m), cabo coaxial 67 Ohms (4.5m) e caixa PVC 4x2" (1 und)</t>
  </si>
  <si>
    <t>LABOR - 151820 - 2</t>
  </si>
  <si>
    <t>Ponto padrão de interruptor de 1 tecla intermediário - considerando eletroduto PVC rígido de 3/4" inclusive conexões (3.3m), fio isolado PVC de 2.5mm2 (15.8m) e caixa PVC 4x2" (1 und)</t>
  </si>
  <si>
    <t>QUADROS DE DISTRIBUIÇÃO COM BARRAMENTO, TRINCO E FECHADURA</t>
  </si>
  <si>
    <t>LABOR - 151901 - 1</t>
  </si>
  <si>
    <t>Quadro distrib. energia, embutido ou semi embutido, capac. p/ 16 disj. DIN, c/barram trif. 100A barra. neutro e terra, fab. em chapa de aço 12 USG com porta, espelho, trinco com fechad ch yale, Ref. QDTN II-16DIN-CEMAR ou equiv.</t>
  </si>
  <si>
    <t>LABOR - 151902 - 2</t>
  </si>
  <si>
    <t>Quadro distrib. energia, embutido ou semi embutido, capac. p/ 28 disj. DIN, c/barram trif. 100A barra. neutro e terra, fab. em chapa de aço 12 USG com porta, espelho, trinco com fechad ch yale, Ref. QDTN II-28DIN-CEMAR ou equiv.</t>
  </si>
  <si>
    <t>LABOR - 151903 - 2</t>
  </si>
  <si>
    <t>Quadro distrib. energia, embutido ou semi embutido, capac. p/ 34 disj. DIN, c/barram trif. 100A barra. neutro e terra, fab. em chapa de aço 12 USG com porta, espelho, trinco com fechad ch yale, Ref. QDTN II-34DIN-CEMAR ou equiv</t>
  </si>
  <si>
    <t>LABOR - 151904 - 2</t>
  </si>
  <si>
    <t>Quadro distrib. energia, embutido ou semi embutido, capac. p/ 44 disj. DIN, c/barram trif. 100A barra. neutro e terra, fab. em chapa de aço 12 USG com porta, espelho, trinco com fechad ch yale, Ref. QDTN II-44DIN-CEMAR ou equiv</t>
  </si>
  <si>
    <t>LABOR - 151905 - 2</t>
  </si>
  <si>
    <t>Quadro distrib. energia, embutido ou semi embutido, capac. p/ 54 disj. DIN, c/barram trif. 100A barra. neutro e terra, fab. em chapa de aço 12 USG com porta, espelho, trinco com fechad ch yale, Ref. QDTN II-54DIN-CEMAR</t>
  </si>
  <si>
    <t>TERMINAIS, CONECTORES E ABRAÇADEIRAS</t>
  </si>
  <si>
    <t>LABOR - 152001 - 2</t>
  </si>
  <si>
    <t>Terminal para ligação de cabo a barra até 4.0mm2</t>
  </si>
  <si>
    <t>LABOR - 152002 - 1</t>
  </si>
  <si>
    <t>Terminal para ligação de cabo a barra de 6.0 mm2</t>
  </si>
  <si>
    <t>LABOR - 152003 - 1</t>
  </si>
  <si>
    <t>Terminal para ligação de cabo a barra de 10.0 mm2</t>
  </si>
  <si>
    <t>LABOR - 152004 - 1</t>
  </si>
  <si>
    <t>Terminal para ligação de cabo a barra de 16.0 mm2</t>
  </si>
  <si>
    <t>LABOR - 152005 - 1</t>
  </si>
  <si>
    <t>Terminal para ligação de cabo a barra de 25.0 mm2</t>
  </si>
  <si>
    <t>LABOR - 152006 - 1</t>
  </si>
  <si>
    <t>Terminal para ligação de cabo a barra de 35.0 mm2</t>
  </si>
  <si>
    <t>LABOR - 152007 - 1</t>
  </si>
  <si>
    <t>Terminal para ligação de cabo a barra de 50.0 mm2</t>
  </si>
  <si>
    <t>LABOR - 152010 - 2</t>
  </si>
  <si>
    <t>Terminal para ligação de cabo a barra de 70 mm2</t>
  </si>
  <si>
    <t>LABOR - 152011 - 1</t>
  </si>
  <si>
    <t>Terminal para ligação de cabo a barra de 95 mm2</t>
  </si>
  <si>
    <t>LABOR - 152012 - 1</t>
  </si>
  <si>
    <t>Terminal para ligação de cabo a barra de 120 mm2</t>
  </si>
  <si>
    <t>LABOR - 152013 - 1</t>
  </si>
  <si>
    <t>Terminal para ligação de cabo a barra de 150 mm2</t>
  </si>
  <si>
    <t>LABOR - 152014 - 1</t>
  </si>
  <si>
    <t>Terminal para ligação de cabo a barra de 185 mm2</t>
  </si>
  <si>
    <t>LABOR - 152015 - 1</t>
  </si>
  <si>
    <t>Terminal para ligação de cabo a barra de 240 mm2</t>
  </si>
  <si>
    <t>LABOR - 152016 - 1</t>
  </si>
  <si>
    <t>Terminal para ligação de cabo a barra de 300 mm2</t>
  </si>
  <si>
    <t>LABOR - 152025 - 1</t>
  </si>
  <si>
    <t>Terminal para ligação de cabo a barra duplo de 185 mm2</t>
  </si>
  <si>
    <t>LABOR - 152026 - 1</t>
  </si>
  <si>
    <t>Terminal para ligação de cabo a barra duplo de 240 mm2</t>
  </si>
  <si>
    <t>LABOR - 152027 - 1</t>
  </si>
  <si>
    <t>Terminal para ligação de cabo a barra duplo de 300 mm2</t>
  </si>
  <si>
    <t>LABOR - 152030 - 1</t>
  </si>
  <si>
    <t>Conector split bolt para cabo de 4.0 mm2</t>
  </si>
  <si>
    <t>LABOR - 152031 - 1</t>
  </si>
  <si>
    <t>Conector split bolt para cabo de 35.0 mm2</t>
  </si>
  <si>
    <t>LABOR - 152033 - 1</t>
  </si>
  <si>
    <t>Conector porcelana 3 polos para cabos de #4,0mm2</t>
  </si>
  <si>
    <t>LABOR - 152034 - 1</t>
  </si>
  <si>
    <t>Conector porcelana 3 polos para cabo de #6,0mm2</t>
  </si>
  <si>
    <t>LABOR - 152035 - 1</t>
  </si>
  <si>
    <t>Conector porcelana 3 polos para cabos de #10,0mm2</t>
  </si>
  <si>
    <t>LABOR - 152040 - 1</t>
  </si>
  <si>
    <t>Prensa cabos para eletroduto 1/2"</t>
  </si>
  <si>
    <t>LABOR - 152041 - 1</t>
  </si>
  <si>
    <t>Prensa cabos para eletroduto 3/4"</t>
  </si>
  <si>
    <t>LABOR - 152042 - 1</t>
  </si>
  <si>
    <t>Prensa cabos para eletroduto de 1"</t>
  </si>
  <si>
    <t>OUTRAS INSTALAÇÕES</t>
  </si>
  <si>
    <t>INSTALAÇÃO DE TELEFONE</t>
  </si>
  <si>
    <t>LABOR - 160105 - 3</t>
  </si>
  <si>
    <t>Caixa de telefone em chapa de aço padrão TELEBRAS N. 6, 1200x1200x150 mm, com fundo de madeira</t>
  </si>
  <si>
    <t>LABOR - 160106 - 2</t>
  </si>
  <si>
    <t>Aterramento com haste de terra 5/8"x2.40m, cabo de cobre nú 6mm2 em caixa de concreto de dimensões internas de 30x30x30cm</t>
  </si>
  <si>
    <t>LABOR - 160108 - 3</t>
  </si>
  <si>
    <t>Caixa de telefone em chapa de aço padrão TELEBRAS do tipo CIE-2 200x200x120mm</t>
  </si>
  <si>
    <t>LABOR - 160110 - 3</t>
  </si>
  <si>
    <t>Caixa de telefone em chapa de aço padrão TELEBRAS do tipo CIE-4 600x600x120 mm</t>
  </si>
  <si>
    <t>LABOR - 160111 - 1</t>
  </si>
  <si>
    <t>Caixa para telefone padrão TELEMAR, dim. 1070 x 520 x 500 mm, com tampa de ferro tipo R2, assentada com argamassa de cimento, cal e areia</t>
  </si>
  <si>
    <t>LABOR - 160115 - 2</t>
  </si>
  <si>
    <t>Cabo telefônico CI, diâmetro do condutor 50mm, 30 pares</t>
  </si>
  <si>
    <t>LABOR - 160120 - 1</t>
  </si>
  <si>
    <t>Tomada para telefone com conector RJ 11</t>
  </si>
  <si>
    <t>INSTALAÇÃO DE GÁS</t>
  </si>
  <si>
    <t>LABOR - 160207 - 6</t>
  </si>
  <si>
    <t>Abrigo de gás para 2 cilindros 45 Kg, exec. em alv. bloco conc cheio,dim 1,50x0.85x2.10m, inclusive cilindros e rede interna do abrigo compreendendo tubos e válvulas de esfera que interligam os cilindros</t>
  </si>
  <si>
    <t>LABOR - 160208 - 5</t>
  </si>
  <si>
    <t>Abrigo de gás para 4 cilindros 45Kg , exec. em alv bloco concreto, dim.4.05x0,85x2.10m, inclusive cilindros e rede interna do abrigo compreendendo tubos e válvulas de esfera que interligam os cilindros</t>
  </si>
  <si>
    <t>INSTALAÇÃO DE PÁRA-RAIO</t>
  </si>
  <si>
    <t>LABOR - 160303 - 2</t>
  </si>
  <si>
    <t>Aterramento com haste terra 5/8" x 2.40, cabo de cobre nu 6mm2, inclusive caixa de concreto 30 x 30 cm</t>
  </si>
  <si>
    <t>LABOR - 160304 - 2</t>
  </si>
  <si>
    <t>Pára-raios tipo franklim incluindo base de fixação, conjunto de contraventagem c/abraçadeira p/3 estais em tubo e demais acessórios c/exceção do cabo de cobre de descida e suportes isoladores</t>
  </si>
  <si>
    <t>LABOR - 160305 - 2</t>
  </si>
  <si>
    <t>Condutor de cobre nú, seção de 35mm2, inclusive suportes isoladores e acessórios de fixação, conforme projeto</t>
  </si>
  <si>
    <t>LABOR - 160308 - 1</t>
  </si>
  <si>
    <t>Cabo condutor de cobre eletrolítico nu, tempera meio dura, encordoamento classe 2, para aterramento, diam. 50mm2</t>
  </si>
  <si>
    <t>LABOR - 160309 - 2</t>
  </si>
  <si>
    <t>Terminal aéreo em latão (minicaptor), com conector e fixação horizontal 250mm x 10mm, ref. TEL-2024, inclusive vedação dos furos com poliuretano ref. TEL 5905, marca de ref. Termotécnica ou equivalente</t>
  </si>
  <si>
    <t>LABOR - 160310 - 1</t>
  </si>
  <si>
    <t>Conector de medição em latão com 2 parafusos para cabos de 16 a 50 mm2, ref. TEL-562, Termotécnica ou equivalente</t>
  </si>
  <si>
    <t>LABOR - 160311 - 1</t>
  </si>
  <si>
    <t>LABOR - 160312 - 1</t>
  </si>
  <si>
    <t>Kit completo para solda Exotérmica (Molde HCL 5/8" Ref: TEL905611 / Cartucho n° 115 Ref: TEL 909115 / Alicate Z 201 Ref: TEL 998201), marca de referência Termotécnica ou equivalente</t>
  </si>
  <si>
    <t>LABOR - 160313 - 1</t>
  </si>
  <si>
    <t>Fixador universal latão estanhado p/ cabos 16 a 70 mm2 ref. 5024, incl. parafuso sextavado M6x45mm, arruela lisa 1/4", bucha nº8, vedação dos furos c/ poliuretano ref. 5905, marca de ref. Termotécnica ou equivalente</t>
  </si>
  <si>
    <t>LABOR - 160314 - 2</t>
  </si>
  <si>
    <t>Mastro simples 3mx1.1/2", uma descida, incl. base de fixação, captor, conj.de contraventagem c/abraçadeira p/3 estais em tubo e demais acessórios, excl. cabo de cobre de descida e suportes isoladores, ref.Termotécnica ou equiv.</t>
  </si>
  <si>
    <t>LABOR - 160315 - 1</t>
  </si>
  <si>
    <t>Mastro telescópico 5mx2", uma descida, incl. base de fixação, captor, conj.de contraventagem c/abraçadeira p/3 estais em tubo e demais acessórios excl. cabo de cobre de descida e suportes isoladores, ref. Termotécnica ou equiv.</t>
  </si>
  <si>
    <t>LABOR - 160316 - 1</t>
  </si>
  <si>
    <t>Caixa de inspeção em PVC, diâmetro 300 mm, ref TEL-552, marca de referência Termotécnica ou equivalente, inclusive escavação e reaterro</t>
  </si>
  <si>
    <t>LABOR - 160317 - 1</t>
  </si>
  <si>
    <t>Cabo de cobre nú 50mm2, ref. TEL 5750, marca de referência Termotécnica ou equivalente</t>
  </si>
  <si>
    <t>LABOR - 160318 - 1</t>
  </si>
  <si>
    <t>Cabo de cobre nú 35mm2, ref. TEL 5735, marca de referência Termotécnica ou equivalente</t>
  </si>
  <si>
    <t>LABOR - 160319 - 2</t>
  </si>
  <si>
    <t>Presilha de latão ref. 744, inclusive parafuso fenda DN 4,2x32mm e bucha nylon DN 6mm e vedação dos furos com poliuretano ref. 5905, marca de ref. Termotécnica ou equivalente</t>
  </si>
  <si>
    <t>LABOR - 160321 - 1</t>
  </si>
  <si>
    <t>Tampa reforçada em ferro fundido com escotilha TEL 536, inclusive assentamento, marca de referência Termotécnica ou equivalente</t>
  </si>
  <si>
    <t>LABOR - 160322 - 1</t>
  </si>
  <si>
    <t>Abraçadeira tipo "D" com cunha, diâmetro 1", ref. TEL-095, marca de referência Termotécnica ou equivalente</t>
  </si>
  <si>
    <t>LABOR - 160323 - 1</t>
  </si>
  <si>
    <t>Tampão para eletroduto 1", ref. TEL-5533, marca de referência Termotécnica ou equivalente</t>
  </si>
  <si>
    <t>LABOR - 160324 - 1</t>
  </si>
  <si>
    <t>Caixa de equalização de potenciais para uso interno e externo com cinco (5) terminais para aterramento (BEP), em polipropileno, ref. TEL-902, marca de referência Termotécnica ou equivalente</t>
  </si>
  <si>
    <t>LABOR - 160325 - 1</t>
  </si>
  <si>
    <t>Caixa de equalização de potenciais para uso interno e externo com nove (9) terminais para aterramento (BEP), em aço, com flange inferior e vedação na porta, ref. TEL-903, marca de referência Termotécnica ou equivalente</t>
  </si>
  <si>
    <t>LABOR - 160326 - 1</t>
  </si>
  <si>
    <t>Barra chata em alumínio 7/8"x1/8" (70mm²), com furos diâmetro 7 mm ref. TEL-771, marca de referência Termotécnica ou equivalente</t>
  </si>
  <si>
    <t>LABOR - 160327 - 1</t>
  </si>
  <si>
    <t>Barra chata em aço galvanizado a fogo 7/8"x1/8" (70mm²), com furos diâm. 7mm ref. TEL-761, marca de referência Termotécnica ou equivalente</t>
  </si>
  <si>
    <t>LABOR - 160328 - 1</t>
  </si>
  <si>
    <t>Terminal estanhado de 1 compressão 1 furo, 35mm², ref. TEL-5135, marca de referência Termotécnica ou equivalente</t>
  </si>
  <si>
    <t>LABOR - 160329 - 1</t>
  </si>
  <si>
    <t>Curva 90º de barra chata em alumínio 7/8"x1/8"x300mm, 70mm², ref. TEL-778, marca de referência Termotécnica ou equivalente</t>
  </si>
  <si>
    <t>LABOR - 160330 - 1</t>
  </si>
  <si>
    <t>Fixador ômega em latão ref. 733, inclusive parafuso fenda DN 4,2x32mm, bucha nylon DN 6mm e vedação dos furos com poliuretano ref. 5905, marca de ref. Termotécnica ou equivalente</t>
  </si>
  <si>
    <t>LABOR - 160331 - 1</t>
  </si>
  <si>
    <t>Cordoalha flexível 25x100 mm, com dois furos, diâmetro 11 mm, ref. TEL-5701, marca de referência Termotécnica ou equivalente</t>
  </si>
  <si>
    <t>LABOR - 160332 - 2</t>
  </si>
  <si>
    <t>Fita perfurada em latão niquelado 20mm x 0,8mm, para equalização de potenciais, ref. TEL-750, marca de referência Termotécnica ou equivalente</t>
  </si>
  <si>
    <t>LABOR - 160333 - 2</t>
  </si>
  <si>
    <t>Cabo de cobre nú 50 mm2, ref. TEL-5750, marca de referência Termotécnica ou equivalente, inclusive abertura e fechamento de vala para cabo dimensões 50x20cm</t>
  </si>
  <si>
    <t>LABOR - 160334 - 1</t>
  </si>
  <si>
    <t>Terminal estanhado de 1 compressão 1 furo, 50mm², ref. TEL-5150, marca de referência Termotécnica ou equivalente</t>
  </si>
  <si>
    <t>LABOR - 160335 - 3</t>
  </si>
  <si>
    <t>Chapa perfurada(tela casa da moeda) BELINOX, largura 245 mm, espessura 1.5mm, ref. TEL-754, marca de referência Termotécnica ou equivalente</t>
  </si>
  <si>
    <t>INSTALAÇÃO DE INCÊNDIO</t>
  </si>
  <si>
    <t>LABOR - 160602 - 4</t>
  </si>
  <si>
    <t>Hidrante de parede, com abrigo em chapa, 60x90x17cm, com suporte e mangueira 20m 63mm, adaptador rosca fêmea e engate rápido, esguicho em latão regulavel, registro globo angular 45º/ 63mm</t>
  </si>
  <si>
    <t>LABOR - 160603 - 1</t>
  </si>
  <si>
    <t>Hidrante de recalque no passeio em caixa metálica de 40x60x40cm, incl. registro globo angular 90º de 63mm, adaptador p/ engate rápido e tampa c/ corrente</t>
  </si>
  <si>
    <t>LABOR - 160604 - 4</t>
  </si>
  <si>
    <t>Extintor de incêndio de água pressurizada capacidade 2A (10L), inclusive suporte para fixação e EXCLUSIVE placa sinalizadora em PVC Fotoluminescente</t>
  </si>
  <si>
    <t>LABOR - 160605 - 4</t>
  </si>
  <si>
    <t>Extintor de incêndio portátil de pó químico ABC com capacidade 2A-20B:C (6 kg), inclusive suporte para fixação, EXCLUSIVE placa sinalizadora em PVC fotoluminescente</t>
  </si>
  <si>
    <t>LABOR - 160606 - 4</t>
  </si>
  <si>
    <t>Extintor de incêndio de gás carbônico CO2 5 B:C (6 Kg), inclusive suporte para fixação, EXCLUSIVE placa sinalizadora em PVC fotoluminescente</t>
  </si>
  <si>
    <t>LABOR - 160607 - 4</t>
  </si>
  <si>
    <t>Extintor de incêndio portátil de pó químico ABC com capacidade 2A-20B:C (4 kg), inclusive suporte para fixação, EXCLUSIVE placa sinalizadora em PVC fotoluminescente</t>
  </si>
  <si>
    <t>LABOR - 160608 - 2</t>
  </si>
  <si>
    <t>Ponto para seta indicativa de saída, incl. seta em acrílico, com fonte alimentadora própria que assegure um funcionamento mínimo de 1h, para quando ocorrer falta de energia elétrica na rede pública, conforme projeto</t>
  </si>
  <si>
    <t>LABOR - 160612 - 2</t>
  </si>
  <si>
    <t>Placa de sinalização de segurança CODIGO 14 - 315/158(NBR 13.434); CÓDIGO S3(NT 14/2010-ES) ("SAIDA DE EMERGÊNCIA" - seta vertical)</t>
  </si>
  <si>
    <t>LABOR - 160613 - 2</t>
  </si>
  <si>
    <t>Ponto para iluminação de emergência completo, inclusive bloco autônomo de iluminação 2x9W com tomada universal</t>
  </si>
  <si>
    <t>LABOR - 160625 - 1</t>
  </si>
  <si>
    <t>Abrigo para hidrante de recalque no passeio em caixa de alvenaria 60x40cm em bloco de concreto inclusive registro de recalque ø 65 mm (2 1/2") e tampa de ferro fundido 40x40cm com inscrição incêndio</t>
  </si>
  <si>
    <t>LABOR - 160663 - 1</t>
  </si>
  <si>
    <t>Fornecimento e instalação de Bateria selada 12V - 60 AH, para centrais de alarme / iluminação de emergência</t>
  </si>
  <si>
    <t>LABOR - 160665 - 1</t>
  </si>
  <si>
    <t>Fornecimento e instalação de porta corta-fogo para saída de emergência Dim.: 100x210x5cm, conforme ABNT NBR 11742P, classe P-90, incl. marco, 3 pares de dobradiçaas c/mola, barra anti-panico, pintura esmalte sintetico cor vermelha</t>
  </si>
  <si>
    <t>LABOR - 160671 - 1</t>
  </si>
  <si>
    <t>Hidrante de parede, com abrigo em chapa, 80x90x17cm, com suporte e mangueiras 2 x 15m 63mm, adaptador rosca fêmea e engate rápido, esguicho em latão regulavel, registro globo angular 45º/ 63mm</t>
  </si>
  <si>
    <t>LABOR - 160673 - 1</t>
  </si>
  <si>
    <t>Fornecimento e instalação de Central de alarme de incêndio endereçável, capacidade até: 256 endereços, 4 laços com bateria Ref. Walmonof, Abafire, Deltafire ou equivalente</t>
  </si>
  <si>
    <t>LABOR - 160674 - 1</t>
  </si>
  <si>
    <t>Fornecimento e instalação de Acionador manual de alarme de incêndio endereçavel, tipo quebra vidro</t>
  </si>
  <si>
    <t>LABOR - 160675 - 1</t>
  </si>
  <si>
    <t>Fornecimento e instalação de Detector de fumaça óptico endereçavel Bivolt 12/24V para parede ou teto</t>
  </si>
  <si>
    <t>LABOR - 160676 - 1</t>
  </si>
  <si>
    <t>Fornecimento e instalação de Sirene eletronica média tipo corneta</t>
  </si>
  <si>
    <t>DEPÓSITO DE GÁS</t>
  </si>
  <si>
    <t>LABOR - 160702 - 1</t>
  </si>
  <si>
    <t>Chapisco com argamassa de cimento e areia média ou grossa sem peneirar no traço 1:3, espessura 5 mm</t>
  </si>
  <si>
    <t>LABOR - 160704 - 2</t>
  </si>
  <si>
    <t>Fornecimento, preparo e aplicação de concreto armado Fck=15 MPa, inclusive forma, armação e desforma para lajes maciças</t>
  </si>
  <si>
    <t>LABOR - 160707 - 1</t>
  </si>
  <si>
    <t>Pintura com tinta látex PVA Suvinil, Coral ou Metalatex, inclusive selador em paredes internas e forros a três demãos</t>
  </si>
  <si>
    <t>LABOR - 160708 - 1</t>
  </si>
  <si>
    <t>Pintura com tinta acrílica Suvinil, Coral ou Metalatex, inclusive selador acrílico, em paredes externas a três demãos</t>
  </si>
  <si>
    <t>LABOR - 160709 - 1</t>
  </si>
  <si>
    <t>Estrado de madeira de lei tipo Paraju ou equivalente conforme detalhe em projeto</t>
  </si>
  <si>
    <t>LABOR - 160710 - 1</t>
  </si>
  <si>
    <t>Alvenaria de blocos de concreto 9x19x39 c/ resist. min comp. 2.5MPa, assentado c/ argamassa de cimento, cal hidratada CH1 e areia traço 1:0,5:8, esp.juntas 10mm e esp. paredes, sem revestimento, 9cm</t>
  </si>
  <si>
    <t>LABOR - 160711 - 1</t>
  </si>
  <si>
    <t>Reboco tipo paulista com argamassa de cimento, cal hidratada CH1 e areia no traço 1:0,5:6, espessura 25mm</t>
  </si>
  <si>
    <t>LABOR - 160712 - 1</t>
  </si>
  <si>
    <t>Tela em arame galvanizado de 1"e fio 10 para ventilação de casa de gás, chumbada com argamassa de cimento, cal e areia</t>
  </si>
  <si>
    <t>LABOR - 160713 - 3</t>
  </si>
  <si>
    <t>Porta de correr de chapa galvanizada nº 14 - pintura com esmalte sintetico acetinado sobre zarcão, com tela quebra chama em malha 2 a 5mm</t>
  </si>
  <si>
    <t>LABOR - 160714 - 2</t>
  </si>
  <si>
    <t>Lastro regularizado e impermeabilizado de concreto não estrutural, esp. de 8cm</t>
  </si>
  <si>
    <t>LABOR - 160715 - 1</t>
  </si>
  <si>
    <t>Indice de imperm.c/ manta asfáltica atendendo à norma 9952, asfalto polimerizado esp.3mm, reforçada com fio int. polietileno, reg. base com arg. 1:4 esp min 15mm, proteção mecânica arg. 1:4 esp. 20mm e juntas dilat.</t>
  </si>
  <si>
    <t>LABOR - 160716 - 1</t>
  </si>
  <si>
    <t>Fornecimento, preparo e aplicação de concreto Fck = 15MPa (brita 1 e 2) - (5% de perdas)</t>
  </si>
  <si>
    <t>LABOR - 160718 - 1</t>
  </si>
  <si>
    <t>Pintura com tinta esmalte sintético Suvinil, Coral ou Metalatex a duas demãos, inclusive fundo anti corrosivo a uma demão, em metal</t>
  </si>
  <si>
    <t>INSTALAÇÃO DE REDE LÓGICA</t>
  </si>
  <si>
    <t>LABOR - 160806 - 3</t>
  </si>
  <si>
    <t>Espelho 4" x 2" com conector RJ 45 fêmea CAT. 5e</t>
  </si>
  <si>
    <t>LABOR - 160807 - 1</t>
  </si>
  <si>
    <t>Conector RJ 45 macho</t>
  </si>
  <si>
    <t>LABOR - 160808 - 3</t>
  </si>
  <si>
    <t>Fornecimento e instalação de Cabo de rede par trançado 4 pares Categoria 5e</t>
  </si>
  <si>
    <t>APARELHOS HIDRO-SANITÁRIOS</t>
  </si>
  <si>
    <t>LOUÇAS</t>
  </si>
  <si>
    <t>LABOR - 170101 - 1</t>
  </si>
  <si>
    <t>Lavatório de louça branca com coluna, marcas de referência Deca, Celite ou Ideal Standard, inclusive sifão, válvula e engates cromados, exclusive torneira.</t>
  </si>
  <si>
    <t>LABOR - 170107 - 3</t>
  </si>
  <si>
    <t>Mictório de louça branca, marcas de referência Deca, Celite ou Ideal Standard, inclusive engates cromados</t>
  </si>
  <si>
    <t>LABOR - 170108 - 1</t>
  </si>
  <si>
    <t>Saboneteira de louça branca, 15x15cm, marcas de referência Deca, Celite ou Ideal Standard.</t>
  </si>
  <si>
    <t>LABOR - 170110 - 1</t>
  </si>
  <si>
    <t>Cabide de louça branca com 2 ganchos, marcas de referência Deca, Celite ou Ideal Standard</t>
  </si>
  <si>
    <t>LABOR - 170111 - 1</t>
  </si>
  <si>
    <t>Papeleira de louça branca, 15x15cm, marcas de referência Deca, Celite ou Ideal Standard.</t>
  </si>
  <si>
    <t>LABOR - 170114 - 2</t>
  </si>
  <si>
    <t>Bacia sifonada infantil de louça branca, marcas de referência Deca, Celite ou Ideal Standard, inclusive tampa e acessórios</t>
  </si>
  <si>
    <t>LABOR - 170115 - 2</t>
  </si>
  <si>
    <t>Cuba louça de embutir redonda, 30cm, L-41, completa, marcas de referência Deca, Celite ou Ideal Standard, incl. válvula e sifão, exclusive torneira</t>
  </si>
  <si>
    <t>LABOR - 170116 - 2</t>
  </si>
  <si>
    <t>Vaso sanitário padrão popular completo com acessórios para ligação, marcas de referência Deca, Celite ou Ideal Standard, inclusive assento plástico</t>
  </si>
  <si>
    <t>LABOR - 170117 - 1</t>
  </si>
  <si>
    <t>Lavatório de louça branca, padrão popular, marcas de referência Deca, Celite ou Ideal Standard, inclusive acessórios em PVC, exceto torneira</t>
  </si>
  <si>
    <t>LABOR - 170118 - 1</t>
  </si>
  <si>
    <t>Saboneteira de louça branca de 7,5 x 15 cm, marcas de referência Deca, Celite ou Ideal Standard</t>
  </si>
  <si>
    <t>LABOR - 170119 - 1</t>
  </si>
  <si>
    <t>Cabide de louça branca com um gancho, marcas de referência Deca, Celite ou Ideal Standard</t>
  </si>
  <si>
    <t>LABOR - 170120 - 1</t>
  </si>
  <si>
    <t>Lavatório com coluna padrão popular, marcas de referência Deca, Celite ou Ideal Standard, inclusive acessórios em PVC, exceto aparelho misturador</t>
  </si>
  <si>
    <t>LABOR - 170121 - 2</t>
  </si>
  <si>
    <t>Recolocação de vaso sanitário, inclusive fornecimento de acessórios (parafusos de fixação anel de vedação, bolsa e tubo de ligação, etc), exclusive fornecimento do vaso e tampa</t>
  </si>
  <si>
    <t>LABOR - 170122 - 1</t>
  </si>
  <si>
    <t>Recolocação de lavatório sanitário, com acessórios em metal (engate, sifão, válvula), exclusive fornecimento do mesmo</t>
  </si>
  <si>
    <t>LABOR - 170123 - 1</t>
  </si>
  <si>
    <t>Recolocação de lavatório sanitário, com acessórios em PVC (engate, sifão e válvula), exclusive fornecimento do mesmo</t>
  </si>
  <si>
    <t>LABOR - 170124 - 1</t>
  </si>
  <si>
    <t>Lavatório de Canto ref. L101 DECA ou equivalente, inclusive válvula, sifão e engates cromados, exclusive torneira</t>
  </si>
  <si>
    <t>LABOR - 170126 - 6</t>
  </si>
  <si>
    <t>Bacia sifonada de louça branca sem abertura frontal para portadores de necessidades especiais, Vogue Plus Conforto - Linha Conforto, mod P510, incl. assento poliester, ref.AP51,marca de ref. Deca ou equivalente, sem abertura frontal</t>
  </si>
  <si>
    <t>LABOR - 170127 - 2</t>
  </si>
  <si>
    <t>Mictório de louça branca, marcas de referência Deca, Celite ou Ideal Standard, inclusive válvula de descarga linha anti-vandalismo, marcas de referência Fabrimar, Docol ou Deca e engates e acessórios cromados</t>
  </si>
  <si>
    <t>LABOR - 170128 - 2</t>
  </si>
  <si>
    <t>Lavatório de louça branca com coluna suspensa, linha Vogue Plus Confort para portadores de necessidades especiais, marca de referencia DECA, Celite ou Ideal Standart, inclusive valvula, sifão e engates, exclusive torneira</t>
  </si>
  <si>
    <t>LABOR - 170129 - 1</t>
  </si>
  <si>
    <t>Bacia sifonada de louça branca com caixa acoplada, inclusive acessórios</t>
  </si>
  <si>
    <t>LABOR - 170130 - 2</t>
  </si>
  <si>
    <t>Lavatório de louça branca com coluna, Ravena L91 + C9 inclusive sifão, válvula e engates cromados, exclusive torneira</t>
  </si>
  <si>
    <t>LABOR - 170131 - 2</t>
  </si>
  <si>
    <t>Lavatório de louça branca com coluna suspensa - ref L51 + CS 1v, cor branca, inclusive sifão, válvula e engates cromados, exclusive torneira, para PNE</t>
  </si>
  <si>
    <t>LABOR - 170132 - 2</t>
  </si>
  <si>
    <t>Lavátorio de canto Coleção Master - ref. L76 marca de ref. Deca ou equivalente, inclusive válvula, sifão e engates cromados, exclusive torneira,para PNE</t>
  </si>
  <si>
    <t>LABOR - 170133 - 1</t>
  </si>
  <si>
    <t>Cuba louça branca oval, de embutir, Mod. L37, marca de ref. Deca incl. válvula e sifão, exclusive torneira.</t>
  </si>
  <si>
    <t>LABOR - 170134 - 3</t>
  </si>
  <si>
    <t>Bacia convencional em louça branca ref. Linha Ravena P9 Deca ou equiv., inclusive tubo de ligação, acessórios de fixação e assento plástico</t>
  </si>
  <si>
    <t>LABOR - 170135 - 3</t>
  </si>
  <si>
    <t>Bacia sifonada de louça branca para portadores de necessidades especiais, Vogue Plus Conforto - Linha Conforto, mod P51, incl. assento com abertura frontal, ref.AP52,marca de ref. Deca ou equivalente</t>
  </si>
  <si>
    <t>LABOR - 170136 - 3</t>
  </si>
  <si>
    <t>Bacia sanitária de louça branca, com caixa acoplada duplo acionamento, marca de ref. Deca Linha Ravena ou equivalente, inclusive assento plástico e acessórios de fixação</t>
  </si>
  <si>
    <t>LABOR - 170137 - 3</t>
  </si>
  <si>
    <t>Mictório de louça branca, com sifão integrado, mod. M712 marca de ref. Deca ou equivalente, inclusive engates cromados</t>
  </si>
  <si>
    <t>BANCADAS</t>
  </si>
  <si>
    <t>LABOR - 170205 - 1</t>
  </si>
  <si>
    <t>Bancada de mármore esp. 3cm</t>
  </si>
  <si>
    <t>LABOR - 170220 - 1</t>
  </si>
  <si>
    <t>Bancada de granito com espessura de 2 cm</t>
  </si>
  <si>
    <t>LABOR - 170221 - 1</t>
  </si>
  <si>
    <t>Laje armada espessura de 3cm p/ enchimento de fundo de bancada inox</t>
  </si>
  <si>
    <t>LABOR - 170222 - 3</t>
  </si>
  <si>
    <t>Bancada e tanque para panelões em granito cinza andorinha, esp. 2cm, dim. 0.80x1.10m, base de concreto e apoio em alvenaria, frontão h=10cm, incl. válvula e sifão, exclusive torneira, conf. det. projeto</t>
  </si>
  <si>
    <t>TORNEIRAS, REGISTROS, VÁLVULAS E METAIS</t>
  </si>
  <si>
    <t>LABOR - 170304 - 1</t>
  </si>
  <si>
    <t>Torneira pressão cromada diâm. 1/2" para lavatório, marcas de referência Fabrimar, Deca ou Docol</t>
  </si>
  <si>
    <t>LABOR - 170306 - 1</t>
  </si>
  <si>
    <t>Torneira para tanque, marcas de referência Fabrimar, Deca ou Docol.</t>
  </si>
  <si>
    <t>LABOR - 170309 - 1</t>
  </si>
  <si>
    <t>Torneira para jardim de 3/4" marcas de referência Fabrimar, Deca ou Docol</t>
  </si>
  <si>
    <t>LABOR - 170310 - 1</t>
  </si>
  <si>
    <t>Torneira pressão cromada diam. 3/4" para uso geral, marcas de referência Fabrimar, Deca ou Docol</t>
  </si>
  <si>
    <t>LABOR - 170311 - 1</t>
  </si>
  <si>
    <t>Torneira pressão em PVC para pia diam. 1/2", marcas de referência Astra, Cipla ou Akros</t>
  </si>
  <si>
    <t>LABOR - 170313 - 1</t>
  </si>
  <si>
    <t>Torneira pressão cromada, diam. 1/2" para tanque, marcas de referência Fabrimar, Deca ou Docol</t>
  </si>
  <si>
    <t>LABOR - 170315 - 1</t>
  </si>
  <si>
    <t>Torneira pressão cromada diam. 1/2" para pia, marcas de referência Fabrimar, Deca ou Docol</t>
  </si>
  <si>
    <t>LABOR - 170316 - 1</t>
  </si>
  <si>
    <t>Registro de pressão com canopla cromada diam. 15mm (1/2"), marcas de referência Fabrimar, Deca ou Docol</t>
  </si>
  <si>
    <t>LABOR - 170317 - 1</t>
  </si>
  <si>
    <t>Registro de pressão com canopla cromada diam. 20mm (3/4"), marcas de referência Fabrimar, Deca ou Docol</t>
  </si>
  <si>
    <t>LABOR - 170318 - 1</t>
  </si>
  <si>
    <t>Registro de pressão bruto, diam. 15mm (1/2")</t>
  </si>
  <si>
    <t>LABOR - 170319 - 1</t>
  </si>
  <si>
    <t>Registro de gaveta bruto diam. 15mm (1/2")</t>
  </si>
  <si>
    <t>LABOR - 170320 - 1</t>
  </si>
  <si>
    <t>Registro de gaveta bruto diam. 20mm (3/4")</t>
  </si>
  <si>
    <t>LABOR - 170321 - 1</t>
  </si>
  <si>
    <t>Registro de gaveta bruto diam. 25mm (1")</t>
  </si>
  <si>
    <t>LABOR - 170322 - 1</t>
  </si>
  <si>
    <t>Registro de gaveta bruto diam. 32mm (11/4")</t>
  </si>
  <si>
    <t>LABOR - 170323 - 1</t>
  </si>
  <si>
    <t>Registro de gaveta bruto diam. 40mm (11/2")</t>
  </si>
  <si>
    <t>LABOR - 170324 - 1</t>
  </si>
  <si>
    <t>Registro de gaveta bruto diam. 50mm (2")</t>
  </si>
  <si>
    <t>LABOR - 170325 - 1</t>
  </si>
  <si>
    <t>Registro de gaveta bruto diam. 65mm (21/2")</t>
  </si>
  <si>
    <t>LABOR - 170326 - 1</t>
  </si>
  <si>
    <t>Registro de gaveta bruto diam. 80mm (3")</t>
  </si>
  <si>
    <t>LABOR - 170327 - 1</t>
  </si>
  <si>
    <t>Registro de gaveta com canopla cromada diam. 15mm (1/2"), marcas de referência Fabrimar, Deca ou Docol</t>
  </si>
  <si>
    <t>LABOR - 170328 - 1</t>
  </si>
  <si>
    <t>Registro de gaveta com canopla cromada, diam. 20mm (3/4"), marcas de referência Fabrimar, Deca ou Docol</t>
  </si>
  <si>
    <t>LABOR - 170329 - 1</t>
  </si>
  <si>
    <t>Registro de gaveta com canopla cromada diam. 25mm (1"), marcas de referência Fabrimar, Deca ou Docol</t>
  </si>
  <si>
    <t>LABOR - 170330 - 1</t>
  </si>
  <si>
    <t>Registro de gaveta com canopla cromada diam 32mm (11/4"), marcas de referência Fabrimar, Deca ou Docol</t>
  </si>
  <si>
    <t>LABOR - 170331 - 1</t>
  </si>
  <si>
    <t>Registro de gaveta com canopla cromada, diam. 40mm (11/2"), marcas de referência Fabrimar, Deca ou Docol</t>
  </si>
  <si>
    <t>LABOR - 170332 - 1</t>
  </si>
  <si>
    <t>Válvula de retenção horizontal ou vertical diam. 15mm (1/2")</t>
  </si>
  <si>
    <t>LABOR - 170333 - 1</t>
  </si>
  <si>
    <t>Válvula de retenção horizontal ou vertical diam. 20mm (3/4")</t>
  </si>
  <si>
    <t>LABOR - 170334 - 1</t>
  </si>
  <si>
    <t>Válvula de retenção horizontal ou vertical diam. 25mm (1")</t>
  </si>
  <si>
    <t>LABOR - 170335 - 1</t>
  </si>
  <si>
    <t>Válvula de retenção horizontal ou vertical, diam. 32mm (11/4")</t>
  </si>
  <si>
    <t>LABOR - 170336 - 1</t>
  </si>
  <si>
    <t>Válvula de retenção horizontal ou vertical diam. 40mm (11/2")</t>
  </si>
  <si>
    <t>LABOR - 170337 - 1</t>
  </si>
  <si>
    <t>Válvula de retenção horizontal ou vertical diam. 50mm (2")</t>
  </si>
  <si>
    <t>LABOR - 170338 - 1</t>
  </si>
  <si>
    <t>Válvula de retenção horizontal ou vertical diam. 65mm (21/2")</t>
  </si>
  <si>
    <t>LABOR - 170339 - 1</t>
  </si>
  <si>
    <t>Válvula de retenção horizontal ou vertical, diam. 80mm (3")</t>
  </si>
  <si>
    <t>LABOR - 170345 - 1</t>
  </si>
  <si>
    <t>Válvula de descarga com canopla cromada de 32mm (11/4"), marcas de referência Fabrimar, Deca ou Docol</t>
  </si>
  <si>
    <t>LABOR - 170346 - 1</t>
  </si>
  <si>
    <t>Válvula de descarga com canopla cromada de 40mm (11/2"), marcas de referência Fabrimar, Deca ou Docol</t>
  </si>
  <si>
    <t>LABOR - 170347 - 1</t>
  </si>
  <si>
    <t>Válvula de PVC para lavatório, marcas de referência Astra, Cipla ou Akros</t>
  </si>
  <si>
    <t>LABOR - 170348 - 1</t>
  </si>
  <si>
    <t>Válvula de PVC para tanque, marcas de referência Astra, Cipla ou Akros</t>
  </si>
  <si>
    <t>LABOR - 170349 - 1</t>
  </si>
  <si>
    <t>Canopla para válvula de descarga, marcas de referência Fabrimar, Deca ou Docol</t>
  </si>
  <si>
    <t>LABOR - 170350 - 1</t>
  </si>
  <si>
    <t>Parafuso de fixação para lavatório ou vaso, inclusive colocação</t>
  </si>
  <si>
    <t>LABOR - 170351 - 1</t>
  </si>
  <si>
    <t>Torneira de parede cromada, marcas de referência Fabrimar (linha prática, ref.1157) , Deca ou Docol</t>
  </si>
  <si>
    <t>LABOR - 170352 - 2</t>
  </si>
  <si>
    <t>Válvula de Descarga com acabamento anti-vandalismo, marcas de referência Fabrimar, Deca ou Docol</t>
  </si>
  <si>
    <t>LABOR - 170353 - 1</t>
  </si>
  <si>
    <t>Torneira para lavatório linha anti-vandalismo, marcas de referência Fabrimar, Deca ou Docol</t>
  </si>
  <si>
    <t>LABOR - 170354 - 2</t>
  </si>
  <si>
    <t>Chuveiro completo, linha anti-vandalismo, marcas de referência Fabrimar, Deca ou Docol</t>
  </si>
  <si>
    <t>LABOR - 170357 - 1</t>
  </si>
  <si>
    <t>Chuveiro com desviador flexivel e ducha manual, mod. 1975C ref. Deca ou equivalente</t>
  </si>
  <si>
    <t>OUTROS APARELHOS</t>
  </si>
  <si>
    <t>LABOR - 170502 - 2</t>
  </si>
  <si>
    <t>Caixa de descarga plástica de sobrepor 6/9 litros, ref. ASTRA, AKROS ou equivalente</t>
  </si>
  <si>
    <t>LABOR - 170506 - 3</t>
  </si>
  <si>
    <t>Reservatório de polietileno de 500 L, inclusive adaptadores com flanges de PVC e torneira de bóia de 3/4"</t>
  </si>
  <si>
    <t>LABOR - 170507 - 3</t>
  </si>
  <si>
    <t>Lavatório de aço inox, liga AISI 304, N° 18, marcas de referência Fisher, Metalpress ou Mekal, inclusive apoio de concreto, argamassa de apoio e assentamento, válvula e sifão cromados, exclusive torneira, conf. projeto</t>
  </si>
  <si>
    <t>LABOR - 170508 - 3</t>
  </si>
  <si>
    <t>Escovário de aço inox, liga AISI 304, N° 18, marcas de referência Fischer, Metalpress ou Mekal, inclusive apoio de concreto, argamassa de apoio e assentamento, válvula e sifão cromados, exclusive torneira, conf. projeto</t>
  </si>
  <si>
    <t>LABOR - 170509 - 1</t>
  </si>
  <si>
    <t>Tanque de aço inox nº 2, marcas de referência Fisher, Metalpress ou Mekal, inclusive válvula de metal e sifão</t>
  </si>
  <si>
    <t>LABOR - 170510 - 1</t>
  </si>
  <si>
    <t>Bebedouro de aço inox, marcas de referência Fisher, Metalpress ou Mekal, inclusive válvula, sifão cromado e torneiras, exclusive alvenaria, dim. 0.45x2.75 m, conforme detalhe em projeto</t>
  </si>
  <si>
    <t>LABOR - 170511 - 1</t>
  </si>
  <si>
    <t>Mictório coletivo de aço inox, liga AISI-304 n.18, marcas de referência Fisher, Metalpress ou Mekal, dimensões 1.80x0.30m, com tubo espargidor</t>
  </si>
  <si>
    <t>LABOR - 170512 - 2</t>
  </si>
  <si>
    <t>Cuba de aço inox n° 1(dim.460x300x150)mm, marcas de referência Franke, Strake, tramontina, inclusive válvula de metal 31/2" e sifão cromado 1 x 1/2", excl. torneira</t>
  </si>
  <si>
    <t>LABOR - 170514 - 1</t>
  </si>
  <si>
    <t>Tanque simples de aço inox Fischer, mod. TQ1-S AISI 304, ou equivalente nas marcas Metalpress ou Mekal, inclusive válvula de metal 1 1/4" e sifão cromado 2", excl. torneira</t>
  </si>
  <si>
    <t>LABOR - 170515 - 1</t>
  </si>
  <si>
    <t>Cuba p/ panelões de aço inox 80x60x40 cm, marcas de referência Fisher, Metalpress ou Mekal, inclusive válvula metal 1 1/4" e sifão cromado 1 x 1 1/2", excl. torneira</t>
  </si>
  <si>
    <t>LABOR - 170516 - 1</t>
  </si>
  <si>
    <t>Tanque duplo de aço inox AISI 304, marcas de referência Fisher (mod TQI-D) Metalpress ou Mekal, inclusive válvulas de metal 1 1/4" e sifão cromado 2", excl. torneiras</t>
  </si>
  <si>
    <t>LABOR - 170519 - 1</t>
  </si>
  <si>
    <t>Ducha manual Acqua jet , linha Aquarius, com registro ref.C 2195, marcas de referência Fabrimar, Deca ou Docol</t>
  </si>
  <si>
    <t>LABOR - 170524 - 1</t>
  </si>
  <si>
    <t>Cabide simples de um gancho, linha Versailles, ref. 08, acabamento cromado, da Moldenox, Docol ou Deca</t>
  </si>
  <si>
    <t>LABOR - 170528 - 3</t>
  </si>
  <si>
    <t>Reservatório de polietileno de 5.000 L, inclusive peça de madeira 6 x 16 cm para apoio, exclusive flanges e torneira de bóia</t>
  </si>
  <si>
    <t>LABOR - 170530 - 2</t>
  </si>
  <si>
    <t>Cuba em aço inox nº 02(dim.560x340x150)mm, marcas de referência Franke, Strake, tramontina, inclusive válvula de metal 31/2" e sifão cromado 1 x 1/2", excl. torneira</t>
  </si>
  <si>
    <t>LABOR - 170533 - 1</t>
  </si>
  <si>
    <t>Pia em aço inox com 01 cuba nº 1, dimensões de 0.60 x 1.50m, inclusive válvula tipo americana, exclusive sifão</t>
  </si>
  <si>
    <t>LABOR - 170534 - 1</t>
  </si>
  <si>
    <t>Pia em aço inox com 02 cubas nº 1, dimensões 0.60 x 2.50, inclusive válvula tipo americana, exclusive sifão</t>
  </si>
  <si>
    <t>LABOR - 170535 - 1</t>
  </si>
  <si>
    <t>Pia em aço inox com 01 cuba nº 1, dimensões de 0.60 x 1.80m, inclusive válvula americana, exclusive sifão</t>
  </si>
  <si>
    <t>LABOR - 170536 - 1</t>
  </si>
  <si>
    <t>Pia em aço inox com 02 cubas nº 2, dimensões de 0.60 x 2.10m, inclusive válvula americana, exclusive sifão</t>
  </si>
  <si>
    <t>LABOR - 170537 - 1</t>
  </si>
  <si>
    <t>Assento plástico para vaso sanitário, marcas de referência Deca, Celite ou Ideal Standard</t>
  </si>
  <si>
    <t>LABOR - 170538 - 1</t>
  </si>
  <si>
    <t>Chuveiro frio de PVC, marcas de referência Atlas, Cipla ou Akros</t>
  </si>
  <si>
    <t>LABOR - 170539 - 3</t>
  </si>
  <si>
    <t>Reservatório de polietileno de 500l, inclusive peça de madeira 6x16cm para apoio, exclusive flanges e torneira de bóia</t>
  </si>
  <si>
    <t>LABOR - 170540 - 3</t>
  </si>
  <si>
    <t>Reservatório de polietileno de 1000l, inclusive peça de madeira 6x16cm para apoio, exclusive flanges e torneira de bóia</t>
  </si>
  <si>
    <t>LABOR - 170541 - 2</t>
  </si>
  <si>
    <t>Filtro curto AP200, marca de referência Aqualar, inclusive refil(vela)</t>
  </si>
  <si>
    <t>LABOR - 170545 - 1</t>
  </si>
  <si>
    <t>Mictório de aço inox, marcas de referência Fisher, Metalpress ou Mekal, com 30 cm de largura e comp. variável, inclusive válvula tipo americana, engate flexível cromado, válvula de descarga, sifão cromado e conjunto de fixação</t>
  </si>
  <si>
    <t>LABOR - 170546 - 1</t>
  </si>
  <si>
    <t>Tanque em mármore sintético com 2 bojos, inclusive válvula e sifão em PVC</t>
  </si>
  <si>
    <t>LABOR - 170547 - 3</t>
  </si>
  <si>
    <t>Reservatório de polietileno de 310l, inclusive peça de madeira 6 x 16 cm p/ apoio, exclusive flange e torneira de bóia</t>
  </si>
  <si>
    <t>LABOR - 170548 - 3</t>
  </si>
  <si>
    <t>Reservatório de polietileno de 1500l, inclusive peça 6x16cm para apoio, exclusive flanges e torneira de bóia</t>
  </si>
  <si>
    <t>LABOR - 170549 - 3</t>
  </si>
  <si>
    <t>Reservatório de polietileno de 3000 litros, inclusive peça de apoio de 6x16 cm, exclusive flanges e torneira de bóia</t>
  </si>
  <si>
    <t>LABOR - 170550 - 3</t>
  </si>
  <si>
    <t>Reservatório de polietileno de 2000L, inclusive peça de apoio 6x16 cm, exclusive flanges e torneira de bóia</t>
  </si>
  <si>
    <t>LABOR - 170555 - 1</t>
  </si>
  <si>
    <t>Tanque de mármore sintético com um bojo, inclusive válvula e sifão em PVC</t>
  </si>
  <si>
    <t>LABOR - 170557 - 3</t>
  </si>
  <si>
    <t>Bebedouro em aço inox coletivo, marcas de referência Fisher, Metalpress ou Mekal, inclusive base de apoio em concreto e fechamento em alvenaria revestida com azulejo, inclusive válvula e sifão, exclusive torneiras</t>
  </si>
  <si>
    <t>LABOR - 170561 - 3</t>
  </si>
  <si>
    <t>Reservatório de polietileno de 15.000l, inclusive peça de madeira 5 x 16cm para apoio, exclusive flanges e torneiras de boia</t>
  </si>
  <si>
    <t>LABOR - 170562 - 1</t>
  </si>
  <si>
    <t>Bebebedouro elétrico de pressão para portadores de necessidades especiais IBBL BDF300 ou equivalente</t>
  </si>
  <si>
    <t>APARELHOS ELÉTRICOS</t>
  </si>
  <si>
    <t>LUMINÁRIAS</t>
  </si>
  <si>
    <t>LABOR - 180101 - 1</t>
  </si>
  <si>
    <t>Luminária p/ duas lâmpadas fluorescentes 20W, completa, c/ reator duplo-127V partida rápida e alto fator de potência, soquete antivibratório e lâmpada fluorescente 20W-127V</t>
  </si>
  <si>
    <t>LABOR - 180102 - 1</t>
  </si>
  <si>
    <t>Luminária p/ duas lâmpadas fluorescentes 40W, completa, c/ reator duplo-127V partida rápida e alto fator de potência, soquete antivibratório e lâmpada fluorescente 40W-127V</t>
  </si>
  <si>
    <t>LABOR - 180103 - 1</t>
  </si>
  <si>
    <t>Luminária p/ quatro lâmpadas fluorescentes 20W, completa, c/ reatores duplos - 127V partida rápida e alto fator de potência, soquete antivibratório e lâmpada fluorescente 20W-127V</t>
  </si>
  <si>
    <t>LABOR - 180104 - 1</t>
  </si>
  <si>
    <t>Luminária p/ quatro lâmpadas fluorescentes 40W, completa, c/reatores duplos-127V partida rápida e alto fator de potência, soquete antivibratório e lâmpada fluorescente 40W-127V</t>
  </si>
  <si>
    <t>LABOR - 180107 - 3</t>
  </si>
  <si>
    <t>Luminária industrial a prova de tempo, 45 graus, wetzel ou equivalente, inclusive lampada mista 160W</t>
  </si>
  <si>
    <t>LABOR - 180108 - 1</t>
  </si>
  <si>
    <t>Luminária para uma lâmpada fluorescente 20W, completa, c/ reator simples-127V partida rápida alto fator de potência, soquete antivibratório e lâmpada fluorescente 20W-127V</t>
  </si>
  <si>
    <t>LABOR - 180109 - 1</t>
  </si>
  <si>
    <t>Luminária para uma lâmpada fluorescente 40W, completa, c/ reator simples-127V partida rápida alto fator de potência, soquete antivibratório e lâmpada fluorescente 40W-127V</t>
  </si>
  <si>
    <t>LABOR - 180110 - 1</t>
  </si>
  <si>
    <t>Arandela com lâmpada incandescente de 100W</t>
  </si>
  <si>
    <t>LABOR - 180111 - 1</t>
  </si>
  <si>
    <t>Luminária p/ duas lâmpadas fluorescentes 40W, c/ difusor, completa, c/ reator duplo-127V partida rápida e alto fator de potência, soquete antivibratório e lâmpadas fluorescentes 40W-127V</t>
  </si>
  <si>
    <t>LABOR - 180114 - 1</t>
  </si>
  <si>
    <t>Luminária p/ três lâmpadas fluorescentes 40W, completa, com reator duplo-127V partida rápida e alto fator de potência, soquete antivibratório e lâmpada fluorescente 40W-127V</t>
  </si>
  <si>
    <t>LABOR - 180115 - 1</t>
  </si>
  <si>
    <t>Luminária tipo globo de plástico 9x4", inclusive plafonier</t>
  </si>
  <si>
    <t>INTERRUPTORES E TOMADAS</t>
  </si>
  <si>
    <t>LABOR - 180201 - 5</t>
  </si>
  <si>
    <t>Tomada padrão brasileiro linha branca, NBR 14136 2 polos + terra 10A/250V, com placa 4x2"</t>
  </si>
  <si>
    <t>LABOR - 180202 - 3</t>
  </si>
  <si>
    <t>Tomada padrão brasileiro linha branca, NBR 14136 2 polos + terra 20A/250V, com placa 4x2"</t>
  </si>
  <si>
    <t>LABOR - 180204 - 1</t>
  </si>
  <si>
    <t>Interruptor de uma tecla simples 10A/250V, com placa 4x2"</t>
  </si>
  <si>
    <t>LABOR - 180205 - 2</t>
  </si>
  <si>
    <t>Interruptor de duas teclas simples 10A/250V, com placa 4x2"</t>
  </si>
  <si>
    <t>LABOR - 180206 - 1</t>
  </si>
  <si>
    <t>Interruptor de uma tecla paralelo 10A/250V, com placa 4x2"</t>
  </si>
  <si>
    <t>LABOR - 180207 - 3</t>
  </si>
  <si>
    <t>Interruptor de uma tecla simples 10A/250V e uma tomada 3 polos 10A/250V, padrão brasileiro, NBR 14136, linha branca, com placa 4x2"</t>
  </si>
  <si>
    <t>LABOR - 180208 - 2</t>
  </si>
  <si>
    <t>Interruptor de duas teclas simples 10A/250V e uma tomada 3 polos universal 10A/250V, com placa 4x2"</t>
  </si>
  <si>
    <t>LABOR - 180209 - 1</t>
  </si>
  <si>
    <t>Interruptor pulsador de campainha 10A/250V, com placa 4x2"</t>
  </si>
  <si>
    <t>LABOR - 180210 - 1</t>
  </si>
  <si>
    <t>Tomada de 3 polos 20A/250V, com placa 4x2"</t>
  </si>
  <si>
    <t>LABOR - 180211 - 2</t>
  </si>
  <si>
    <t>Interruptor de três teclas simples 10 A/250 V e duas teclas simples 10A/250V, com placa 4x4"</t>
  </si>
  <si>
    <t>LABOR - 180212 - 2</t>
  </si>
  <si>
    <t>Interruptor de três teclas simples 10A/250V, c/ placa 4x2"</t>
  </si>
  <si>
    <t>LABOR - 180217 - 1</t>
  </si>
  <si>
    <t>Espelho para caixa estampada 4 x 2"</t>
  </si>
  <si>
    <t>LABOR - 180218 - 1</t>
  </si>
  <si>
    <t>Espelho para caixa estampada 4 x 4"</t>
  </si>
  <si>
    <t>LABOR - 180220 - 1</t>
  </si>
  <si>
    <t>Tomada coaxial 75 ohms para TV</t>
  </si>
  <si>
    <t>BOMBAS</t>
  </si>
  <si>
    <t>LABOR - 180301 - 3</t>
  </si>
  <si>
    <t>Bomba centrífuga trifásica 5CV, modelo 620 Dancor, ou equivalente</t>
  </si>
  <si>
    <t>LABOR - 180302 - 1</t>
  </si>
  <si>
    <t>Bomba centrífuga monofásica 1/2 CV</t>
  </si>
  <si>
    <t>LABOR - 180303 - 1</t>
  </si>
  <si>
    <t>Bomba centrífuga monofásica 3/4 CV</t>
  </si>
  <si>
    <t>LABOR - 180304 - 2</t>
  </si>
  <si>
    <t>Bomba centrifuga trifásica 2CV</t>
  </si>
  <si>
    <t>LABOR - 180305 - 1</t>
  </si>
  <si>
    <t>Bomba elétrica centrífuga monofásica 1 CV</t>
  </si>
  <si>
    <t>POSTES</t>
  </si>
  <si>
    <t>LABOR - 180405 - 2</t>
  </si>
  <si>
    <t>Poste circular de concreto 11 m padrão ESCELSA, incl. luminária tipo 1 pétala mod. BETA II c/1 lâmpada VS 400W, reator alto fator de potência 400W/220V e relé fotoelétrico, Tecnowatt ou equivalente</t>
  </si>
  <si>
    <t>LABOR - 180408 - 3</t>
  </si>
  <si>
    <t>Poste circular de concreto 11m padrão ESCELSA, incl. 3 projetores PL 400 MA c/ lâmpada VM 400W, reator tipo externo 400 W /220V alto fator de potência, Tecnowatt ou equivalente.</t>
  </si>
  <si>
    <t>VENTILADORES</t>
  </si>
  <si>
    <t>LABOR - 180702 - 2</t>
  </si>
  <si>
    <t>Ventilador de teto base madeira sem alojamento para luminária, ref. Tron ou equivalente, com comando de interruptor simples, sem dimer para regulagem de velocidade</t>
  </si>
  <si>
    <t>LABOR - 180803 - 1</t>
  </si>
  <si>
    <t>Campainha tipo timbre Pial, cod. 412.77 ou equivalente</t>
  </si>
  <si>
    <t>LABOR - 180804 - 1</t>
  </si>
  <si>
    <t>Campainha tipo prato Pial, cod. 414.18</t>
  </si>
  <si>
    <t>LABOR - 180809 - 1</t>
  </si>
  <si>
    <t>Chuveiro elétrico tipo ducha Lorenzet ou Corona</t>
  </si>
  <si>
    <t>LUMINARIAS PARA LÂMPADAS LED</t>
  </si>
  <si>
    <t>LABOR - 181001 - 4</t>
  </si>
  <si>
    <t>Luminaria sobrepor compl., corpo ch. aço pintada branca, refletor, aletas parabólicas alum.alta pureza e refletância inclusive 2 lâmpadas LED T8 9W temp. de cor 5000k c/ 60cm - Ref. CS216AL-N - AMES, 663 - LUMAVI OU EQUIVALENTE</t>
  </si>
  <si>
    <t>LABOR - 181002 - 3</t>
  </si>
  <si>
    <t>Luminaria sobrepor compl., corpo ch. aço pintada branca, refletor aletas parabólicas alum.alta pureza e refletância inclusive 2 lâmpadas LED T8 20W temp. de cor 5000k bivolt c/ 1,20m - Ref. CS232AL-N - AMES, 664 - LUMAVI OU EQUIVALENTE</t>
  </si>
  <si>
    <t>LABOR - 181003 - 3</t>
  </si>
  <si>
    <t>Luminaria embutir compl., corpo ch. aço pintada branca, refletor aletas parabólicas alum.alta pureza e refletância inclusive 2 lâmpadas LED T8 9W temp. de cor 5000k c/ 60cm - REF. CE216AL-N - AMES, 901 - LUMAVI OU EQUIVALENTE</t>
  </si>
  <si>
    <t>LABOR - 181004 - 3</t>
  </si>
  <si>
    <t>Luminaria embutir compl., corpo ch. aço pintada branca, refletor, aletas parabólicas alum.alta pureza e refletância inclusive 2 lâmpadas LED T8 18W temp. de cor 5000k c/ 1,20m - Ref. CE232AL-N - AMES, 900 - LUMAVI -LDEF 2X32W - LUMILUZ OU EQUIVALENTE</t>
  </si>
  <si>
    <t>LABOR - 181005 - 3</t>
  </si>
  <si>
    <t>Luminária sobrepor compl., corpo ch. aço pintada branca, refletor,aletas parabólicas alum.alta pureza e refletância inclusive 4 lâmpadas LED T8 9W temp. de cor 5000k bivolt c/ 60cm - CS416AL-N - AMES, 665 - LUMAVI OU EQUIVALENTE</t>
  </si>
  <si>
    <t>LABOR - 181007 - 3</t>
  </si>
  <si>
    <t>Luminária embutir compl., corpo ch. aço pintada branca, refletor,aletas parabólicas alum.alta pureza e refletância nclusive 4 lâmpadas LED T8 9W temp. de cor 5000k - Ref.CE416AL-N - AMES, 6026 - LUMAVI OU EQUIVALENTE</t>
  </si>
  <si>
    <t>PINTURA</t>
  </si>
  <si>
    <t>SOBRE PAREDES E FORROS</t>
  </si>
  <si>
    <t>LABOR - 190101 - 1</t>
  </si>
  <si>
    <t>Emassamento de paredes e forros, com duas demãos de massa à base de PVA, marcas de referência Suvinil, Coral ou Metalatex</t>
  </si>
  <si>
    <t>LABOR - 190102 - 1</t>
  </si>
  <si>
    <t>Emassamento de paredes e forros, com duas demãos de massa à base de óleo, marcas de referência Suvinil, Coral ou Metalatex</t>
  </si>
  <si>
    <t>LABOR - 190103 - 1</t>
  </si>
  <si>
    <t>Emassamento de paredes e forros, com duas demãos de massa acrílica, marcas de referência Suvinil, Coral ou Metalatex</t>
  </si>
  <si>
    <t>LABOR - 190104 - 1</t>
  </si>
  <si>
    <t>Pintura com tinta látex PVA, marcas de referência Suvinil, Coral ou Metalatex, inclusive selador em paredes e forros, a três demãos</t>
  </si>
  <si>
    <t>LABOR - 190105 - 1</t>
  </si>
  <si>
    <t>Pintura com tinta esmalte sintético, marcas de referência Suvinil, Coral ou Metalatex, inclusive selador acrílico, em paredes a três demãos</t>
  </si>
  <si>
    <t>LABOR - 190106 - 1</t>
  </si>
  <si>
    <t>LABOR - 190107 - 1</t>
  </si>
  <si>
    <t>Pintura com nata de cimento sobre superfície áspera a três demãos</t>
  </si>
  <si>
    <t>LABOR - 190108 - 1</t>
  </si>
  <si>
    <t>Pintura a cal a três demãos, em paredes internas ou externas</t>
  </si>
  <si>
    <t>LABOR - 190109 - 1</t>
  </si>
  <si>
    <t>Pintura de letra em parede dim. 20x30cm com tinta látex acrílica, marcas de referência Suvinil, Coral ou Metalatex</t>
  </si>
  <si>
    <t>LABOR - 190114 - 1</t>
  </si>
  <si>
    <t>Selador acrílico a uma demão, marcas de referência Suvinil, Coral ou Metalatex</t>
  </si>
  <si>
    <t>LABOR - 190115 - 1</t>
  </si>
  <si>
    <t>Pintura com tinta látex PVA, marcas de referência Suvinil, Coral ou Metalatex, inclusive selador, em paredes e forros, a duas demãos</t>
  </si>
  <si>
    <t>LABOR - 190116 - 1</t>
  </si>
  <si>
    <t>Pintura com tinta esmalte sintético, marcas de referência Suvinil, Coral e Metalatex, inclusive selador acrílico, em paredes, a duas demãos</t>
  </si>
  <si>
    <t>LABOR - 190117 - 1</t>
  </si>
  <si>
    <t>Pintura com tinta acrílica, marcas de referência Suvinil, Coral e Metalatex, inclusive selador acrílico, em paredes e forros, a duas demãos</t>
  </si>
  <si>
    <t>LABOR - 190121 - 1</t>
  </si>
  <si>
    <t>Liquido selador para tinta PVA, a uma demão, marcas de referência Suvinil, Coral ou Metalatex</t>
  </si>
  <si>
    <t>SOBRE CONCRETO OU BLOCOS CERÂMICOS APARENTES</t>
  </si>
  <si>
    <t>LABOR - 190201 - 1</t>
  </si>
  <si>
    <t>Pintura com verniz acrílico, marcas de referência Suvinil, Coral ou Metalatex, sobre concreto ou blocos aparentes, a duas demãos</t>
  </si>
  <si>
    <t>LABOR - 190202 - 1</t>
  </si>
  <si>
    <t>Pintura à base de silicone, marcas de referência Suvinil, Coral ou Metalatex, sobre paredes de blocos cerâmicos ou concreto, a uma demão</t>
  </si>
  <si>
    <t>LABOR - 190203 - 1</t>
  </si>
  <si>
    <t>Pintura com tinta acrílica, marcas de referência Suvinil, Coral ou Metalatex, inclusive selador acrílico, sobre concreto ou blocos de concreto, a três demãos</t>
  </si>
  <si>
    <t>LABOR - 190204 - 1</t>
  </si>
  <si>
    <t>Pintura com tinta acrílica, marcas de referência Suvinil, Coral ou Metalatex, inclusive selador acrílico, em cobogós de concreto, a duas demãos</t>
  </si>
  <si>
    <t>LABOR - 190205 - 1</t>
  </si>
  <si>
    <t>Caiação de meio-fio, a três demãos</t>
  </si>
  <si>
    <t>LABOR - 190211 - 1</t>
  </si>
  <si>
    <t>Pintura com tinta PVA, sobre concreto ou bloco de concreto, a duas demãos, marcas de referência Suvinil, Coral ou Metalatex</t>
  </si>
  <si>
    <t>SOBRE MADEIRA</t>
  </si>
  <si>
    <t>LABOR - 190301 - 1</t>
  </si>
  <si>
    <t>Emassamento de esquadrias de madeira, com duas demãos de massa à base de óleo, marcas de referência Suvinil, Coral ou Metalatex</t>
  </si>
  <si>
    <t>LABOR - 190302 - 1</t>
  </si>
  <si>
    <t>Pintura com tinta esmalte sintético, marcas de referência Suvinil, Coral ou Metalatex, inclusive fundo branco nivelador, em madeira, a duas demãos</t>
  </si>
  <si>
    <t>LABOR - 190303 - 2</t>
  </si>
  <si>
    <t>Pintura com verniz brilhante, linha Premium, marcas de referência Suvinil, Coral ou Metalatex, em madeira, a três demãos</t>
  </si>
  <si>
    <t>LABOR - 190306 - 2</t>
  </si>
  <si>
    <t>Pintura com verniz filtro solar fosco, linha Premium, em madeira, a três demãos, marcas de referência Suvinil, Coral ou Metalatex</t>
  </si>
  <si>
    <t>SOBRE METAL</t>
  </si>
  <si>
    <t>LABOR - 190417 - 1</t>
  </si>
  <si>
    <t>Pintura com tinta esmalte sintético, marcas de referência Suvinil, Coral ou Metalatex, a duas demãos, inclusive fundo anticorrosivo a uma demão, em metal</t>
  </si>
  <si>
    <t>LABOR - 190418 - 1</t>
  </si>
  <si>
    <t>Pintura de superfície metálica com uma demão de primer Epoxi e duas demãos de tinta à base de Epoxi</t>
  </si>
  <si>
    <t>SOBRE ELEMENTOS ESPECIAIS</t>
  </si>
  <si>
    <t>LABOR - 190501 - 1</t>
  </si>
  <si>
    <t>Pintura de letras em chapas de ferro, dimensões 20x30cm, com tinta óleo ou esmalte, a duas demãos, marcas de referência Suvinil, Coral ou Metalatex</t>
  </si>
  <si>
    <t>SOBRE PISOS</t>
  </si>
  <si>
    <t>LABOR - 190601 - 1</t>
  </si>
  <si>
    <t>Pintura à base de epoxi, marcas de referência Suvinil, Coral ou Metalatex, em faixas com largura de 5 cm, para demarcação de quadra de esportes</t>
  </si>
  <si>
    <t>LABOR - 190602 - 1</t>
  </si>
  <si>
    <t>Pintura com tinta à base de resinas acrílicas, marcas de referência Suvinil, Coral ou Metalatex, sobre piso de concreto, a duas demãos</t>
  </si>
  <si>
    <t>LABOR - 190603 - 2</t>
  </si>
  <si>
    <t>Pintura sobre pisos, marcas de referência Novacor, Coral ou Suvinil, a duas demãos, Linha Premium</t>
  </si>
  <si>
    <t>LABOR - 190604 - 1</t>
  </si>
  <si>
    <t>Pintura à base de epoxi, marcas de referência Suvinil, Coral ou Metalatex, em faixas com largura de 8 cm, para demarcação de quadra de esportes</t>
  </si>
  <si>
    <t>LABOR - 190605 - 5</t>
  </si>
  <si>
    <t>Aplicação de tinta epóxi de alta espessura semibrilhante sobre piso de concreto a três demãos, inclusive selador epóxi a uma demão - Ref. Intergard 2005 e 2001 - Internacional ou equivalente</t>
  </si>
  <si>
    <t>SERVIÇOS COMPLEMENTARES EXTERNOS</t>
  </si>
  <si>
    <t>MUROS E FECHAMENTOS</t>
  </si>
  <si>
    <t>LABOR - 200101 - 3</t>
  </si>
  <si>
    <t>Alambrado c/ tela losangular de arame fio 12 malha 2" revest. em PVC com tubo de ferro galvanizado vertical de 2 1/2" e horizontal de 1" incl. portão, pintados com esmalte sobre fundo anticorrosivo</t>
  </si>
  <si>
    <t>LABOR - 200104 - 2</t>
  </si>
  <si>
    <t>Cerca de madeira com ripas de 7 x 2 cm, altura de 1.50 m e caibro de 8 x 8 cm em madeira de lei espaçados a cada 2.0 m</t>
  </si>
  <si>
    <t>LABOR - 200105 - 2</t>
  </si>
  <si>
    <t>Cerca com tela fio 16 malha losangular de 2", fixadas c/ grampos em pontaletes de madeira de lei 8x8cm espaçados de 1.5m, com bases concretadas e com três fios tensores de arame galvanizado n.12</t>
  </si>
  <si>
    <t>LABOR - 200107 - 2</t>
  </si>
  <si>
    <t>Cerca com cinco fios de arame liso n. 12 fixados com grampos em pontaletes de madeira de lei de 8 x 8cm a cada 2.0 m e altura livre de 1.6 m</t>
  </si>
  <si>
    <t>LABOR - 200108 - 4</t>
  </si>
  <si>
    <t>Muro de arrimo de concreto ciclópico com aterro na parte posterior, inclusive forma de madeira e dreno de brita</t>
  </si>
  <si>
    <t>LABOR - 200120 - 3</t>
  </si>
  <si>
    <t>Cerca H=2.30cm, c/tela losang. arame fio 12 malha 2" revest. em PVC com mourão curvo de concreto H=3,20m, secção T, fixado emsolo, a cada 3m, c/3 fios de arame farpado na parte curva, incl 3 fios tensores, chumbadores e sapata de 40x40x50cm</t>
  </si>
  <si>
    <t>LABOR - 200124 - 3</t>
  </si>
  <si>
    <t>Muro de alvenaria de blocos cerâmicos 10x20x20cm, c/ pilares a cada 2 m, esp. 10cm e h=2.5m, revestido com chapisco, reboco e pintura acrílica a 2 demãos, incl. pilares, cintas e sapatas, empregando arg. cimento cal e areia</t>
  </si>
  <si>
    <t>LABOR - 200128 - 2</t>
  </si>
  <si>
    <t>Alambrado sobre muro existente, executado em tela fio 12 malha 3", com 02 fios tensores, fixados em tubos de FG 11/2" colocados a cada 3m (h do alambrado =1,5m), inlcusive chumbamento no muro</t>
  </si>
  <si>
    <t>LABOR - 200129 - 2</t>
  </si>
  <si>
    <t>Cerca com mourão de concreto reto H=2.5, base quadrada 10x10cm, fixado em solo a cada 3.0m, com 10 fios de arame galvanizado liso nº 10</t>
  </si>
  <si>
    <t>LABOR - 200130 - 2</t>
  </si>
  <si>
    <t>Gradil H = 1.90m padrão SEDU em tudo de FG 2" e barra chata de 11/2"x1/4", para fixação sobre mureta conforme projeto, exclusive a mureta.</t>
  </si>
  <si>
    <t>LABOR - 200131 - 2</t>
  </si>
  <si>
    <t>Gradil H = 1.90m padrão SEDU em tubo de FG 31/2" e barra chata de 2"x1/4" para fixação sobre mureta conforme projeto, exclusive a mureta.</t>
  </si>
  <si>
    <t>PAVIMENTAÇÃO</t>
  </si>
  <si>
    <t>LABOR - 200202 - 1</t>
  </si>
  <si>
    <t>Meio-fio de concreto pré-moldado com dimensões de 15x12x30x100 cm , rejuntados com argamassa de cimento e areia no traço 1:3</t>
  </si>
  <si>
    <t>LABOR - 200206 - 1</t>
  </si>
  <si>
    <t>Blocos pré-moldados de concreto tipo pavi-s ou equivalente, espessura de 8 cm e resistência a compressão mínima de 35MPa, assentados sobre colchão de pó de pedra na espessura de 10 cm</t>
  </si>
  <si>
    <t>LABOR - 200209 - 1</t>
  </si>
  <si>
    <t>Passeio de cimentado camurçado com argamassa de cimento e areia no traço 1:3 esp. 1.5cm, e lastro de concreto com 8cm de espessura, inclusive preparo de caixa</t>
  </si>
  <si>
    <t>LABOR - 200214 - 2</t>
  </si>
  <si>
    <t>Blocos pré-moldados de concreto tipo pavi-s ou equivalente, espessura 10 cm e resistência a compressão mínima de 35MPa, assentados sobre colchão de pó de pedra na espessura de 10 cm</t>
  </si>
  <si>
    <t>LABOR - 200223 - 1</t>
  </si>
  <si>
    <t>Execução de lastro de brita nº 02 sob passeios e ciclovias, incl. escavação</t>
  </si>
  <si>
    <t>LABOR - 200229 - 2</t>
  </si>
  <si>
    <t>Meio-fio de concreto moldado in-loco com formas de chapa compensada resinada 6mm, nas dimensões 10 x 30 cm, incl. escavação, reaterro e bota-fora</t>
  </si>
  <si>
    <t>LABOR - 200237 - 1</t>
  </si>
  <si>
    <t>Blocos pré-moldados de concreto tipo pavi-s ou equivalente, espessura de 6 cm e resistência a compressão mínima de 35MPa, assentados sobre colchão de pó de pedra na espessura de 10 cm</t>
  </si>
  <si>
    <t>LABOR - 200243 - 3</t>
  </si>
  <si>
    <t>Canaleta no piso em concreto simples com dimensões internas de 20 x 10 cm e grelha em ferro diam. 1/2" a cada 3 cm fixados em cantoneira de 3/4" x 1/8" apoiada sobre requadro em cantoneira de 1" x 3/16"</t>
  </si>
  <si>
    <t>LABOR - 200253 - 1</t>
  </si>
  <si>
    <t>Fornecimento e assentamento de ladrilho hidráulico pastilhado, vermelho, dim. 20x20 cm, esp. 1.5cm, assentado com pasta de cimento colante, exclusive regularização e lastro</t>
  </si>
  <si>
    <t>LABOR - 200254 - 1</t>
  </si>
  <si>
    <t>Fornecimento e assentamento de ladrilho hidráulico ranhurado, vermelho, dim. 20x20 cm, esp. 1.5cm, assentado com pasta de cimento colante, exclusive regularização e lastro</t>
  </si>
  <si>
    <t>PAISAGISMO</t>
  </si>
  <si>
    <t>LABOR - 200303 - 1</t>
  </si>
  <si>
    <t>Fornecimento de grama tipo esmeralda em placas com espessura de 0.06 m, exclusive plantio</t>
  </si>
  <si>
    <t>LABOR - 200305 - 1</t>
  </si>
  <si>
    <t>Fornecimento e espalhamento de areia média lavada</t>
  </si>
  <si>
    <t>LABOR - 200306 - 2</t>
  </si>
  <si>
    <t>LABOR - 200307 - 1</t>
  </si>
  <si>
    <t>Fornecimento e espalhamento de terra vegetal</t>
  </si>
  <si>
    <t>LABOR - 200323 - 1</t>
  </si>
  <si>
    <t>Fornecimento e espalhamento de pó de pedra</t>
  </si>
  <si>
    <t>LABOR - 200326 - 1</t>
  </si>
  <si>
    <t>Fornecimento e plantio de grama em placas tipo esmeralda, inclusive fornecimento de terra vegetal</t>
  </si>
  <si>
    <t>TRATAMENTO, CONSERVAÇÃO E LIMPEZA</t>
  </si>
  <si>
    <t>LABOR - 200401 - 2</t>
  </si>
  <si>
    <t>Limpeza geral da obra (edificação)</t>
  </si>
  <si>
    <t>LABOR - 200402 - 1</t>
  </si>
  <si>
    <t>LABOR - 200404 - 2</t>
  </si>
  <si>
    <t>Limpeza de pisos e revestimentos cerâmicos</t>
  </si>
  <si>
    <t>DIVERSOS EXTERNOS</t>
  </si>
  <si>
    <t>LABOR - 200511 - 2</t>
  </si>
  <si>
    <t>Banco de concreto aparente com tampo de 40x40x5 cm e base de 20x20x36 cm para mesa de jogos, conforme detalhe em projeto</t>
  </si>
  <si>
    <t>LABOR - 200512 - 2</t>
  </si>
  <si>
    <t>Mesa de concreto aparente com tampo de 60x60x5 cm, base de 30x30x75 cm e tabuleiro 40x40cm embutido no concreto, feito com pastilhas de mármore branco e granito preto de 5x5x2cm conf. projeto</t>
  </si>
  <si>
    <t>LABOR - 200513 - 2</t>
  </si>
  <si>
    <t>Escada tipo marinheiro de tubo de ferro 1" e 3/4", com h=4.20m, para acesso a caixa d'água, inclusive pintura em esmalte sintético, conforme detalhe em projeto</t>
  </si>
  <si>
    <t>LABOR - 200549 - 1</t>
  </si>
  <si>
    <t>Brises de chapa de cimento amianto, acabamento esmalte sintético acetinado branco, peça com dimensões 110x25cm (exclusive pintura)</t>
  </si>
  <si>
    <t>LABOR - 200562 - 1</t>
  </si>
  <si>
    <t>Caixa pré-moldada de concreto para aparelho de ar condicionado de 18.000 BTU</t>
  </si>
  <si>
    <t>LABOR - 200563 - 2</t>
  </si>
  <si>
    <t>Banco de concreto armado aparente com apoios de alvenaria assentada com argamassa de cimento, cal e areia, largura de 0,50m e espessura de 0,05m</t>
  </si>
  <si>
    <t>LABOR - 200572 - 1</t>
  </si>
  <si>
    <t>Poço c/ anéis pré-moldados diam. 1.5m e profundidade de 7m, inclusive fornecimento</t>
  </si>
  <si>
    <t>LABOR - 200573 - 2</t>
  </si>
  <si>
    <t>Bicicletário em tubo de ferro galvanizado 1" e ferro liso 1/2", inclusive pintura, conforme projeto padrão SEDU</t>
  </si>
  <si>
    <t>LABOR - 200576 - 1</t>
  </si>
  <si>
    <t>Placa para inauguração de obra em alumínio polido e=4mm, dimensões 40 x 50 cm, gravação em baixo relevo, inclusive pintura e fixação</t>
  </si>
  <si>
    <t>QUADRA DE ESPORTES (Ver nota 9 da planilha)</t>
  </si>
  <si>
    <t>LABOR - 200702 - 7</t>
  </si>
  <si>
    <t>Piso quadra poliesp. fck=25MPa, esp.=10 cm, armado c/ tela Q138, concret camada única bombeável c/ brita n. 1, acab. sup. c/ rotoalisador, juntas c/ corte serra diamant. preench. c/ mastique, base 5cm solo brita 30% e resina endur</t>
  </si>
  <si>
    <t>LABOR - 200703 - 1</t>
  </si>
  <si>
    <t>Pintura à base de epoxi, marcas de referência Suvinil, Coral ou Novacor, em faixas com largura de 5cm, para demarcação de quadras de esportes</t>
  </si>
  <si>
    <t>LABOR - 200704 - 1</t>
  </si>
  <si>
    <t>Pintura com tinta à base de resinas acrílicas, marcas de referencia Suvinil, Coral ou Novacor, sobre piso de concreto a duas demãos</t>
  </si>
  <si>
    <t>LABOR - 200705 - 1</t>
  </si>
  <si>
    <t>Rede para voleibol com malha grossa, faixas de lona superior e inferior</t>
  </si>
  <si>
    <t>LABOR - 200706 - 2</t>
  </si>
  <si>
    <t>Suporte para tabela de basquete de concreto armado Fck = 15MPa, inclusive forma, armação, lançamento e desforma</t>
  </si>
  <si>
    <t>LABOR - 200707 - 2</t>
  </si>
  <si>
    <t>Trave para futebol de salão de tubo de ferro galvanizado 3", com recuo, removível, dimensões oficiais 3x2m</t>
  </si>
  <si>
    <t>LABOR - 200708 - 1</t>
  </si>
  <si>
    <t>Conjunto de poste de voleibol de tubo de ferro galvanizado 3"e parte móvel de 21/2", inclusive carretilha, furo com tubo de ferro galvanizado de 31/2"e tampão de furo</t>
  </si>
  <si>
    <t>LABOR - 200709 - 1</t>
  </si>
  <si>
    <t>Tabela de basquete de madeira, com aro, inclusive colocação</t>
  </si>
  <si>
    <t>LABOR - 200711 - 2</t>
  </si>
  <si>
    <t>Alambrado com tela fio 12, malha de 1", tubos de ferro galvanizado verticais de 2" e tubos de ferro galvanizado horizontais de 1" soldados nas partes superior e inferior, inclusive portão</t>
  </si>
  <si>
    <t>LABOR - 200713 - 1</t>
  </si>
  <si>
    <t>Rede para futebol de salão</t>
  </si>
  <si>
    <t>LABOR - 200714 - 1</t>
  </si>
  <si>
    <t>Preparo, regularização e compactação do terreno (compactador manual) para execução de piso de quadra</t>
  </si>
  <si>
    <t>LABOR - 200715 - 2</t>
  </si>
  <si>
    <t>Mureta em alvenaria de blocos cerâmicos 10x20x20cmm, h=0.60cm, para fechamento de quadra, com pilaretes de travamento em concreto armado a cada 3m, inclusive chapisco</t>
  </si>
  <si>
    <t>LABOR - 200716 - 2</t>
  </si>
  <si>
    <t>Parede em alvenaria de bloco cerâmico 10x20x20cm, h=2m, para proteção de fundo de gol (quadra poliesportiva), com pilares em concreto armado a cada 3m para travamento, inclusive chapisco</t>
  </si>
  <si>
    <t>LABOR - 200717 - 1</t>
  </si>
  <si>
    <t>Goivete nas dimensões 2x1 executado sobre alvenaria chapiscada e rebocada</t>
  </si>
  <si>
    <t>LABOR - 200720 - 1</t>
  </si>
  <si>
    <t>Forn e assent de telhas de liga de alumínio e zinco (galvalume), ondulada, esp. mínima 0.43mm, alt. mínima de onda 17mm, sobrep. lateral de uma onda e longit. 200mm c/ mínimo de 3 apoios, assent. c/ utiliz. de fitas anti-corrosiva</t>
  </si>
  <si>
    <t>LABOR - 200721 - 2</t>
  </si>
  <si>
    <t>Rede de proteção em nylon malha 10x10 cm para proteção de quadra de esportes</t>
  </si>
  <si>
    <t>LABOR - 200722 - 1</t>
  </si>
  <si>
    <t>Projetor marca de referência tecnowatt PL 400MA com lâmpada Vapor de Mercúrio 400W</t>
  </si>
  <si>
    <t>LABOR - 200725 - 1</t>
  </si>
  <si>
    <t>Pintura a base de epoxi, marcas de referência Suvinil, Coral ou Novacor, em faixas largura de 8cm para demarcação de quadra de esportes</t>
  </si>
  <si>
    <t>LABOR - 200726 - 2</t>
  </si>
  <si>
    <t>Recuperação de piso de quadra com demolição parcial do concreto e aplicação de granilite, inclusive regularização</t>
  </si>
  <si>
    <t>LABOR - 200728 - 2</t>
  </si>
  <si>
    <t>Alambrado com tela losangular de arame fio 12, malha 2" revestido em PVC com tubo de ferro galvanizado vertical de 21/2" e horizontal de 1", inclusive portão, pintados com esmalte sobre fundo anti corrosivo</t>
  </si>
  <si>
    <t>LABOR - 200738 - 2</t>
  </si>
  <si>
    <t>Estrut. metálica p/ quadra poliesp. coberta constituída por perfis formados a frio, aço estrutural ASTM A-570 G33 (terças) ASTM A-36 (demais perfis) c/ o sistema de trat. e pint conf descrito em notas da planilha</t>
  </si>
  <si>
    <t>SERVIÇOS COMPLEMENTARES INTERNOS</t>
  </si>
  <si>
    <t>QUADROS DE GIZ / AVISO</t>
  </si>
  <si>
    <t>LABOR - 210102 - 2</t>
  </si>
  <si>
    <t>Quadro de giz novo, completo, de fórmica tipo lousa escolar, inclusive pintura do requadro e porta giz com esmalte sintetico</t>
  </si>
  <si>
    <t>LABOR - 210105 - 2</t>
  </si>
  <si>
    <t>Quadro de avisos de fórmica lisa brilhante</t>
  </si>
  <si>
    <t>LABOR - 210107 - 1</t>
  </si>
  <si>
    <t>Quadro de giz novo, completo, de laminado melamínico verde escolar, inclusive requadro de madeira 2.5 x 5.0 cm e porta giz, com dimensões de 3.95 x 1.29 m</t>
  </si>
  <si>
    <t>LABOR - 210109 - 1</t>
  </si>
  <si>
    <t>Quadro mural de azulejo extra 15 x 15 cm e moldura de madeira de lei de 7.0 x 2.5 cm nas dimensões de 2.09 x 1.04 m</t>
  </si>
  <si>
    <t>LABOR - 210113 - 1</t>
  </si>
  <si>
    <t>Quadro branco para pincel em laminado melamínico brilhante, dim. 3.00 x 1.50 m, inclusive requadro de alumínio anodizado natural largura de 3cm</t>
  </si>
  <si>
    <t>ARMÁRIOS E PRATELEIRAS</t>
  </si>
  <si>
    <t>LABOR - 210210 - 2</t>
  </si>
  <si>
    <t>Prateleiras em granito cinza andorinha, esp. 2cm</t>
  </si>
  <si>
    <t>DIVERSOS INTERNOS</t>
  </si>
  <si>
    <t>LABOR - 210301 - 2</t>
  </si>
  <si>
    <t>Guarda corpo de tubo de ferro galvanizado, diâm. 3" e 2", h=0.8 m inclusive pintura a óleo ou esmalte</t>
  </si>
  <si>
    <t>LABOR - 210302 - 1</t>
  </si>
  <si>
    <t>Corrimão de tubo de ferro galvanizado diâmetro 3" com chumbadores a cada 1.50m, inclusive pintura a óleo ou esmalte</t>
  </si>
  <si>
    <t>LABOR - 210304 - 2</t>
  </si>
  <si>
    <t>Banco de concreto armado aparente Fck=15 MPa, com apoios de concreto, largura de 45cm, espessura de 7cm e altura de 45cm</t>
  </si>
  <si>
    <t>LABOR - 210316 - 1</t>
  </si>
  <si>
    <t>Alçapão de visita ao barrilete de chapa de madeira de lei medindo 60x60cm, inclusive dobradiça, marco, alizar e fechadura, emassamento e pintura</t>
  </si>
  <si>
    <t>LABOR - 210321 - 2</t>
  </si>
  <si>
    <t>Proteção para caixa de descarga em malha de ferro 3/4" fio 12, perfil "L" 1" e barra chata 3/4" x 1/8", conf. detalhe</t>
  </si>
  <si>
    <t>LABOR - 210322 - 2</t>
  </si>
  <si>
    <t>Corrimão em tubo de ferro galvanizado diam. 2" com chumbadores a cada 1.5m</t>
  </si>
  <si>
    <t>APOIO</t>
  </si>
  <si>
    <t>Locação de veículo tipo Gol 1.000 a gasolina ou equivalente, com até 1 (um) ano de uso, em bom estado de conservação com:</t>
  </si>
  <si>
    <t>LABOR - 220803 - 2</t>
  </si>
  <si>
    <t>(Gol 1.000 4P- gasolina - preço LABOR) Seguro total, manutenção, combustível, eventuais taxas e emolumentos, bem como eventual substituição do veículo (se necessário), sem motorista, utilização até 2.000 (dois mil) km/mês</t>
  </si>
  <si>
    <t>SERVIÇOS GERAIS</t>
  </si>
  <si>
    <t>MÃO DE OBRA - (MENSALISTAS - LEIS SOCIAIS = 5%)</t>
  </si>
  <si>
    <t>LABOR - 310601 - 1</t>
  </si>
  <si>
    <t>Estagiário 4 horas - UFES (Leis Sociais = 5%)</t>
  </si>
  <si>
    <t>MS</t>
  </si>
  <si>
    <t>ENCARGOS COMPLEMENTARES - EQUIPAMENTOS DE PROTEÇÃO INDIVIDUAL</t>
  </si>
  <si>
    <t>LABOR - 310801 - 1</t>
  </si>
  <si>
    <t>Capacete de obra</t>
  </si>
  <si>
    <t>LABOR - 310802 - 1</t>
  </si>
  <si>
    <t>Uniforme de obra (Calça e camisa)</t>
  </si>
  <si>
    <t>LABOR - 310803 - 1</t>
  </si>
  <si>
    <t>Veste de segurança</t>
  </si>
  <si>
    <t>LABOR - 310804 - 1</t>
  </si>
  <si>
    <t>Bota de segurança (par)</t>
  </si>
  <si>
    <t>LABOR - 310805 - 1</t>
  </si>
  <si>
    <t>Óculos de proteção</t>
  </si>
  <si>
    <t>LABOR - 310806 - 1</t>
  </si>
  <si>
    <t>Luva de raspa (par)</t>
  </si>
  <si>
    <t>LABOR - 310807 - 1</t>
  </si>
  <si>
    <t>Capa de chuva</t>
  </si>
  <si>
    <t>LABOR - 310808 - 1</t>
  </si>
  <si>
    <t>Máscara de ar</t>
  </si>
  <si>
    <t>LABOR - 310809 - 1</t>
  </si>
  <si>
    <t>Cinto de segurança</t>
  </si>
  <si>
    <t>ENCARGOS COMPLEMENTARES - FERRAMENTAS MANUAIS</t>
  </si>
  <si>
    <t>LABOR - 310901 - 1</t>
  </si>
  <si>
    <t>Picareta com cabo</t>
  </si>
  <si>
    <t>LABOR - 310902 - 1</t>
  </si>
  <si>
    <t>Pá de pedreiro com cabo</t>
  </si>
  <si>
    <t>LABOR - 310903 - 1</t>
  </si>
  <si>
    <t>Enxada com cabo</t>
  </si>
  <si>
    <t>LABOR - 310904 - 1</t>
  </si>
  <si>
    <t>Serrote 26"</t>
  </si>
  <si>
    <t>LABOR - 310905 - 1</t>
  </si>
  <si>
    <t>Martelo com cabo</t>
  </si>
  <si>
    <t>LABOR - 310906 - 1</t>
  </si>
  <si>
    <t>Nivel de pedreiro</t>
  </si>
  <si>
    <t>LABOR - 310907 - 1</t>
  </si>
  <si>
    <t>Alicate universal</t>
  </si>
  <si>
    <t>LABOR - 310908 - 1</t>
  </si>
  <si>
    <t>Marreta 5 Kg com cabo</t>
  </si>
  <si>
    <t>LABOR - 310909 - 1</t>
  </si>
  <si>
    <t>Chave de grifo 10"</t>
  </si>
  <si>
    <t>LABOR - 310910 - 1</t>
  </si>
  <si>
    <t>Jogo de chave de fenda</t>
  </si>
  <si>
    <t>LABOR - 310911 - 1</t>
  </si>
  <si>
    <t>Cavadeira de braço</t>
  </si>
  <si>
    <t>LABOR - 310912 - 1</t>
  </si>
  <si>
    <t>Serra Tico-tico</t>
  </si>
  <si>
    <t>LABOR - 310913 - 1</t>
  </si>
  <si>
    <t>Serra de disco (circular)</t>
  </si>
  <si>
    <t>LABOR - 310914 - 1</t>
  </si>
  <si>
    <t>Carrinho de mão</t>
  </si>
  <si>
    <t>MÃO DE OBRA (MENSALISTAS - COM DESONERAÇÃO - LEIS SOCIAIS=49,11%)</t>
  </si>
  <si>
    <t>LABOR - 312501 - 1</t>
  </si>
  <si>
    <t>Tecnico Segundo Grau -A-(Leis Sociais = 49,11%)</t>
  </si>
  <si>
    <t>LABOR - 312502 - 1</t>
  </si>
  <si>
    <t>Engenheiro Senior(Leis Sociais = 49,11%)</t>
  </si>
  <si>
    <t>LABOR - 312503 - 1</t>
  </si>
  <si>
    <t>Programador (Leis Sociais = 49,11%)</t>
  </si>
  <si>
    <t>LABOR - 312504 - 1</t>
  </si>
  <si>
    <t>Digitador - 6 Horas(Leis Sociais = 49,11%)</t>
  </si>
  <si>
    <t>LABOR - 312505 - 1</t>
  </si>
  <si>
    <t>Engenheiro Junior (Leis Sociais = 49,11%)</t>
  </si>
  <si>
    <t>LABOR - 312506 - 1</t>
  </si>
  <si>
    <t>Tecnico Segundo Grau -B (Leis Sociais = 49,11%)</t>
  </si>
  <si>
    <t>LABOR - 312507 - 1</t>
  </si>
  <si>
    <t>Tecnico Segundo Grau-C - (Leis Sociais = 49,11%)</t>
  </si>
  <si>
    <t>LABOR - 312508 - 1</t>
  </si>
  <si>
    <t>Gerente de Projeto (Leis Sociais = 49,11%)</t>
  </si>
  <si>
    <t>LABOR - 312509 - 1</t>
  </si>
  <si>
    <t>Analista de Sistemas (Leis Sociais = 49,11%)</t>
  </si>
  <si>
    <t>LABOR - 312510 - 1</t>
  </si>
  <si>
    <t>Analista de Desenvolvimento (Leis Sociais = 49,11%)</t>
  </si>
  <si>
    <t>LABOR - 312511 - 1</t>
  </si>
  <si>
    <t>Gerente Bd/Servidores/Redes (Leis Sociais = 49,11%)</t>
  </si>
  <si>
    <t>LABOR - 312512 - 1</t>
  </si>
  <si>
    <t>Designer Gráfico (Leis Sociais = 49,11%)</t>
  </si>
  <si>
    <t>LABOR - 312513 - 1</t>
  </si>
  <si>
    <t>Analista Sistemas/Suporte(Leis Sociais = 49,11%)</t>
  </si>
  <si>
    <t>LABOR - 312514 - 1</t>
  </si>
  <si>
    <t>Coordenador Tecnico Especialista(Leis Sociais = 49,11%)</t>
  </si>
  <si>
    <t>LABOR - 312515 - 1</t>
  </si>
  <si>
    <t>Cotador(Leis Sociais = 49,11%)</t>
  </si>
  <si>
    <t>LABOR - 312516 - 1</t>
  </si>
  <si>
    <t>Tecnico Nivel Superior (Leis Sociais = 49,11%)</t>
  </si>
  <si>
    <t>LABOR - 312517 - 1</t>
  </si>
  <si>
    <t>Engenheiro Pleno(Leis Sociais = 49,11%)</t>
  </si>
  <si>
    <t>LABOR - 312518 - 1</t>
  </si>
  <si>
    <t>Almoxarife(Leis Sociais = 49,11%)</t>
  </si>
  <si>
    <t>LABOR - 312519 - 1</t>
  </si>
  <si>
    <t>Mestre Obras Senior (Leis Sociais = 49,11%)</t>
  </si>
  <si>
    <t>LABOR - 312520 - 1</t>
  </si>
  <si>
    <t>Vigia (Leis Sociais = 49,11%)</t>
  </si>
  <si>
    <t>LABOR - 312522 - 1</t>
  </si>
  <si>
    <t>Encarregado de Turma (Leis Sociais = 49,11%)</t>
  </si>
  <si>
    <t>MÃO DE OBRA (MENSALISTAS - SEM DESONERAÇÃO - LEIS SOCIAIS=72,68%)</t>
  </si>
  <si>
    <t>LABOR - 312601 - 1</t>
  </si>
  <si>
    <t>Tecnico Segundo Grau -A-(Leis Sociais = 72,68%)</t>
  </si>
  <si>
    <t>LABOR - 312602 - 1</t>
  </si>
  <si>
    <t>Engenheiro Senior (Leis Sociais = 72,68%)</t>
  </si>
  <si>
    <t>LABOR - 312603 - 1</t>
  </si>
  <si>
    <t>Programador (Leis Sociais = 72,68%)</t>
  </si>
  <si>
    <t>LABOR - 312604 - 1</t>
  </si>
  <si>
    <t>Digitador - 6 Horas (Leis Sociais = 72,68%)</t>
  </si>
  <si>
    <t>LABOR - 312605 - 1</t>
  </si>
  <si>
    <t>Engenheiro Junior (Leis Sociais = 72,68%)</t>
  </si>
  <si>
    <t>LABOR - 312606 - 1</t>
  </si>
  <si>
    <t>Tecnico Segundo Grau -B (Leis Sociais = 72,68%)</t>
  </si>
  <si>
    <t>LABOR - 312607 - 1</t>
  </si>
  <si>
    <t>Tecnico Segundo Grau-C - (Leis Sociais = 72,68%)</t>
  </si>
  <si>
    <t>LABOR - 312608 - 1</t>
  </si>
  <si>
    <t>Gerente de Projeto (Leis Sociais = 72,68%)</t>
  </si>
  <si>
    <t>LABOR - 312609 - 1</t>
  </si>
  <si>
    <t>Analista de Sistemas (Leis Sociais = 72,68%)</t>
  </si>
  <si>
    <t>LABOR - 312610 - 1</t>
  </si>
  <si>
    <t>Analista de Desenvolvimento (Leis Sociais = 72,68%)</t>
  </si>
  <si>
    <t>LABOR - 312611 - 1</t>
  </si>
  <si>
    <t>Gerente Bd/Servidores/Redes (Leis Sociais = 72,68%)</t>
  </si>
  <si>
    <t>LABOR - 312612 - 1</t>
  </si>
  <si>
    <t>Designer Gráfico (Leis Sociais = 72,68%)</t>
  </si>
  <si>
    <t>LABOR - 312613 - 1</t>
  </si>
  <si>
    <t>Analista Sistemas/Suporte (Leis Sociais = 72,68%)</t>
  </si>
  <si>
    <t>LABOR - 312614 - 1</t>
  </si>
  <si>
    <t>Coordenador Tecnico Especialista (Leis Sociais = 72,68%)</t>
  </si>
  <si>
    <t>LABOR - 312615 - 1</t>
  </si>
  <si>
    <t>Cotador (Leis Sociais = 72,68%)</t>
  </si>
  <si>
    <t>LABOR - 312616 - 1</t>
  </si>
  <si>
    <t>Tecnico Nivel Superior (Leis Sociais = 72,68%)</t>
  </si>
  <si>
    <t>LABOR - 312617 - 1</t>
  </si>
  <si>
    <t>Engenheiro Pleno (Leis Sociais = 72,68%)</t>
  </si>
  <si>
    <t>LABOR - 312618 - 1</t>
  </si>
  <si>
    <t>Almoxarife (Leis Sociais = 72,68%)</t>
  </si>
  <si>
    <t>LABOR - 312619 - 1</t>
  </si>
  <si>
    <t>Mestre Obras Senior (Leis Sociais = 72,68%)</t>
  </si>
  <si>
    <t>LABOR - 312620 - 1</t>
  </si>
  <si>
    <t>Vigia (Leis Sociais = 72,68%)</t>
  </si>
  <si>
    <t>LABOR - 312621 - 1</t>
  </si>
  <si>
    <t>Aux Almoxarife (Leis Sociais = 72,68%)</t>
  </si>
  <si>
    <t>LABOR - 312622 - 1</t>
  </si>
  <si>
    <t>Encarregado de Turma (Leis Sociais = 72,68%)</t>
  </si>
  <si>
    <t>Código</t>
  </si>
  <si>
    <t>Consumo</t>
  </si>
  <si>
    <t>(A) Total:</t>
  </si>
  <si>
    <t>Unid.</t>
  </si>
  <si>
    <t>(B) Total:</t>
  </si>
  <si>
    <t>(C) Total:</t>
  </si>
  <si>
    <t>(D) Total:</t>
  </si>
  <si>
    <t>Preço Unitário Total</t>
  </si>
  <si>
    <t>Limpeza Mecanizada De Camada Vegetal, Vegetação E Pequenas Árvores (Diâmetro De Tronco Menor Que 0,20 M), Com Trator De Esteiras.Af_05/2018</t>
  </si>
  <si>
    <t>1.5</t>
  </si>
  <si>
    <t>1.6</t>
  </si>
  <si>
    <t>1.7</t>
  </si>
  <si>
    <t>1.8</t>
  </si>
  <si>
    <t>1.9</t>
  </si>
  <si>
    <t>1.10</t>
  </si>
  <si>
    <t>1.11</t>
  </si>
  <si>
    <t>1.12</t>
  </si>
  <si>
    <t>1.13</t>
  </si>
  <si>
    <t>1.14</t>
  </si>
  <si>
    <t>1.15</t>
  </si>
  <si>
    <t>1.16</t>
  </si>
  <si>
    <t>Reaterro manual apiloado com soquete. Af_10/2017</t>
  </si>
  <si>
    <t>INFRAESTRUTURA</t>
  </si>
  <si>
    <t>Fabricação, montagem e desmontagem de fôrma para viga baldrame, em madeira serrada, e=25 Mm, 4 utilizações. Af_06/2017</t>
  </si>
  <si>
    <t>Armação de bloco, viga baldrame ou sapata utilizando aço CA-50 de 8 mm - montagem. Af_06/2017</t>
  </si>
  <si>
    <t>Fornecimento e aplicação de concreto USINADO Fck=25 MPa - considerando lançamento MANUAL para INFRAESTRUTURA (5% de perdas já incluído no custo)</t>
  </si>
  <si>
    <t>Impermeabilização de superfície com emulsão asfáltica, 2 demãos Af_06/2018</t>
  </si>
  <si>
    <t>SUPERESTRUTURA</t>
  </si>
  <si>
    <t>Fornecimento e aplicação de concreto USINADO Fck=25 MPa - considerando BOMBEAMENTO (5% de perdas já incluído no custo) (6% de taxa p/concr. bombeavel)</t>
  </si>
  <si>
    <t>ALVENARIA</t>
  </si>
  <si>
    <t>Alvenaria de vedação de blocos cerâmicos furados na vertical de 9x19x39cm (espessura 9cm) de paredes com área líquida maior ou igual a 6m² com vãos e argamassa de assentamento com preparo em betoneira. af_06/2014</t>
  </si>
  <si>
    <t>6.2</t>
  </si>
  <si>
    <t>6.3</t>
  </si>
  <si>
    <t>6.4</t>
  </si>
  <si>
    <t>6.5</t>
  </si>
  <si>
    <t>Impermeabilização de superfície com manta asfáltica, duas camadas, inclusive aplicação de primer asfáltico, e=3mm e e=4mm. Af_06/2018</t>
  </si>
  <si>
    <t>Rufo em chapa de aço galvanizado número 24, corte de 25 cm, incluso transporte vertical. Af_07/2019</t>
  </si>
  <si>
    <t>Chapim sobre muros lineares, em granito ou mármore, l = 25 cm, assentado com argamassa 1:6 com aditivo. af_11/2020</t>
  </si>
  <si>
    <t>REVESTIMENTO DE PISOS</t>
  </si>
  <si>
    <t>7.2</t>
  </si>
  <si>
    <t>7.3</t>
  </si>
  <si>
    <t>Aplicação de lona plástica para execução de pavimentos de concreto. af_2017</t>
  </si>
  <si>
    <t>7.4</t>
  </si>
  <si>
    <t>Contrapiso em argamassa traço 1:4 (cimento e areia), preparo manual, aplicado em áreas secas sobre laje, aderido, acabamento não reforçado, espessur a 2cm. af_07/2021</t>
  </si>
  <si>
    <t>7.5</t>
  </si>
  <si>
    <t>7.6</t>
  </si>
  <si>
    <t>7.7</t>
  </si>
  <si>
    <t>7.8</t>
  </si>
  <si>
    <t>7.9</t>
  </si>
  <si>
    <t>7.10</t>
  </si>
  <si>
    <t>REVESTIMENTO DE PAREDES E TETOS</t>
  </si>
  <si>
    <t>8.2</t>
  </si>
  <si>
    <t>8.3</t>
  </si>
  <si>
    <t>8.5</t>
  </si>
  <si>
    <t>9</t>
  </si>
  <si>
    <t>ESQUADRIAS</t>
  </si>
  <si>
    <t>9.1</t>
  </si>
  <si>
    <t>9.2</t>
  </si>
  <si>
    <t>9.3</t>
  </si>
  <si>
    <t>9.4</t>
  </si>
  <si>
    <t>9.5</t>
  </si>
  <si>
    <t>un</t>
  </si>
  <si>
    <t>9.6</t>
  </si>
  <si>
    <t>9.7</t>
  </si>
  <si>
    <t>9.8</t>
  </si>
  <si>
    <t>9.9</t>
  </si>
  <si>
    <t>9.10</t>
  </si>
  <si>
    <t>10</t>
  </si>
  <si>
    <t>10.1</t>
  </si>
  <si>
    <t>10.2</t>
  </si>
  <si>
    <t>Aplicação manual de pintura com tinta látex acrílica em paredes, duas demãos. Af_06/2014</t>
  </si>
  <si>
    <t>10.3</t>
  </si>
  <si>
    <t>Aplicação manual de pintura com tinta látex acrílica em teto, duas demãos. Af_06/2014</t>
  </si>
  <si>
    <t>10.4</t>
  </si>
  <si>
    <t>10.5</t>
  </si>
  <si>
    <t>10.6</t>
  </si>
  <si>
    <t>11</t>
  </si>
  <si>
    <t>INSTALAÇÕES HIDROSANITÁRIAS</t>
  </si>
  <si>
    <t xml:space="preserve">Instalações de água fria e aparelhos </t>
  </si>
  <si>
    <t>11.1</t>
  </si>
  <si>
    <t>11.2</t>
  </si>
  <si>
    <t>11.3</t>
  </si>
  <si>
    <t>Torneira cromada de mesa, 1/2 ou 3/4, para lavatório, padrão médio - fornecimento e instalação. af_01/2020</t>
  </si>
  <si>
    <t>Engate flexível em plástico branco, 1/2 x 30cm - fornecimento e instalação. af_01/2020</t>
  </si>
  <si>
    <t>Kit de acessorios para banheiro em metal cromado, 5 pecas, incluso fixação. af_01/2020</t>
  </si>
  <si>
    <t>Instalações de esgoto</t>
  </si>
  <si>
    <t>12</t>
  </si>
  <si>
    <t>12.1</t>
  </si>
  <si>
    <t>12.2</t>
  </si>
  <si>
    <t>12.3</t>
  </si>
  <si>
    <t>12.4</t>
  </si>
  <si>
    <t>12.5</t>
  </si>
  <si>
    <t>12.6</t>
  </si>
  <si>
    <t>12.7</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</si>
  <si>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</si>
  <si>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</si>
  <si>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</si>
  <si>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</si>
  <si>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</si>
  <si>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</si>
  <si>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</si>
  <si>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</si>
  <si>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</si>
  <si>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</si>
  <si>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</si>
  <si>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</si>
  <si>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</si>
  <si>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</si>
  <si>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</si>
  <si>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</si>
  <si>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</si>
  <si>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</si>
  <si>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</si>
  <si>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</si>
  <si>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</si>
  <si>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</si>
  <si>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</si>
  <si>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</si>
  <si>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Luminária arandela tipo tartaruga, com grade, de sobrepor, com 1 lâmpada fluorescente de 15 w, sem reator - fornecimento e instalação. af_02/2020</t>
  </si>
  <si>
    <t>13</t>
  </si>
  <si>
    <t>13.1</t>
  </si>
  <si>
    <t>13.2</t>
  </si>
  <si>
    <t>14</t>
  </si>
  <si>
    <t>14.1</t>
  </si>
  <si>
    <t>14.2</t>
  </si>
  <si>
    <t>14.3</t>
  </si>
  <si>
    <t>14.4</t>
  </si>
  <si>
    <t>14.5</t>
  </si>
  <si>
    <t>14.6</t>
  </si>
  <si>
    <t>14.7</t>
  </si>
  <si>
    <t>15</t>
  </si>
  <si>
    <t>SISTEMA DE SPDA</t>
  </si>
  <si>
    <t>15.1</t>
  </si>
  <si>
    <t>15.2</t>
  </si>
  <si>
    <t>15.3</t>
  </si>
  <si>
    <t>15.4</t>
  </si>
  <si>
    <t>15.5</t>
  </si>
  <si>
    <t>15.6</t>
  </si>
  <si>
    <t>16</t>
  </si>
  <si>
    <t>16.1</t>
  </si>
  <si>
    <t>SERVIÇOS COMPLEMENTARES</t>
  </si>
  <si>
    <t>18</t>
  </si>
  <si>
    <t xml:space="preserve">Serviço </t>
  </si>
  <si>
    <t>Desc.</t>
  </si>
  <si>
    <t>Empol. (%)</t>
  </si>
  <si>
    <t>Lastro de de concreto magro, aplicado em blocos de coroamento ou sapatas. Af_08/2017</t>
  </si>
  <si>
    <t>Considerando lastro de concreto magro para as vigas baldrames</t>
  </si>
  <si>
    <t>Conforme projeto arquitetônico</t>
  </si>
  <si>
    <t>Considerando ladrilho hidráulico da área externa da edificação, conforme projeto arquitetônico</t>
  </si>
  <si>
    <t>Chapisco Aplicado Em Alvenarias E Estruturas De Concreto Internas, Com Colher De Pedreiro.  Argamassa Traço 1:3 Com Preparo Manual. Af_06/2014</t>
  </si>
  <si>
    <t>Considerando banheiros PNE</t>
  </si>
  <si>
    <t>10.7</t>
  </si>
  <si>
    <t>Considerando 02 unidades</t>
  </si>
  <si>
    <t>Conforme projeto elétrico</t>
  </si>
  <si>
    <t>Conforme projeto de SPDA</t>
  </si>
  <si>
    <t>Considerando limpeza de toda a área edificada, conforme projeto</t>
  </si>
  <si>
    <t xml:space="preserve">    Bernardo Zambon</t>
  </si>
  <si>
    <t>CRONOGRAMA FÍSICO-FINANCEIRO</t>
  </si>
  <si>
    <t>PERÍODO (MESES)</t>
  </si>
  <si>
    <t>Total Parcial (%)</t>
  </si>
  <si>
    <t>Total Acumulado (%)</t>
  </si>
  <si>
    <t>Total Financeiro (R$)</t>
  </si>
  <si>
    <t>Total Acumulado (R$)</t>
  </si>
  <si>
    <t>ENCARREGADO GERAL COM ENCARGOS COMPLEMENTARES</t>
  </si>
  <si>
    <t>PLACA DE SINALIZAÇÃO EM PVC COD 23 - (200X200) EXTINTOR DE INCÊNDIO</t>
  </si>
  <si>
    <t>C731</t>
  </si>
  <si>
    <t>PEDREIRO COM ENCARGOS COMPLEMENTARES</t>
  </si>
  <si>
    <t>88309 - SINAPI</t>
  </si>
  <si>
    <t>BUCHA NYLON S-6 C/ PARAFUSO ACO ZINC CAB CHATA ROSCA SOBERBA 4,2 X 45MM</t>
  </si>
  <si>
    <t>11950 - SINAPI</t>
  </si>
  <si>
    <t>PLACA DE SINALIZACAO DE SEGURANCA CONTRA INCENDIO, FOTOLUMINESCENTE, QUADRADA, *20 X 20* CM, EM PVC *2* MM ANTI-CHAMAS (SIMBOLOS, CORES E PICTOGRAMAS CONFO RME NBR 13434)</t>
  </si>
  <si>
    <t>37556 - SINAPI</t>
  </si>
  <si>
    <t>COMPOSIÇÃO DE REFERENCIA: 160612 IOPES</t>
  </si>
  <si>
    <t>Aluguel/manutenção de banheiro hidráulico</t>
  </si>
  <si>
    <t>C0001</t>
  </si>
  <si>
    <t>AGOSTO/2021</t>
  </si>
  <si>
    <t>COEFIC./QTD</t>
  </si>
  <si>
    <t xml:space="preserve"> PREÇOS</t>
  </si>
  <si>
    <t>Limpeza de banheiro realizada com a utilização de produtos biodegradáveis e bactericidas, reposição de papel higiênico, papel, toalha, sabonete líquido ou álcool em gel, bem como a coleta/transporte e destinação final de resíduos CLASSE II A provenientes dos sanitários.</t>
  </si>
  <si>
    <t xml:space="preserve">UND de Limpeza x UND de BQ </t>
  </si>
  <si>
    <t xml:space="preserve">    PREÇOS</t>
  </si>
  <si>
    <t>Locação mensal de sanitário portátil hidráulico</t>
  </si>
  <si>
    <t>COTAÇÃO DE MERCADO - MÃO DE OBRA - LIMPEZA DO BANHEIRO</t>
  </si>
  <si>
    <t>RESPONSÁVEL</t>
  </si>
  <si>
    <t>REFERÊNCIA</t>
  </si>
  <si>
    <t>Colnorte Coleta de Resíduos Ltda</t>
  </si>
  <si>
    <t>(27) 3373-8480 / VINICIUS / norterecicla@hotmail.com</t>
  </si>
  <si>
    <t>Agosto/2021</t>
  </si>
  <si>
    <t>Grupo FIBRAVIT</t>
  </si>
  <si>
    <t>(27) 3328-8053 / GILMAR (comercial@fibravit.com.br)</t>
  </si>
  <si>
    <t>VISAUTO Locações &amp; Serviços LTDA</t>
  </si>
  <si>
    <t>(27) 98118-7665 / ANA (comercial1@visautolocacao.com.br)</t>
  </si>
  <si>
    <t>COTAÇÃO DE MERCADO - MÃO DE OBRA - LOCAÇÃO MENSAL DE SANITÁRIO</t>
  </si>
  <si>
    <t>Mobilização e desmobilização de banheiro hidráulico</t>
  </si>
  <si>
    <t>C0002</t>
  </si>
  <si>
    <t>COTAÇÃO DE MERCADO - MOBILIZAÇÃO OU DESMOBILIZAÇÃO DE BANHEIRO HIDRÁULICO</t>
  </si>
  <si>
    <t>Outubro/2021</t>
  </si>
  <si>
    <t>C0003</t>
  </si>
  <si>
    <t>SCORIO PJ 05.20.0500</t>
  </si>
  <si>
    <t>Remoção completa das traves de futebol society</t>
  </si>
  <si>
    <t>C0004</t>
  </si>
  <si>
    <t>UNITÁRIO COM L.S</t>
  </si>
  <si>
    <t>Servente com encargos complementares</t>
  </si>
  <si>
    <t>3 - EQUIPAMENTOS/ITENS DE TRANSPORTE</t>
  </si>
  <si>
    <t xml:space="preserve">  PREÇOS</t>
  </si>
  <si>
    <t>Grama sintética, altura/espessura de 52mm (2mm de base e 50mm de fios expostos), base tripla, mínimo de 8.000 pontos por m2, incluindo mão de obra e sistema de instalação (flutuante, união dos rolos com tapete 30cm, cola PU, 30 kg/m2 de areia classificada granulometria 40/45 ou 50/60 e 10 kg/m² de granulo de borracha SBR preta malha 10 (0,7 a 2,0 mm))</t>
  </si>
  <si>
    <t>C0005</t>
  </si>
  <si>
    <t>VALOR COM LS</t>
  </si>
  <si>
    <t xml:space="preserve">                            PREÇOS</t>
  </si>
  <si>
    <t>43390 - SINAPI (MARÇO de 2020 REAJUSTADO)</t>
  </si>
  <si>
    <t>Guindauto hidráulico, capacidade máxima de carga 6200 kg, momento máximo de carga 11,7 tm, alcance máximo horizontal 9,70 m, inclusive caminhão toco pbt 16.000 kg, potência de 189 cv - chp diurno. af_06/2014</t>
  </si>
  <si>
    <t>5928 - SINAPI</t>
  </si>
  <si>
    <t>CHP</t>
  </si>
  <si>
    <t>Guindauto hidráulico, capacidade máxima de carga 6200 kg, momento máximo d chi as 0,0050000 45,89 0,22 e carga 11,7 tm, alcance máximo horizontal 9,70 m, inclusive caminhão toco</t>
  </si>
  <si>
    <t>5930 - SINAPI</t>
  </si>
  <si>
    <t>CHI</t>
  </si>
  <si>
    <t>Obs: Item "Grama sintética, altura/espessura de 52mm (2mm de base e 50mm de fios expostos), base tripla, mínimo de 8.000 pontos por m2, incluindo ão de obra e sistema de instalação (flutuante, uni]ao dos rolos com tapete 30cm, cola PU, 30 kg/m2 de areia classificada granulometria 40/45 ou 50/60 e 10 kg/m² de granulo de borracha SBR preta malha 10 (0,7 a 2,0 mm)) (coletado caixa)" teve cotação referente data base de Insumos do SINAPI em 03/2020, ajustada  com o índice INCC da FGV</t>
  </si>
  <si>
    <t>Edificações - Col.35, Março/2020 = 784,338 e Agosto/2021 = 939,699</t>
  </si>
  <si>
    <t xml:space="preserve">Índice = 939,699/784,338 = </t>
  </si>
  <si>
    <t>Trave para futebol society em tubo de aço galvanizado 4" (100mm), medindo 500x220cm, com acabamento em pintura esmalte na cor branca, sobre fundo anti-corrosivo, incluindo fundação + rede em fio 4mm 100% nylon com proteção uv - par</t>
  </si>
  <si>
    <t>C0006</t>
  </si>
  <si>
    <t>MONTADOR (TUBO AÇO/EQUIPAMENTOS) COM ENCARGOS COMPLEMENTARES</t>
  </si>
  <si>
    <t>SINAPI - 88277</t>
  </si>
  <si>
    <t>SINAPI - 25398 de SETEMBRO de 2020 - REAJUSTADO</t>
  </si>
  <si>
    <t>Edificações - Col.35, Setembro/2020 = 814,701 e Agosto/2021 = 939,699</t>
  </si>
  <si>
    <t>Índice = 939,699/814,701</t>
  </si>
  <si>
    <t>BANCO DE RESERVAS COM COBERTURA DE POLICARBONATO EM FORMATO DE ARCO COM 06 (SEIS) ACENTOS NA COR AZUL, DIMENSÕES 3,23M X 1,45M X 2,00M, INCLUSO ESCAVAÇÃO E CONCRETAGEM PARA FIXAÇÃO DOS (06) PÉS.</t>
  </si>
  <si>
    <t>C0007</t>
  </si>
  <si>
    <t xml:space="preserve">BANCO DE RESERVAS COM COBERTURA DE POLICARBONATO EM FORMATO DE ARCO COM 06 (SEIS) ACENTOS NA COR AZUL, DIMENSÕES 3,23M X 1,45M X 2,00M </t>
  </si>
  <si>
    <t>MERCADO - REAJUSTADO</t>
  </si>
  <si>
    <t>030101 - DER/ES</t>
  </si>
  <si>
    <t>040233 - DER/ES</t>
  </si>
  <si>
    <t xml:space="preserve">VALOR DO PREÇO UNITÁRIO - BANCO DE RESERVAS COM COBERTURA DE POLICARBONATO EM FORMATO DE ARCO COM 06 (SEIS) ACENTOS NA COR AZUL, DIMENSÕES 3,23M X 1,45M X 2,00M </t>
  </si>
  <si>
    <t>CNPJ</t>
  </si>
  <si>
    <t>CONTATO</t>
  </si>
  <si>
    <t>PREÇO MÉDIO S/ REAJUSTE</t>
  </si>
  <si>
    <t>EMBALUX COMÉRCIO E DISTRIBUIÇÃO EIRELI</t>
  </si>
  <si>
    <t>07.341.410/0001-45</t>
  </si>
  <si>
    <t>(44) 3263-5568 / contato@ledsport.com.br.</t>
  </si>
  <si>
    <t xml:space="preserve">GILVAN OLIVEIRA SANTOS ME </t>
  </si>
  <si>
    <t xml:space="preserve">33.001.372/0001-91 </t>
  </si>
  <si>
    <t>Gisele / (19) 3016-4553 / comercial@tryanon.ind.br</t>
  </si>
  <si>
    <t>Domolux Comércio e Distribuição Eireli.</t>
  </si>
  <si>
    <t>27.174.093/0001-27</t>
  </si>
  <si>
    <t>Ivan / (15) 3442-3899 / comercial@formalux.com.br</t>
  </si>
  <si>
    <t>Rede de proteção em nylon malha 10x10 cm para proteção de quadra de esportes, travada com cabo de aço</t>
  </si>
  <si>
    <t>C0008</t>
  </si>
  <si>
    <t>M²</t>
  </si>
  <si>
    <t>Pedreiro com encargos complementares</t>
  </si>
  <si>
    <t>Montador de estrutura metálica com encargos complementares</t>
  </si>
  <si>
    <t>88278 - SINAPI</t>
  </si>
  <si>
    <t>REDE EM CORDA DE NYLON P/PROTECAO QUADRA
ESPORTES MALHA 10X10CM (LABOR)</t>
  </si>
  <si>
    <t>071711 - DER/ES</t>
  </si>
  <si>
    <t>CABO DE ACO GALVANIZADO, DIAMETRO 12,7 MM (1/2"), COM ALMA DE FIBRA 6 X 25 F</t>
  </si>
  <si>
    <t>41953 - SINAPI</t>
  </si>
  <si>
    <t>M</t>
  </si>
  <si>
    <t>GRAMPO PARALELO METALICO PARA CABO DE 6 A 50 MM2, COM 2 PARAFUSOS</t>
  </si>
  <si>
    <t>1564 - SINAPI</t>
  </si>
  <si>
    <t>Admistração local - Reforma Campo Society em Jardim Carapina</t>
  </si>
  <si>
    <t>C0010</t>
  </si>
  <si>
    <t>C. PROD.</t>
  </si>
  <si>
    <t>90776 - SINAPI</t>
  </si>
  <si>
    <t xml:space="preserve">ENGENHEIRO CIVIL DE OBRA PLENO COM ENCARGOS COMPLEMENTARES </t>
  </si>
  <si>
    <t>90778 - SINAPI</t>
  </si>
  <si>
    <t>Pavimento Térreo</t>
  </si>
  <si>
    <t>Primeiro Pavimento</t>
  </si>
  <si>
    <t xml:space="preserve">   CREA: ES-025914/D</t>
  </si>
  <si>
    <t>FRENTE DE OBRA (QUANTIDADE)</t>
  </si>
  <si>
    <t>FRENTE DE OBRA (FINANCEIRO)</t>
  </si>
  <si>
    <t>Limpeza de toda a área da obra, com as dimensões em projeto</t>
  </si>
  <si>
    <t>Considerando a remoção de entulho, pneus e areia da área</t>
  </si>
  <si>
    <t xml:space="preserve">Considerando remoção dos entulhos da área, como vegetação </t>
  </si>
  <si>
    <t>Considerando remoção dos entulhos decorrente dos pneus e areia do campo existente que deverá ser retirada (15x25m e 20cm de espessura)</t>
  </si>
  <si>
    <t>Conforme área so vestiário, conforme projeto</t>
  </si>
  <si>
    <t>2.5</t>
  </si>
  <si>
    <t>Regularização de superfícies com motoniveladora. af_11/2019</t>
  </si>
  <si>
    <t>Considerando placa de obra padrão PMS (2,00x4,00m)</t>
  </si>
  <si>
    <t>Considerando a instalação de uma unidade no canteiro de obras</t>
  </si>
  <si>
    <t>OUTUBRO/2021</t>
  </si>
  <si>
    <t>1 - MÃO DE OBRA/SERVIÇOS</t>
  </si>
  <si>
    <t>Considerando ligação até a rede existente (defintiiva)</t>
  </si>
  <si>
    <t>Considerando ligação até a rede existente (definitiva)</t>
  </si>
  <si>
    <t>Considerando os containers do canteiro de obra, a ser pago metade no início e metade no final da oba, de acordo com o efetivamente utilizado</t>
  </si>
  <si>
    <t>Aterro manual para regularização do terreno em argila, inclusive adensamento manual e fornecimento do material</t>
  </si>
  <si>
    <t>Considerando regularaização de toda a área da obra, com as dimensões em projeto (incluindo área da calçada)</t>
  </si>
  <si>
    <t>Considerando o perímetro externo da área que não contempla os muros de divisa, com offset de 1,00m para fora da calçada projetada</t>
  </si>
  <si>
    <t>Considerando escavação para execução dos chumbamentos dos tubos de aço galvanizados de todo o alambrado, sendo no total 55 chumbamentos de 40cm de diâmetro e 1,50m de profundidade</t>
  </si>
  <si>
    <t>Considerando todo o alambrado</t>
  </si>
  <si>
    <t>Considerando a escavação para execução do da quadra de areia, inclusive perímetro (21,30x11,30m), com 40cm de profundidade</t>
  </si>
  <si>
    <t>Considerando cada engastamento circular sendo escavação com diâmetro de 1,00m com 1,70m de profundidade</t>
  </si>
  <si>
    <t>Considerando escavação para os postes de iluminação de aço galvanizado</t>
  </si>
  <si>
    <t>Escavação mecânica em material de 1a. Categoria</t>
  </si>
  <si>
    <t>Considerando fundações do vestiário</t>
  </si>
  <si>
    <t>Considerando o apiloamento do fundo da escavação para execução dos chumbamentos dos tubos de aço galvanizados de todo o alambrado, sendo no total 55 chumbamentos de 40cm de diâmetro</t>
  </si>
  <si>
    <t>Considerando o apiloamento do fundo da base de engastamento de poste circular de concreto, sendo escavação com diâmetro de 1,00m</t>
  </si>
  <si>
    <t>2.6</t>
  </si>
  <si>
    <t>Considerando o apiloamento do fundo da escavação para execução do perímetro do campo society e frente da área de vivência - fiada baldrame em blocos canaletas 9x19x39cm com largura de 20cm</t>
  </si>
  <si>
    <t>Considerando o reaterro das laterais da escavação para execução do perímetro do campo society e frente da área de vivência - fiada baldrame em blocos canaletas com 10cm de largura de cada lado e 20cm de profundidade</t>
  </si>
  <si>
    <t>Considerando escavação para execução do perímetro do campo society e frente da área de vivência - fiada baldrame em blocos canaletas 9x19x39cm com largura de 40cm e profundidade de 25cm, descontando os pontos de chumbamento do alambrado (55x20x20cm)</t>
  </si>
  <si>
    <t>Considerando base de 5cm no fundo da escavação para execução do perímetro do campo society e frente da área de vivência - fiada baldrame em blocos canaletas 9x19x39cm com largura de 20cm</t>
  </si>
  <si>
    <t>Considerando base de 5cm no fundo da escavação para execução dos chumbamentos dos tubos de aço galvanizados de todo o alambrado, sendo no total 55 chumbamentos de 40cm de diâmetro</t>
  </si>
  <si>
    <t xml:space="preserve">Considerando o apiloamento do fundo da base de engastamento de poste quadrangular de aço galvanizado, sendo a base com 0,50x0,50m, sobrando 20cm de borda </t>
  </si>
  <si>
    <t>Considerando o apiloamento do fundo da base de engastamento de poste quadrangular de aço galvanizado, sendo a base com 0,50x0,50m</t>
  </si>
  <si>
    <t xml:space="preserve">Considerando base de 5cm no fundo de cada engastamento circular sendo base com diâmetro de 1,00m </t>
  </si>
  <si>
    <t>Considerando base de 5cm no fundo de cada engastamento quadrangular sendo base com lados de 0,50x0,50m</t>
  </si>
  <si>
    <t>Consierando base do perímetro do campo de areia</t>
  </si>
  <si>
    <t>Considerando base de 5cm no fundo da escavação do perímetro do campo de areia, com largura de 15cm</t>
  </si>
  <si>
    <t>Considerando escavação para as vigas baldrames</t>
  </si>
  <si>
    <t>Cinta de amarração de alvenaria moldada in loco com utilização de blocos canaleta</t>
  </si>
  <si>
    <t>Considerando a execução de cinta em toda a base do alambrado</t>
  </si>
  <si>
    <t>3.9</t>
  </si>
  <si>
    <t>Considerando a execução de cinta em todo o perímetro do campo de areia, acima de 5cm de lastro de concreto magro</t>
  </si>
  <si>
    <t>Considerando as alvenarias da platibanda do vestiário com 1,80m de altura</t>
  </si>
  <si>
    <t>Considerando alvenarias do vestiário (descontando todos os vãos de portas, janelas e básculas)</t>
  </si>
  <si>
    <t>Considerando os pilares principais do vestiário: 10unidades de 2,80m (30x20cm)</t>
  </si>
  <si>
    <t>Considerando as lajes principais do vestiário</t>
  </si>
  <si>
    <t>Considerando a laje de cobertura das caixas d'água do vestiário</t>
  </si>
  <si>
    <t>1 x P1</t>
  </si>
  <si>
    <t>6 x P4</t>
  </si>
  <si>
    <t>4 x CB3</t>
  </si>
  <si>
    <t>2 x CB2</t>
  </si>
  <si>
    <t>Vestiário 1 x P1</t>
  </si>
  <si>
    <t>Vestiário 2 x P2 + 2 x P3</t>
  </si>
  <si>
    <t>Vestiário 2 x CB2</t>
  </si>
  <si>
    <t>Observar que não haverá verga e contravegra em todos os cobogós, somente os que estiverem abaixo da caixa d'água</t>
  </si>
  <si>
    <t>Considerando a execução de mureta acima da cinta em toda a base do alambrado, descontando os 02 portões de 2,50m</t>
  </si>
  <si>
    <t>Conforme projeto arquitetônico, somatória da projeção das áreas das águas dos telhados do vestiário</t>
  </si>
  <si>
    <t>Considerando a impermeabilização das lajes das caixas dágua do vestiário</t>
  </si>
  <si>
    <t>Conforme projeto arquitetônico, considerando a área da platibanda ao redor das cx's d'água</t>
  </si>
  <si>
    <t>Conforme projeto arquitetônico, considerando a área da platibanda ao das cx's d'água</t>
  </si>
  <si>
    <t>Considerando a impermeabilização do perímetro interno da mureta do campo de areia, com altura de 40cm x2</t>
  </si>
  <si>
    <t>Considerando a impermeabilização do perímetro interno do alambrado, com altura de 20cm x2</t>
  </si>
  <si>
    <t>Execução de passeio (calçada) ou piso de concreto com concreto moldado in loco, feito em obra, acabamento convencional, espessura 6 cm, armado. AF_07/2016</t>
  </si>
  <si>
    <t>Considerando a execução do passeio de piso cimentado camurçado, conforme projetos arquitetônicos</t>
  </si>
  <si>
    <t>Considerando execução do piso interno do vestiário</t>
  </si>
  <si>
    <t>Considerando execução do piso da caixas dágua do vestiário</t>
  </si>
  <si>
    <t>2 x P3</t>
  </si>
  <si>
    <t>2 x P2</t>
  </si>
  <si>
    <t>Varanda de acesso</t>
  </si>
  <si>
    <t xml:space="preserve">1 x P5 </t>
  </si>
  <si>
    <t>Considerando rodapés do vestiário</t>
  </si>
  <si>
    <t>Considerando perímetro das jardineiras</t>
  </si>
  <si>
    <t>Considerando perímetro do campo de areia</t>
  </si>
  <si>
    <t>Considerando chapisco da mureta aparente do alambrado (ambas as faces com 40cm de altura e topo com 15cm de largura)</t>
  </si>
  <si>
    <t>Vestiário 3 x CB1</t>
  </si>
  <si>
    <t>Considerando chapisco das alvenarias das paredes do vestiário internas que receberão cerâmica, descontando os vãos</t>
  </si>
  <si>
    <t>Considerando reboco do teto do vestiário</t>
  </si>
  <si>
    <t>Considerando as alvenarias principais do vestiário com 2,80m de altura</t>
  </si>
  <si>
    <t>Considerando chapisco das alvenarias das paredes externas do vestiário, inclusive duas faces das caixas d'a água sem descontar os vãos</t>
  </si>
  <si>
    <t>Considerando reboco das alvenarias das paredes externas do vestiário, inclusive duas faces das caixas d'a água sem descontar os vãos</t>
  </si>
  <si>
    <t>Considerando reboco da mureta aparente do alambrado (ambas as faces com 40cm de altura e topo com 15cm de largura)</t>
  </si>
  <si>
    <t>Considerando chapisco do teto do vestiário</t>
  </si>
  <si>
    <t>Considerando mesma área de chapisco das alvenarias das paredes do vestiário internas que receberão cerâmica, descontando os vãos</t>
  </si>
  <si>
    <t>Considerando mesma área de emboço das alvenarias das paredes do vestiário internas que receberão cerâmica, descontando os vãos</t>
  </si>
  <si>
    <t>Considerando puxadores nas portas dos banheiros PNE do vestiário</t>
  </si>
  <si>
    <t>Considerando esquadrias, conforme projeto arquitetônico</t>
  </si>
  <si>
    <t>Puxador para PCD, fixado na porta - fornecimento e instalação. AF_01/2020</t>
  </si>
  <si>
    <t>Considerando mesma área de reboco das alvenarias das paredes externas do vestiário, inclusive duas faces das caixas d'a água sem descontar os vãos</t>
  </si>
  <si>
    <t>Considerando caiação em toda a superfície aparente de 25cm em cada meio-fio (jardineiras, calçada e campo de areia)</t>
  </si>
  <si>
    <t>Considerando pintura da mureta aparente do alambrado (ambas as faces com 40cm de altura e topo com 15cm de largura)</t>
  </si>
  <si>
    <t>Considerando mesma área de reboco do teto do vestiário</t>
  </si>
  <si>
    <t>Considerando pinturas de piso cimentado camurçado, conforme projeto arquitetônico</t>
  </si>
  <si>
    <t>Considerando as divisórias dos banheiros dos vesitários 01 e 02 onde há vasos sanitários</t>
  </si>
  <si>
    <t>Considerando as divisórias dos banheiros dos vesitários 01 e 02 onde há chuveiros</t>
  </si>
  <si>
    <t>Reservatório de polietileno de 1000l, inclusive peça de madeira 6x16cm para apoio, exclusive flanges e torneira de bóias</t>
  </si>
  <si>
    <t>Cuba louça de embutir redonda, 30cm, L-41, completa, marcas de referência Deca, Celite ou Ideal Standard, incl. Válvula e sifão, exclusive torneira</t>
  </si>
  <si>
    <t>Barra de apoio reta, em aluminio, comprimento 80 cm, fixada na parede - f un
ornecimento e instalação. AF_01/2020</t>
  </si>
  <si>
    <t>Barra de apoio reta, em aluminio, comprimento 70 cm, fixada na parede - fornecimento e instalação. AF_01/2020</t>
  </si>
  <si>
    <t>Barra de apoio reta, em aluminio, comprimento 60 cm, fixada na parede -fornecimento e instalação. AF_01/2020</t>
  </si>
  <si>
    <t>Banco articulado, em aco inox, para PCD, fixado na parede - fornecimento e instalação. AF_01/2020</t>
  </si>
  <si>
    <t>11.1.1</t>
  </si>
  <si>
    <t>11.1.2</t>
  </si>
  <si>
    <t>11.1.3</t>
  </si>
  <si>
    <t>11.1.4</t>
  </si>
  <si>
    <t>11.1.5</t>
  </si>
  <si>
    <t>11.1.6</t>
  </si>
  <si>
    <t>11.1.7</t>
  </si>
  <si>
    <t>11.1.8</t>
  </si>
  <si>
    <t>11.1.9</t>
  </si>
  <si>
    <t>11.1.10</t>
  </si>
  <si>
    <t>11.1.11</t>
  </si>
  <si>
    <t>11.1.12</t>
  </si>
  <si>
    <t>11.1.13</t>
  </si>
  <si>
    <t>11.1.14</t>
  </si>
  <si>
    <t>11.1.15</t>
  </si>
  <si>
    <t>11.1.16</t>
  </si>
  <si>
    <t>11.1.17</t>
  </si>
  <si>
    <t>11.1.18</t>
  </si>
  <si>
    <t>11.1.19</t>
  </si>
  <si>
    <t>11.1.20</t>
  </si>
  <si>
    <t>11.1.21</t>
  </si>
  <si>
    <t>11.1.22</t>
  </si>
  <si>
    <t>11.1.23</t>
  </si>
  <si>
    <t>11.1.24</t>
  </si>
  <si>
    <t>11.1.25</t>
  </si>
  <si>
    <t>11.1.26</t>
  </si>
  <si>
    <t>11.1.27</t>
  </si>
  <si>
    <t>11.1.28</t>
  </si>
  <si>
    <t>11.1.29</t>
  </si>
  <si>
    <t>11.1.30</t>
  </si>
  <si>
    <t>11.1.31</t>
  </si>
  <si>
    <t>11.1.32</t>
  </si>
  <si>
    <t>11.1.33</t>
  </si>
  <si>
    <t>11.1.34</t>
  </si>
  <si>
    <t>11.1.35</t>
  </si>
  <si>
    <t>Considerando a pintura da área de cobogós (duas faces)</t>
  </si>
  <si>
    <t>3 x CB1</t>
  </si>
  <si>
    <t>2 x CB4</t>
  </si>
  <si>
    <t>Porta toalha banho em metal cromado, tipo barra, incluso fixação. AF_01/2020</t>
  </si>
  <si>
    <t>11.1.36</t>
  </si>
  <si>
    <t>11.1.37</t>
  </si>
  <si>
    <t>SERVENTE (AUXILIAR DE OBRAS - SINDUSCON)</t>
  </si>
  <si>
    <t>PINTOR -(OFICIAL - SINDUSCON)</t>
  </si>
  <si>
    <t>CARPINTEIRO (OFICIAL - SINDUSCON)</t>
  </si>
  <si>
    <r>
      <rPr>
        <sz val="10"/>
        <color rgb="FF000000"/>
        <rFont val="SansSerif"/>
        <charset val="2"/>
      </rPr>
      <t>PARAFUSO FRANCES ZINCADO, DIAMETRO 1/2", COMPRIMENTO 15", COM PORCA E ARRUELA LISA MEDIA</t>
    </r>
  </si>
  <si>
    <r>
      <rPr>
        <sz val="10"/>
        <color rgb="FF000000"/>
        <rFont val="SansSerif"/>
        <charset val="2"/>
      </rPr>
      <t>LIXA EM FOLHA PARA PAREDE OU MADEIRA, NUMERO 120 (COR VERMELHA)</t>
    </r>
  </si>
  <si>
    <r>
      <rPr>
        <sz val="10"/>
        <color rgb="FF000000"/>
        <rFont val="SansSerif"/>
        <charset val="2"/>
      </rPr>
      <t>MADEIRA DE LEI PARA TELHADO COLONIAL/TELHA FRANCESA</t>
    </r>
  </si>
  <si>
    <r>
      <rPr>
        <sz val="10"/>
        <color rgb="FF000000"/>
        <rFont val="SansSerif"/>
        <charset val="2"/>
      </rPr>
      <t>TINTA A OLEO BRILHANTE, PARA MADEIRAS E METAIS</t>
    </r>
  </si>
  <si>
    <r>
      <rPr>
        <sz val="10"/>
        <color rgb="FF000000"/>
        <rFont val="SansSerif"/>
        <charset val="2"/>
      </rPr>
      <t>CANTONEIRA ACO ABAS IGUAIS (QUALQUER BITOLA), ESPESSURA ENTRE 1/8" E 1/4"</t>
    </r>
  </si>
  <si>
    <t>10146 - DER-ES</t>
  </si>
  <si>
    <t>10140 - DER-ES</t>
  </si>
  <si>
    <t>10111 - DER-ES</t>
  </si>
  <si>
    <t>4334 - SINAPI</t>
  </si>
  <si>
    <t>21005 - IOPES</t>
  </si>
  <si>
    <t>43776 - SINAPI</t>
  </si>
  <si>
    <t>4777 - SINAPI</t>
  </si>
  <si>
    <t>13,53</t>
  </si>
  <si>
    <t>0,91</t>
  </si>
  <si>
    <t>6877,67</t>
  </si>
  <si>
    <t>l</t>
  </si>
  <si>
    <t>14,44</t>
  </si>
  <si>
    <t>22,24</t>
  </si>
  <si>
    <t>160716 - DER-ES</t>
  </si>
  <si>
    <t>523,03</t>
  </si>
  <si>
    <t>SERVIÇOS                     -   (TOTAL C)</t>
  </si>
  <si>
    <t>Bancos para vestiário com 06 reguas de madeira aparelhada, seccao de (5,5 x 3,75)cm e comprimento de 2m, presas com parafusos de porca nos pes de ferro fundido, estes com 14Kg, barra de ferro ao centro do assentamento, inclusive espigao de fixacao, 3 bases de concreto de (15x15x30)cm</t>
  </si>
  <si>
    <t>11.1.38</t>
  </si>
  <si>
    <t>Considerando um banco em cada Vestiário 01 e 02</t>
  </si>
  <si>
    <t>Considerando um padrão de entrada a ser intalado próximo ao vestiário, na calçada, fora do alambrado</t>
  </si>
  <si>
    <t>Considerando 2 unidades para o vestiário</t>
  </si>
  <si>
    <t>Considerando 2 unidades para os reservatórios do vestiário</t>
  </si>
  <si>
    <t>Considerando 4 unidades para os reservatórios do vestiário (entradas de água e extravasores)</t>
  </si>
  <si>
    <t>Considerando 4 unidades para os reservatórios do vestiário (limpezas)</t>
  </si>
  <si>
    <t>Considerando 2 unidades para as saídas de água dos reservatórios do vestiário</t>
  </si>
  <si>
    <t>Considerando comprimento máximo para atender a limpeza das caixas d'água</t>
  </si>
  <si>
    <t>Considerando comprimento máximo necessário para atender o vestiário completo dos reservatórios até as prumadas</t>
  </si>
  <si>
    <t>Considerando a tubulação de entrada do padrão até os reservatórios</t>
  </si>
  <si>
    <t>Considerando as prumadas do vestiário (09 prumadas com média de 2,50m cada)</t>
  </si>
  <si>
    <t>Considerando 2 unidades, uma pra cada entrada de água dos reservatórios</t>
  </si>
  <si>
    <t>11.1.39</t>
  </si>
  <si>
    <t>Considerando 01 unidade para cada prumada de água do vestiário, totalizando 9 prumadas</t>
  </si>
  <si>
    <t>Considerando 02 unidades, uma para cada saída de limpeza dos reservatórios</t>
  </si>
  <si>
    <t>Considerando 02 unidades, uma para cada saída de água dos reservatórios</t>
  </si>
  <si>
    <t>Considerando 01 ponto de torneira de jardim a ser instalado próximo ao vestiário</t>
  </si>
  <si>
    <t>Considerando os 09 pontos de chuveiro existentes no vestiário</t>
  </si>
  <si>
    <t>Considerando as canaletas no piso dos chuveiros do vestiário</t>
  </si>
  <si>
    <t>Considerando 01 unidade em cada banheiro PNE</t>
  </si>
  <si>
    <t>Considerando 01 unidade no banheiro do Juiz</t>
  </si>
  <si>
    <t>Considerando 03 unidades em cada vestiário 01 e 02 e uma no Juiz</t>
  </si>
  <si>
    <t>Considerando 02 unidades para as bacias PNE</t>
  </si>
  <si>
    <t>Considerando 02 unidades para os banheiros PNE</t>
  </si>
  <si>
    <t>Considerando os lavatórios de louça branca suspensa e PNE e cubas de louça de embutir</t>
  </si>
  <si>
    <t>Considerando 01 unidade</t>
  </si>
  <si>
    <t>Considerando 09 espelhos de 50x80cm</t>
  </si>
  <si>
    <t>Rodapé em granito, altura 10 cm. AF_09/2020 (Rodabanca)</t>
  </si>
  <si>
    <t>Considerando bancadas dos vestiários masc. e fem.</t>
  </si>
  <si>
    <t>Considerando bancadas dos banheiros PNE</t>
  </si>
  <si>
    <t xml:space="preserve">m </t>
  </si>
  <si>
    <t>Considerando chuveiros PNE</t>
  </si>
  <si>
    <t>Considerando chuveiros dos outros banheiros</t>
  </si>
  <si>
    <t>Considerando 9 unidades</t>
  </si>
  <si>
    <t>11.2.1</t>
  </si>
  <si>
    <t>11.2.2</t>
  </si>
  <si>
    <t>11.2.3</t>
  </si>
  <si>
    <t>11.2.4</t>
  </si>
  <si>
    <t>11.2.5</t>
  </si>
  <si>
    <t>Considerando a escada marinheiro com 2,90m de altura, conforme projeto</t>
  </si>
  <si>
    <t>Considerando as alvenarias meia-parede do vestiário com 1,80m de altura</t>
  </si>
  <si>
    <t>Considerando 09 vasos sanitários</t>
  </si>
  <si>
    <t>Considerando todos os pontos de esgoto das pias e bebedouros</t>
  </si>
  <si>
    <t>Considerando os pontos de ralo sifonados</t>
  </si>
  <si>
    <t>Considerando metragem estimada para ligação entre caixas de inspeção</t>
  </si>
  <si>
    <t>11.2.6</t>
  </si>
  <si>
    <t>Considerando 04 caixas de inspeção</t>
  </si>
  <si>
    <t>Instalações de drenagem do campo society e da área externa</t>
  </si>
  <si>
    <t>11.3.1</t>
  </si>
  <si>
    <t>11.3.2</t>
  </si>
  <si>
    <t>(Composição representativa) Poço de visita circular para esgoto, em concretro pré-moldado, diâmetro interno = 1,0 m, profundidade até 1,50 m, incluin
do tampão de ferro fundido, diâmetro de 60 cm. af_04/2018</t>
  </si>
  <si>
    <t>11.3.3</t>
  </si>
  <si>
    <t>Tubo de pvc para rede coletora de esgoto de parede maciça, dn 150 mm, junta elástica - fornecimento e assentamento. af_01/2021</t>
  </si>
  <si>
    <t>11.3.4</t>
  </si>
  <si>
    <t>Caixa com grelha retangular de ferro fundido, em alvenaria com blocos de concreto, dimensões internas: 0,30 x 1,00 x 1,00. af_12/2020</t>
  </si>
  <si>
    <t>Considerando as caixas ralo da área de vivência, conforme projeto de drenagem</t>
  </si>
  <si>
    <t>11.3.5</t>
  </si>
  <si>
    <t>Considerando a execução de um PV na calçada, antes da destinação final da drenagem do campo society para galeria pluvial existente, e um para a destinação da drenagem da área de vivência</t>
  </si>
  <si>
    <t>11.3.6</t>
  </si>
  <si>
    <t>11.3.7</t>
  </si>
  <si>
    <t>Considerando tubulação de concreto para drenagem da área de vivência, conforme projeto de drenagem</t>
  </si>
  <si>
    <t>Considerando cixa de areia para drenagem da área de vivência, conforme projeto de drenagem</t>
  </si>
  <si>
    <t>CAMPO SOCIETY</t>
  </si>
  <si>
    <t xml:space="preserve">Considerando enchimento dos drenos do campo society, com espessura de 50cm e largura de 15cm </t>
  </si>
  <si>
    <t>Enchimento de areia para dreno, lançamento manual. af_07/2021</t>
  </si>
  <si>
    <t>3.10</t>
  </si>
  <si>
    <t>Tubo de esgoto primario de pvc branco serie normal (6") - 150mm - tigre, amanco ou equivalente (labor)</t>
  </si>
  <si>
    <t>Considerando chumbamentos dos tubos de aço galvanizados de todo o alambrado, sendo no total 55 chumbamentos, anel de concreto interno de 6cm de diâmetro interno e 15cm de diâmetro externo do tubo, com 150cm de profundidade</t>
  </si>
  <si>
    <t>Considerando trecho de saída da drenagem espinha de peixe, passando pelo Poço de Visita e indo atá a drenagem existente na rua</t>
  </si>
  <si>
    <t>1.17</t>
  </si>
  <si>
    <t>EXECUÇÃO DAS BASES E PISOS DO CAMPO SOCIETY E CAMPO DE AREIA</t>
  </si>
  <si>
    <t>Pavimento com tratamento superficial duplo, com emulsão asfáltica RR-2c, com capa selante. af_01/2020</t>
  </si>
  <si>
    <t>13.1.1</t>
  </si>
  <si>
    <t>13.1.2</t>
  </si>
  <si>
    <t>13.1.3</t>
  </si>
  <si>
    <t>Fornecimento, instalação e transporte de grama sintética com demarcação em faixas brancas, amortecedores de impacto, 100% polietileno, base dupla, detex entre 12000/13000, 7.000 a 10.6000 pontos p/m², monofilamento, com espessura de 52 mm. Incluso grama sintética, frete até a obra, instalação total (material e mão de obra), despesas com equipe (alimentação, estadia e locomoção). inclusive areia fina (para compor o sistema de amortecimento).</t>
  </si>
  <si>
    <t>UNITÁRIO ADOTADO</t>
  </si>
  <si>
    <t>TELEFONE</t>
  </si>
  <si>
    <t>Valor Médio Adotado para Uso na Composição de preço (R$)</t>
  </si>
  <si>
    <t>VALOR UNITÁRIO /M2 (R$)</t>
  </si>
  <si>
    <t>Anderson Bonfanti  (19) 3424-3056</t>
  </si>
  <si>
    <t>Carlos AlbertoRibeiro Jr.
(15) 98121-1388 /
99713-7789</t>
  </si>
  <si>
    <t>Francisco Assis (27)9 9694-7452</t>
  </si>
  <si>
    <t>Dezembro/2021 corrigido para Outubro/2021</t>
  </si>
  <si>
    <t>Agosto/2021 corrigido para Outubro/2021</t>
  </si>
  <si>
    <t>VALOR UNITÁTIO CORRIGIDO /M2 (R$)</t>
  </si>
  <si>
    <t>VALOR COTADO (R$)</t>
  </si>
  <si>
    <t>Edificações - Col.35, Novembro/2021 = 962,321 e Outubro/2021 = 939,699</t>
  </si>
  <si>
    <t>Edificações - Col.35, Agosto/2021 = 939,699 e Outubro/2021 = 952,596</t>
  </si>
  <si>
    <t xml:space="preserve">Índice de involução para a cotação 01 = 939,699/962,321 = </t>
  </si>
  <si>
    <t xml:space="preserve">Índice de evolução para as cotações 02 e 03 = 952,596/939,699 = </t>
  </si>
  <si>
    <t>GRUPO CR - GRAMAS SINTÉTICAS ESPORTIVAS E ORNAMENTAIS (01)</t>
  </si>
  <si>
    <t>MAX GRASS GRAMA SINTÉTICA (02)</t>
  </si>
  <si>
    <t>SÓ GRAMA GRAMA SINTÉTICA (03)</t>
  </si>
  <si>
    <t>Considerando toda a área do campo society com grama sintética, confome projetos</t>
  </si>
  <si>
    <t>Considerando o tratamendo da base de toda a área do campo society com grama sintética, confome projetos</t>
  </si>
  <si>
    <t>Considerando a execução do subleito da base de toda a área do campo society com grama sintética, confome projetos</t>
  </si>
  <si>
    <t>13.1.4</t>
  </si>
  <si>
    <t>CAMPO DE AREIA</t>
  </si>
  <si>
    <t>13.2.1</t>
  </si>
  <si>
    <t>Considerando toda a área do campo de areia, com média de 40 cm de espessura de areia média lavada</t>
  </si>
  <si>
    <t>Considerando a  remoção do entulho da calçada demolida em frente a área de intervenção, com 5cm de espesura e empolamento de 2%</t>
  </si>
  <si>
    <t>Considerando a remoção dos meio fios existentes em frente a área de intervenção</t>
  </si>
  <si>
    <t>Considerando a  remoção do entulho da remoção dos meio-fios em frente a área de intervenção, com 10cm de espesura e 30m de altura e empolamento de 2%, consierando 90% do comprimento total</t>
  </si>
  <si>
    <t>Considerando perímetro de meio-fio novo da calçada externa</t>
  </si>
  <si>
    <t>Conforme projeto arquitetônico, disposiçãod e acordo com os projetos arquitetônicos</t>
  </si>
  <si>
    <t>Fornecimento e instalação de banco de jardim em Madeira e Pé de Ferro Tamandua - Cor Castanho</t>
  </si>
  <si>
    <t xml:space="preserve">Índice de involução para a cotação 01, 02 e 03 = 939,699/962,321 = </t>
  </si>
  <si>
    <t>Considerando fornecimento e colocação dos bancos espalhdos na área de vivência conforme projetos urbanísticos</t>
  </si>
  <si>
    <t>3 - EQUIPAMENTOS/ITENS</t>
  </si>
  <si>
    <t>Fornecimento e instalação de trave para futebol society em tubo de aço galvanizado 4" (100mm), medindo 500x220cm, com acabamento em pintura esmalte na cor branca, sobre fundo anti-corrosivo, incluindo fundação + rede em fio 4mm 100% nylon com proteção uv - par</t>
  </si>
  <si>
    <t>SINAPI - 88243</t>
  </si>
  <si>
    <t>SINAPI - 88310</t>
  </si>
  <si>
    <t>Fornecimento de trave para futebol society em tubo de aço galvanizado 4" (100mm), medindo 500x220cm, com acabamento em pintura esmalte na cor branca, sobre fundo anti-corrosivo, incluindo fundação + rede em fio 4mm 100% nylon com proteção uv - PAR</t>
  </si>
  <si>
    <t>Edificações - Col.35, Dezembro/2021 = 962,321 e Outubro/2021 = 939,699</t>
  </si>
  <si>
    <t>Considerando instalação de par de traves oficial no campo society - PAR</t>
  </si>
  <si>
    <t>Fornecimento e instalação de par de trave para futebol de areia de tubo de ferro galvanizado 3", com recuo, removível, dimensões oficiais 3x2m, inclusive rede com malha grossa para trave de futebol - par</t>
  </si>
  <si>
    <t>4 - SERVIÇOS</t>
  </si>
  <si>
    <t>TOTAL D</t>
  </si>
  <si>
    <t>Fornecimento, preparo e aplicação de concreto fck=15 mpa (brita 1 e 2) - (5% de perdas já incluído no custo)</t>
  </si>
  <si>
    <t>Índice de preço para remoção de entulho decorrente da execução de obras (classe a conama - nbr 10.004 - classe ii-b), incluindo aluguel da caçamba, carga, transporte e descarga em área licenciada</t>
  </si>
  <si>
    <t>Reaterro manual apiloado com soquete. af_10/2017</t>
  </si>
  <si>
    <t xml:space="preserve"> DER-ES - 040233</t>
  </si>
  <si>
    <t xml:space="preserve"> DER-ES - 30103</t>
  </si>
  <si>
    <t>SINAPI - 96995</t>
  </si>
  <si>
    <t xml:space="preserve"> DER-ES - 030304</t>
  </si>
  <si>
    <t>TOTAL (MÃO DE OBRA + MATERIAIS + EQUIPAMENTOS + SERVIÇOS)</t>
  </si>
  <si>
    <t>SERVIÇOS - (TOTAL D)</t>
  </si>
  <si>
    <t xml:space="preserve">DER-ES - 200707 </t>
  </si>
  <si>
    <t>Rede com malha grossa para trave de futebol</t>
  </si>
  <si>
    <t>DER-ES - 039113</t>
  </si>
  <si>
    <t>Considerando instalação de par de traves oficial no campo de areia - PAR</t>
  </si>
  <si>
    <t>Conforme projeto de urbanismo/paisagismo, nas jardineiras</t>
  </si>
  <si>
    <t>COMPOSIÇÃO DE CUSTOS UNITÁRIOS</t>
  </si>
  <si>
    <t xml:space="preserve">Tabela Referencial de Preços - DER-ES/SINAPI </t>
  </si>
  <si>
    <t>Unidade: UND</t>
  </si>
  <si>
    <t>(A) Mão-de-Obra</t>
  </si>
  <si>
    <t>Fonte</t>
  </si>
  <si>
    <t>Coeficiente</t>
  </si>
  <si>
    <t>Custo Unitário</t>
  </si>
  <si>
    <t>Custo Total Parcial</t>
  </si>
  <si>
    <t>JARDINEIRO COM ENCARGOS COMPLEMENTARES</t>
  </si>
  <si>
    <t>(B) Materiais</t>
  </si>
  <si>
    <t>DRACENA DE MADAGASCAR - PORTE DA MUDA 1,0M</t>
  </si>
  <si>
    <t>TERRA VEGETAL (GRANEL)</t>
  </si>
  <si>
    <t>(C) Equipamento</t>
  </si>
  <si>
    <t>(D) Serviço</t>
  </si>
  <si>
    <t>COMPOSIÇÃO DE REFERENCIA:  8762 ORSE</t>
  </si>
  <si>
    <t>VALOR</t>
  </si>
  <si>
    <t>SERRA VERDE</t>
  </si>
  <si>
    <t>SOLICITADO ORÇAMENTO PARA AS EMPRESAS CASA DO ADUBO (02/12/21) HOLAMBELO (01/12/2021), PORÉM SEM RETORNO.
A EMPRESA SEMPRE VERDE ENVIOU COTAÇÃO PARA MUDA COM ALTURA DE 1,80M.
A EMPRESA ECOGARDEN NÃO TINHA DISPONIBILIDADE DA MUDA DE DRACENA MADAGASCAR.</t>
  </si>
  <si>
    <t>FATOR E CORREÇÃO</t>
  </si>
  <si>
    <t>VALOR CORRIGIDO (R$)</t>
  </si>
  <si>
    <t xml:space="preserve">Índice de involução para a cotação 01 e 02 = 939,699/962,321 = </t>
  </si>
  <si>
    <t>PÓLEM (01)</t>
  </si>
  <si>
    <t>SERRA VERDE (02)</t>
  </si>
  <si>
    <r>
      <t xml:space="preserve">Serviço: </t>
    </r>
    <r>
      <rPr>
        <b/>
        <sz val="10"/>
        <rFont val="Arial Narrow"/>
        <family val="2"/>
      </rPr>
      <t>C0006- FORNECIMENTO E PLANTIO DE  DRACENA DE MADAGASCAR - PORTE DA MUDA 1,0M</t>
    </r>
  </si>
  <si>
    <t>Fornecimento e plantio de  dracena de madagascar - porte da muda 1,0m</t>
  </si>
  <si>
    <t>Fornecimento e plantio de ixora compacta - porte da muda 20 a 40cm</t>
  </si>
  <si>
    <t>IXORA COMPACTA - PORTE DA MUDA 20 A 40CM</t>
  </si>
  <si>
    <t>FERTILIZANTE NPK - 10:10:10</t>
  </si>
  <si>
    <t>KG</t>
  </si>
  <si>
    <t>COMPOSIÇÃO DE REFERENCIA:  09869 ORSE</t>
  </si>
  <si>
    <t>ECO GARDEN</t>
  </si>
  <si>
    <t>SEMPRE VERDE</t>
  </si>
  <si>
    <t>PÓLEN</t>
  </si>
  <si>
    <t>VEDÉLIA - PORTE DA MUDA 0,15M</t>
  </si>
  <si>
    <t>COMPOSIÇÃO DE REFERENCIA:  11118 ORSE</t>
  </si>
  <si>
    <t>fornecimento e plantio de vedélia - porte da muda 0,15m</t>
  </si>
  <si>
    <t>Conforme projeto de urbanismo/paisagismo, na jardineira o lado do campo de areia, com 48,00m² e área unitária de 0,30x0,30m, totalizando 534 undiades</t>
  </si>
  <si>
    <t>SIBIPIRUNA  -  PORTE DA MUDA 3,0 M</t>
  </si>
  <si>
    <t>COMPOSIÇÃO DE REFERENCIA:  7664 ORSE</t>
  </si>
  <si>
    <t>SOLICITADO ORÇAMENTO PARA AS EMPRESAS CASA DO ADUBO (02/12/21) E HOLAMBELO (01/12/2021), PORÉM SEM RETORNO.
A EMPRESA SEMPRE VERDE ENVIOU COTAÇÃO PARA MUDA COM ALTURA DE 1,50M.
A EMPRESA ECOGARDEN NÃO TINHA DISPONIBILIDADE DA MUDA DE SIBIPIRUNA.</t>
  </si>
  <si>
    <t>Fornecimento e plantio de sibipiruna -  porte da muda  3,0 m</t>
  </si>
  <si>
    <t>PATA DE VACA - PORTE DA MUDA 3,0 M</t>
  </si>
  <si>
    <t>COMPOSIÇÃO DE REFERENCIA:  8851 ORSE</t>
  </si>
  <si>
    <t>SOLICITADO ORÇAMENTO PARA AS EMPRESAS CASA DO ADUBO (02/12/21) E HOLAMBELO (01/12/2021), PORÉM SEM RETORNO.
A EMPRESA PÓLEN ENVIOU COTAÇÃO PARA MUDA COM ALTURA DE 1,50M.
A EMPRESA ECOGARDEN NÃO TINHA DISPONIBILIDADE DA MUDA DE PATA DE VACA 3,0M</t>
  </si>
  <si>
    <t>Fornecimento e plantio de pata de vaca - porte da muda 3,0 m</t>
  </si>
  <si>
    <t>PAU-FERRO - PORTE DA MUDA  3,0 M</t>
  </si>
  <si>
    <t>COMPOSIÇÃO DE REFERENCIA:  7666 ORSE</t>
  </si>
  <si>
    <t>Fornecimento e plantio de pau-ferro - porte da muda  3,0 m</t>
  </si>
  <si>
    <t>15.7</t>
  </si>
  <si>
    <t>IPE ROSA - PORTE DA MUDA  3,0 M</t>
  </si>
  <si>
    <t>COMPOSIÇÃO DE REFERENCIA:  09126 ORSE</t>
  </si>
  <si>
    <t>Fornecimento e plantio de ipê amarelo - porte da muda  3,0 m</t>
  </si>
  <si>
    <t>15.8</t>
  </si>
  <si>
    <t>(1-C)</t>
  </si>
  <si>
    <t>B</t>
  </si>
  <si>
    <t>F</t>
  </si>
  <si>
    <r>
      <t xml:space="preserve">BDI=   </t>
    </r>
    <r>
      <rPr>
        <u/>
        <sz val="8"/>
        <rFont val="Arial"/>
        <family val="2"/>
      </rPr>
      <t>(1 + A + B + D + E + F)</t>
    </r>
    <r>
      <rPr>
        <sz val="8"/>
        <rFont val="Arial"/>
        <family val="2"/>
      </rPr>
      <t xml:space="preserve"> -1 =</t>
    </r>
  </si>
  <si>
    <r>
      <t xml:space="preserve">Adminsitração Local  - </t>
    </r>
    <r>
      <rPr>
        <b/>
        <sz val="8"/>
        <rFont val="Arial"/>
        <family val="2"/>
      </rPr>
      <t>AL</t>
    </r>
  </si>
  <si>
    <t>A</t>
  </si>
  <si>
    <t>D</t>
  </si>
  <si>
    <t>E1</t>
  </si>
  <si>
    <t>E2</t>
  </si>
  <si>
    <t>Mastro simples 3mx1.1/2", uma descida, incl. base de fixação, captor, conj.de contraventagem c/abraçadeira p/3 estais em tubo e demais acessórios, excl. cabo de cobre de descida e suportes isoladores, ref.Termotécnica ou equiv</t>
  </si>
  <si>
    <t>14.8</t>
  </si>
  <si>
    <t>Conforme projeto de SPDA, considerando subida nos postes até 3,00m</t>
  </si>
  <si>
    <t>Poste de concreto completo para iluminação de campo de futebol com três refletores led 300w/220v tecnowatt ou equivalente, inclusive cruzeta p/fixação dos refletores</t>
  </si>
  <si>
    <t>ELETRICISTA COM ENCARGOS COMPLEMENTARES</t>
  </si>
  <si>
    <t>AJUDANTE DE ELETRICISTA COM ENCARGOS COMPLEMENTARES</t>
  </si>
  <si>
    <t>REFLETOR LED 300W/220V, TECNOWATT OU EQUIVALENTE</t>
  </si>
  <si>
    <t>CABO MULTIPOLAR DE COBRE, FLEXIVEL, CLASSE 4 OU 5, ISOLACAO EM HEPR, COBERTURA EM PVC-ST2, ANTICHAMA BWF-B, 0,6/1 KV, 3 CONDUTORES DE 4 MM2</t>
  </si>
  <si>
    <t>CINTA CIRCULAR ACO GALVANIZADO 300MM</t>
  </si>
  <si>
    <t>CRUZETA DE MADEIRA P/ POSTE 90 X 112,5 X 2400 MM</t>
  </si>
  <si>
    <t>MAO FRANCESA PLANA GALVANIZADA 32 X 710MM</t>
  </si>
  <si>
    <t>POSTE CIRC.CONCRETO ALT.MONT.11M/300KG,PAD ESCELSA</t>
  </si>
  <si>
    <t>CONECTOR BARRA 3A - 4 MMM, REF. SINDAL</t>
  </si>
  <si>
    <t>PARAFUSO GALV. C/PORCA E ARRUELA 16MM X 200MM (LABOR)</t>
  </si>
  <si>
    <t>26618</t>
  </si>
  <si>
    <t>Custo Unit</t>
  </si>
  <si>
    <t>COMPOSIÇÃO DE REFERENCIA: 200710 IOPES</t>
  </si>
  <si>
    <t>ESPECIFICAÇÃO</t>
  </si>
  <si>
    <t>FORNECEDOR</t>
  </si>
  <si>
    <t xml:space="preserve">PREÇO UNITÁRIO 
</t>
  </si>
  <si>
    <t>FORTLIGHT</t>
  </si>
  <si>
    <t>BRIGHTLUX</t>
  </si>
  <si>
    <t>AMS ILUMINAÇÃO</t>
  </si>
  <si>
    <t>CASDA DA ROBÓTICA</t>
  </si>
  <si>
    <t>MAGAZINE LUIZA</t>
  </si>
  <si>
    <t>BAU DA ELETRÔNICA</t>
  </si>
  <si>
    <t>VALOR ADOTADO (R$)</t>
  </si>
  <si>
    <t>AJUDANTE DE PEDREIRO COM ENCARGOS COMPLEMENTARES</t>
  </si>
  <si>
    <t>POSTE DE AÇO GALVANIZADO CÔNICO CONTÍNUO RETO, FLANGEADO, H=9M, REF. METALSINTER OU EQUIVALENTE</t>
  </si>
  <si>
    <t>CHUMBADOR PARA POSTE DE 9M, REF. METALSINTER  OU EQUIVALENTE</t>
  </si>
  <si>
    <t xml:space="preserve">PREÇO UNITÁRIO </t>
  </si>
  <si>
    <t>METALSINTER</t>
  </si>
  <si>
    <t>CONIPOST</t>
  </si>
  <si>
    <t>LUMILANDIA</t>
  </si>
  <si>
    <t>Fornecimento e instalação de poste de aço galvanizado cônico contínuo reto, flangeado, h=9m, inclusive chumbadores ref. metalsinter, conipost ou equivalente</t>
  </si>
  <si>
    <t xml:space="preserve">LUMINÁRIA LED PARA ILUMINAÇÃO PÚBLICA 100W BIVOLT C/ BASE PARA RELÉ FOTOELÉTRICO (REF CLP-V100 CONEXLED OU EQUIVALENTE) </t>
  </si>
  <si>
    <t>SUPORTE 3 PÉTALAS</t>
  </si>
  <si>
    <t xml:space="preserve">RELE FOTOELETRICO INTERNO E EXTERNO BIVOLT 1000 W, DE CONECTOR, SEM BASE </t>
  </si>
  <si>
    <t>2510</t>
  </si>
  <si>
    <t xml:space="preserve">LUMINÁRIA PARA ILUMINAÇÃO PÚBLICA LED 100W BIVOLT C/ BASE PARA RELÉ FOTOELÉTRICO (REF CLP-V100 CONEXLED OU EQUIVALENTE) </t>
  </si>
  <si>
    <t>ILUMINATIC</t>
  </si>
  <si>
    <t>Luminária LED 100W c/ 3 pétalas para iluminação pública bivolt c/ base e relé fotoelétrico (REF CLP-V100 CONEXLED OU EQUIVALENTE)</t>
  </si>
  <si>
    <t>Piso cimentado camurçado executado com argamassa de cimento e areia no traco 1:3, espessura 3,0cm, com junta plástica</t>
  </si>
  <si>
    <t>Unidade: M2</t>
  </si>
  <si>
    <t>AREIA MEDIA - POSTO JAZIDA/FORNECEDOR (SEM FRETE)</t>
  </si>
  <si>
    <t>CIMENTO PORTLAND COMPOSTO CP II-32</t>
  </si>
  <si>
    <t>SARRAFO DE MADEIRA DE 2.5 X 8.0 CM BRUTA</t>
  </si>
  <si>
    <t>JUNTA PLASTICA "I" 27MM PARA PISOS</t>
  </si>
  <si>
    <t>COMPOSIÇÃO DE REFERENCIA:  130209 / 130210 IOPES</t>
  </si>
  <si>
    <t>1.18</t>
  </si>
  <si>
    <t>1.19</t>
  </si>
  <si>
    <t>MONTADOR ELETROMECÂNICO COM ENCARGOS COMPLEMENTARES</t>
  </si>
  <si>
    <t>COMPOSIÇÃO DE REFERENCIA:  SCORIO IP 59.20.0500</t>
  </si>
  <si>
    <t>Retirada de poste de concreto ou aço de 4,50 a 9,0m</t>
  </si>
  <si>
    <t>Considerando a retirada dos dois postes existentes no local, sem reutilização, reaproveitamento pela PMS</t>
  </si>
  <si>
    <t>BANCO TIPO "DE JARDIM", COM 1,50M DE COMPRIMENTO. ASSENTO E ENCOSTO EM RIPAS DE MADEIRA. BASE/PERNAS DE FERRO FUNDIDO - INCLUSO FRETE</t>
  </si>
  <si>
    <t>ARRUELA LISA ACO INOX 1/4" - TEL-5303</t>
  </si>
  <si>
    <t>026879</t>
  </si>
  <si>
    <t>PARAFUSO FRANCÊS, COM PORCA 1/4" X 2"</t>
  </si>
  <si>
    <t>040249</t>
  </si>
  <si>
    <t>040233</t>
  </si>
  <si>
    <t>BANCO PARA JARDIM</t>
  </si>
  <si>
    <t>SUBMARINO</t>
  </si>
  <si>
    <t>AMERICANAS</t>
  </si>
  <si>
    <t>SHOPTIME</t>
  </si>
  <si>
    <t>PARAFUSO COM PORCA</t>
  </si>
  <si>
    <t>FERRAMENTAS KENNEDY</t>
  </si>
  <si>
    <t>PARAFUSO FÁCIL</t>
  </si>
  <si>
    <t>Data Base: Outubro/2021</t>
  </si>
  <si>
    <t>8.4</t>
  </si>
  <si>
    <t>Considerando 25% do muro existente ao lado do vestiário</t>
  </si>
  <si>
    <t>Considerando 25% do muro existente/ divisa coma a quadra</t>
  </si>
  <si>
    <t>8.6</t>
  </si>
  <si>
    <t>8.7</t>
  </si>
  <si>
    <t>Considerando todo o muro existente ao lado do vestiário</t>
  </si>
  <si>
    <t>Considerando todo o muro existente/ divisa coma a quadra</t>
  </si>
  <si>
    <t>Considerando a instalação de uma unidade, conforme projeto SPDA</t>
  </si>
  <si>
    <r>
      <t xml:space="preserve">Serviço: </t>
    </r>
    <r>
      <rPr>
        <b/>
        <sz val="10"/>
        <rFont val="Arial Narrow"/>
        <family val="2"/>
      </rPr>
      <t>C0003 - FORNECIMENTO E FIXAÇÃO DE BANCO TIPO 'DE JARDIM', COM 1,50M DE COMPRIMENTO. ASSENTO E ENCOSTO EM RIPAS DE MADEIRA. BASE/PERNAS DE FERRO FUNDIDO, PRESAS COM PARAFUSOS DE PORCA NOS PÉS, EM BASES DE CONCRETO DE 15X15X30CM</t>
    </r>
  </si>
  <si>
    <r>
      <t xml:space="preserve">Serviço: </t>
    </r>
    <r>
      <rPr>
        <b/>
        <sz val="10"/>
        <rFont val="Arial Narrow"/>
        <family val="2"/>
      </rPr>
      <t>C0007 - FORNECIMENTO E PLANTIO DE IXORA COMPACTA - PORTE DA MUDA 20 A 40CM</t>
    </r>
  </si>
  <si>
    <r>
      <t xml:space="preserve">Serviço: </t>
    </r>
    <r>
      <rPr>
        <b/>
        <sz val="10"/>
        <rFont val="Arial Narrow"/>
        <family val="2"/>
      </rPr>
      <t>C0008 - FORNECIMENTO E PLANTIO DE VEDÉLIA - PORTE DA MUDA 0,15M</t>
    </r>
  </si>
  <si>
    <r>
      <rPr>
        <sz val="10"/>
        <rFont val="Arial Narrow"/>
        <family val="2"/>
      </rPr>
      <t xml:space="preserve">Serviço: </t>
    </r>
    <r>
      <rPr>
        <b/>
        <sz val="10"/>
        <rFont val="Arial Narrow"/>
        <family val="2"/>
      </rPr>
      <t>C0009 - FORNECIMENTO E PLANTIO DE SIBIPIRUNA -  PORTE DA MUDA  3,0 M</t>
    </r>
  </si>
  <si>
    <r>
      <t xml:space="preserve">Serviço: </t>
    </r>
    <r>
      <rPr>
        <b/>
        <sz val="10"/>
        <rFont val="Arial Narrow"/>
        <family val="2"/>
      </rPr>
      <t>C0010 - FORNECIMENTO E PLANTIO DE PATA DE VACA - PORTE DA MUDA 3,0 M</t>
    </r>
  </si>
  <si>
    <r>
      <rPr>
        <sz val="10"/>
        <rFont val="Arial Narrow"/>
        <family val="2"/>
      </rPr>
      <t xml:space="preserve">Serviço: </t>
    </r>
    <r>
      <rPr>
        <b/>
        <sz val="10"/>
        <rFont val="Arial Narrow"/>
        <family val="2"/>
      </rPr>
      <t>C0011 - FORNECIMENTO E PLANTIO DE PAU-FERRO - PORTE DA MUDA  3,0 M</t>
    </r>
  </si>
  <si>
    <r>
      <t xml:space="preserve">Serviço: </t>
    </r>
    <r>
      <rPr>
        <b/>
        <sz val="10"/>
        <rFont val="Arial Narrow"/>
        <family val="2"/>
      </rPr>
      <t>C0012 - FORNECIMENTO E PLANTIO DE IPE ROSA - PORTE DA MUDA  3,0 M</t>
    </r>
  </si>
  <si>
    <r>
      <t xml:space="preserve">Serviço: </t>
    </r>
    <r>
      <rPr>
        <b/>
        <sz val="10"/>
        <rFont val="Arial Narrow"/>
        <family val="2"/>
      </rPr>
      <t>C0013 - POSTE DE CONCRETO COMPLETO PARA ILUMINAÇÃO DE CAMPO DE FUTEBOL COM TRÊS REFLETORES LED 300W/220V TECNOWATT OU EQUIVALENTE, INCLUSIVE CRUZETA P/FIXAÇÃO DOS REFLETORES</t>
    </r>
  </si>
  <si>
    <r>
      <t xml:space="preserve">Serviço: </t>
    </r>
    <r>
      <rPr>
        <b/>
        <sz val="10"/>
        <rFont val="Arial Narrow"/>
        <family val="2"/>
      </rPr>
      <t>C0014 - FORNECIMENTO E INSTALAÇÃO DE POSTE DE AÇO GALVANIZADO CÔNICO CONTÍNUO RETO, FLANGEADO, H=9M, INCLUSIVE CHUMBADORES REF. METALSINTER, CONIPOST OU EQUIVALENTE</t>
    </r>
  </si>
  <si>
    <r>
      <t xml:space="preserve">Serviço: </t>
    </r>
    <r>
      <rPr>
        <b/>
        <sz val="10"/>
        <rFont val="Arial Narrow"/>
        <family val="2"/>
      </rPr>
      <t>C0015 - Luminária LED 100W c/ 3 pétalas para iluminação pública bivolt c/ base e relé fotoelétrico (REF CLP-V100 CONEXLED OU EQUIVALENTE)</t>
    </r>
  </si>
  <si>
    <r>
      <t xml:space="preserve">Serviço: </t>
    </r>
    <r>
      <rPr>
        <b/>
        <sz val="10"/>
        <rFont val="Arial Narrow"/>
        <family val="2"/>
      </rPr>
      <t>C0016 - PISO CIMENTADO CAMURÇADO EXECUTADO COM ARGAMASSA DE CIMENTO E AREIA NO TRACO 1:3, ESPESSURA 3,0CM, COM JUNTA PLÁSTICA</t>
    </r>
  </si>
  <si>
    <r>
      <t xml:space="preserve">Serviço: </t>
    </r>
    <r>
      <rPr>
        <b/>
        <sz val="10"/>
        <rFont val="Arial Narrow"/>
        <family val="2"/>
      </rPr>
      <t xml:space="preserve">C0017 - RETIRADA DE POSTE DE CONCRETO OU AÇO DE 4,50 A 9,0M </t>
    </r>
  </si>
  <si>
    <t>Data Base: Agosto/2021</t>
  </si>
  <si>
    <t>GRAMPO METALICO TIPO OLHAL PARA HASTE DE ATERRAMENTO DE ATE 5/8'', CONDUTOR DE 10 A 50 MM2</t>
  </si>
  <si>
    <t>425</t>
  </si>
  <si>
    <t>REFERÊNCIA 91929 SINAPI</t>
  </si>
  <si>
    <t>Grampo metalico tipo olhal para haste de aterramento de ate 5/8'', condutor de 10 a 50 mm2</t>
  </si>
  <si>
    <t>C</t>
  </si>
  <si>
    <r>
      <t xml:space="preserve">Serviço: </t>
    </r>
    <r>
      <rPr>
        <b/>
        <sz val="10"/>
        <rFont val="Arial Narrow"/>
        <family val="2"/>
      </rPr>
      <t>C0018 - GRAMPO METALICO TIPO OLHAL PARA HASTE DE ATERRAMENTO DE ATE 5/8'', CONDUTOR DE 10 A 50 MM2</t>
    </r>
  </si>
  <si>
    <t>14.9</t>
  </si>
  <si>
    <t>Considerando demolição da calçada existente em frente a área de intervenção</t>
  </si>
  <si>
    <t>Instalações de elétrica de entrada, chegada no vestiário, vestiário e postes de iluminação externa e do campo society</t>
  </si>
  <si>
    <t>QUADRO RESUMO DE ELÉTRICA DO CAMPO</t>
  </si>
  <si>
    <t>QDG</t>
  </si>
  <si>
    <t>CIRC.</t>
  </si>
  <si>
    <t>ILUMINAÇÃO DOS POSTES (LED) (W)</t>
  </si>
  <si>
    <t>ILUMINAÇÃO DO VESTIÁRIO (W)</t>
  </si>
  <si>
    <t>TOMADAS - TUES (W)</t>
  </si>
  <si>
    <t>TOTAL (W)</t>
  </si>
  <si>
    <t>F.P</t>
  </si>
  <si>
    <t>POTÊNCIA</t>
  </si>
  <si>
    <t>Nº FASES</t>
  </si>
  <si>
    <t>TIPO DISJ.</t>
  </si>
  <si>
    <t>DISJ (A)</t>
  </si>
  <si>
    <t>FIO (MM2)</t>
  </si>
  <si>
    <t>DISTRIBUIÇÃO NAS FASES (W)</t>
  </si>
  <si>
    <t>1X300</t>
  </si>
  <si>
    <t>1X(2X20)</t>
  </si>
  <si>
    <t>(W)</t>
  </si>
  <si>
    <t>(VA)</t>
  </si>
  <si>
    <t>DESEQUILÍBRIO ENTRE FASES (%)</t>
  </si>
  <si>
    <t>1X100</t>
  </si>
  <si>
    <t>22</t>
  </si>
  <si>
    <t>1X(1X15)</t>
  </si>
  <si>
    <t>33</t>
  </si>
  <si>
    <t>MONO</t>
  </si>
  <si>
    <t>BIPO</t>
  </si>
  <si>
    <t>OBS:</t>
  </si>
  <si>
    <t>Circuito 01 - Postes de iluminação do campo society</t>
  </si>
  <si>
    <t>Circuito 02 - Postes de iluminação do campo de areia</t>
  </si>
  <si>
    <t>Circuito 03 - Postes de iluminação da área comum</t>
  </si>
  <si>
    <t>Circuito 04 - Iluminação interna e externa do vestiário</t>
  </si>
  <si>
    <t>CONSTRUÇÃO DE COMPLEXO ESPORTIVO NO BAIRRO VAL PARAÍSO</t>
  </si>
  <si>
    <t>Circuito 05 - Tomadas do vestiário</t>
  </si>
  <si>
    <t>5KA 240VCA</t>
  </si>
  <si>
    <t>Considerando as limunárias nas paredes externas do vestiário, conforme projeto elétrico</t>
  </si>
  <si>
    <t>Considerando postes de iluminação do campo society (06 unidades) e so campo de careia (02 unidades), conforme projeto elétrico</t>
  </si>
  <si>
    <t>Considerando postes de iluminação da área de vivência, conforme projeto elétrico</t>
  </si>
  <si>
    <t>Considerando as limunárias nos tetos do vestiário, conforme projeto elétrico</t>
  </si>
  <si>
    <t>Considerando as tomadas do vestiário, conforme projeto elétrico</t>
  </si>
  <si>
    <t>Considerando interruptores do vestiário, conforme projeto elétrico</t>
  </si>
  <si>
    <t>Considerando a subida dos 08 postes de concreto de iluminação do campo society e campo de areia, para chegada de fiação</t>
  </si>
  <si>
    <t>Considerando projeto elétrico</t>
  </si>
  <si>
    <t>Considerando aterramento do padrão de entrada de energia elétrica</t>
  </si>
  <si>
    <t>Considerando todas as distâncias de ligações entre caixas de passagem, conforme projeto elétrico</t>
  </si>
  <si>
    <t>Considerando todas as distâncias de ligações entre caixas de passagem, conforme projeto elétrico com eletroduto de 1", conforme projeto elétrico</t>
  </si>
  <si>
    <t>Considerando todas as distâncias de ligações entre caixas de passagem, conforme projeto elétrico com eletroduto de 1 1/4", conforme projeto elétrico</t>
  </si>
  <si>
    <t>Considerando todas as distâncias de ligações entre caixas de passagem, conforme projeto elétrico com eletroduto de 1 1/2", conforme projeto elétrico</t>
  </si>
  <si>
    <t>Considerando subida para todos os postes de concreto de 9m de altura para o circuito 03, conforme projeto elétrico</t>
  </si>
  <si>
    <t>Considerando todas as distâncias de ligações entre caixas de passagem, conforme projeto elétrico com eletroduto de 2", conforme projeto elétrico</t>
  </si>
  <si>
    <t>Considerando subida para todos os postes de concreto de 11m de altura para os circuitos 01 e 02, conforme projeto elétrico + 1m de sobra dentro ds caixas de passagem</t>
  </si>
  <si>
    <t>CONTATOR TRIPOLAR, CORRENTE DE *110* A, TENSAO NOMINAL DE *500* V, CATEGORIA AC-2 E AC-3</t>
  </si>
  <si>
    <t>00001613</t>
  </si>
  <si>
    <t>049567</t>
  </si>
  <si>
    <t>BORNE PORTA FUSÍVEL 10A</t>
  </si>
  <si>
    <t>QUADRO DE COMANDO DE SOBREPOR 50X40X25CM EM CHAPA METÁLICA</t>
  </si>
  <si>
    <t>COMPOSIÇÃO DE REFERENCIA:  12239 ORSE</t>
  </si>
  <si>
    <t>ELETROVAX</t>
  </si>
  <si>
    <t>VIEWTECH</t>
  </si>
  <si>
    <t>DME ELÉTRICA</t>
  </si>
  <si>
    <t>ELETRODEX</t>
  </si>
  <si>
    <t>ELETROPEÇAS</t>
  </si>
  <si>
    <t>LOJA ELÉTRICA</t>
  </si>
  <si>
    <r>
      <t xml:space="preserve">Serviço: </t>
    </r>
    <r>
      <rPr>
        <b/>
        <sz val="10"/>
        <rFont val="Arial Narrow"/>
        <family val="2"/>
      </rPr>
      <t>C0019 - QUADRO DE COMANDO DE SOBREPOR 50X40X25CM EM CHAPA METÁLICA, COM ACESSÓRIOS, FORNECIMENTO E INSTALAÇÃO</t>
    </r>
  </si>
  <si>
    <t>151337</t>
  </si>
  <si>
    <t>Quadro de comando de sobrepor 50x40x25cm em chapa metálica, com acessórios, fornecimento e instalação</t>
  </si>
  <si>
    <t>Considerando caixas de passagem conforme projeto elétrico</t>
  </si>
  <si>
    <t>Para quadro de distribuição geral e quadro de comando, conforme projeto elétrico</t>
  </si>
  <si>
    <t>Considerando as vigas superiores do vestiário: 02unidades de 16,50m (30X15cm)</t>
  </si>
  <si>
    <t>Considerando as vigas superiores do vestiário: 01unidades de 6,50m (30X15cm)</t>
  </si>
  <si>
    <t>Considerando as vigas superiores do vestiário: 04unidades de 5,10m (30X15cm)</t>
  </si>
  <si>
    <t>Considerando as vigas da platibanda do vestiário: 02unidades de 2,95m (30X15cm)</t>
  </si>
  <si>
    <t>Considerando as vigas da platibanda do vestiário: 02unidades de 6,80m (30X15cm)</t>
  </si>
  <si>
    <t>Considerando os pilares da platibanda do vestiário: 08unidades de 2,10m (30x20cm)</t>
  </si>
  <si>
    <t>Considerando a forma das vigas baldrames do vestiário</t>
  </si>
  <si>
    <t>Considerando a área de forma para vigas baldrames do vestiário + a superfície das vigas baldrames</t>
  </si>
  <si>
    <t>4.3</t>
  </si>
  <si>
    <t>4.4</t>
  </si>
  <si>
    <t>4.5</t>
  </si>
  <si>
    <t>4.6</t>
  </si>
  <si>
    <t>Considerando o volume de concreto das vigas baldrames do vestiário</t>
  </si>
  <si>
    <t>Considerando os pilares principais do vestiário: 10unidades de 2,80m (30x20cm) - Volume = 1,68m3</t>
  </si>
  <si>
    <t>Considerando os pilares da platibanda do vestiário: 08unidades de 2,10m (30x20cm) - Volume = 1,01m3</t>
  </si>
  <si>
    <t>Considerando as vigas superiores do vestiário: 02unidades de 16,50m (30X15cm) - Volume = 1,49m3</t>
  </si>
  <si>
    <t>Considerando as vigas superiores do vestiário: 01unidades de 6,50m (30X15cm) - Volume = 0,29m3</t>
  </si>
  <si>
    <t>Considerando as vigas superiores do vestiário: 04unidades de 5,10m (30X15cm) - Volume = 0,92m3</t>
  </si>
  <si>
    <t>Considerando as vigas da platibanda do vestiário: 02unidades de 2,95m (30X15cm) - Volume = 0,27m3</t>
  </si>
  <si>
    <t>Considerando as vigas da platibanda do vestiário: 02unidades de 6,80m (30X15cm) - Volume = 0,61m3</t>
  </si>
  <si>
    <t>OBRA:  CONSTRUÇÃO DE ÁREA ESPORTIVA NO BAIRRO VAL PARAÍSO - SERRA/ES</t>
  </si>
  <si>
    <t>CONSTRUÇÃO DE ÁREA ESPORTIVA NO BAIRRO VAL PARAÍSO - SERRA/ES</t>
  </si>
  <si>
    <t>Considerando drenagem espinha de peixe do campo society</t>
  </si>
  <si>
    <t>11.1.40</t>
  </si>
  <si>
    <t>Considerando banheiros PNE, do Juiz e do Vestiário Feminino (nº02)</t>
  </si>
  <si>
    <t>11.1.41</t>
  </si>
  <si>
    <t>Considerando os 02 vasos PNE</t>
  </si>
  <si>
    <t>Válvula de descarga metálica, base 1 1/4", acabamento metalico cromado - fornecimento e instalação. af_08/2021</t>
  </si>
  <si>
    <t>11.1.42</t>
  </si>
  <si>
    <t>Considerando os 35 pontos de água fria existentes no vestiário</t>
  </si>
  <si>
    <t>Considerando escavação para aos blocos</t>
  </si>
  <si>
    <t>Considerando escavação para os blocos  1,35x1,20m</t>
  </si>
  <si>
    <t>Considerando escavação para as vigas baldrames 0,45x0,40m</t>
  </si>
  <si>
    <t>Considerando escavação para os blocos e pilaretes</t>
  </si>
  <si>
    <t>Considerando lastro de concreto magro para os blocos</t>
  </si>
  <si>
    <t>Fabricação, montagem e desmontagem de fôrma para bloco de coroamento, em madeira serrada, e=25 mm, 4 utilizações. af_06/2017</t>
  </si>
  <si>
    <t>Considerando a forma para os blocos e pilaretes do vestiário</t>
  </si>
  <si>
    <t>Considerando a volume de concreto dos pilaretes do vestiário</t>
  </si>
  <si>
    <t>Considerando a volume de concreto dos blocos do vestiário</t>
  </si>
  <si>
    <t>Considerando desconto de 10% para chumbamento dos alambrados</t>
  </si>
  <si>
    <t>Armação de bloco, viga baldrame ou sapata utilizando aço ca-50 de 10 mm - montagem. Af_06/2017</t>
  </si>
  <si>
    <t>3.11</t>
  </si>
  <si>
    <t>Considerando a armação dos blocos do vestiário, segundo ROTEIRO PARA PROCEDIMENTOS DE LEVANTAMENTOS DE SERVIÇOS DE OBRAS CIVIS PARA ORÇAMENTOS SISTEMA LABOR/ITUFES - IOPES (para blocos sendo 30kg/m³ de concreto armado, sendo desses total de 8mm) - volume de blocos = 2,66m3</t>
  </si>
  <si>
    <t>Considerando a armação dos pilaretes do vestiário, segundo ROTEIRO PARA PROCEDIMENTOS DE LEVANTAMENTOS DE SERVIÇOS DE OBRAS CIVIS PARA ORÇAMENTOS SISTEMA LABOR/ITUFES - IOPES (para blocos sendo 190kg/m³ de concreto armado, sendo estimado desses, 80kg de aço 5mm e 110kg de aço 10mm - volume de pilaretes = 1,26m3</t>
  </si>
  <si>
    <t>Considerando a armação das vigas baldrames do vestiário, segundo ROTEIRO PARA PROCEDIMENTOS DE LEVANTAMENTOS DE SERVIÇOS DE OBRAS CIVIS PARA ORÇAMENTOS SISTEMA LABOR/ITUFES - IOPES (para vigas sendo 125kg/m³ de concreto armado, sendo desses 40kg para aço 5mm e 85kg para aço de 10mm) - volume de viga baldrame = 4,13m3</t>
  </si>
  <si>
    <t>Armação de bloco, viga baldrame e sapata utilizando aço ca-60 de 5 mm - montagem. af_06/2017</t>
  </si>
  <si>
    <t xml:space="preserve">Considerando a armação de vigas, segundo ROTEIRO PARA PROCEDIMENTOS DE LEVANTAMENTOS DE SERVIÇOS DE OBRAS CIVIS PARA ORÇAMENTOS SISTEMA LABOR/ITUFES - IOPES (para vigas sendo 125kg/m³ de concreto armado, sendo desses 40kg para aço 5mm e 85kg para aço de 10mm) </t>
  </si>
  <si>
    <t>Considerando a armação de pilares, segundo ROTEIRO PARA PROCEDIMENTOS DE LEVANTAMENTOS DE SERVIÇOS DE OBRAS CIVIS PARA ORÇAMENTOS SISTEMA LABOR/ITUFES - IOPES (para vigas sendo 150kg/m³ de concreto armado, sendo desses 50kg para aço 5mm e 100kg para aço de 10mm)</t>
  </si>
  <si>
    <t>Considerando as vigas da platibanda do vestiário: 02unidades de 6,80m (30X15cm) - Volume = 0,82m3</t>
  </si>
  <si>
    <t>Considerando as vigas da platibanda do vestiário: 02unidades de 2,95m (30X15cm) - Volume = 0,35m3</t>
  </si>
  <si>
    <t>Considerando as vigas superiores do vestiário: 04unidades de 5,10m (30X15cm) - Volume = 1,22m3</t>
  </si>
  <si>
    <t>Considerando as vigas superiores do vestiário: 01unidades de 6,50m (30X15cm) - Volume = 0,39m3</t>
  </si>
  <si>
    <t>Considerando as vigas superiores do vestiário: 02unidades de 16,50m (30X15cm) - Volume = 1,98m3</t>
  </si>
  <si>
    <t>Considerando uma altura média de aterro de 10cm para acerto do caimento do terreno</t>
  </si>
  <si>
    <t>Considerando base dos postes de iluminação do campo society e campo de areia</t>
  </si>
  <si>
    <t>Considerando escavação para os postes de iluminação do campo society e campo de areia</t>
  </si>
  <si>
    <t>Considerando cada engastamento quadrangular sendo escavação com lados de 0,70x0,70m e 1,00m de profundidade</t>
  </si>
  <si>
    <t>Considerando a área de forma para blocos e pilaretes do vestiário + supérfície dos blocos</t>
  </si>
  <si>
    <t>Considerando base dos postes de iluminação de aço galvanizado</t>
  </si>
  <si>
    <t>Considerando escavação para os postes de iluminação do campo society e areia</t>
  </si>
  <si>
    <t>Considerando a execução da calçada nova (externa)</t>
  </si>
  <si>
    <t>Considerado áreas de pav-s, conforme projetos</t>
  </si>
  <si>
    <t>ESQUADRIAS E EQUIPAMENTOS</t>
  </si>
  <si>
    <t>Dreno espinha de peixe (seção (0,40 x 0,40 m), com tubo de pead corrugado perfurado, dn 100 mm, enchimento com brita, envolvido com manta geotêxtil, inclusive conexões. af_07/2021</t>
  </si>
  <si>
    <t>Considerando a cobertura do campo society</t>
  </si>
  <si>
    <t>SECRETARIA DE OBRAS - SEOB</t>
  </si>
  <si>
    <t>COMISSÃO PERMANENTE DE LICITAÇÃO DE OBRAS E SERVIÇOS DE ENGENHARIA - CPL</t>
  </si>
  <si>
    <t>Local: SERRA - ES</t>
  </si>
  <si>
    <t>DETALHAMENTO DAS LEIS SOCIAIS SEM DESONERAÇÃO</t>
  </si>
  <si>
    <t>ENCARGOS SOCIAIS E COMPLEMENTARES</t>
  </si>
  <si>
    <t>DISCRIMINAÇÃO</t>
  </si>
  <si>
    <t>PERCENTUAL</t>
  </si>
  <si>
    <t>GRUPO A - Encargos Sociais Básicos</t>
  </si>
  <si>
    <t>A.1</t>
  </si>
  <si>
    <t>A.2</t>
  </si>
  <si>
    <t>FGTS (Art.27 do decreto 99.684/90)</t>
  </si>
  <si>
    <t>A.3</t>
  </si>
  <si>
    <t>SESI/SESC (Lei 8.029/90 e lei 8.036/90)</t>
  </si>
  <si>
    <t>A.4</t>
  </si>
  <si>
    <t>SENAI/SENAC (Lei 8.029/90 e Decreto-Lei 6246/44)</t>
  </si>
  <si>
    <t>A.5</t>
  </si>
  <si>
    <t>SEBRAE (já cinsiderado no item A3 e A4)</t>
  </si>
  <si>
    <t>A.6</t>
  </si>
  <si>
    <t>INCRA (Lei 2.613/55 e Decreto 1.146/70)</t>
  </si>
  <si>
    <t>A.7</t>
  </si>
  <si>
    <t>SALÁRIO-EDUCAÇÃO (Decreto 87.043/82)</t>
  </si>
  <si>
    <t>A.8</t>
  </si>
  <si>
    <t>SEGURO ACIDENTE DO TRABALHO (Lei 8.210/91 e Decreto 3.048/99)</t>
  </si>
  <si>
    <t>A.9</t>
  </si>
  <si>
    <t>SECONCI/medicina do trabalho</t>
  </si>
  <si>
    <t>Total do Grupo A:</t>
  </si>
  <si>
    <t>GRUPO B - Encargos Sociais que Recebem Incidência do Grupo A</t>
  </si>
  <si>
    <t>B.1</t>
  </si>
  <si>
    <t>Descanso semanal remunerado (Art. 66 da CLT e Art. 7º da CF/88</t>
  </si>
  <si>
    <t>B.2</t>
  </si>
  <si>
    <t>Feriados (Art. 70 da CLT e Lei 605/49)</t>
  </si>
  <si>
    <t>B.3</t>
  </si>
  <si>
    <t>Auxílio doença e acidente do trabalho (Lei 3.607/60 e Art. 131 da CLT)</t>
  </si>
  <si>
    <t>B.4</t>
  </si>
  <si>
    <t>Licença Paternnidade (Art. 7º da CF/88)</t>
  </si>
  <si>
    <t>B.5</t>
  </si>
  <si>
    <t>Faltas legais (Art. 473 da CLT)</t>
  </si>
  <si>
    <t>B.6</t>
  </si>
  <si>
    <t>13º Salário Lei nº 4090/62)</t>
  </si>
  <si>
    <t>B.7</t>
  </si>
  <si>
    <t>Aviso prévio trabalhado (Art. 7º, inciso XXI da CF/88)</t>
  </si>
  <si>
    <t>Total do Grupo B:</t>
  </si>
  <si>
    <t>GRUPO C - Encargos Sociais que Recebem Incidência do Grupo A</t>
  </si>
  <si>
    <t>C.1</t>
  </si>
  <si>
    <t>Dispensa sem justa causa (LC 110/01)</t>
  </si>
  <si>
    <t>C.2</t>
  </si>
  <si>
    <t>Férias indenizadas (Art. 129 a 148 da CLT)</t>
  </si>
  <si>
    <t>C.3</t>
  </si>
  <si>
    <t>Aviso prévio indenizado (ART. 7º, inciso XXI da CLT/88)</t>
  </si>
  <si>
    <t>C.4</t>
  </si>
  <si>
    <t>FGTS sobre aviso prévio indenizado (Súmula 305 TST)</t>
  </si>
  <si>
    <t>C.5</t>
  </si>
  <si>
    <t>INSS sobre aviso prévio indenizado (Decreto 6.727/09)</t>
  </si>
  <si>
    <t>Total do Grupo C:</t>
  </si>
  <si>
    <t>GRUPO D - Reincidência dos Encargos Sociais Básicos</t>
  </si>
  <si>
    <t>D.1</t>
  </si>
  <si>
    <t>Incidência do grupo A sobre o grupo B</t>
  </si>
  <si>
    <t>Total do Grupo D:</t>
  </si>
  <si>
    <t>TOTAL DOS GRUPOS A+B+C+D:</t>
  </si>
  <si>
    <t>GRUPO E - Encargos Sociais que Recebem Incidência do Grupo A</t>
  </si>
  <si>
    <t>E.1</t>
  </si>
  <si>
    <t>Refeição/alimentação (Convenção Coletiva do Trabalho 2014/2016)</t>
  </si>
  <si>
    <t>E.2</t>
  </si>
  <si>
    <t>Vale Transporte (Lei nº 7418/85 e Decreto 95.247/87)</t>
  </si>
  <si>
    <t>E.3</t>
  </si>
  <si>
    <t>Uniforme/equipamento de segurança (ART.166 da CLT e NR 18 da Lei nº 6.514/77 e Convenção Coletiva do Trabalho 2014/2016)</t>
  </si>
  <si>
    <t>E.4</t>
  </si>
  <si>
    <t>Plano de Saúde (Convenção Coletiva do Trabalho 2014/2016)</t>
  </si>
  <si>
    <t>Total do Grupo E:</t>
  </si>
  <si>
    <t xml:space="preserve">TOTAL GERAL = </t>
  </si>
  <si>
    <t>DESCRIÇÃO DOS SERVIÇOS</t>
  </si>
  <si>
    <t>VALOR UNITÁRIO</t>
  </si>
  <si>
    <t>REFERÊNCIA: CONCORRÊNCIA PÚBLICA Nº 008/2022</t>
  </si>
  <si>
    <t>PROCESSO ADMINISTRATIVO: Nº 3412/2022</t>
  </si>
  <si>
    <t>OBJETO: EXECUÇÃO DE ÁREA ESPORTIVA NO BAIRRO VALPARAÍSO, NESTE MUNICÍPIO DE SERRA/ES.</t>
  </si>
  <si>
    <t>BDI = 31,96%</t>
  </si>
  <si>
    <t xml:space="preserve">Data Base: Outubro 2021  </t>
  </si>
  <si>
    <t>Sub total 03</t>
  </si>
  <si>
    <t>Sub total 01</t>
  </si>
  <si>
    <t>Sub total 02</t>
  </si>
  <si>
    <t>Sub total 04</t>
  </si>
  <si>
    <t>Sub total 05</t>
  </si>
  <si>
    <t>Sub total 06</t>
  </si>
  <si>
    <t>Sub total 07</t>
  </si>
  <si>
    <t>Sub total 08</t>
  </si>
  <si>
    <t>Sub total 10</t>
  </si>
  <si>
    <t>Sub total 11</t>
  </si>
  <si>
    <t>Sub total 12</t>
  </si>
  <si>
    <t>Sub total 13</t>
  </si>
  <si>
    <t>Sub total 14</t>
  </si>
  <si>
    <t>Sub total 15</t>
  </si>
  <si>
    <t>Sub total 16</t>
  </si>
  <si>
    <t>Sub total 09</t>
  </si>
  <si>
    <t>Valores do Item</t>
  </si>
  <si>
    <t>R$ - %</t>
  </si>
  <si>
    <t>Vila Velha, 30 de março de 2022</t>
  </si>
  <si>
    <t xml:space="preserve">COMPOSIÇÃO DO BDI </t>
  </si>
  <si>
    <t>Resolução TCE-ES nº329/2019</t>
  </si>
  <si>
    <t xml:space="preserve">                                                         Pra serviços:</t>
  </si>
  <si>
    <t>2ª faixa (R$ 330.000,00 à R$3.300.000,00)</t>
  </si>
  <si>
    <t>GRUPO A</t>
  </si>
  <si>
    <t>Custos Financeiros</t>
  </si>
  <si>
    <t>Total Grupo A</t>
  </si>
  <si>
    <t>GRUPO B</t>
  </si>
  <si>
    <t>Administração Central</t>
  </si>
  <si>
    <t>Administração Local</t>
  </si>
  <si>
    <t>Total Grupo B</t>
  </si>
  <si>
    <t>GRUPO C</t>
  </si>
  <si>
    <t>Lucro</t>
  </si>
  <si>
    <t>Total Grupo C</t>
  </si>
  <si>
    <t>GRUPO D</t>
  </si>
  <si>
    <t>Riscos, Garantias e Seguros</t>
  </si>
  <si>
    <t>Total Grupo D</t>
  </si>
  <si>
    <t>GRUPO E</t>
  </si>
  <si>
    <t>ISS</t>
  </si>
  <si>
    <t>Total Grupo E</t>
  </si>
  <si>
    <t>BDI Total:</t>
  </si>
  <si>
    <t>1 - A formulapara cálculo da taxa a se acrescida aos custos diretos de um empreendimento a titulo de Benefícios r Despesas Indiretas é:</t>
  </si>
  <si>
    <r>
      <t xml:space="preserve">BDI=    </t>
    </r>
    <r>
      <rPr>
        <u/>
        <sz val="10"/>
        <rFont val="Arial"/>
        <family val="2"/>
      </rPr>
      <t>{(1 + A + B + C + D)}</t>
    </r>
    <r>
      <rPr>
        <sz val="10"/>
        <rFont val="Arial"/>
        <family val="2"/>
      </rPr>
      <t xml:space="preserve">  -1, onde,</t>
    </r>
  </si>
  <si>
    <t>( 1 - E)</t>
  </si>
  <si>
    <t>A = Custos Financeiros</t>
  </si>
  <si>
    <t>B = Administrção Central e Local</t>
  </si>
  <si>
    <t>C = Lucro</t>
  </si>
  <si>
    <t>D =  Riscos, Seguros e Garantias</t>
  </si>
  <si>
    <t>E = ISS + PIS + COFINS</t>
  </si>
  <si>
    <t>ACUMULADO</t>
  </si>
  <si>
    <t>QTD. ACUM.</t>
  </si>
  <si>
    <t xml:space="preserve">VALOR </t>
  </si>
  <si>
    <t>Governo do Estado do Espírito Santo</t>
  </si>
  <si>
    <t>Secretaria Estadual de Educação - SEDU</t>
  </si>
  <si>
    <t>Comissão Permanente de Licitação de Obras e Serviços de Engenharia 1 - CPLOSE 1</t>
  </si>
  <si>
    <t>Concorrência Pública Nº 022/2022</t>
  </si>
  <si>
    <t>Objeto: REFORMA NA EEEFM ADOLFINA ZAMPROGNO, LOCALIZADA NO MUNICÍPIO DE VILA VELHA/ES</t>
  </si>
  <si>
    <t>01</t>
  </si>
  <si>
    <t>0101</t>
  </si>
  <si>
    <t>010101</t>
  </si>
  <si>
    <t>Placa de obra nas dimensões de 2.0 x 4.0 m, padrão SEDU</t>
  </si>
  <si>
    <t>010102</t>
  </si>
  <si>
    <t>Tapume Telha Metálica Ondulada em aço galvalume 0.50mm Branca H=2.20m, incl. montagem estrutura de madeira 8"x8", inclusive faixas pintura esmalte sintético cores azul c/ h=30cm e rosa c/ h=10cm (Reaproveitamento 2x)</t>
  </si>
  <si>
    <t>010103</t>
  </si>
  <si>
    <t>Portão em telha metálica ondulada 0.50mm branca, montagem estrut. de mad. 8"x8", incl. faixas pint. esmalte sintético azul h=30cm e rosa h=10cm, dobrad. de ferro, fecho de aço p/ portão e cadeado em latão 40mm (2 utilizações)</t>
  </si>
  <si>
    <t>010104</t>
  </si>
  <si>
    <t>Tapume de chapa de compensado resinado esp. 6 mm, 2.20 x 1.10 m dispondo de abertura e portão, com 2.20 m de altura , inclusive pintura</t>
  </si>
  <si>
    <t>010105</t>
  </si>
  <si>
    <t>Andaime metálico para trabalho em fachada de edifício, inclusive frete, montagem, desmontagem, fornecimento e instalação de proteção para andaime fachadeiro considerando plataforma, rodapé e guarda-corpo em madeira</t>
  </si>
  <si>
    <t>010106</t>
  </si>
  <si>
    <t>Locação de andaime tipo torre para trabalhos nos ambientes internos (serviço medido após entrega dos ambientes concluídos e limpos)</t>
  </si>
  <si>
    <t>010107</t>
  </si>
  <si>
    <t>0102</t>
  </si>
  <si>
    <t>010201</t>
  </si>
  <si>
    <t>010202</t>
  </si>
  <si>
    <t>010203</t>
  </si>
  <si>
    <t>010204</t>
  </si>
  <si>
    <t>010205</t>
  </si>
  <si>
    <t>010206</t>
  </si>
  <si>
    <t>010207</t>
  </si>
  <si>
    <t>Galpão para corte e armação com área de 6.00m2, em peças de madeira 8x8cm e contraventamento de 5x7cm, cobertura de telhas de fibroc. de 6mm, inclusive ponto e cabo de alimentação da  máquina, conf. projeto (1 utilização)</t>
  </si>
  <si>
    <t>010208</t>
  </si>
  <si>
    <t>010209</t>
  </si>
  <si>
    <t>Rede de luz incluindo cabo PP 4x10 mm2, de ligação até o quadro de distribuição dos barracões, disjuntores, quadro de distrib. e disj. geral bipolar 40A, considerando dist. alimentação do cabo a aprox. 50m (1 utilização)</t>
  </si>
  <si>
    <t>010211</t>
  </si>
  <si>
    <t>Total Planilha 01</t>
  </si>
  <si>
    <t>PLANILHA 02 -  BANHEIROS</t>
  </si>
  <si>
    <t>010108</t>
  </si>
  <si>
    <t>Remoção de forro de gesso</t>
  </si>
  <si>
    <t>010109</t>
  </si>
  <si>
    <t>010110</t>
  </si>
  <si>
    <t>010111</t>
  </si>
  <si>
    <t>Retirada de sifões e engates flexíveis</t>
  </si>
  <si>
    <t>010112</t>
  </si>
  <si>
    <t>Retirada de caixa de descarga de sobrepor</t>
  </si>
  <si>
    <t>010113</t>
  </si>
  <si>
    <t>Retirada de barra de apoio</t>
  </si>
  <si>
    <t>010114</t>
  </si>
  <si>
    <t>010115</t>
  </si>
  <si>
    <t>COMPLEMENTAÇÃO/AS BUILT DE PROJETO</t>
  </si>
  <si>
    <t>02</t>
  </si>
  <si>
    <t>0201</t>
  </si>
  <si>
    <t>020101</t>
  </si>
  <si>
    <t>Índice de preço para remoção de entulho decorrente da execução de obras  (Classe A CONAMA - NBR 10.004 - Classe II-B), incluindo aluguel da caçamba, carga, transporte e descarga em área licenciada</t>
  </si>
  <si>
    <t>03</t>
  </si>
  <si>
    <t>0301</t>
  </si>
  <si>
    <t>04</t>
  </si>
  <si>
    <t>0401</t>
  </si>
  <si>
    <t>040101</t>
  </si>
  <si>
    <t>040102</t>
  </si>
  <si>
    <t>040103</t>
  </si>
  <si>
    <t>0402</t>
  </si>
  <si>
    <t>PORTAS SEM VISOR</t>
  </si>
  <si>
    <t>040201</t>
  </si>
  <si>
    <t>Porta em madeira de lei tipo angelim pedra/equiv., esp. 35mm maciça c/ friso p/ verniz, padrão SEDU, s/ visor, incl. alizares, fech. inox Premium ext. ref. 2600/71 máq.40 Aliança/equiv., dim. 0.60x2.10 m</t>
  </si>
  <si>
    <t>040202</t>
  </si>
  <si>
    <t>Porta em madeira de lei tipo angelim pedra/equiv., esp. 35mm maciça c/ friso p/ verniz, padrão SEDU, s/ visor, incl. alizares, fech. inox Premium ext. ref. 2600/71 máq.40 Aliança/equiv., dim. 0.80x2.10 m</t>
  </si>
  <si>
    <t>0403</t>
  </si>
  <si>
    <t>PORTAS PNE</t>
  </si>
  <si>
    <t>040301</t>
  </si>
  <si>
    <t>Porta em madeira de lei tipo Angelim Pedra ou equiv, maciça c/friso p/verniz padrão SEDU, incl. alizares, dobradiças, fech. inox Premium ext. ref. 2600/71 máq.40 Aliança/equiv, dim. 0.90x2.10m, c/ barra de apoio em aço inox C=40cm</t>
  </si>
  <si>
    <t>05</t>
  </si>
  <si>
    <t>0501</t>
  </si>
  <si>
    <t>PORTA DE ABRIR EM VENEZIANA</t>
  </si>
  <si>
    <t>050101</t>
  </si>
  <si>
    <t>Porta de abrir tipo veneziana para ventilação, em alumínio anodiz. linha 25, fix. em div. de granito, incl. fech. "livre-ocupado", batente e dobradiça de ferro cromado p/ porta de divisória de granito, dim.: 0.60x1.60 m</t>
  </si>
  <si>
    <t>06</t>
  </si>
  <si>
    <t>0601</t>
  </si>
  <si>
    <t>060101</t>
  </si>
  <si>
    <t>Espelho prata para banheiros espessura 4 mm, inclinado, dim. 0.80x0.60 m, incluindo caixa em chapa compensada  resinada 6 mm, revestida com fórmica branca, fixado com parafusos cromados</t>
  </si>
  <si>
    <t>07</t>
  </si>
  <si>
    <t>0701</t>
  </si>
  <si>
    <t>IMPERMEABILIZAÇÃO CALHAS, LAJES DESCOBERTAS, BALDRAMES, PAREDES  E JARDINEIRAS</t>
  </si>
  <si>
    <t>070101</t>
  </si>
  <si>
    <t>08</t>
  </si>
  <si>
    <t>0801</t>
  </si>
  <si>
    <t>080101</t>
  </si>
  <si>
    <t>09</t>
  </si>
  <si>
    <t>0901</t>
  </si>
  <si>
    <t>090101</t>
  </si>
  <si>
    <t>0902</t>
  </si>
  <si>
    <t>090201</t>
  </si>
  <si>
    <t>090202</t>
  </si>
  <si>
    <t>090203</t>
  </si>
  <si>
    <t>Cerâmica retificada, acabamento brilhante, dim. 33x61cm, ref. de cor OVIEDO PURO BRANCO Biancogres/equiv. assentado com argamassa de cimento colante, inclusive rejuntamento com argamassapre-fabricada para rejunte</t>
  </si>
  <si>
    <t>0903</t>
  </si>
  <si>
    <t>090301</t>
  </si>
  <si>
    <t>Emboço de argamassa de cimento, cal hidratada CH1 e areia  média ou grossa lavada no traço 1:0.5:6, espessura 20 mm</t>
  </si>
  <si>
    <t>090302</t>
  </si>
  <si>
    <t>1001</t>
  </si>
  <si>
    <t>100101</t>
  </si>
  <si>
    <t>100102</t>
  </si>
  <si>
    <t>1002</t>
  </si>
  <si>
    <t>100201</t>
  </si>
  <si>
    <t>1003</t>
  </si>
  <si>
    <t>100301</t>
  </si>
  <si>
    <t>100302</t>
  </si>
  <si>
    <t>INSTALAÇÕES HIDROSSANITÁRIAS</t>
  </si>
  <si>
    <t>1101</t>
  </si>
  <si>
    <t>CONSERVAÇÃO - REDE DE ESGOTO E ÁGUAS PLUVIAIS</t>
  </si>
  <si>
    <t>110101</t>
  </si>
  <si>
    <t>Desentupimento de ramais de esgoto</t>
  </si>
  <si>
    <t>1102</t>
  </si>
  <si>
    <t>110201</t>
  </si>
  <si>
    <t>Tubo de PVC rígido soldável marrom, diâmetro 20mm (1/2")</t>
  </si>
  <si>
    <t>110202</t>
  </si>
  <si>
    <t>Tubo de PVC rígido soldável marrom, diâmetro 25mm (3/4")</t>
  </si>
  <si>
    <t>110203</t>
  </si>
  <si>
    <t>Tubo de PVC rígido soldável marrom, diâmetro 32mm (1")</t>
  </si>
  <si>
    <t>1103</t>
  </si>
  <si>
    <t>Tubo de PVC rígido soldável branco, para esgoto, diâmetro 40mm (1 1/2")</t>
  </si>
  <si>
    <t>Tubo de PVC rígido soldável branco, para esgoto, diâmetro 50mm (2")</t>
  </si>
  <si>
    <t>110303</t>
  </si>
  <si>
    <t>Tubo de PVC rígido soldável branco, para esgoto, diâmetro 100mm (4")</t>
  </si>
  <si>
    <t>1104</t>
  </si>
  <si>
    <t>110401</t>
  </si>
  <si>
    <t>110402</t>
  </si>
  <si>
    <t>110403</t>
  </si>
  <si>
    <t>APARELHOS HIDROSSANITÁRIOS</t>
  </si>
  <si>
    <t>1201</t>
  </si>
  <si>
    <t>120102</t>
  </si>
  <si>
    <t>Lavátorio de louça branca de canto p/ banheiro PNE, Coleção Master L.76.17, Ref. Deca ou equivalente, incl. válvula, sifão e engates metálicos cromados, exclusive torneira</t>
  </si>
  <si>
    <t>1202</t>
  </si>
  <si>
    <t>120201</t>
  </si>
  <si>
    <t>120202</t>
  </si>
  <si>
    <t>Torneira de pressão, acionamento por alavanca, tipo mesa, p/ PNE, c/ arejador, acab. cromado, Ø1/2", linha Presmatic Benefit, cod. 00490706 marcas de referencia Docol, Deca ou Fabrimar</t>
  </si>
  <si>
    <t>120203</t>
  </si>
  <si>
    <t>Torneira para lavatório, de mesa, com ciclo fixo, antivandalismo, arejador e acabamento cromado, marcas de referência Fabrimar, Deca, Docol ou equivalente</t>
  </si>
  <si>
    <t>120204</t>
  </si>
  <si>
    <t>Torneira de parede cromada, marcas de referência Fabrimar (linha prática, ref.1157) ,  Deca ou Docol</t>
  </si>
  <si>
    <t>120205</t>
  </si>
  <si>
    <t>Registro de gaveta com canopla cromada, diâmetro 25mm (1")</t>
  </si>
  <si>
    <t>1203</t>
  </si>
  <si>
    <t>120301</t>
  </si>
  <si>
    <t>120302</t>
  </si>
  <si>
    <t>120303</t>
  </si>
  <si>
    <t>120304</t>
  </si>
  <si>
    <t>Porta sabonete líquido ABS, com reservatório, dimensões 29x12x11 cm, com fechadura e chave de plástico</t>
  </si>
  <si>
    <t>120305</t>
  </si>
  <si>
    <t>Porta papel higiênico ABS ou equivalente, rolo de 300 a 400 m, dimensões 27.5x27x12 cm</t>
  </si>
  <si>
    <t>120306</t>
  </si>
  <si>
    <t>Porta papel toalha ABS ou equivalente, interfolhado 2 ou 3 dobras, dimensões 37x28x12 cm, com fechadura e chave de plástico</t>
  </si>
  <si>
    <t>120307</t>
  </si>
  <si>
    <t>Barra de apoio reta em aço inox 304 p/ portadores de necessidades especiais (NBR 9050), largura 80 cm</t>
  </si>
  <si>
    <t>1301</t>
  </si>
  <si>
    <t>130101</t>
  </si>
  <si>
    <t>130102</t>
  </si>
  <si>
    <t>130103</t>
  </si>
  <si>
    <t>130104</t>
  </si>
  <si>
    <t>1302</t>
  </si>
  <si>
    <t>130201</t>
  </si>
  <si>
    <t>1401</t>
  </si>
  <si>
    <t>TRATAMENTO, CONSERVAÇÃO E LIMPEZA PÓS OBRA</t>
  </si>
  <si>
    <t>140101</t>
  </si>
  <si>
    <t>1501</t>
  </si>
  <si>
    <t>COMUNICAÇÃO VISUAL</t>
  </si>
  <si>
    <t>150101</t>
  </si>
  <si>
    <t>Fornec. e coloc. placa chapa galv esp 1MM, cantos arredondados R= 1,5CM, formato 18X18CM, c/ pintura automotiva e texto em impressão digital uv aplicado diretamente sobre a chapa incl.  fixação com fita dupla face ou tipo bandeira</t>
  </si>
  <si>
    <t>Total Planilha 02</t>
  </si>
  <si>
    <t>PLANILHA 03 -  SALAS DE AULA E DEMAIS AMBIENTES INTERNOS</t>
  </si>
  <si>
    <t>Retirada de rodapé ou rodaparede de granito</t>
  </si>
  <si>
    <t>Retirada de bancadas, bancos, tampos e prateleiras em granito</t>
  </si>
  <si>
    <t>010116</t>
  </si>
  <si>
    <t>Remoção de tubulação de gás</t>
  </si>
  <si>
    <t>010117</t>
  </si>
  <si>
    <t>Demolição de caixa ralo em alvenaria, dim. de 80x80 cm, Hmáx=1,00m, inclusive lastro de concreto, revestimento e tampa de concreto</t>
  </si>
  <si>
    <t>010118</t>
  </si>
  <si>
    <t>Retirada de tanque de louça</t>
  </si>
  <si>
    <t>Fornecimento, preparo e aplicação de concreto magro com consumo mínimo de cimento de  250 kg/m3 (brita 1) - (5% de perdas já incluído no custo)</t>
  </si>
  <si>
    <t>030102</t>
  </si>
  <si>
    <t>Tela soldada em aço CA-60 B, diâmetro 4.2mm, com malha de 10 x 10 cm, para armação</t>
  </si>
  <si>
    <t>Divisória de granito com 3 cm de  espessura, assentada com argamassa de cimento e areia no traço 1:3, na cor cinza</t>
  </si>
  <si>
    <t>050102</t>
  </si>
  <si>
    <t>050103</t>
  </si>
  <si>
    <t>0502</t>
  </si>
  <si>
    <t>PORTAS COM VISOR</t>
  </si>
  <si>
    <t>050201</t>
  </si>
  <si>
    <t xml:space="preserve">Porta em madeira de lei tipo angelim pedra/equiv., esp. 35mm maciça c/ friso p/ verniz, padrão SEDU, c/ visor, incl. alizares, dobradiças e fech. inox Premium ext. ref. 2600/71 máq.40 Aliança/equiv., dim. 0.80x2.10 m	</t>
  </si>
  <si>
    <t>050202</t>
  </si>
  <si>
    <t>Porta em mad lei angelim pedra/equiv., esp.35mm, emassada e pintada c/tinta esmalte sintético, padrão SEDU, c/visor, incl. alizares, dobradiças e fech. inox Premium ext. ref. 2600/71 máq.40 Aliança/equiv., dim.0.80x2.10m</t>
  </si>
  <si>
    <t>050203</t>
  </si>
  <si>
    <t>Porta em madeira de lei tipo angelim pedra/equiv., esp.35mm maciça c/friso p/ verniz, padrão SEDU, c/ visor, incl. alizares, dobradiças, fechadura inox Premium ext. ref. 2600/71 máq.40 Aliança/equiv, excl. marco, dim. 0.90x2.10 m</t>
  </si>
  <si>
    <t>050204</t>
  </si>
  <si>
    <t>Porta em madeira de lei tipo angelim pedra ou equiv.,esp. 35mm, maciça c/ friso p/ verniz, padrão SEDU, c/ visor, incl. alizares, dobradiças e fech. inox Premium ext. ref. 2600/71 máq.40 Aliança/equiv., excl. marco, dim.1.60x2.10m</t>
  </si>
  <si>
    <t>0503</t>
  </si>
  <si>
    <t>050301</t>
  </si>
  <si>
    <t>050302</t>
  </si>
  <si>
    <t>0602</t>
  </si>
  <si>
    <t>JANELA MAXIM-AR EM ALUMÍNIO ANODIZADO COR NATURAL</t>
  </si>
  <si>
    <t>060201</t>
  </si>
  <si>
    <t>0603</t>
  </si>
  <si>
    <t>JANELA DE CORRER EM ALUMÍNIO ANODIZADO COR NATURAL</t>
  </si>
  <si>
    <t>060301</t>
  </si>
  <si>
    <t>060302</t>
  </si>
  <si>
    <t>060303</t>
  </si>
  <si>
    <t>060304</t>
  </si>
  <si>
    <t>0604</t>
  </si>
  <si>
    <t>BÁSCULA DE CORRER EM ALUMÍNIO ANODIZADO COR NATURAL</t>
  </si>
  <si>
    <t>060401</t>
  </si>
  <si>
    <t>060402</t>
  </si>
  <si>
    <t>0605</t>
  </si>
  <si>
    <t>060501</t>
  </si>
  <si>
    <t>0606</t>
  </si>
  <si>
    <t>GUICHÊS EM ALUMÍNIO ANODIZADO COR NATURAL</t>
  </si>
  <si>
    <t>060601</t>
  </si>
  <si>
    <t>060602</t>
  </si>
  <si>
    <t>0607</t>
  </si>
  <si>
    <t>060701</t>
  </si>
  <si>
    <t>Requadro em aluminio com tela mosquiteiro fixada, detalhe de referência SEDU 36-R1</t>
  </si>
  <si>
    <t>070102</t>
  </si>
  <si>
    <t>Vidro plano transparente liso laminado, com 6 mm de espessura</t>
  </si>
  <si>
    <t>0702</t>
  </si>
  <si>
    <t>070201</t>
  </si>
  <si>
    <t>100202</t>
  </si>
  <si>
    <t>100203</t>
  </si>
  <si>
    <t>100204</t>
  </si>
  <si>
    <t>110102</t>
  </si>
  <si>
    <t>Soleira de granito cinza andorinha esp. 2 cm e largura de 15 cm</t>
  </si>
  <si>
    <t>Peitoril de granito cinza andorinha polido, largura de 27 cm e espessura de 2 cm, com pingadeira, assentado com argamassa de cimento colante AC-III pré-fabricada, inclusive rejuntamento</t>
  </si>
  <si>
    <t>110204</t>
  </si>
  <si>
    <t>Fornecimento de porcelanato polido, acabamento acetinado, dim. 60x60cm, ref. de cor CIMENTO CINZA BOLD Potobello/equiv (entregar na unidade escolar para reparos futuros)</t>
  </si>
  <si>
    <t>REDE DE ESGOTO E DRENAGEM - TUBOS DE PVC</t>
  </si>
  <si>
    <t>Tubo de PVC rígido soldável branco, para esgoto, diâmetro 40mm (1 1/2"), inclusive conexões, enterrado, inclusive abertura e fechamento de vala</t>
  </si>
  <si>
    <t>Tubo de PVC rígido soldável branco, para esgoto, diâmetro 50mm (2"), inclusive conexões, enterrado, inclusive abertura e fechamento de vala</t>
  </si>
  <si>
    <t>Tubo de PVC rígido soldável branco, para esgoto, diâmetro 75mm (3"), inclusive conexões, enterrado, inclusive abertura e fechamento de vala</t>
  </si>
  <si>
    <t>Tubo de PVC rígido soldável branco, para esgoto, diâmetro 100mm (4"), inclusive conexões, enterrado, inclusive abertura e fechamento de vala</t>
  </si>
  <si>
    <t>120308</t>
  </si>
  <si>
    <t>1204</t>
  </si>
  <si>
    <t>120401</t>
  </si>
  <si>
    <t>Caixa sifonada em PVC, diâm. 150mm saída de 50mm, com grelha e porta grelha quadrados, em aço inox</t>
  </si>
  <si>
    <t>120402</t>
  </si>
  <si>
    <t>Caixa sifonada em PVC, diâm. 150mm saída de 75mm, com grelha e porta grelha quadrados, em aço inox</t>
  </si>
  <si>
    <t>120403</t>
  </si>
  <si>
    <t>120404</t>
  </si>
  <si>
    <t>1205</t>
  </si>
  <si>
    <t>REGISTROS E VÁLVULAS</t>
  </si>
  <si>
    <t>120501</t>
  </si>
  <si>
    <t>120502</t>
  </si>
  <si>
    <t>1206</t>
  </si>
  <si>
    <t>ADAPTADORES E CONEXÕES PVC</t>
  </si>
  <si>
    <t>120601</t>
  </si>
  <si>
    <t>Adaptador de PVC soldável para registro, diâmetro 25mm x 3/4"</t>
  </si>
  <si>
    <t>1207</t>
  </si>
  <si>
    <t>120701</t>
  </si>
  <si>
    <t>Abraçadeira tipo "U", diâmetro 25mm, para fixação de tubos, inclusive parafusos e buchas para fixação, exclusive tubos</t>
  </si>
  <si>
    <t>120702</t>
  </si>
  <si>
    <t>Abraçadeira tipo "U" diâmetro 40 mm, para fixação de tubos, inclusive parafusos e buchas para fixação, exclusive tubos</t>
  </si>
  <si>
    <t>120703</t>
  </si>
  <si>
    <t>Abraçadeira tipo "U" diâmetro 50 mm, para fixação de tubos, inclusive parafusos e buchas para fixação, exclusive tubos</t>
  </si>
  <si>
    <t>120704</t>
  </si>
  <si>
    <t>Abraçadeira tipo "U", diâmetro 100mm, para fixação de tubos, inclusive parafusos e buchas para fixação, exclusive tubos</t>
  </si>
  <si>
    <t>1208</t>
  </si>
  <si>
    <t>ABERTURA E FECHAMENTO DE RASGOS (INCLUSIVE PREPARO E APLICAÇÃO DE ARGAMASSA)</t>
  </si>
  <si>
    <t>120801</t>
  </si>
  <si>
    <t>120802</t>
  </si>
  <si>
    <t>120803</t>
  </si>
  <si>
    <t>120804</t>
  </si>
  <si>
    <t>120805</t>
  </si>
  <si>
    <t>1209</t>
  </si>
  <si>
    <t>ABERTURA E FECHAMENTO DE FUROS</t>
  </si>
  <si>
    <t>120901</t>
  </si>
  <si>
    <t>Furo em alvenaria para diâmetros menores ou iguais a 40 mm</t>
  </si>
  <si>
    <t>120902</t>
  </si>
  <si>
    <t>Furo em concreto com martelete ou rompedor pneumático manual para diâmetros menores ou iguais a 1.1/2"</t>
  </si>
  <si>
    <t>cm</t>
  </si>
  <si>
    <t>120903</t>
  </si>
  <si>
    <t>Furo em concreto com martelete ou rompedor pneumático manual para diâmetros maiores 1.1/2" e menores ou iguais a 3"</t>
  </si>
  <si>
    <t>120904</t>
  </si>
  <si>
    <t>Furo em concreto com martelete ou rompedor pneumático manual para diâmetros maiores 3" e menores ou iguais a 4"</t>
  </si>
  <si>
    <t>Instalação de gás em tubo galv. NBR 5590-classe pesada 20mm (3/4"), inclusive conexões</t>
  </si>
  <si>
    <t>Escavação manual de vala dimensões 60x30 cm, para assentamento de tubo de aço galvanizado, inclusive berço em concreto magro altura de 8 cm, reaterro com areia e bota-fora de material escavado, exclusive tubo</t>
  </si>
  <si>
    <t>Pintura com tinta epoxi a duas demãos, marcas de referência Suvinil, Coral ou Metalatex, sobre tubo de aço galvanizado, diâmetro 25 mm, inclusive uma demão de primer epoxi</t>
  </si>
  <si>
    <t>Válvula de esfera NPT para gás, diâmetro 3/4", inclusive plug para vedação</t>
  </si>
  <si>
    <t>130105</t>
  </si>
  <si>
    <t>130106</t>
  </si>
  <si>
    <t>Execução de teste de estanqueidade (teste de vazão) das instalações de Gás GLP, incluindo emissão de Anotação de Responsabilidade Técnica e laudo</t>
  </si>
  <si>
    <t>130107</t>
  </si>
  <si>
    <t>SISTEMA DE EXAUSTÃO</t>
  </si>
  <si>
    <t>Duto exaustor em aço inox 304 N.22, acabamento natural, diâmetro de 30 cm</t>
  </si>
  <si>
    <t>130202</t>
  </si>
  <si>
    <t>Coifa em chapa inox 304, nº22 (0.8mm), completa inclusive exaustor de 1/2 hp de potência, conforme detalhe em projeto</t>
  </si>
  <si>
    <t>130203</t>
  </si>
  <si>
    <t>140102</t>
  </si>
  <si>
    <t>140103</t>
  </si>
  <si>
    <t>Saboneteira de louça branca, 15x15cm, marcas de referência Deca, Celite ou Ideal Standard</t>
  </si>
  <si>
    <t>1402</t>
  </si>
  <si>
    <t>140201</t>
  </si>
  <si>
    <t>140202</t>
  </si>
  <si>
    <t>Torneira de parede, p/ cozinha, com saída para filtro, com bica giratória, inclusive filtro, referências: Lorenzetti 1144-C52, Forusi 2172, Fani 1868-C50, Oliveira Metais 2167-C50, ou equivalente técnico</t>
  </si>
  <si>
    <t>140203</t>
  </si>
  <si>
    <t>140204</t>
  </si>
  <si>
    <t>140205</t>
  </si>
  <si>
    <t>Chuveiro tipo ducha cromado, marcas de referência Lorenzetti, Corona ou Cardal</t>
  </si>
  <si>
    <t>1403</t>
  </si>
  <si>
    <t>140301</t>
  </si>
  <si>
    <t>140302</t>
  </si>
  <si>
    <t>Bancada molhada em granito cinza polido, esp.2cm, apoiada em cantoneira 1.1/2"x1.1/2"x3/16" c/ tratamento antiferruginoso e pintura em esmalte sintético, acabamento abaulado e rodabanca h=10cm, dim.: 1,54x0,60m (Cozinha)</t>
  </si>
  <si>
    <t>140303</t>
  </si>
  <si>
    <t>Bancada seca em granito cinza polido, esp.2cm, apoiada em cantoneira 1.1/2"x1.1/2"x3/16" c/ tratamento antiferruginoso e pintura em esmalte sintético, acabamento abaulado e rodabanca h=10cm, dim.: 1,20x0,60m (Cozinha)</t>
  </si>
  <si>
    <t>140304</t>
  </si>
  <si>
    <t>Bancada seca em granito cinza polido, esp.2cm, apoiada em cantoneira 1.1/2"x1.1/2"x3/16" c/ tratamento antiferruginoso e pintura em esmalte sintético, acabamento abaulado e rodabanca h=10cm, dim.: 2,97x0,60m (Cozinha)</t>
  </si>
  <si>
    <t>140305</t>
  </si>
  <si>
    <t>Bancada seca em granito cinza polido, esp.2cm, apoiada em cantoneira 1.1/2"x1.1/2"x3/16" c/ tratamento antiferruginoso e pintura em esmalte sintético, acabamento abaulado e rodabanca h=10cm, dim.: 1,77x0,60m (Cozinha)</t>
  </si>
  <si>
    <t>140306</t>
  </si>
  <si>
    <t>Bancada seca em granito cinza polido, esp.2cm, apoiada em cantoneira 1.1/2"x1.1/2"x3/16" c/ tratamento antiferruginoso e pintura em esmalte sintético, acabamento abaulado e rodabanca h=10cm, dim.: 1,79x0,60m (Cozinha)</t>
  </si>
  <si>
    <t>140307</t>
  </si>
  <si>
    <t>Bancada seca em granito cinza polido, esp.2cm, apoiada em cantoneira 1.1/2"x1.1/2"x3/16" c/ tratamento antiferruginoso e pintura em esmalte sintético, acabamento abaulado e rodabanca h=10cm, dim.: 1,80x0,60m (Cozinha)</t>
  </si>
  <si>
    <t>140308</t>
  </si>
  <si>
    <t>Bancada seca em granito cinza polido, esp.2cm, apoiada em cantoneira 1.1/2"x1.1/2"x3/16" c/ tratamento antiferruginoso e pintura em esmalte sintético, acabamento abaulado e rodabanca h=10cm, dim.: 0,78x0,60m (Cozinha)</t>
  </si>
  <si>
    <t>140309</t>
  </si>
  <si>
    <t>Bancada seca em granito cinza polido, esp.2cm, apoiada em cantoneira 1.1/2"x1.1/2"x3/16" c/ tratamento antiferruginoso e pintura em esmalte sintético, acabamento abaulado e rodabanca h=10cm, dim.: 0,80x0,60m (Cozinha)</t>
  </si>
  <si>
    <t>140310</t>
  </si>
  <si>
    <t>Bancada superior em granito cinza polido espessura 2 cm, acabamento abaulado nas duas faces, dim.: 2,10x0,40 m (Balcão guichê passa-pratos G1)</t>
  </si>
  <si>
    <t>140311</t>
  </si>
  <si>
    <t>Bancada superior em granito cinza polido espessura 2 cm, acabamento abaulado nas duas faces, dim.: 1,20x0,40 m (Balcão guichê recebimento G2)</t>
  </si>
  <si>
    <t>140312</t>
  </si>
  <si>
    <t>Bancada inferior em granito cinza polido, esp.2cm, apoiada em cantoneira 1.1/2"x1.1/2"x3/16" c/ tratamento antiferruginoso e pintura em esmalte sintético, acabamento abaulado e rodabanca h=10cm, dim.: 2,10x0,60 m (Balcão guichê pa</t>
  </si>
  <si>
    <t>140313</t>
  </si>
  <si>
    <t>Bancada inferior em granito cinza polido, esp.2cm, apoiada em cantoneira 1.1/2"x1.1/2"x3/16" c/ tratamento antiferruginoso e pintura em esmalte sintético, acabamento abaulado e rodabanca h=10cm, dim.: 1,20x0,60 m (Balcão guichê re</t>
  </si>
  <si>
    <t>1404</t>
  </si>
  <si>
    <t>140401</t>
  </si>
  <si>
    <t>140402</t>
  </si>
  <si>
    <t>140403</t>
  </si>
  <si>
    <t>140404</t>
  </si>
  <si>
    <t>140405</t>
  </si>
  <si>
    <t>Cuba em aço inox nº 02(dim.560x340x150)mm, marcas de referência Franke, Strake, tramontina, inclusive válvula de metal 31/2"  e sifão cromado 1 x 1/2", excl. torneira</t>
  </si>
  <si>
    <t>140406</t>
  </si>
  <si>
    <t>140407</t>
  </si>
  <si>
    <t>140408</t>
  </si>
  <si>
    <t>140409</t>
  </si>
  <si>
    <t>Armário p/ panelões em alvenaria de blocos cerâmicos 10x20x20 cm, dim.: 1,02x0,65m, revestida com cerâmica retificada 33x61cm, OVIEDO PURO BRANCO nas laterais e granito cinza andorinha esp.:2cm na frente, c/ altura de 2 m, exclusi</t>
  </si>
  <si>
    <t>150102</t>
  </si>
  <si>
    <t>150103</t>
  </si>
  <si>
    <t>150104</t>
  </si>
  <si>
    <t>150105</t>
  </si>
  <si>
    <t>150106</t>
  </si>
  <si>
    <t>1502</t>
  </si>
  <si>
    <t>150201</t>
  </si>
  <si>
    <t>150202</t>
  </si>
  <si>
    <t>150203</t>
  </si>
  <si>
    <t>1503</t>
  </si>
  <si>
    <t>150301</t>
  </si>
  <si>
    <t>1601</t>
  </si>
  <si>
    <t>160101</t>
  </si>
  <si>
    <t>17</t>
  </si>
  <si>
    <t>1701</t>
  </si>
  <si>
    <t>170101</t>
  </si>
  <si>
    <t>Quadro pincel novo, completo, de laminado melamínico alta pressão, "LOUSA" quadriculado, cor  branco brilhante, linha Lousas, padrão F608 Brancoline, esp. 1mm, incl. requadro madeira 2.5 x 5.0 cm e porta pincel, dim. 3.95 x 1.29 m</t>
  </si>
  <si>
    <t>1702</t>
  </si>
  <si>
    <t>170201</t>
  </si>
  <si>
    <t>170202</t>
  </si>
  <si>
    <t>170203</t>
  </si>
  <si>
    <t>Execução de base em alvenaria e acabamento em granito cinza andorinha, esp. 2 cm, L=50 cm, assentada com argamassa de cimento colante pré-fabricada, inclusive rejuntamento</t>
  </si>
  <si>
    <t>1703</t>
  </si>
  <si>
    <t>170301</t>
  </si>
  <si>
    <t>Acabamento superior e das laterais dos guichês passa-prato e recebimento, em granito cinza andorinha polido, largura de 17 cm e espessura de 2 cm</t>
  </si>
  <si>
    <t>1704</t>
  </si>
  <si>
    <t>170401</t>
  </si>
  <si>
    <t>Sub total 17</t>
  </si>
  <si>
    <t>Total Planilha 03</t>
  </si>
  <si>
    <t>PLANILHA 04 -  FACHADA E CIRCULAÇÕES</t>
  </si>
  <si>
    <t>Demolição de lajes de concreto armado, de forma mecanizada, com martelete ou rompedor pneumático, sem reaproveitamento, inclusive afastamento</t>
  </si>
  <si>
    <t>Retirada de bebedouro elétrico inox</t>
  </si>
  <si>
    <t>Retirada de corrimão de ferro galvanizado chumbado sobre mureta</t>
  </si>
  <si>
    <t>Remoção de carepa, óxidos, ferrugem e tinta antiga soltas c/ emprego de ferramentas manuais tipo escovas, espátulas, lixas, martelos, raspadores, picadores e outras ferramentas manuais de impacto p/ tratamento de superfície de aço</t>
  </si>
  <si>
    <t>Demolição de estrutura metálica, sem reaproveitamento</t>
  </si>
  <si>
    <t>0302</t>
  </si>
  <si>
    <t>Execução de junta de dilatação 2 x 2 cm  considerando 1cm de  aplicação de isopor e 1cm de aplicação de  mastique elástico do tipo sikaflex 1a ou equivalente</t>
  </si>
  <si>
    <t>030202</t>
  </si>
  <si>
    <t>Recuperação de concreto estrutural, inclusive retirada do concreto solto, limpeza da ferragem com escova de aço, aplicação de SIKATOP 108 ARMATEK/equivalente e recomposição dos locais danificados com SIKAGROUT/equivalente</t>
  </si>
  <si>
    <t>Chumbamento de portão de ferro, exclusive portão e fechadura (por m2)</t>
  </si>
  <si>
    <t>Grade de ferro em tubo de ferro galvanizado Ø2" e barra chata de 1.1/2"x1/4", inclusive chumbamento, exclusive pintura, conforme detalhe de projeto</t>
  </si>
  <si>
    <t>Cobertura em telha termoacústica tipo telha/painel em aço galvalume, chapa superior trapezoidal LR40 e=0.5mm, chapa inferior plana e=0.43mm, pintura de fábrica nas duas faces cor branca, inclusive acessórios de fixação e núcleo</t>
  </si>
  <si>
    <t>Acabamento frontal para telha/painel em aço galvalume, p/ telha termoacústica trapezoidal 40, pintura na cor branca, marcas de referência Perfilor, Metform, Isoeste ou equivalente, inclusive acessório de fixação</t>
  </si>
  <si>
    <t>Rufo lateral em aço galvalume, pintura eletrostática cor branca em todas as faces, desenvolvimento 600 mm, marcas de referência Perfilor, Metform, Santo André ou equivalente, inclusive acessório de fixação</t>
  </si>
  <si>
    <t>050104</t>
  </si>
  <si>
    <t>Rufo de topo dentado trap. LR-40 em aço galvalume, esp. 0.65 mm, pintura cor branca em todas as faces, desenvolvimento 600 mm, marcas de referência Perfilor, MBP, Isoeste ou equivalente, inclusive acessório de fix.</t>
  </si>
  <si>
    <t>050105</t>
  </si>
  <si>
    <t>Rufo pingadeira em aço galvalume, pintura eletrostática cor branca em todas as faces, desenvolvimento 200 mm, marcas de referência Perfilor, MBP, Isoeste ou equivalente, inclusive acessório de fixação</t>
  </si>
  <si>
    <t>060202</t>
  </si>
  <si>
    <t>070202</t>
  </si>
  <si>
    <t>Piso alta resistência tipo granilite natural ou equiv., placas 40x40x3cm, de qualidade comprovada, assent. c/ argamassa 1:3 (cimento:areia) esp. média 3.5cm, sobre lastro de concreto, exclusive lastro</t>
  </si>
  <si>
    <t>0703</t>
  </si>
  <si>
    <t>070301</t>
  </si>
  <si>
    <t>070302</t>
  </si>
  <si>
    <t>070303</t>
  </si>
  <si>
    <t>Peitoril de granito cinza polido com pingadeira, largura de 20 cm, esp. 2 cm</t>
  </si>
  <si>
    <t>0704</t>
  </si>
  <si>
    <t>070401</t>
  </si>
  <si>
    <t>Raspagem, estucamento e polimento de piso de alta resistência existente, tipo granilite, usando estuque com adesivo, cimento branco e corante, feito mecanicamente</t>
  </si>
  <si>
    <t>070402</t>
  </si>
  <si>
    <t>Pintura c/ verniz epóxi modificado bicomponente transparente s/ solvente, Intergard 2001 ou W-POXI VERNIZ HSS 301, sobre piso de concreto/granilite de alta resistência a três demãos, marca de referência International, WEG ou equiv</t>
  </si>
  <si>
    <t>080102</t>
  </si>
  <si>
    <t>0802</t>
  </si>
  <si>
    <t>REDE DE ÁGUA FRIA - REGISTROS E VÁLVULAS</t>
  </si>
  <si>
    <t>080201</t>
  </si>
  <si>
    <t>0803</t>
  </si>
  <si>
    <t>080301</t>
  </si>
  <si>
    <t>080302</t>
  </si>
  <si>
    <t>0804</t>
  </si>
  <si>
    <t>080401</t>
  </si>
  <si>
    <t>090102</t>
  </si>
  <si>
    <t>090103</t>
  </si>
  <si>
    <t>090104</t>
  </si>
  <si>
    <t>Preparo e limpeza manual de superfície metálica, utilizando lixa e raspadeira</t>
  </si>
  <si>
    <t>Pintura com tinta a base de esmalte sintético tipo Hammerite, Coral ou equivalente, a três demãos em metal</t>
  </si>
  <si>
    <t>090204</t>
  </si>
  <si>
    <t>Fornecimento e aplicação de verniz poliuretano em estruturas metálicas, com pistola, ref. Interthane 990 BI componente, Rethane FLV 653 ou Perforthane Acabamento HB 169, marcas de referência International, Renner ou Perfortex</t>
  </si>
  <si>
    <t>Corrimão de tubo de ferro galvanizado diâmetro 2"  Din 2440, inclusive pintura esmalte sintético sobre fundo anticorrosivo à duas demãos</t>
  </si>
  <si>
    <t>Guarda-corpo de tubo de aço inox diâmetros 2" e 1", esp. de 2.0 e 1.5 mm, chumbado sobre mureta e nas laterais dos pilares com chumbador tipo parabolt, canoplas de acabamento, conforme detalhe em projeto</t>
  </si>
  <si>
    <t>100103</t>
  </si>
  <si>
    <t>Corrimão de tubo de aço inox diâmetros 2" e 3/4", esp. 2.0 e 1.5 mm, H=0.90m, chumbado na parede com chumbador tipo parabolt, canoplas de acabamento, conforme detalhe em projeto</t>
  </si>
  <si>
    <t>Total Planilha  04</t>
  </si>
  <si>
    <t>PLANILHA 05 -  COBERTURA E QUADRA DE ESPORTES</t>
  </si>
  <si>
    <t>Remoção de telhas cerâmica, inclusive cumeeira</t>
  </si>
  <si>
    <t>Demolicao de calhas e rufos em chapas metalicas</t>
  </si>
  <si>
    <t>Retirada de trave de futebol de salão</t>
  </si>
  <si>
    <t>Retirada de tela</t>
  </si>
  <si>
    <t>Demolição de impermeabilizações com multimembranas asfálticas-elemento sintético</t>
  </si>
  <si>
    <t>Demolição a ponteiro, de base suporte, contrapiso, camada regularizadora ou de assentamento de pisos</t>
  </si>
  <si>
    <t>Complementação / as built de projeto arquitetônico de quadra esportiva</t>
  </si>
  <si>
    <t>Complementação/as built de projeto de redes elétricas de quadra esportiva/pátios cobertos</t>
  </si>
  <si>
    <t>Complementação/As Built de projeto de estrutura de concreto, inclusive fundações de Edifícios Educacionais</t>
  </si>
  <si>
    <t>Complementação/As Built de Projeto de paisagismo (espécies, portes, quantidades, mobiliário externo e acessórios)</t>
  </si>
  <si>
    <t>Complementação/As Built de Projeto de Urbanismo (Muros, Calçadas, Pavimentações, Canteiros, Acessos, Outros)</t>
  </si>
  <si>
    <t>Complementação/As Built de Projeto de Drenagem</t>
  </si>
  <si>
    <t>Complementação/As Built de projeto de instalações hidrossanitárias para área externa</t>
  </si>
  <si>
    <t>Complementação / as built de projeto de redes elétricas para área externa</t>
  </si>
  <si>
    <t>0103</t>
  </si>
  <si>
    <t>PROJETO EXECUTIVO</t>
  </si>
  <si>
    <t>010301</t>
  </si>
  <si>
    <t>Projeto Executivo de Estrutura Metálica de Edifícios Educacionais</t>
  </si>
  <si>
    <t>0104</t>
  </si>
  <si>
    <t>010401</t>
  </si>
  <si>
    <t>020102</t>
  </si>
  <si>
    <t>0202</t>
  </si>
  <si>
    <t>020201</t>
  </si>
  <si>
    <t>0203</t>
  </si>
  <si>
    <t>020301</t>
  </si>
  <si>
    <t>Transporte de material escavado para bota-fora, em caminhão basculante, em vias urbanas, incluso tempo de espera para carga e descarga em área licenciada de aterro de resíduos</t>
  </si>
  <si>
    <t>020302</t>
  </si>
  <si>
    <t>0204</t>
  </si>
  <si>
    <t>MOBILIZAÇÃO E DESMOBILIZAÇÃO DE EQUIPAMENTOS</t>
  </si>
  <si>
    <t>020401</t>
  </si>
  <si>
    <t>Desmobilização de equipamentos</t>
  </si>
  <si>
    <t>020402</t>
  </si>
  <si>
    <t>Mobilização de equipamentos</t>
  </si>
  <si>
    <t>030103</t>
  </si>
  <si>
    <t>030104</t>
  </si>
  <si>
    <t>030105</t>
  </si>
  <si>
    <t>Fornecimento e aplicação de concreto USINADO Fck=30 MPa  - considerando lançamento MANUAL para INFRA-ESTRUTURA (5% de perdas já incluído no custo)</t>
  </si>
  <si>
    <t>Fornecimento, preparo e aplicação de concreto Grout, utilizando argamassa pré-fabricada tipo Sikagrout ou equivalente e pedrisco</t>
  </si>
  <si>
    <t>Fôrma chapas de madeira compensada resinada, de 12 mm de espessura, levando-se em conta a utilização 3 vezes, reforçadas com sarrafos de madeira de 2.5 x 10.0 cm (incl. material, montagem, escoramento com pontaletes 8x8cm e desf.)</t>
  </si>
  <si>
    <t>030203</t>
  </si>
  <si>
    <t>Fornecimento, preparo e aplicação de concreto Fck=25 MPa (brita 1) - (5% de perdas já incluído no custo)</t>
  </si>
  <si>
    <t>030204</t>
  </si>
  <si>
    <t>030205</t>
  </si>
  <si>
    <t>030206</t>
  </si>
  <si>
    <t>Ancoragem de vergalhões de aço CA-50 Ø máx. 10.0mm, em estrutura existente, incl. apicoamento do concreto antigo, aplicação de adesivo estrutural Sikadur 32 ou equiv., execução de furos c/ prof. média até 50 cm, excl. vergalhões</t>
  </si>
  <si>
    <t>0303</t>
  </si>
  <si>
    <t>030301</t>
  </si>
  <si>
    <t>Limpeza de concreto com utilização de bomba 6CV jato de água, solvente e escova piaçava</t>
  </si>
  <si>
    <t>0304</t>
  </si>
  <si>
    <t>030401</t>
  </si>
  <si>
    <t>ESTRUTURA</t>
  </si>
  <si>
    <t>050106</t>
  </si>
  <si>
    <t>050107</t>
  </si>
  <si>
    <t>050108</t>
  </si>
  <si>
    <t>050109</t>
  </si>
  <si>
    <t>050110</t>
  </si>
  <si>
    <t>050111</t>
  </si>
  <si>
    <t>050112</t>
  </si>
  <si>
    <t>050113</t>
  </si>
  <si>
    <t>050114</t>
  </si>
  <si>
    <t>Fornecimento e colocação de chumbadores químicos de ampola Ø1/2"x160mm, comprimento da ancoragem 110 mm</t>
  </si>
  <si>
    <t>050115</t>
  </si>
  <si>
    <t>Execução de furo com broca de vídea diâmetro 1/2", utilizando martelete elétrico, para ancoragem em estrutura de concreto existente</t>
  </si>
  <si>
    <t>Arremate de borda lateral LR-40 em aço galvalume, desenvolvimento 300 mm, pintura cor branca em todas as faces, marcas de referência Perfilor, Metform, Isoeste ou equivalente, inclusive acessório de fixação</t>
  </si>
  <si>
    <t>Fornecimento e colocação de lona plástica preta 80 micras</t>
  </si>
  <si>
    <t>050205</t>
  </si>
  <si>
    <t>Cumeeira lisa dentada trap. LR-40 em aço galvanizado, esp. 0,50mm, pintura cor branca em todas as faces, desenvolvimento 600 mm, marcas de referência Perfilor, Metform, Isoeste ou equivalente, inclusive acessórios de fix.</t>
  </si>
  <si>
    <t>050303</t>
  </si>
  <si>
    <t>Cumeeira shed dentada trap. LR-40 em aço galvanizado, esp. 0,50mm, pintura cor branca em todas as faces, desenvolvimento 600 mm, marcas de referência Perfilor, Metform, Isoeste ou equivalente, inclusive acessório de fix.</t>
  </si>
  <si>
    <t>050304</t>
  </si>
  <si>
    <t>050305</t>
  </si>
  <si>
    <t>050306</t>
  </si>
  <si>
    <t>050307</t>
  </si>
  <si>
    <t>Chapim em granito cinza andorinha polido, largura de 21 cm e espessura de 2 cm, com pingadeira dos dois lados, assentamento com argamassa de cimento colante pré-fabricada, inclusive rejuntamento</t>
  </si>
  <si>
    <t>Limpeza manual da superfície e imprimação com primer asfáltico base água ECOPRIMER, consumo de 0,3L/m2, conforme NBR 9686</t>
  </si>
  <si>
    <t>060102</t>
  </si>
  <si>
    <t>Regularização de superfície  para impermeabilização, com arg. de cimento e areia traço 1:3, e= 2 cm</t>
  </si>
  <si>
    <t>060103</t>
  </si>
  <si>
    <t>Impermeabilização com manta asfáltica, classe B, estruturada com poliéster não tecido,  face exposta em alumínio, tipo III, esp. 4 mm, incl. fornecimento e aplicação, excl. proteção mecânica e regularização</t>
  </si>
  <si>
    <t>060104</t>
  </si>
  <si>
    <t>Pintura a base de asfalto, do tipo Igol 2 ou equivalente, para impermeabilização de fundações, baldrames, alicerces e muros de arrimo, a duas demãos</t>
  </si>
  <si>
    <t>Junta de dilatação para piso 5x15mm, inclusive corte e preenchimento com mastique</t>
  </si>
  <si>
    <t>Piso quadra poliesp. fck=25MPa, esp.=10 cm, armado c/ tela Q138, concreto camada única bombeável c/ brita n. 1, acab. sup. c/ rotoalisador, juntas c/ corte serra diamant. preench. c/ mastique e resina endurecedora de superf.</t>
  </si>
  <si>
    <t>080103</t>
  </si>
  <si>
    <t>Lastro de brita 1, apiloado manualmente</t>
  </si>
  <si>
    <t>080104</t>
  </si>
  <si>
    <t>Piso cimentado camurçado com argamassa de cimento e areia no traço 1:3 esp. 1.5cm, e lastro de concreto com 8cm de espessura, inclusive preparo de caixa e tela soldada Q92</t>
  </si>
  <si>
    <t>DRENAGEM</t>
  </si>
  <si>
    <t>Canaleta em alv. de blocos de concreto cheios 9x19x39, dim. 50x50cm, incl. grelha e caixilho em ferro fundido, fundo em brita N.3, revestimento int. c/ chapisco e reboco impermeabilizado, incl. escavação, reaterro e bota-fora</t>
  </si>
  <si>
    <t>CAIXAS DE ALVENARIA E CONCRETO</t>
  </si>
  <si>
    <t>Caixa de areia de alvenaria de blocos de concreto 9x19x39cm, dim. 50x50x60cm, c/ tampa em concreto esp. 5cm, lastro concreto esp. 10cm, revestida intern. c/ chapisco e reboco impermeabilizante, incl. escavação e reaterro</t>
  </si>
  <si>
    <t>0904</t>
  </si>
  <si>
    <t>090401</t>
  </si>
  <si>
    <t>Tampa de concreto para caixa de inspeção em alvenaria, espessura de 5 cm</t>
  </si>
  <si>
    <t>0905</t>
  </si>
  <si>
    <t>090501</t>
  </si>
  <si>
    <t>Pintura com tinta epóxi sobre piso em concreto polido, Interseal 653 Cor Concreto M39N, marca de ref. International ou equiv., a três demãos, com aplicador de selador a base de epóxi, 1 demão</t>
  </si>
  <si>
    <t>Pintura com tinta epóxi sobre piso em concreto polido, Interseal 653 Azul Caribe C935, marca de ref. International ou equiv., a três demãos, com aplicador de selador a base de epóxi, 1 demão</t>
  </si>
  <si>
    <t>Pintura à base de epoxi sobre piso em concreto polido, Intergard ref. 2005 cor amarelo Segurança C 067, marca de ref. International, Renner, Weg ou equiv., em faixas com largura de 5 cm, para demarcação da faixa de mini-quadra</t>
  </si>
  <si>
    <t>100303</t>
  </si>
  <si>
    <t>QUADRA DE ESPORTES</t>
  </si>
  <si>
    <t>Tela losangular de arame fio 12, malha 2" revestida em PVC, para reconstituição de alambrado.</t>
  </si>
  <si>
    <t>110103</t>
  </si>
  <si>
    <t>110104</t>
  </si>
  <si>
    <t>110105</t>
  </si>
  <si>
    <t>110106</t>
  </si>
  <si>
    <t>110107</t>
  </si>
  <si>
    <t>Mureta em alvenaria de blocos de concreto estrutural canaleta cheios 9x19x39 cm, H=0.40 m, esp. s/ revest. 9cm, incl. pilaretes armados a cada 3 m e cinca armada , escav., reaterro, conc. magro e revestimento</t>
  </si>
  <si>
    <t>Blocos intertravados pré-moldados de concreto tipo holandês ou equivalente, 200x100x60 mm, cor natural, resistência a compressão mínima de 35MPa, assentados sobre colchão de pó de pedra na espessura de 10 cm</t>
  </si>
  <si>
    <t>1105</t>
  </si>
  <si>
    <t>110501</t>
  </si>
  <si>
    <t>Tubo de ferro galvanizado diâmetro 2 1/2", soldado, para reconstituição de alambrado.</t>
  </si>
  <si>
    <t>1106</t>
  </si>
  <si>
    <t>110601</t>
  </si>
  <si>
    <t>Baldrames de concreto armado com dimensões de 15x30 cm, para travamento dos blocos de concreto de base de apoio dos pergolados, exclusive blocos, inclusive escavação, reaterro e bota-fora</t>
  </si>
  <si>
    <t>110602</t>
  </si>
  <si>
    <t>Blocos de concreto armado com dimensões de 60x60x60 cm, para base de apoio dos pilares de madeira dos pergolados, exclusive pilares, inclusive escavação, reaterro e bota-fora</t>
  </si>
  <si>
    <t>110603</t>
  </si>
  <si>
    <t>Cinta em concreto armado Fck=25MPa, dimensões 15x50 cm, para delimitação de piso sob pergolado, inclusive escavação, reaterro, bota-fora e concreto magro esp. 5 cm</t>
  </si>
  <si>
    <t>110604</t>
  </si>
  <si>
    <t>Pergolado em troncos de Eucalipto tratado e aparelhado, c/ pilares Ø20cm, vigas Ø16cm e elementos sombreadores Ø10cm c/ afastamento mín. de 3cm e máx. de 5cm, incl. pintura c/ imunizante a duas demãos e verniz filtro solar fosco</t>
  </si>
  <si>
    <t>110605</t>
  </si>
  <si>
    <t>Mesa de concreto aparente com tampo  de  60x60x5 cm, base de 30x30x75 cm e tabuleiro 40x40cm embutido no concreto, feito com pastilhas de mármore branco e granito preto de 5x5x2cm conf. projeto</t>
  </si>
  <si>
    <t>110606</t>
  </si>
  <si>
    <t>1107</t>
  </si>
  <si>
    <t>110701</t>
  </si>
  <si>
    <t>110702</t>
  </si>
  <si>
    <t>Total Planilha  05</t>
  </si>
  <si>
    <t>PLANILHA 06 -  SCIP</t>
  </si>
  <si>
    <t>EXTINTORES DE INCÊNDIO</t>
  </si>
  <si>
    <t>Recarga para extintores de incêndio de gás carbônico CO2 (5B:C - 6kg), com relatório de inspeção/manutenção</t>
  </si>
  <si>
    <t>Recarga para extintores de incêndio de água pressurizada (2A - 10L), com relatório de inspeção/manutenção</t>
  </si>
  <si>
    <t>SINALIZAÇÃO DE EMERGÊNCIA</t>
  </si>
  <si>
    <t>Placa de sinalização de segurança CODIGO 20 - 224(NBR 13.434); CÓDIGO E1 (NT 14/2010-ES) ("ALARME SONORO")</t>
  </si>
  <si>
    <t>Placa de sinalização de segurança CODIGO 12 - 315/158(NBR 13.434); CÓDIGO S12 (NT 14/2010-ES) ("SAIDA")</t>
  </si>
  <si>
    <t>Placa de sinalização de segurança CODIGO 01 - 315/158(NBR 13.434); CÓDIGO S1 (NT 14/2010-ES) ("SAIDA DE EMERGÊNCIA" - seta horizontal à direita)</t>
  </si>
  <si>
    <t>Placa de sinalização de segurança CODIGO 02 - 315/158(NBR 13.434); CÓDIGO S2 (NT 14/2010-ES) ("SAIDA DE EMERGÊNCIA" - seta horizontal à esquerda)</t>
  </si>
  <si>
    <t>Placa de sinalização de segurança CODIGO 09 - 315/158(NBR 13.434); CÓDIGO S9 (NT 14/2010-ES) ("SAIDA DE EMERGÊNCIA" - escadas à esquerda descendo)</t>
  </si>
  <si>
    <t>Placa de sinalização de emergência, CÓDIGO 23 - 224 (NBR 13.434); CÓDIGO E5 (NT 14/2010-ES); ("EXTINTOR DE INCÊNDIO")</t>
  </si>
  <si>
    <t>Sinalização de solo p/ equip. de combate a incêndio, símbolo quadrado 1.00x1.00 m c/ fundo vermelho 0.70x0.70 m e borda amarela larg.15cm, c/ tinta a base de resina acrílica, marcas ref. Suvinil, Coral ou Metalatex, a duas demãos</t>
  </si>
  <si>
    <t>Placa de sinalização de segurança CODIGO 01 (NBR 13.434); CÓDIGO P1 (NT 14/2010-ES) ("PROIBIDO FUMAR")</t>
  </si>
  <si>
    <t>Placa de sinalização "CUIDADO CENTRAL DE GÁS" letras com pintura esmalte sintético cor vermelhor e fundo em pintura esmalte sintético cor branco, conf. Detalhe</t>
  </si>
  <si>
    <t>ILUMINAÇÃO DE EMERGÊNCIA</t>
  </si>
  <si>
    <t>Bloco autônomo de iluminação de emergência 30 LEDS, Bivolt, Autonomia de 6 hrs, Potência 2W, Fluxo luminoso 110 lm - Ref. IE33005 - Empalux ou equivalente</t>
  </si>
  <si>
    <t>DETECÇÃO E ALARME DE INCÊNDIO</t>
  </si>
  <si>
    <t>010402</t>
  </si>
  <si>
    <t>010403</t>
  </si>
  <si>
    <t>010404</t>
  </si>
  <si>
    <t>PROJETO</t>
  </si>
  <si>
    <t>Total Planilha  06</t>
  </si>
  <si>
    <t>PLANILHA 07 -  INSTALAÇÕES ELÉTRICAS</t>
  </si>
  <si>
    <t>Retirada de quadro de distribuição, inclusive disjuntores, para até 32 disjuntores</t>
  </si>
  <si>
    <t>Retirada de Padrão de Entrada de Energia Elétrica</t>
  </si>
  <si>
    <t>010302</t>
  </si>
  <si>
    <t>010303</t>
  </si>
  <si>
    <t>Aterro manual para regularização do terreno em areia, inclusive adensamento hidráulico e fornecimento do material  (máximo de 100m3)</t>
  </si>
  <si>
    <t>DEMOLIÇÕES E RETIRADAS DE CIVIL</t>
  </si>
  <si>
    <t>0105</t>
  </si>
  <si>
    <t>010501</t>
  </si>
  <si>
    <t>0106</t>
  </si>
  <si>
    <t>ABERTURA E FECHAMENTOS</t>
  </si>
  <si>
    <t>010601</t>
  </si>
  <si>
    <t>0107</t>
  </si>
  <si>
    <t>010701</t>
  </si>
  <si>
    <t>0108</t>
  </si>
  <si>
    <t>010801</t>
  </si>
  <si>
    <t>INFRAESTRUTURA PARA INSTALAÇÕES ELÉTRICAS</t>
  </si>
  <si>
    <t>ELETRODUTOS E ABRAÇADEIRAS</t>
  </si>
  <si>
    <t>Eletrodutos de PVC rígido roscável, anti-chama, cor preta fabr. de acordo com a EB-744 da classe B, NBR-6150 da ABNT, c/ extremidades, luva, curva, bucha e arruela, diâm. 1" (32mm), incl conexões, marc TIGRE, DAISA, KANAFLEX</t>
  </si>
  <si>
    <t>Eletrodutos de PVC rígido roscável, anti-chama, cor preta fabr. de acordo com a EB-744 da classe B, NBR-6150 da ABNT, c/ extremidades, luva, curva, bucha e arruela, diâm. 1 1/2" (50mm), incl conexões, marc TIGRE, DAISA, KANAFLEX</t>
  </si>
  <si>
    <t>020103</t>
  </si>
  <si>
    <t>Eletrodutos de PVC rígido roscável, anti-chama, cor preta fabr. de acordo com a EB-744 da classe B, NBR-6150 da ABNT, c/ extremidades, luva, curva, bucha e arruela, diâm. 2" (60mm), incl conexões, marc TIGRE, DAISA, KANAFLEX</t>
  </si>
  <si>
    <t>020104</t>
  </si>
  <si>
    <t>Eletrodutos de PVC rígido roscável, anti-chama, cor preta fabr. de acordo com a EB-744 da classe B, NBR-6150 da ABNT, c/ extremidades, luva, curva, bucha e arruela, diâm. 3" (80mm), incl conexões, marc TIGRE, DAISA, KANAFLEX</t>
  </si>
  <si>
    <t>020105</t>
  </si>
  <si>
    <t>Eletrodutos de PVC rígido roscável, anti-chama, cor preta fabr. de acordo com a EB-744 da classe B, NBR-6150 da ABNT, c/ extremidades, luva, curva, bucha e arruela, diâm. 6" (110mm), incl conexões, marc TIGRE, DAISA, KANAFLEX</t>
  </si>
  <si>
    <t>020106</t>
  </si>
  <si>
    <t>Abraçadeira para eletroduto de 1", inclusive bucha e parafuso</t>
  </si>
  <si>
    <t>020107</t>
  </si>
  <si>
    <t>Abraçadeira para eletroduto de 1 1/2", inclusive bucha e parafuso</t>
  </si>
  <si>
    <t>020108</t>
  </si>
  <si>
    <t>Abraçadeira para eletroduto de 2", inclusive bucha e parafuso</t>
  </si>
  <si>
    <t>020109</t>
  </si>
  <si>
    <t>Abraçadeira para eletroduto de 3", inclusive bucha e parafuso</t>
  </si>
  <si>
    <t>020110</t>
  </si>
  <si>
    <t>Abraçadeira para eletroduto de 6", inclusive bucha e parafuso</t>
  </si>
  <si>
    <t>020111</t>
  </si>
  <si>
    <t>Duto de polietileno de alta densidade (PEAD), cor preta, seção circular, c/ corrugação helicoidal, flexível, fornecido com fio guia com acessorios conforme normas ABNT no diâmetro 1 1/2" - TIGRE, DAISA, KANAFLEX</t>
  </si>
  <si>
    <t>020112</t>
  </si>
  <si>
    <t>Duto de polietileno de alta densidade (PEAD), cor preta, seção circular, c/ corrugação helicoidal, flexível, fornecido com fio guia com acessorios conforme normas ABNT no diâmetro 2" - TIGRE, DAISA, KANAFLEX</t>
  </si>
  <si>
    <t>020113</t>
  </si>
  <si>
    <t>Duto de polietileno de alta densidade (PEAD), cor preta, seção circular, c/ corrugação helicoidal, flexível, fornecido com fio guia com acessorios conforme normas ABNT no diâmetro 3" - TIGRE, DAISA, KANAFLEX</t>
  </si>
  <si>
    <t>020114</t>
  </si>
  <si>
    <t>Furo em alvenaria para diâmetros menores ou iguais a 40 mm, para passagem de eletrodutos de diâmetros de 3/4" a 1"</t>
  </si>
  <si>
    <t>020115</t>
  </si>
  <si>
    <t>Furo em alvenaria para diâmetros maiores que 40 mm e menores ou iguais a 75 mm, para passagem de eletrodutos de diâmetros de 1.1/2" a 2.1/2"</t>
  </si>
  <si>
    <t>PERFILADOS E ELETROCALHAS</t>
  </si>
  <si>
    <t>Perfilado perfurado em chapa de aço, dimensões 38 mm x 38 mm inclusive suportes para fixação. MOPA, CEMAR, ANDALUZ</t>
  </si>
  <si>
    <t>020202</t>
  </si>
  <si>
    <t>Eletrocalha metálica perfurada galv a fogo conf norma NBR632 em chapa de ferro galv esp de 1,11 mm (chapa 18), dimensões 200 x 100 mm, c/ tampa parafusada, inclusive junções e suportes para fixação. MOPA, CEMAR, ANDALUZ</t>
  </si>
  <si>
    <t>020203</t>
  </si>
  <si>
    <t>020204</t>
  </si>
  <si>
    <t>020205</t>
  </si>
  <si>
    <t>020206</t>
  </si>
  <si>
    <t>Saída horizontal para eletroduto de 3"</t>
  </si>
  <si>
    <t>020207</t>
  </si>
  <si>
    <t>Eletrocalha metálica perfurada galv a fogo conf norma NBR632 em chapa de ferro galv esp de 1,55 mm (chapa 16), dimensões 100 x 100 mm, c/ tampa parafusada, inclusive junções e suportes para fixação. MOPA, CEMAR, ANDALUZ</t>
  </si>
  <si>
    <t>020208</t>
  </si>
  <si>
    <t>Redução concêntrica para eletrocalha perfurada, tipo "U", 200x100mm, aba 100</t>
  </si>
  <si>
    <t>CONDULETES E CAIXAS</t>
  </si>
  <si>
    <t>Caixa de ligação de alumínio silício, tipo CONDULETES, saída E, entrada rosqueada BSP, inclusive tampa, diâmetro 1", ref. Weltzel, Tramontina ou equivalente</t>
  </si>
  <si>
    <t>Caixa de ligação de alumínio silício, tipo CONDULETES, saída C, entrada rosqueada BSP, inclusive tampa, diâmetro 1", ref. Weltzel, Tramontina ou equivalente</t>
  </si>
  <si>
    <t>020303</t>
  </si>
  <si>
    <t>Caixa de ligação de alumínio silício, tipo CONDULETES, saída LR, entrada rosqueada BSP, inclusive tampa, diâmetro 1", ref. Weltzel, Tramontina ou equivalente</t>
  </si>
  <si>
    <t>020304</t>
  </si>
  <si>
    <t>Caixa de ligação de alumínio silício, tipo CONDULETES, saída LL, entrada rosqueada BSP, inclusive tampa, diâmetro 1", ref. Weltzel, Tramontina ou equivalente</t>
  </si>
  <si>
    <t>Caixa de ligação de alumínio silício, tipo CONDULETES, saída LB, entrada rosqueada BSP, inclusive tampa, diâmetro 1", ref. Weltzel, Tramontina ou equivalente</t>
  </si>
  <si>
    <t>020306</t>
  </si>
  <si>
    <t>Caixa de ligação de alumínio silício, tipo CONDULETES, saída T, entrada rosqueada BSP, inclusive tampa, diâmetro 1", ref. Weltzel, Tramontina ou equivalente</t>
  </si>
  <si>
    <t>020307</t>
  </si>
  <si>
    <t>Caixa de ligação de alumínio silício, tipo CONDULETES, saída X, entrada rosqueada BSP, inclusive tampa, diâmetro 1", ref. Weltzel, Tramontina ou equivalente</t>
  </si>
  <si>
    <t>020308</t>
  </si>
  <si>
    <t>Caixa de ligação de alumínio silício, tipo CONDULETES, saída ED, entrada rosqueada BSP, inclusive tampa, diâmetro 1", ref. Weltzel, Tramontina ou equivalente</t>
  </si>
  <si>
    <t>020309</t>
  </si>
  <si>
    <t>Caixa metálica para tomada fixa em perfilado com tampa</t>
  </si>
  <si>
    <t>020310</t>
  </si>
  <si>
    <t>020311</t>
  </si>
  <si>
    <t>CAIXAS DE PASSAGEM DE ALVENARIA</t>
  </si>
  <si>
    <t>Caixa de passagem de alvenaria de blocos de concreto 9x19x39cm, dimensões de 30x30x50cm, com revestimento interno em chapisco  e reboco, tampa de concreto esp.5cm e lastro de brita 5 cm</t>
  </si>
  <si>
    <t>Caixa de passagem de alvenaria de blocos de concreto 9x19x39cm, dimensões de 70x70x50cm, com revestimento interno em chapisco  e reboco, tampa de concreto esp.5cm e lastro de brita 5 cm</t>
  </si>
  <si>
    <t>PADRÃO DE ENTRADA DE ENERGIA</t>
  </si>
  <si>
    <t>Subestação ext. aérea trifás. 225KVA, completa, c/ quadros de medição, transf. a óleo, disjuntor geral trip., poste e acessórios, conf. PT.DT.PDN.03.14.001 da Escelsa, incl. mureta rev. c/ arg. cimento, cal hidrat. CH1 e areia</t>
  </si>
  <si>
    <t>Mureta medição utilizando arg. Cimento, cal e areia, H=2200mm L=400mm, proteções laterais 500mm, revest c/ chapisco e reboco, incl emassamento, pintura acrilica a tres demãos e laje em concr. Imperm c/ pingadeira</t>
  </si>
  <si>
    <t>Fornecimento e instalação porta abrir p/ abrigo uma bandeira, em tubo FG 11/2", tela arame galv. #1/2" fio 12, soldada por pontos, inclusive pintura epoxi e instalação de fechadura e trinco</t>
  </si>
  <si>
    <t>Fornecimento e instalação de portão de abrir p/ abrigo, duas bandeiras, em tubo FG 1.1/2", tela arame galv. #1/2" fio 12 soldada por pontos, incl. pintura epóxi a duas demãos e uma demão de primer epóxi, inst. de gonzo 1", trinco</t>
  </si>
  <si>
    <t>Placa de advertência com inscrição - conforme projeto</t>
  </si>
  <si>
    <t>DISJUNTORES</t>
  </si>
  <si>
    <t>030302</t>
  </si>
  <si>
    <t>030303</t>
  </si>
  <si>
    <t>030305</t>
  </si>
  <si>
    <t>030306</t>
  </si>
  <si>
    <t>Mini-Disjuntor tripolar 80 A, curva C - 5KA 220/127VCA (NBR IEC 60947-2), Ref. Siemens, GE, Schneider ou equivalente</t>
  </si>
  <si>
    <t>030307</t>
  </si>
  <si>
    <t>Mini-Disjuntor tripolar 100 A, curva C - 5KA 220/127VCA (NBR IEC 60947-2), Ref. Siemens, GE, Schneider ou equivalente</t>
  </si>
  <si>
    <t>030308</t>
  </si>
  <si>
    <t>Disjuntor Compacto em caixa moldada tripolar 63 A, curva C - 25KA 220V (NBR IEC 60947-2), Ref. Siemens, GE, Schneider ou equivalente</t>
  </si>
  <si>
    <t>030309</t>
  </si>
  <si>
    <t>Disjuntor Compacto em caixa moldada tripolar 80 A, curva C - 25KA 220CA (NBR IEC 60947-2), Ref. Siemens, GE, Schneider ou equivalente</t>
  </si>
  <si>
    <t>030310</t>
  </si>
  <si>
    <t>Disjuntor Compacto em caixa moldada tripolar 100 A, curva C - 25KA 220CA (NBR IEC 60947-2), Ref. Siemens, GE, Schneider ou equivalente</t>
  </si>
  <si>
    <t>030311</t>
  </si>
  <si>
    <t>Disjuntor Compacto em caixa moldada tripolar 125 A, 50KA 220/240V / 25KA 380/415V (NBR IEC 60947-2), Ref. Siemens, GE, Schneider ou equivalente</t>
  </si>
  <si>
    <t>030312</t>
  </si>
  <si>
    <t>Disjuntor Compacto em caixa moldada tripolar 150 A, curva C - 25KA 220CA (NBR IEC 60947-2), Ref. Siemens, GE, Schneider ou equivalente</t>
  </si>
  <si>
    <t>030313</t>
  </si>
  <si>
    <t>Interruptor Diferencial DR 25A, 30mA, 2 módulos</t>
  </si>
  <si>
    <t>030314</t>
  </si>
  <si>
    <t>Dispositivo de proteção contra surto (DPS) monopolar, corrente nominal de descarga 20KA e máx. 45KA, classe II e III, tensão nominal 175/275VCA, 110/220V, marcas de referência CLAMPER, SIEMENS, ELETROMAR ou equivalente</t>
  </si>
  <si>
    <t>030315</t>
  </si>
  <si>
    <t>Dispositivo de proteção contra surto (DPS) monopolar tipo II, tensão nominal 175VCA, corrente de surto máxima 20KA, marcas CLAMPER, SIEMENS, ELETROMAR</t>
  </si>
  <si>
    <t>Cabo flexível, com isol. de 1 KV e seção de 2,5 mm², com características de não propagação e auto extinção do fogo, com baixa emissão de fumaça e cobertura de composto não halogenado 90º C, ref.: Induscabos, Sil, Corfio ou equiv</t>
  </si>
  <si>
    <t>030402</t>
  </si>
  <si>
    <t>Cabo flexível, com isolamento de 1 KV e seção de 4,0 mm², com características de não propagação e auto extinção do fogo, com baixa emissão de fumaça e cobertura de composto não halogenado para 90º C - Afumex ou equivalente</t>
  </si>
  <si>
    <t>030403</t>
  </si>
  <si>
    <t>Cabo flexível, com isolamento de 1 KV e seção de 6,0 mm², com características de não propagação e auto extinção do fogo, com baixa emissão de fumaça e cobertura de composto não halogenado para 90º C - Afumex ou equivalente</t>
  </si>
  <si>
    <t>030404</t>
  </si>
  <si>
    <t>Cabo flexível, com isol. de 1 KV e seção de 16,0 mm², com características de não propagação e auto extinção do fogo, com baixa emissão de fumaça e cobertura de composto não halogenado 90º C, ref.: Induscabos, Sil, Corfio ou equiv</t>
  </si>
  <si>
    <t>030405</t>
  </si>
  <si>
    <t>Cabo flexível, com isolamento de 1 KV e seção de 25,0 mm², com características de não propagação e auto extinção do fogo, com baixa emissão de fumaça e cobertura de composto não halogenado para 90º C - Afumex ou equivalente</t>
  </si>
  <si>
    <t>030406</t>
  </si>
  <si>
    <t>Cabo flexível, com isol. de 1 KV e seção de 35,0 mm², com características de não propagação e auto extinção do fogo, com baixa emissão de fumaça e cobertura de composto não halogenado 90º C, ref.: Induscabos, Sil, Corfio ou equiv</t>
  </si>
  <si>
    <t>030407</t>
  </si>
  <si>
    <t>Cabo flexível, com isolamento de 1 KV e seção de 50,0 mm², com características de não propagação e auto extinção do fogo, com baixa emissão de fumaça e cobertura de composto não halogenado para 90º C - Afumex ou equivalente</t>
  </si>
  <si>
    <t>030408</t>
  </si>
  <si>
    <t>Cabo flexível, com isol. de 1 KV e seção de 70,0 mm², com características de não propagação e auto extinção do fogo, com baixa emissão de fumaça e cobertura de composto não halogenado 90º C, ref.: Induscabos, Sil, Corfio ou equiv</t>
  </si>
  <si>
    <t>030409</t>
  </si>
  <si>
    <t>Cabo flexível, com isol. de 1 KV e seção de 185,0 mm², com características de não propagação e auto extinção do fogo, com baixa emissão de fumaça e cobertura de composto não halogenado 90º C, ref.: Induscabos, Sil, Corfio ou equiv</t>
  </si>
  <si>
    <t>030410</t>
  </si>
  <si>
    <t>030411</t>
  </si>
  <si>
    <t>Fita isolante autofusão em rolo de 19mm x 10m, marca de referência Scotch-3M ou equivalente técnico</t>
  </si>
  <si>
    <t>0305</t>
  </si>
  <si>
    <t>ANILHAS E TERMINAIS</t>
  </si>
  <si>
    <t>030501</t>
  </si>
  <si>
    <t>Anilhas de plastico para identificação de cabos com seção entre 2.5 e 6.0 mm²</t>
  </si>
  <si>
    <t>030502</t>
  </si>
  <si>
    <t>Anilhas de plastico para identificação de cabos com seção de 10.0 e 16.0 mm²</t>
  </si>
  <si>
    <t>030503</t>
  </si>
  <si>
    <t>Anilhas de plastico para identificação de cabos com seção entre 25.0 e 70.0 mm²</t>
  </si>
  <si>
    <t>030504</t>
  </si>
  <si>
    <t>Terminal agulha 2,5  mm2</t>
  </si>
  <si>
    <t>030505</t>
  </si>
  <si>
    <t>Terminal agulha 4,0 mm2</t>
  </si>
  <si>
    <t>030506</t>
  </si>
  <si>
    <t>Terminal agulha 6,0 mm2</t>
  </si>
  <si>
    <t>030507</t>
  </si>
  <si>
    <t>Terminal agulha 16,0 mm2</t>
  </si>
  <si>
    <t>030508</t>
  </si>
  <si>
    <t>Terminal agulha 25,0 mm2</t>
  </si>
  <si>
    <t>030509</t>
  </si>
  <si>
    <t>Terminal agulha 35,0 mm2</t>
  </si>
  <si>
    <t>030510</t>
  </si>
  <si>
    <t>Terminal agulha 50,0 mm2</t>
  </si>
  <si>
    <t>030511</t>
  </si>
  <si>
    <t>Terminal olhal 2,5 mm2</t>
  </si>
  <si>
    <t>030512</t>
  </si>
  <si>
    <t>Terminal olhal 4,0 mm2</t>
  </si>
  <si>
    <t>030513</t>
  </si>
  <si>
    <t>Terminal olhal 6,0 mm2</t>
  </si>
  <si>
    <t>030514</t>
  </si>
  <si>
    <t>Terminal olhal 16,0 mm2</t>
  </si>
  <si>
    <t>030515</t>
  </si>
  <si>
    <t>Terminal olhal 25,0 mm2</t>
  </si>
  <si>
    <t>030516</t>
  </si>
  <si>
    <t>Terminal olhal 35,0 mm2</t>
  </si>
  <si>
    <t>030517</t>
  </si>
  <si>
    <t>Terminal olhal 50,0 mm2</t>
  </si>
  <si>
    <t>030518</t>
  </si>
  <si>
    <t>Terminal olhal 70,0 mm2</t>
  </si>
  <si>
    <t>030519</t>
  </si>
  <si>
    <t>Terminal olhal 185,0 mm2</t>
  </si>
  <si>
    <t>030520</t>
  </si>
  <si>
    <t>Abraçadeira de nylon para prender cabos, diâm. máx. de amarração 100 mm, marcas de referência HELLERMANN, FRONTEC, SCHNEIDER ELETRIC</t>
  </si>
  <si>
    <t>030521</t>
  </si>
  <si>
    <t>Abraçadeira de nylon para prender cabos, diâm. máx. de amarração 150 mm, marcas de referência HELLERMANN, FRONTEC, SCHNEIDER ELETRIC</t>
  </si>
  <si>
    <t>Luminaria sobrepor compl.,corpo ch. aço pintada branca, aletas e refletor facetado em aluminio alto brilho, c/ 2 lâmpadas led tubulares de 9W/127V, soquete antivibratório, ref. CAN01-S216 Lumicenter ou equivalente</t>
  </si>
  <si>
    <t>Luminaria sobrepor compl.,corpo ch. aço pintada branca,refletor facetado em aluminio alto brilho, c/ 2 lâmpadas led tubulares de 18W/127V, soquete antivibratório, ref. CAN01-S232 Lumicenter ou equivalente</t>
  </si>
  <si>
    <t>Luminária hermética p/ 2 lâmp. LED tubulares 18W 1200mm (PHILIPS, OSRAM, SYLVANIA ou equiv), c/ temperatura de cor&gt;6500K, mod. CHT01-S232IP66 ou AVANT HUMMER IP66-T8-2x32W, marcas de ref. AVANT, LUMICENTER, PHILIPS ou equivalente</t>
  </si>
  <si>
    <t>040104</t>
  </si>
  <si>
    <t>PROJETORES</t>
  </si>
  <si>
    <t>Projetor externo de LED potência 50W, vida útil superior a 25.000 h, IP 66, temperatura de cor entre 5000K e 6500K (branco frio), ref. PBF 50 589 cód. 11193, marcas de referência Briwax, Brilia, Led Star, Kian ou equivalente</t>
  </si>
  <si>
    <t>Relé fotoelétrico</t>
  </si>
  <si>
    <t>Ventilador de teto base madeira sem alojamento para luminária, ref. Tron ou equivalente,  com comando de interruptor simples, sem dimer para regulagem de velocidade</t>
  </si>
  <si>
    <t>0404</t>
  </si>
  <si>
    <t>040401</t>
  </si>
  <si>
    <t>040402</t>
  </si>
  <si>
    <t>040403</t>
  </si>
  <si>
    <t>040404</t>
  </si>
  <si>
    <t>040405</t>
  </si>
  <si>
    <t>SISTEMA DE RECALQUE</t>
  </si>
  <si>
    <t>QUADROS DE COMANDO DE BOMBAS</t>
  </si>
  <si>
    <t>Quadro de comando de bombas, com reversão</t>
  </si>
  <si>
    <t>AUTOMÁTICO DE BOIA</t>
  </si>
  <si>
    <t>Total Planilha  07</t>
  </si>
  <si>
    <t>PLANILHA 08 - CLIMATIZAÇÃO</t>
  </si>
  <si>
    <t>FUROS</t>
  </si>
  <si>
    <t>Espuma de poliuretano expansiva para preenchimento de vãos, Vedacit, Sika ou equivalente</t>
  </si>
  <si>
    <t>dm3</t>
  </si>
  <si>
    <t>INFRAESTRUTURA PARA INSTALAÇÕES DO SISTEMA DE CLIMATIZAÇÃO</t>
  </si>
  <si>
    <t>CANALETAS E CURVAS</t>
  </si>
  <si>
    <t>Canaleta para acabamento de tubulação de split até 60.000BTU's, dim. 85x70cm</t>
  </si>
  <si>
    <t>SISTEMA DE CLIMATIZAÇÃO</t>
  </si>
  <si>
    <t>INSTALAÇÕES DO SISTEMA DE CLIMATIZAÇÃO</t>
  </si>
  <si>
    <t>Tubo de cobre com isolamento térmico - ø 1/4" esp. 9mm</t>
  </si>
  <si>
    <t>Tubo de cobre com isolamento térmico - ø 3/8" esp. 9mm</t>
  </si>
  <si>
    <t>Tubo de cobre com isolamento térmico - ø 1/2" esp. 9mm</t>
  </si>
  <si>
    <t>Tubo de cobre com isolamento térmico - ø 5/8" esp. 9mm</t>
  </si>
  <si>
    <t>Tubo de cobre com isolamento térmico - ø 7/8" esp. 9mm</t>
  </si>
  <si>
    <t>030106</t>
  </si>
  <si>
    <t>Instalação de Linha frigorígena para interligação do sistema de climatização incl. acessórios de fixação, fita PVC auto-aderente e cabo PP, exclusive tubos de cobre da linha liquida e sucção, espuma elastomérica flexivel e gás ref</t>
  </si>
  <si>
    <t>030107</t>
  </si>
  <si>
    <t>Gás refrigerante R410A</t>
  </si>
  <si>
    <t>030108</t>
  </si>
  <si>
    <t>Mão francesa em aço galvanizado 700 mm, fixação com chumbador 3/8" rosca interna com expansor, inclusive pintura esmalte sintético a duas demãos e fundo anticorrosivo a uma demão</t>
  </si>
  <si>
    <t>APARELHOS DE AR CONDICIONADO</t>
  </si>
  <si>
    <t>Fornecimento e Instalação de Unidade Evaporadora e Condensadora de Ar Condicionado tipo Split Inverter Hi-Wall (Parede) de 9.000 BTU´s 220V - Ciclo Frio - Classificação A (Selo PROCEL), inclusive amortecedores vibra-stop</t>
  </si>
  <si>
    <t>Fornecimento e Instalação de Unidade Evaporadora e Condensadora de Ar Condicionado tipo Split Inverter Hi-Wall (Parede) de 12.000 BTU´s 220V - Ciclo Frio - Classificação A (Selo PROCEL), inclusive amortecedores vibra-stop</t>
  </si>
  <si>
    <t>Fornecimento e Instalação de Unidade Evaporadora e Condensadora de Ar Condicionado tipo Split Inverter Hi-Wall (Parede) de 24.000 BTU´s 220V - Ciclo Frio - Classificação A (Selo PROCEL), inclusive amortecedores vibra-stop</t>
  </si>
  <si>
    <t>Fornecimento e Instalação de Unidade Evaporadora e Condensadora de Ar Condicionado tipo Split Inverter Piso Teto de 48.000 BTU´s 220V Trifásico - Ciclo Quente/Frio Classificação Energética A ou B (Selo PROCEL), inclusive amorteced</t>
  </si>
  <si>
    <t>PROJETOS</t>
  </si>
  <si>
    <t>Total Planilha  08</t>
  </si>
  <si>
    <t>PLANILHA 09 - CABEAMENTO ESTRUTURADO</t>
  </si>
  <si>
    <t>INFRAESTRUTURA PARA INSTALAÇÕES DE CABEAMENTO ESTRUTURADO</t>
  </si>
  <si>
    <t>Caixa para telefone padrão TELEBRAS, dim. 600 x 350 x 500 mm, com tampa de ferro tipo R1, assentada com argamassa de cimento, cal e areia</t>
  </si>
  <si>
    <t>ELETRODUTO E ABRAÇADEIRAS</t>
  </si>
  <si>
    <t>Divisor (septo) interno em chapa 18 perfurada, para eletrocalha metálica, H=100 mm, marcas de referência VALEMAM, MOPA, CEMAR ou equivalente</t>
  </si>
  <si>
    <t>CONDULETES E CAIXAS METÁLICAS</t>
  </si>
  <si>
    <t>020403</t>
  </si>
  <si>
    <t>020404</t>
  </si>
  <si>
    <t>020405</t>
  </si>
  <si>
    <t>020406</t>
  </si>
  <si>
    <t>020407</t>
  </si>
  <si>
    <t>TELEFONIA E REDE LÓGICA</t>
  </si>
  <si>
    <t>Fornecimento e instalação de Mini Rack de Parede Padrão 19" - 16 U´s x 570mm</t>
  </si>
  <si>
    <t>Calha com 6 Tomadas 20A, inclusive fixação em rack padrão 19", com chicote de 2 metros de comprimento</t>
  </si>
  <si>
    <t>Guia de Cabos Fechado Horizontal Padrão 19" - 1 U´s, inclusive fixação em Rack 19"</t>
  </si>
  <si>
    <t>Painel de Fechamento Frontal 1 U, inclusive fixação em Rack 19"</t>
  </si>
  <si>
    <t>Switch 24 portas RJ-45 10/100 + 2 10/100/1000, inclusive fixação em Rack 19"</t>
  </si>
  <si>
    <t>Patch Panel 24 Portas RJ45/IDC Cat.5e, inclusive fixação em Rack 19"</t>
  </si>
  <si>
    <t>Bandeja Simples Fixa 1 U x 290mm carga máxima 20kg, inclusive fixação em Rack 19"</t>
  </si>
  <si>
    <t>030109</t>
  </si>
  <si>
    <t>030110</t>
  </si>
  <si>
    <t>Patch Cord Multilan Extra Flexível CAT 5e U/UTP RJ-45 - 1,50 m</t>
  </si>
  <si>
    <t>030111</t>
  </si>
  <si>
    <t>Cabo par trançado UTP CAT.5e, marcas de referência FURUKAWA, FICAP, PRYSMIAN</t>
  </si>
  <si>
    <t>030112</t>
  </si>
  <si>
    <t>Cabo par trançado UTP CAT.6, marcas de referência FURUKAWA, FICAP, PRYSMIAN</t>
  </si>
  <si>
    <t>030113</t>
  </si>
  <si>
    <t>Velcro Rolo 20mm - Preto</t>
  </si>
  <si>
    <t>030114</t>
  </si>
  <si>
    <t>Certificação avulsa dos pontos com emissão de relatório do equipamento de teste até 100 pontos</t>
  </si>
  <si>
    <t>Total Planilha  09</t>
  </si>
  <si>
    <t xml:space="preserve">TOTALGERAL DA PLANILHA :                 </t>
  </si>
  <si>
    <t xml:space="preserve"> Vila Velha, 15 de março de 2024</t>
  </si>
  <si>
    <r>
      <rPr>
        <sz val="16"/>
        <color rgb="FFFF0000"/>
        <rFont val="Arial"/>
        <family val="2"/>
      </rPr>
      <t>PLANILHA 05 - COBERTURA E QUADRA DE ESPORTES</t>
    </r>
    <r>
      <rPr>
        <sz val="16"/>
        <color theme="1"/>
        <rFont val="Arial"/>
        <family val="2"/>
      </rPr>
      <t xml:space="preserve">                                                                               MEMÓRIA DE CÁLCULO CIVIL</t>
    </r>
  </si>
  <si>
    <t>Local</t>
  </si>
  <si>
    <t>C (m)</t>
  </si>
  <si>
    <t>L (m)</t>
  </si>
  <si>
    <t>Desc.(m2)</t>
  </si>
  <si>
    <t>Total (m2)</t>
  </si>
  <si>
    <t>Muro aos fundos da Quadra (parte superior ao muro de pedra )</t>
  </si>
  <si>
    <t>Parede lateral da quadra de esportes (Local abaixo das esquadrias)</t>
  </si>
  <si>
    <t>Total =</t>
  </si>
  <si>
    <t>H (m)</t>
  </si>
  <si>
    <t>Qtd.</t>
  </si>
  <si>
    <t>Total (m3)</t>
  </si>
  <si>
    <r>
      <t>Abertura para escoamento de águas pluviais sobre lona nas extremidades da cobertura sobre as</t>
    </r>
    <r>
      <rPr>
        <sz val="10"/>
        <color rgb="FFFF0000"/>
        <rFont val="Arial"/>
        <family val="2"/>
      </rPr>
      <t xml:space="preserve"> salas de aula 10 a 16</t>
    </r>
  </si>
  <si>
    <t>Abertura para escoamento de águas pluviais sobre lona nas extremidades da cobertura sobre as salas de aula 17 a 18</t>
  </si>
  <si>
    <t>Paredes sobre a cobertura dos banheiros, onde serão montadas as novas tesouras estruturais</t>
  </si>
  <si>
    <t>Abertura para escoamento de águas pluviais sobre lona nas extremidades da cobertura sobre os banheiros</t>
  </si>
  <si>
    <t>Paredes sobre a cobertura das salas de aula 01 à 05, onde serão montadas as novas tesouras estruturais</t>
  </si>
  <si>
    <t>Abertura para escoamento de águas pluviais sobre lona nas extremidades da cobertura sobre as salas de aula 01 à 05</t>
  </si>
  <si>
    <r>
      <t xml:space="preserve">Platibanda sobre a cobertura das salas de aula 01 à 05, onde serão montadas as novas tesouras estruturais </t>
    </r>
    <r>
      <rPr>
        <b/>
        <sz val="10"/>
        <rFont val="Arial"/>
        <family val="2"/>
      </rPr>
      <t>(somente se necessário)</t>
    </r>
  </si>
  <si>
    <t>Paredes sobre a cobertura do depósito da biblioteca onde serão montadas as novas tesouras estruturais</t>
  </si>
  <si>
    <t>Abertura para escoamento de águas pluviais sobre lona nas extremidades da cobertura sobre o depósito da biblioteca</t>
  </si>
  <si>
    <r>
      <t xml:space="preserve">Paredes sobre a cobertura dos depósitos - em frente à escada do 1º para 2º pavimento - bloco 01 </t>
    </r>
    <r>
      <rPr>
        <b/>
        <sz val="10"/>
        <rFont val="Arial"/>
        <family val="2"/>
      </rPr>
      <t>(somente se necessário)</t>
    </r>
  </si>
  <si>
    <t>Abertura para escoamento de águas pluviais sobre lona nas extremidades da cobertura sobre os depósitos - em frente à escada do 1º para 2º pavimento - bloco 01</t>
  </si>
  <si>
    <t>Mureta na entrada da quadra poliesportiva</t>
  </si>
  <si>
    <t>Muro aos fundos da quadra poliesportiva</t>
  </si>
  <si>
    <t>Muro lateral - bloco 02 (quadra poliesportiva)</t>
  </si>
  <si>
    <t>Parede Lateral - bloco 01 (quadra poliesportiva)</t>
  </si>
  <si>
    <t>Cobertura sobre as salas de aula 10 à 16</t>
  </si>
  <si>
    <t>Cobertura sobre banheiros - bloco 02</t>
  </si>
  <si>
    <t>Cobertura aos fundos das salas de aula 17 e 18 - Bloco 02</t>
  </si>
  <si>
    <t>Cobertura de divisa entre o bloco 01 e bloco 02 - 2º pavimento</t>
  </si>
  <si>
    <r>
      <rPr>
        <sz val="10"/>
        <rFont val="Arial"/>
        <family val="2"/>
      </rPr>
      <t>Cobertura sobre depósitos - em frente à escada do 1º para 2º pavimento - bloco
01</t>
    </r>
  </si>
  <si>
    <t>Cobertura sobre as salas de aula 01 a 05 - bloco 01</t>
  </si>
  <si>
    <t>Total (m)</t>
  </si>
  <si>
    <t>Calha da cobertura dos banheiros</t>
  </si>
  <si>
    <t>Rufo da cobertura de divisa entre o bloco 01 e bloco 02 - 2º pavimento</t>
  </si>
  <si>
    <r>
      <rPr>
        <sz val="10"/>
        <rFont val="Arial"/>
        <family val="2"/>
      </rPr>
      <t>Rufo da cobertura sobre depósitos - em frente à escada do 1º para 2º
pavimento - bloco 01</t>
    </r>
  </si>
  <si>
    <r>
      <rPr>
        <sz val="10"/>
        <rFont val="Arial"/>
        <family val="2"/>
      </rPr>
      <t>Demolição de lajes de concreto armado, de forma mecanizada, com martelete ou rompedor pneumático, sem reaproveitamento,
inclusive afastamento</t>
    </r>
  </si>
  <si>
    <t>Quadra poliesportiva</t>
  </si>
  <si>
    <t>C(m)</t>
  </si>
  <si>
    <t>H(m)</t>
  </si>
  <si>
    <t>Alambrado na entrada da quadra</t>
  </si>
  <si>
    <t>Alambrado aos fundos da quadra</t>
  </si>
  <si>
    <t>Trecho danificado da circulação do 2º pavimento em fernte à sala 01</t>
  </si>
  <si>
    <t>Qtd</t>
  </si>
  <si>
    <t>Total (Und)</t>
  </si>
  <si>
    <t>Alambrado sobre mureta do 1º pavimento</t>
  </si>
  <si>
    <t>Alambrado sobre mureta do 2º pavimento</t>
  </si>
  <si>
    <t>Laje descoberta circulação 2º pav. - Bloco 01</t>
  </si>
  <si>
    <t>Mini-quadra</t>
  </si>
  <si>
    <t>Pátio coberto</t>
  </si>
  <si>
    <t>A (m2)</t>
  </si>
  <si>
    <t>Área com o  pergolado e fundos da mini-quadra</t>
  </si>
  <si>
    <t>Mini-quadra / pátio coberto / área com pergolado</t>
  </si>
  <si>
    <t xml:space="preserve"> PROJETO EXECUTIVO</t>
  </si>
  <si>
    <t>Cobertura do Pátio</t>
  </si>
  <si>
    <t>Sapatas e pilaretes - S1, S3 e S5</t>
  </si>
  <si>
    <t>Sapatas e pilaretes - S2, S4 e S6</t>
  </si>
  <si>
    <t>Escav. (m3)</t>
  </si>
  <si>
    <t>Conc (m3)</t>
  </si>
  <si>
    <t>Magro (m3)</t>
  </si>
  <si>
    <r>
      <rPr>
        <sz val="10"/>
        <rFont val="Arial"/>
        <family val="2"/>
      </rPr>
      <t>Transporte de material escavado para bota-fora, em caminhão basculante, em vias urbanas, incluso tempo de espera para carga e
descarga em área licenciada de aterro de resíduos</t>
    </r>
  </si>
  <si>
    <t>Reat. (m3)</t>
  </si>
  <si>
    <t>Empolam.</t>
  </si>
  <si>
    <r>
      <rPr>
        <sz val="10"/>
        <rFont val="Arial"/>
        <family val="2"/>
      </rPr>
      <t>Índice de preço para remoção de entulho decorrente da execução de obras  (Classe A CONAMA - NBR 10.004 - Classe II-B), incluindo
aluguel da caçamba, carga, transporte e descarga em área licenciada</t>
    </r>
  </si>
  <si>
    <t>Vol. (m3)</t>
  </si>
  <si>
    <t>Esp (m)</t>
  </si>
  <si>
    <t>Coef.</t>
  </si>
  <si>
    <t>Retirada de reboco</t>
  </si>
  <si>
    <t>Remoção de telha cerâmica</t>
  </si>
  <si>
    <t>Demolição de calhas</t>
  </si>
  <si>
    <t>Demolição de piso cimentado</t>
  </si>
  <si>
    <t>Retirada de estrutura de madeira</t>
  </si>
  <si>
    <t>Retirada de grade</t>
  </si>
  <si>
    <t>Retirada de trave</t>
  </si>
  <si>
    <t>Demolição de impermeabilização</t>
  </si>
  <si>
    <t>Demolição de regularização de base</t>
  </si>
  <si>
    <t>Qtde</t>
  </si>
  <si>
    <t>Total (und)</t>
  </si>
  <si>
    <t>Equipamentos da obra da escola</t>
  </si>
  <si>
    <r>
      <rPr>
        <sz val="10"/>
        <rFont val="Arial"/>
        <family val="2"/>
      </rPr>
      <t>Fornecimento, preparo e aplicação de concreto magro com consumo mínimo de cimento de 250 kg/m3 (brita 1 e 2) - (5% de perdas já
incluído no custo)</t>
    </r>
  </si>
  <si>
    <t>Sapatas - S1, S3 e S5</t>
  </si>
  <si>
    <t>Sapatas - S2, S4 e S6</t>
  </si>
  <si>
    <r>
      <rPr>
        <sz val="10"/>
        <rFont val="Arial"/>
        <family val="2"/>
      </rPr>
      <t>Fôrma de tábua de madeira de 2.5 x 30.0 cm para fundações, levando-se em conta a utilização 5 vezes (incluido o material, corte,
montagem, escoramento e desforma)</t>
    </r>
  </si>
  <si>
    <t>P (m)</t>
  </si>
  <si>
    <t>Pilaretes - P1, P3 e P5</t>
  </si>
  <si>
    <t>Pilaretes - P2, P4 e P6</t>
  </si>
  <si>
    <t>Diâm. (Ø)</t>
  </si>
  <si>
    <t>P (kg/m)</t>
  </si>
  <si>
    <t>Total (kg)</t>
  </si>
  <si>
    <t>Sapatas S1, S3 e S5 - aço N1</t>
  </si>
  <si>
    <t>10.0</t>
  </si>
  <si>
    <t>Sapatas S1, S3 e S5 - aço N2</t>
  </si>
  <si>
    <t>Sapatas S2, S4 e S6 - aço N1</t>
  </si>
  <si>
    <t>Pilaretes P1, P3 e P5 - aço N3</t>
  </si>
  <si>
    <t>Pilaretes P2, P4 e P6 - aço N3</t>
  </si>
  <si>
    <t>Pilaretes P1, P3 e P5 - aço N1</t>
  </si>
  <si>
    <t>Pilaretes P1, P3 e P5 - aço N2</t>
  </si>
  <si>
    <t>Pilaretes P2, P4 e P6 - aço N1</t>
  </si>
  <si>
    <t>Pilaretes P2, P4 e P6 - aço N2</t>
  </si>
  <si>
    <r>
      <rPr>
        <sz val="10"/>
        <rFont val="Arial"/>
        <family val="2"/>
      </rPr>
      <t>Fornecimento e aplicação de concreto USINADO Fck=30 MPa - considerando lançamento MANUAL para INFRA-ESTRUTURA (5% de
perdas já incluído no custo)</t>
    </r>
  </si>
  <si>
    <t>Base das placas - Bloco 01</t>
  </si>
  <si>
    <t>A - 200x150</t>
  </si>
  <si>
    <t>B - 250x136</t>
  </si>
  <si>
    <t>C - 300x150</t>
  </si>
  <si>
    <t>Base das placas - Bloco 02</t>
  </si>
  <si>
    <t>A - 300x150</t>
  </si>
  <si>
    <t>B - 430x150</t>
  </si>
  <si>
    <t>C - 550x350</t>
  </si>
  <si>
    <t>D - 200x200</t>
  </si>
  <si>
    <t>E - 512x150</t>
  </si>
  <si>
    <t>Cobertura do pátio</t>
  </si>
  <si>
    <t>Chapa de base dos pórticos</t>
  </si>
  <si>
    <t>Pilares oitões</t>
  </si>
  <si>
    <t>Vigas Oitões</t>
  </si>
  <si>
    <t>Cobertura sobre depósitos - em frente à escada do 1º para 2º pavimento - bloco 01</t>
  </si>
  <si>
    <t>C (cm)</t>
  </si>
  <si>
    <t>Total (cm)</t>
  </si>
  <si>
    <t>Chumbadores das chapas de base dos pórticos da cobertura do pátio</t>
  </si>
  <si>
    <r>
      <rPr>
        <sz val="10"/>
        <rFont val="Arial"/>
        <family val="2"/>
      </rPr>
      <t>Alvenaria de blocos de concreto 14x19x39cm, c/ resist. mínimo a compres. 2.5 MPa, assent. c/ arg. de cimento, cal hidratada CH1 e
areia no traço 1:0.5:8 esp. das juntas 10mm e esp. das paredes, s/ rev. 14cm</t>
    </r>
  </si>
  <si>
    <t xml:space="preserve">Fechamento da extremidade da nova cobertura sobre as salas de aula 10 a 16 </t>
  </si>
  <si>
    <t>Fechamento da extremidade da nova cobertura sobre os banheiros</t>
  </si>
  <si>
    <t xml:space="preserve">Fechamento da extremidade da nova cobertura sobre as salas de aula 01  a 05 </t>
  </si>
  <si>
    <t>Fechamento da extremidade da nova cobertura sobre depósitos - em frente à escada do 1º para 2º pavimento - bloco 01, onde serão montadas as novas tesouras estruturais</t>
  </si>
  <si>
    <t>Para recomposição das paredes sobre a cobertura das salas de aula 10 a 16, onde serão montadas as novas tesouras estruturais</t>
  </si>
  <si>
    <t>Para recomposição das paredes sobre a cobertura dos banheiros, onde serão montadas as novas tesouras estruturais</t>
  </si>
  <si>
    <t>Para recomposição das paredes sobre a cobertura das salas de aula 01 a 05, onde serão montadas as novas tesouras estruturais</t>
  </si>
  <si>
    <t>Para recomposição das paredes sobre a cobertura dos  depósitos - em frente à escada do 1º para 2º pavimento - bloco 01, onde serão montadas as novas tesouras estruturais</t>
  </si>
  <si>
    <t>Alteamento do perímetro da laje descoberta a ser impermeabilizada (altura final de 40 cm)</t>
  </si>
  <si>
    <r>
      <t xml:space="preserve">0501                                                                                                                                  </t>
    </r>
    <r>
      <rPr>
        <b/>
        <vertAlign val="superscript"/>
        <sz val="10"/>
        <rFont val="Arial"/>
        <family val="2"/>
      </rPr>
      <t>ESTRUTURA</t>
    </r>
  </si>
  <si>
    <r>
      <t>Fornecimento, fabricação, transporte e montagem de estrutura metálica p/ cobertura (</t>
    </r>
    <r>
      <rPr>
        <sz val="10"/>
        <color rgb="FFFF0000"/>
        <rFont val="Arial"/>
        <family val="2"/>
      </rPr>
      <t>Ambientes do bloco 01)</t>
    </r>
    <r>
      <rPr>
        <sz val="10"/>
        <rFont val="Arial"/>
        <family val="2"/>
      </rPr>
      <t xml:space="preserve"> conf. projeto, em perfis "W" ASTM A-572 Gr. 50 e perfis de chapa dobrada ASTM A-36, barra red. SAE 1020, com o sistema de tratamento e pintura conforme nota de planilha exclusive acabamento com verniz poliuretano bi componente, inclusive içamento, apoio e segurança c/ guindaste
hidráulico sobre rodas c/ lança telescópica ou equiv. e talha de corrente</t>
    </r>
  </si>
  <si>
    <t>Kg</t>
  </si>
  <si>
    <t>Cobertura conforme projeto</t>
  </si>
  <si>
    <r>
      <t xml:space="preserve">Fornecimento, fabricação, transporte e montagem de placas de ancoragem de base tipo "A", em aço estrutural ASTM A-36, </t>
    </r>
    <r>
      <rPr>
        <sz val="10"/>
        <color rgb="FFFF0000"/>
        <rFont val="Arial"/>
        <family val="2"/>
      </rPr>
      <t>esp. 5/16"</t>
    </r>
    <r>
      <rPr>
        <sz val="10"/>
        <rFont val="Arial"/>
        <family val="2"/>
      </rPr>
      <t xml:space="preserve"> (7.94mm), dim. 150x200mm, excl. fixação de chumbadores, conf. detalhe de projeto, com o sistema de tratamento e pintura conforme
nota de planilha, exclusive acabamento com verniz poliuretano bi componente</t>
    </r>
  </si>
  <si>
    <t>Cobertura (Ambientes do bloco 01)</t>
  </si>
  <si>
    <r>
      <t xml:space="preserve">Fornecimento, fabricação, transporte e montagem de placas de ancoragem de base tipo "B", em aço estrutural ASTM A-36, </t>
    </r>
    <r>
      <rPr>
        <sz val="10"/>
        <color rgb="FFFF0000"/>
        <rFont val="Arial"/>
        <family val="2"/>
      </rPr>
      <t>esp. 5/16"</t>
    </r>
    <r>
      <rPr>
        <sz val="10"/>
        <rFont val="Arial"/>
        <family val="2"/>
      </rPr>
      <t xml:space="preserve">
(7.94mm), dim. 136x250mm, excl. fixação de chumbadores, conf. detalhe de projeto, com o sistema de tratamento e pintura conforme nota de planilha, exclusive acabamento com verniz poliuretano bi componente</t>
    </r>
  </si>
  <si>
    <r>
      <t xml:space="preserve">Fornecimento, fabricação, transporte e montagem de placas de ancoragem de base tipo "C", em aço estrutural ASTM A-36, </t>
    </r>
    <r>
      <rPr>
        <sz val="10"/>
        <color rgb="FFFF0000"/>
        <rFont val="Arial"/>
        <family val="2"/>
      </rPr>
      <t>esp. 5/16"</t>
    </r>
    <r>
      <rPr>
        <sz val="10"/>
        <rFont val="Arial"/>
        <family val="2"/>
      </rPr>
      <t xml:space="preserve"> (7.94mm), dim. 150x300mm, excl. fixação de chumbadores, conf. detalhe de projeto, com o sistema de tratamento e pintura conforme
nota de planilha, exclusive acabamento com verniz poliuretano bi componente</t>
    </r>
  </si>
  <si>
    <r>
      <t>Fornecimento, fabricação, transporte e montagem de estrutura metálica p/ cobertura (</t>
    </r>
    <r>
      <rPr>
        <sz val="10"/>
        <color rgb="FFFF0000"/>
        <rFont val="Arial"/>
        <family val="2"/>
      </rPr>
      <t>Salas do bloco 02, banheiros</t>
    </r>
    <r>
      <rPr>
        <sz val="10"/>
        <rFont val="Arial"/>
        <family val="2"/>
      </rPr>
      <t xml:space="preserve"> </t>
    </r>
    <r>
      <rPr>
        <sz val="10"/>
        <color rgb="FFFF0000"/>
        <rFont val="Arial"/>
        <family val="2"/>
      </rPr>
      <t>e biblioteca</t>
    </r>
    <r>
      <rPr>
        <sz val="10"/>
        <rFont val="Arial"/>
        <family val="2"/>
      </rPr>
      <t>) conf. projeto e perfis de chapa dobrada ASTM A-36, barra red. SAE 1020, com o sistema de tratamento e pintura conforme nota de planilha exclusive acabamento com verniz poliuretano bi componente, inclusive içamento, apoio e segurança c/ guindaste hidráulico sobre
rodas c/ lança telescópica ou equiv. e talha de corrente</t>
    </r>
  </si>
  <si>
    <r>
      <t xml:space="preserve">Fornecimento, fabricação, transporte e montagem de placas de ancoragem de </t>
    </r>
    <r>
      <rPr>
        <sz val="10"/>
        <color rgb="FFFF0000"/>
        <rFont val="Arial"/>
        <family val="2"/>
      </rPr>
      <t>base tipo "A"</t>
    </r>
    <r>
      <rPr>
        <sz val="10"/>
        <rFont val="Arial"/>
        <family val="2"/>
      </rPr>
      <t>, em aço estrutural ASTM A-36,</t>
    </r>
    <r>
      <rPr>
        <sz val="10"/>
        <color rgb="FFFF0000"/>
        <rFont val="Arial"/>
        <family val="2"/>
      </rPr>
      <t xml:space="preserve"> esp. 1/2"</t>
    </r>
    <r>
      <rPr>
        <sz val="10"/>
        <rFont val="Arial"/>
        <family val="2"/>
      </rPr>
      <t xml:space="preserve"> (12.70mm), dim. 150x300mm, excl. fixação de chumbadores, conf. detalhe de projeto, com o sistema de tratamento e pintura
conforme nota de planilha, exclusive acabamento com verniz poliuretano bi componente</t>
    </r>
  </si>
  <si>
    <t>Cobertura (Salas do bloco 02, banheiros e biblioteca)</t>
  </si>
  <si>
    <r>
      <t>Fornecimento, fabricação, transporte e montagem de placas de ancoragem de</t>
    </r>
    <r>
      <rPr>
        <sz val="10"/>
        <color rgb="FFFF0000"/>
        <rFont val="Arial"/>
        <family val="2"/>
      </rPr>
      <t xml:space="preserve"> base tipo "B"</t>
    </r>
    <r>
      <rPr>
        <sz val="10"/>
        <rFont val="Arial"/>
        <family val="2"/>
      </rPr>
      <t>, em aço estrutural ASTM A-36,</t>
    </r>
    <r>
      <rPr>
        <sz val="10"/>
        <color rgb="FFFF0000"/>
        <rFont val="Arial"/>
        <family val="2"/>
      </rPr>
      <t xml:space="preserve"> esp. 1/2"</t>
    </r>
    <r>
      <rPr>
        <sz val="10"/>
        <rFont val="Arial"/>
        <family val="2"/>
      </rPr>
      <t xml:space="preserve">
(12.70mm), dim. 150x430mm, excl. fixação de chumbadores, conf. detalhe de projeto, com o sistema de tratamento e pintura conforme nota de planilha, exclusive acabamento com verniz poliuretano bi componente</t>
    </r>
  </si>
  <si>
    <r>
      <t xml:space="preserve">Fornecimento, fabricação, transporte e montagem de placas de ancoragem de </t>
    </r>
    <r>
      <rPr>
        <sz val="10"/>
        <color rgb="FFFF0000"/>
        <rFont val="Arial"/>
        <family val="2"/>
      </rPr>
      <t>base tipo "C",</t>
    </r>
    <r>
      <rPr>
        <sz val="10"/>
        <rFont val="Arial"/>
        <family val="2"/>
      </rPr>
      <t xml:space="preserve"> em aço estrutural ASTM A-36, </t>
    </r>
    <r>
      <rPr>
        <sz val="10"/>
        <color rgb="FFFF0000"/>
        <rFont val="Arial"/>
        <family val="2"/>
      </rPr>
      <t>esp. 1/2"</t>
    </r>
    <r>
      <rPr>
        <sz val="10"/>
        <rFont val="Arial"/>
        <family val="2"/>
      </rPr>
      <t xml:space="preserve">
(12.70mm), dim. 350x550mm, excl. fixação de chumbadores, conf. detalhe de projeto, com o sistema de tratamento e pintura conforme nota de planilha, exclusive acabamento com verniz poliuretano bi componente</t>
    </r>
  </si>
  <si>
    <r>
      <t xml:space="preserve">Fornecimento, fabricação, transporte e montagem de placas de ancoragem de </t>
    </r>
    <r>
      <rPr>
        <sz val="10"/>
        <color rgb="FFFF0000"/>
        <rFont val="Arial"/>
        <family val="2"/>
      </rPr>
      <t>base tipo "D"</t>
    </r>
    <r>
      <rPr>
        <sz val="10"/>
        <rFont val="Arial"/>
        <family val="2"/>
      </rPr>
      <t>, em aço estrutural ASTM A-36, esp. 1/2"
(12.70mm), dim. 200x200mm, excl. fixação de chumbadores, conf. detalhe de projeto, com o sistema de tratamento e pintura conforme nota de planilha, exclusive acabamento com verniz poliuretano bi componente</t>
    </r>
  </si>
  <si>
    <r>
      <t xml:space="preserve">Fornecimento, fabricação, transporte e montagem de placas de ancoragem de </t>
    </r>
    <r>
      <rPr>
        <sz val="10"/>
        <color rgb="FFFF0000"/>
        <rFont val="Arial"/>
        <family val="2"/>
      </rPr>
      <t>base tipo "E"</t>
    </r>
    <r>
      <rPr>
        <sz val="10"/>
        <rFont val="Arial"/>
        <family val="2"/>
      </rPr>
      <t xml:space="preserve">, em aço estrutural ASTM A-36, </t>
    </r>
    <r>
      <rPr>
        <sz val="10"/>
        <color rgb="FFFF0000"/>
        <rFont val="Arial"/>
        <family val="2"/>
      </rPr>
      <t>esp. 1/2"</t>
    </r>
    <r>
      <rPr>
        <sz val="10"/>
        <rFont val="Arial"/>
        <family val="2"/>
      </rPr>
      <t xml:space="preserve">
(12.70mm), dim. 150x512mm, excl. fixação de chumbadores, conf. detalhe de projeto, com o sistema de tratamento e pintura conforme nota de planilha, exclusive acabamento com verniz poliuretano bi componente</t>
    </r>
  </si>
  <si>
    <r>
      <t>Fornecimento, fabricação, transporte e montagem dos pórticos metálicos do pátio em</t>
    </r>
    <r>
      <rPr>
        <sz val="10"/>
        <color rgb="FFFF0000"/>
        <rFont val="Arial"/>
        <family val="2"/>
      </rPr>
      <t xml:space="preserve"> perfis "I"</t>
    </r>
    <r>
      <rPr>
        <sz val="10"/>
        <rFont val="Arial"/>
        <family val="2"/>
      </rPr>
      <t xml:space="preserve"> formados a frio, aço estrutural ASTM A-572 G50, W 150x18.0 e W 150x13.0, om o sistema de tratamento e pintura conforme nota de planilha, exclusive acabamento com verniz poliuretano bi componente, inclusive içamento dos perfis metálicos, apoio e segurança c/ guindaste hidráulico sobre rodas c/
lança telescópica ou equivalente e talha de corrente</t>
    </r>
  </si>
  <si>
    <t>Cobertura do pátio - Pórticos</t>
  </si>
  <si>
    <t>Fornecimento, fabricação, transporte e montagem das chapas de ancoragem dos pórticos metálicos do pátio, dim. 200x250 mm, esp. 1/2" (12.5mm), em aço estrutural ASTM A-36 ou equiv, inclusive chumbadores em aço SAE-1020, c/ o sistema de tratamento e pintura conforme nota de planilha, exclusive acabamento com verniz poliuretano bi componente</t>
  </si>
  <si>
    <t>Cobertura do pátio - chapas de base dos pórticos</t>
  </si>
  <si>
    <t>Fornecimento, fabricação, transporte e montagem de terças metálicas do pátio em perfil "U" enrijecido em aço estrutural ASTM A-36 e contraventamento em barra redonda em aço SAE-1020 e perfil "I" em aço estrutural ASTM A-572 G50, W 150x13.0, c/ o sistema de tratamento e pintura conf. nota de planilha exclusive acabamento com verniz poliuretano bi componente, inclusive içamento dos perfis metálicos, apoio e segurança c/ guindaste hidráulico sobre rodas c/ lança telescópica ou equivalente e talha de corrente</t>
  </si>
  <si>
    <t>Cobertura do pátio - Terças e contraventamento</t>
  </si>
  <si>
    <t>Coberturas dos ambientes do bloco 01</t>
  </si>
  <si>
    <t>Cobertura dos ambientes do bloco 02, banheiros e biblioteca</t>
  </si>
  <si>
    <r>
      <t xml:space="preserve">0502                                                                                                                                    </t>
    </r>
    <r>
      <rPr>
        <b/>
        <vertAlign val="superscript"/>
        <sz val="10"/>
        <rFont val="Arial"/>
        <family val="2"/>
      </rPr>
      <t>TELHADO</t>
    </r>
  </si>
  <si>
    <r>
      <rPr>
        <sz val="10"/>
        <rFont val="Arial"/>
        <family val="2"/>
      </rPr>
      <t>Cobertura em telha termoacústica tipo telha/painel em aço galvanizado, chapa superior trapezoidal LR40 e=0.5mm, chapa inferior plana e=0.43mm, pintura de fábrica nas duas faces cor branca, inclusive acessórios de fixação e núcleo em poliuretano (PUR) ou poliisocianurato (PIR), injeção contínua, e=30mm, marcas de referência Perfilor, Dânica, Isoeste ou MBP, inclusive içamento, apoio e
segurança c/ equipamento de auxílio para transporte de carga</t>
    </r>
  </si>
  <si>
    <t>Cobertura sobre as salas de aula 10 à 16 - bloco 02</t>
  </si>
  <si>
    <t>Cobertura sobre os banheiros - bloco 02</t>
  </si>
  <si>
    <t>Cobertura aos fundos das salas de aula 14 e 16 - bloco 02</t>
  </si>
  <si>
    <t>Cobertura aos fundos das salas de aula 17 e 18 - bloco 02</t>
  </si>
  <si>
    <t>Divisa entre o bloco 01 e bloco 02 - 1º pavimento</t>
  </si>
  <si>
    <t>Cobertura sobre depósito em frente à escada do 1º para 2º pavimento - bloco 01</t>
  </si>
  <si>
    <r>
      <rPr>
        <sz val="10"/>
        <rFont val="Arial"/>
        <family val="2"/>
      </rPr>
      <t>Arremate de borda lateral LR-40 em aço galvalume, desenvolvimento 300 mm, pintura cor branca em todas as faces, marcas de
referência Perfilor, Metform, Isoeste ou equivalente, inclusive acessório de fixação</t>
    </r>
  </si>
  <si>
    <r>
      <rPr>
        <sz val="10"/>
        <rFont val="Arial"/>
        <family val="2"/>
      </rPr>
      <t>Acabamento frontal para telha/painel em aço galvalume, p/ telha termoacústica trapezoidal 40, pintura na cor branca, marcas de
referência Perfilor, Metform, Isoeste ou equivalente, inclusive acessório de fixação</t>
    </r>
  </si>
  <si>
    <t>Cobertura aos fundos das salas de aula 14 à 16 - bloco 02</t>
  </si>
  <si>
    <r>
      <rPr>
        <sz val="10"/>
        <rFont val="Arial"/>
        <family val="2"/>
      </rPr>
      <t>Cobertura sobre depósito em frente à escada do 1º para 2º pavimento - bloco
01</t>
    </r>
  </si>
  <si>
    <t>Sobre as lajes onde serão instaladas as novas estruturas metálicas (somente após autorização da fiscalização)</t>
  </si>
  <si>
    <r>
      <rPr>
        <sz val="10"/>
        <rFont val="Arial"/>
        <family val="2"/>
      </rPr>
      <t>Telha em aço galvalume trapezoidal 40, e=0.50mm, pintura cor branca nas duas faces, inclusive acessório de fixação Ref. Santo André,
Eternit, Metform ou equivalente</t>
    </r>
  </si>
  <si>
    <r>
      <t xml:space="preserve">0503                                                                                                                             </t>
    </r>
    <r>
      <rPr>
        <b/>
        <vertAlign val="superscript"/>
        <sz val="10"/>
        <rFont val="Arial"/>
        <family val="2"/>
      </rPr>
      <t>RUFOS E CALHAS</t>
    </r>
  </si>
  <si>
    <t>Cobertura das salas de aula  17 a 18</t>
  </si>
  <si>
    <t>Cobertura dos banheiros</t>
  </si>
  <si>
    <t>Cumeeira lisa dentada trap. LR-40 em aço galvanizado, esp. 0,50mm, pintura cor branca em todas as faces, desenvolvimento 600 mm,
marcas de referência Perfilor, Metform, Isoeste ou equivalente, inclusive acessórios de fix.</t>
  </si>
  <si>
    <t>Encontro das águas da nova cobertura em estruturas metálicas sobre as salas de aula 10 a 16</t>
  </si>
  <si>
    <r>
      <rPr>
        <sz val="10"/>
        <rFont val="Arial"/>
        <family val="2"/>
      </rPr>
      <t>Cumeeira shed dentada trap. LR-40 em aço galvanizado, esp. 0,50mm, pintura cor branca em todas as faces, desenvolvimento 600
mm, marcas de referência Perfilor, Metform, Isoeste ou equivalente, inclusive acessório de fix.</t>
    </r>
  </si>
  <si>
    <t>Rufo lateral em aço galvanizado, pintura eletrostática cor branca em todas as faces, desenvolvimento 600 mm, marcas de referência
Perfilor, Metform, Santo André ou equivalente, inclusive acessório de fixação</t>
  </si>
  <si>
    <t>Cobertura sobre depósito da biblioteca</t>
  </si>
  <si>
    <t>Cobertura sobre depósito em frente à escada do 1º para 2º pavimento - bloco</t>
  </si>
  <si>
    <r>
      <rPr>
        <sz val="10"/>
        <rFont val="Arial"/>
        <family val="2"/>
      </rPr>
      <t>Rufo pingadeira em aço galvanizado, pintura eletrostática cor branca em todas as faces, desenvolvimento 200 mm, marcas de
referência Perfilor, Metform, Santo André ou equivalente, inclusive acessório de fixação</t>
    </r>
  </si>
  <si>
    <t>Cobertura sobre as salas de aula 17 a 18 - bloco 02</t>
  </si>
  <si>
    <r>
      <rPr>
        <sz val="10"/>
        <rFont val="Arial"/>
        <family val="2"/>
      </rPr>
      <t>Chapim em granito cinza andorinha polido, largura de 21 cm e espessura de 2 cm, com pingadeira dos dois lados, assentamento com
argamassa de cimento colante pré-fabricada, inclusive rejuntamento</t>
    </r>
  </si>
  <si>
    <t>Perímetro da laje descoberta circulação 2º pav. - Bloco 01</t>
  </si>
  <si>
    <t>Regularização de superfície para impermeabilização, com arg. De cimento e areia traço 1:3, e= 2 cm</t>
  </si>
  <si>
    <r>
      <rPr>
        <sz val="10"/>
        <rFont val="Arial"/>
        <family val="2"/>
      </rPr>
      <t>Impermeabilização com manta asfáltica, classe B, estruturada com poliéster não tecido, face exposta em alumínio, tipo III, esp. 4 mm,
incl. fornecimento e aplicação, excl. proteção mecânica e regularização</t>
    </r>
  </si>
  <si>
    <r>
      <rPr>
        <sz val="10"/>
        <rFont val="Arial"/>
        <family val="2"/>
      </rPr>
      <t>Pintura a base de asfalto, do tipo Igol 2 ou equivalente, para impermeabilização de fundações, baldrames, alicerces e muros de arrimo,
a duas demãos</t>
    </r>
  </si>
  <si>
    <t>Sapatas - S1, S3 e S5 (laterais)</t>
  </si>
  <si>
    <t>Sapatas - S2, S4 e S6 (laterais)</t>
  </si>
  <si>
    <t>Sapatas - S1, S3 e S5 (face superior)</t>
  </si>
  <si>
    <t>Sapatas - S2, S4 e S6 (face superior)</t>
  </si>
  <si>
    <t>Fechamento da extremidade da nova cobertura sobre as salas de aula 10 a 16</t>
  </si>
  <si>
    <t>Fechamento da extremidade da nova cobertura sobre as salas de aula 01  a 05</t>
  </si>
  <si>
    <t>Parede lateral da quadra de esportes - bloco 01 (parte abaixo das esquadrias)</t>
  </si>
  <si>
    <t>Muro aos fundos da quadra (parte superior ao muro de pedra )</t>
  </si>
  <si>
    <t>Piso da quadra poliesportiva (laterais)</t>
  </si>
  <si>
    <r>
      <rPr>
        <sz val="10"/>
        <rFont val="Arial"/>
        <family val="2"/>
      </rPr>
      <t>Piso quadra poliesp. fck=25MPa, esp.=10 cm, armado c/ tela Q138, concreto camada única bombeável c/ brita n. 1, acab. sup. c/
rotoalisador, juntas c/ corte serra diamant. preench. c/ mastique e resina endurecedora de superf.</t>
    </r>
  </si>
  <si>
    <r>
      <rPr>
        <sz val="10"/>
        <rFont val="Arial"/>
        <family val="2"/>
      </rPr>
      <t>Piso cimentado camurçado com argamassa de cimento e areia no traço 1:3 esp. 1.5cm, e lastro de concreto com 8cm de espessura,
inclusive preparo de caixa e tela soldada Q92</t>
    </r>
  </si>
  <si>
    <t>Pergolado</t>
  </si>
  <si>
    <r>
      <rPr>
        <sz val="10"/>
        <rFont val="Arial"/>
        <family val="2"/>
      </rPr>
      <t>Canaleta em alv. de blocos de concreto cheios 9x19x39, dim. 50x50cm, incl. grelha e caixilho em ferro fundido, fundo em brita N.3,
revestimento int. c/ chapisco e reboco impermeabilizado, incl. escavação, reaterro e bota-fora</t>
    </r>
  </si>
  <si>
    <t>Drenagem laje descoberta circulação 2º pav. - Bloco 01</t>
  </si>
  <si>
    <r>
      <rPr>
        <sz val="10"/>
        <rFont val="Arial"/>
        <family val="2"/>
      </rPr>
      <t>Caixa de areia de alvenaria de blocos de concreto 9x19x39cm, dim. 50x50x60cm, c/ tampa em concreto esp. 5cm, lastro concreto esp.
10cm, revestida intern. c/ chapisco e reboco impermeabilizante, incl. escavação e reaterro</t>
    </r>
  </si>
  <si>
    <t>Quadra poliesportiva (substituição da caixa de drenagem existente)</t>
  </si>
  <si>
    <t>Quadra poliesportiva (Interligação da canaleta com a caixa de areia)</t>
  </si>
  <si>
    <t>Descidas pluviais cobertura das salas de aula  17 a 18</t>
  </si>
  <si>
    <t>Descidas pluviais cobertura dos banheiros</t>
  </si>
  <si>
    <t>Pintura com tinta acrílica, marcas de referência Suvinil, Coral e Metalatex, inclusive selador acrílico, em paredes e forros, a duas
demãos</t>
  </si>
  <si>
    <r>
      <rPr>
        <sz val="10"/>
        <rFont val="Arial"/>
        <family val="2"/>
      </rPr>
      <t>Pintura com tinta acrílica, marcas de referência Suvinil, Coral ou Metalatex, inclusive selador acrílico, em paredes e forros, a três
demãos</t>
    </r>
  </si>
  <si>
    <t>Fechamento da extremidade da nova cobertura sobre as salas de aula 17 a 18</t>
  </si>
  <si>
    <t>Fechamento da extremidade da nova cobertura sobre o depósito da biblioteca</t>
  </si>
  <si>
    <t>Fechamento da extremidade da nova cobertura sobre depósitos - em frente à escada do 1º para 2º pavimento - bloco 01, onde serão montadas as novas</t>
  </si>
  <si>
    <t>Para recomposição das paredes sobre a cobertura das salas de aula 17 a 18, onde serão montadas as novas tesouras estruturais</t>
  </si>
  <si>
    <t>Para recomposição das paredes sobre a cobertura do depósito da biblioteca, onde serão montadas as novas tesouras estruturais</t>
  </si>
  <si>
    <r>
      <rPr>
        <sz val="10"/>
        <rFont val="Arial"/>
        <family val="2"/>
      </rPr>
      <t>Pintura com tinta epóxi sobre piso em concreto polido, Interseal 653 Cor Concreto M39N, marca de ref. International ou equiv., a três
demãos, com aplicador de selador a base de epóxi, 1 demão</t>
    </r>
  </si>
  <si>
    <t>Piso da quadra de esportes - ao redor da área de jogo</t>
  </si>
  <si>
    <r>
      <rPr>
        <sz val="10"/>
        <rFont val="Arial"/>
        <family val="2"/>
      </rPr>
      <t>Pintura com tinta epóxi sobre piso em concreto polido, Interseal 653 Azul Caribe C935, marca de ref. International ou equiv., a três
demãos, com aplicador de selador a base de epóxi, 1 demão</t>
    </r>
  </si>
  <si>
    <t>Piso da quadra de esportes - área de jogo (futsal e vôlei)</t>
  </si>
  <si>
    <r>
      <rPr>
        <sz val="10"/>
        <rFont val="Arial"/>
        <family val="2"/>
      </rPr>
      <t>Pintura à base de epoxi sobre piso em concreto polido, Intergard ref. 2005 cor amarelo Segurança C 067, marca de ref. International,
Renner, Weg ou equiv., em faixas com largura de 5 cm, para demarcação da faixa de mini-quadra</t>
    </r>
  </si>
  <si>
    <t>Piso da quadra de esportes  - futsal</t>
  </si>
  <si>
    <t>Piso da quadra de esportes - vôlei</t>
  </si>
  <si>
    <t>Tubos horizontais do alambrado sobre mureta do 1º pavimento</t>
  </si>
  <si>
    <t>Tubos verticais do alambrado sobre mureta do 1º pavimento</t>
  </si>
  <si>
    <t>Tubos horizontais do alambrado sobre mureta do 2º pavimento</t>
  </si>
  <si>
    <t>Tubos verticais do alambrado sobre mureta do 2º pavimento</t>
  </si>
  <si>
    <t>Fornecimento e aplicação de verniz poliuretano em estruturas metálicas, com pistola, ref. Interthane 990 BI componente, Rethane FLV 653 ou Perforthane Acabamento HB 169, marcas de referência International, Renner ou Perfortex espessura mínima de 50 micra.
Critério de medição do serviço será o desenvolvimento dos perfis multiplicado pelos respectivos comprimentos</t>
  </si>
  <si>
    <t>Estrutura metálica do bloco 01</t>
  </si>
  <si>
    <t>Estrutura metálica do bloco 02 e dep. Biclioteca</t>
  </si>
  <si>
    <t>Cobertura do pátio - pórticos</t>
  </si>
  <si>
    <t>Cobertura do pátio - terças</t>
  </si>
  <si>
    <t>Cobertura do pátio - chapas</t>
  </si>
  <si>
    <r>
      <rPr>
        <sz val="10"/>
        <rFont val="Arial"/>
        <family val="2"/>
      </rPr>
      <t>Alambrado com tela losangular de arame fio 12, malha 2" revestido em PVC com tubo de ferro galvanizado vertical de 21/2" e
horizontal de 1", inclusive portão, pintados com epoxi, cor branca</t>
    </r>
  </si>
  <si>
    <t>Entrada da quadra poliesportiva</t>
  </si>
  <si>
    <t>Sobre o muro de fundos da quadra poliesportiva</t>
  </si>
  <si>
    <t>Tela losangular de arame fio 12, malha 2" revestida em PVC, para reconstituição de alambrado</t>
  </si>
  <si>
    <t>mini-quadra de futsal</t>
  </si>
  <si>
    <r>
      <rPr>
        <sz val="10"/>
        <rFont val="Arial"/>
        <family val="2"/>
      </rPr>
      <t>Conjunto de poste de voleibol de tubo de ferro galvanizado 3"e parte móvel de 21/2", inclusive carretilha, furo com tubo de ferro
galvanizado de 31/2"e tampão de furo</t>
    </r>
  </si>
  <si>
    <t>mini-quadra de vôlei</t>
  </si>
  <si>
    <t>Fechamento superior da quadra</t>
  </si>
  <si>
    <r>
      <rPr>
        <sz val="10"/>
        <rFont val="Arial"/>
        <family val="2"/>
      </rPr>
      <t>Mureta em alvenaria de blocos de concreto estrutural canaleta cheios 9x19x39 cm, H=0.40 m, esp. s/ revest. 9cm, incl. pilaretes
armados a cada 3 m e cinca armada , escav., reaterro, conc. magro e revestimento</t>
    </r>
  </si>
  <si>
    <r>
      <rPr>
        <sz val="10"/>
        <rFont val="Arial"/>
        <family val="2"/>
      </rPr>
      <t>Blocos intertravados pré-moldados de concreto tipo holandês ou equivalente, 200x100x60 mm, cor natural, resistência a compressão
mínima de 35MPa, assentados sobre colchão de pó de pedra na espessura de 10 cm</t>
    </r>
  </si>
  <si>
    <t>Entre o pátio coberto e a mini-quadra</t>
  </si>
  <si>
    <t>Entre o piso de bloco intertravado e a grama do pergolado</t>
  </si>
  <si>
    <t>Meio-fio entre o piso de bloco intertravado e a grama do pergolado</t>
  </si>
  <si>
    <t>Entrada da mini-quadra (ao redor do pergolado)</t>
  </si>
  <si>
    <t>Fundos da mini-quadra</t>
  </si>
  <si>
    <t>Tubo de ferro galvanizado diâmetro 2 1/2", soldado, para reconstituição de alambrado</t>
  </si>
  <si>
    <t>Alambrado próximo a sala de aula 01 - Bloco 01</t>
  </si>
  <si>
    <t>Baldrames de concreto armado com dimensões de 15x30 cm, para travamento dos blocos de concreto de base de apoio dos
pergolados, exclusive blocos, inclusive escavação, reaterro e bota-fora</t>
  </si>
  <si>
    <t>Próximo a mini-quadra - conforme projeto</t>
  </si>
  <si>
    <t>Blocos de concreto armado com dimensões de 60x60x60 cm, para base de apoio dos pilares de madeira dos pergolados, exclusive
pilares, inclusive escavação, reaterro e bota-fora</t>
  </si>
  <si>
    <t>Cinta em concreto armado Fck=25MPa, dimensões 15x50 cm, para delimitação de piso sob pergolado, inclusive escavação, reaterro,
bota-fora e concreto magro esp. 5 cm</t>
  </si>
  <si>
    <t>Pergolado em troncos de Eucalipto tratado e aparelhado, c/ pilares Ø20cm, vigas Ø16cm e elementos sombreadores Ø10cm c/
afastamento mín. de 3cm e máx. de 5cm, incl. pintura c/ imunizante a duas demãos e verniz filtro solar fosco</t>
  </si>
  <si>
    <t>Mesa de concreto aparente com tampo de 60x60x5 cm, base de 30x30x75 cm e tabuleiro 40x40cm embutido no concreto, feito com
pastilhas de mármore branco e granito preto de 5x5x2cm conf. projeto</t>
  </si>
  <si>
    <t>Pergolado - conforme projeto</t>
  </si>
  <si>
    <r>
      <t xml:space="preserve">1107                                                                                           </t>
    </r>
    <r>
      <rPr>
        <b/>
        <vertAlign val="superscript"/>
        <sz val="10"/>
        <rFont val="Arial"/>
        <family val="2"/>
      </rPr>
      <t>TRATAMENTO, CONSERVAÇÃO E LIMPEZA PÓS OBRA</t>
    </r>
  </si>
  <si>
    <t>Quadra poliesportiva / pátio coberto / pergolado</t>
  </si>
  <si>
    <t xml:space="preserve"> Vila Velha, 27 de janeiro de 2022</t>
  </si>
  <si>
    <t>Data Base: julho/2022</t>
  </si>
  <si>
    <t>Descrição dos serviços</t>
  </si>
  <si>
    <t xml:space="preserve">Valor Unit </t>
  </si>
  <si>
    <t>Valor Total</t>
  </si>
  <si>
    <t>PLANILHA 01 -  CANTEIRO DE OBRAS</t>
  </si>
  <si>
    <r>
      <t xml:space="preserve">Complementação / as built de </t>
    </r>
    <r>
      <rPr>
        <sz val="11"/>
        <color rgb="FFFF0000"/>
        <rFont val="Calibri"/>
        <family val="2"/>
        <scheme val="minor"/>
      </rPr>
      <t>projeto arquitetônico</t>
    </r>
    <r>
      <rPr>
        <sz val="10"/>
        <color rgb="FF000000"/>
        <rFont val="Times New Roman"/>
        <family val="1"/>
      </rPr>
      <t xml:space="preserve"> de Edifícios Educacionais</t>
    </r>
  </si>
  <si>
    <r>
      <t xml:space="preserve">Complementação/As Built de </t>
    </r>
    <r>
      <rPr>
        <sz val="11"/>
        <color rgb="FFFF0000"/>
        <rFont val="Calibri"/>
        <family val="2"/>
        <scheme val="minor"/>
      </rPr>
      <t>projeto de instalações hidrossanitárias</t>
    </r>
    <r>
      <rPr>
        <sz val="10"/>
        <color rgb="FF000000"/>
        <rFont val="Times New Roman"/>
        <family val="1"/>
      </rPr>
      <t xml:space="preserve"> de Edifícios Educacionais</t>
    </r>
  </si>
  <si>
    <r>
      <t xml:space="preserve">Complementação / as built de </t>
    </r>
    <r>
      <rPr>
        <sz val="11"/>
        <color rgb="FFFF0000"/>
        <rFont val="Calibri"/>
        <family val="2"/>
        <scheme val="minor"/>
      </rPr>
      <t>projeto de redes elétricas</t>
    </r>
    <r>
      <rPr>
        <sz val="10"/>
        <color rgb="FF000000"/>
        <rFont val="Times New Roman"/>
        <family val="1"/>
      </rPr>
      <t xml:space="preserve"> de Edifícios Educacionais</t>
    </r>
  </si>
  <si>
    <r>
      <t xml:space="preserve">Complementação/as built de </t>
    </r>
    <r>
      <rPr>
        <sz val="11"/>
        <color rgb="FFFF0000"/>
        <rFont val="Calibri"/>
        <family val="2"/>
        <scheme val="minor"/>
      </rPr>
      <t>projeto de Cabeamento Estruturado</t>
    </r>
    <r>
      <rPr>
        <sz val="10"/>
        <color rgb="FF000000"/>
        <rFont val="Times New Roman"/>
        <family val="1"/>
      </rPr>
      <t xml:space="preserve"> de Edifícios Educacionais</t>
    </r>
  </si>
  <si>
    <r>
      <t xml:space="preserve">Emassamento de paredes e forros, com duas demãos de </t>
    </r>
    <r>
      <rPr>
        <sz val="11"/>
        <color rgb="FFFF0000"/>
        <rFont val="Calibri"/>
        <family val="2"/>
        <scheme val="minor"/>
      </rPr>
      <t>massa à base de PVA</t>
    </r>
    <r>
      <rPr>
        <sz val="10"/>
        <color rgb="FF000000"/>
        <rFont val="Times New Roman"/>
        <family val="1"/>
      </rPr>
      <t>, marcas de referência Suvinil, Coral ou Metalatex</t>
    </r>
  </si>
  <si>
    <r>
      <t xml:space="preserve">Emassamento de paredes e forros, com duas demãos de </t>
    </r>
    <r>
      <rPr>
        <sz val="11"/>
        <color rgb="FFFF0000"/>
        <rFont val="Calibri"/>
        <family val="2"/>
        <scheme val="minor"/>
      </rPr>
      <t>massa acrílica</t>
    </r>
    <r>
      <rPr>
        <sz val="10"/>
        <color rgb="FF000000"/>
        <rFont val="Times New Roman"/>
        <family val="1"/>
      </rPr>
      <t>, marcas de referência Suvinil, Coral ou Metalatex</t>
    </r>
  </si>
  <si>
    <r>
      <t>Complementação / as built de</t>
    </r>
    <r>
      <rPr>
        <sz val="11"/>
        <color rgb="FFFF0000"/>
        <rFont val="Calibri"/>
        <family val="2"/>
        <scheme val="minor"/>
      </rPr>
      <t xml:space="preserve"> projeto arquitetônico</t>
    </r>
    <r>
      <rPr>
        <sz val="10"/>
        <color rgb="FF000000"/>
        <rFont val="Times New Roman"/>
        <family val="1"/>
      </rPr>
      <t xml:space="preserve"> de Edifícios Educacionais</t>
    </r>
  </si>
  <si>
    <r>
      <t xml:space="preserve">Janela de correr para vidro em alumínio anodizado cor natural, linha 25, completa, incl. puxador com tranca, alizar, caixilho e contramarco, exclusive vidro, dimensões 1,10x1,20 m </t>
    </r>
    <r>
      <rPr>
        <sz val="11"/>
        <color rgb="FFFF0000"/>
        <rFont val="Calibri"/>
        <family val="2"/>
        <scheme val="minor"/>
      </rPr>
      <t>(J1)</t>
    </r>
  </si>
  <si>
    <r>
      <t xml:space="preserve">Janela de correr para vidro em alumínio anodizado cor natural, linha 25, completa, incl. puxador com tranca, alizar, caixilho e contramarco, exclusive vidro, dimensões 1,50x1,20 m </t>
    </r>
    <r>
      <rPr>
        <sz val="11"/>
        <color rgb="FFFF0000"/>
        <rFont val="Calibri"/>
        <family val="2"/>
        <scheme val="minor"/>
      </rPr>
      <t>(J2)</t>
    </r>
  </si>
  <si>
    <r>
      <t xml:space="preserve">Janela de correr para vidro em alumínio anodizado cor natural, linha 25, completa, incl. puxador com tranca, alizar, caixilho e contramarco, exclusive vidro, dimensões 2,00x1,20 m </t>
    </r>
    <r>
      <rPr>
        <sz val="11"/>
        <color rgb="FFFF0000"/>
        <rFont val="Calibri"/>
        <family val="2"/>
        <scheme val="minor"/>
      </rPr>
      <t>(J3)</t>
    </r>
  </si>
  <si>
    <r>
      <t>Janela de correr para vidro em alumínio anodizado cor natural, linha 25, completa, incl. puxador com tranca, alizar, caixilho e</t>
    </r>
    <r>
      <rPr>
        <sz val="11"/>
        <color rgb="FFFF0000"/>
        <rFont val="Calibri"/>
        <family val="2"/>
        <scheme val="minor"/>
      </rPr>
      <t xml:space="preserve"> </t>
    </r>
    <r>
      <rPr>
        <sz val="11"/>
        <rFont val="Calibri"/>
        <family val="2"/>
        <scheme val="minor"/>
      </rPr>
      <t>contramarco, exclusive vidro, dimensões 3,00x1,20 m</t>
    </r>
    <r>
      <rPr>
        <sz val="11"/>
        <color rgb="FFFF0000"/>
        <rFont val="Calibri"/>
        <family val="2"/>
        <scheme val="minor"/>
      </rPr>
      <t xml:space="preserve"> (J4)</t>
    </r>
  </si>
  <si>
    <r>
      <t xml:space="preserve">Báscula de correr para vidro em alumínio anodizado, cor natural, linha 25, completa, incl. puxador com tranca, caixilho, alizar e contramarco, exclusive vidro, dimensões 1,00x0,80 m </t>
    </r>
    <r>
      <rPr>
        <sz val="11"/>
        <color rgb="FFFF0000"/>
        <rFont val="Calibri"/>
        <family val="2"/>
        <scheme val="minor"/>
      </rPr>
      <t>(B1)</t>
    </r>
  </si>
  <si>
    <r>
      <t xml:space="preserve">Báscula de correr para vidro em alumínio anodizado, cor natural, linha 25, completa, incl. puxador com tranca, caixilho, alizar e contramarco, exclusive vidro, dimensões 1,50x0,60 m </t>
    </r>
    <r>
      <rPr>
        <sz val="11"/>
        <color rgb="FFFF0000"/>
        <rFont val="Calibri"/>
        <family val="2"/>
        <scheme val="minor"/>
      </rPr>
      <t>(B2)</t>
    </r>
  </si>
  <si>
    <r>
      <t>Guichê tipo guilhotina com parte superior fixa para vidro em alumínio anodizado, cor natural, linha 25, completa, com tranca, caixilho, alizar e contramarco, excl. vidro, dim.: 2,10X1,27m</t>
    </r>
    <r>
      <rPr>
        <sz val="11"/>
        <color rgb="FFFF0000"/>
        <rFont val="Calibri"/>
        <family val="2"/>
        <scheme val="minor"/>
      </rPr>
      <t xml:space="preserve"> (Passa-pratos (G1)</t>
    </r>
  </si>
  <si>
    <r>
      <t xml:space="preserve">Guichê tipo guilhotina com parte superior fixa para vidro em alumínio anodizado, cor natural, linha 25, completa, com tranca, caixilho, alizar e contramarco, excl. vidro, dim.: 1,20X1,10m </t>
    </r>
    <r>
      <rPr>
        <sz val="11"/>
        <color rgb="FFFF0000"/>
        <rFont val="Calibri"/>
        <family val="2"/>
        <scheme val="minor"/>
      </rPr>
      <t>(Recebimento (G2)</t>
    </r>
  </si>
  <si>
    <r>
      <rPr>
        <b/>
        <sz val="11"/>
        <color theme="1"/>
        <rFont val="Calibri"/>
        <family val="2"/>
        <scheme val="minor"/>
      </rPr>
      <t>Caixa pluvia</t>
    </r>
    <r>
      <rPr>
        <sz val="10"/>
        <color rgb="FF000000"/>
        <rFont val="Times New Roman"/>
        <family val="1"/>
      </rPr>
      <t>l de alvenaria de blocos de concreto 9x19x39cm, dim. 80x80cm e Hmáx=2,00m, c/ tampa em ferro fundido 60x60cm, fundo de brita esp. 25cm, revest. int. c/ chapisco e reboco impermeabilizante</t>
    </r>
  </si>
  <si>
    <r>
      <rPr>
        <b/>
        <sz val="11"/>
        <color theme="1"/>
        <rFont val="Calibri"/>
        <family val="2"/>
        <scheme val="minor"/>
      </rPr>
      <t>Caixa ralo</t>
    </r>
    <r>
      <rPr>
        <sz val="10"/>
        <color rgb="FF000000"/>
        <rFont val="Times New Roman"/>
        <family val="1"/>
      </rPr>
      <t xml:space="preserve"> de alvenaria de blocos de concreto 9x19x39cm, dim. 80x80cm e Hmáx=1,00m, c/ tampa em ferro fundido 60x60cm, lastro de concreto esp. 10cm, revest. int. c/ chapisco, reboco impermeabilizante e pintura acrílica cor clara a</t>
    </r>
  </si>
  <si>
    <t>Caixa de distribuição em alvenaria de bloco de concreto 14x19x39cm, dim. 115x90x50cm, com 2 regulador de pressão RF (2º estágio) para baixa pressão (2,8 Kpa), inclusive regulador de pressão, válvula de esfera que interligam a rede  interna, conexões e porta de abrir tipo veneziana em alumínio, dim. 60x60cm</t>
  </si>
  <si>
    <t>Bancada molhada em granito cinza polido, esp.2cm, apoiada em cantoneira 1.1/2"x1.1/2"x3/16" c/ tratamento antiferruginoso e pintura em esmalte sintético, acabamento abaulado e rodabanca h=10cm, dim.: 1,10x0,60m (Copa terceirizados)</t>
  </si>
  <si>
    <r>
      <t xml:space="preserve">Emassamento de paredes e forros, com duas demãos de massa à </t>
    </r>
    <r>
      <rPr>
        <sz val="11"/>
        <color rgb="FFFF0000"/>
        <rFont val="Calibri"/>
        <family val="2"/>
        <scheme val="minor"/>
      </rPr>
      <t>base de PVA</t>
    </r>
    <r>
      <rPr>
        <sz val="10"/>
        <color rgb="FF000000"/>
        <rFont val="Times New Roman"/>
        <family val="1"/>
      </rPr>
      <t>, marcas de referência Suvinil, Coral ou Metalatex</t>
    </r>
  </si>
  <si>
    <r>
      <t xml:space="preserve">Emassamento de esquadrias de madeira, com duas demãos de </t>
    </r>
    <r>
      <rPr>
        <sz val="11"/>
        <color rgb="FFFF0000"/>
        <rFont val="Calibri"/>
        <family val="2"/>
        <scheme val="minor"/>
      </rPr>
      <t>massa à base de óleo</t>
    </r>
    <r>
      <rPr>
        <sz val="10"/>
        <color rgb="FF000000"/>
        <rFont val="Times New Roman"/>
        <family val="1"/>
      </rPr>
      <t>, marcas de referência Suvinil, Coral ou Metalatex</t>
    </r>
  </si>
  <si>
    <r>
      <t>Prateleiras em granito cinza andorinha, esp. 2 cm,</t>
    </r>
    <r>
      <rPr>
        <sz val="11"/>
        <color rgb="FFFF0000"/>
        <rFont val="Calibri"/>
        <family val="2"/>
        <scheme val="minor"/>
      </rPr>
      <t xml:space="preserve"> L=40 cm,</t>
    </r>
    <r>
      <rPr>
        <sz val="10"/>
        <color rgb="FF000000"/>
        <rFont val="Times New Roman"/>
        <family val="1"/>
      </rPr>
      <t xml:space="preserve"> incl. apoio em cantoneira de ferro 1.1/2"x1.1/2"x3/16" c/ pint. esmalte sintético cor grafite e fundo anticorrosivo, fix. em alv. c/ chumbador auto-perfurante rosca int.</t>
    </r>
  </si>
  <si>
    <r>
      <t>Prateleiras em granito cinza andorinha, esp. 2 cm,</t>
    </r>
    <r>
      <rPr>
        <sz val="11"/>
        <color rgb="FFFF0000"/>
        <rFont val="Calibri"/>
        <family val="2"/>
        <scheme val="minor"/>
      </rPr>
      <t xml:space="preserve"> L=50 cm</t>
    </r>
    <r>
      <rPr>
        <sz val="10"/>
        <color rgb="FF000000"/>
        <rFont val="Times New Roman"/>
        <family val="1"/>
      </rPr>
      <t>, incl. apoio em cantoneira de ferro 1.1/2"x1.1/2"x3/16" c/ pint. esmalte sintético cor grafite e fundo anticorrosivo, fix. em alv. c/ chumbador auto-perfurante rosca int.</t>
    </r>
  </si>
  <si>
    <r>
      <t>Complementação / as built de</t>
    </r>
    <r>
      <rPr>
        <sz val="11"/>
        <color rgb="FFFF0000"/>
        <rFont val="Calibri"/>
        <family val="2"/>
        <scheme val="minor"/>
      </rPr>
      <t xml:space="preserve"> projeto arquitetônico</t>
    </r>
    <r>
      <rPr>
        <sz val="10"/>
        <color rgb="FF000000"/>
        <rFont val="Times New Roman"/>
        <family val="1"/>
      </rPr>
      <t xml:space="preserve"> de quadra esportiva</t>
    </r>
  </si>
  <si>
    <r>
      <t xml:space="preserve">Complementação/as built de </t>
    </r>
    <r>
      <rPr>
        <sz val="11"/>
        <color rgb="FFFF0000"/>
        <rFont val="Calibri"/>
        <family val="2"/>
        <scheme val="minor"/>
      </rPr>
      <t>projeto de redes elétricas</t>
    </r>
    <r>
      <rPr>
        <sz val="10"/>
        <color rgb="FF000000"/>
        <rFont val="Times New Roman"/>
        <family val="1"/>
      </rPr>
      <t xml:space="preserve"> de quadra esportiva/pátios cobertos</t>
    </r>
  </si>
  <si>
    <r>
      <t xml:space="preserve">Complementação/As Built de </t>
    </r>
    <r>
      <rPr>
        <sz val="11"/>
        <color rgb="FFFF0000"/>
        <rFont val="Calibri"/>
        <family val="2"/>
        <scheme val="minor"/>
      </rPr>
      <t>projeto de estrutura de concreto</t>
    </r>
    <r>
      <rPr>
        <sz val="10"/>
        <color rgb="FF000000"/>
        <rFont val="Times New Roman"/>
        <family val="1"/>
      </rPr>
      <t>, inclusive fundações de Edifícios Educacionais</t>
    </r>
  </si>
  <si>
    <r>
      <t xml:space="preserve">Complementação/As Built de </t>
    </r>
    <r>
      <rPr>
        <sz val="11"/>
        <color rgb="FFFF0000"/>
        <rFont val="Calibri"/>
        <family val="2"/>
        <scheme val="minor"/>
      </rPr>
      <t>Projeto de paisagismo</t>
    </r>
    <r>
      <rPr>
        <sz val="10"/>
        <color rgb="FF000000"/>
        <rFont val="Times New Roman"/>
        <family val="1"/>
      </rPr>
      <t xml:space="preserve"> (espécies, portes, quantidades, mobiliário externo e acessórios)</t>
    </r>
  </si>
  <si>
    <r>
      <t xml:space="preserve">Complementação/As Built de </t>
    </r>
    <r>
      <rPr>
        <sz val="11"/>
        <color rgb="FFFF0000"/>
        <rFont val="Calibri"/>
        <family val="2"/>
        <scheme val="minor"/>
      </rPr>
      <t>Projeto de Urbanismo</t>
    </r>
    <r>
      <rPr>
        <sz val="10"/>
        <color rgb="FF000000"/>
        <rFont val="Times New Roman"/>
        <family val="1"/>
      </rPr>
      <t xml:space="preserve"> (Muros, Calçadas, Pavimentações, Canteiros, Acessos, Outros)</t>
    </r>
  </si>
  <si>
    <r>
      <t>Complementação/As Built de</t>
    </r>
    <r>
      <rPr>
        <sz val="11"/>
        <color rgb="FFFF0000"/>
        <rFont val="Calibri"/>
        <family val="2"/>
        <scheme val="minor"/>
      </rPr>
      <t xml:space="preserve"> Projeto de Drenagem</t>
    </r>
  </si>
  <si>
    <r>
      <t xml:space="preserve">Complementação/As Built de </t>
    </r>
    <r>
      <rPr>
        <sz val="11"/>
        <color rgb="FFFF0000"/>
        <rFont val="Calibri"/>
        <family val="2"/>
        <scheme val="minor"/>
      </rPr>
      <t>projeto de instalações hidrossanitárias</t>
    </r>
    <r>
      <rPr>
        <sz val="10"/>
        <color rgb="FF000000"/>
        <rFont val="Times New Roman"/>
        <family val="1"/>
      </rPr>
      <t xml:space="preserve"> para área externa</t>
    </r>
  </si>
  <si>
    <r>
      <t xml:space="preserve">Complementação / as built de </t>
    </r>
    <r>
      <rPr>
        <sz val="11"/>
        <color rgb="FFFF0000"/>
        <rFont val="Calibri"/>
        <family val="2"/>
        <scheme val="minor"/>
      </rPr>
      <t>projeto de redes elétricas</t>
    </r>
    <r>
      <rPr>
        <sz val="10"/>
        <color rgb="FF000000"/>
        <rFont val="Times New Roman"/>
        <family val="1"/>
      </rPr>
      <t xml:space="preserve"> para área externa</t>
    </r>
  </si>
  <si>
    <r>
      <t>Fornecimento, fabricação, transporte e montagem de estrutura metálica p/ cobertura (</t>
    </r>
    <r>
      <rPr>
        <b/>
        <sz val="11"/>
        <color theme="1"/>
        <rFont val="Calibri"/>
        <family val="2"/>
        <scheme val="minor"/>
      </rPr>
      <t>Ambientes do bloco 01</t>
    </r>
    <r>
      <rPr>
        <sz val="11"/>
        <color theme="1"/>
        <rFont val="Calibri"/>
        <family val="2"/>
        <scheme val="minor"/>
      </rPr>
      <t>) conf. projeto, em perfis "W" ASTM A-572 Gr. 50 e perfis de chapa dobrada ASTM A-36, barra red. SAE 1020,</t>
    </r>
    <r>
      <rPr>
        <sz val="11"/>
        <color theme="1"/>
        <rFont val="Calibri"/>
        <family val="2"/>
        <scheme val="minor"/>
      </rPr>
      <t xml:space="preserve"> com o sistema de tratamento e pintura conforme nota de planilha exclusive acabamento com verniz poliuretano bi componente, inclusive içamento, apoio e segurança c/ guindaste hidráulico sobre rodas c/ lança telescópica ou equiv. e talha de corrente</t>
    </r>
  </si>
  <si>
    <r>
      <t xml:space="preserve">Fornecimento, fabricação, transporte e montagem de </t>
    </r>
    <r>
      <rPr>
        <sz val="11"/>
        <color rgb="FFFF0000"/>
        <rFont val="Calibri"/>
        <family val="2"/>
        <scheme val="minor"/>
      </rPr>
      <t>placas de ancoragem de base tipo "A"</t>
    </r>
    <r>
      <rPr>
        <sz val="11"/>
        <color theme="1"/>
        <rFont val="Calibri"/>
        <family val="2"/>
        <scheme val="minor"/>
      </rPr>
      <t>, em aço estrutural ASTM A-36, esp. 5/16" (7.94mm), dim. 150x200mm, excl. fixação de chumbadores, conf. detalhe de projeto, com o sistema de</t>
    </r>
  </si>
  <si>
    <r>
      <t xml:space="preserve">Fornecimento, fabricação, transporte e montagem de </t>
    </r>
    <r>
      <rPr>
        <sz val="11"/>
        <color rgb="FFFF0000"/>
        <rFont val="Calibri"/>
        <family val="2"/>
        <scheme val="minor"/>
      </rPr>
      <t>placas de ancoragem de base tipo "B"</t>
    </r>
    <r>
      <rPr>
        <sz val="11"/>
        <color theme="1"/>
        <rFont val="Calibri"/>
        <family val="2"/>
        <scheme val="minor"/>
      </rPr>
      <t>, em aço estrutural ASTM A-36, esp. 5/16" (7.94mm), dim. 136x250mm, excl. fixação de chumbadores, conf. detalhe de projeto, com o sistema de</t>
    </r>
  </si>
  <si>
    <r>
      <t xml:space="preserve">Fornecimento, fabricação, transporte e montagem de </t>
    </r>
    <r>
      <rPr>
        <sz val="11"/>
        <color rgb="FFFF0000"/>
        <rFont val="Calibri"/>
        <family val="2"/>
        <scheme val="minor"/>
      </rPr>
      <t>placas de ancoragem de base tipo "C"</t>
    </r>
    <r>
      <rPr>
        <sz val="11"/>
        <color theme="1"/>
        <rFont val="Calibri"/>
        <family val="2"/>
        <scheme val="minor"/>
      </rPr>
      <t>, em aço estrutural ASTM A-36, esp. 5/16" (7.94mm), dim. 150x300mm, excl. fixação de chumbadores, conf. detalhe de projeto, com o sistema de</t>
    </r>
  </si>
  <si>
    <r>
      <t>Fornecimento, fabricação, transporte e montagem de estrutura metálica p/ cobertura (</t>
    </r>
    <r>
      <rPr>
        <b/>
        <sz val="11"/>
        <color theme="1"/>
        <rFont val="Calibri"/>
        <family val="2"/>
        <scheme val="minor"/>
      </rPr>
      <t>Salas do bloco 02, banheiros e biblioteca</t>
    </r>
    <r>
      <rPr>
        <sz val="11"/>
        <color theme="1"/>
        <rFont val="Calibri"/>
        <family val="2"/>
        <scheme val="minor"/>
      </rPr>
      <t>) conf. projeto e perfis de chapa dobrada ASTM A-36, barra red. SAE 1020, com o sistema de tratamento e pintura conforme nota de planilha exclusive acabamento com verniz poliuretano bi componente, inclusive içamento, apoio e segurança c/ guindaste hidráulico sobre rodas c/ lança telescópica ou equiv. e talha de corrente</t>
    </r>
  </si>
  <si>
    <r>
      <t xml:space="preserve">Fornecimento, fabricação, transporte e montagem de </t>
    </r>
    <r>
      <rPr>
        <sz val="11"/>
        <color rgb="FFFF0000"/>
        <rFont val="Calibri"/>
        <family val="2"/>
        <scheme val="minor"/>
      </rPr>
      <t>placas de ancoragem de base tipo "A"</t>
    </r>
    <r>
      <rPr>
        <sz val="11"/>
        <color theme="1"/>
        <rFont val="Calibri"/>
        <family val="2"/>
        <scheme val="minor"/>
      </rPr>
      <t>, em aço estrutural ASTM A-36, esp. 1/2" (12.70mm), dim. 150x300mm, excl. fixação de chumbadores, conf. detalhe de projeto, com o sistema de tr</t>
    </r>
  </si>
  <si>
    <r>
      <t xml:space="preserve">Fornecimento, fabricação, transporte e montagem de </t>
    </r>
    <r>
      <rPr>
        <sz val="11"/>
        <color rgb="FFFF0000"/>
        <rFont val="Calibri"/>
        <family val="2"/>
        <scheme val="minor"/>
      </rPr>
      <t>placas de ancoragem de base tipo "B"</t>
    </r>
    <r>
      <rPr>
        <sz val="11"/>
        <color theme="1"/>
        <rFont val="Calibri"/>
        <family val="2"/>
        <scheme val="minor"/>
      </rPr>
      <t>, em aço estrutural ASTM A-36, esp. 1/2" (12.70mm), dim. 150x430mm, excl. fixação de chumbadores, conf. detalhe de projeto, com o sistema de tr</t>
    </r>
  </si>
  <si>
    <r>
      <t xml:space="preserve">Fornecimento, fabricação, transporte e montagem de </t>
    </r>
    <r>
      <rPr>
        <sz val="11"/>
        <color rgb="FFFF0000"/>
        <rFont val="Calibri"/>
        <family val="2"/>
        <scheme val="minor"/>
      </rPr>
      <t>placas de ancoragem de base tipo "C"</t>
    </r>
    <r>
      <rPr>
        <sz val="11"/>
        <color theme="1"/>
        <rFont val="Calibri"/>
        <family val="2"/>
        <scheme val="minor"/>
      </rPr>
      <t>, em aço estrutural ASTM A-36, esp. 1/2" (12.70mm), dim. 350x550mm, excl. fixação de chumbadores, conf. detalhe de projeto, com o sistema de tr</t>
    </r>
  </si>
  <si>
    <r>
      <t xml:space="preserve">Fornecimento, fabricação, transporte e montagem de </t>
    </r>
    <r>
      <rPr>
        <sz val="11"/>
        <color rgb="FFFF0000"/>
        <rFont val="Calibri"/>
        <family val="2"/>
        <scheme val="minor"/>
      </rPr>
      <t>placas de ancoragem de base tipo "D"</t>
    </r>
    <r>
      <rPr>
        <sz val="11"/>
        <color theme="1"/>
        <rFont val="Calibri"/>
        <family val="2"/>
        <scheme val="minor"/>
      </rPr>
      <t>, em aço estrutural ASTM A-36, esp. 1/2" (12.70mm), dim. 200x200mm, excl. fixação de chumbadores, conf. detalhe de projeto, com o sistema de tr</t>
    </r>
  </si>
  <si>
    <r>
      <t xml:space="preserve">Fornecimento, fabricação, transporte e montagem de </t>
    </r>
    <r>
      <rPr>
        <sz val="11"/>
        <color rgb="FFFF0000"/>
        <rFont val="Calibri"/>
        <family val="2"/>
        <scheme val="minor"/>
      </rPr>
      <t>placas de ancoragem de base tipo "E"</t>
    </r>
    <r>
      <rPr>
        <sz val="11"/>
        <color theme="1"/>
        <rFont val="Calibri"/>
        <family val="2"/>
        <scheme val="minor"/>
      </rPr>
      <t>, em aço estrutural ASTM A-36, esp. 1/2" (12.70mm), dim. 150x512mm, excl. fixação de chumbadores, conf. detalhe de projeto, com o sistema de tr</t>
    </r>
  </si>
  <si>
    <r>
      <t xml:space="preserve">Fornecimento, fabricação, transporte e montagem dos </t>
    </r>
    <r>
      <rPr>
        <sz val="11"/>
        <color rgb="FF00B050"/>
        <rFont val="Calibri"/>
        <family val="2"/>
        <scheme val="minor"/>
      </rPr>
      <t>pórticos metálicos do</t>
    </r>
    <r>
      <rPr>
        <b/>
        <sz val="11"/>
        <color rgb="FF00B050"/>
        <rFont val="Calibri"/>
        <family val="2"/>
        <scheme val="minor"/>
      </rPr>
      <t xml:space="preserve"> pátio </t>
    </r>
    <r>
      <rPr>
        <sz val="11"/>
        <color theme="1"/>
        <rFont val="Calibri"/>
        <family val="2"/>
        <scheme val="minor"/>
      </rPr>
      <t>em perfis "I" formados a frio, aço estrutural ASTM A-572 G50, W 150x18.0 e W 150x13.0, om o sistema de tratamento e pintura conforme nota de planilha,</t>
    </r>
  </si>
  <si>
    <r>
      <t xml:space="preserve">Fornecimento, fabricação, transporte e montagem das </t>
    </r>
    <r>
      <rPr>
        <sz val="11"/>
        <color rgb="FFFF0000"/>
        <rFont val="Calibri"/>
        <family val="2"/>
        <scheme val="minor"/>
      </rPr>
      <t>chapas de ancoragem dos pórticos</t>
    </r>
    <r>
      <rPr>
        <sz val="11"/>
        <color theme="1"/>
        <rFont val="Calibri"/>
        <family val="2"/>
        <scheme val="minor"/>
      </rPr>
      <t xml:space="preserve"> metálicos do pátio, dim. 200x250 mm, esp. 1/2" (12.5mm), em aço estrutural ASTM A-36 ou equiv, inclusive chumbadores em aço SAE-1020, c/ o sistem</t>
    </r>
  </si>
  <si>
    <r>
      <t xml:space="preserve">Fornecimento, fabricação, transporte e montagem de </t>
    </r>
    <r>
      <rPr>
        <sz val="11"/>
        <color rgb="FF00B050"/>
        <rFont val="Calibri"/>
        <family val="2"/>
        <scheme val="minor"/>
      </rPr>
      <t xml:space="preserve">terças metálicas do </t>
    </r>
    <r>
      <rPr>
        <b/>
        <sz val="11"/>
        <color rgb="FF00B050"/>
        <rFont val="Calibri"/>
        <family val="2"/>
        <scheme val="minor"/>
      </rPr>
      <t>pátio</t>
    </r>
    <r>
      <rPr>
        <sz val="11"/>
        <color theme="1"/>
        <rFont val="Calibri"/>
        <family val="2"/>
        <scheme val="minor"/>
      </rPr>
      <t xml:space="preserve"> em perfil "U" enrijecido em aço estrutural ASTM A-36 e contraventamento em barra redonda em aço SAE-1020 e perfil "I" em aço estrutural ASTM A-572 G50, W</t>
    </r>
  </si>
  <si>
    <r>
      <t xml:space="preserve">Complementação/As Built de </t>
    </r>
    <r>
      <rPr>
        <sz val="11"/>
        <color rgb="FFFF0000"/>
        <rFont val="Calibri"/>
        <family val="2"/>
        <scheme val="minor"/>
      </rPr>
      <t>projeto de prevenção e combate a incêndio</t>
    </r>
    <r>
      <rPr>
        <sz val="10"/>
        <color rgb="FF000000"/>
        <rFont val="Times New Roman"/>
        <family val="1"/>
      </rPr>
      <t xml:space="preserve"> de Edifícios Educacionais</t>
    </r>
  </si>
  <si>
    <r>
      <t>Eletrodutos de PVC rígido roscável, anti-chama, cor preta fabr. de acordo com a EB-744 da classe B, NBR-6150 da ABNT, c/ extremidades, luva, curva, bucha e arruela, diâm.</t>
    </r>
    <r>
      <rPr>
        <sz val="11"/>
        <color rgb="FFFF0000"/>
        <rFont val="Calibri"/>
        <family val="2"/>
        <scheme val="minor"/>
      </rPr>
      <t xml:space="preserve"> 1" (32mm)</t>
    </r>
    <r>
      <rPr>
        <sz val="10"/>
        <color rgb="FF000000"/>
        <rFont val="Times New Roman"/>
        <family val="1"/>
      </rPr>
      <t>, incl conexões, marc TIGRE, DAISA, KANAFLEX</t>
    </r>
  </si>
  <si>
    <r>
      <t xml:space="preserve">Quadro de fabricação especial </t>
    </r>
    <r>
      <rPr>
        <b/>
        <sz val="11"/>
        <color rgb="FFFF0000"/>
        <rFont val="Calibri"/>
        <family val="2"/>
        <scheme val="minor"/>
      </rPr>
      <t>60x60x25cm</t>
    </r>
    <r>
      <rPr>
        <sz val="10"/>
        <color rgb="FF000000"/>
        <rFont val="Times New Roman"/>
        <family val="1"/>
      </rPr>
      <t xml:space="preserve"> em chapa de aço de 1,5mm (16 MSG), IP-54, corrente máxima</t>
    </r>
    <r>
      <rPr>
        <b/>
        <sz val="11"/>
        <color theme="1"/>
        <rFont val="Calibri"/>
        <family val="2"/>
        <scheme val="minor"/>
      </rPr>
      <t xml:space="preserve"> 140A</t>
    </r>
    <r>
      <rPr>
        <sz val="10"/>
        <color rgb="FF000000"/>
        <rFont val="Times New Roman"/>
        <family val="1"/>
      </rPr>
      <t xml:space="preserve">, </t>
    </r>
    <r>
      <rPr>
        <b/>
        <sz val="11"/>
        <color theme="1"/>
        <rFont val="Calibri"/>
        <family val="2"/>
        <scheme val="minor"/>
      </rPr>
      <t>capacidade p/ 16 dispositivos</t>
    </r>
    <r>
      <rPr>
        <sz val="10"/>
        <color rgb="FF000000"/>
        <rFont val="Times New Roman"/>
        <family val="1"/>
      </rPr>
      <t xml:space="preserve"> modulares padrão DIN, barram. trifásico, barras de N+T, com porta, placa de acrílico, e trinco chave yale (xxxxxxx)</t>
    </r>
  </si>
  <si>
    <r>
      <t xml:space="preserve">Quadro de fabricação especial </t>
    </r>
    <r>
      <rPr>
        <b/>
        <sz val="11"/>
        <color rgb="FFFF0000"/>
        <rFont val="Calibri"/>
        <family val="2"/>
        <scheme val="minor"/>
      </rPr>
      <t>80x60x25cm</t>
    </r>
    <r>
      <rPr>
        <sz val="10"/>
        <color rgb="FF000000"/>
        <rFont val="Times New Roman"/>
        <family val="1"/>
      </rPr>
      <t xml:space="preserve"> em chapa de aço de 1,5mm (16 MSG), IP-54, corrente máxima </t>
    </r>
    <r>
      <rPr>
        <b/>
        <sz val="11"/>
        <color theme="1"/>
        <rFont val="Calibri"/>
        <family val="2"/>
        <scheme val="minor"/>
      </rPr>
      <t>165A</t>
    </r>
    <r>
      <rPr>
        <sz val="10"/>
        <color rgb="FF000000"/>
        <rFont val="Times New Roman"/>
        <family val="1"/>
      </rPr>
      <t xml:space="preserve">, </t>
    </r>
    <r>
      <rPr>
        <b/>
        <sz val="11"/>
        <color theme="1"/>
        <rFont val="Calibri"/>
        <family val="2"/>
        <scheme val="minor"/>
      </rPr>
      <t>capacidade p/ 28 dispositivos</t>
    </r>
    <r>
      <rPr>
        <sz val="10"/>
        <color rgb="FF000000"/>
        <rFont val="Times New Roman"/>
        <family val="1"/>
      </rPr>
      <t xml:space="preserve"> modulares padrão DIN, barram. trifásico, barras de N+T, com porta, placa de acrílico, e trinco chave yale (xxxxxxx)</t>
    </r>
  </si>
  <si>
    <r>
      <t>Quadro de fabricação especial</t>
    </r>
    <r>
      <rPr>
        <sz val="11"/>
        <rFont val="Calibri"/>
        <family val="2"/>
        <scheme val="minor"/>
      </rPr>
      <t xml:space="preserve"> </t>
    </r>
    <r>
      <rPr>
        <b/>
        <sz val="11"/>
        <color rgb="FFFF0000"/>
        <rFont val="Calibri"/>
        <family val="2"/>
        <scheme val="minor"/>
      </rPr>
      <t>80x60x25cm</t>
    </r>
    <r>
      <rPr>
        <sz val="11"/>
        <rFont val="Calibri"/>
        <family val="2"/>
        <scheme val="minor"/>
      </rPr>
      <t xml:space="preserve"> </t>
    </r>
    <r>
      <rPr>
        <sz val="10"/>
        <color rgb="FF000000"/>
        <rFont val="Times New Roman"/>
        <family val="1"/>
      </rPr>
      <t xml:space="preserve">em chapa de aço de 1,5mm (16 MSG), IP-54, corrente máxima </t>
    </r>
    <r>
      <rPr>
        <b/>
        <sz val="11"/>
        <color theme="1"/>
        <rFont val="Calibri"/>
        <family val="2"/>
        <scheme val="minor"/>
      </rPr>
      <t>165 A</t>
    </r>
    <r>
      <rPr>
        <sz val="10"/>
        <color rgb="FF000000"/>
        <rFont val="Times New Roman"/>
        <family val="1"/>
      </rPr>
      <t xml:space="preserve">, </t>
    </r>
    <r>
      <rPr>
        <b/>
        <sz val="11"/>
        <color theme="1"/>
        <rFont val="Calibri"/>
        <family val="2"/>
        <scheme val="minor"/>
      </rPr>
      <t>capacidade p/ 34 dispositivos</t>
    </r>
    <r>
      <rPr>
        <sz val="10"/>
        <color rgb="FF000000"/>
        <rFont val="Times New Roman"/>
        <family val="1"/>
      </rPr>
      <t xml:space="preserve"> modulares padrão DIN, barram. trifásico, barras de N+T, com porta, placa de acrílico, e trinco chave yale (xxxxxxx)</t>
    </r>
  </si>
  <si>
    <r>
      <t xml:space="preserve">Quadro de fabricação especial </t>
    </r>
    <r>
      <rPr>
        <b/>
        <sz val="11"/>
        <color rgb="FFFF0000"/>
        <rFont val="Calibri"/>
        <family val="2"/>
        <scheme val="minor"/>
      </rPr>
      <t>100x60x25cm</t>
    </r>
    <r>
      <rPr>
        <sz val="10"/>
        <color rgb="FF000000"/>
        <rFont val="Times New Roman"/>
        <family val="1"/>
      </rPr>
      <t xml:space="preserve"> em chapa de aço de 1,5mm (16 MSG), IP-54, corrente máxima </t>
    </r>
    <r>
      <rPr>
        <b/>
        <sz val="11"/>
        <color theme="1"/>
        <rFont val="Calibri"/>
        <family val="2"/>
        <scheme val="minor"/>
      </rPr>
      <t>165 A</t>
    </r>
    <r>
      <rPr>
        <sz val="10"/>
        <color rgb="FF000000"/>
        <rFont val="Times New Roman"/>
        <family val="1"/>
      </rPr>
      <t xml:space="preserve">, </t>
    </r>
    <r>
      <rPr>
        <b/>
        <sz val="11"/>
        <color theme="1"/>
        <rFont val="Calibri"/>
        <family val="2"/>
        <scheme val="minor"/>
      </rPr>
      <t>capacidade p/ 44 dispositivos</t>
    </r>
    <r>
      <rPr>
        <sz val="10"/>
        <color rgb="FF000000"/>
        <rFont val="Times New Roman"/>
        <family val="1"/>
      </rPr>
      <t xml:space="preserve"> modulares padrão DIN, barram. trifásico, barras de N+T, com porta, placa de acrílico, e trinco chave yale</t>
    </r>
    <r>
      <rPr>
        <sz val="11"/>
        <color rgb="FF00B050"/>
        <rFont val="Calibri"/>
        <family val="2"/>
        <scheme val="minor"/>
      </rPr>
      <t xml:space="preserve"> (QD1 e QD2)</t>
    </r>
  </si>
  <si>
    <t>ok</t>
  </si>
  <si>
    <r>
      <t xml:space="preserve">Quadro de fabricação especial </t>
    </r>
    <r>
      <rPr>
        <b/>
        <sz val="11"/>
        <color rgb="FFFF0000"/>
        <rFont val="Calibri"/>
        <family val="2"/>
        <scheme val="minor"/>
      </rPr>
      <t>190x80x40cm</t>
    </r>
    <r>
      <rPr>
        <sz val="10"/>
        <color rgb="FF000000"/>
        <rFont val="Times New Roman"/>
        <family val="1"/>
      </rPr>
      <t>, IP-65, corrente máxima</t>
    </r>
    <r>
      <rPr>
        <b/>
        <sz val="11"/>
        <color theme="1"/>
        <rFont val="Calibri"/>
        <family val="2"/>
        <scheme val="minor"/>
      </rPr>
      <t xml:space="preserve"> 690A</t>
    </r>
    <r>
      <rPr>
        <sz val="10"/>
        <color rgb="FF000000"/>
        <rFont val="Times New Roman"/>
        <family val="1"/>
      </rPr>
      <t xml:space="preserve">, </t>
    </r>
    <r>
      <rPr>
        <b/>
        <sz val="11"/>
        <color theme="1"/>
        <rFont val="Calibri"/>
        <family val="2"/>
        <scheme val="minor"/>
      </rPr>
      <t>capacidade p/ 44 dispositivos</t>
    </r>
    <r>
      <rPr>
        <sz val="10"/>
        <color rgb="FF000000"/>
        <rFont val="Times New Roman"/>
        <family val="1"/>
      </rPr>
      <t xml:space="preserve"> modulares padrão DIN, barram. trifásico, barras de N+T, com porta, espelho, e trinco chave yale </t>
    </r>
    <r>
      <rPr>
        <sz val="11"/>
        <color rgb="FF00B050"/>
        <rFont val="Calibri"/>
        <family val="2"/>
        <scheme val="minor"/>
      </rPr>
      <t>(QGBT)</t>
    </r>
  </si>
  <si>
    <r>
      <t>Complementação/As Built de</t>
    </r>
    <r>
      <rPr>
        <sz val="11"/>
        <color rgb="FFFF0000"/>
        <rFont val="Calibri"/>
        <family val="2"/>
        <scheme val="minor"/>
      </rPr>
      <t xml:space="preserve"> projeto de climatização</t>
    </r>
    <r>
      <rPr>
        <sz val="10"/>
        <color rgb="FF000000"/>
        <rFont val="Times New Roman"/>
        <family val="1"/>
      </rPr>
      <t xml:space="preserve"> e conforto ambiental de Edifícios Administrativos</t>
    </r>
  </si>
  <si>
    <t>Paredes sobre a cobertura das salas de aula 10 a 16, onde serão montadas as novas tesouras estruturais</t>
  </si>
  <si>
    <t>Ancoragem de vergalhões de aço CA-50 Ø máx. 10.0mm, em estrutura existente, incl. apicoamento do concreto antigo, aplicação de
adesivo estrutural Sikadur 32 ou equiv., execução de furos c/ prof. média até 50 cm, excl. vergalhões</t>
  </si>
  <si>
    <t>Rufo de topo dentado trap. LR-40 em aço galvanizado, esp. 0.50 mm, pintura cor branca em todas as faces, desenvolvimento 600 mm,
marcas de referência Perfilor, Metform, Isoeste ou equivalente, inclusive acessório de fix.</t>
  </si>
  <si>
    <t>Para recomposição das paredes sobre a cobertura dos  depósitos - em frente à escada do 1º para 2º pavimento - bloco 01, onde serão montadas as novas</t>
  </si>
  <si>
    <t>Demolição de muro em alvenaria, inclusive estrutura em concreto armado (pilares cintas e vigas)</t>
  </si>
  <si>
    <t>Fechamento de andaime com tela de nylon</t>
  </si>
  <si>
    <t xml:space="preserve">m2                 </t>
  </si>
  <si>
    <t xml:space="preserve">und                      </t>
  </si>
  <si>
    <t>Aluguel mensal container para escritório, dim. 6.00x2.40m, c/ banheiro (vaso+lavat+chuveiro e básc), incl.  porta, 2 janelas, abert p/ ar cond., 2 pt iluminação, 2 tom. elét. e 1 tom.telef. Isolam.térmico(teto e paredes), piso em</t>
  </si>
  <si>
    <t xml:space="preserve">ms                     </t>
  </si>
  <si>
    <t>Aluguel mensal container para refeitorio, incl.  porta, 2 janelas, abert p/ ar cond., 2 pt iluminação, 2 tomadas elét. e 1 tomada telef. Isolamento térmico (paredes e teto), piso em comp. Naval pintado, cert. NR18, incl. laudo des</t>
  </si>
  <si>
    <t xml:space="preserve">ms                    </t>
  </si>
  <si>
    <t>Aluguel mensal container para vestiário, incl.  porta, venezianas de circulação, 1 pt iluminação, Isolamento térmico (teto), piso em comp. Naval pintado, cert. NR18, incl. laudo descontaminação.</t>
  </si>
  <si>
    <t>Aluguel mensal container para almoxarifado, incl.  porta, 2 janelas, 1 pt iluminação, Isolamento térmico (teto), piso em comp. Naval pintado, cert. NR18, incl. laudo descontaminação.</t>
  </si>
  <si>
    <t>Rede de luz, incl. padrão entrada de energia trifás., cabo de ligação até barracões, quadro de distrib., disj. e chave de força (quando necessário), cons. 20m entre padrão e QDG, conf. projeto (2 utilizações)</t>
  </si>
  <si>
    <t>Índice de preço para remoção de entulho decorrente da execução de  obras  (Classe A CONAMA - NBR 10.004 - Classe II-B), incluindo aluguel da caçamba, carga, transporte e descarga em área licenciada</t>
  </si>
  <si>
    <t xml:space="preserve">040207
</t>
  </si>
  <si>
    <t>Furo em concreto com broca de vídea, utilizando martelete elétrico, diâmetro de 6,3 a 12,5mm, profundidade até 15 cm.</t>
  </si>
  <si>
    <t>Verga/contraverga reta de concreto armado 10 x 5 cm, Fck = 15 MPa,  inclusive forma, armação e desforma</t>
  </si>
  <si>
    <t>Alvenaria de blocos de concreto estrut. (14x19x39cm) cheios, c/ resist.mín. compr. 15MPa, assentados c/ arg. de cimento e areia no traço 1:4, esp. juntas 10mm e esp. da parede s/ revest. 14cm</t>
  </si>
  <si>
    <t>SERVIÇOS AUXILIARES, ADMINISTRATIVOS E TÉCNICOS</t>
  </si>
  <si>
    <t>Aplicação de tela tipo Belgo Revest ou equivalente, para armadura deargamassa, em encontros de alvenaria com vigas (horizontais) e alvenaria com pilares (verticais), com largura de 25cm e 50cm</t>
  </si>
  <si>
    <t>PORTA EM MADEIRA DE LEI TIPO ANGELIM PEDRA OU EQUIV.C/ENCHIMENTO EM MADEIRA 1A.QUALIDADE,ESP. 30 MM P/ PINTURA, INCLUSIVE ALIZARES, DOBRADIÇAS E FECHADURA INTERNA, EXCLUSIVE MARCO</t>
  </si>
  <si>
    <t>Porta em madeira de lei tipo angelim pedra ou equiv.c/enchimento em madeira 1a.qualidade,esp. 30 mm p/ pintura, inclusive alizares, dobradiças e fechadura int. em latão cromado LaFonte ou equiv., exclusive marco, nas dim.: 0.80 x</t>
  </si>
  <si>
    <t>Porta em madeira de lei tipo angelim pedra ou equiv.c/enchimento em madeira 1a.qualidade,esp. 30 mm p/ pintura, inclusive alizares, dobradiças e fechadura int. em latão cromado LaFonte ou equiv., exclusive marco, nas dim.: 0.60 x</t>
  </si>
  <si>
    <t>Porta em madeira de lei tipo angelim pedra ou equiv.c/enchimento em madeira 1a.qualidade esp. 30mm p/ pintura, inclusive alizares, dobradiças e fechadura externa em latão cromado LaFonte ou equiv., exclusive marco, nas dim.: 0.80</t>
  </si>
  <si>
    <t>PORTAS DE SEGURANÇA DE FERRO, EM TUBO DE FERRO GALVANIZADO 2" E BARRA CHATA DE FERRO GALVANIZADO 11/2"X1/4", COM CHUMBADORES E FECHADURA DE SEGURANÇA ALIANÇA OU EQUIVALENTE, CONFORME PROJETO</t>
  </si>
  <si>
    <t>Portão de abrir, uma folha, requadro em tubo  de aço galvanizado 2", com fechamento horizontal em barra chata 1.1/2x1/4", completo, conforme detalhe em projeto, exclusive pintura</t>
  </si>
  <si>
    <t>Grade de proteção em barra chata de aço galvanizado 1.1/2x1/4", tipo sanduiche, com barras verticais em tubo de aço galvanizado dim. 1/2" espaçadas a cada 12cm, chumbados em alvenaria, na parte interna do vão, conf. projeto</t>
  </si>
  <si>
    <t>Grade com portão de abrir, uma folha, requadro em barra chata 1.3/4x5/16", com fechamento horizontal em  vergalhão 1", completo, conforme detalhe em projeto, exclusive pintura</t>
  </si>
  <si>
    <t xml:space="preserve">Báscula para vidro em alumínio anodizado cor natural, linha 25,                 </t>
  </si>
  <si>
    <t>Alçapão de visita ao barrilete de chapa de aço dobrada vincada nº 14, 0,80 x 0,80m, com requadro em cantoneira de ferro, inclusive porta cadeado e cadeado 40mm.</t>
  </si>
  <si>
    <t>VIDROS</t>
  </si>
  <si>
    <t xml:space="preserve">m2          </t>
  </si>
  <si>
    <t xml:space="preserve">m2                   </t>
  </si>
  <si>
    <t>Porta de abrir com mola hidráulica, em vidro temperado, 90x220 cm, espessura 10 mm, inclusive acessórios. af_01/2021</t>
  </si>
  <si>
    <t xml:space="preserve">un             </t>
  </si>
  <si>
    <t>Espelho para banheiros espessura 4 mm, incluindo chapa compensada 10 mm, moldura de alumínio em perfil L 3/4", fixado com  parafusos cromados</t>
  </si>
  <si>
    <t xml:space="preserve">m2                       </t>
  </si>
  <si>
    <t>POLICARBONATO</t>
  </si>
  <si>
    <t>Placa de policarbonato em cristal compacto, com espessura de 8mm. Fornecimento e colocação.</t>
  </si>
  <si>
    <t xml:space="preserve">m2            </t>
  </si>
  <si>
    <t xml:space="preserve">m2              </t>
  </si>
  <si>
    <t>Forro acústico modulado removível de fibra mineral, em placas , cor branca, dim. (1250x625x15)mm, inclusive cortineiros, suportes e perfis de alumínio, marca de referência Owa, Knauff, Hunter Douglas ou equivalente - colocado</t>
  </si>
  <si>
    <t xml:space="preserve">m2               </t>
  </si>
  <si>
    <t>Fornecimento e instalação de linha de sombra 3x3cm em forro de gesso</t>
  </si>
  <si>
    <t xml:space="preserve">m                   </t>
  </si>
  <si>
    <t>REVESTIMENTO DE PAREDES INTERNAS E EXTERNAS</t>
  </si>
  <si>
    <t xml:space="preserve">m2                </t>
  </si>
  <si>
    <t>Acabamento de PVC com perfil de canto para arremate de paredes</t>
  </si>
  <si>
    <t>Roda parede em granito branco 7x2cm, com acabamento abaulado nos dois lados</t>
  </si>
  <si>
    <t>Porcelanato polido, acabamento acetinado, dim. 60x60cm, ref. de cor CIMENTO CINZA BOLD Potobello/equiv, utilizando dupla colagem de argamassa colante para porcelanato tipo AClll e rejunte 1mm para porcelanato</t>
  </si>
  <si>
    <t>Pastilha cerâmica azu l 5 x 5 cm, assentada com argamassa de cimento colante e rejunte pré-fabricado, marcas de referência Atlas, Jatobá, NGK ou equivalentwe</t>
  </si>
  <si>
    <t>Rodapé de granito branco com aresta boleada, assentado com argamassa de cimento, cal hidratada CH1 e areia no traço 1:0,5:8, incl. rejuntamento com cimento branco, dim. 7 x 2.0cm</t>
  </si>
  <si>
    <t>Peitoril de granito cinza polido, esp 2 cm, largura 19 cm</t>
  </si>
  <si>
    <t>Soleira de granito branco esp. 2 cm e largura de 15 cm</t>
  </si>
  <si>
    <t>Pedra do box de granito branco, espessura 3 cm e largura de 3 cm, conforme detalhe em projeto</t>
  </si>
  <si>
    <t>Padrão entrada d'água com caixa enterrada para hidrômetro com diâmetro de 1" - padrão 2B da CESAN. Caixa em alvenaria 60x80x40cm e com tampa articulada de ferro fundido, registro e conexões para instalação de hidrômetro. Conferir</t>
  </si>
  <si>
    <t>Terminal de ventilação em PVC rígido soldável diam. 75mm</t>
  </si>
  <si>
    <t>REDES DE DRENOS DE AR CONDICIONADO</t>
  </si>
  <si>
    <t>Isolamento térmico flexível em espuma elastomérica para tubo com diâmetro de 25mm, marca de referência armaflex ou similar</t>
  </si>
  <si>
    <t>Isolamento térmico flexível em espuma elastomérica para tubo com diâmetro de 40mm, marca de referência armaflex ou similar</t>
  </si>
  <si>
    <t>Caixa de passagem para condicionamento de ar tipo Split, com saída de dreno único na vertical</t>
  </si>
  <si>
    <t xml:space="preserve">und               </t>
  </si>
  <si>
    <t>Duto em alumínio aparente duplo (73 x 45)mm, inclusive tampa ranhurada DT 15040.00,  Branco ref.: DT 14441.00 DUTOTEC  ou equivalente</t>
  </si>
  <si>
    <t>Tampa Terminal ABS perfil 45, cor branco ref DT 49540 marca DUTOTEC ou equivalente</t>
  </si>
  <si>
    <t>Saída horizontal para eletroduto de 1 1/2"</t>
  </si>
  <si>
    <t>Caixa de derivação para canaleta metálica 45mm ref. DT 53440.00</t>
  </si>
  <si>
    <t>Porta equipamento 3 blocos cor branca DT 66844.10 marca DUTOTEC ou equivalente</t>
  </si>
  <si>
    <t>Tomada retangular tipo bloco, cor branca, ref. DUTOTEC DT 99233.10 ou equivalente</t>
  </si>
  <si>
    <t>Tomada cor branca ref. DUTOTEC DX  99233.20 ou equivalente</t>
  </si>
  <si>
    <t>Interruptor de uma tecla simples cor branca ref DX 99331.00 DUTOTEC ou equivalente</t>
  </si>
  <si>
    <t>Interruptor de uma tecla simples cor branca ref. DX 99330.00 DUTOTEC ou equivalente</t>
  </si>
  <si>
    <t>Bloco cego ref DX 99200.00, DUTOTEC ou equivalente</t>
  </si>
  <si>
    <t>Curva horizontal 90º, cor branca, ref DT 35440.00, DUTOTEC ou equivalente</t>
  </si>
  <si>
    <t>Curva Vertical 90, cor branca, ref DT 37440.00 DUTOTEC ou equivalente</t>
  </si>
  <si>
    <t>Curva vertical interna cor branca, ranhurada,  ref. DT 38046.60 DUTOTEC ou equivalente</t>
  </si>
  <si>
    <t>Adaptador para porta equipamento PLUS para duto de 45mm ref. 66945.00 ou equivalente</t>
  </si>
  <si>
    <t>Curva de inversão para eletrocalha metálica, 200x100mm, galvanizada</t>
  </si>
  <si>
    <t>Suporte de fixação de eletrocalha de 200x100mm, no teto, através de gancho vertical (1 und), porca sextavada e arruela 1/4" (2 und), vergalhão rosca total 1/4" (h=30cm),  e parabolt de 1/4" (1und)</t>
  </si>
  <si>
    <t>Septo para eletrocalha metálica lisa, pintura eletrostática de fábrica na cor branca em chapa de aço galvanizado (chapa 18), H= 100mm , 3M.</t>
  </si>
  <si>
    <t>Tampa de encaixe para eletrocalha em chapa de aço galvanizada 18,</t>
  </si>
  <si>
    <t>Caixa de passagem de alvenaria de bloco de concreto 9x19x39cm, dimensões de 30x30x30cm, com revestimento interno em chapisco e reboco, tampa de cncreto esp. 5cm e lastro de brita 5cm</t>
  </si>
  <si>
    <t>Caixa de passagem de alvenaria de blocos de concreto 9x19x39, dimensões de 50x50x50cm, com revestimento interno em chapisco e reboco, tampa de concreto esp. 5cm e lastro de brita 5cm</t>
  </si>
  <si>
    <t>ELETRODUTOS E CONEXÕES DE PVC</t>
  </si>
  <si>
    <t>Disjuntor DR bipolar 30A, corrente nominal 30 mA</t>
  </si>
  <si>
    <t>Parafuso tipo lentilha 1/4" x 1/2" com porca e arruela</t>
  </si>
  <si>
    <t>Padrão de entrada de energia elétrica, trifásico, entrada aérea, a 4 fios, carga instalada em muro de 41001 até 57000W - 220/127V</t>
  </si>
  <si>
    <t>Cabo telefônico CI, diâmetro do condutor 50mm, 50 pares</t>
  </si>
  <si>
    <t xml:space="preserve">m                 </t>
  </si>
  <si>
    <t xml:space="preserve">und                     </t>
  </si>
  <si>
    <t>Placa de sinalização de segurança CODIGO 23 - 224(NBR 13.434); CÓDIGO E5 (NT 14/2010-ES) ("EXTINTOR DE INCÊNDIO")</t>
  </si>
  <si>
    <t xml:space="preserve">und         </t>
  </si>
  <si>
    <t>Porta equipamentos 3 blocos RJ 45, ABS cor branco, DT 66440.00 ref. DUTOTEC ou equivalente</t>
  </si>
  <si>
    <t xml:space="preserve">und                   </t>
  </si>
  <si>
    <t>Conector RJ 45 Keystone, cor branca, ref. QM 99044.00 DUTOTEC ou equivalente</t>
  </si>
  <si>
    <t>Voice panel categoria 3 de 19" 50 pares</t>
  </si>
  <si>
    <t>Patch cord utp rj-45 nas duas pontas cat.6, - 2,50m para aplicações de voz e dados, na área de trabalho.</t>
  </si>
  <si>
    <t xml:space="preserve">und                 </t>
  </si>
  <si>
    <t>Bandeja Fixação Dupla 1 U x 500mm carga máxima 20kg, inclusive fixação em Rack 19"</t>
  </si>
  <si>
    <t>Calha com 8 Tomadas 20A, inclusive fixação em rack padrão 19", com chicote de 2 metros de comprimento</t>
  </si>
  <si>
    <t>Fornecimento e instalação de Rack de Piso Fechado Padrão 19" - 32 U´s x 670mm</t>
  </si>
  <si>
    <t xml:space="preserve">m   </t>
  </si>
  <si>
    <t>Abraçadeira de nylon 200mm preta</t>
  </si>
  <si>
    <t xml:space="preserve">und       </t>
  </si>
  <si>
    <t>Etiqueta BROTHER M231/TZEFX-251 24mm Preto/Branco</t>
  </si>
  <si>
    <t xml:space="preserve">und        </t>
  </si>
  <si>
    <t>Fornecimento e instalação de Cabo de rede par trançado 4 pares Categoria 6</t>
  </si>
  <si>
    <t>Patch Panel 48 Portas RJ45/IDC Cat.6, inclusive fixação em Rack 19"</t>
  </si>
  <si>
    <t>Switch 48 portas RJ-45 10/100 + 2 10/100/1000, inclusive fixação em Rack 19"</t>
  </si>
  <si>
    <t>No Break 1400VA (980W) Senoidal, tensão de entrada: 120V e tensão de saida: 120V, Interface Port DB-9 RS-232, SmartSlot, USB, inclusive fixação em rack 19"</t>
  </si>
  <si>
    <t>INSTALAÇÃO DO SISTEMA DE CLIMATIZAÇÃO</t>
  </si>
  <si>
    <t>Instalação de Unidade Evaporadora e Condensadora de Ar Condicionado tipo Split Hi-Wall (Parede) de 12.000 BTU´s 220V - Ciclo Frio - Classificação A (Selo PROCEL), inclusive amortecedores vibra-stop</t>
  </si>
  <si>
    <t>Instalação de Unidade Evaporadora e Condensadora de Ar Condicionado tipo Split Hi-Wall (Parede) de 9.000 BTU´s 220V - Ciclo Frio - Classificação A (Selo PROCEL), inclusive amortecedores vibra-stop</t>
  </si>
  <si>
    <t>Bacia sifonada de louça branca, marcas de referência Deca, Celite ou Ideal Standard, inclusive acessórios</t>
  </si>
  <si>
    <t>Tanque de louça branca com coluna, marcas de referência Deca, Celite ou Ideal Standard, inclusive sifão e válvula cromados, exclusive torneira</t>
  </si>
  <si>
    <t>Bacia turca de louça branca</t>
  </si>
  <si>
    <t>Bancada em granito branco esp.2cm, apoiada em cantoneira 1.1/2"x1.1/2"x3/16" c/ tratamento antiferruginoso e pint. esmalte sintético, testeira de 5cm, acab. semi-boleado excl. roda-banca</t>
  </si>
  <si>
    <t>Rodabancada em granito branco, esp. 2cm, h=10,0cm, acabamento polido com borda boleda, assentado com argamassa de cimento, cal hidratada e areia, incluindo rejuntamento com cimento branco</t>
  </si>
  <si>
    <t>Torneira de parede articulável acabamento cromado, marcas de ref. Fabrimar, Deca, Docol ou equivalente</t>
  </si>
  <si>
    <t>Fornecimento e instalação de barra de apoio em aço inox para fixação com buchas e parafusos em portas de banheiro PNE, C=40cm</t>
  </si>
  <si>
    <t>Torneira de pressão com acionamento manual e fechamento automatico, cromada diâm. 1/2", para lavatório, marcas de referência acquapress Fabrimar, presmatic  Docol, Deca ou equivalente</t>
  </si>
  <si>
    <t>Porta sabonete líquido cor branco gelo, marca de referência Prolim, fixado com parafusos e buchas.</t>
  </si>
  <si>
    <t>ACESSIBILIDADE - NBR 9050</t>
  </si>
  <si>
    <t>Barra de apoio reta em aço inox 304 p/ portadores de necessidades especiais (NBR 9050), largura 40 cm</t>
  </si>
  <si>
    <t xml:space="preserve">und     </t>
  </si>
  <si>
    <t xml:space="preserve">und   </t>
  </si>
  <si>
    <t>AR REFRIGERADO</t>
  </si>
  <si>
    <t>Fornecimento de Unidade Evaporadora e Condensadora de Ar Condicionado tipo Split Hi-Wall (Parede) de 12.000 BTU´s 220V - Ciclo Frio - Classificação A (Selo PROCEL), inclusive amortecedores vibra-stop</t>
  </si>
  <si>
    <t>Fornecimento de Unidade Evaporadora e Condensadora de Ar Condicionado tipo Split  Hi-Wall (Parede) de 9.000 BTU´s 220V - Ciclo Frio - Classificação A (Selo PROCEL), inclusive amortecedores vibra-stop</t>
  </si>
  <si>
    <t>Exaustor para banheiro, bivolt, ref.: C 280 A, da Ventokit ou similar - fornecimento e instalação</t>
  </si>
  <si>
    <t xml:space="preserve">un                        </t>
  </si>
  <si>
    <t>Exaustor para banheiro, bivolt, ref.: C 80 A, da Ventokit ou similar - fornecimento e instalação</t>
  </si>
  <si>
    <t>LUMINÁRIAS PARA LAMPADAS LED</t>
  </si>
  <si>
    <t>Luminária embutir compl., corpo ch. aço pintada branca, refletor,aletas parabólicas alum.alta pureza e refletância nclusive 4 lâmpadas LED T8 9W temp. de cor 5000k - Ref.CE416AL-N - AMES, 6026 - LUMAVI OU</t>
  </si>
  <si>
    <t>Refletor de LED 200W, branco frio 6500K, 24.000lm, IP66, Slim, Bivolt,
inclusive fotocélula</t>
  </si>
  <si>
    <t>Sub total 18</t>
  </si>
  <si>
    <t>Sub total 19</t>
  </si>
  <si>
    <t>Automação para portão de nylofor de correr, motor de portão 500W, completo</t>
  </si>
  <si>
    <t>Fornecimento e instalação de gradil Nylofor 3D, Belgo ou similar, em painéis de (2,03x2,50)m, fixado por fixadores de poliamida e parafusos em poste (60x40)mm chumbados em mureta (exclusive), conforme projeto</t>
  </si>
  <si>
    <t>Meio-fio de concreto pré-moldado com dimensões de 10x12x30x100 cm , rejuntados com argamassa de cimento e areia no traço 1:3</t>
  </si>
  <si>
    <t>Piso em concreto Fck = 25MPa, espessura de 10 cm, acab. superf. c/ rotoalisador, armado c/ tela Q138, espaçador treliçado h=7cm, lona plástica, inclusive base 10cm de solo brita 30%</t>
  </si>
  <si>
    <t>Junta de encontro esp.=1,0cm, profundidade de 10,0 a 15,0cm, com aplicação de isopor e mastique elástico em poliuretano 10x10mm, marca Vedaflex da Vedacit, PU-30 da Quartzolit, Monopol PU-25 da Viapol ou equivalente</t>
  </si>
  <si>
    <t>Junta de construção/serrada 6,0x18,0mm, c/ tarucel Ø6,0mm e mastique elástico em poliuretano 6x12mm marca Vedaflex-Vedacit,
PU-30-Quartzolit, Monopol PU-25-Viapol ou equiv, excl. barra transferência</t>
  </si>
  <si>
    <t>Rampa para acesso de veículos em concreto armado Fck = 30MPa, espessura de 15cm, acab. superf. c/ rotoalisador, armada c/ tela Q138 e Q246, espaçador treliçado h=6cm, lona plástica, inclusive base</t>
  </si>
  <si>
    <t>Fornecimento e assentamento de ladrilho hidráulico pastilhado, vermelho, dim. 20x20 cm, esp. 1.5cm, assentado com pasta de cimento colante, inclusive lastro de concreto regularizado com 8 cm de espessura</t>
  </si>
  <si>
    <t>Fornecimento e plantio de ixoria, inclusive substrato composto, terra</t>
  </si>
  <si>
    <t>Fornecimento e plantio de árvores ornamentais com altura mínima de 2,5m em cavas de 60x60x80cm</t>
  </si>
  <si>
    <t>Azaléa (branca, rosa, roxa) com altura mínima de 1,20 m</t>
  </si>
  <si>
    <t>Limpeza de vidros comum</t>
  </si>
  <si>
    <t>Conjunto de 03 mastros, para bandeira, em ferro galvanizado, 2 com 7,50m de altura e 1 com 9,0m de altura, nos diâmetros de 4", 3" e 2", inclusive base de concreto, conf. detalhe de projeto</t>
  </si>
  <si>
    <t>Sub total 20</t>
  </si>
  <si>
    <t>Armário com portas e gavetas. Revestimento externo em fórmica e interno em laminado melamínico.</t>
  </si>
  <si>
    <t>Prateleira em granito branco esp. 2cm e largura de 45cm, fixadas na parede com cantoneiras</t>
  </si>
  <si>
    <t>Sub total 21</t>
  </si>
  <si>
    <r>
      <rPr>
        <sz val="10"/>
        <rFont val="Arial"/>
        <family val="2"/>
      </rPr>
      <t>Ponto de refletor para iluminação externa - considerando eletroduto PVC
rígido de 3/4" inclusive conexões e fio isolado PVC de 2.5mm2</t>
    </r>
  </si>
  <si>
    <r>
      <rPr>
        <sz val="10"/>
        <rFont val="Arial"/>
        <family val="2"/>
      </rPr>
      <t>Placa de sinalização de segurança CODIGO 13 - 315/158(NBR 13.434); CÓDIGO S2 (NT 14/2010-ES) ("SAIDA DE EMERGÊNCIA" - seta
horizontal)</t>
    </r>
  </si>
  <si>
    <t>Quadro distrib. energia, embutido ou semi embutido, capac. p/ 44 disj. DIN, c/barram trif. 150A barra. neutro e terra, fab. em chapa de aço 12 USG com porta, espelho, trinco com fechad ch yale, Ref. QDETG
II-44DIN-CEMAR ou equiv.</t>
  </si>
  <si>
    <t>Atende</t>
  </si>
  <si>
    <t>Estrutura em caixilho de al. natural, perfil L 25, compl., dim. 115x225 cm p/ inst. de visor/proteção s/ balcão de atendimento p/ fechamento em policarb. compac. transp., esp 8mm, painel 100 x 375 cm, excl. o painel de policarbonato</t>
  </si>
  <si>
    <t>Forro de gesso acabamento liso</t>
  </si>
  <si>
    <t>PLANILHA 02 - ITENS NOVOS (ADITIVO)</t>
  </si>
  <si>
    <t>SERVIÇOS NOVOS</t>
  </si>
  <si>
    <t>Demolição de revestimento com Porcelanato</t>
  </si>
  <si>
    <t>10203</t>
  </si>
  <si>
    <t>Demolição de revestimento com Pastilhas</t>
  </si>
  <si>
    <t>20105</t>
  </si>
  <si>
    <t>Locação de andaime metálico para fachada -  tipo torre (aluguel mensal)</t>
  </si>
  <si>
    <t>CP005</t>
  </si>
  <si>
    <t>unid.</t>
  </si>
  <si>
    <t xml:space="preserve"> Índice de imperm.cl manta asfáltica atendendo NBR 9952, asfalto polimerizado esp.3mm, reforç.cl filme int. polietileno, regul. base cl arg.1:4 esp.min.15mm, proteção mec. arg.1:4 esp.20mm e juntas dilat.</t>
  </si>
  <si>
    <t>CP001</t>
  </si>
  <si>
    <t> 170136</t>
  </si>
  <si>
    <t>140902</t>
  </si>
  <si>
    <t>140903</t>
  </si>
  <si>
    <t>Retirada de chapim de granito cinza andorinha, 29 cm, esp. 2cm, cl pingadeira dos dois lados - Platibanda</t>
  </si>
  <si>
    <t>010216</t>
  </si>
  <si>
    <t xml:space="preserve"> Retirada de meio-fio de concreto</t>
  </si>
  <si>
    <t>Divisória de granito com 3 cm de espessura, assentada com argamassa de cimento e areia no traço 1:3, na cor branca</t>
  </si>
  <si>
    <t>130302</t>
  </si>
  <si>
    <t>130209</t>
  </si>
  <si>
    <t xml:space="preserve"> Aterro manual para regularização do terreno, inclusive adensamento hidráulico e fornecimento do material (máximo de 100m3)</t>
  </si>
  <si>
    <t>101801</t>
  </si>
  <si>
    <t>140905</t>
  </si>
  <si>
    <t>CP002</t>
  </si>
  <si>
    <t>Banco de concreto protótipo pintura tinta esmalte sintética acetinado ref. cor camurça 814, coral, conforme projeto.</t>
  </si>
  <si>
    <t>CP003</t>
  </si>
  <si>
    <t>Bancada em granito branco esp.2cm, apoiada em cantoneira 1.1/2"x1.1/2"x3/16" c/ tratamento antiferruginoso e pint. esmalte sintético com acabamento nos quatro lados - Balcão da Recepção.</t>
  </si>
  <si>
    <t>90401</t>
  </si>
  <si>
    <t>Chapim de granito cinza andorinha, 29 cm, esp. 2cm, cl pingadeira dos
dois lados - Platibanda</t>
  </si>
  <si>
    <t>200203</t>
  </si>
  <si>
    <t>Execução de passeio (calçada) ou piso de concreto com concreto moldado in loco, feito em obra, acabamento convencional, espessura 6 cm, armado. af_07/2016</t>
  </si>
  <si>
    <t>CP004</t>
  </si>
  <si>
    <t>Porta Segura em uma folha, requadro em tubo  de aço galvanizado quadrado 40x40, fechamento em chapa galv. Nº 18 e cantoneira 1 3/4" x 3/16" , fechadura tetra chave, completo, conforme detalhe em projeto, exclusive pintura esmalte</t>
  </si>
  <si>
    <t>Total Planilha 02 - Iens Novos</t>
  </si>
  <si>
    <t>Soleira de granito esp 2cm e largura de 15 cm</t>
  </si>
  <si>
    <t>VALOR DO CONTATO</t>
  </si>
  <si>
    <t>VALOR DO ADITIVO 01</t>
  </si>
  <si>
    <t>VALOR DO CONTATO + ADITIVO 01</t>
  </si>
  <si>
    <t>VL CT+AD01</t>
  </si>
  <si>
    <t>kg.</t>
  </si>
  <si>
    <t xml:space="preserve">CONTRATO+ADITIVO </t>
  </si>
  <si>
    <t xml:space="preserve">ADITIVO </t>
  </si>
  <si>
    <t>VL ADITIVO</t>
  </si>
  <si>
    <t xml:space="preserve">QTDE ADITIVO </t>
  </si>
  <si>
    <t>QTDE CT+AD</t>
  </si>
  <si>
    <t>POLÍCIA CIVIL DO ESTADO DO ESPÍRITO SANTO</t>
  </si>
  <si>
    <t xml:space="preserve">       Superintendência de Apoio Logístico e Engenharia</t>
  </si>
  <si>
    <t xml:space="preserve">          Divisão de Engenharia e Manutenção Predial</t>
  </si>
  <si>
    <t>E-DOCS 2022-N45T1</t>
  </si>
  <si>
    <t>OBRA: CONTRATAÇÃO DE EMPRESA PARA EXECUÇÃO DA OBRA DE SERVIÇOS DE REFORMA E ADEQUAÇÕES PREDIAIS DO 9º DISTRITO POLICIAL DE COBILÂNDIA - PCES</t>
  </si>
  <si>
    <t>TOMADA DE PREÇO: nº01/2023</t>
  </si>
  <si>
    <t>CLIENTE: POLÍCIA CIVIL DO ESTADO DO ESPIRITO SANTO</t>
  </si>
  <si>
    <t xml:space="preserve">PLANILHA DE MEDIÇÃO </t>
  </si>
  <si>
    <t xml:space="preserve">CONTRATADA:  DUAL ENGENHARIA </t>
  </si>
  <si>
    <t>ORDEM DE SERVIÇO: 09/08/2024</t>
  </si>
  <si>
    <t>PRAZO: 14 meses</t>
  </si>
  <si>
    <t>TÉRMINO PREVISTO: 10/10/2025</t>
  </si>
  <si>
    <t>CONTRATO:  nº 2024.000046.45102.01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</si>
</sst>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4" formatCode="_-&quot;R$&quot;\ * #,##0.00_-;\-&quot;R$&quot;\ * #,##0.00_-;_-&quot;R$&quot;\ * &quot;-&quot;??_-;_-@_-"/>
    <numFmt numFmtId="43" formatCode="_-* #,##0.00_-;\-* #,##0.00_-;_-* &quot;-&quot;??_-;_-@_-"/>
    <numFmt numFmtId="164" formatCode="_(* #,##0.00000000_);_(* \(#,##0.00000000\);_(* \-??.00000000_);_(@_)"/>
    <numFmt numFmtId="165" formatCode="0.000000"/>
    <numFmt numFmtId="166" formatCode="#,##0.00\ ;&quot; (&quot;#,##0.00\);&quot; -&quot;#\ ;@\ "/>
    <numFmt numFmtId="167" formatCode="_(* #,##0.00_);_(* \(#,##0.00\);_(* \-??_);_(@_)"/>
    <numFmt numFmtId="168" formatCode="0.0000"/>
    <numFmt numFmtId="169" formatCode="#,##0.00000"/>
    <numFmt numFmtId="170" formatCode="* #,##0.00\ ;* \(#,##0.00\);* \-#\ ;@\ "/>
    <numFmt numFmtId="171" formatCode="0.00_ "/>
    <numFmt numFmtId="172" formatCode="#,##0.000"/>
    <numFmt numFmtId="173" formatCode="#,##0.0000000"/>
    <numFmt numFmtId="174" formatCode="_(* #,##0.00_);_(* \(#,##0.00\);_(* &quot;-&quot;??_);_(@_)"/>
    <numFmt numFmtId="175" formatCode="_(&quot;$&quot;* #,##0.00_);_(&quot;$&quot;* \(#,##0.00\);_(&quot;$&quot;* &quot;-&quot;??_);_(@_)"/>
    <numFmt numFmtId="176" formatCode="00000"/>
    <numFmt numFmtId="177" formatCode="_-[$R$-416]* #,##0.00_ ;_-[$R$-416]* \-#,##0.00\ ;_-[$R$-416]* &quot;-&quot;??_ ;_-@_ "/>
    <numFmt numFmtId="178" formatCode="#,##0.000000"/>
    <numFmt numFmtId="179" formatCode="_ * #,##0.00_ ;_ * \-#,##0.00_ ;_ * &quot;-&quot;??_ ;_ @_ "/>
    <numFmt numFmtId="180" formatCode="#,###.00"/>
    <numFmt numFmtId="181" formatCode="0.0%"/>
    <numFmt numFmtId="182" formatCode="#,##0.000\ ;&quot; (&quot;#,##0.000\);&quot; -&quot;#.0\ ;@\ "/>
    <numFmt numFmtId="183" formatCode="#,##0.00\ ;\-#,##0.00\ ;\-#\ ;@\ "/>
    <numFmt numFmtId="184" formatCode="_-[$R$-416]\ * #,##0.00_-;\-[$R$-416]\ * #,##0.00_-;_-[$R$-416]\ * &quot;-&quot;??_-;_-@_-"/>
    <numFmt numFmtId="185" formatCode="0.000"/>
    <numFmt numFmtId="186" formatCode="&quot;R$&quot;\ #,##0.00"/>
    <numFmt numFmtId="187" formatCode="0.000%"/>
    <numFmt numFmtId="188" formatCode="#,###.##000"/>
    <numFmt numFmtId="189" formatCode="&quot;R$&quot;#,##0.00"/>
    <numFmt numFmtId="190" formatCode="_-* #,##0.00000_-;\-* #,##0.00000_-;_-* &quot;-&quot;??.000_-;_-@_-"/>
    <numFmt numFmtId="191" formatCode="_-* #,##0.0000_-;\-* #,##0.0000_-;_-* &quot;-&quot;??.0000_-;_-@_-"/>
    <numFmt numFmtId="192" formatCode="_-* #,##0.0000_-;\-* #,##0.0000_-;_-* &quot;-&quot;??.00_-;_-@_-"/>
    <numFmt numFmtId="193" formatCode="0.000000_ "/>
    <numFmt numFmtId="194" formatCode="0.000_ "/>
    <numFmt numFmtId="195" formatCode="0.00_);[Red]\(0.00\)"/>
    <numFmt numFmtId="196" formatCode="#,##0.0"/>
    <numFmt numFmtId="197" formatCode="_-* #,##0.000_-;\-* #,##0.000_-;_-* &quot;-&quot;??.0_-;_-@_-"/>
    <numFmt numFmtId="198" formatCode="&quot;R$ &quot;#,##0.00"/>
    <numFmt numFmtId="199" formatCode="00"/>
    <numFmt numFmtId="200" formatCode="0000"/>
    <numFmt numFmtId="201" formatCode="000000"/>
  </numFmts>
  <fonts count="179">
    <font>
      <sz val="10"/>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9"/>
      <name val="Arial"/>
      <family val="2"/>
    </font>
    <font>
      <b/>
      <sz val="10"/>
      <color indexed="8"/>
      <name val="Arial"/>
      <family val="2"/>
    </font>
    <font>
      <sz val="8"/>
      <color indexed="8"/>
      <name val="Arial"/>
      <family val="2"/>
    </font>
    <font>
      <sz val="10"/>
      <color indexed="8"/>
      <name val="Arial"/>
      <family val="2"/>
    </font>
    <font>
      <b/>
      <sz val="10"/>
      <name val="Arial"/>
      <family val="2"/>
    </font>
    <font>
      <sz val="11"/>
      <color theme="1"/>
      <name val="Arial"/>
      <family val="2"/>
    </font>
    <font>
      <sz val="11"/>
      <color theme="1"/>
      <name val="Calibri"/>
      <family val="2"/>
      <scheme val="minor"/>
    </font>
    <font>
      <b/>
      <sz val="9"/>
      <color theme="1"/>
      <name val="Arial"/>
      <family val="2"/>
    </font>
    <font>
      <sz val="9"/>
      <color theme="1"/>
      <name val="Arial"/>
      <family val="2"/>
    </font>
    <font>
      <b/>
      <u/>
      <sz val="11"/>
      <color theme="1"/>
      <name val="Arial"/>
      <family val="2"/>
    </font>
    <font>
      <sz val="10"/>
      <color rgb="FFFF0000"/>
      <name val="Arial"/>
      <family val="2"/>
    </font>
    <font>
      <sz val="9"/>
      <color indexed="8"/>
      <name val="Arial"/>
      <family val="2"/>
    </font>
    <font>
      <sz val="11"/>
      <name val="Arial"/>
      <family val="2"/>
    </font>
    <font>
      <b/>
      <sz val="11"/>
      <color theme="1"/>
      <name val="Arial"/>
      <family val="2"/>
    </font>
    <font>
      <b/>
      <sz val="11"/>
      <name val="Arial"/>
      <family val="2"/>
    </font>
    <font>
      <sz val="11"/>
      <color indexed="8"/>
      <name val="Calibri"/>
      <family val="2"/>
    </font>
    <font>
      <sz val="11"/>
      <color rgb="FFFF0000"/>
      <name val="Calibri"/>
      <family val="2"/>
      <scheme val="minor"/>
    </font>
    <font>
      <sz val="9"/>
      <color rgb="FFFF0000"/>
      <name val="Arial"/>
      <family val="2"/>
    </font>
    <font>
      <sz val="11"/>
      <color rgb="FFFF0000"/>
      <name val="Arial"/>
      <family val="2"/>
    </font>
    <font>
      <b/>
      <i/>
      <sz val="10"/>
      <name val="Arial"/>
      <family val="2"/>
    </font>
    <font>
      <b/>
      <i/>
      <sz val="11"/>
      <name val="Calibri"/>
      <family val="2"/>
      <scheme val="minor"/>
    </font>
    <font>
      <b/>
      <sz val="10"/>
      <color theme="1"/>
      <name val="Arial"/>
      <family val="2"/>
    </font>
    <font>
      <sz val="11"/>
      <name val="Calibri"/>
      <family val="2"/>
      <scheme val="minor"/>
    </font>
    <font>
      <b/>
      <sz val="11"/>
      <name val="Calibri"/>
      <family val="2"/>
      <scheme val="minor"/>
    </font>
    <font>
      <b/>
      <sz val="12"/>
      <name val="Arial"/>
      <family val="2"/>
    </font>
    <font>
      <sz val="12"/>
      <name val="Arial"/>
      <family val="2"/>
    </font>
    <font>
      <b/>
      <sz val="14"/>
      <name val="Arial"/>
      <family val="2"/>
    </font>
    <font>
      <b/>
      <i/>
      <u/>
      <sz val="10"/>
      <name val="Arial"/>
      <family val="2"/>
    </font>
    <font>
      <b/>
      <u/>
      <sz val="10"/>
      <name val="Arial"/>
      <family val="2"/>
    </font>
    <font>
      <sz val="14"/>
      <name val="Calibri"/>
      <family val="2"/>
    </font>
    <font>
      <sz val="11"/>
      <name val="Calibri"/>
      <family val="2"/>
    </font>
    <font>
      <sz val="11"/>
      <color theme="1"/>
      <name val="Calibri"/>
      <family val="2"/>
    </font>
    <font>
      <sz val="12"/>
      <color theme="1"/>
      <name val="Arial"/>
      <family val="2"/>
    </font>
    <font>
      <sz val="12"/>
      <color rgb="FFFF0000"/>
      <name val="Arial"/>
      <family val="2"/>
    </font>
    <font>
      <sz val="10"/>
      <color theme="1"/>
      <name val="Arial"/>
      <family val="2"/>
    </font>
    <font>
      <b/>
      <sz val="12"/>
      <color theme="1"/>
      <name val="Arial"/>
      <family val="2"/>
    </font>
    <font>
      <sz val="10"/>
      <color theme="1"/>
      <name val="Calibri"/>
      <family val="2"/>
    </font>
    <font>
      <sz val="10"/>
      <color theme="1"/>
      <name val="Arial Narrow"/>
      <family val="2"/>
    </font>
    <font>
      <b/>
      <sz val="12"/>
      <name val="Arial Narrow"/>
      <family val="2"/>
    </font>
    <font>
      <b/>
      <sz val="10"/>
      <name val="Arial Narrow"/>
      <family val="2"/>
    </font>
    <font>
      <sz val="10"/>
      <name val="Arial Narrow"/>
      <family val="2"/>
    </font>
    <font>
      <b/>
      <sz val="10"/>
      <color theme="1"/>
      <name val="Arial Narrow"/>
      <family val="2"/>
    </font>
    <font>
      <sz val="10"/>
      <color rgb="FFFF0000"/>
      <name val="Arial Narrow"/>
      <family val="2"/>
    </font>
    <font>
      <b/>
      <sz val="11"/>
      <color theme="1"/>
      <name val="Calibri"/>
      <family val="2"/>
      <scheme val="minor"/>
    </font>
    <font>
      <sz val="14"/>
      <name val="Arial"/>
      <family val="2"/>
    </font>
    <font>
      <b/>
      <sz val="14"/>
      <color indexed="8"/>
      <name val="Arial"/>
      <family val="2"/>
    </font>
    <font>
      <sz val="14"/>
      <color indexed="8"/>
      <name val="Arial"/>
      <family val="2"/>
    </font>
    <font>
      <b/>
      <sz val="18"/>
      <color indexed="8"/>
      <name val="Arial"/>
      <family val="2"/>
    </font>
    <font>
      <b/>
      <sz val="18"/>
      <name val="Arial"/>
      <family val="2"/>
    </font>
    <font>
      <sz val="8"/>
      <color theme="1"/>
      <name val="Calibri"/>
      <family val="2"/>
      <scheme val="minor"/>
    </font>
    <font>
      <b/>
      <sz val="8"/>
      <name val="Arial"/>
      <family val="2"/>
    </font>
    <font>
      <b/>
      <sz val="8"/>
      <color indexed="8"/>
      <name val="Arial"/>
      <family val="2"/>
    </font>
    <font>
      <b/>
      <sz val="12"/>
      <color indexed="8"/>
      <name val="Arial"/>
      <family val="2"/>
    </font>
    <font>
      <sz val="12"/>
      <color indexed="8"/>
      <name val="Arial"/>
      <family val="2"/>
    </font>
    <font>
      <sz val="8"/>
      <name val="Arial"/>
      <family val="2"/>
    </font>
    <font>
      <i/>
      <sz val="8"/>
      <name val="Arial"/>
      <family val="2"/>
    </font>
    <font>
      <b/>
      <i/>
      <sz val="15"/>
      <name val="Arial"/>
      <family val="2"/>
    </font>
    <font>
      <b/>
      <sz val="10"/>
      <color indexed="10"/>
      <name val="Arial"/>
      <family val="2"/>
    </font>
    <font>
      <sz val="10"/>
      <color indexed="8"/>
      <name val="Calibri"/>
      <family val="2"/>
    </font>
    <font>
      <sz val="8"/>
      <color indexed="8"/>
      <name val="Calibri"/>
      <family val="2"/>
    </font>
    <font>
      <b/>
      <u val="singleAccounting"/>
      <sz val="10"/>
      <color theme="1"/>
      <name val="Arial"/>
      <family val="2"/>
    </font>
    <font>
      <b/>
      <sz val="10"/>
      <color rgb="FF000000"/>
      <name val="Arial"/>
      <family val="2"/>
    </font>
    <font>
      <b/>
      <u/>
      <sz val="11"/>
      <color indexed="8"/>
      <name val="Arial"/>
      <family val="2"/>
    </font>
    <font>
      <sz val="10"/>
      <color rgb="FFFF0000"/>
      <name val="Calibri"/>
      <family val="2"/>
      <scheme val="minor"/>
    </font>
    <font>
      <b/>
      <sz val="11"/>
      <color indexed="8"/>
      <name val="Arial"/>
      <family val="2"/>
    </font>
    <font>
      <b/>
      <sz val="11"/>
      <color rgb="FFFF0000"/>
      <name val="Arial"/>
      <family val="2"/>
    </font>
    <font>
      <sz val="11"/>
      <color indexed="8"/>
      <name val="Arial"/>
      <family val="2"/>
    </font>
    <font>
      <b/>
      <sz val="9"/>
      <color rgb="FFFF0000"/>
      <name val="Arial"/>
      <family val="2"/>
    </font>
    <font>
      <sz val="10"/>
      <name val="Calibri"/>
      <family val="2"/>
    </font>
    <font>
      <sz val="11"/>
      <color rgb="FF000000"/>
      <name val="Arial"/>
      <family val="2"/>
    </font>
    <font>
      <u/>
      <sz val="8"/>
      <name val="Arial"/>
      <family val="2"/>
    </font>
    <font>
      <sz val="10"/>
      <color theme="1"/>
      <name val="Calibri"/>
      <family val="2"/>
      <scheme val="minor"/>
    </font>
    <font>
      <sz val="12"/>
      <name val="Arial"/>
      <family val="2"/>
    </font>
    <font>
      <sz val="10"/>
      <name val="Arial"/>
      <family val="2"/>
    </font>
    <font>
      <b/>
      <sz val="10"/>
      <name val="Arial"/>
      <family val="2"/>
    </font>
    <font>
      <sz val="8"/>
      <name val="Calibri"/>
      <family val="2"/>
      <scheme val="minor"/>
    </font>
    <font>
      <b/>
      <u/>
      <sz val="10"/>
      <color rgb="FFC00000"/>
      <name val="Arial"/>
      <family val="2"/>
    </font>
    <font>
      <b/>
      <sz val="10"/>
      <color rgb="FFC00000"/>
      <name val="Arial"/>
      <family val="2"/>
    </font>
    <font>
      <sz val="10"/>
      <color rgb="FFC00000"/>
      <name val="Arial"/>
      <family val="2"/>
    </font>
    <font>
      <sz val="12"/>
      <color rgb="FFC00000"/>
      <name val="Arial"/>
      <family val="2"/>
    </font>
    <font>
      <b/>
      <i/>
      <sz val="10"/>
      <name val="Arial"/>
      <family val="2"/>
    </font>
    <font>
      <sz val="10"/>
      <color rgb="FFFF0000"/>
      <name val="Arial"/>
      <family val="2"/>
    </font>
    <font>
      <sz val="10"/>
      <color rgb="FF000000"/>
      <name val="SansSerif"/>
      <charset val="2"/>
    </font>
    <font>
      <sz val="12"/>
      <color theme="0"/>
      <name val="Arial"/>
      <family val="2"/>
    </font>
    <font>
      <sz val="10"/>
      <color theme="1"/>
      <name val="Calibri"/>
      <family val="2"/>
      <scheme val="minor"/>
    </font>
    <font>
      <b/>
      <sz val="10"/>
      <color theme="1"/>
      <name val="Arial"/>
      <family val="2"/>
    </font>
    <font>
      <b/>
      <i/>
      <sz val="10"/>
      <name val="Calibri"/>
      <family val="2"/>
      <scheme val="minor"/>
    </font>
    <font>
      <sz val="10"/>
      <color theme="1"/>
      <name val="Arial Narrow"/>
      <family val="2"/>
    </font>
    <font>
      <sz val="10"/>
      <name val="Arial Narrow"/>
      <family val="2"/>
    </font>
    <font>
      <b/>
      <sz val="10"/>
      <name val="Arial Narrow"/>
      <family val="2"/>
    </font>
    <font>
      <sz val="10"/>
      <color rgb="FFFF0000"/>
      <name val="Arial Narrow"/>
      <family val="2"/>
    </font>
    <font>
      <b/>
      <sz val="10"/>
      <color theme="1"/>
      <name val="Arial Narrow"/>
      <family val="2"/>
    </font>
    <font>
      <i/>
      <sz val="10"/>
      <name val="Arial Narrow"/>
      <family val="2"/>
    </font>
    <font>
      <sz val="9"/>
      <name val="Arial Narrow"/>
      <family val="2"/>
    </font>
    <font>
      <b/>
      <sz val="9"/>
      <color theme="1"/>
      <name val="Arial Narrow"/>
      <family val="2"/>
    </font>
    <font>
      <sz val="9"/>
      <color theme="1"/>
      <name val="Arial Narrow"/>
      <family val="2"/>
    </font>
    <font>
      <b/>
      <sz val="12"/>
      <color rgb="FFFF0000"/>
      <name val="Arial"/>
      <family val="2"/>
    </font>
    <font>
      <sz val="12"/>
      <name val="Arial Narrow"/>
      <family val="2"/>
    </font>
    <font>
      <sz val="12"/>
      <color theme="1"/>
      <name val="Arial Narrow"/>
      <family val="2"/>
    </font>
    <font>
      <b/>
      <sz val="12"/>
      <color theme="1"/>
      <name val="Arial Narrow"/>
      <family val="2"/>
    </font>
    <font>
      <i/>
      <sz val="10"/>
      <color theme="1"/>
      <name val="Arial Narrow"/>
      <family val="2"/>
    </font>
    <font>
      <sz val="10"/>
      <name val="Calibri"/>
      <family val="2"/>
      <scheme val="minor"/>
    </font>
    <font>
      <i/>
      <sz val="26"/>
      <name val="Arial"/>
      <family val="2"/>
    </font>
    <font>
      <sz val="10"/>
      <name val="Arial"/>
      <family val="2"/>
      <charset val="1"/>
    </font>
    <font>
      <sz val="11"/>
      <color theme="1"/>
      <name val="Calibri"/>
      <family val="2"/>
      <scheme val="minor"/>
    </font>
    <font>
      <b/>
      <sz val="10"/>
      <color indexed="8"/>
      <name val="Calibri"/>
      <family val="2"/>
    </font>
    <font>
      <b/>
      <sz val="10"/>
      <color theme="1"/>
      <name val="Calibri"/>
      <family val="2"/>
      <scheme val="minor"/>
    </font>
    <font>
      <b/>
      <sz val="10"/>
      <color theme="0"/>
      <name val="Calibri"/>
      <family val="2"/>
      <scheme val="minor"/>
    </font>
    <font>
      <b/>
      <sz val="10"/>
      <color indexed="8"/>
      <name val="Verdana"/>
      <family val="2"/>
    </font>
    <font>
      <b/>
      <sz val="10"/>
      <color theme="1"/>
      <name val="Verdana"/>
      <family val="2"/>
    </font>
    <font>
      <sz val="10"/>
      <color theme="1"/>
      <name val="Verdana"/>
      <family val="2"/>
    </font>
    <font>
      <b/>
      <i/>
      <sz val="10"/>
      <color theme="1"/>
      <name val="Verdana"/>
      <family val="2"/>
    </font>
    <font>
      <b/>
      <i/>
      <sz val="10"/>
      <color theme="0"/>
      <name val="Verdana"/>
      <family val="2"/>
    </font>
    <font>
      <i/>
      <sz val="10"/>
      <color theme="1"/>
      <name val="Calibri"/>
      <family val="2"/>
      <scheme val="minor"/>
    </font>
    <font>
      <b/>
      <sz val="20"/>
      <name val="Arial"/>
      <family val="2"/>
    </font>
    <font>
      <b/>
      <sz val="11"/>
      <name val="Calibri"/>
      <family val="2"/>
    </font>
    <font>
      <sz val="9"/>
      <color rgb="FF000000"/>
      <name val="Times New Roman"/>
      <family val="1"/>
      <charset val="1"/>
    </font>
    <font>
      <sz val="11"/>
      <color rgb="FF000000"/>
      <name val="Arial"/>
      <family val="2"/>
      <charset val="1"/>
    </font>
    <font>
      <b/>
      <i/>
      <sz val="10"/>
      <color theme="1"/>
      <name val="Arial"/>
      <family val="2"/>
    </font>
    <font>
      <sz val="3"/>
      <name val="Arial"/>
      <family val="2"/>
    </font>
    <font>
      <b/>
      <sz val="3"/>
      <name val="Arial"/>
      <family val="2"/>
    </font>
    <font>
      <i/>
      <sz val="10"/>
      <name val="Arial"/>
      <family val="2"/>
    </font>
    <font>
      <u/>
      <sz val="10"/>
      <name val="Arial"/>
      <family val="2"/>
    </font>
    <font>
      <b/>
      <i/>
      <sz val="14"/>
      <name val="Arial"/>
      <family val="2"/>
    </font>
    <font>
      <sz val="10"/>
      <color indexed="81"/>
      <name val="Tahoma"/>
      <family val="2"/>
    </font>
    <font>
      <sz val="11"/>
      <color rgb="FFFF0000"/>
      <name val="Calibri"/>
      <family val="2"/>
    </font>
    <font>
      <b/>
      <sz val="12"/>
      <name val="Calibri"/>
      <family val="2"/>
      <scheme val="minor"/>
    </font>
    <font>
      <b/>
      <sz val="10"/>
      <color rgb="FFFF0000"/>
      <name val="Arial"/>
      <family val="2"/>
    </font>
    <font>
      <b/>
      <sz val="12"/>
      <color theme="1"/>
      <name val="Calibri"/>
      <family val="2"/>
      <scheme val="minor"/>
    </font>
    <font>
      <b/>
      <sz val="10"/>
      <color theme="0"/>
      <name val="Arial"/>
      <family val="2"/>
    </font>
    <font>
      <b/>
      <i/>
      <sz val="11"/>
      <color theme="1"/>
      <name val="Calibri"/>
      <family val="2"/>
      <scheme val="minor"/>
    </font>
    <font>
      <b/>
      <i/>
      <sz val="12"/>
      <name val="Arial"/>
      <family val="2"/>
    </font>
    <font>
      <b/>
      <sz val="11"/>
      <color rgb="FFFF0000"/>
      <name val="Calibri"/>
      <family val="2"/>
      <scheme val="minor"/>
    </font>
    <font>
      <b/>
      <sz val="10"/>
      <color indexed="8"/>
      <name val="Aril"/>
    </font>
    <font>
      <sz val="11"/>
      <color rgb="FF9C0006"/>
      <name val="Calibri"/>
      <family val="2"/>
      <scheme val="minor"/>
    </font>
    <font>
      <sz val="10"/>
      <name val="Arial"/>
      <family val="1"/>
    </font>
    <font>
      <sz val="10"/>
      <color rgb="FF000000"/>
      <name val="Arial"/>
      <family val="2"/>
    </font>
    <font>
      <sz val="16"/>
      <color theme="1"/>
      <name val="Arial"/>
      <family val="2"/>
    </font>
    <font>
      <sz val="16"/>
      <color rgb="FFFF0000"/>
      <name val="Arial"/>
      <family val="2"/>
    </font>
    <font>
      <sz val="10"/>
      <color rgb="FF000000"/>
      <name val="Times New Roman"/>
      <family val="1"/>
    </font>
    <font>
      <b/>
      <vertAlign val="superscript"/>
      <sz val="10"/>
      <name val="Arial"/>
      <family val="2"/>
    </font>
    <font>
      <sz val="12"/>
      <color theme="1"/>
      <name val="Calibri"/>
      <family val="2"/>
      <scheme val="minor"/>
    </font>
    <font>
      <sz val="12"/>
      <name val="Calibri Light"/>
      <family val="2"/>
      <scheme val="major"/>
    </font>
    <font>
      <sz val="11"/>
      <color rgb="FF00B050"/>
      <name val="Calibri"/>
      <family val="2"/>
      <scheme val="minor"/>
    </font>
    <font>
      <b/>
      <sz val="11"/>
      <color rgb="FF00B050"/>
      <name val="Calibri"/>
      <family val="2"/>
      <scheme val="minor"/>
    </font>
    <font>
      <sz val="24"/>
      <color rgb="FFFFFF00"/>
      <name val="Calibri"/>
      <family val="2"/>
      <scheme val="minor"/>
    </font>
    <font>
      <sz val="11"/>
      <color rgb="FF006100"/>
      <name val="Calibri"/>
      <family val="2"/>
      <scheme val="minor"/>
    </font>
    <font>
      <b/>
      <sz val="20"/>
      <color rgb="FF002060"/>
      <name val="Arial"/>
      <family val="2"/>
    </font>
    <font>
      <sz val="10"/>
      <color rgb="FFFF0000"/>
      <name val="Times New Roman"/>
      <family val="1"/>
    </font>
    <font>
      <sz val="10"/>
      <color rgb="FF00B0F0"/>
      <name val="Arial"/>
      <family val="2"/>
    </font>
    <font>
      <sz val="10"/>
      <color rgb="FF00B0F0"/>
      <name val="Times New Roman"/>
      <family val="1"/>
    </font>
    <font>
      <b/>
      <sz val="11"/>
      <color rgb="FF006100"/>
      <name val="Calibri"/>
      <family val="2"/>
      <scheme val="minor"/>
    </font>
    <font>
      <b/>
      <sz val="10"/>
      <color rgb="FF000000"/>
      <name val="Times New Roman"/>
      <family val="1"/>
    </font>
    <font>
      <b/>
      <sz val="10"/>
      <color rgb="FFFF0000"/>
      <name val="Times New Roman"/>
      <family val="1"/>
    </font>
    <font>
      <b/>
      <sz val="10"/>
      <color rgb="FF00B0F0"/>
      <name val="Times New Roman"/>
      <family val="1"/>
    </font>
    <font>
      <b/>
      <sz val="11"/>
      <color rgb="FF9C0006"/>
      <name val="Calibri"/>
      <family val="2"/>
      <scheme val="minor"/>
    </font>
    <font>
      <b/>
      <sz val="10"/>
      <name val="Times New Roman"/>
      <family val="1"/>
    </font>
    <font>
      <sz val="10"/>
      <name val="Times New Roman"/>
      <family val="1"/>
    </font>
    <font>
      <sz val="12"/>
      <color rgb="FF000000"/>
      <name val="Arial"/>
      <family val="2"/>
    </font>
    <font>
      <sz val="12"/>
      <name val="Calibri"/>
      <family val="2"/>
      <scheme val="minor"/>
    </font>
    <font>
      <sz val="12"/>
      <color rgb="FF0070C0"/>
      <name val="Calibri"/>
      <family val="2"/>
      <scheme val="minor"/>
    </font>
    <font>
      <sz val="12"/>
      <color rgb="FFFF0000"/>
      <name val="Calibri"/>
      <family val="2"/>
      <scheme val="minor"/>
    </font>
    <font>
      <sz val="11"/>
      <color rgb="FF000000"/>
      <name val="Calibri"/>
      <family val="2"/>
    </font>
    <font>
      <b/>
      <sz val="12"/>
      <color rgb="FFFF0000"/>
      <name val="Calibri"/>
      <family val="2"/>
    </font>
    <font>
      <b/>
      <sz val="12"/>
      <color theme="1"/>
      <name val="Calibri"/>
      <family val="2"/>
    </font>
    <font>
      <sz val="12"/>
      <color rgb="FF002060"/>
      <name val="Calibri"/>
      <family val="2"/>
    </font>
    <font>
      <sz val="12"/>
      <color rgb="FF002060"/>
      <name val="Calibri"/>
      <family val="2"/>
      <scheme val="minor"/>
    </font>
    <font>
      <sz val="12"/>
      <name val="Calibri"/>
      <family val="2"/>
    </font>
    <font>
      <b/>
      <i/>
      <sz val="12"/>
      <color theme="1"/>
      <name val="Calibri"/>
      <family val="2"/>
    </font>
    <font>
      <b/>
      <sz val="10"/>
      <color theme="1"/>
      <name val="Calibri"/>
      <family val="2"/>
    </font>
    <font>
      <b/>
      <sz val="14"/>
      <color theme="1"/>
      <name val="Arial"/>
      <family val="2"/>
    </font>
    <font>
      <b/>
      <sz val="14"/>
      <color theme="1"/>
      <name val="Calibri"/>
      <family val="2"/>
    </font>
    <font>
      <b/>
      <sz val="16"/>
      <color theme="1"/>
      <name val="Calibri"/>
      <family val="2"/>
    </font>
  </fonts>
  <fills count="5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26"/>
      </patternFill>
    </fill>
    <fill>
      <patternFill patternType="solid">
        <fgColor theme="0"/>
        <bgColor indexed="26"/>
      </patternFill>
    </fill>
    <fill>
      <patternFill patternType="solid">
        <fgColor indexed="22"/>
        <bgColor indexed="31"/>
      </patternFill>
    </fill>
    <fill>
      <patternFill patternType="solid">
        <fgColor indexed="42"/>
        <bgColor indexed="27"/>
      </patternFill>
    </fill>
    <fill>
      <patternFill patternType="solid">
        <fgColor indexed="22"/>
        <bgColor indexed="24"/>
      </patternFill>
    </fill>
    <fill>
      <patternFill patternType="solid">
        <fgColor rgb="FF00B050"/>
        <bgColor indexed="26"/>
      </patternFill>
    </fill>
    <fill>
      <patternFill patternType="solid">
        <fgColor rgb="FF00B050"/>
        <bgColor indexed="27"/>
      </patternFill>
    </fill>
    <fill>
      <patternFill patternType="solid">
        <fgColor theme="7" tint="0.79973754081850645"/>
        <bgColor indexed="64"/>
      </patternFill>
    </fill>
    <fill>
      <patternFill patternType="solid">
        <fgColor theme="2"/>
        <bgColor indexed="64"/>
      </patternFill>
    </fill>
    <fill>
      <patternFill patternType="solid">
        <fgColor indexed="26"/>
        <bgColor indexed="64"/>
      </patternFill>
    </fill>
    <fill>
      <patternFill patternType="solid">
        <fgColor theme="4" tint="0.39957884456923126"/>
        <bgColor indexed="64"/>
      </patternFill>
    </fill>
    <fill>
      <patternFill patternType="solid">
        <fgColor theme="4" tint="-0.249977111117893"/>
        <bgColor indexed="64"/>
      </patternFill>
    </fill>
    <fill>
      <patternFill patternType="solid">
        <fgColor theme="4" tint="-0.249977111117893"/>
        <bgColor indexed="26"/>
      </patternFill>
    </fill>
    <fill>
      <patternFill patternType="solid">
        <fgColor theme="4" tint="0.39951780755027927"/>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CFCFCF"/>
        <bgColor indexed="64"/>
      </patternFill>
    </fill>
    <fill>
      <patternFill patternType="solid">
        <fgColor indexed="55"/>
        <bgColor indexed="64"/>
      </patternFill>
    </fill>
    <fill>
      <patternFill patternType="solid">
        <fgColor theme="4" tint="0.39951780755027927"/>
        <bgColor indexed="26"/>
      </patternFill>
    </fill>
    <fill>
      <patternFill patternType="solid">
        <fgColor indexed="9"/>
        <bgColor indexed="64"/>
      </patternFill>
    </fill>
    <fill>
      <patternFill patternType="solid">
        <fgColor theme="0" tint="-0.14975432599871821"/>
        <bgColor indexed="26"/>
      </patternFill>
    </fill>
    <fill>
      <patternFill patternType="solid">
        <fgColor theme="0"/>
        <bgColor indexed="31"/>
      </patternFill>
    </fill>
    <fill>
      <patternFill patternType="solid">
        <fgColor theme="0" tint="-0.14999847407452621"/>
        <bgColor indexed="64"/>
      </patternFill>
    </fill>
    <fill>
      <patternFill patternType="solid">
        <fgColor rgb="FF00B05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bgColor indexed="23"/>
      </patternFill>
    </fill>
    <fill>
      <patternFill patternType="solid">
        <fgColor theme="1"/>
        <bgColor indexed="64"/>
      </patternFill>
    </fill>
    <fill>
      <patternFill patternType="solid">
        <fgColor theme="4" tint="0.79998168889431442"/>
        <bgColor indexed="64"/>
      </patternFill>
    </fill>
    <fill>
      <patternFill patternType="solid">
        <fgColor theme="4" tint="0.79998168889431442"/>
        <bgColor indexed="26"/>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C7CE"/>
      </patternFill>
    </fill>
    <fill>
      <patternFill patternType="solid">
        <fgColor theme="7" tint="0.39997558519241921"/>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rgb="FF99FF33"/>
        <bgColor indexed="64"/>
      </patternFill>
    </fill>
    <fill>
      <patternFill patternType="solid">
        <fgColor rgb="FFFF9933"/>
        <bgColor indexed="64"/>
      </patternFill>
    </fill>
    <fill>
      <patternFill patternType="solid">
        <fgColor rgb="FFFFC000"/>
        <bgColor indexed="64"/>
      </patternFill>
    </fill>
    <fill>
      <patternFill patternType="solid">
        <fgColor rgb="FFFF99FF"/>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00000"/>
        <bgColor indexed="64"/>
      </patternFill>
    </fill>
    <fill>
      <patternFill patternType="solid">
        <fgColor rgb="FFC6EFCE"/>
      </patternFill>
    </fill>
    <fill>
      <patternFill patternType="solid">
        <fgColor theme="6" tint="0.79998168889431442"/>
        <bgColor indexed="64"/>
      </patternFill>
    </fill>
  </fills>
  <borders count="8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auto="1"/>
      </top>
      <bottom style="thin">
        <color auto="1"/>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style="hair">
        <color auto="1"/>
      </left>
      <right style="thin">
        <color auto="1"/>
      </right>
      <top style="thin">
        <color auto="1"/>
      </top>
      <bottom style="thin">
        <color auto="1"/>
      </bottom>
      <diagonal/>
    </border>
    <border>
      <left style="hair">
        <color auto="1"/>
      </left>
      <right/>
      <top/>
      <bottom/>
      <diagonal/>
    </border>
    <border>
      <left/>
      <right style="hair">
        <color auto="1"/>
      </right>
      <top/>
      <bottom/>
      <diagonal/>
    </border>
    <border>
      <left/>
      <right style="hair">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thin">
        <color auto="1"/>
      </left>
      <right/>
      <top/>
      <bottom style="hair">
        <color auto="1"/>
      </bottom>
      <diagonal/>
    </border>
    <border>
      <left/>
      <right/>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right style="thin">
        <color auto="1"/>
      </right>
      <top style="hair">
        <color auto="1"/>
      </top>
      <bottom style="hair">
        <color auto="1"/>
      </bottom>
      <diagonal/>
    </border>
    <border>
      <left/>
      <right style="hair">
        <color auto="1"/>
      </right>
      <top/>
      <bottom style="hair">
        <color auto="1"/>
      </bottom>
      <diagonal/>
    </border>
    <border>
      <left style="thin">
        <color auto="1"/>
      </left>
      <right style="hair">
        <color auto="1"/>
      </right>
      <top style="thin">
        <color auto="1"/>
      </top>
      <bottom style="thin">
        <color auto="1"/>
      </bottom>
      <diagonal/>
    </border>
    <border>
      <left style="hair">
        <color auto="1"/>
      </left>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right style="thin">
        <color auto="1"/>
      </right>
      <top style="hair">
        <color auto="1"/>
      </top>
      <bottom style="thin">
        <color auto="1"/>
      </bottom>
      <diagonal/>
    </border>
    <border>
      <left/>
      <right style="thin">
        <color auto="1"/>
      </right>
      <top style="hair">
        <color auto="1"/>
      </top>
      <bottom/>
      <diagonal/>
    </border>
    <border>
      <left style="thin">
        <color auto="1"/>
      </left>
      <right/>
      <top style="hair">
        <color auto="1"/>
      </top>
      <bottom/>
      <diagonal/>
    </border>
    <border>
      <left/>
      <right/>
      <top style="hair">
        <color auto="1"/>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ck">
        <color rgb="FF7030A0"/>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auto="1"/>
      </left>
      <right style="thick">
        <color rgb="FF7030A0"/>
      </right>
      <top style="thin">
        <color auto="1"/>
      </top>
      <bottom/>
      <diagonal/>
    </border>
    <border>
      <left style="thin">
        <color auto="1"/>
      </left>
      <right style="thick">
        <color rgb="FF7030A0"/>
      </right>
      <top/>
      <bottom style="thin">
        <color auto="1"/>
      </bottom>
      <diagonal/>
    </border>
    <border>
      <left/>
      <right style="medium">
        <color indexed="8"/>
      </right>
      <top/>
      <bottom/>
      <diagonal/>
    </border>
    <border>
      <left/>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style="thin">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thin">
        <color auto="1"/>
      </right>
      <top style="thin">
        <color indexed="64"/>
      </top>
      <bottom style="thin">
        <color auto="1"/>
      </bottom>
      <diagonal/>
    </border>
    <border>
      <left style="thin">
        <color indexed="64"/>
      </left>
      <right/>
      <top style="thin">
        <color indexed="64"/>
      </top>
      <bottom style="thin">
        <color indexed="64"/>
      </bottom>
      <diagonal/>
    </border>
    <border>
      <left/>
      <right/>
      <top style="medium">
        <color indexed="64"/>
      </top>
      <bottom/>
      <diagonal/>
    </border>
    <border>
      <left style="medium">
        <color rgb="FF0070C0"/>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s>
  <cellStyleXfs count="93">
    <xf numFmtId="0" fontId="0" fillId="0" borderId="0">
      <alignment vertical="center"/>
    </xf>
    <xf numFmtId="179" fontId="77" fillId="0" borderId="0" applyFont="0" applyFill="0" applyBorder="0" applyAlignment="0" applyProtection="0">
      <alignment vertical="center"/>
    </xf>
    <xf numFmtId="9" fontId="77" fillId="0" borderId="0" applyFont="0" applyFill="0" applyBorder="0" applyAlignment="0" applyProtection="0">
      <alignment vertical="center"/>
    </xf>
    <xf numFmtId="43" fontId="21" fillId="0" borderId="0" applyFont="0" applyFill="0" applyBorder="0" applyAlignment="0" applyProtection="0"/>
    <xf numFmtId="0" fontId="4" fillId="0" borderId="0"/>
    <xf numFmtId="175" fontId="77" fillId="0" borderId="0" applyFont="0" applyFill="0" applyBorder="0" applyAlignment="0" applyProtection="0">
      <alignment vertical="center"/>
    </xf>
    <xf numFmtId="0" fontId="4" fillId="0" borderId="0"/>
    <xf numFmtId="43" fontId="21" fillId="0" borderId="0" applyFont="0" applyFill="0" applyBorder="0" applyAlignment="0" applyProtection="0"/>
    <xf numFmtId="0" fontId="12" fillId="0" borderId="0"/>
    <xf numFmtId="0" fontId="4" fillId="0" borderId="0"/>
    <xf numFmtId="0" fontId="75" fillId="0" borderId="0"/>
    <xf numFmtId="0" fontId="21" fillId="0" borderId="0"/>
    <xf numFmtId="0" fontId="4" fillId="0" borderId="0"/>
    <xf numFmtId="0" fontId="4" fillId="0" borderId="0"/>
    <xf numFmtId="0" fontId="12" fillId="0" borderId="0"/>
    <xf numFmtId="0" fontId="21" fillId="0" borderId="0"/>
    <xf numFmtId="0" fontId="21" fillId="0" borderId="0"/>
    <xf numFmtId="0" fontId="21" fillId="0" borderId="0"/>
    <xf numFmtId="0" fontId="12" fillId="0" borderId="0"/>
    <xf numFmtId="0" fontId="4" fillId="0" borderId="0"/>
    <xf numFmtId="0" fontId="21" fillId="0" borderId="0"/>
    <xf numFmtId="0" fontId="12" fillId="0" borderId="0"/>
    <xf numFmtId="0" fontId="12" fillId="0" borderId="0"/>
    <xf numFmtId="0" fontId="12" fillId="0" borderId="0"/>
    <xf numFmtId="0" fontId="12" fillId="0" borderId="0"/>
    <xf numFmtId="0" fontId="77" fillId="0" borderId="0">
      <alignment vertical="center"/>
    </xf>
    <xf numFmtId="0" fontId="12" fillId="0" borderId="0"/>
    <xf numFmtId="0" fontId="12" fillId="0" borderId="0"/>
    <xf numFmtId="0" fontId="12" fillId="0" borderId="0"/>
    <xf numFmtId="0" fontId="12" fillId="0" borderId="0"/>
    <xf numFmtId="0" fontId="12" fillId="0" borderId="0"/>
    <xf numFmtId="0" fontId="4" fillId="0" borderId="0"/>
    <xf numFmtId="0" fontId="4" fillId="0" borderId="0"/>
    <xf numFmtId="0" fontId="4" fillId="0" borderId="0"/>
    <xf numFmtId="0" fontId="4" fillId="0" borderId="0"/>
    <xf numFmtId="9" fontId="21"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4" fillId="0" borderId="0" applyFill="0" applyBorder="0" applyAlignment="0" applyProtection="0"/>
    <xf numFmtId="9" fontId="21" fillId="0" borderId="0" applyFill="0" applyBorder="0" applyAlignment="0" applyProtection="0"/>
    <xf numFmtId="170" fontId="4" fillId="0" borderId="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4" fillId="0" borderId="0" applyFill="0" applyBorder="0" applyAlignment="0" applyProtection="0"/>
    <xf numFmtId="43" fontId="21" fillId="0" borderId="0" applyFont="0" applyFill="0" applyBorder="0" applyAlignment="0" applyProtection="0"/>
    <xf numFmtId="167" fontId="4" fillId="0" borderId="0" applyFill="0" applyBorder="0" applyAlignment="0" applyProtection="0"/>
    <xf numFmtId="183" fontId="21" fillId="0" borderId="0" applyFill="0" applyBorder="0" applyAlignment="0" applyProtection="0"/>
    <xf numFmtId="43" fontId="12" fillId="0" borderId="0" applyFont="0" applyFill="0" applyBorder="0" applyAlignment="0" applyProtection="0"/>
    <xf numFmtId="174" fontId="72" fillId="0" borderId="0" applyFont="0" applyFill="0" applyBorder="0" applyAlignment="0" applyProtection="0"/>
    <xf numFmtId="43" fontId="21" fillId="0" borderId="0" applyFont="0" applyFill="0" applyBorder="0" applyAlignment="0" applyProtection="0"/>
    <xf numFmtId="166" fontId="21" fillId="0" borderId="0" applyFill="0" applyBorder="0" applyAlignment="0" applyProtection="0"/>
    <xf numFmtId="43" fontId="21" fillId="0" borderId="0" applyFont="0" applyFill="0" applyBorder="0" applyAlignment="0" applyProtection="0"/>
    <xf numFmtId="170" fontId="4" fillId="0" borderId="0" applyFill="0" applyBorder="0" applyAlignment="0" applyProtection="0"/>
    <xf numFmtId="166" fontId="21" fillId="0" borderId="0" applyFill="0" applyBorder="0" applyAlignment="0" applyProtection="0"/>
    <xf numFmtId="166" fontId="21" fillId="0" borderId="0" applyFill="0" applyBorder="0" applyAlignment="0" applyProtection="0"/>
    <xf numFmtId="166" fontId="21" fillId="0" borderId="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2" fillId="0" borderId="0" applyFont="0" applyFill="0" applyBorder="0" applyAlignment="0" applyProtection="0"/>
    <xf numFmtId="0" fontId="79" fillId="0" borderId="0"/>
    <xf numFmtId="0" fontId="75" fillId="0" borderId="0"/>
    <xf numFmtId="0" fontId="110" fillId="0" borderId="0"/>
    <xf numFmtId="43" fontId="3" fillId="0" borderId="0" applyFont="0" applyFill="0" applyBorder="0" applyAlignment="0" applyProtection="0"/>
    <xf numFmtId="0" fontId="4" fillId="0" borderId="0"/>
    <xf numFmtId="179" fontId="77" fillId="0" borderId="0" applyFont="0" applyFill="0" applyBorder="0" applyAlignment="0" applyProtection="0">
      <alignment vertical="center"/>
    </xf>
    <xf numFmtId="0" fontId="77" fillId="0" borderId="0">
      <alignment vertical="center"/>
    </xf>
    <xf numFmtId="0" fontId="3" fillId="0" borderId="0"/>
    <xf numFmtId="43" fontId="3" fillId="0" borderId="0" applyFont="0" applyFill="0" applyBorder="0" applyAlignment="0" applyProtection="0"/>
    <xf numFmtId="0" fontId="122" fillId="0" borderId="0"/>
    <xf numFmtId="0" fontId="4" fillId="0" borderId="0"/>
    <xf numFmtId="0" fontId="123" fillId="0" borderId="0"/>
    <xf numFmtId="167" fontId="4" fillId="0" borderId="0" applyBorder="0" applyProtection="0"/>
    <xf numFmtId="0" fontId="3" fillId="0" borderId="0"/>
    <xf numFmtId="43" fontId="21" fillId="0" borderId="0" applyFont="0" applyFill="0" applyBorder="0" applyAlignment="0" applyProtection="0"/>
    <xf numFmtId="0" fontId="4" fillId="0" borderId="0"/>
    <xf numFmtId="9" fontId="75"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0" fontId="140" fillId="36" borderId="0" applyNumberFormat="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145" fillId="0" borderId="0"/>
    <xf numFmtId="43" fontId="145" fillId="0" borderId="0" applyFont="0" applyFill="0" applyBorder="0" applyAlignment="0" applyProtection="0"/>
    <xf numFmtId="43" fontId="2" fillId="0" borderId="0" applyFont="0" applyFill="0" applyBorder="0" applyAlignment="0" applyProtection="0"/>
    <xf numFmtId="0" fontId="152" fillId="53" borderId="0" applyNumberFormat="0" applyBorder="0" applyAlignment="0" applyProtection="0"/>
    <xf numFmtId="0" fontId="168" fillId="0" borderId="0"/>
  </cellStyleXfs>
  <cellXfs count="2435">
    <xf numFmtId="0" fontId="0" fillId="0" borderId="0" xfId="0">
      <alignment vertical="center"/>
    </xf>
    <xf numFmtId="0" fontId="4" fillId="0" borderId="0" xfId="9"/>
    <xf numFmtId="0" fontId="7" fillId="0" borderId="0" xfId="26" applyFont="1" applyAlignment="1">
      <alignment horizontal="center"/>
    </xf>
    <xf numFmtId="0" fontId="9" fillId="0" borderId="0" xfId="9" applyFont="1" applyAlignment="1">
      <alignment horizontal="center" wrapText="1"/>
    </xf>
    <xf numFmtId="166" fontId="4" fillId="2" borderId="6" xfId="58" applyFont="1" applyFill="1" applyBorder="1" applyAlignment="1" applyProtection="1">
      <alignment horizontal="left" vertical="center" wrapText="1"/>
      <protection hidden="1"/>
    </xf>
    <xf numFmtId="49" fontId="4" fillId="2" borderId="6" xfId="58" applyNumberFormat="1" applyFont="1" applyFill="1" applyBorder="1" applyAlignment="1" applyProtection="1">
      <alignment horizontal="center" vertical="center"/>
      <protection hidden="1"/>
    </xf>
    <xf numFmtId="166" fontId="4" fillId="2" borderId="6" xfId="58" applyFont="1" applyFill="1" applyBorder="1" applyAlignment="1" applyProtection="1">
      <alignment horizontal="center" vertical="center"/>
      <protection hidden="1"/>
    </xf>
    <xf numFmtId="178" fontId="4" fillId="2" borderId="6" xfId="58" applyNumberFormat="1" applyFont="1" applyFill="1" applyBorder="1" applyAlignment="1" applyProtection="1">
      <alignment horizontal="center" vertical="center"/>
      <protection hidden="1"/>
    </xf>
    <xf numFmtId="0" fontId="4" fillId="0" borderId="6" xfId="31" applyBorder="1" applyAlignment="1" applyProtection="1">
      <alignment horizontal="left" vertical="center" wrapText="1"/>
      <protection hidden="1"/>
    </xf>
    <xf numFmtId="49" fontId="4" fillId="2" borderId="6" xfId="31" applyNumberFormat="1" applyFill="1" applyBorder="1" applyAlignment="1" applyProtection="1">
      <alignment horizontal="center" vertical="center" wrapText="1"/>
      <protection hidden="1"/>
    </xf>
    <xf numFmtId="0" fontId="4" fillId="2" borderId="6" xfId="31" applyFill="1" applyBorder="1" applyAlignment="1" applyProtection="1">
      <alignment horizontal="center" vertical="center"/>
      <protection hidden="1"/>
    </xf>
    <xf numFmtId="0" fontId="13" fillId="2" borderId="10" xfId="11" applyFont="1" applyFill="1" applyBorder="1" applyAlignment="1">
      <alignment horizontal="center" vertical="center" wrapText="1"/>
    </xf>
    <xf numFmtId="0" fontId="13" fillId="2" borderId="11" xfId="11" applyFont="1" applyFill="1" applyBorder="1" applyAlignment="1">
      <alignment horizontal="center" vertical="center" wrapText="1"/>
    </xf>
    <xf numFmtId="49" fontId="13" fillId="2" borderId="7" xfId="11" applyNumberFormat="1" applyFont="1" applyFill="1" applyBorder="1" applyAlignment="1">
      <alignment horizontal="center" vertical="center" wrapText="1"/>
    </xf>
    <xf numFmtId="17" fontId="14" fillId="2" borderId="6" xfId="11" applyNumberFormat="1" applyFont="1" applyFill="1" applyBorder="1" applyAlignment="1">
      <alignment horizontal="center" vertical="center" wrapText="1"/>
    </xf>
    <xf numFmtId="186" fontId="14" fillId="2" borderId="6" xfId="11" applyNumberFormat="1" applyFont="1" applyFill="1" applyBorder="1" applyAlignment="1">
      <alignment horizontal="center" vertical="center" wrapText="1"/>
    </xf>
    <xf numFmtId="185" fontId="14" fillId="2" borderId="12" xfId="11" applyNumberFormat="1" applyFont="1" applyFill="1" applyBorder="1" applyAlignment="1">
      <alignment horizontal="center" vertical="center" wrapText="1"/>
    </xf>
    <xf numFmtId="0" fontId="12" fillId="0" borderId="0" xfId="29"/>
    <xf numFmtId="0" fontId="11" fillId="0" borderId="0" xfId="29" applyFont="1"/>
    <xf numFmtId="0" fontId="77" fillId="0" borderId="0" xfId="25" applyAlignment="1"/>
    <xf numFmtId="0" fontId="5" fillId="0" borderId="14" xfId="31" applyFont="1" applyBorder="1" applyAlignment="1" applyProtection="1">
      <alignment horizontal="center" vertical="center"/>
      <protection hidden="1"/>
    </xf>
    <xf numFmtId="166" fontId="5" fillId="0" borderId="14" xfId="54" applyNumberFormat="1" applyFont="1" applyFill="1" applyBorder="1" applyAlignment="1" applyProtection="1">
      <alignment horizontal="center" vertical="center"/>
      <protection hidden="1"/>
    </xf>
    <xf numFmtId="0" fontId="5" fillId="0" borderId="14" xfId="31" applyFont="1" applyBorder="1" applyAlignment="1" applyProtection="1">
      <alignment horizontal="center" vertical="center" wrapText="1"/>
      <protection hidden="1"/>
    </xf>
    <xf numFmtId="0" fontId="6" fillId="0" borderId="14" xfId="31" applyFont="1" applyBorder="1" applyAlignment="1" applyProtection="1">
      <alignment horizontal="center" vertical="center" wrapText="1"/>
      <protection hidden="1"/>
    </xf>
    <xf numFmtId="0" fontId="5" fillId="0" borderId="14" xfId="31" applyFont="1" applyBorder="1" applyAlignment="1" applyProtection="1">
      <alignment horizontal="left" vertical="center"/>
      <protection hidden="1"/>
    </xf>
    <xf numFmtId="0" fontId="6" fillId="0" borderId="14" xfId="31" applyFont="1" applyBorder="1" applyAlignment="1" applyProtection="1">
      <alignment horizontal="center" vertical="center"/>
      <protection hidden="1"/>
    </xf>
    <xf numFmtId="169" fontId="6" fillId="0" borderId="14" xfId="54" applyNumberFormat="1" applyFont="1" applyFill="1" applyBorder="1" applyAlignment="1" applyProtection="1">
      <alignment horizontal="center" vertical="center"/>
      <protection hidden="1"/>
    </xf>
    <xf numFmtId="166" fontId="6" fillId="0" borderId="14" xfId="54" applyNumberFormat="1" applyFont="1" applyFill="1" applyBorder="1" applyAlignment="1" applyProtection="1">
      <alignment horizontal="center" vertical="center"/>
      <protection hidden="1"/>
    </xf>
    <xf numFmtId="0" fontId="17" fillId="0" borderId="6" xfId="4" applyFont="1" applyBorder="1" applyAlignment="1">
      <alignment horizontal="left" vertical="center" wrapText="1"/>
    </xf>
    <xf numFmtId="49" fontId="6" fillId="0" borderId="6" xfId="4" applyNumberFormat="1" applyFont="1" applyBorder="1" applyAlignment="1">
      <alignment horizontal="center" vertical="center"/>
    </xf>
    <xf numFmtId="0" fontId="17" fillId="0" borderId="6" xfId="4" applyFont="1" applyBorder="1" applyAlignment="1">
      <alignment horizontal="center" vertical="center"/>
    </xf>
    <xf numFmtId="169" fontId="6" fillId="0" borderId="6" xfId="54" applyNumberFormat="1" applyFont="1" applyFill="1" applyBorder="1" applyAlignment="1" applyProtection="1">
      <alignment horizontal="center" vertical="center"/>
      <protection hidden="1"/>
    </xf>
    <xf numFmtId="166" fontId="6" fillId="0" borderId="6" xfId="54" applyNumberFormat="1" applyFont="1" applyFill="1" applyBorder="1" applyAlignment="1" applyProtection="1">
      <alignment horizontal="right" vertical="center"/>
      <protection hidden="1"/>
    </xf>
    <xf numFmtId="166" fontId="6" fillId="0" borderId="16" xfId="54" applyNumberFormat="1" applyFont="1" applyFill="1" applyBorder="1" applyAlignment="1" applyProtection="1">
      <alignment horizontal="right" vertical="center"/>
      <protection hidden="1"/>
    </xf>
    <xf numFmtId="166" fontId="5" fillId="0" borderId="19" xfId="54" applyNumberFormat="1" applyFont="1" applyFill="1" applyBorder="1" applyAlignment="1" applyProtection="1">
      <alignment horizontal="right" vertical="center"/>
      <protection hidden="1"/>
    </xf>
    <xf numFmtId="0" fontId="5" fillId="0" borderId="19" xfId="31" applyFont="1" applyBorder="1" applyAlignment="1" applyProtection="1">
      <alignment horizontal="left" vertical="center"/>
      <protection hidden="1"/>
    </xf>
    <xf numFmtId="49" fontId="6" fillId="0" borderId="19" xfId="31" applyNumberFormat="1" applyFont="1" applyBorder="1" applyAlignment="1" applyProtection="1">
      <alignment horizontal="center" vertical="center"/>
      <protection hidden="1"/>
    </xf>
    <xf numFmtId="169" fontId="6" fillId="0" borderId="19" xfId="54" applyNumberFormat="1" applyFont="1" applyFill="1" applyBorder="1" applyAlignment="1" applyProtection="1">
      <alignment horizontal="center" vertical="center"/>
      <protection hidden="1"/>
    </xf>
    <xf numFmtId="166" fontId="6" fillId="0" borderId="19" xfId="54" applyNumberFormat="1" applyFont="1" applyFill="1" applyBorder="1" applyAlignment="1" applyProtection="1">
      <alignment horizontal="center" vertical="center"/>
      <protection hidden="1"/>
    </xf>
    <xf numFmtId="0" fontId="6" fillId="0" borderId="14" xfId="31" applyFont="1" applyBorder="1" applyAlignment="1" applyProtection="1">
      <alignment horizontal="left" vertical="center" wrapText="1"/>
      <protection hidden="1"/>
    </xf>
    <xf numFmtId="166" fontId="6" fillId="0" borderId="14" xfId="54" applyNumberFormat="1" applyFont="1" applyFill="1" applyBorder="1" applyAlignment="1" applyProtection="1">
      <alignment horizontal="right" vertical="center"/>
      <protection hidden="1"/>
    </xf>
    <xf numFmtId="4" fontId="6" fillId="0" borderId="14" xfId="4" applyNumberFormat="1" applyFont="1" applyBorder="1" applyAlignment="1">
      <alignment horizontal="right" vertical="center"/>
    </xf>
    <xf numFmtId="166" fontId="5" fillId="0" borderId="14" xfId="54" applyNumberFormat="1" applyFont="1" applyFill="1" applyBorder="1" applyAlignment="1" applyProtection="1">
      <alignment horizontal="right" vertical="center"/>
      <protection hidden="1"/>
    </xf>
    <xf numFmtId="166" fontId="5" fillId="0" borderId="16" xfId="54" applyNumberFormat="1" applyFont="1" applyFill="1" applyBorder="1" applyAlignment="1" applyProtection="1">
      <alignment horizontal="center" vertical="center"/>
      <protection hidden="1"/>
    </xf>
    <xf numFmtId="0" fontId="6" fillId="0" borderId="14" xfId="31" applyFont="1" applyBorder="1" applyAlignment="1" applyProtection="1">
      <alignment horizontal="left" vertical="center"/>
      <protection hidden="1"/>
    </xf>
    <xf numFmtId="169" fontId="5" fillId="0" borderId="14" xfId="54" applyNumberFormat="1" applyFont="1" applyFill="1" applyBorder="1" applyAlignment="1" applyProtection="1">
      <alignment horizontal="center" vertical="center"/>
      <protection hidden="1"/>
    </xf>
    <xf numFmtId="0" fontId="5" fillId="0" borderId="15" xfId="31" applyFont="1" applyBorder="1" applyAlignment="1" applyProtection="1">
      <alignment horizontal="left" vertical="center"/>
      <protection hidden="1"/>
    </xf>
    <xf numFmtId="169" fontId="5" fillId="0" borderId="21" xfId="54" applyNumberFormat="1" applyFont="1" applyFill="1" applyBorder="1" applyAlignment="1" applyProtection="1">
      <alignment horizontal="center" vertical="center"/>
      <protection hidden="1"/>
    </xf>
    <xf numFmtId="166" fontId="5" fillId="0" borderId="15" xfId="54" applyNumberFormat="1" applyFont="1" applyFill="1" applyBorder="1" applyAlignment="1" applyProtection="1">
      <alignment horizontal="center" vertical="center"/>
      <protection hidden="1"/>
    </xf>
    <xf numFmtId="9" fontId="5" fillId="0" borderId="15" xfId="54" applyNumberFormat="1" applyFont="1" applyFill="1" applyBorder="1" applyAlignment="1" applyProtection="1">
      <alignment horizontal="center" vertical="center"/>
      <protection hidden="1"/>
    </xf>
    <xf numFmtId="169" fontId="6" fillId="8" borderId="6" xfId="54" applyNumberFormat="1" applyFont="1" applyFill="1" applyBorder="1" applyAlignment="1" applyProtection="1">
      <alignment horizontal="center" vertical="center"/>
      <protection hidden="1"/>
    </xf>
    <xf numFmtId="166" fontId="6" fillId="0" borderId="6" xfId="54" applyNumberFormat="1" applyFont="1" applyFill="1" applyBorder="1" applyAlignment="1" applyProtection="1">
      <alignment horizontal="center" vertical="center"/>
      <protection hidden="1"/>
    </xf>
    <xf numFmtId="10" fontId="5" fillId="0" borderId="6" xfId="36" applyNumberFormat="1" applyFont="1" applyFill="1" applyBorder="1" applyAlignment="1" applyProtection="1">
      <alignment horizontal="center" vertical="center"/>
      <protection hidden="1"/>
    </xf>
    <xf numFmtId="166" fontId="5" fillId="0" borderId="6" xfId="54" applyNumberFormat="1" applyFont="1" applyFill="1" applyBorder="1" applyAlignment="1" applyProtection="1">
      <alignment horizontal="center" vertical="center"/>
      <protection hidden="1"/>
    </xf>
    <xf numFmtId="0" fontId="5" fillId="4" borderId="22" xfId="31" applyFont="1" applyFill="1" applyBorder="1" applyAlignment="1" applyProtection="1">
      <alignment horizontal="left" vertical="center"/>
      <protection hidden="1"/>
    </xf>
    <xf numFmtId="0" fontId="6" fillId="4" borderId="23" xfId="4" applyFont="1" applyFill="1" applyBorder="1" applyAlignment="1">
      <alignment horizontal="center" vertical="center"/>
    </xf>
    <xf numFmtId="0" fontId="6" fillId="0" borderId="23" xfId="4" applyFont="1" applyBorder="1" applyAlignment="1">
      <alignment horizontal="center" vertical="center"/>
    </xf>
    <xf numFmtId="166" fontId="10" fillId="7" borderId="19" xfId="4" applyNumberFormat="1" applyFont="1" applyFill="1" applyBorder="1" applyAlignment="1">
      <alignment horizontal="right" vertical="center"/>
    </xf>
    <xf numFmtId="0" fontId="12" fillId="0" borderId="0" xfId="0" applyFont="1" applyAlignment="1"/>
    <xf numFmtId="0" fontId="18" fillId="0" borderId="0" xfId="4" applyFont="1"/>
    <xf numFmtId="0" fontId="5" fillId="0" borderId="6" xfId="33" applyFont="1" applyBorder="1" applyAlignment="1" applyProtection="1">
      <alignment horizontal="center" vertical="center"/>
      <protection hidden="1"/>
    </xf>
    <xf numFmtId="170" fontId="5" fillId="0" borderId="12" xfId="55" applyFont="1" applyFill="1" applyBorder="1" applyAlignment="1" applyProtection="1">
      <alignment horizontal="center" vertical="center"/>
      <protection hidden="1"/>
    </xf>
    <xf numFmtId="170" fontId="5" fillId="0" borderId="6" xfId="55" applyFont="1" applyFill="1" applyBorder="1" applyAlignment="1" applyProtection="1">
      <alignment horizontal="center" vertical="center"/>
      <protection hidden="1"/>
    </xf>
    <xf numFmtId="0" fontId="10" fillId="4" borderId="6" xfId="33" applyFont="1" applyFill="1" applyBorder="1" applyAlignment="1" applyProtection="1">
      <alignment horizontal="center" vertical="center" wrapText="1"/>
      <protection hidden="1"/>
    </xf>
    <xf numFmtId="0" fontId="5" fillId="0" borderId="24" xfId="33" applyFont="1" applyBorder="1" applyAlignment="1" applyProtection="1">
      <alignment horizontal="left" vertical="center"/>
      <protection hidden="1"/>
    </xf>
    <xf numFmtId="49" fontId="5" fillId="0" borderId="6" xfId="33" applyNumberFormat="1" applyFont="1" applyBorder="1" applyAlignment="1" applyProtection="1">
      <alignment horizontal="center" vertical="center"/>
      <protection hidden="1"/>
    </xf>
    <xf numFmtId="169" fontId="5" fillId="0" borderId="6" xfId="55" applyNumberFormat="1" applyFont="1" applyFill="1" applyBorder="1" applyAlignment="1" applyProtection="1">
      <alignment horizontal="center" vertical="center"/>
      <protection hidden="1"/>
    </xf>
    <xf numFmtId="0" fontId="17" fillId="2" borderId="24" xfId="6" applyFont="1" applyFill="1" applyBorder="1" applyAlignment="1">
      <alignment horizontal="left" vertical="center" wrapText="1"/>
    </xf>
    <xf numFmtId="49" fontId="17" fillId="2" borderId="6" xfId="15" applyNumberFormat="1" applyFont="1" applyFill="1" applyBorder="1" applyAlignment="1">
      <alignment horizontal="center" vertical="center"/>
    </xf>
    <xf numFmtId="0" fontId="17" fillId="2" borderId="6" xfId="6" applyFont="1" applyFill="1" applyBorder="1" applyAlignment="1">
      <alignment horizontal="center" vertical="center" wrapText="1"/>
    </xf>
    <xf numFmtId="169" fontId="6" fillId="2" borderId="6" xfId="55" applyNumberFormat="1" applyFont="1" applyFill="1" applyBorder="1" applyAlignment="1" applyProtection="1">
      <alignment horizontal="center" vertical="center"/>
      <protection hidden="1"/>
    </xf>
    <xf numFmtId="186" fontId="6" fillId="2" borderId="12" xfId="55" applyNumberFormat="1" applyFont="1" applyFill="1" applyBorder="1" applyAlignment="1" applyProtection="1">
      <alignment horizontal="center" vertical="center"/>
      <protection hidden="1"/>
    </xf>
    <xf numFmtId="186" fontId="6" fillId="2" borderId="13" xfId="55" applyNumberFormat="1" applyFont="1" applyFill="1" applyBorder="1" applyAlignment="1" applyProtection="1">
      <alignment horizontal="center" vertical="center"/>
      <protection hidden="1"/>
    </xf>
    <xf numFmtId="186" fontId="6" fillId="2" borderId="6" xfId="55" applyNumberFormat="1" applyFont="1" applyFill="1" applyBorder="1" applyAlignment="1" applyProtection="1">
      <alignment horizontal="center" vertical="center"/>
      <protection hidden="1"/>
    </xf>
    <xf numFmtId="170" fontId="6" fillId="2" borderId="6" xfId="55" applyFont="1" applyFill="1" applyBorder="1" applyAlignment="1" applyProtection="1">
      <alignment horizontal="center" vertical="center"/>
      <protection hidden="1"/>
    </xf>
    <xf numFmtId="0" fontId="17" fillId="0" borderId="24" xfId="6" applyFont="1" applyBorder="1" applyAlignment="1">
      <alignment horizontal="left" vertical="center"/>
    </xf>
    <xf numFmtId="49" fontId="17" fillId="0" borderId="6" xfId="6" applyNumberFormat="1" applyFont="1" applyBorder="1" applyAlignment="1">
      <alignment horizontal="center" vertical="center"/>
    </xf>
    <xf numFmtId="0" fontId="17" fillId="0" borderId="6" xfId="6" applyFont="1" applyBorder="1" applyAlignment="1">
      <alignment horizontal="center" vertical="center"/>
    </xf>
    <xf numFmtId="169" fontId="6" fillId="0" borderId="6" xfId="55" applyNumberFormat="1" applyFont="1" applyFill="1" applyBorder="1" applyAlignment="1" applyProtection="1">
      <alignment horizontal="center" vertical="center"/>
      <protection hidden="1"/>
    </xf>
    <xf numFmtId="169" fontId="6" fillId="0" borderId="12" xfId="55" applyNumberFormat="1" applyFont="1" applyFill="1" applyBorder="1" applyAlignment="1" applyProtection="1">
      <alignment horizontal="center" vertical="center"/>
      <protection hidden="1"/>
    </xf>
    <xf numFmtId="170" fontId="6" fillId="0" borderId="6" xfId="55" applyFont="1" applyFill="1" applyBorder="1" applyAlignment="1" applyProtection="1">
      <alignment horizontal="center" vertical="center"/>
      <protection hidden="1"/>
    </xf>
    <xf numFmtId="0" fontId="17" fillId="0" borderId="24" xfId="6" applyFont="1" applyBorder="1" applyAlignment="1">
      <alignment horizontal="left" vertical="center" wrapText="1"/>
    </xf>
    <xf numFmtId="49" fontId="17" fillId="0" borderId="6" xfId="15" applyNumberFormat="1" applyFont="1" applyBorder="1" applyAlignment="1">
      <alignment horizontal="center" vertical="center"/>
    </xf>
    <xf numFmtId="0" fontId="6" fillId="0" borderId="6" xfId="33" applyFont="1" applyBorder="1" applyAlignment="1" applyProtection="1">
      <alignment horizontal="center" vertical="center"/>
      <protection hidden="1"/>
    </xf>
    <xf numFmtId="0" fontId="6" fillId="0" borderId="24" xfId="15" applyFont="1" applyBorder="1" applyAlignment="1">
      <alignment wrapText="1"/>
    </xf>
    <xf numFmtId="4" fontId="6" fillId="0" borderId="6" xfId="6" applyNumberFormat="1" applyFont="1" applyBorder="1" applyAlignment="1">
      <alignment horizontal="center" vertical="center"/>
    </xf>
    <xf numFmtId="170" fontId="5" fillId="0" borderId="4" xfId="55" applyFont="1" applyFill="1" applyBorder="1" applyAlignment="1" applyProtection="1">
      <alignment horizontal="center" vertical="center"/>
      <protection hidden="1"/>
    </xf>
    <xf numFmtId="169" fontId="5" fillId="0" borderId="12" xfId="55" applyNumberFormat="1" applyFont="1" applyFill="1" applyBorder="1" applyAlignment="1" applyProtection="1">
      <alignment horizontal="center" vertical="center"/>
      <protection hidden="1"/>
    </xf>
    <xf numFmtId="0" fontId="6" fillId="2" borderId="24" xfId="33" applyFont="1" applyFill="1" applyBorder="1" applyAlignment="1" applyProtection="1">
      <alignment horizontal="justify" vertical="center"/>
      <protection hidden="1"/>
    </xf>
    <xf numFmtId="49" fontId="6" fillId="2" borderId="6" xfId="33" applyNumberFormat="1" applyFont="1" applyFill="1" applyBorder="1" applyAlignment="1" applyProtection="1">
      <alignment horizontal="center" vertical="center"/>
      <protection hidden="1"/>
    </xf>
    <xf numFmtId="0" fontId="6" fillId="2" borderId="6" xfId="33" applyFont="1" applyFill="1" applyBorder="1" applyAlignment="1" applyProtection="1">
      <alignment horizontal="center" vertical="center"/>
      <protection hidden="1"/>
    </xf>
    <xf numFmtId="169" fontId="6" fillId="2" borderId="12" xfId="55" applyNumberFormat="1" applyFont="1" applyFill="1" applyBorder="1" applyAlignment="1" applyProtection="1">
      <alignment horizontal="center" vertical="center"/>
      <protection hidden="1"/>
    </xf>
    <xf numFmtId="0" fontId="21" fillId="2" borderId="12" xfId="15" applyFill="1" applyBorder="1" applyAlignment="1">
      <alignment horizontal="center"/>
    </xf>
    <xf numFmtId="169" fontId="6" fillId="6" borderId="6" xfId="39" applyNumberFormat="1" applyFont="1" applyFill="1" applyBorder="1" applyAlignment="1" applyProtection="1">
      <alignment horizontal="center" vertical="center"/>
      <protection hidden="1"/>
    </xf>
    <xf numFmtId="10" fontId="10" fillId="3" borderId="6" xfId="39" applyNumberFormat="1" applyFont="1" applyFill="1" applyBorder="1" applyAlignment="1" applyProtection="1">
      <alignment horizontal="center" vertical="center"/>
      <protection hidden="1"/>
    </xf>
    <xf numFmtId="0" fontId="21" fillId="0" borderId="25" xfId="15" applyBorder="1"/>
    <xf numFmtId="0" fontId="21" fillId="0" borderId="0" xfId="15"/>
    <xf numFmtId="0" fontId="21" fillId="0" borderId="5" xfId="15" applyBorder="1"/>
    <xf numFmtId="17" fontId="6" fillId="2" borderId="6" xfId="15" applyNumberFormat="1" applyFont="1" applyFill="1" applyBorder="1" applyAlignment="1">
      <alignment horizontal="center" vertical="center" wrapText="1"/>
    </xf>
    <xf numFmtId="186" fontId="6" fillId="2" borderId="6" xfId="15" applyNumberFormat="1" applyFont="1" applyFill="1" applyBorder="1" applyAlignment="1">
      <alignment horizontal="center" vertical="center" wrapText="1"/>
    </xf>
    <xf numFmtId="165" fontId="6" fillId="2" borderId="6" xfId="15" applyNumberFormat="1" applyFont="1" applyFill="1" applyBorder="1" applyAlignment="1">
      <alignment horizontal="center" vertical="center" wrapText="1"/>
    </xf>
    <xf numFmtId="49" fontId="6" fillId="2" borderId="6" xfId="15" applyNumberFormat="1" applyFont="1" applyFill="1" applyBorder="1" applyAlignment="1">
      <alignment horizontal="center" vertical="center" wrapText="1"/>
    </xf>
    <xf numFmtId="0" fontId="22" fillId="0" borderId="0" xfId="29" applyFont="1"/>
    <xf numFmtId="0" fontId="17" fillId="2" borderId="24" xfId="6" applyFont="1" applyFill="1" applyBorder="1" applyAlignment="1">
      <alignment horizontal="left" vertical="center"/>
    </xf>
    <xf numFmtId="0" fontId="17" fillId="2" borderId="6" xfId="6" applyFont="1" applyFill="1" applyBorder="1" applyAlignment="1">
      <alignment horizontal="center" vertical="center"/>
    </xf>
    <xf numFmtId="186" fontId="6" fillId="0" borderId="12" xfId="55" applyNumberFormat="1" applyFont="1" applyFill="1" applyBorder="1" applyAlignment="1" applyProtection="1">
      <alignment horizontal="center" vertical="center"/>
      <protection hidden="1"/>
    </xf>
    <xf numFmtId="4" fontId="6" fillId="0" borderId="6" xfId="6" applyNumberFormat="1" applyFont="1" applyBorder="1" applyAlignment="1">
      <alignment horizontal="right" vertical="center"/>
    </xf>
    <xf numFmtId="170" fontId="5" fillId="0" borderId="0" xfId="55" applyFont="1" applyFill="1" applyBorder="1" applyAlignment="1" applyProtection="1">
      <alignment horizontal="center" vertical="center"/>
      <protection hidden="1"/>
    </xf>
    <xf numFmtId="0" fontId="21" fillId="0" borderId="26" xfId="15" applyBorder="1"/>
    <xf numFmtId="186" fontId="23" fillId="2" borderId="6" xfId="15" applyNumberFormat="1" applyFont="1" applyFill="1" applyBorder="1" applyAlignment="1">
      <alignment horizontal="center" vertical="center" wrapText="1"/>
    </xf>
    <xf numFmtId="0" fontId="4" fillId="0" borderId="4" xfId="6" applyBorder="1" applyAlignment="1">
      <alignment horizontal="center"/>
    </xf>
    <xf numFmtId="0" fontId="4" fillId="0" borderId="0" xfId="6" applyAlignment="1">
      <alignment horizontal="center"/>
    </xf>
    <xf numFmtId="49" fontId="10" fillId="0" borderId="6" xfId="33" applyNumberFormat="1" applyFont="1" applyBorder="1" applyAlignment="1" applyProtection="1">
      <alignment horizontal="center" vertical="center"/>
      <protection hidden="1"/>
    </xf>
    <xf numFmtId="0" fontId="10" fillId="0" borderId="6" xfId="33" applyFont="1" applyBorder="1" applyAlignment="1" applyProtection="1">
      <alignment horizontal="center" vertical="center"/>
      <protection hidden="1"/>
    </xf>
    <xf numFmtId="166" fontId="10" fillId="0" borderId="6" xfId="57" applyFont="1" applyFill="1" applyBorder="1" applyAlignment="1" applyProtection="1">
      <alignment horizontal="center" vertical="center"/>
      <protection hidden="1"/>
    </xf>
    <xf numFmtId="0" fontId="10" fillId="0" borderId="6" xfId="33" applyFont="1" applyBorder="1" applyAlignment="1" applyProtection="1">
      <alignment horizontal="left" vertical="center"/>
      <protection hidden="1"/>
    </xf>
    <xf numFmtId="169" fontId="10" fillId="0" borderId="6" xfId="57" applyNumberFormat="1" applyFont="1" applyFill="1" applyBorder="1" applyAlignment="1" applyProtection="1">
      <alignment horizontal="center" vertical="center"/>
      <protection hidden="1"/>
    </xf>
    <xf numFmtId="166" fontId="4" fillId="2" borderId="6" xfId="57" applyFont="1" applyFill="1" applyBorder="1" applyAlignment="1" applyProtection="1">
      <alignment horizontal="left" vertical="center" wrapText="1"/>
      <protection hidden="1"/>
    </xf>
    <xf numFmtId="49" fontId="4" fillId="2" borderId="6" xfId="57" applyNumberFormat="1" applyFont="1" applyFill="1" applyBorder="1" applyAlignment="1" applyProtection="1">
      <alignment horizontal="center" vertical="center"/>
      <protection hidden="1"/>
    </xf>
    <xf numFmtId="166" fontId="4" fillId="2" borderId="6" xfId="57" applyFont="1" applyFill="1" applyBorder="1" applyAlignment="1" applyProtection="1">
      <alignment horizontal="center" vertical="center"/>
      <protection hidden="1"/>
    </xf>
    <xf numFmtId="178" fontId="4" fillId="2" borderId="6" xfId="57" applyNumberFormat="1" applyFont="1" applyFill="1" applyBorder="1" applyAlignment="1" applyProtection="1">
      <alignment horizontal="center" vertical="center"/>
      <protection hidden="1"/>
    </xf>
    <xf numFmtId="4" fontId="4" fillId="2" borderId="12" xfId="57" applyNumberFormat="1" applyFont="1" applyFill="1" applyBorder="1" applyAlignment="1" applyProtection="1">
      <alignment horizontal="center" vertical="center"/>
      <protection hidden="1"/>
    </xf>
    <xf numFmtId="4" fontId="4" fillId="2" borderId="13" xfId="57" applyNumberFormat="1" applyFont="1" applyFill="1" applyBorder="1" applyAlignment="1" applyProtection="1">
      <alignment horizontal="center" vertical="center"/>
      <protection hidden="1"/>
    </xf>
    <xf numFmtId="166" fontId="4" fillId="0" borderId="6" xfId="57" applyFont="1" applyFill="1" applyBorder="1" applyAlignment="1" applyProtection="1">
      <alignment horizontal="left" vertical="center" wrapText="1"/>
      <protection hidden="1"/>
    </xf>
    <xf numFmtId="49" fontId="4" fillId="0" borderId="6" xfId="57" applyNumberFormat="1" applyFont="1" applyFill="1" applyBorder="1" applyAlignment="1" applyProtection="1">
      <alignment horizontal="center" vertical="center"/>
      <protection hidden="1"/>
    </xf>
    <xf numFmtId="166" fontId="4" fillId="0" borderId="6" xfId="57" applyFont="1" applyFill="1" applyBorder="1" applyAlignment="1" applyProtection="1">
      <alignment horizontal="center" vertical="center"/>
      <protection hidden="1"/>
    </xf>
    <xf numFmtId="0" fontId="4" fillId="0" borderId="6" xfId="33" applyBorder="1" applyAlignment="1" applyProtection="1">
      <alignment horizontal="left" vertical="center"/>
      <protection hidden="1"/>
    </xf>
    <xf numFmtId="49" fontId="4" fillId="0" borderId="6" xfId="33" applyNumberFormat="1" applyBorder="1" applyAlignment="1" applyProtection="1">
      <alignment horizontal="center" vertical="center"/>
      <protection hidden="1"/>
    </xf>
    <xf numFmtId="0" fontId="4" fillId="0" borderId="6" xfId="33" applyBorder="1" applyAlignment="1" applyProtection="1">
      <alignment horizontal="center" vertical="center"/>
      <protection hidden="1"/>
    </xf>
    <xf numFmtId="169" fontId="4" fillId="0" borderId="6" xfId="57" applyNumberFormat="1" applyFont="1" applyFill="1" applyBorder="1" applyAlignment="1" applyProtection="1">
      <alignment horizontal="center" vertical="center"/>
      <protection hidden="1"/>
    </xf>
    <xf numFmtId="0" fontId="9" fillId="2" borderId="6" xfId="6" applyFont="1" applyFill="1" applyBorder="1" applyAlignment="1">
      <alignment horizontal="left" vertical="center" wrapText="1"/>
    </xf>
    <xf numFmtId="49" fontId="9" fillId="2" borderId="6" xfId="6" applyNumberFormat="1" applyFont="1" applyFill="1" applyBorder="1" applyAlignment="1">
      <alignment horizontal="center" vertical="center"/>
    </xf>
    <xf numFmtId="169" fontId="4" fillId="2" borderId="6" xfId="57" applyNumberFormat="1" applyFont="1" applyFill="1" applyBorder="1" applyAlignment="1" applyProtection="1">
      <alignment horizontal="center" vertical="center"/>
      <protection hidden="1"/>
    </xf>
    <xf numFmtId="4" fontId="4" fillId="2" borderId="6" xfId="57" applyNumberFormat="1" applyFont="1" applyFill="1" applyBorder="1" applyAlignment="1" applyProtection="1">
      <alignment horizontal="center" vertical="center"/>
      <protection hidden="1"/>
    </xf>
    <xf numFmtId="169" fontId="4" fillId="6" borderId="6" xfId="57" applyNumberFormat="1" applyFont="1" applyFill="1" applyBorder="1" applyAlignment="1" applyProtection="1">
      <alignment horizontal="center" vertical="center"/>
      <protection hidden="1"/>
    </xf>
    <xf numFmtId="10" fontId="10" fillId="2" borderId="6" xfId="39" applyNumberFormat="1" applyFont="1" applyFill="1" applyBorder="1" applyAlignment="1" applyProtection="1">
      <alignment horizontal="center" vertical="center"/>
      <protection hidden="1"/>
    </xf>
    <xf numFmtId="169" fontId="4" fillId="6" borderId="6" xfId="39" applyNumberFormat="1" applyFont="1" applyFill="1" applyBorder="1" applyAlignment="1" applyProtection="1">
      <alignment horizontal="center" vertical="center"/>
      <protection hidden="1"/>
    </xf>
    <xf numFmtId="166" fontId="10" fillId="0" borderId="6" xfId="57" applyFont="1" applyFill="1" applyBorder="1" applyAlignment="1" applyProtection="1">
      <alignment horizontal="right" vertical="center"/>
      <protection hidden="1"/>
    </xf>
    <xf numFmtId="0" fontId="4" fillId="0" borderId="4" xfId="6" applyBorder="1" applyAlignment="1">
      <alignment horizontal="left" vertical="center"/>
    </xf>
    <xf numFmtId="49" fontId="4" fillId="0" borderId="0" xfId="6" applyNumberFormat="1" applyAlignment="1">
      <alignment horizontal="center" vertical="center"/>
    </xf>
    <xf numFmtId="0" fontId="4" fillId="0" borderId="0" xfId="6" applyAlignment="1">
      <alignment horizontal="center" vertical="center"/>
    </xf>
    <xf numFmtId="0" fontId="12" fillId="0" borderId="4" xfId="24" applyBorder="1"/>
    <xf numFmtId="0" fontId="12" fillId="0" borderId="0" xfId="24"/>
    <xf numFmtId="49" fontId="13" fillId="2" borderId="6" xfId="15" applyNumberFormat="1" applyFont="1" applyFill="1" applyBorder="1" applyAlignment="1">
      <alignment horizontal="center" vertical="center" wrapText="1"/>
    </xf>
    <xf numFmtId="186" fontId="14" fillId="2" borderId="6" xfId="15" applyNumberFormat="1" applyFont="1" applyFill="1" applyBorder="1" applyAlignment="1">
      <alignment horizontal="center" vertical="center" wrapText="1"/>
    </xf>
    <xf numFmtId="185" fontId="14" fillId="2" borderId="10" xfId="15" applyNumberFormat="1" applyFont="1" applyFill="1" applyBorder="1" applyAlignment="1">
      <alignment horizontal="center" vertical="center" wrapText="1"/>
    </xf>
    <xf numFmtId="165" fontId="14" fillId="2" borderId="5" xfId="15" applyNumberFormat="1" applyFont="1" applyFill="1" applyBorder="1" applyAlignment="1">
      <alignment horizontal="center" vertical="center" wrapText="1"/>
    </xf>
    <xf numFmtId="0" fontId="77" fillId="0" borderId="0" xfId="25" applyAlignment="1">
      <alignment horizontal="center" vertical="center"/>
    </xf>
    <xf numFmtId="0" fontId="10" fillId="5" borderId="6" xfId="33" applyFont="1" applyFill="1" applyBorder="1" applyAlignment="1" applyProtection="1">
      <alignment horizontal="center" vertical="center" wrapText="1"/>
      <protection hidden="1"/>
    </xf>
    <xf numFmtId="166" fontId="5" fillId="0" borderId="6" xfId="54" applyNumberFormat="1" applyFont="1" applyFill="1" applyBorder="1" applyAlignment="1" applyProtection="1">
      <alignment horizontal="center" vertical="center" wrapText="1"/>
      <protection hidden="1"/>
    </xf>
    <xf numFmtId="0" fontId="4" fillId="0" borderId="6" xfId="33" applyBorder="1" applyAlignment="1" applyProtection="1">
      <alignment horizontal="left" vertical="center" wrapText="1"/>
      <protection hidden="1"/>
    </xf>
    <xf numFmtId="0" fontId="4" fillId="0" borderId="5" xfId="6" applyBorder="1" applyAlignment="1">
      <alignment horizontal="center"/>
    </xf>
    <xf numFmtId="9" fontId="10" fillId="0" borderId="6" xfId="57" applyNumberFormat="1" applyFont="1" applyFill="1" applyBorder="1" applyAlignment="1" applyProtection="1">
      <alignment horizontal="center" vertical="center"/>
      <protection hidden="1"/>
    </xf>
    <xf numFmtId="166" fontId="10" fillId="10" borderId="6" xfId="6" applyNumberFormat="1" applyFont="1" applyFill="1" applyBorder="1" applyAlignment="1">
      <alignment horizontal="right" vertical="center"/>
    </xf>
    <xf numFmtId="0" fontId="4" fillId="0" borderId="5" xfId="6" applyBorder="1" applyAlignment="1">
      <alignment horizontal="center" vertical="center"/>
    </xf>
    <xf numFmtId="0" fontId="12" fillId="0" borderId="5" xfId="24" applyBorder="1"/>
    <xf numFmtId="186" fontId="10" fillId="0" borderId="6" xfId="57" applyNumberFormat="1" applyFont="1" applyFill="1" applyBorder="1" applyAlignment="1" applyProtection="1">
      <alignment horizontal="center" vertical="center"/>
      <protection hidden="1"/>
    </xf>
    <xf numFmtId="0" fontId="6" fillId="2" borderId="6" xfId="6" applyFont="1" applyFill="1" applyBorder="1" applyAlignment="1">
      <alignment horizontal="left" vertical="center" wrapText="1"/>
    </xf>
    <xf numFmtId="49" fontId="6" fillId="2" borderId="6" xfId="6" applyNumberFormat="1" applyFont="1" applyFill="1" applyBorder="1" applyAlignment="1">
      <alignment horizontal="center" vertical="center" wrapText="1"/>
    </xf>
    <xf numFmtId="0" fontId="6" fillId="2" borderId="6" xfId="6" applyFont="1" applyFill="1" applyBorder="1" applyAlignment="1">
      <alignment horizontal="center" vertical="center"/>
    </xf>
    <xf numFmtId="169" fontId="6" fillId="2" borderId="6" xfId="57" applyNumberFormat="1" applyFont="1" applyFill="1" applyBorder="1" applyAlignment="1" applyProtection="1">
      <alignment horizontal="center" vertical="center"/>
      <protection hidden="1"/>
    </xf>
    <xf numFmtId="0" fontId="18" fillId="0" borderId="4" xfId="6" applyFont="1" applyBorder="1"/>
    <xf numFmtId="0" fontId="18" fillId="0" borderId="0" xfId="6" applyFont="1"/>
    <xf numFmtId="0" fontId="24" fillId="0" borderId="0" xfId="6" applyFont="1"/>
    <xf numFmtId="0" fontId="18" fillId="0" borderId="0" xfId="6" applyFont="1" applyAlignment="1">
      <alignment horizontal="center"/>
    </xf>
    <xf numFmtId="0" fontId="77" fillId="0" borderId="0" xfId="25">
      <alignment vertical="center"/>
    </xf>
    <xf numFmtId="186" fontId="6" fillId="2" borderId="0" xfId="15" applyNumberFormat="1" applyFont="1" applyFill="1" applyAlignment="1">
      <alignment horizontal="center" vertical="center" wrapText="1"/>
    </xf>
    <xf numFmtId="0" fontId="26" fillId="0" borderId="0" xfId="25" applyFont="1" applyAlignment="1">
      <alignment horizontal="right"/>
    </xf>
    <xf numFmtId="0" fontId="26" fillId="0" borderId="0" xfId="25" applyFont="1" applyAlignment="1">
      <alignment horizontal="left"/>
    </xf>
    <xf numFmtId="0" fontId="4" fillId="0" borderId="0" xfId="19"/>
    <xf numFmtId="0" fontId="77" fillId="0" borderId="5" xfId="25" applyBorder="1">
      <alignment vertical="center"/>
    </xf>
    <xf numFmtId="186" fontId="5" fillId="2" borderId="0" xfId="15" applyNumberFormat="1" applyFont="1" applyFill="1" applyAlignment="1">
      <alignment horizontal="center" vertical="center" wrapText="1"/>
    </xf>
    <xf numFmtId="185" fontId="6" fillId="2" borderId="0" xfId="15" applyNumberFormat="1" applyFont="1" applyFill="1" applyAlignment="1">
      <alignment horizontal="center" vertical="center" wrapText="1"/>
    </xf>
    <xf numFmtId="2" fontId="6" fillId="2" borderId="0" xfId="15" applyNumberFormat="1" applyFont="1" applyFill="1" applyAlignment="1">
      <alignment horizontal="center" vertical="center" wrapText="1"/>
    </xf>
    <xf numFmtId="0" fontId="12" fillId="0" borderId="28" xfId="25" applyFont="1" applyBorder="1" applyAlignment="1">
      <alignment horizontal="left" vertical="center" wrapText="1"/>
    </xf>
    <xf numFmtId="0" fontId="6" fillId="0" borderId="6" xfId="33" applyFont="1" applyBorder="1" applyAlignment="1" applyProtection="1">
      <alignment horizontal="left" vertical="center" wrapText="1"/>
      <protection hidden="1"/>
    </xf>
    <xf numFmtId="49" fontId="4" fillId="2" borderId="6" xfId="57" applyNumberFormat="1" applyFont="1" applyFill="1" applyBorder="1" applyAlignment="1" applyProtection="1">
      <alignment horizontal="center" vertical="center" wrapText="1"/>
      <protection hidden="1"/>
    </xf>
    <xf numFmtId="49" fontId="4" fillId="0" borderId="6" xfId="33" applyNumberFormat="1" applyBorder="1" applyAlignment="1" applyProtection="1">
      <alignment horizontal="center" vertical="center" wrapText="1"/>
      <protection hidden="1"/>
    </xf>
    <xf numFmtId="2" fontId="6" fillId="2" borderId="6" xfId="15" applyNumberFormat="1" applyFont="1" applyFill="1" applyBorder="1" applyAlignment="1">
      <alignment horizontal="center" vertical="center" wrapText="1"/>
    </xf>
    <xf numFmtId="0" fontId="5" fillId="0" borderId="6" xfId="33" applyFont="1" applyBorder="1" applyAlignment="1" applyProtection="1">
      <alignment horizontal="center" vertical="center" wrapText="1"/>
      <protection hidden="1"/>
    </xf>
    <xf numFmtId="0" fontId="4" fillId="2" borderId="6" xfId="33" applyFill="1" applyBorder="1" applyAlignment="1" applyProtection="1">
      <alignment horizontal="left" vertical="center" wrapText="1"/>
      <protection hidden="1"/>
    </xf>
    <xf numFmtId="2" fontId="6" fillId="2" borderId="6" xfId="33" applyNumberFormat="1" applyFont="1" applyFill="1" applyBorder="1" applyAlignment="1" applyProtection="1">
      <alignment horizontal="center" vertical="center"/>
      <protection hidden="1"/>
    </xf>
    <xf numFmtId="2" fontId="4" fillId="2" borderId="6" xfId="57" applyNumberFormat="1" applyFont="1" applyFill="1" applyBorder="1" applyAlignment="1" applyProtection="1">
      <alignment horizontal="center" vertical="center"/>
      <protection hidden="1"/>
    </xf>
    <xf numFmtId="186" fontId="4" fillId="2" borderId="13" xfId="57" applyNumberFormat="1" applyFont="1" applyFill="1" applyBorder="1" applyAlignment="1" applyProtection="1">
      <alignment horizontal="center" vertical="center"/>
      <protection hidden="1"/>
    </xf>
    <xf numFmtId="186" fontId="4" fillId="2" borderId="6" xfId="57" applyNumberFormat="1" applyFont="1" applyFill="1" applyBorder="1" applyAlignment="1" applyProtection="1">
      <alignment horizontal="center" vertical="center"/>
      <protection hidden="1"/>
    </xf>
    <xf numFmtId="0" fontId="4" fillId="0" borderId="6" xfId="6" applyBorder="1" applyAlignment="1">
      <alignment horizontal="left" vertical="center" wrapText="1"/>
    </xf>
    <xf numFmtId="49" fontId="4" fillId="2" borderId="6" xfId="33" applyNumberFormat="1" applyFill="1" applyBorder="1" applyAlignment="1" applyProtection="1">
      <alignment horizontal="center" vertical="center" wrapText="1"/>
      <protection hidden="1"/>
    </xf>
    <xf numFmtId="0" fontId="4" fillId="2" borderId="6" xfId="6" applyFill="1" applyBorder="1" applyAlignment="1">
      <alignment horizontal="center" vertical="center" wrapText="1"/>
    </xf>
    <xf numFmtId="169" fontId="4" fillId="2" borderId="6" xfId="6" applyNumberFormat="1" applyFill="1" applyBorder="1" applyAlignment="1">
      <alignment horizontal="center" vertical="center"/>
    </xf>
    <xf numFmtId="173" fontId="4" fillId="2" borderId="6" xfId="61" applyNumberFormat="1" applyFont="1" applyFill="1" applyBorder="1" applyAlignment="1" applyProtection="1">
      <alignment horizontal="center" vertical="center"/>
      <protection hidden="1"/>
    </xf>
    <xf numFmtId="49" fontId="4" fillId="2" borderId="6" xfId="33" applyNumberFormat="1" applyFill="1" applyBorder="1" applyAlignment="1" applyProtection="1">
      <alignment horizontal="center" vertical="center"/>
      <protection hidden="1"/>
    </xf>
    <xf numFmtId="0" fontId="4" fillId="2" borderId="6" xfId="33" applyFill="1" applyBorder="1" applyAlignment="1" applyProtection="1">
      <alignment horizontal="center" vertical="center"/>
      <protection hidden="1"/>
    </xf>
    <xf numFmtId="186" fontId="10" fillId="0" borderId="6" xfId="57" applyNumberFormat="1" applyFont="1" applyFill="1" applyBorder="1" applyAlignment="1" applyProtection="1">
      <alignment horizontal="right" vertical="center"/>
      <protection hidden="1"/>
    </xf>
    <xf numFmtId="186" fontId="10" fillId="10" borderId="6" xfId="6" applyNumberFormat="1" applyFont="1" applyFill="1" applyBorder="1" applyAlignment="1">
      <alignment horizontal="right" vertical="center"/>
    </xf>
    <xf numFmtId="166" fontId="20" fillId="7" borderId="6" xfId="4" applyNumberFormat="1" applyFont="1" applyFill="1" applyBorder="1" applyAlignment="1">
      <alignment horizontal="right" vertical="center"/>
    </xf>
    <xf numFmtId="0" fontId="28" fillId="0" borderId="0" xfId="34" applyFont="1"/>
    <xf numFmtId="176" fontId="28" fillId="0" borderId="0" xfId="34" applyNumberFormat="1" applyFont="1"/>
    <xf numFmtId="167" fontId="28" fillId="0" borderId="0" xfId="48" applyFont="1" applyFill="1" applyBorder="1" applyAlignment="1" applyProtection="1">
      <alignment horizontal="right"/>
    </xf>
    <xf numFmtId="0" fontId="31" fillId="13" borderId="7" xfId="0" applyFont="1" applyFill="1" applyBorder="1" applyAlignment="1" applyProtection="1">
      <alignment horizontal="center" vertical="center"/>
      <protection locked="0"/>
    </xf>
    <xf numFmtId="0" fontId="31" fillId="13" borderId="0" xfId="0" applyFont="1" applyFill="1" applyAlignment="1" applyProtection="1">
      <alignment horizontal="center" vertical="center"/>
      <protection locked="0"/>
    </xf>
    <xf numFmtId="164" fontId="28" fillId="0" borderId="0" xfId="48" applyNumberFormat="1" applyFont="1" applyFill="1" applyBorder="1" applyAlignment="1" applyProtection="1">
      <alignment horizontal="right"/>
    </xf>
    <xf numFmtId="167" fontId="29" fillId="0" borderId="0" xfId="48" applyFont="1" applyFill="1" applyBorder="1" applyAlignment="1" applyProtection="1">
      <alignment horizontal="right"/>
    </xf>
    <xf numFmtId="0" fontId="4" fillId="0" borderId="0" xfId="25" applyFont="1">
      <alignment vertical="center"/>
    </xf>
    <xf numFmtId="0" fontId="4" fillId="2" borderId="0" xfId="25" applyFont="1" applyFill="1">
      <alignment vertical="center"/>
    </xf>
    <xf numFmtId="0" fontId="4" fillId="0" borderId="4" xfId="25" applyFont="1" applyBorder="1">
      <alignment vertical="center"/>
    </xf>
    <xf numFmtId="0" fontId="4" fillId="0" borderId="0" xfId="25" applyFont="1" applyAlignment="1">
      <alignment horizontal="left" vertical="center"/>
    </xf>
    <xf numFmtId="0" fontId="4" fillId="0" borderId="0" xfId="25" applyFont="1" applyAlignment="1">
      <alignment vertical="center" wrapText="1"/>
    </xf>
    <xf numFmtId="4" fontId="4" fillId="0" borderId="0" xfId="25" applyNumberFormat="1" applyFont="1" applyAlignment="1">
      <alignment horizontal="center" vertical="center"/>
    </xf>
    <xf numFmtId="0" fontId="10" fillId="0" borderId="0" xfId="25" applyFont="1" applyAlignment="1">
      <alignment horizontal="center" vertical="center"/>
    </xf>
    <xf numFmtId="4" fontId="4" fillId="0" borderId="5" xfId="25" applyNumberFormat="1" applyFont="1" applyBorder="1" applyAlignment="1">
      <alignment horizontal="center" vertical="center"/>
    </xf>
    <xf numFmtId="4" fontId="33" fillId="0" borderId="6" xfId="25" applyNumberFormat="1" applyFont="1" applyBorder="1" applyAlignment="1">
      <alignment horizontal="center" vertical="center"/>
    </xf>
    <xf numFmtId="0" fontId="10" fillId="14" borderId="6" xfId="60" applyNumberFormat="1" applyFont="1" applyFill="1" applyBorder="1" applyAlignment="1">
      <alignment horizontal="center" vertical="center" wrapText="1"/>
    </xf>
    <xf numFmtId="4" fontId="10" fillId="14" borderId="6" xfId="25" applyNumberFormat="1" applyFont="1" applyFill="1" applyBorder="1" applyAlignment="1">
      <alignment horizontal="left" vertical="center" wrapText="1"/>
    </xf>
    <xf numFmtId="4" fontId="10" fillId="14" borderId="6" xfId="7" applyNumberFormat="1" applyFont="1" applyFill="1" applyBorder="1" applyAlignment="1">
      <alignment horizontal="center" vertical="center"/>
    </xf>
    <xf numFmtId="0" fontId="4" fillId="2" borderId="6" xfId="60" applyNumberFormat="1" applyFont="1" applyFill="1" applyBorder="1" applyAlignment="1">
      <alignment horizontal="center" vertical="center" wrapText="1"/>
    </xf>
    <xf numFmtId="0" fontId="4" fillId="2" borderId="6" xfId="60" applyNumberFormat="1" applyFont="1" applyFill="1" applyBorder="1" applyAlignment="1" applyProtection="1">
      <alignment vertical="center" wrapText="1"/>
    </xf>
    <xf numFmtId="4" fontId="4" fillId="2" borderId="6" xfId="60" applyNumberFormat="1" applyFont="1" applyFill="1" applyBorder="1" applyAlignment="1" applyProtection="1">
      <alignment horizontal="center" vertical="center" wrapText="1"/>
    </xf>
    <xf numFmtId="0" fontId="4" fillId="2" borderId="6" xfId="25" applyFont="1" applyFill="1" applyBorder="1">
      <alignment vertical="center"/>
    </xf>
    <xf numFmtId="0" fontId="4" fillId="14" borderId="6" xfId="25" applyFont="1" applyFill="1" applyBorder="1" applyAlignment="1">
      <alignment vertical="center" wrapText="1"/>
    </xf>
    <xf numFmtId="4" fontId="4" fillId="14" borderId="6" xfId="60" applyNumberFormat="1" applyFont="1" applyFill="1" applyBorder="1" applyAlignment="1" applyProtection="1">
      <alignment horizontal="center" vertical="center" wrapText="1"/>
    </xf>
    <xf numFmtId="4" fontId="4" fillId="14" borderId="6" xfId="25" applyNumberFormat="1" applyFont="1" applyFill="1" applyBorder="1" applyAlignment="1">
      <alignment horizontal="center" vertical="center"/>
    </xf>
    <xf numFmtId="0" fontId="10" fillId="14" borderId="6" xfId="25" applyFont="1" applyFill="1" applyBorder="1" applyAlignment="1">
      <alignment horizontal="center" vertical="center"/>
    </xf>
    <xf numFmtId="0" fontId="4" fillId="2" borderId="6" xfId="25" applyFont="1" applyFill="1" applyBorder="1" applyAlignment="1">
      <alignment horizontal="center" vertical="center"/>
    </xf>
    <xf numFmtId="4" fontId="4" fillId="2" borderId="6" xfId="25" applyNumberFormat="1" applyFont="1" applyFill="1" applyBorder="1" applyAlignment="1">
      <alignment horizontal="left" vertical="center"/>
    </xf>
    <xf numFmtId="9" fontId="4" fillId="2" borderId="6" xfId="2" applyFont="1" applyFill="1" applyBorder="1" applyAlignment="1">
      <alignment horizontal="center" vertical="center"/>
    </xf>
    <xf numFmtId="0" fontId="10" fillId="14" borderId="6" xfId="25" applyFont="1" applyFill="1" applyBorder="1" applyAlignment="1">
      <alignment vertical="center" wrapText="1"/>
    </xf>
    <xf numFmtId="4" fontId="4" fillId="2" borderId="0" xfId="25" applyNumberFormat="1" applyFont="1" applyFill="1">
      <alignment vertical="center"/>
    </xf>
    <xf numFmtId="1" fontId="20" fillId="15" borderId="6" xfId="10" applyNumberFormat="1" applyFont="1" applyFill="1" applyBorder="1" applyAlignment="1">
      <alignment vertical="center" wrapText="1"/>
    </xf>
    <xf numFmtId="4" fontId="4" fillId="15" borderId="6" xfId="25" applyNumberFormat="1" applyFont="1" applyFill="1" applyBorder="1" applyAlignment="1">
      <alignment horizontal="left" vertical="center" wrapText="1"/>
    </xf>
    <xf numFmtId="4" fontId="4" fillId="15" borderId="6" xfId="25" applyNumberFormat="1" applyFont="1" applyFill="1" applyBorder="1" applyAlignment="1">
      <alignment horizontal="center" vertical="center"/>
    </xf>
    <xf numFmtId="0" fontId="10" fillId="0" borderId="6" xfId="25" applyFont="1" applyBorder="1" applyAlignment="1">
      <alignment horizontal="center" vertical="center"/>
    </xf>
    <xf numFmtId="4" fontId="4" fillId="0" borderId="6" xfId="25" applyNumberFormat="1" applyFont="1" applyBorder="1" applyAlignment="1">
      <alignment horizontal="center" vertical="center"/>
    </xf>
    <xf numFmtId="43" fontId="10" fillId="14" borderId="6" xfId="60" applyFont="1" applyFill="1" applyBorder="1" applyAlignment="1">
      <alignment horizontal="left" vertical="center" wrapText="1"/>
    </xf>
    <xf numFmtId="0" fontId="4" fillId="0" borderId="6" xfId="25" applyFont="1" applyBorder="1" applyAlignment="1">
      <alignment vertical="center" wrapText="1"/>
    </xf>
    <xf numFmtId="0" fontId="18" fillId="2" borderId="6" xfId="0" applyFont="1" applyFill="1" applyBorder="1" applyAlignment="1">
      <alignment vertical="center" wrapText="1"/>
    </xf>
    <xf numFmtId="0" fontId="31" fillId="13" borderId="1" xfId="25" applyFont="1" applyFill="1" applyBorder="1" applyAlignment="1" applyProtection="1">
      <alignment horizontal="center" vertical="center"/>
      <protection locked="0"/>
    </xf>
    <xf numFmtId="0" fontId="31" fillId="13" borderId="2" xfId="25" applyFont="1" applyFill="1" applyBorder="1" applyAlignment="1" applyProtection="1">
      <alignment horizontal="center" vertical="center"/>
      <protection locked="0"/>
    </xf>
    <xf numFmtId="0" fontId="35" fillId="0" borderId="0" xfId="16" applyFont="1" applyAlignment="1">
      <alignment vertical="center"/>
    </xf>
    <xf numFmtId="4" fontId="36" fillId="0" borderId="0" xfId="16" applyNumberFormat="1" applyFont="1" applyAlignment="1">
      <alignment horizontal="center" vertical="center"/>
    </xf>
    <xf numFmtId="4" fontId="36" fillId="0" borderId="0" xfId="16" applyNumberFormat="1" applyFont="1" applyAlignment="1">
      <alignment horizontal="center" vertical="center" wrapText="1"/>
    </xf>
    <xf numFmtId="0" fontId="37" fillId="0" borderId="0" xfId="0" applyFont="1">
      <alignment vertical="center"/>
    </xf>
    <xf numFmtId="0" fontId="37" fillId="2" borderId="0" xfId="0" applyFont="1" applyFill="1">
      <alignment vertical="center"/>
    </xf>
    <xf numFmtId="0" fontId="38" fillId="2" borderId="0" xfId="0" applyFont="1" applyFill="1">
      <alignment vertical="center"/>
    </xf>
    <xf numFmtId="0" fontId="39" fillId="2" borderId="0" xfId="0" applyFont="1" applyFill="1">
      <alignment vertical="center"/>
    </xf>
    <xf numFmtId="49" fontId="40" fillId="0" borderId="0" xfId="0" applyNumberFormat="1" applyFont="1" applyAlignment="1">
      <alignment horizontal="center" vertical="center"/>
    </xf>
    <xf numFmtId="0" fontId="40" fillId="0" borderId="0" xfId="0" applyFont="1" applyAlignment="1">
      <alignment horizontal="center" vertical="center"/>
    </xf>
    <xf numFmtId="0" fontId="40" fillId="0" borderId="0" xfId="0" applyFont="1">
      <alignment vertical="center"/>
    </xf>
    <xf numFmtId="0" fontId="41" fillId="0" borderId="0" xfId="0" applyFont="1" applyAlignment="1">
      <alignment horizontal="center" vertical="center"/>
    </xf>
    <xf numFmtId="4" fontId="40" fillId="0" borderId="0" xfId="0" applyNumberFormat="1" applyFont="1" applyAlignment="1">
      <alignment horizontal="center" vertical="center"/>
    </xf>
    <xf numFmtId="44" fontId="40" fillId="0" borderId="0" xfId="0" applyNumberFormat="1" applyFont="1" applyAlignment="1">
      <alignment horizontal="center" vertical="center"/>
    </xf>
    <xf numFmtId="0" fontId="42" fillId="0" borderId="0" xfId="0" applyFont="1">
      <alignment vertical="center"/>
    </xf>
    <xf numFmtId="49" fontId="20" fillId="0" borderId="6" xfId="16" applyNumberFormat="1" applyFont="1" applyBorder="1" applyAlignment="1">
      <alignment horizontal="center" vertical="center" wrapText="1"/>
    </xf>
    <xf numFmtId="9" fontId="30" fillId="0" borderId="6" xfId="41" applyFont="1" applyFill="1" applyBorder="1" applyAlignment="1" applyProtection="1">
      <alignment horizontal="center" vertical="center" wrapText="1"/>
    </xf>
    <xf numFmtId="10" fontId="30" fillId="0" borderId="20" xfId="41" applyNumberFormat="1" applyFont="1" applyFill="1" applyBorder="1" applyAlignment="1" applyProtection="1">
      <alignment horizontal="center" vertical="center" wrapText="1"/>
    </xf>
    <xf numFmtId="10" fontId="30" fillId="0" borderId="8" xfId="41" applyNumberFormat="1" applyFont="1" applyFill="1" applyBorder="1" applyAlignment="1" applyProtection="1">
      <alignment horizontal="center" vertical="center" wrapText="1"/>
    </xf>
    <xf numFmtId="44" fontId="20" fillId="0" borderId="6" xfId="5" applyNumberFormat="1" applyFont="1" applyFill="1" applyBorder="1" applyAlignment="1" applyProtection="1">
      <alignment horizontal="center" vertical="center" wrapText="1"/>
    </xf>
    <xf numFmtId="49" fontId="18" fillId="2" borderId="6" xfId="10" applyNumberFormat="1" applyFont="1" applyFill="1" applyBorder="1" applyAlignment="1">
      <alignment horizontal="center" vertical="center" wrapText="1"/>
    </xf>
    <xf numFmtId="4" fontId="18" fillId="2" borderId="6" xfId="0" applyNumberFormat="1" applyFont="1" applyFill="1" applyBorder="1" applyAlignment="1">
      <alignment horizontal="center" vertical="center" wrapText="1"/>
    </xf>
    <xf numFmtId="0" fontId="18" fillId="2" borderId="6" xfId="10" applyFont="1" applyFill="1" applyBorder="1" applyAlignment="1">
      <alignment horizontal="left" vertical="center" wrapText="1"/>
    </xf>
    <xf numFmtId="44" fontId="18" fillId="5" borderId="6" xfId="5" applyNumberFormat="1" applyFont="1" applyFill="1" applyBorder="1" applyAlignment="1" applyProtection="1">
      <alignment horizontal="center" vertical="center"/>
    </xf>
    <xf numFmtId="4" fontId="18" fillId="2" borderId="6" xfId="1" applyNumberFormat="1" applyFont="1" applyFill="1" applyBorder="1" applyAlignment="1">
      <alignment horizontal="center" vertical="center"/>
    </xf>
    <xf numFmtId="44" fontId="18" fillId="2" borderId="6" xfId="5" applyNumberFormat="1" applyFont="1" applyFill="1" applyBorder="1" applyAlignment="1" applyProtection="1">
      <alignment horizontal="center" vertical="center"/>
    </xf>
    <xf numFmtId="174" fontId="20" fillId="2" borderId="6" xfId="51" applyFont="1" applyFill="1" applyBorder="1" applyAlignment="1" applyProtection="1">
      <alignment horizontal="center" vertical="center"/>
    </xf>
    <xf numFmtId="44" fontId="20" fillId="0" borderId="6" xfId="5" applyNumberFormat="1" applyFont="1" applyFill="1" applyBorder="1" applyAlignment="1">
      <alignment horizontal="center" vertical="center" wrapText="1"/>
    </xf>
    <xf numFmtId="44" fontId="18" fillId="2" borderId="6" xfId="5" applyNumberFormat="1" applyFont="1" applyFill="1" applyBorder="1" applyAlignment="1">
      <alignment horizontal="center" vertical="center"/>
    </xf>
    <xf numFmtId="0" fontId="18" fillId="2" borderId="6" xfId="10" applyFont="1" applyFill="1" applyBorder="1" applyAlignment="1">
      <alignment horizontal="center" vertical="center" wrapText="1"/>
    </xf>
    <xf numFmtId="49" fontId="11" fillId="2" borderId="6" xfId="10" applyNumberFormat="1" applyFont="1" applyFill="1" applyBorder="1" applyAlignment="1">
      <alignment horizontal="center" vertical="center" wrapText="1"/>
    </xf>
    <xf numFmtId="0" fontId="18" fillId="0" borderId="6" xfId="10" applyFont="1" applyBorder="1" applyAlignment="1">
      <alignment horizontal="center" vertical="center"/>
    </xf>
    <xf numFmtId="49" fontId="20" fillId="17" borderId="6" xfId="10" applyNumberFormat="1" applyFont="1" applyFill="1" applyBorder="1" applyAlignment="1">
      <alignment vertical="center" wrapText="1"/>
    </xf>
    <xf numFmtId="44" fontId="20" fillId="17" borderId="6" xfId="10" applyNumberFormat="1" applyFont="1" applyFill="1" applyBorder="1" applyAlignment="1">
      <alignment vertical="center" wrapText="1"/>
    </xf>
    <xf numFmtId="49" fontId="11" fillId="0" borderId="0" xfId="0" applyNumberFormat="1" applyFont="1" applyAlignment="1">
      <alignment horizontal="center" vertical="center"/>
    </xf>
    <xf numFmtId="0" fontId="11" fillId="0" borderId="0" xfId="0" applyFont="1" applyAlignment="1">
      <alignment horizontal="center" vertical="center"/>
    </xf>
    <xf numFmtId="0" fontId="11" fillId="0" borderId="0" xfId="0" applyFont="1">
      <alignment vertical="center"/>
    </xf>
    <xf numFmtId="4" fontId="11" fillId="0" borderId="0" xfId="0" applyNumberFormat="1" applyFont="1" applyAlignment="1">
      <alignment horizontal="center" vertical="center"/>
    </xf>
    <xf numFmtId="44" fontId="31" fillId="13" borderId="0" xfId="0" applyNumberFormat="1" applyFont="1" applyFill="1" applyAlignment="1" applyProtection="1">
      <alignment horizontal="center" vertical="center"/>
      <protection locked="0"/>
    </xf>
    <xf numFmtId="44" fontId="11" fillId="0" borderId="0" xfId="0" applyNumberFormat="1" applyFont="1" applyAlignment="1">
      <alignment horizontal="center" vertical="center"/>
    </xf>
    <xf numFmtId="0" fontId="12" fillId="0" borderId="0" xfId="30"/>
    <xf numFmtId="0" fontId="49" fillId="20" borderId="28" xfId="30" applyFont="1" applyFill="1" applyBorder="1" applyAlignment="1">
      <alignment horizontal="left" wrapText="1"/>
    </xf>
    <xf numFmtId="0" fontId="49" fillId="20" borderId="28" xfId="30" applyFont="1" applyFill="1" applyBorder="1" applyAlignment="1">
      <alignment horizontal="center" wrapText="1"/>
    </xf>
    <xf numFmtId="0" fontId="49" fillId="20" borderId="28" xfId="30" applyFont="1" applyFill="1" applyBorder="1" applyAlignment="1">
      <alignment horizontal="right" wrapText="1"/>
    </xf>
    <xf numFmtId="0" fontId="12" fillId="0" borderId="28" xfId="30" applyBorder="1" applyAlignment="1">
      <alignment horizontal="left" vertical="top" wrapText="1"/>
    </xf>
    <xf numFmtId="0" fontId="49" fillId="0" borderId="28" xfId="30" applyFont="1" applyBorder="1" applyAlignment="1">
      <alignment horizontal="left" vertical="top" wrapText="1"/>
    </xf>
    <xf numFmtId="0" fontId="12" fillId="0" borderId="28" xfId="30" applyBorder="1" applyAlignment="1">
      <alignment horizontal="center" vertical="top" wrapText="1"/>
    </xf>
    <xf numFmtId="0" fontId="12" fillId="0" borderId="28" xfId="30" applyBorder="1" applyAlignment="1">
      <alignment horizontal="right" vertical="top" wrapText="1"/>
    </xf>
    <xf numFmtId="4" fontId="12" fillId="0" borderId="28" xfId="30" applyNumberFormat="1" applyBorder="1" applyAlignment="1">
      <alignment horizontal="right" vertical="top" wrapText="1"/>
    </xf>
    <xf numFmtId="1" fontId="32" fillId="0" borderId="33" xfId="16" applyNumberFormat="1" applyFont="1" applyBorder="1" applyAlignment="1">
      <alignment horizontal="center" vertical="center"/>
    </xf>
    <xf numFmtId="0" fontId="32" fillId="0" borderId="30" xfId="16" applyFont="1" applyBorder="1" applyAlignment="1">
      <alignment horizontal="justify" vertical="center" wrapText="1"/>
    </xf>
    <xf numFmtId="10" fontId="52" fillId="0" borderId="42" xfId="2" applyNumberFormat="1" applyFont="1" applyFill="1" applyBorder="1" applyAlignment="1">
      <alignment horizontal="center" vertical="center" wrapText="1"/>
    </xf>
    <xf numFmtId="0" fontId="12" fillId="0" borderId="4" xfId="0" applyFont="1" applyBorder="1" applyAlignment="1"/>
    <xf numFmtId="0" fontId="12" fillId="0" borderId="5" xfId="0" applyFont="1" applyBorder="1" applyAlignment="1"/>
    <xf numFmtId="0" fontId="31" fillId="13" borderId="1" xfId="0" applyFont="1" applyFill="1" applyBorder="1" applyAlignment="1" applyProtection="1">
      <alignment horizontal="center" vertical="center"/>
      <protection locked="0"/>
    </xf>
    <xf numFmtId="0" fontId="31" fillId="13" borderId="2" xfId="0" applyFont="1" applyFill="1" applyBorder="1" applyAlignment="1" applyProtection="1">
      <alignment horizontal="center" vertical="center"/>
      <protection locked="0"/>
    </xf>
    <xf numFmtId="0" fontId="31" fillId="13" borderId="4" xfId="0" applyFont="1" applyFill="1" applyBorder="1" applyAlignment="1" applyProtection="1">
      <alignment horizontal="center" vertical="center"/>
      <protection locked="0"/>
    </xf>
    <xf numFmtId="0" fontId="31" fillId="13" borderId="8" xfId="0" applyFont="1" applyFill="1" applyBorder="1" applyAlignment="1" applyProtection="1">
      <alignment horizontal="center" vertical="center"/>
      <protection locked="0"/>
    </xf>
    <xf numFmtId="0" fontId="55" fillId="0" borderId="0" xfId="0" applyFont="1">
      <alignment vertical="center"/>
    </xf>
    <xf numFmtId="0" fontId="56" fillId="0" borderId="0" xfId="9" applyFont="1" applyAlignment="1">
      <alignment horizontal="center"/>
    </xf>
    <xf numFmtId="0" fontId="57" fillId="0" borderId="0" xfId="26" applyFont="1" applyAlignment="1">
      <alignment horizontal="left"/>
    </xf>
    <xf numFmtId="0" fontId="58" fillId="0" borderId="0" xfId="26" applyFont="1"/>
    <xf numFmtId="0" fontId="59" fillId="0" borderId="0" xfId="26" applyFont="1" applyAlignment="1">
      <alignment horizontal="left"/>
    </xf>
    <xf numFmtId="10" fontId="57" fillId="2" borderId="0" xfId="26" applyNumberFormat="1" applyFont="1" applyFill="1" applyAlignment="1" applyProtection="1">
      <alignment vertical="center" wrapText="1"/>
      <protection locked="0"/>
    </xf>
    <xf numFmtId="0" fontId="60" fillId="0" borderId="45" xfId="9" applyFont="1" applyBorder="1" applyAlignment="1">
      <alignment horizontal="justify" vertical="top" wrapText="1"/>
    </xf>
    <xf numFmtId="2" fontId="60" fillId="2" borderId="46" xfId="9" applyNumberFormat="1" applyFont="1" applyFill="1" applyBorder="1" applyAlignment="1" applyProtection="1">
      <alignment horizontal="center" vertical="top" wrapText="1"/>
      <protection locked="0"/>
    </xf>
    <xf numFmtId="0" fontId="60" fillId="0" borderId="13" xfId="9" applyFont="1" applyBorder="1" applyAlignment="1">
      <alignment horizontal="center" vertical="top" wrapText="1"/>
    </xf>
    <xf numFmtId="0" fontId="61" fillId="0" borderId="20" xfId="9" applyFont="1" applyBorder="1" applyAlignment="1">
      <alignment horizontal="justify" vertical="top" wrapText="1"/>
    </xf>
    <xf numFmtId="2" fontId="60" fillId="2" borderId="20" xfId="9" applyNumberFormat="1" applyFont="1" applyFill="1" applyBorder="1" applyAlignment="1">
      <alignment horizontal="center" vertical="top" wrapText="1"/>
    </xf>
    <xf numFmtId="0" fontId="56" fillId="0" borderId="45" xfId="9" applyFont="1" applyBorder="1" applyAlignment="1">
      <alignment horizontal="justify"/>
    </xf>
    <xf numFmtId="2" fontId="56" fillId="0" borderId="46" xfId="9" applyNumberFormat="1" applyFont="1" applyBorder="1" applyAlignment="1">
      <alignment horizontal="center"/>
    </xf>
    <xf numFmtId="0" fontId="56" fillId="0" borderId="13" xfId="9" applyFont="1" applyBorder="1" applyAlignment="1">
      <alignment horizontal="center" vertical="top" wrapText="1"/>
    </xf>
    <xf numFmtId="0" fontId="61" fillId="0" borderId="45" xfId="9" applyFont="1" applyBorder="1" applyAlignment="1">
      <alignment horizontal="left" vertical="top" wrapText="1" indent="2"/>
    </xf>
    <xf numFmtId="2" fontId="60" fillId="0" borderId="46" xfId="9" applyNumberFormat="1" applyFont="1" applyBorder="1" applyAlignment="1">
      <alignment horizontal="center" vertical="top" wrapText="1"/>
    </xf>
    <xf numFmtId="2" fontId="60" fillId="0" borderId="13" xfId="9" applyNumberFormat="1" applyFont="1" applyBorder="1" applyAlignment="1">
      <alignment horizontal="center" vertical="top" wrapText="1"/>
    </xf>
    <xf numFmtId="0" fontId="60" fillId="0" borderId="0" xfId="9" applyFont="1" applyAlignment="1">
      <alignment horizontal="center"/>
    </xf>
    <xf numFmtId="10" fontId="63" fillId="0" borderId="0" xfId="36" applyNumberFormat="1" applyFont="1" applyBorder="1" applyAlignment="1" applyProtection="1">
      <alignment horizontal="left" vertical="center"/>
    </xf>
    <xf numFmtId="10" fontId="63" fillId="0" borderId="0" xfId="36" applyNumberFormat="1" applyFont="1" applyBorder="1" applyAlignment="1" applyProtection="1">
      <alignment horizontal="left" vertical="center" wrapText="1"/>
    </xf>
    <xf numFmtId="10" fontId="64" fillId="0" borderId="0" xfId="36" applyNumberFormat="1" applyFont="1" applyProtection="1"/>
    <xf numFmtId="0" fontId="60" fillId="0" borderId="0" xfId="26" applyFont="1" applyAlignment="1">
      <alignment vertical="center"/>
    </xf>
    <xf numFmtId="0" fontId="56" fillId="0" borderId="0" xfId="26" applyFont="1" applyAlignment="1">
      <alignment vertical="center"/>
    </xf>
    <xf numFmtId="0" fontId="56" fillId="2" borderId="2" xfId="26" applyFont="1" applyFill="1" applyBorder="1" applyAlignment="1" applyProtection="1">
      <alignment horizontal="center" vertical="center"/>
      <protection locked="0"/>
    </xf>
    <xf numFmtId="0" fontId="56" fillId="2" borderId="0" xfId="26" applyFont="1" applyFill="1" applyAlignment="1" applyProtection="1">
      <alignment horizontal="center" vertical="center"/>
      <protection locked="0"/>
    </xf>
    <xf numFmtId="10" fontId="30" fillId="3" borderId="20" xfId="41" applyNumberFormat="1" applyFont="1" applyFill="1" applyBorder="1" applyAlignment="1" applyProtection="1">
      <alignment horizontal="center" vertical="center" wrapText="1"/>
    </xf>
    <xf numFmtId="49" fontId="20" fillId="22" borderId="6" xfId="10" applyNumberFormat="1" applyFont="1" applyFill="1" applyBorder="1" applyAlignment="1">
      <alignment horizontal="center" vertical="center" wrapText="1"/>
    </xf>
    <xf numFmtId="1" fontId="20" fillId="22" borderId="6" xfId="10" applyNumberFormat="1" applyFont="1" applyFill="1" applyBorder="1" applyAlignment="1">
      <alignment horizontal="center" vertical="center" wrapText="1"/>
    </xf>
    <xf numFmtId="1" fontId="20" fillId="22" borderId="6" xfId="10" applyNumberFormat="1" applyFont="1" applyFill="1" applyBorder="1" applyAlignment="1">
      <alignment vertical="center" wrapText="1"/>
    </xf>
    <xf numFmtId="44" fontId="20" fillId="22" borderId="6" xfId="10" applyNumberFormat="1" applyFont="1" applyFill="1" applyBorder="1" applyAlignment="1">
      <alignment horizontal="center" vertical="center" wrapText="1"/>
    </xf>
    <xf numFmtId="44" fontId="20" fillId="22" borderId="6" xfId="5" applyNumberFormat="1" applyFont="1" applyFill="1" applyBorder="1" applyAlignment="1">
      <alignment horizontal="center" vertical="center" wrapText="1"/>
    </xf>
    <xf numFmtId="174" fontId="19" fillId="2" borderId="6" xfId="51" applyFont="1" applyFill="1" applyBorder="1" applyAlignment="1" applyProtection="1">
      <alignment horizontal="center" vertical="center"/>
    </xf>
    <xf numFmtId="4" fontId="11" fillId="2" borderId="6" xfId="0" applyNumberFormat="1" applyFont="1" applyFill="1" applyBorder="1" applyAlignment="1">
      <alignment horizontal="center" vertical="center" wrapText="1"/>
    </xf>
    <xf numFmtId="44" fontId="11" fillId="5" borderId="6" xfId="5" applyNumberFormat="1" applyFont="1" applyFill="1" applyBorder="1" applyAlignment="1" applyProtection="1">
      <alignment horizontal="center" vertical="center"/>
    </xf>
    <xf numFmtId="44" fontId="11" fillId="2" borderId="6" xfId="5" applyNumberFormat="1" applyFont="1" applyFill="1" applyBorder="1" applyAlignment="1">
      <alignment horizontal="center" vertical="center"/>
    </xf>
    <xf numFmtId="49" fontId="18" fillId="0" borderId="6" xfId="10" applyNumberFormat="1" applyFont="1" applyBorder="1" applyAlignment="1">
      <alignment horizontal="center" vertical="center" wrapText="1"/>
    </xf>
    <xf numFmtId="49" fontId="18" fillId="2" borderId="6" xfId="0" applyNumberFormat="1" applyFont="1" applyFill="1" applyBorder="1" applyAlignment="1">
      <alignment horizontal="center" vertical="center" wrapText="1"/>
    </xf>
    <xf numFmtId="0" fontId="18" fillId="0" borderId="6" xfId="10" applyFont="1" applyBorder="1" applyAlignment="1">
      <alignment horizontal="left" vertical="center" wrapText="1"/>
    </xf>
    <xf numFmtId="174" fontId="19" fillId="0" borderId="6" xfId="51" applyFont="1" applyFill="1" applyBorder="1" applyAlignment="1" applyProtection="1">
      <alignment horizontal="center" vertical="center"/>
    </xf>
    <xf numFmtId="0" fontId="11" fillId="2" borderId="6" xfId="0" applyFont="1" applyFill="1" applyBorder="1" applyAlignment="1">
      <alignment vertical="center" wrapText="1"/>
    </xf>
    <xf numFmtId="4" fontId="11" fillId="2" borderId="6" xfId="1" applyNumberFormat="1" applyFont="1" applyFill="1" applyBorder="1" applyAlignment="1">
      <alignment horizontal="center" vertical="center"/>
    </xf>
    <xf numFmtId="44" fontId="11" fillId="2" borderId="6" xfId="5" applyNumberFormat="1" applyFont="1" applyFill="1" applyBorder="1" applyAlignment="1" applyProtection="1">
      <alignment horizontal="center" vertical="center"/>
    </xf>
    <xf numFmtId="4" fontId="11" fillId="0" borderId="6" xfId="1" applyNumberFormat="1" applyFont="1" applyFill="1" applyBorder="1" applyAlignment="1">
      <alignment horizontal="center" vertical="center"/>
    </xf>
    <xf numFmtId="0" fontId="11" fillId="2" borderId="6" xfId="10" applyFont="1" applyFill="1" applyBorder="1" applyAlignment="1">
      <alignment horizontal="center" vertical="center" wrapText="1"/>
    </xf>
    <xf numFmtId="49" fontId="20" fillId="17" borderId="6" xfId="10" applyNumberFormat="1" applyFont="1" applyFill="1" applyBorder="1" applyAlignment="1">
      <alignment horizontal="center" vertical="center" wrapText="1"/>
    </xf>
    <xf numFmtId="1" fontId="20" fillId="17" borderId="6" xfId="10" applyNumberFormat="1" applyFont="1" applyFill="1" applyBorder="1" applyAlignment="1">
      <alignment vertical="center" wrapText="1"/>
    </xf>
    <xf numFmtId="1" fontId="20" fillId="17" borderId="6" xfId="10" applyNumberFormat="1" applyFont="1" applyFill="1" applyBorder="1" applyAlignment="1">
      <alignment horizontal="center" vertical="center" wrapText="1"/>
    </xf>
    <xf numFmtId="44" fontId="20" fillId="17" borderId="6" xfId="10" applyNumberFormat="1" applyFont="1" applyFill="1" applyBorder="1" applyAlignment="1">
      <alignment horizontal="center" vertical="center" wrapText="1"/>
    </xf>
    <xf numFmtId="44" fontId="20" fillId="17" borderId="6" xfId="5" applyNumberFormat="1" applyFont="1" applyFill="1" applyBorder="1" applyAlignment="1">
      <alignment horizontal="center" vertical="center" wrapText="1"/>
    </xf>
    <xf numFmtId="49" fontId="18" fillId="0" borderId="6" xfId="10" applyNumberFormat="1" applyFont="1" applyBorder="1" applyAlignment="1">
      <alignment horizontal="center" vertical="center"/>
    </xf>
    <xf numFmtId="4" fontId="11" fillId="0" borderId="6" xfId="0" applyNumberFormat="1" applyFont="1" applyBorder="1" applyAlignment="1">
      <alignment horizontal="center" vertical="center"/>
    </xf>
    <xf numFmtId="44" fontId="11" fillId="0" borderId="6" xfId="0" applyNumberFormat="1" applyFont="1" applyBorder="1" applyAlignment="1">
      <alignment horizontal="center" vertical="center"/>
    </xf>
    <xf numFmtId="0" fontId="19" fillId="0" borderId="6" xfId="0" applyFont="1" applyBorder="1" applyAlignment="1">
      <alignment horizontal="center" vertical="center"/>
    </xf>
    <xf numFmtId="49" fontId="11" fillId="0" borderId="4" xfId="0" applyNumberFormat="1" applyFont="1" applyBorder="1" applyAlignment="1">
      <alignment horizontal="center" vertical="center"/>
    </xf>
    <xf numFmtId="0" fontId="19" fillId="0" borderId="0" xfId="0" applyFont="1" applyAlignment="1">
      <alignment horizontal="center" vertical="center"/>
    </xf>
    <xf numFmtId="44" fontId="11" fillId="0" borderId="5" xfId="0" applyNumberFormat="1" applyFont="1" applyBorder="1" applyAlignment="1">
      <alignment horizontal="center" vertical="center"/>
    </xf>
    <xf numFmtId="49" fontId="40" fillId="0" borderId="4" xfId="0" applyNumberFormat="1" applyFont="1" applyBorder="1" applyAlignment="1">
      <alignment horizontal="center" vertical="center"/>
    </xf>
    <xf numFmtId="0" fontId="27" fillId="0" borderId="0" xfId="0" applyFont="1" applyAlignment="1">
      <alignment horizontal="center" vertical="center"/>
    </xf>
    <xf numFmtId="44" fontId="40" fillId="0" borderId="5" xfId="0" applyNumberFormat="1" applyFont="1" applyBorder="1" applyAlignment="1">
      <alignment horizontal="center" vertical="center"/>
    </xf>
    <xf numFmtId="49" fontId="11" fillId="0" borderId="7" xfId="0" applyNumberFormat="1" applyFont="1" applyBorder="1" applyAlignment="1">
      <alignment horizontal="center" vertical="center"/>
    </xf>
    <xf numFmtId="0" fontId="11" fillId="0" borderId="8" xfId="0" applyFont="1" applyBorder="1" applyAlignment="1">
      <alignment horizontal="center" vertical="center"/>
    </xf>
    <xf numFmtId="49" fontId="11" fillId="0" borderId="8" xfId="0" applyNumberFormat="1" applyFont="1" applyBorder="1" applyAlignment="1">
      <alignment horizontal="center" vertical="center"/>
    </xf>
    <xf numFmtId="0" fontId="11" fillId="0" borderId="8" xfId="0" applyFont="1" applyBorder="1">
      <alignment vertical="center"/>
    </xf>
    <xf numFmtId="0" fontId="41" fillId="0" borderId="8" xfId="0" applyFont="1" applyBorder="1" applyAlignment="1">
      <alignment horizontal="center" vertical="center"/>
    </xf>
    <xf numFmtId="4" fontId="11" fillId="0" borderId="8" xfId="0" applyNumberFormat="1" applyFont="1" applyBorder="1" applyAlignment="1">
      <alignment horizontal="center" vertical="center"/>
    </xf>
    <xf numFmtId="44" fontId="11" fillId="0" borderId="8" xfId="0" applyNumberFormat="1" applyFont="1" applyBorder="1" applyAlignment="1">
      <alignment horizontal="center" vertical="center"/>
    </xf>
    <xf numFmtId="44" fontId="11" fillId="0" borderId="9" xfId="0" applyNumberFormat="1" applyFont="1" applyBorder="1" applyAlignment="1">
      <alignment horizontal="center" vertical="center"/>
    </xf>
    <xf numFmtId="44" fontId="66" fillId="0" borderId="0" xfId="0" applyNumberFormat="1" applyFont="1">
      <alignment vertical="center"/>
    </xf>
    <xf numFmtId="4" fontId="18" fillId="0" borderId="6" xfId="1" applyNumberFormat="1" applyFont="1" applyFill="1" applyBorder="1" applyAlignment="1">
      <alignment horizontal="center" vertical="center"/>
    </xf>
    <xf numFmtId="0" fontId="30" fillId="13" borderId="2" xfId="0" applyFont="1" applyFill="1" applyBorder="1" applyAlignment="1" applyProtection="1">
      <alignment horizontal="center" vertical="center"/>
      <protection locked="0"/>
    </xf>
    <xf numFmtId="44" fontId="31" fillId="13" borderId="2" xfId="0" applyNumberFormat="1" applyFont="1" applyFill="1" applyBorder="1" applyAlignment="1" applyProtection="1">
      <alignment horizontal="center" vertical="center"/>
      <protection locked="0"/>
    </xf>
    <xf numFmtId="44" fontId="31" fillId="13" borderId="3" xfId="0" applyNumberFormat="1" applyFont="1" applyFill="1" applyBorder="1" applyAlignment="1" applyProtection="1">
      <alignment horizontal="center" vertical="center"/>
      <protection locked="0"/>
    </xf>
    <xf numFmtId="44" fontId="31" fillId="13" borderId="5" xfId="0" applyNumberFormat="1" applyFont="1" applyFill="1" applyBorder="1" applyAlignment="1" applyProtection="1">
      <alignment horizontal="center" vertical="center"/>
      <protection locked="0"/>
    </xf>
    <xf numFmtId="44" fontId="31" fillId="13" borderId="8" xfId="0" applyNumberFormat="1" applyFont="1" applyFill="1" applyBorder="1" applyAlignment="1" applyProtection="1">
      <alignment horizontal="center" vertical="center"/>
      <protection locked="0"/>
    </xf>
    <xf numFmtId="44" fontId="31" fillId="13" borderId="9" xfId="0" applyNumberFormat="1" applyFont="1" applyFill="1" applyBorder="1" applyAlignment="1" applyProtection="1">
      <alignment horizontal="center" vertical="center"/>
      <protection locked="0"/>
    </xf>
    <xf numFmtId="0" fontId="12" fillId="11" borderId="0" xfId="22" applyFill="1"/>
    <xf numFmtId="0" fontId="12" fillId="0" borderId="0" xfId="22"/>
    <xf numFmtId="0" fontId="10" fillId="0" borderId="6" xfId="32" applyFont="1" applyBorder="1" applyAlignment="1" applyProtection="1">
      <alignment horizontal="center" vertical="center"/>
      <protection hidden="1"/>
    </xf>
    <xf numFmtId="166" fontId="10" fillId="0" borderId="6" xfId="56" applyFont="1" applyFill="1" applyBorder="1" applyAlignment="1" applyProtection="1">
      <alignment horizontal="center" vertical="center"/>
      <protection hidden="1"/>
    </xf>
    <xf numFmtId="0" fontId="10" fillId="4" borderId="6" xfId="32" applyFont="1" applyFill="1" applyBorder="1" applyAlignment="1" applyProtection="1">
      <alignment horizontal="center" vertical="center" wrapText="1"/>
      <protection hidden="1"/>
    </xf>
    <xf numFmtId="169" fontId="10" fillId="0" borderId="6" xfId="56" applyNumberFormat="1" applyFont="1" applyFill="1" applyBorder="1" applyAlignment="1" applyProtection="1">
      <alignment horizontal="center" vertical="center"/>
      <protection hidden="1"/>
    </xf>
    <xf numFmtId="166" fontId="4" fillId="2" borderId="6" xfId="56" applyFont="1" applyFill="1" applyBorder="1" applyAlignment="1" applyProtection="1">
      <alignment horizontal="left" vertical="center" wrapText="1"/>
      <protection hidden="1"/>
    </xf>
    <xf numFmtId="49" fontId="4" fillId="2" borderId="6" xfId="56" applyNumberFormat="1" applyFont="1" applyFill="1" applyBorder="1" applyAlignment="1" applyProtection="1">
      <alignment horizontal="center" vertical="center"/>
      <protection hidden="1"/>
    </xf>
    <xf numFmtId="166" fontId="4" fillId="2" borderId="6" xfId="56" applyFont="1" applyFill="1" applyBorder="1" applyAlignment="1" applyProtection="1">
      <alignment horizontal="center" vertical="center"/>
      <protection hidden="1"/>
    </xf>
    <xf numFmtId="178" fontId="4" fillId="2" borderId="6" xfId="56" applyNumberFormat="1" applyFont="1" applyFill="1" applyBorder="1" applyAlignment="1" applyProtection="1">
      <alignment horizontal="center" vertical="center"/>
      <protection hidden="1"/>
    </xf>
    <xf numFmtId="0" fontId="10" fillId="0" borderId="6" xfId="32" applyFont="1" applyBorder="1" applyAlignment="1" applyProtection="1">
      <alignment horizontal="left" vertical="center"/>
      <protection hidden="1"/>
    </xf>
    <xf numFmtId="0" fontId="4" fillId="2" borderId="6" xfId="32" applyFill="1" applyBorder="1" applyAlignment="1" applyProtection="1">
      <alignment horizontal="left" vertical="center" wrapText="1"/>
      <protection hidden="1"/>
    </xf>
    <xf numFmtId="169" fontId="4" fillId="2" borderId="6" xfId="56" applyNumberFormat="1" applyFont="1" applyFill="1" applyBorder="1" applyAlignment="1" applyProtection="1">
      <alignment horizontal="center" vertical="center"/>
      <protection hidden="1"/>
    </xf>
    <xf numFmtId="166" fontId="10" fillId="2" borderId="6" xfId="56" applyFont="1" applyFill="1" applyBorder="1" applyAlignment="1" applyProtection="1">
      <alignment horizontal="center" vertical="center"/>
      <protection hidden="1"/>
    </xf>
    <xf numFmtId="0" fontId="4" fillId="0" borderId="6" xfId="32" applyBorder="1" applyAlignment="1" applyProtection="1">
      <alignment horizontal="left" vertical="center"/>
      <protection hidden="1"/>
    </xf>
    <xf numFmtId="49" fontId="4" fillId="0" borderId="6" xfId="32" applyNumberFormat="1" applyBorder="1" applyAlignment="1" applyProtection="1">
      <alignment horizontal="center" vertical="center"/>
      <protection hidden="1"/>
    </xf>
    <xf numFmtId="0" fontId="4" fillId="0" borderId="6" xfId="32" applyBorder="1" applyAlignment="1" applyProtection="1">
      <alignment horizontal="center" vertical="center"/>
      <protection hidden="1"/>
    </xf>
    <xf numFmtId="169" fontId="4" fillId="0" borderId="6" xfId="56" applyNumberFormat="1" applyFont="1" applyFill="1" applyBorder="1" applyAlignment="1" applyProtection="1">
      <alignment horizontal="center" vertical="center"/>
      <protection hidden="1"/>
    </xf>
    <xf numFmtId="166" fontId="4" fillId="0" borderId="6" xfId="56" applyFont="1" applyFill="1" applyBorder="1" applyAlignment="1" applyProtection="1">
      <alignment horizontal="center" vertical="center"/>
      <protection hidden="1"/>
    </xf>
    <xf numFmtId="188" fontId="4" fillId="2" borderId="13" xfId="22" applyNumberFormat="1" applyFont="1" applyFill="1" applyBorder="1" applyAlignment="1">
      <alignment horizontal="center" vertical="center"/>
    </xf>
    <xf numFmtId="172" fontId="4" fillId="2" borderId="13" xfId="22" applyNumberFormat="1" applyFont="1" applyFill="1" applyBorder="1" applyAlignment="1">
      <alignment horizontal="center" vertical="center"/>
    </xf>
    <xf numFmtId="180" fontId="4" fillId="2" borderId="13" xfId="22" applyNumberFormat="1" applyFont="1" applyFill="1" applyBorder="1" applyAlignment="1">
      <alignment horizontal="center" vertical="center"/>
    </xf>
    <xf numFmtId="188" fontId="67" fillId="2" borderId="13" xfId="22" applyNumberFormat="1" applyFont="1" applyFill="1" applyBorder="1" applyAlignment="1">
      <alignment horizontal="center" vertical="center"/>
    </xf>
    <xf numFmtId="0" fontId="4" fillId="2" borderId="6" xfId="32" applyFill="1" applyBorder="1" applyAlignment="1" applyProtection="1">
      <alignment horizontal="center" vertical="center"/>
      <protection hidden="1"/>
    </xf>
    <xf numFmtId="0" fontId="9" fillId="0" borderId="6" xfId="13" applyFont="1" applyBorder="1" applyAlignment="1">
      <alignment horizontal="left" vertical="center" wrapText="1"/>
    </xf>
    <xf numFmtId="49" fontId="9" fillId="0" borderId="6" xfId="13" applyNumberFormat="1" applyFont="1" applyBorder="1" applyAlignment="1">
      <alignment horizontal="center" vertical="center"/>
    </xf>
    <xf numFmtId="9" fontId="10" fillId="0" borderId="6" xfId="56" applyNumberFormat="1" applyFont="1" applyFill="1" applyBorder="1" applyAlignment="1" applyProtection="1">
      <alignment horizontal="center" vertical="center"/>
      <protection hidden="1"/>
    </xf>
    <xf numFmtId="169" fontId="4" fillId="6" borderId="6" xfId="56" applyNumberFormat="1" applyFont="1" applyFill="1" applyBorder="1" applyAlignment="1" applyProtection="1">
      <alignment horizontal="center" vertical="center"/>
      <protection hidden="1"/>
    </xf>
    <xf numFmtId="10" fontId="10" fillId="3" borderId="6" xfId="38" applyNumberFormat="1" applyFont="1" applyFill="1" applyBorder="1" applyAlignment="1" applyProtection="1">
      <alignment horizontal="center" vertical="center"/>
      <protection hidden="1"/>
    </xf>
    <xf numFmtId="169" fontId="4" fillId="6" borderId="6" xfId="38" applyNumberFormat="1" applyFont="1" applyFill="1" applyBorder="1" applyAlignment="1" applyProtection="1">
      <alignment horizontal="center" vertical="center"/>
      <protection hidden="1"/>
    </xf>
    <xf numFmtId="0" fontId="10" fillId="4" borderId="6" xfId="32" applyFont="1" applyFill="1" applyBorder="1" applyAlignment="1" applyProtection="1">
      <alignment horizontal="left" vertical="center"/>
      <protection hidden="1"/>
    </xf>
    <xf numFmtId="166" fontId="10" fillId="7" borderId="6" xfId="13" applyNumberFormat="1" applyFont="1" applyFill="1" applyBorder="1" applyAlignment="1">
      <alignment horizontal="center" vertical="center"/>
    </xf>
    <xf numFmtId="166" fontId="10" fillId="0" borderId="6" xfId="13" applyNumberFormat="1" applyFont="1" applyBorder="1" applyAlignment="1">
      <alignment horizontal="center" vertical="center"/>
    </xf>
    <xf numFmtId="0" fontId="5" fillId="12" borderId="10" xfId="4" applyFont="1" applyFill="1" applyBorder="1" applyAlignment="1">
      <alignment horizontal="left" vertical="center" wrapText="1"/>
    </xf>
    <xf numFmtId="0" fontId="5" fillId="12" borderId="10" xfId="4" applyFont="1" applyFill="1" applyBorder="1" applyAlignment="1">
      <alignment horizontal="center" vertical="center" wrapText="1"/>
    </xf>
    <xf numFmtId="0" fontId="56" fillId="12" borderId="1" xfId="4" applyFont="1" applyFill="1" applyBorder="1" applyAlignment="1">
      <alignment horizontal="center" vertical="center" wrapText="1"/>
    </xf>
    <xf numFmtId="0" fontId="56" fillId="12" borderId="6" xfId="4" applyFont="1" applyFill="1" applyBorder="1" applyAlignment="1">
      <alignment horizontal="center" vertical="center" wrapText="1"/>
    </xf>
    <xf numFmtId="0" fontId="56" fillId="12" borderId="13" xfId="4" applyFont="1" applyFill="1" applyBorder="1" applyAlignment="1">
      <alignment horizontal="center" vertical="center" wrapText="1"/>
    </xf>
    <xf numFmtId="0" fontId="18" fillId="12" borderId="6" xfId="4" applyFont="1" applyFill="1" applyBorder="1"/>
    <xf numFmtId="44" fontId="18" fillId="12" borderId="6" xfId="47" applyNumberFormat="1" applyFont="1" applyFill="1" applyBorder="1" applyAlignment="1">
      <alignment horizontal="right"/>
    </xf>
    <xf numFmtId="44" fontId="18" fillId="12" borderId="6" xfId="47" applyNumberFormat="1" applyFont="1" applyFill="1" applyBorder="1" applyAlignment="1">
      <alignment horizontal="center" vertical="center"/>
    </xf>
    <xf numFmtId="0" fontId="20" fillId="12" borderId="11" xfId="4" applyFont="1" applyFill="1" applyBorder="1"/>
    <xf numFmtId="44" fontId="20" fillId="12" borderId="11" xfId="4" applyNumberFormat="1" applyFont="1" applyFill="1" applyBorder="1"/>
    <xf numFmtId="44" fontId="20" fillId="12" borderId="7" xfId="4" applyNumberFormat="1" applyFont="1" applyFill="1" applyBorder="1"/>
    <xf numFmtId="44" fontId="20" fillId="12" borderId="6" xfId="4" applyNumberFormat="1" applyFont="1" applyFill="1" applyBorder="1"/>
    <xf numFmtId="0" fontId="4" fillId="0" borderId="6" xfId="4" applyBorder="1" applyAlignment="1">
      <alignment horizontal="left" vertical="center"/>
    </xf>
    <xf numFmtId="49" fontId="4" fillId="0" borderId="6" xfId="4" applyNumberFormat="1" applyBorder="1" applyAlignment="1">
      <alignment horizontal="center" vertical="center"/>
    </xf>
    <xf numFmtId="0" fontId="4" fillId="0" borderId="6" xfId="4" applyBorder="1" applyAlignment="1">
      <alignment horizontal="center" vertical="center"/>
    </xf>
    <xf numFmtId="0" fontId="4" fillId="0" borderId="6" xfId="19" applyBorder="1"/>
    <xf numFmtId="49" fontId="13" fillId="2" borderId="12" xfId="11" applyNumberFormat="1" applyFont="1" applyFill="1" applyBorder="1" applyAlignment="1">
      <alignment horizontal="center" vertical="center" wrapText="1"/>
    </xf>
    <xf numFmtId="49" fontId="13" fillId="2" borderId="6" xfId="11" applyNumberFormat="1" applyFont="1" applyFill="1" applyBorder="1" applyAlignment="1">
      <alignment horizontal="center" vertical="center" wrapText="1"/>
    </xf>
    <xf numFmtId="0" fontId="4" fillId="0" borderId="6" xfId="31" applyBorder="1" applyAlignment="1" applyProtection="1">
      <alignment horizontal="center" vertical="center" wrapText="1"/>
      <protection hidden="1"/>
    </xf>
    <xf numFmtId="185" fontId="14" fillId="2" borderId="6" xfId="11" applyNumberFormat="1" applyFont="1" applyFill="1" applyBorder="1" applyAlignment="1">
      <alignment horizontal="center" vertical="center" wrapText="1"/>
    </xf>
    <xf numFmtId="165" fontId="14" fillId="2" borderId="6" xfId="11" applyNumberFormat="1" applyFont="1" applyFill="1" applyBorder="1" applyAlignment="1">
      <alignment horizontal="center" vertical="center" wrapText="1"/>
    </xf>
    <xf numFmtId="0" fontId="12" fillId="0" borderId="3" xfId="22" applyBorder="1"/>
    <xf numFmtId="0" fontId="12" fillId="0" borderId="5" xfId="22" applyBorder="1"/>
    <xf numFmtId="0" fontId="12" fillId="2" borderId="5" xfId="22" applyFill="1" applyBorder="1"/>
    <xf numFmtId="165" fontId="14" fillId="2" borderId="9" xfId="11" applyNumberFormat="1" applyFont="1" applyFill="1" applyBorder="1" applyAlignment="1">
      <alignment horizontal="center" vertical="center" wrapText="1"/>
    </xf>
    <xf numFmtId="0" fontId="21" fillId="0" borderId="0" xfId="20" applyAlignment="1">
      <alignment vertical="center"/>
    </xf>
    <xf numFmtId="0" fontId="21" fillId="11" borderId="0" xfId="20" applyFill="1"/>
    <xf numFmtId="0" fontId="21" fillId="0" borderId="0" xfId="20"/>
    <xf numFmtId="0" fontId="21" fillId="0" borderId="2" xfId="20" applyBorder="1"/>
    <xf numFmtId="0" fontId="6" fillId="0" borderId="4" xfId="13" applyFont="1" applyBorder="1" applyAlignment="1">
      <alignment horizontal="center"/>
    </xf>
    <xf numFmtId="0" fontId="6" fillId="0" borderId="0" xfId="13" applyFont="1" applyAlignment="1">
      <alignment horizontal="center"/>
    </xf>
    <xf numFmtId="0" fontId="5" fillId="0" borderId="6" xfId="32" applyFont="1" applyBorder="1" applyAlignment="1" applyProtection="1">
      <alignment horizontal="center" vertical="center"/>
      <protection hidden="1"/>
    </xf>
    <xf numFmtId="166" fontId="5" fillId="0" borderId="6" xfId="53" applyFont="1" applyFill="1" applyBorder="1" applyAlignment="1" applyProtection="1">
      <alignment horizontal="center" vertical="center"/>
      <protection hidden="1"/>
    </xf>
    <xf numFmtId="0" fontId="6" fillId="0" borderId="6" xfId="32" applyFont="1" applyBorder="1" applyAlignment="1" applyProtection="1">
      <alignment horizontal="left" vertical="center" wrapText="1"/>
      <protection hidden="1"/>
    </xf>
    <xf numFmtId="49" fontId="5" fillId="0" borderId="6" xfId="20" applyNumberFormat="1" applyFont="1" applyBorder="1" applyAlignment="1">
      <alignment horizontal="center" vertical="center" wrapText="1"/>
    </xf>
    <xf numFmtId="0" fontId="5" fillId="0" borderId="6" xfId="32" applyFont="1" applyBorder="1" applyAlignment="1" applyProtection="1">
      <alignment horizontal="left" vertical="center"/>
      <protection hidden="1"/>
    </xf>
    <xf numFmtId="49" fontId="5" fillId="0" borderId="6" xfId="32" applyNumberFormat="1" applyFont="1" applyBorder="1" applyAlignment="1" applyProtection="1">
      <alignment horizontal="center" vertical="center"/>
      <protection hidden="1"/>
    </xf>
    <xf numFmtId="169" fontId="5" fillId="0" borderId="6" xfId="53" applyNumberFormat="1" applyFont="1" applyFill="1" applyBorder="1" applyAlignment="1" applyProtection="1">
      <alignment horizontal="center" vertical="center"/>
      <protection hidden="1"/>
    </xf>
    <xf numFmtId="0" fontId="17" fillId="11" borderId="6" xfId="13" applyFont="1" applyFill="1" applyBorder="1" applyAlignment="1">
      <alignment horizontal="left" vertical="center"/>
    </xf>
    <xf numFmtId="49" fontId="17" fillId="11" borderId="6" xfId="20" applyNumberFormat="1" applyFont="1" applyFill="1" applyBorder="1" applyAlignment="1">
      <alignment horizontal="center" vertical="center"/>
    </xf>
    <xf numFmtId="0" fontId="17" fillId="11" borderId="6" xfId="13" applyFont="1" applyFill="1" applyBorder="1" applyAlignment="1">
      <alignment horizontal="center" vertical="center"/>
    </xf>
    <xf numFmtId="169" fontId="6" fillId="11" borderId="6" xfId="53" applyNumberFormat="1" applyFont="1" applyFill="1" applyBorder="1" applyAlignment="1" applyProtection="1">
      <alignment horizontal="center" vertical="center"/>
      <protection hidden="1"/>
    </xf>
    <xf numFmtId="166" fontId="6" fillId="11" borderId="6" xfId="53" applyFont="1" applyFill="1" applyBorder="1" applyAlignment="1" applyProtection="1">
      <alignment horizontal="center" vertical="center"/>
      <protection hidden="1"/>
    </xf>
    <xf numFmtId="0" fontId="17" fillId="0" borderId="6" xfId="13" applyFont="1" applyBorder="1" applyAlignment="1">
      <alignment horizontal="left" vertical="center"/>
    </xf>
    <xf numFmtId="49" fontId="17" fillId="0" borderId="6" xfId="13" applyNumberFormat="1" applyFont="1" applyBorder="1" applyAlignment="1">
      <alignment horizontal="center" vertical="center"/>
    </xf>
    <xf numFmtId="0" fontId="17" fillId="0" borderId="6" xfId="13" applyFont="1" applyBorder="1" applyAlignment="1">
      <alignment horizontal="center" vertical="center"/>
    </xf>
    <xf numFmtId="169" fontId="6" fillId="0" borderId="6" xfId="53" applyNumberFormat="1" applyFont="1" applyFill="1" applyBorder="1" applyAlignment="1" applyProtection="1">
      <alignment horizontal="center" vertical="center"/>
      <protection hidden="1"/>
    </xf>
    <xf numFmtId="166" fontId="6" fillId="0" borderId="6" xfId="53" applyFont="1" applyFill="1" applyBorder="1" applyAlignment="1" applyProtection="1">
      <alignment horizontal="center" vertical="center"/>
      <protection hidden="1"/>
    </xf>
    <xf numFmtId="0" fontId="17" fillId="11" borderId="6" xfId="13" applyFont="1" applyFill="1" applyBorder="1" applyAlignment="1">
      <alignment horizontal="left" vertical="center" wrapText="1"/>
    </xf>
    <xf numFmtId="0" fontId="6" fillId="11" borderId="6" xfId="32" applyFont="1" applyFill="1" applyBorder="1" applyAlignment="1" applyProtection="1">
      <alignment horizontal="center" vertical="center"/>
      <protection hidden="1"/>
    </xf>
    <xf numFmtId="4" fontId="6" fillId="11" borderId="6" xfId="13" applyNumberFormat="1" applyFont="1" applyFill="1" applyBorder="1" applyAlignment="1">
      <alignment horizontal="center" vertical="center"/>
    </xf>
    <xf numFmtId="0" fontId="6" fillId="0" borderId="6" xfId="20" applyFont="1" applyBorder="1" applyAlignment="1">
      <alignment wrapText="1"/>
    </xf>
    <xf numFmtId="49" fontId="17" fillId="0" borderId="6" xfId="20" applyNumberFormat="1" applyFont="1" applyBorder="1" applyAlignment="1">
      <alignment horizontal="center" vertical="center"/>
    </xf>
    <xf numFmtId="0" fontId="6" fillId="0" borderId="6" xfId="32" applyFont="1" applyBorder="1" applyAlignment="1" applyProtection="1">
      <alignment horizontal="center" vertical="center"/>
      <protection hidden="1"/>
    </xf>
    <xf numFmtId="4" fontId="6" fillId="0" borderId="6" xfId="13" applyNumberFormat="1" applyFont="1" applyBorder="1" applyAlignment="1">
      <alignment horizontal="center" vertical="center"/>
    </xf>
    <xf numFmtId="0" fontId="6" fillId="0" borderId="6" xfId="32" applyFont="1" applyBorder="1" applyAlignment="1" applyProtection="1">
      <alignment horizontal="justify" vertical="center"/>
      <protection hidden="1"/>
    </xf>
    <xf numFmtId="49" fontId="6" fillId="0" borderId="6" xfId="32" applyNumberFormat="1" applyFont="1" applyBorder="1" applyAlignment="1" applyProtection="1">
      <alignment horizontal="center" vertical="center"/>
      <protection hidden="1"/>
    </xf>
    <xf numFmtId="0" fontId="6" fillId="0" borderId="6" xfId="32" applyFont="1" applyBorder="1" applyAlignment="1" applyProtection="1">
      <alignment horizontal="left" vertical="center"/>
      <protection hidden="1"/>
    </xf>
    <xf numFmtId="0" fontId="17" fillId="0" borderId="6" xfId="20" applyFont="1" applyBorder="1"/>
    <xf numFmtId="9" fontId="5" fillId="0" borderId="6" xfId="53" applyNumberFormat="1" applyFont="1" applyFill="1" applyBorder="1" applyAlignment="1" applyProtection="1">
      <alignment horizontal="center" vertical="center"/>
      <protection hidden="1"/>
    </xf>
    <xf numFmtId="169" fontId="6" fillId="6" borderId="6" xfId="38" applyNumberFormat="1" applyFont="1" applyFill="1" applyBorder="1" applyAlignment="1" applyProtection="1">
      <alignment horizontal="center" vertical="center"/>
      <protection hidden="1"/>
    </xf>
    <xf numFmtId="10" fontId="5" fillId="0" borderId="6" xfId="38" applyNumberFormat="1" applyFont="1" applyFill="1" applyBorder="1" applyAlignment="1" applyProtection="1">
      <alignment horizontal="center" vertical="center"/>
      <protection hidden="1"/>
    </xf>
    <xf numFmtId="166" fontId="5" fillId="7" borderId="6" xfId="13" applyNumberFormat="1" applyFont="1" applyFill="1" applyBorder="1" applyAlignment="1">
      <alignment horizontal="center" vertical="center"/>
    </xf>
    <xf numFmtId="0" fontId="21" fillId="0" borderId="4" xfId="20" applyBorder="1"/>
    <xf numFmtId="0" fontId="21" fillId="0" borderId="8" xfId="20" applyBorder="1"/>
    <xf numFmtId="170" fontId="5" fillId="0" borderId="6" xfId="43" applyFont="1" applyFill="1" applyBorder="1" applyAlignment="1" applyProtection="1">
      <alignment horizontal="center" vertical="center"/>
      <protection hidden="1"/>
    </xf>
    <xf numFmtId="169" fontId="5" fillId="0" borderId="6" xfId="43" applyNumberFormat="1" applyFont="1" applyFill="1" applyBorder="1" applyAlignment="1" applyProtection="1">
      <alignment horizontal="center" vertical="center"/>
      <protection hidden="1"/>
    </xf>
    <xf numFmtId="169" fontId="6" fillId="11" borderId="6" xfId="43" applyNumberFormat="1" applyFont="1" applyFill="1" applyBorder="1" applyAlignment="1" applyProtection="1">
      <alignment horizontal="center" vertical="center"/>
      <protection hidden="1"/>
    </xf>
    <xf numFmtId="170" fontId="6" fillId="11" borderId="6" xfId="43" applyFont="1" applyFill="1" applyBorder="1" applyAlignment="1" applyProtection="1">
      <alignment horizontal="center" vertical="center"/>
      <protection hidden="1"/>
    </xf>
    <xf numFmtId="169" fontId="6" fillId="0" borderId="6" xfId="43" applyNumberFormat="1" applyFont="1" applyFill="1" applyBorder="1" applyAlignment="1" applyProtection="1">
      <alignment horizontal="center" vertical="center"/>
      <protection hidden="1"/>
    </xf>
    <xf numFmtId="170" fontId="6" fillId="0" borderId="6" xfId="43" applyFont="1" applyFill="1" applyBorder="1" applyAlignment="1" applyProtection="1">
      <alignment horizontal="center" vertical="center"/>
      <protection hidden="1"/>
    </xf>
    <xf numFmtId="170" fontId="6" fillId="11" borderId="6" xfId="43" applyFont="1" applyFill="1" applyBorder="1" applyAlignment="1" applyProtection="1">
      <alignment horizontal="right" vertical="center"/>
      <protection hidden="1"/>
    </xf>
    <xf numFmtId="4" fontId="6" fillId="11" borderId="6" xfId="13" applyNumberFormat="1" applyFont="1" applyFill="1" applyBorder="1" applyAlignment="1">
      <alignment horizontal="right" vertical="center"/>
    </xf>
    <xf numFmtId="170" fontId="5" fillId="0" borderId="6" xfId="43" applyFont="1" applyFill="1" applyBorder="1" applyAlignment="1" applyProtection="1">
      <alignment horizontal="right" vertical="center"/>
      <protection hidden="1"/>
    </xf>
    <xf numFmtId="9" fontId="5" fillId="0" borderId="6" xfId="43" applyNumberFormat="1" applyFont="1" applyFill="1" applyBorder="1" applyAlignment="1" applyProtection="1">
      <alignment horizontal="center" vertical="center"/>
      <protection hidden="1"/>
    </xf>
    <xf numFmtId="166" fontId="5" fillId="7" borderId="6" xfId="13" applyNumberFormat="1" applyFont="1" applyFill="1" applyBorder="1" applyAlignment="1">
      <alignment horizontal="right" vertical="center"/>
    </xf>
    <xf numFmtId="0" fontId="21" fillId="0" borderId="3" xfId="20" applyBorder="1"/>
    <xf numFmtId="0" fontId="6" fillId="0" borderId="5" xfId="13" applyFont="1" applyBorder="1" applyAlignment="1">
      <alignment horizontal="center"/>
    </xf>
    <xf numFmtId="0" fontId="21" fillId="0" borderId="5" xfId="20" applyBorder="1"/>
    <xf numFmtId="0" fontId="17" fillId="2" borderId="6" xfId="13" applyFont="1" applyFill="1" applyBorder="1" applyAlignment="1">
      <alignment horizontal="left" vertical="center" wrapText="1"/>
    </xf>
    <xf numFmtId="49" fontId="17" fillId="2" borderId="6" xfId="20" applyNumberFormat="1" applyFont="1" applyFill="1" applyBorder="1" applyAlignment="1">
      <alignment horizontal="center" vertical="center"/>
    </xf>
    <xf numFmtId="0" fontId="17" fillId="2" borderId="6" xfId="13" applyFont="1" applyFill="1" applyBorder="1" applyAlignment="1">
      <alignment horizontal="center" vertical="center"/>
    </xf>
    <xf numFmtId="169" fontId="6" fillId="2" borderId="6" xfId="43" applyNumberFormat="1" applyFont="1" applyFill="1" applyBorder="1" applyAlignment="1" applyProtection="1">
      <alignment horizontal="center" vertical="center"/>
      <protection hidden="1"/>
    </xf>
    <xf numFmtId="170" fontId="6" fillId="2" borderId="6" xfId="43" applyFont="1" applyFill="1" applyBorder="1" applyAlignment="1" applyProtection="1">
      <alignment horizontal="center" vertical="center"/>
      <protection hidden="1"/>
    </xf>
    <xf numFmtId="0" fontId="21" fillId="11" borderId="5" xfId="20" applyFill="1" applyBorder="1"/>
    <xf numFmtId="0" fontId="6" fillId="2" borderId="6" xfId="32" applyFont="1" applyFill="1" applyBorder="1" applyAlignment="1" applyProtection="1">
      <alignment horizontal="center" vertical="center"/>
      <protection hidden="1"/>
    </xf>
    <xf numFmtId="186" fontId="6" fillId="2" borderId="6" xfId="43" applyNumberFormat="1" applyFont="1" applyFill="1" applyBorder="1" applyAlignment="1" applyProtection="1">
      <alignment horizontal="right" vertical="center"/>
      <protection hidden="1"/>
    </xf>
    <xf numFmtId="4" fontId="6" fillId="2" borderId="6" xfId="13" applyNumberFormat="1" applyFont="1" applyFill="1" applyBorder="1" applyAlignment="1">
      <alignment horizontal="right" vertical="center"/>
    </xf>
    <xf numFmtId="10" fontId="5" fillId="3" borderId="6" xfId="38" applyNumberFormat="1" applyFont="1" applyFill="1" applyBorder="1" applyAlignment="1" applyProtection="1">
      <alignment horizontal="center" vertical="center"/>
      <protection hidden="1"/>
    </xf>
    <xf numFmtId="0" fontId="68" fillId="0" borderId="0" xfId="20" applyFont="1" applyAlignment="1">
      <alignment vertical="center"/>
    </xf>
    <xf numFmtId="0" fontId="16" fillId="0" borderId="0" xfId="19" applyFont="1"/>
    <xf numFmtId="0" fontId="22" fillId="0" borderId="0" xfId="22" applyFont="1"/>
    <xf numFmtId="49" fontId="6" fillId="2" borderId="6" xfId="13" applyNumberFormat="1" applyFont="1" applyFill="1" applyBorder="1" applyAlignment="1">
      <alignment horizontal="center" vertical="center"/>
    </xf>
    <xf numFmtId="169" fontId="6" fillId="2" borderId="6" xfId="56" applyNumberFormat="1" applyFont="1" applyFill="1" applyBorder="1" applyAlignment="1" applyProtection="1">
      <alignment horizontal="center" vertical="center"/>
      <protection hidden="1"/>
    </xf>
    <xf numFmtId="166" fontId="6" fillId="2" borderId="6" xfId="56" applyFont="1" applyFill="1" applyBorder="1" applyAlignment="1" applyProtection="1">
      <alignment horizontal="right" vertical="center"/>
      <protection hidden="1"/>
    </xf>
    <xf numFmtId="166" fontId="4" fillId="0" borderId="6" xfId="56" applyFont="1" applyFill="1" applyBorder="1" applyAlignment="1" applyProtection="1">
      <alignment horizontal="left" vertical="center" wrapText="1"/>
      <protection hidden="1"/>
    </xf>
    <xf numFmtId="49" fontId="4" fillId="0" borderId="6" xfId="56" applyNumberFormat="1" applyFont="1" applyFill="1" applyBorder="1" applyAlignment="1" applyProtection="1">
      <alignment horizontal="center" vertical="center"/>
      <protection hidden="1"/>
    </xf>
    <xf numFmtId="49" fontId="6" fillId="2" borderId="6" xfId="13" applyNumberFormat="1" applyFont="1" applyFill="1" applyBorder="1" applyAlignment="1">
      <alignment horizontal="center" vertical="center" wrapText="1"/>
    </xf>
    <xf numFmtId="0" fontId="4" fillId="0" borderId="6" xfId="32" applyBorder="1" applyAlignment="1" applyProtection="1">
      <alignment horizontal="left" vertical="center" wrapText="1"/>
      <protection hidden="1"/>
    </xf>
    <xf numFmtId="0" fontId="4" fillId="0" borderId="4" xfId="19" applyBorder="1"/>
    <xf numFmtId="0" fontId="4" fillId="0" borderId="5" xfId="19" applyBorder="1"/>
    <xf numFmtId="49" fontId="13" fillId="2" borderId="11" xfId="11" applyNumberFormat="1" applyFont="1" applyFill="1" applyBorder="1" applyAlignment="1">
      <alignment horizontal="center" vertical="center" wrapText="1"/>
    </xf>
    <xf numFmtId="186" fontId="6" fillId="2" borderId="6" xfId="11" applyNumberFormat="1" applyFont="1" applyFill="1" applyBorder="1" applyAlignment="1">
      <alignment horizontal="left" vertical="top" wrapText="1"/>
    </xf>
    <xf numFmtId="186" fontId="6" fillId="2" borderId="6" xfId="11" applyNumberFormat="1" applyFont="1" applyFill="1" applyBorder="1" applyAlignment="1">
      <alignment horizontal="center" vertical="center" wrapText="1"/>
    </xf>
    <xf numFmtId="185" fontId="6" fillId="2" borderId="12" xfId="11" applyNumberFormat="1" applyFont="1" applyFill="1" applyBorder="1" applyAlignment="1">
      <alignment horizontal="center" vertical="center" wrapText="1"/>
    </xf>
    <xf numFmtId="185" fontId="6" fillId="2" borderId="6" xfId="11" applyNumberFormat="1" applyFont="1" applyFill="1" applyBorder="1" applyAlignment="1">
      <alignment horizontal="center" vertical="center" wrapText="1"/>
    </xf>
    <xf numFmtId="185" fontId="6" fillId="2" borderId="13" xfId="11" applyNumberFormat="1" applyFont="1" applyFill="1" applyBorder="1" applyAlignment="1">
      <alignment horizontal="center" vertical="center" wrapText="1"/>
    </xf>
    <xf numFmtId="0" fontId="11" fillId="0" borderId="0" xfId="22" applyFont="1" applyAlignment="1">
      <alignment wrapText="1"/>
    </xf>
    <xf numFmtId="0" fontId="11" fillId="0" borderId="0" xfId="22" applyFont="1"/>
    <xf numFmtId="0" fontId="12" fillId="0" borderId="4" xfId="22" applyBorder="1"/>
    <xf numFmtId="4" fontId="4" fillId="2" borderId="6" xfId="56" applyNumberFormat="1" applyFont="1" applyFill="1" applyBorder="1" applyAlignment="1" applyProtection="1">
      <alignment horizontal="center" vertical="center"/>
      <protection hidden="1"/>
    </xf>
    <xf numFmtId="0" fontId="9" fillId="2" borderId="6" xfId="13" applyFont="1" applyFill="1" applyBorder="1" applyAlignment="1">
      <alignment horizontal="left" vertical="center" wrapText="1"/>
    </xf>
    <xf numFmtId="49" fontId="9" fillId="2" borderId="6" xfId="13" applyNumberFormat="1" applyFont="1" applyFill="1" applyBorder="1" applyAlignment="1">
      <alignment horizontal="center" vertical="center"/>
    </xf>
    <xf numFmtId="10" fontId="10" fillId="2" borderId="6" xfId="38" applyNumberFormat="1" applyFont="1" applyFill="1" applyBorder="1" applyAlignment="1" applyProtection="1">
      <alignment horizontal="center" vertical="center"/>
      <protection hidden="1"/>
    </xf>
    <xf numFmtId="166" fontId="10" fillId="0" borderId="6" xfId="56" applyFont="1" applyFill="1" applyBorder="1" applyAlignment="1" applyProtection="1">
      <alignment horizontal="right" vertical="center"/>
      <protection hidden="1"/>
    </xf>
    <xf numFmtId="0" fontId="4" fillId="0" borderId="4" xfId="13" applyBorder="1" applyAlignment="1">
      <alignment horizontal="left" vertical="center"/>
    </xf>
    <xf numFmtId="49" fontId="4" fillId="0" borderId="0" xfId="13" applyNumberFormat="1" applyAlignment="1">
      <alignment horizontal="center" vertical="center"/>
    </xf>
    <xf numFmtId="0" fontId="4" fillId="0" borderId="0" xfId="13" applyAlignment="1">
      <alignment horizontal="center" vertical="center"/>
    </xf>
    <xf numFmtId="185" fontId="14" fillId="2" borderId="10" xfId="11" applyNumberFormat="1" applyFont="1" applyFill="1" applyBorder="1" applyAlignment="1">
      <alignment horizontal="center" vertical="center" wrapText="1"/>
    </xf>
    <xf numFmtId="0" fontId="12" fillId="0" borderId="6" xfId="22" applyBorder="1"/>
    <xf numFmtId="185" fontId="14" fillId="2" borderId="12" xfId="11" applyNumberFormat="1" applyFont="1" applyFill="1" applyBorder="1" applyAlignment="1">
      <alignment vertical="center" wrapText="1"/>
    </xf>
    <xf numFmtId="0" fontId="7" fillId="0" borderId="0" xfId="11" applyFont="1" applyAlignment="1">
      <alignment horizontal="center" vertical="center"/>
    </xf>
    <xf numFmtId="166" fontId="10" fillId="7" borderId="6" xfId="13" applyNumberFormat="1" applyFont="1" applyFill="1" applyBorder="1" applyAlignment="1">
      <alignment horizontal="right" vertical="center"/>
    </xf>
    <xf numFmtId="0" fontId="4" fillId="0" borderId="5" xfId="13" applyBorder="1" applyAlignment="1">
      <alignment horizontal="center" vertical="center"/>
    </xf>
    <xf numFmtId="0" fontId="21" fillId="0" borderId="0" xfId="11" applyAlignment="1">
      <alignment vertical="center"/>
    </xf>
    <xf numFmtId="0" fontId="21" fillId="11" borderId="0" xfId="11" applyFill="1"/>
    <xf numFmtId="0" fontId="21" fillId="0" borderId="0" xfId="11"/>
    <xf numFmtId="0" fontId="21" fillId="0" borderId="2" xfId="11" applyBorder="1"/>
    <xf numFmtId="49" fontId="5" fillId="0" borderId="6" xfId="11" applyNumberFormat="1" applyFont="1" applyBorder="1" applyAlignment="1">
      <alignment horizontal="center" vertical="center" wrapText="1"/>
    </xf>
    <xf numFmtId="49" fontId="17" fillId="2" borderId="6" xfId="11" applyNumberFormat="1" applyFont="1" applyFill="1" applyBorder="1" applyAlignment="1">
      <alignment horizontal="center" vertical="center"/>
    </xf>
    <xf numFmtId="169" fontId="6" fillId="2" borderId="6" xfId="53" applyNumberFormat="1" applyFont="1" applyFill="1" applyBorder="1" applyAlignment="1" applyProtection="1">
      <alignment horizontal="center" vertical="center"/>
      <protection hidden="1"/>
    </xf>
    <xf numFmtId="166" fontId="6" fillId="2" borderId="6" xfId="53" applyFont="1" applyFill="1" applyBorder="1" applyAlignment="1" applyProtection="1">
      <alignment horizontal="center" vertical="center"/>
      <protection hidden="1"/>
    </xf>
    <xf numFmtId="0" fontId="21" fillId="2" borderId="0" xfId="11" applyFill="1"/>
    <xf numFmtId="0" fontId="17" fillId="2" borderId="6" xfId="13" applyFont="1" applyFill="1" applyBorder="1" applyAlignment="1">
      <alignment horizontal="left" vertical="center"/>
    </xf>
    <xf numFmtId="49" fontId="17" fillId="0" borderId="6" xfId="11" applyNumberFormat="1" applyFont="1" applyBorder="1" applyAlignment="1">
      <alignment horizontal="center" vertical="center"/>
    </xf>
    <xf numFmtId="0" fontId="17" fillId="0" borderId="6" xfId="13" applyFont="1" applyBorder="1" applyAlignment="1">
      <alignment horizontal="left" vertical="center" wrapText="1"/>
    </xf>
    <xf numFmtId="0" fontId="6" fillId="0" borderId="6" xfId="11" applyFont="1" applyBorder="1" applyAlignment="1">
      <alignment wrapText="1"/>
    </xf>
    <xf numFmtId="49" fontId="6" fillId="11" borderId="6" xfId="32" applyNumberFormat="1" applyFont="1" applyFill="1" applyBorder="1" applyAlignment="1" applyProtection="1">
      <alignment horizontal="center" vertical="center"/>
      <protection hidden="1"/>
    </xf>
    <xf numFmtId="166" fontId="5" fillId="11" borderId="6" xfId="53" applyFont="1" applyFill="1" applyBorder="1" applyAlignment="1" applyProtection="1">
      <alignment horizontal="center" vertical="center"/>
      <protection hidden="1"/>
    </xf>
    <xf numFmtId="0" fontId="6" fillId="11" borderId="6" xfId="32" applyFont="1" applyFill="1" applyBorder="1" applyAlignment="1" applyProtection="1">
      <alignment horizontal="justify" vertical="center"/>
      <protection hidden="1"/>
    </xf>
    <xf numFmtId="0" fontId="21" fillId="0" borderId="8" xfId="11" applyBorder="1"/>
    <xf numFmtId="0" fontId="21" fillId="0" borderId="4" xfId="11" applyBorder="1"/>
    <xf numFmtId="170" fontId="20" fillId="0" borderId="6" xfId="43" applyFont="1" applyBorder="1"/>
    <xf numFmtId="0" fontId="20" fillId="0" borderId="6" xfId="13" applyFont="1" applyBorder="1"/>
    <xf numFmtId="0" fontId="21" fillId="0" borderId="4" xfId="11" applyBorder="1" applyAlignment="1">
      <alignment vertical="center"/>
    </xf>
    <xf numFmtId="0" fontId="21" fillId="0" borderId="0" xfId="11" applyAlignment="1">
      <alignment horizontal="left" vertical="center"/>
    </xf>
    <xf numFmtId="170" fontId="6" fillId="0" borderId="6" xfId="43" applyFont="1" applyFill="1" applyBorder="1" applyAlignment="1" applyProtection="1">
      <alignment horizontal="right" vertical="center"/>
      <protection hidden="1"/>
    </xf>
    <xf numFmtId="4" fontId="6" fillId="0" borderId="6" xfId="13" applyNumberFormat="1" applyFont="1" applyBorder="1" applyAlignment="1">
      <alignment horizontal="right" vertical="center"/>
    </xf>
    <xf numFmtId="170" fontId="5" fillId="11" borderId="6" xfId="43" applyFont="1" applyFill="1" applyBorder="1" applyAlignment="1" applyProtection="1">
      <alignment horizontal="center" vertical="center"/>
      <protection hidden="1"/>
    </xf>
    <xf numFmtId="0" fontId="6" fillId="2" borderId="6" xfId="32" applyFont="1" applyFill="1" applyBorder="1" applyAlignment="1" applyProtection="1">
      <alignment horizontal="justify" vertical="center"/>
      <protection hidden="1"/>
    </xf>
    <xf numFmtId="0" fontId="21" fillId="0" borderId="3" xfId="11" applyBorder="1"/>
    <xf numFmtId="0" fontId="21" fillId="0" borderId="5" xfId="11" applyBorder="1"/>
    <xf numFmtId="170" fontId="6" fillId="2" borderId="12" xfId="43" applyFont="1" applyFill="1" applyBorder="1" applyAlignment="1" applyProtection="1">
      <alignment vertical="center"/>
      <protection hidden="1"/>
    </xf>
    <xf numFmtId="170" fontId="6" fillId="2" borderId="13" xfId="43" applyFont="1" applyFill="1" applyBorder="1" applyAlignment="1" applyProtection="1">
      <alignment vertical="center"/>
      <protection hidden="1"/>
    </xf>
    <xf numFmtId="0" fontId="21" fillId="2" borderId="5" xfId="11" applyFill="1" applyBorder="1"/>
    <xf numFmtId="49" fontId="6" fillId="2" borderId="6" xfId="32" applyNumberFormat="1" applyFont="1" applyFill="1" applyBorder="1" applyAlignment="1" applyProtection="1">
      <alignment horizontal="center" vertical="center"/>
      <protection hidden="1"/>
    </xf>
    <xf numFmtId="170" fontId="5" fillId="2" borderId="6" xfId="43" applyFont="1" applyFill="1" applyBorder="1" applyAlignment="1" applyProtection="1">
      <alignment horizontal="center" vertical="center"/>
      <protection hidden="1"/>
    </xf>
    <xf numFmtId="0" fontId="69" fillId="0" borderId="0" xfId="25" applyFont="1">
      <alignment vertical="center"/>
    </xf>
    <xf numFmtId="0" fontId="4" fillId="0" borderId="1" xfId="4" applyBorder="1"/>
    <xf numFmtId="0" fontId="18" fillId="0" borderId="2" xfId="4" applyFont="1" applyBorder="1"/>
    <xf numFmtId="0" fontId="24" fillId="0" borderId="2" xfId="4" applyFont="1" applyBorder="1"/>
    <xf numFmtId="0" fontId="18" fillId="0" borderId="2" xfId="4" applyFont="1" applyBorder="1" applyAlignment="1">
      <alignment horizontal="center"/>
    </xf>
    <xf numFmtId="0" fontId="77" fillId="0" borderId="2" xfId="25" applyBorder="1">
      <alignment vertical="center"/>
    </xf>
    <xf numFmtId="0" fontId="18" fillId="0" borderId="0" xfId="4" applyFont="1" applyAlignment="1">
      <alignment horizontal="center"/>
    </xf>
    <xf numFmtId="0" fontId="20" fillId="0" borderId="6" xfId="31" applyFont="1" applyBorder="1" applyAlignment="1" applyProtection="1">
      <alignment horizontal="center"/>
      <protection hidden="1"/>
    </xf>
    <xf numFmtId="0" fontId="70" fillId="0" borderId="6" xfId="31" applyFont="1" applyBorder="1" applyAlignment="1" applyProtection="1">
      <alignment horizontal="center" vertical="center" wrapText="1"/>
      <protection hidden="1"/>
    </xf>
    <xf numFmtId="0" fontId="20" fillId="0" borderId="11" xfId="31" applyFont="1" applyBorder="1" applyAlignment="1" applyProtection="1">
      <alignment horizontal="left" vertical="center" wrapText="1"/>
      <protection hidden="1"/>
    </xf>
    <xf numFmtId="0" fontId="20" fillId="0" borderId="11" xfId="31" applyFont="1" applyBorder="1" applyAlignment="1" applyProtection="1">
      <alignment horizontal="center" vertical="center" wrapText="1"/>
      <protection hidden="1"/>
    </xf>
    <xf numFmtId="169" fontId="71" fillId="0" borderId="11" xfId="61" applyNumberFormat="1" applyFont="1" applyFill="1" applyBorder="1" applyAlignment="1" applyProtection="1">
      <alignment horizontal="center" vertical="center"/>
      <protection hidden="1"/>
    </xf>
    <xf numFmtId="43" fontId="20" fillId="0" borderId="6" xfId="61" applyFont="1" applyFill="1" applyBorder="1" applyAlignment="1" applyProtection="1">
      <alignment horizontal="center" vertical="center"/>
      <protection hidden="1"/>
    </xf>
    <xf numFmtId="43" fontId="20" fillId="0" borderId="11" xfId="61" applyFont="1" applyFill="1" applyBorder="1" applyAlignment="1" applyProtection="1">
      <alignment horizontal="center" vertical="center" wrapText="1"/>
      <protection hidden="1"/>
    </xf>
    <xf numFmtId="0" fontId="4" fillId="0" borderId="6" xfId="4" applyBorder="1" applyAlignment="1">
      <alignment horizontal="left" vertical="center" wrapText="1"/>
    </xf>
    <xf numFmtId="0" fontId="4" fillId="2" borderId="6" xfId="4" applyFill="1" applyBorder="1" applyAlignment="1">
      <alignment horizontal="center" vertical="center" wrapText="1"/>
    </xf>
    <xf numFmtId="169" fontId="16" fillId="2" borderId="6" xfId="4" applyNumberFormat="1" applyFont="1" applyFill="1" applyBorder="1" applyAlignment="1">
      <alignment horizontal="center" vertical="center"/>
    </xf>
    <xf numFmtId="4" fontId="4" fillId="2" borderId="6" xfId="61" applyNumberFormat="1" applyFont="1" applyFill="1" applyBorder="1" applyAlignment="1" applyProtection="1">
      <alignment horizontal="center" vertical="center"/>
      <protection hidden="1"/>
    </xf>
    <xf numFmtId="2" fontId="4" fillId="2" borderId="6" xfId="4" applyNumberFormat="1" applyFill="1" applyBorder="1" applyAlignment="1">
      <alignment horizontal="center" vertical="center" wrapText="1"/>
    </xf>
    <xf numFmtId="43" fontId="4" fillId="2" borderId="6" xfId="61" applyFont="1" applyFill="1" applyBorder="1" applyAlignment="1" applyProtection="1">
      <alignment horizontal="center" vertical="center" wrapText="1"/>
      <protection hidden="1"/>
    </xf>
    <xf numFmtId="0" fontId="72" fillId="0" borderId="6" xfId="4" applyFont="1" applyBorder="1"/>
    <xf numFmtId="0" fontId="18" fillId="0" borderId="6" xfId="4" applyFont="1" applyBorder="1"/>
    <xf numFmtId="0" fontId="72" fillId="0" borderId="6" xfId="4" applyFont="1" applyBorder="1" applyAlignment="1">
      <alignment horizontal="center"/>
    </xf>
    <xf numFmtId="169" fontId="24" fillId="0" borderId="6" xfId="61" applyNumberFormat="1" applyFont="1" applyFill="1" applyBorder="1" applyAlignment="1" applyProtection="1">
      <alignment horizontal="center" vertical="center"/>
      <protection hidden="1"/>
    </xf>
    <xf numFmtId="43" fontId="18" fillId="0" borderId="6" xfId="61" applyFont="1" applyFill="1" applyBorder="1" applyAlignment="1" applyProtection="1">
      <alignment horizontal="center"/>
      <protection hidden="1"/>
    </xf>
    <xf numFmtId="43" fontId="20" fillId="0" borderId="6" xfId="61" applyFont="1" applyFill="1" applyBorder="1" applyAlignment="1" applyProtection="1">
      <alignment horizontal="center"/>
      <protection hidden="1"/>
    </xf>
    <xf numFmtId="43" fontId="18" fillId="0" borderId="6" xfId="61" applyFont="1" applyFill="1" applyBorder="1" applyAlignment="1" applyProtection="1">
      <protection hidden="1"/>
    </xf>
    <xf numFmtId="0" fontId="20" fillId="0" borderId="6" xfId="31" applyFont="1" applyBorder="1" applyAlignment="1" applyProtection="1">
      <alignment vertical="center"/>
      <protection hidden="1"/>
    </xf>
    <xf numFmtId="4" fontId="20" fillId="0" borderId="6" xfId="4" applyNumberFormat="1" applyFont="1" applyBorder="1" applyAlignment="1">
      <alignment horizontal="right" vertical="center" wrapText="1"/>
    </xf>
    <xf numFmtId="0" fontId="4" fillId="0" borderId="6" xfId="4" applyBorder="1" applyAlignment="1">
      <alignment vertical="center" wrapText="1"/>
    </xf>
    <xf numFmtId="0" fontId="4" fillId="2" borderId="6" xfId="31" applyFill="1" applyBorder="1" applyAlignment="1" applyProtection="1">
      <alignment horizontal="center" vertical="center" wrapText="1"/>
      <protection hidden="1"/>
    </xf>
    <xf numFmtId="169" fontId="16" fillId="2" borderId="6" xfId="61" applyNumberFormat="1" applyFont="1" applyFill="1" applyBorder="1" applyAlignment="1" applyProtection="1">
      <alignment horizontal="center" vertical="center"/>
      <protection hidden="1"/>
    </xf>
    <xf numFmtId="43" fontId="4" fillId="2" borderId="6" xfId="61" applyFont="1" applyFill="1" applyBorder="1" applyAlignment="1" applyProtection="1">
      <alignment vertical="center" wrapText="1"/>
      <protection hidden="1"/>
    </xf>
    <xf numFmtId="0" fontId="4" fillId="2" borderId="6" xfId="4" applyFill="1" applyBorder="1" applyAlignment="1">
      <alignment vertical="center" wrapText="1"/>
    </xf>
    <xf numFmtId="0" fontId="16" fillId="0" borderId="6" xfId="31" applyFont="1" applyBorder="1" applyAlignment="1" applyProtection="1">
      <alignment horizontal="left" vertical="center" wrapText="1"/>
      <protection hidden="1"/>
    </xf>
    <xf numFmtId="0" fontId="16" fillId="0" borderId="6" xfId="31" applyFont="1" applyBorder="1" applyAlignment="1" applyProtection="1">
      <alignment horizontal="center" vertical="center" wrapText="1"/>
      <protection hidden="1"/>
    </xf>
    <xf numFmtId="169" fontId="16" fillId="0" borderId="6" xfId="61" applyNumberFormat="1" applyFont="1" applyFill="1" applyBorder="1" applyAlignment="1" applyProtection="1">
      <alignment horizontal="center" vertical="center"/>
      <protection hidden="1"/>
    </xf>
    <xf numFmtId="4" fontId="16" fillId="0" borderId="6" xfId="61" applyNumberFormat="1" applyFont="1" applyFill="1" applyBorder="1" applyAlignment="1" applyProtection="1">
      <alignment horizontal="center" vertical="center"/>
      <protection hidden="1"/>
    </xf>
    <xf numFmtId="43" fontId="4" fillId="0" borderId="6" xfId="61" applyFont="1" applyFill="1" applyBorder="1" applyAlignment="1" applyProtection="1">
      <alignment horizontal="center" vertical="center" wrapText="1"/>
      <protection hidden="1"/>
    </xf>
    <xf numFmtId="0" fontId="20" fillId="0" borderId="6" xfId="31" applyFont="1" applyBorder="1" applyAlignment="1" applyProtection="1">
      <alignment horizontal="center" vertical="center"/>
      <protection hidden="1"/>
    </xf>
    <xf numFmtId="0" fontId="18" fillId="0" borderId="6" xfId="31" applyFont="1" applyBorder="1" applyAlignment="1" applyProtection="1">
      <alignment wrapText="1"/>
      <protection hidden="1"/>
    </xf>
    <xf numFmtId="0" fontId="18" fillId="0" borderId="6" xfId="31" applyFont="1" applyBorder="1" applyAlignment="1" applyProtection="1">
      <alignment horizontal="center" wrapText="1"/>
      <protection hidden="1"/>
    </xf>
    <xf numFmtId="0" fontId="18" fillId="0" borderId="6" xfId="31" applyFont="1" applyBorder="1" applyAlignment="1" applyProtection="1">
      <alignment horizontal="center"/>
      <protection hidden="1"/>
    </xf>
    <xf numFmtId="0" fontId="18" fillId="0" borderId="6" xfId="4" applyFont="1" applyBorder="1" applyAlignment="1">
      <alignment horizontal="center" vertical="center" wrapText="1"/>
    </xf>
    <xf numFmtId="43" fontId="20" fillId="0" borderId="6" xfId="61" applyFont="1" applyFill="1" applyBorder="1" applyAlignment="1" applyProtection="1">
      <protection hidden="1"/>
    </xf>
    <xf numFmtId="4" fontId="20" fillId="0" borderId="6" xfId="4" applyNumberFormat="1" applyFont="1" applyBorder="1" applyAlignment="1">
      <alignment horizontal="center" vertical="center" wrapText="1"/>
    </xf>
    <xf numFmtId="169" fontId="71" fillId="0" borderId="6" xfId="61" applyNumberFormat="1" applyFont="1" applyFill="1" applyBorder="1" applyAlignment="1" applyProtection="1">
      <alignment horizontal="center" vertical="center"/>
      <protection hidden="1"/>
    </xf>
    <xf numFmtId="9" fontId="20" fillId="0" borderId="6" xfId="61" applyNumberFormat="1" applyFont="1" applyFill="1" applyBorder="1" applyAlignment="1" applyProtection="1">
      <alignment horizontal="center"/>
      <protection hidden="1"/>
    </xf>
    <xf numFmtId="169" fontId="24" fillId="6" borderId="6" xfId="61" applyNumberFormat="1" applyFont="1" applyFill="1" applyBorder="1" applyAlignment="1" applyProtection="1">
      <alignment horizontal="center" vertical="center"/>
      <protection hidden="1"/>
    </xf>
    <xf numFmtId="4" fontId="18" fillId="0" borderId="6" xfId="4" applyNumberFormat="1" applyFont="1" applyBorder="1" applyAlignment="1">
      <alignment horizontal="center" vertical="center" wrapText="1"/>
    </xf>
    <xf numFmtId="10" fontId="71" fillId="3" borderId="6" xfId="46" applyNumberFormat="1" applyFont="1" applyFill="1" applyBorder="1" applyAlignment="1" applyProtection="1">
      <alignment horizontal="center" vertical="center"/>
      <protection hidden="1"/>
    </xf>
    <xf numFmtId="0" fontId="18" fillId="0" borderId="4" xfId="4" applyFont="1" applyBorder="1"/>
    <xf numFmtId="0" fontId="24" fillId="0" borderId="0" xfId="4" applyFont="1"/>
    <xf numFmtId="4" fontId="4" fillId="0" borderId="6" xfId="31" applyNumberFormat="1" applyBorder="1" applyAlignment="1" applyProtection="1">
      <alignment horizontal="center" vertical="center" wrapText="1"/>
      <protection hidden="1"/>
    </xf>
    <xf numFmtId="186" fontId="23" fillId="2" borderId="6" xfId="11" applyNumberFormat="1" applyFont="1" applyFill="1" applyBorder="1" applyAlignment="1">
      <alignment horizontal="center" vertical="center" wrapText="1"/>
    </xf>
    <xf numFmtId="165" fontId="14" fillId="2" borderId="10" xfId="11" applyNumberFormat="1" applyFont="1" applyFill="1" applyBorder="1" applyAlignment="1">
      <alignment horizontal="center" vertical="center" wrapText="1"/>
    </xf>
    <xf numFmtId="185" fontId="14" fillId="2" borderId="6" xfId="11" applyNumberFormat="1" applyFont="1" applyFill="1" applyBorder="1" applyAlignment="1">
      <alignment vertical="center" wrapText="1"/>
    </xf>
    <xf numFmtId="185" fontId="23" fillId="2" borderId="6" xfId="11" applyNumberFormat="1" applyFont="1" applyFill="1" applyBorder="1" applyAlignment="1">
      <alignment vertical="center" wrapText="1"/>
    </xf>
    <xf numFmtId="0" fontId="77" fillId="0" borderId="4" xfId="25" applyBorder="1">
      <alignment vertical="center"/>
    </xf>
    <xf numFmtId="0" fontId="77" fillId="0" borderId="7" xfId="25" applyBorder="1">
      <alignment vertical="center"/>
    </xf>
    <xf numFmtId="0" fontId="77" fillId="0" borderId="8" xfId="25" applyBorder="1">
      <alignment vertical="center"/>
    </xf>
    <xf numFmtId="0" fontId="69" fillId="0" borderId="8" xfId="25" applyFont="1" applyBorder="1">
      <alignment vertical="center"/>
    </xf>
    <xf numFmtId="0" fontId="77" fillId="0" borderId="8" xfId="25" applyBorder="1" applyAlignment="1">
      <alignment horizontal="center" vertical="center"/>
    </xf>
    <xf numFmtId="0" fontId="77" fillId="0" borderId="3" xfId="25" applyBorder="1">
      <alignment vertical="center"/>
    </xf>
    <xf numFmtId="0" fontId="77" fillId="0" borderId="6" xfId="25" applyBorder="1">
      <alignment vertical="center"/>
    </xf>
    <xf numFmtId="0" fontId="77" fillId="0" borderId="9" xfId="25" applyBorder="1">
      <alignment vertical="center"/>
    </xf>
    <xf numFmtId="169" fontId="20" fillId="0" borderId="11" xfId="61" applyNumberFormat="1" applyFont="1" applyFill="1" applyBorder="1" applyAlignment="1" applyProtection="1">
      <alignment horizontal="center" vertical="center"/>
      <protection hidden="1"/>
    </xf>
    <xf numFmtId="169" fontId="4" fillId="2" borderId="6" xfId="4" applyNumberFormat="1" applyFill="1" applyBorder="1" applyAlignment="1">
      <alignment horizontal="center" vertical="center"/>
    </xf>
    <xf numFmtId="169" fontId="18" fillId="0" borderId="6" xfId="61" applyNumberFormat="1" applyFont="1" applyFill="1" applyBorder="1" applyAlignment="1" applyProtection="1">
      <alignment horizontal="center" vertical="center"/>
      <protection hidden="1"/>
    </xf>
    <xf numFmtId="169" fontId="4" fillId="2" borderId="6" xfId="61" applyNumberFormat="1" applyFont="1" applyFill="1" applyBorder="1" applyAlignment="1" applyProtection="1">
      <alignment horizontal="center" vertical="center"/>
      <protection hidden="1"/>
    </xf>
    <xf numFmtId="169" fontId="20" fillId="0" borderId="6" xfId="61" applyNumberFormat="1" applyFont="1" applyFill="1" applyBorder="1" applyAlignment="1" applyProtection="1">
      <alignment horizontal="center" vertical="center"/>
      <protection hidden="1"/>
    </xf>
    <xf numFmtId="169" fontId="18" fillId="6" borderId="6" xfId="61" applyNumberFormat="1" applyFont="1" applyFill="1" applyBorder="1" applyAlignment="1" applyProtection="1">
      <alignment horizontal="center" vertical="center"/>
      <protection hidden="1"/>
    </xf>
    <xf numFmtId="10" fontId="20" fillId="3" borderId="6" xfId="46" applyNumberFormat="1" applyFont="1" applyFill="1" applyBorder="1" applyAlignment="1" applyProtection="1">
      <alignment horizontal="center" vertical="center"/>
      <protection hidden="1"/>
    </xf>
    <xf numFmtId="0" fontId="38" fillId="0" borderId="0" xfId="0" applyFont="1">
      <alignment vertical="center"/>
    </xf>
    <xf numFmtId="49" fontId="11" fillId="2" borderId="6" xfId="0" applyNumberFormat="1" applyFont="1" applyFill="1" applyBorder="1" applyAlignment="1">
      <alignment horizontal="center" vertical="center" wrapText="1"/>
    </xf>
    <xf numFmtId="49" fontId="18" fillId="2" borderId="6" xfId="10" applyNumberFormat="1" applyFont="1" applyFill="1" applyBorder="1" applyAlignment="1">
      <alignment horizontal="center" vertical="center"/>
    </xf>
    <xf numFmtId="0" fontId="18" fillId="2" borderId="6" xfId="10" applyFont="1" applyFill="1" applyBorder="1" applyAlignment="1">
      <alignment horizontal="center" vertical="center"/>
    </xf>
    <xf numFmtId="4" fontId="11" fillId="2" borderId="6" xfId="0" applyNumberFormat="1" applyFont="1" applyFill="1" applyBorder="1" applyAlignment="1">
      <alignment horizontal="center" vertical="center"/>
    </xf>
    <xf numFmtId="0" fontId="74" fillId="0" borderId="0" xfId="16" applyFont="1" applyAlignment="1">
      <alignment vertical="center"/>
    </xf>
    <xf numFmtId="0" fontId="74" fillId="3" borderId="0" xfId="16" applyFont="1" applyFill="1" applyAlignment="1">
      <alignment vertical="center" wrapText="1"/>
    </xf>
    <xf numFmtId="49" fontId="30" fillId="24" borderId="0" xfId="10" applyNumberFormat="1" applyFont="1" applyFill="1" applyAlignment="1">
      <alignment horizontal="center" vertical="center" wrapText="1"/>
    </xf>
    <xf numFmtId="1" fontId="30" fillId="24" borderId="0" xfId="10" applyNumberFormat="1" applyFont="1" applyFill="1" applyAlignment="1">
      <alignment horizontal="center" vertical="center" wrapText="1"/>
    </xf>
    <xf numFmtId="1" fontId="30" fillId="24" borderId="0" xfId="10" applyNumberFormat="1" applyFont="1" applyFill="1" applyAlignment="1">
      <alignment vertical="center" wrapText="1"/>
    </xf>
    <xf numFmtId="175" fontId="30" fillId="24" borderId="0" xfId="10" applyNumberFormat="1" applyFont="1" applyFill="1" applyAlignment="1">
      <alignment horizontal="center" vertical="center" wrapText="1"/>
    </xf>
    <xf numFmtId="177" fontId="30" fillId="24" borderId="0" xfId="5" applyNumberFormat="1" applyFont="1" applyFill="1" applyBorder="1" applyAlignment="1">
      <alignment horizontal="center" vertical="center" wrapText="1"/>
    </xf>
    <xf numFmtId="186" fontId="15" fillId="3" borderId="0" xfId="0" applyNumberFormat="1" applyFont="1" applyFill="1">
      <alignment vertical="center"/>
    </xf>
    <xf numFmtId="175" fontId="40" fillId="0" borderId="0" xfId="0" applyNumberFormat="1" applyFont="1" applyAlignment="1">
      <alignment horizontal="center" vertical="center"/>
    </xf>
    <xf numFmtId="177" fontId="40" fillId="0" borderId="0" xfId="0" applyNumberFormat="1" applyFont="1" applyAlignment="1">
      <alignment horizontal="center" vertical="center"/>
    </xf>
    <xf numFmtId="175" fontId="20" fillId="0" borderId="6" xfId="5" applyFont="1" applyFill="1" applyBorder="1" applyAlignment="1" applyProtection="1">
      <alignment horizontal="center" vertical="center" wrapText="1"/>
    </xf>
    <xf numFmtId="177" fontId="20" fillId="0" borderId="6" xfId="5" applyNumberFormat="1" applyFont="1" applyFill="1" applyBorder="1" applyAlignment="1">
      <alignment horizontal="center" vertical="center" wrapText="1"/>
    </xf>
    <xf numFmtId="175" fontId="20" fillId="22" borderId="6" xfId="10" applyNumberFormat="1" applyFont="1" applyFill="1" applyBorder="1" applyAlignment="1">
      <alignment horizontal="center" vertical="center" wrapText="1"/>
    </xf>
    <xf numFmtId="177" fontId="20" fillId="22" borderId="6" xfId="5" applyNumberFormat="1" applyFont="1" applyFill="1" applyBorder="1" applyAlignment="1">
      <alignment horizontal="center" vertical="center" wrapText="1"/>
    </xf>
    <xf numFmtId="175" fontId="11" fillId="5" borderId="6" xfId="5" applyFont="1" applyFill="1" applyBorder="1" applyAlignment="1" applyProtection="1">
      <alignment horizontal="center" vertical="center"/>
    </xf>
    <xf numFmtId="177" fontId="11" fillId="2" borderId="6" xfId="5" applyNumberFormat="1" applyFont="1" applyFill="1" applyBorder="1" applyAlignment="1">
      <alignment horizontal="center" vertical="center"/>
    </xf>
    <xf numFmtId="175" fontId="11" fillId="2" borderId="6" xfId="5" applyFont="1" applyFill="1" applyBorder="1" applyAlignment="1" applyProtection="1">
      <alignment horizontal="center" vertical="center"/>
    </xf>
    <xf numFmtId="175" fontId="20" fillId="17" borderId="6" xfId="10" applyNumberFormat="1" applyFont="1" applyFill="1" applyBorder="1" applyAlignment="1">
      <alignment horizontal="center" vertical="center" wrapText="1"/>
    </xf>
    <xf numFmtId="177" fontId="20" fillId="17" borderId="6" xfId="5" applyNumberFormat="1" applyFont="1" applyFill="1" applyBorder="1" applyAlignment="1">
      <alignment horizontal="center" vertical="center" wrapText="1"/>
    </xf>
    <xf numFmtId="177" fontId="18" fillId="2" borderId="6" xfId="5" applyNumberFormat="1" applyFont="1" applyFill="1" applyBorder="1" applyAlignment="1">
      <alignment horizontal="center" vertical="center"/>
    </xf>
    <xf numFmtId="175" fontId="11" fillId="2" borderId="6" xfId="0" applyNumberFormat="1" applyFont="1" applyFill="1" applyBorder="1" applyAlignment="1">
      <alignment horizontal="center" vertical="center"/>
    </xf>
    <xf numFmtId="177" fontId="11" fillId="2" borderId="6" xfId="0" applyNumberFormat="1" applyFont="1" applyFill="1" applyBorder="1" applyAlignment="1">
      <alignment horizontal="center" vertical="center"/>
    </xf>
    <xf numFmtId="175" fontId="11" fillId="0" borderId="6" xfId="0" applyNumberFormat="1" applyFont="1" applyBorder="1" applyAlignment="1">
      <alignment horizontal="center" vertical="center"/>
    </xf>
    <xf numFmtId="177" fontId="11" fillId="0" borderId="6" xfId="0" applyNumberFormat="1" applyFont="1" applyBorder="1" applyAlignment="1">
      <alignment horizontal="center" vertical="center"/>
    </xf>
    <xf numFmtId="175" fontId="11" fillId="0" borderId="0" xfId="0" applyNumberFormat="1" applyFont="1" applyAlignment="1">
      <alignment horizontal="center" vertical="center"/>
    </xf>
    <xf numFmtId="177" fontId="11" fillId="0" borderId="0" xfId="0" applyNumberFormat="1" applyFont="1" applyAlignment="1">
      <alignment horizontal="center" vertical="center"/>
    </xf>
    <xf numFmtId="4" fontId="4" fillId="2" borderId="6" xfId="60" applyNumberFormat="1" applyFont="1" applyFill="1" applyBorder="1" applyAlignment="1">
      <alignment horizontal="center" vertical="center"/>
    </xf>
    <xf numFmtId="4" fontId="34" fillId="0" borderId="6" xfId="25" applyNumberFormat="1" applyFont="1" applyBorder="1" applyAlignment="1">
      <alignment horizontal="center" vertical="center"/>
    </xf>
    <xf numFmtId="1" fontId="4" fillId="2" borderId="6" xfId="10" applyNumberFormat="1" applyFont="1" applyFill="1" applyBorder="1" applyAlignment="1">
      <alignment horizontal="left" vertical="center" wrapText="1"/>
    </xf>
    <xf numFmtId="4" fontId="10" fillId="2" borderId="6" xfId="25" applyNumberFormat="1" applyFont="1" applyFill="1" applyBorder="1" applyAlignment="1">
      <alignment horizontal="center" vertical="center"/>
    </xf>
    <xf numFmtId="2" fontId="4" fillId="2" borderId="0" xfId="25" applyNumberFormat="1" applyFont="1" applyFill="1">
      <alignment vertical="center"/>
    </xf>
    <xf numFmtId="179" fontId="4" fillId="2" borderId="0" xfId="1" applyFont="1" applyFill="1" applyAlignment="1">
      <alignment vertical="center"/>
    </xf>
    <xf numFmtId="2" fontId="4" fillId="14" borderId="6" xfId="25" applyNumberFormat="1" applyFont="1" applyFill="1" applyBorder="1" applyAlignment="1">
      <alignment horizontal="center" vertical="center"/>
    </xf>
    <xf numFmtId="2" fontId="4" fillId="0" borderId="0" xfId="25" applyNumberFormat="1" applyFont="1">
      <alignment vertical="center"/>
    </xf>
    <xf numFmtId="4" fontId="4" fillId="2" borderId="6" xfId="25" applyNumberFormat="1" applyFont="1" applyFill="1" applyBorder="1" applyAlignment="1">
      <alignment horizontal="center" vertical="center"/>
    </xf>
    <xf numFmtId="4" fontId="83" fillId="14" borderId="6" xfId="60" applyNumberFormat="1" applyFont="1" applyFill="1" applyBorder="1" applyAlignment="1">
      <alignment horizontal="center" vertical="center"/>
    </xf>
    <xf numFmtId="4" fontId="84" fillId="0" borderId="6" xfId="25" applyNumberFormat="1" applyFont="1" applyBorder="1" applyAlignment="1">
      <alignment horizontal="center" vertical="center"/>
    </xf>
    <xf numFmtId="0" fontId="84" fillId="0" borderId="6" xfId="25" applyFont="1" applyBorder="1" applyAlignment="1">
      <alignment horizontal="center" vertical="center"/>
    </xf>
    <xf numFmtId="4" fontId="84" fillId="2" borderId="6" xfId="25" applyNumberFormat="1" applyFont="1" applyFill="1" applyBorder="1" applyAlignment="1">
      <alignment horizontal="center" vertical="center"/>
    </xf>
    <xf numFmtId="0" fontId="84" fillId="2" borderId="6" xfId="25" applyFont="1" applyFill="1" applyBorder="1">
      <alignment vertical="center"/>
    </xf>
    <xf numFmtId="0" fontId="83" fillId="14" borderId="6" xfId="25" applyFont="1" applyFill="1" applyBorder="1" applyAlignment="1">
      <alignment horizontal="center" vertical="center"/>
    </xf>
    <xf numFmtId="4" fontId="84" fillId="14" borderId="6" xfId="25" applyNumberFormat="1" applyFont="1" applyFill="1" applyBorder="1" applyAlignment="1">
      <alignment horizontal="center" vertical="center"/>
    </xf>
    <xf numFmtId="0" fontId="84" fillId="2" borderId="6" xfId="25" applyFont="1" applyFill="1" applyBorder="1" applyAlignment="1">
      <alignment horizontal="center" vertical="center"/>
    </xf>
    <xf numFmtId="0" fontId="84" fillId="19" borderId="6" xfId="25" applyFont="1" applyFill="1" applyBorder="1">
      <alignment vertical="center"/>
    </xf>
    <xf numFmtId="2" fontId="84" fillId="2" borderId="6" xfId="25" applyNumberFormat="1" applyFont="1" applyFill="1" applyBorder="1" applyAlignment="1">
      <alignment horizontal="center" vertical="center"/>
    </xf>
    <xf numFmtId="2" fontId="83" fillId="14" borderId="6" xfId="25" applyNumberFormat="1" applyFont="1" applyFill="1" applyBorder="1" applyAlignment="1">
      <alignment horizontal="center" vertical="center"/>
    </xf>
    <xf numFmtId="2" fontId="84" fillId="14" borderId="6" xfId="25" applyNumberFormat="1" applyFont="1" applyFill="1" applyBorder="1" applyAlignment="1">
      <alignment horizontal="center" vertical="center"/>
    </xf>
    <xf numFmtId="2" fontId="84" fillId="19" borderId="6" xfId="25" applyNumberFormat="1" applyFont="1" applyFill="1" applyBorder="1" applyAlignment="1">
      <alignment horizontal="center" vertical="center"/>
    </xf>
    <xf numFmtId="2" fontId="84" fillId="15" borderId="6" xfId="25" applyNumberFormat="1" applyFont="1" applyFill="1" applyBorder="1" applyAlignment="1">
      <alignment horizontal="center" vertical="center"/>
    </xf>
    <xf numFmtId="4" fontId="83" fillId="14" borderId="6" xfId="25" applyNumberFormat="1" applyFont="1" applyFill="1" applyBorder="1" applyAlignment="1">
      <alignment horizontal="center" vertical="center"/>
    </xf>
    <xf numFmtId="0" fontId="85" fillId="13" borderId="2" xfId="25" applyFont="1" applyFill="1" applyBorder="1" applyAlignment="1" applyProtection="1">
      <alignment horizontal="center" vertical="center"/>
      <protection locked="0"/>
    </xf>
    <xf numFmtId="0" fontId="84" fillId="18" borderId="2" xfId="25" applyFont="1" applyFill="1" applyBorder="1">
      <alignment vertical="center"/>
    </xf>
    <xf numFmtId="0" fontId="84" fillId="18" borderId="5" xfId="25" applyFont="1" applyFill="1" applyBorder="1">
      <alignment vertical="center"/>
    </xf>
    <xf numFmtId="0" fontId="84" fillId="18" borderId="8" xfId="25" applyFont="1" applyFill="1" applyBorder="1">
      <alignment vertical="center"/>
    </xf>
    <xf numFmtId="0" fontId="84" fillId="18" borderId="9" xfId="25" applyFont="1" applyFill="1" applyBorder="1">
      <alignment vertical="center"/>
    </xf>
    <xf numFmtId="0" fontId="84" fillId="18" borderId="0" xfId="25" applyFont="1" applyFill="1">
      <alignment vertical="center"/>
    </xf>
    <xf numFmtId="0" fontId="84" fillId="0" borderId="0" xfId="25" applyFont="1">
      <alignment vertical="center"/>
    </xf>
    <xf numFmtId="4" fontId="84" fillId="0" borderId="0" xfId="25" applyNumberFormat="1" applyFont="1">
      <alignment vertical="center"/>
    </xf>
    <xf numFmtId="0" fontId="84" fillId="0" borderId="0" xfId="25" quotePrefix="1" applyFont="1">
      <alignment vertical="center"/>
    </xf>
    <xf numFmtId="10" fontId="80" fillId="3" borderId="6" xfId="39" applyNumberFormat="1" applyFont="1" applyFill="1" applyBorder="1" applyAlignment="1" applyProtection="1">
      <alignment horizontal="center" vertical="center"/>
      <protection hidden="1"/>
    </xf>
    <xf numFmtId="0" fontId="87" fillId="2" borderId="0" xfId="25" applyFont="1" applyFill="1">
      <alignment vertical="center"/>
    </xf>
    <xf numFmtId="2" fontId="87" fillId="2" borderId="6" xfId="25" applyNumberFormat="1" applyFont="1" applyFill="1" applyBorder="1" applyAlignment="1">
      <alignment horizontal="center" vertical="center"/>
    </xf>
    <xf numFmtId="4" fontId="4" fillId="2" borderId="6" xfId="25" applyNumberFormat="1" applyFont="1" applyFill="1" applyBorder="1" applyAlignment="1">
      <alignment horizontal="left" vertical="center" wrapText="1"/>
    </xf>
    <xf numFmtId="0" fontId="79" fillId="0" borderId="6" xfId="33" applyFont="1" applyBorder="1" applyAlignment="1" applyProtection="1">
      <alignment horizontal="left" vertical="center" wrapText="1"/>
      <protection hidden="1"/>
    </xf>
    <xf numFmtId="0" fontId="89" fillId="2" borderId="0" xfId="0" applyFont="1" applyFill="1">
      <alignment vertical="center"/>
    </xf>
    <xf numFmtId="0" fontId="80" fillId="5" borderId="6" xfId="33" applyFont="1" applyFill="1" applyBorder="1" applyAlignment="1" applyProtection="1">
      <alignment horizontal="center" vertical="center" wrapText="1"/>
      <protection hidden="1"/>
    </xf>
    <xf numFmtId="0" fontId="80" fillId="0" borderId="6" xfId="33" applyFont="1" applyBorder="1" applyAlignment="1" applyProtection="1">
      <alignment horizontal="center" vertical="center"/>
      <protection hidden="1"/>
    </xf>
    <xf numFmtId="166" fontId="80" fillId="0" borderId="6" xfId="57" applyFont="1" applyFill="1" applyBorder="1" applyAlignment="1" applyProtection="1">
      <alignment horizontal="center" vertical="center"/>
      <protection hidden="1"/>
    </xf>
    <xf numFmtId="166" fontId="79" fillId="2" borderId="6" xfId="57" applyFont="1" applyFill="1" applyBorder="1" applyAlignment="1" applyProtection="1">
      <alignment horizontal="center" vertical="center"/>
      <protection hidden="1"/>
    </xf>
    <xf numFmtId="0" fontId="80" fillId="0" borderId="6" xfId="33" applyFont="1" applyBorder="1" applyAlignment="1" applyProtection="1">
      <alignment horizontal="left" vertical="center"/>
      <protection hidden="1"/>
    </xf>
    <xf numFmtId="186" fontId="80" fillId="0" borderId="6" xfId="57" applyNumberFormat="1" applyFont="1" applyFill="1" applyBorder="1" applyAlignment="1" applyProtection="1">
      <alignment horizontal="center" vertical="center"/>
      <protection hidden="1"/>
    </xf>
    <xf numFmtId="169" fontId="79" fillId="0" borderId="6" xfId="57" applyNumberFormat="1" applyFont="1" applyFill="1" applyBorder="1" applyAlignment="1" applyProtection="1">
      <alignment horizontal="center" vertical="center"/>
      <protection hidden="1"/>
    </xf>
    <xf numFmtId="166" fontId="79" fillId="0" borderId="6" xfId="57" applyFont="1" applyFill="1" applyBorder="1" applyAlignment="1" applyProtection="1">
      <alignment horizontal="center" vertical="center"/>
      <protection hidden="1"/>
    </xf>
    <xf numFmtId="169" fontId="80" fillId="0" borderId="6" xfId="57" applyNumberFormat="1" applyFont="1" applyFill="1" applyBorder="1" applyAlignment="1" applyProtection="1">
      <alignment horizontal="center" vertical="center"/>
      <protection hidden="1"/>
    </xf>
    <xf numFmtId="9" fontId="80" fillId="0" borderId="6" xfId="57" applyNumberFormat="1" applyFont="1" applyFill="1" applyBorder="1" applyAlignment="1" applyProtection="1">
      <alignment horizontal="center" vertical="center"/>
      <protection hidden="1"/>
    </xf>
    <xf numFmtId="169" fontId="79" fillId="6" borderId="6" xfId="57" applyNumberFormat="1" applyFont="1" applyFill="1" applyBorder="1" applyAlignment="1" applyProtection="1">
      <alignment horizontal="center" vertical="center"/>
      <protection hidden="1"/>
    </xf>
    <xf numFmtId="10" fontId="80" fillId="2" borderId="6" xfId="39" applyNumberFormat="1" applyFont="1" applyFill="1" applyBorder="1" applyAlignment="1" applyProtection="1">
      <alignment horizontal="center" vertical="center"/>
      <protection hidden="1"/>
    </xf>
    <xf numFmtId="169" fontId="79" fillId="6" borderId="6" xfId="39" applyNumberFormat="1" applyFont="1" applyFill="1" applyBorder="1" applyAlignment="1" applyProtection="1">
      <alignment horizontal="center" vertical="center"/>
      <protection hidden="1"/>
    </xf>
    <xf numFmtId="166" fontId="80" fillId="0" borderId="6" xfId="57" applyFont="1" applyFill="1" applyBorder="1" applyAlignment="1" applyProtection="1">
      <alignment horizontal="right" vertical="center"/>
      <protection hidden="1"/>
    </xf>
    <xf numFmtId="166" fontId="80" fillId="10" borderId="6" xfId="6" applyNumberFormat="1" applyFont="1" applyFill="1" applyBorder="1" applyAlignment="1">
      <alignment horizontal="right" vertical="center"/>
    </xf>
    <xf numFmtId="0" fontId="90" fillId="0" borderId="0" xfId="0" applyFont="1">
      <alignment vertical="center"/>
    </xf>
    <xf numFmtId="170" fontId="80" fillId="0" borderId="6" xfId="55" applyFont="1" applyFill="1" applyBorder="1" applyAlignment="1" applyProtection="1">
      <alignment horizontal="center" vertical="center"/>
      <protection hidden="1"/>
    </xf>
    <xf numFmtId="49" fontId="88" fillId="0" borderId="6" xfId="15" applyNumberFormat="1" applyFont="1" applyBorder="1" applyAlignment="1">
      <alignment horizontal="center" vertical="center"/>
    </xf>
    <xf numFmtId="0" fontId="79" fillId="0" borderId="6" xfId="33" applyFont="1" applyBorder="1" applyAlignment="1" applyProtection="1">
      <alignment horizontal="center" vertical="center"/>
      <protection hidden="1"/>
    </xf>
    <xf numFmtId="169" fontId="79" fillId="0" borderId="6" xfId="55" applyNumberFormat="1" applyFont="1" applyFill="1" applyBorder="1" applyAlignment="1" applyProtection="1">
      <alignment horizontal="center" vertical="center"/>
      <protection hidden="1"/>
    </xf>
    <xf numFmtId="0" fontId="88" fillId="0" borderId="47" xfId="0" applyFont="1" applyBorder="1" applyAlignment="1">
      <alignment horizontal="center" vertical="center" wrapText="1"/>
    </xf>
    <xf numFmtId="49" fontId="80" fillId="25" borderId="10" xfId="33" applyNumberFormat="1" applyFont="1" applyFill="1" applyBorder="1" applyAlignment="1" applyProtection="1">
      <alignment horizontal="center" vertical="center"/>
      <protection hidden="1"/>
    </xf>
    <xf numFmtId="0" fontId="79" fillId="0" borderId="6" xfId="55" applyNumberFormat="1" applyFont="1" applyFill="1" applyBorder="1" applyAlignment="1" applyProtection="1">
      <alignment horizontal="center" vertical="center"/>
      <protection hidden="1"/>
    </xf>
    <xf numFmtId="186" fontId="80" fillId="2" borderId="1" xfId="55" applyNumberFormat="1" applyFont="1" applyFill="1" applyBorder="1" applyAlignment="1" applyProtection="1">
      <alignment horizontal="center" vertical="center"/>
      <protection hidden="1"/>
    </xf>
    <xf numFmtId="186" fontId="80" fillId="2" borderId="3" xfId="55" applyNumberFormat="1" applyFont="1" applyFill="1" applyBorder="1" applyAlignment="1" applyProtection="1">
      <alignment horizontal="center" vertical="center"/>
      <protection hidden="1"/>
    </xf>
    <xf numFmtId="0" fontId="80" fillId="0" borderId="8" xfId="33" applyFont="1" applyBorder="1" applyAlignment="1" applyProtection="1">
      <alignment horizontal="center" vertical="center"/>
      <protection hidden="1"/>
    </xf>
    <xf numFmtId="169" fontId="80" fillId="0" borderId="6" xfId="55" applyNumberFormat="1" applyFont="1" applyFill="1" applyBorder="1" applyAlignment="1" applyProtection="1">
      <alignment horizontal="center" vertical="center"/>
      <protection hidden="1"/>
    </xf>
    <xf numFmtId="169" fontId="79" fillId="2" borderId="12" xfId="55" applyNumberFormat="1" applyFont="1" applyFill="1" applyBorder="1" applyAlignment="1" applyProtection="1">
      <alignment horizontal="center" vertical="center"/>
      <protection hidden="1"/>
    </xf>
    <xf numFmtId="0" fontId="79" fillId="0" borderId="6" xfId="33" applyFont="1" applyBorder="1" applyAlignment="1" applyProtection="1">
      <alignment horizontal="left" vertical="center"/>
      <protection hidden="1"/>
    </xf>
    <xf numFmtId="170" fontId="79" fillId="0" borderId="6" xfId="55" applyFont="1" applyFill="1" applyBorder="1" applyAlignment="1" applyProtection="1">
      <alignment horizontal="center" vertical="center"/>
      <protection hidden="1"/>
    </xf>
    <xf numFmtId="189" fontId="80" fillId="10" borderId="6" xfId="6" applyNumberFormat="1" applyFont="1" applyFill="1" applyBorder="1" applyAlignment="1">
      <alignment vertical="center"/>
    </xf>
    <xf numFmtId="49" fontId="79" fillId="0" borderId="6" xfId="33" applyNumberFormat="1" applyFont="1" applyBorder="1" applyAlignment="1" applyProtection="1">
      <alignment horizontal="center" vertical="center"/>
      <protection hidden="1"/>
    </xf>
    <xf numFmtId="186" fontId="80" fillId="2" borderId="6" xfId="15" applyNumberFormat="1" applyFont="1" applyFill="1" applyBorder="1" applyAlignment="1">
      <alignment horizontal="center" vertical="center" wrapText="1"/>
    </xf>
    <xf numFmtId="186" fontId="79" fillId="2" borderId="6" xfId="15" applyNumberFormat="1" applyFont="1" applyFill="1" applyBorder="1" applyAlignment="1">
      <alignment horizontal="center" vertical="center" wrapText="1"/>
    </xf>
    <xf numFmtId="49" fontId="79" fillId="2" borderId="6" xfId="15" applyNumberFormat="1" applyFont="1" applyFill="1" applyBorder="1" applyAlignment="1">
      <alignment horizontal="center" vertical="center" wrapText="1"/>
    </xf>
    <xf numFmtId="0" fontId="90" fillId="0" borderId="5" xfId="25" applyFont="1" applyBorder="1" applyAlignment="1"/>
    <xf numFmtId="0" fontId="92" fillId="0" borderId="4" xfId="25" applyFont="1" applyBorder="1" applyAlignment="1">
      <alignment horizontal="right" wrapText="1"/>
    </xf>
    <xf numFmtId="0" fontId="91" fillId="2" borderId="10" xfId="15" applyFont="1" applyFill="1" applyBorder="1" applyAlignment="1">
      <alignment horizontal="center" vertical="center" wrapText="1"/>
    </xf>
    <xf numFmtId="169" fontId="79" fillId="0" borderId="6" xfId="55" quotePrefix="1" applyNumberFormat="1" applyFont="1" applyFill="1" applyBorder="1" applyAlignment="1" applyProtection="1">
      <alignment horizontal="center" vertical="center"/>
      <protection hidden="1"/>
    </xf>
    <xf numFmtId="0" fontId="94" fillId="2" borderId="1" xfId="0" applyFont="1" applyFill="1" applyBorder="1" applyAlignment="1">
      <alignment horizontal="left" vertical="center"/>
    </xf>
    <xf numFmtId="0" fontId="94" fillId="2" borderId="2" xfId="0" applyFont="1" applyFill="1" applyBorder="1" applyAlignment="1">
      <alignment horizontal="center" vertical="center"/>
    </xf>
    <xf numFmtId="0" fontId="94" fillId="2" borderId="2" xfId="0" applyFont="1" applyFill="1" applyBorder="1" applyAlignment="1">
      <alignment horizontal="left" vertical="center"/>
    </xf>
    <xf numFmtId="0" fontId="95" fillId="2" borderId="30" xfId="0" applyFont="1" applyFill="1" applyBorder="1" applyAlignment="1">
      <alignment horizontal="center" vertical="center" wrapText="1"/>
    </xf>
    <xf numFmtId="0" fontId="95" fillId="2" borderId="34" xfId="0" applyFont="1" applyFill="1" applyBorder="1" applyAlignment="1">
      <alignment horizontal="center" vertical="center" wrapText="1"/>
    </xf>
    <xf numFmtId="0" fontId="94" fillId="0" borderId="35" xfId="0" applyFont="1" applyBorder="1" applyAlignment="1">
      <alignment horizontal="center" vertical="center"/>
    </xf>
    <xf numFmtId="190" fontId="94" fillId="0" borderId="35" xfId="1" applyNumberFormat="1" applyFont="1" applyFill="1" applyBorder="1" applyAlignment="1">
      <alignment horizontal="left" vertical="center"/>
    </xf>
    <xf numFmtId="179" fontId="94" fillId="0" borderId="35" xfId="1" applyFont="1" applyFill="1" applyBorder="1" applyAlignment="1">
      <alignment horizontal="left" vertical="center"/>
    </xf>
    <xf numFmtId="0" fontId="94" fillId="0" borderId="4" xfId="0" applyFont="1" applyBorder="1" applyAlignment="1">
      <alignment horizontal="left" vertical="center"/>
    </xf>
    <xf numFmtId="0" fontId="94" fillId="0" borderId="36" xfId="0" applyFont="1" applyBorder="1" applyAlignment="1">
      <alignment horizontal="left" vertical="center"/>
    </xf>
    <xf numFmtId="0" fontId="94" fillId="0" borderId="32" xfId="0" applyFont="1" applyBorder="1" applyAlignment="1">
      <alignment horizontal="left" vertical="center"/>
    </xf>
    <xf numFmtId="179" fontId="95" fillId="0" borderId="41" xfId="1" applyFont="1" applyFill="1" applyBorder="1" applyAlignment="1">
      <alignment horizontal="left" vertical="center"/>
    </xf>
    <xf numFmtId="179" fontId="94" fillId="0" borderId="5" xfId="1" applyFont="1" applyFill="1" applyBorder="1" applyAlignment="1">
      <alignment horizontal="left" vertical="center"/>
    </xf>
    <xf numFmtId="179" fontId="94" fillId="0" borderId="40" xfId="1" applyFont="1" applyFill="1" applyBorder="1" applyAlignment="1">
      <alignment horizontal="center" vertical="center"/>
    </xf>
    <xf numFmtId="0" fontId="94" fillId="0" borderId="40" xfId="0" applyFont="1" applyBorder="1" applyAlignment="1">
      <alignment horizontal="center" vertical="center"/>
    </xf>
    <xf numFmtId="191" fontId="94" fillId="0" borderId="40" xfId="1" applyNumberFormat="1" applyFont="1" applyFill="1" applyBorder="1" applyAlignment="1">
      <alignment horizontal="center" vertical="center"/>
    </xf>
    <xf numFmtId="2" fontId="94" fillId="0" borderId="40" xfId="0" applyNumberFormat="1" applyFont="1" applyBorder="1" applyAlignment="1">
      <alignment horizontal="right" vertical="center"/>
    </xf>
    <xf numFmtId="179" fontId="94" fillId="0" borderId="30" xfId="1" applyFont="1" applyFill="1" applyBorder="1" applyAlignment="1">
      <alignment horizontal="center" vertical="center"/>
    </xf>
    <xf numFmtId="0" fontId="94" fillId="0" borderId="30" xfId="0" applyFont="1" applyBorder="1" applyAlignment="1">
      <alignment horizontal="center" vertical="center"/>
    </xf>
    <xf numFmtId="191" fontId="94" fillId="0" borderId="30" xfId="1" applyNumberFormat="1" applyFont="1" applyFill="1" applyBorder="1" applyAlignment="1">
      <alignment horizontal="center" vertical="center"/>
    </xf>
    <xf numFmtId="2" fontId="94" fillId="0" borderId="30" xfId="0" applyNumberFormat="1" applyFont="1" applyBorder="1" applyAlignment="1">
      <alignment horizontal="right" vertical="center"/>
    </xf>
    <xf numFmtId="168" fontId="94" fillId="0" borderId="39" xfId="0" applyNumberFormat="1" applyFont="1" applyBorder="1" applyAlignment="1">
      <alignment horizontal="center" vertical="center"/>
    </xf>
    <xf numFmtId="0" fontId="94" fillId="0" borderId="34" xfId="0" applyFont="1" applyBorder="1" applyAlignment="1">
      <alignment horizontal="left" vertical="center"/>
    </xf>
    <xf numFmtId="167" fontId="94" fillId="0" borderId="43" xfId="1" applyNumberFormat="1" applyFont="1" applyFill="1" applyBorder="1" applyAlignment="1">
      <alignment horizontal="left" vertical="center"/>
    </xf>
    <xf numFmtId="192" fontId="94" fillId="0" borderId="30" xfId="1" applyNumberFormat="1" applyFont="1" applyFill="1" applyBorder="1" applyAlignment="1">
      <alignment horizontal="center" vertical="center"/>
    </xf>
    <xf numFmtId="2" fontId="94" fillId="0" borderId="39" xfId="0" applyNumberFormat="1" applyFont="1" applyBorder="1" applyAlignment="1">
      <alignment horizontal="right" vertical="center"/>
    </xf>
    <xf numFmtId="0" fontId="94" fillId="0" borderId="37" xfId="0" applyFont="1" applyBorder="1" applyAlignment="1">
      <alignment horizontal="left" vertical="center"/>
    </xf>
    <xf numFmtId="43" fontId="96" fillId="0" borderId="38" xfId="0" applyNumberFormat="1" applyFont="1" applyBorder="1" applyAlignment="1">
      <alignment horizontal="center" vertical="center"/>
    </xf>
    <xf numFmtId="0" fontId="93" fillId="0" borderId="38" xfId="0" applyFont="1" applyBorder="1" applyAlignment="1">
      <alignment horizontal="left" vertical="center"/>
    </xf>
    <xf numFmtId="0" fontId="93" fillId="0" borderId="38" xfId="0" applyFont="1" applyBorder="1" applyAlignment="1">
      <alignment horizontal="center" vertical="center"/>
    </xf>
    <xf numFmtId="0" fontId="97" fillId="0" borderId="38" xfId="0" applyFont="1" applyBorder="1" applyAlignment="1">
      <alignment horizontal="right" vertical="center"/>
    </xf>
    <xf numFmtId="0" fontId="93" fillId="0" borderId="34" xfId="0" applyFont="1" applyBorder="1" applyAlignment="1">
      <alignment horizontal="left" vertical="center"/>
    </xf>
    <xf numFmtId="0" fontId="94" fillId="0" borderId="38" xfId="0" applyFont="1" applyBorder="1" applyAlignment="1">
      <alignment horizontal="left" vertical="center"/>
    </xf>
    <xf numFmtId="179" fontId="95" fillId="0" borderId="43" xfId="1" applyFont="1" applyFill="1" applyBorder="1" applyAlignment="1">
      <alignment horizontal="center" vertical="center"/>
    </xf>
    <xf numFmtId="0" fontId="94" fillId="0" borderId="4" xfId="64" applyFont="1" applyBorder="1"/>
    <xf numFmtId="179" fontId="95" fillId="0" borderId="5" xfId="1" applyFont="1" applyFill="1" applyBorder="1" applyAlignment="1">
      <alignment horizontal="center" vertical="center"/>
    </xf>
    <xf numFmtId="0" fontId="98" fillId="0" borderId="4" xfId="64" applyFont="1" applyBorder="1"/>
    <xf numFmtId="0" fontId="95" fillId="19" borderId="30" xfId="64" applyFont="1" applyFill="1" applyBorder="1" applyAlignment="1">
      <alignment horizontal="center" vertical="center"/>
    </xf>
    <xf numFmtId="0" fontId="0" fillId="0" borderId="5" xfId="0" applyBorder="1" applyAlignment="1"/>
    <xf numFmtId="179" fontId="94" fillId="0" borderId="30" xfId="1" applyFont="1" applyFill="1" applyBorder="1" applyAlignment="1" applyProtection="1">
      <alignment horizontal="right" vertical="center"/>
    </xf>
    <xf numFmtId="166" fontId="95" fillId="0" borderId="30" xfId="43" applyNumberFormat="1" applyFont="1" applyFill="1" applyBorder="1" applyAlignment="1">
      <alignment vertical="center"/>
    </xf>
    <xf numFmtId="0" fontId="95" fillId="0" borderId="4" xfId="64" applyFont="1" applyBorder="1" applyAlignment="1">
      <alignment horizontal="left" vertical="center"/>
    </xf>
    <xf numFmtId="166" fontId="95" fillId="0" borderId="0" xfId="43" applyNumberFormat="1" applyFont="1" applyFill="1" applyBorder="1" applyAlignment="1">
      <alignment vertical="center"/>
    </xf>
    <xf numFmtId="0" fontId="95" fillId="19" borderId="30" xfId="64" applyFont="1" applyFill="1" applyBorder="1" applyAlignment="1">
      <alignment horizontal="center" vertical="center" wrapText="1"/>
    </xf>
    <xf numFmtId="0" fontId="94" fillId="0" borderId="0" xfId="0" applyFont="1" applyAlignment="1">
      <alignment horizontal="center" vertical="center"/>
    </xf>
    <xf numFmtId="0" fontId="94" fillId="0" borderId="0" xfId="0" applyFont="1" applyAlignment="1">
      <alignment horizontal="left" vertical="center"/>
    </xf>
    <xf numFmtId="0" fontId="95" fillId="0" borderId="0" xfId="0" applyFont="1" applyAlignment="1">
      <alignment horizontal="right" vertical="center"/>
    </xf>
    <xf numFmtId="43" fontId="96" fillId="0" borderId="0" xfId="0" applyNumberFormat="1" applyFont="1" applyAlignment="1">
      <alignment horizontal="center" vertical="center"/>
    </xf>
    <xf numFmtId="0" fontId="93" fillId="0" borderId="0" xfId="0" applyFont="1" applyAlignment="1">
      <alignment horizontal="left" vertical="center"/>
    </xf>
    <xf numFmtId="0" fontId="93" fillId="0" borderId="0" xfId="0" applyFont="1" applyAlignment="1">
      <alignment horizontal="center" vertical="center"/>
    </xf>
    <xf numFmtId="0" fontId="97" fillId="0" borderId="0" xfId="0" applyFont="1" applyAlignment="1">
      <alignment horizontal="right" vertical="center"/>
    </xf>
    <xf numFmtId="0" fontId="0" fillId="0" borderId="0" xfId="0" applyAlignment="1"/>
    <xf numFmtId="2" fontId="0" fillId="0" borderId="0" xfId="0" applyNumberFormat="1" applyAlignment="1"/>
    <xf numFmtId="0" fontId="95" fillId="0" borderId="0" xfId="64" applyFont="1" applyAlignment="1">
      <alignment horizontal="left" vertical="center"/>
    </xf>
    <xf numFmtId="0" fontId="90" fillId="0" borderId="5" xfId="0" applyFont="1" applyBorder="1">
      <alignment vertical="center"/>
    </xf>
    <xf numFmtId="0" fontId="92" fillId="0" borderId="7" xfId="25" applyFont="1" applyBorder="1" applyAlignment="1">
      <alignment horizontal="right" wrapText="1"/>
    </xf>
    <xf numFmtId="0" fontId="92" fillId="0" borderId="8" xfId="25" applyFont="1" applyBorder="1" applyAlignment="1">
      <alignment horizontal="center" vertical="center"/>
    </xf>
    <xf numFmtId="0" fontId="79" fillId="0" borderId="8" xfId="19" applyFont="1" applyBorder="1"/>
    <xf numFmtId="0" fontId="90" fillId="0" borderId="8" xfId="0" applyFont="1" applyBorder="1">
      <alignment vertical="center"/>
    </xf>
    <xf numFmtId="0" fontId="90" fillId="0" borderId="9" xfId="0" applyFont="1" applyBorder="1">
      <alignment vertical="center"/>
    </xf>
    <xf numFmtId="179" fontId="95" fillId="27" borderId="50" xfId="1" applyFont="1" applyFill="1" applyBorder="1" applyAlignment="1">
      <alignment horizontal="center" vertical="center"/>
    </xf>
    <xf numFmtId="0" fontId="4" fillId="0" borderId="6" xfId="60" applyNumberFormat="1" applyFont="1" applyFill="1" applyBorder="1" applyAlignment="1">
      <alignment horizontal="center" vertical="center" wrapText="1"/>
    </xf>
    <xf numFmtId="0" fontId="4" fillId="2" borderId="10" xfId="60" applyNumberFormat="1" applyFont="1" applyFill="1" applyBorder="1" applyAlignment="1">
      <alignment horizontal="center" vertical="center" wrapText="1"/>
    </xf>
    <xf numFmtId="0" fontId="4" fillId="2" borderId="11" xfId="60" applyNumberFormat="1" applyFont="1" applyFill="1" applyBorder="1" applyAlignment="1">
      <alignment horizontal="center" vertical="center" wrapText="1"/>
    </xf>
    <xf numFmtId="0" fontId="4" fillId="0" borderId="6" xfId="25" applyFont="1" applyBorder="1" applyAlignment="1">
      <alignment horizontal="center" vertical="center"/>
    </xf>
    <xf numFmtId="2" fontId="0" fillId="0" borderId="0" xfId="0" applyNumberFormat="1">
      <alignment vertical="center"/>
    </xf>
    <xf numFmtId="10" fontId="0" fillId="0" borderId="0" xfId="0" applyNumberFormat="1">
      <alignment vertical="center"/>
    </xf>
    <xf numFmtId="0" fontId="46" fillId="2" borderId="1" xfId="0" applyFont="1" applyFill="1" applyBorder="1" applyAlignment="1">
      <alignment horizontal="left" vertical="center"/>
    </xf>
    <xf numFmtId="0" fontId="46" fillId="2" borderId="2" xfId="0" applyFont="1" applyFill="1" applyBorder="1" applyAlignment="1">
      <alignment horizontal="center" vertical="center"/>
    </xf>
    <xf numFmtId="0" fontId="46" fillId="2" borderId="2" xfId="0" applyFont="1" applyFill="1" applyBorder="1" applyAlignment="1">
      <alignment horizontal="left" vertical="center"/>
    </xf>
    <xf numFmtId="0" fontId="46" fillId="2" borderId="3" xfId="0" applyFont="1" applyFill="1" applyBorder="1" applyAlignment="1">
      <alignment horizontal="right" vertical="center"/>
    </xf>
    <xf numFmtId="0" fontId="45" fillId="2" borderId="30" xfId="0" applyFont="1" applyFill="1" applyBorder="1" applyAlignment="1">
      <alignment horizontal="center" vertical="center" wrapText="1"/>
    </xf>
    <xf numFmtId="0" fontId="45" fillId="2" borderId="34" xfId="0" applyFont="1" applyFill="1" applyBorder="1" applyAlignment="1">
      <alignment horizontal="center" vertical="center" wrapText="1"/>
    </xf>
    <xf numFmtId="179" fontId="46" fillId="0" borderId="30" xfId="1" applyFont="1" applyFill="1" applyBorder="1" applyAlignment="1">
      <alignment horizontal="center" vertical="center"/>
    </xf>
    <xf numFmtId="0" fontId="46" fillId="0" borderId="30" xfId="0" applyFont="1" applyBorder="1" applyAlignment="1">
      <alignment horizontal="center" vertical="center"/>
    </xf>
    <xf numFmtId="0" fontId="46" fillId="0" borderId="30" xfId="0" applyFont="1" applyBorder="1" applyAlignment="1">
      <alignment horizontal="center" vertical="center" wrapText="1"/>
    </xf>
    <xf numFmtId="193" fontId="46" fillId="0" borderId="30" xfId="0" applyNumberFormat="1" applyFont="1" applyBorder="1" applyAlignment="1">
      <alignment horizontal="right" vertical="center"/>
    </xf>
    <xf numFmtId="0" fontId="46" fillId="0" borderId="30" xfId="0" applyFont="1" applyBorder="1" applyAlignment="1">
      <alignment horizontal="right" vertical="center"/>
    </xf>
    <xf numFmtId="0" fontId="46" fillId="0" borderId="4" xfId="0" applyFont="1" applyBorder="1" applyAlignment="1">
      <alignment horizontal="left" vertical="center"/>
    </xf>
    <xf numFmtId="0" fontId="46" fillId="0" borderId="36" xfId="0" applyFont="1" applyBorder="1" applyAlignment="1">
      <alignment horizontal="left" vertical="center"/>
    </xf>
    <xf numFmtId="0" fontId="46" fillId="0" borderId="32" xfId="0" applyFont="1" applyBorder="1" applyAlignment="1">
      <alignment horizontal="left" vertical="center"/>
    </xf>
    <xf numFmtId="179" fontId="45" fillId="0" borderId="41" xfId="1" applyFont="1" applyFill="1" applyBorder="1" applyAlignment="1">
      <alignment horizontal="left" vertical="center"/>
    </xf>
    <xf numFmtId="179" fontId="46" fillId="0" borderId="5" xfId="1" applyFont="1" applyFill="1" applyBorder="1" applyAlignment="1">
      <alignment horizontal="left" vertical="center"/>
    </xf>
    <xf numFmtId="0" fontId="46" fillId="2" borderId="30" xfId="0" applyFont="1" applyFill="1" applyBorder="1" applyAlignment="1">
      <alignment horizontal="center" vertical="center" wrapText="1"/>
    </xf>
    <xf numFmtId="172" fontId="46" fillId="0" borderId="30" xfId="54" applyNumberFormat="1" applyFont="1" applyFill="1" applyBorder="1" applyAlignment="1" applyProtection="1">
      <alignment horizontal="right" vertical="center"/>
      <protection hidden="1"/>
    </xf>
    <xf numFmtId="171" fontId="46" fillId="0" borderId="30" xfId="0" applyNumberFormat="1" applyFont="1" applyBorder="1" applyAlignment="1">
      <alignment horizontal="right" vertical="center"/>
    </xf>
    <xf numFmtId="49" fontId="46" fillId="0" borderId="30" xfId="4" applyNumberFormat="1" applyFont="1" applyBorder="1" applyAlignment="1">
      <alignment horizontal="center" vertical="center"/>
    </xf>
    <xf numFmtId="0" fontId="9" fillId="0" borderId="30" xfId="4" applyFont="1" applyBorder="1" applyAlignment="1">
      <alignment horizontal="center" vertical="center"/>
    </xf>
    <xf numFmtId="0" fontId="45" fillId="0" borderId="30" xfId="0" applyFont="1" applyBorder="1" applyAlignment="1">
      <alignment horizontal="center" vertical="center"/>
    </xf>
    <xf numFmtId="0" fontId="45" fillId="0" borderId="34" xfId="0" applyFont="1" applyBorder="1">
      <alignment vertical="center"/>
    </xf>
    <xf numFmtId="0" fontId="46" fillId="0" borderId="35" xfId="0" applyFont="1" applyBorder="1" applyAlignment="1">
      <alignment horizontal="center" vertical="center"/>
    </xf>
    <xf numFmtId="168" fontId="46" fillId="0" borderId="39" xfId="0" applyNumberFormat="1" applyFont="1" applyBorder="1" applyAlignment="1">
      <alignment horizontal="center" vertical="center"/>
    </xf>
    <xf numFmtId="0" fontId="46" fillId="0" borderId="34" xfId="0" applyFont="1" applyBorder="1" applyAlignment="1">
      <alignment horizontal="left" vertical="center"/>
    </xf>
    <xf numFmtId="167" fontId="46" fillId="0" borderId="43" xfId="1" applyNumberFormat="1" applyFont="1" applyFill="1" applyBorder="1" applyAlignment="1">
      <alignment horizontal="left" vertical="center"/>
    </xf>
    <xf numFmtId="49" fontId="46" fillId="0" borderId="35" xfId="0" applyNumberFormat="1" applyFont="1" applyBorder="1" applyAlignment="1">
      <alignment horizontal="center" vertical="center"/>
    </xf>
    <xf numFmtId="0" fontId="46" fillId="0" borderId="37" xfId="0" applyFont="1" applyBorder="1" applyAlignment="1">
      <alignment horizontal="left" vertical="center"/>
    </xf>
    <xf numFmtId="43" fontId="48" fillId="0" borderId="38" xfId="0" applyNumberFormat="1" applyFont="1" applyBorder="1" applyAlignment="1">
      <alignment horizontal="center" vertical="center"/>
    </xf>
    <xf numFmtId="0" fontId="43" fillId="0" borderId="38" xfId="0" applyFont="1" applyBorder="1" applyAlignment="1">
      <alignment horizontal="left" vertical="center"/>
    </xf>
    <xf numFmtId="0" fontId="43" fillId="0" borderId="38" xfId="0" applyFont="1" applyBorder="1" applyAlignment="1">
      <alignment horizontal="center" vertical="center"/>
    </xf>
    <xf numFmtId="0" fontId="47" fillId="0" borderId="38" xfId="0" applyFont="1" applyBorder="1" applyAlignment="1">
      <alignment horizontal="right" vertical="center"/>
    </xf>
    <xf numFmtId="0" fontId="43" fillId="0" borderId="34" xfId="0" applyFont="1" applyBorder="1" applyAlignment="1">
      <alignment horizontal="left" vertical="center"/>
    </xf>
    <xf numFmtId="0" fontId="46" fillId="0" borderId="38" xfId="0" applyFont="1" applyBorder="1" applyAlignment="1">
      <alignment horizontal="left" vertical="center"/>
    </xf>
    <xf numFmtId="179" fontId="45" fillId="0" borderId="43" xfId="1" applyFont="1" applyFill="1" applyBorder="1" applyAlignment="1">
      <alignment horizontal="center" vertical="center"/>
    </xf>
    <xf numFmtId="0" fontId="46" fillId="0" borderId="4" xfId="64" applyFont="1" applyBorder="1"/>
    <xf numFmtId="179" fontId="45" fillId="0" borderId="5" xfId="1" applyFont="1" applyFill="1" applyBorder="1" applyAlignment="1">
      <alignment horizontal="center" vertical="center"/>
    </xf>
    <xf numFmtId="0" fontId="100" fillId="19" borderId="30" xfId="14" applyFont="1" applyFill="1" applyBorder="1" applyAlignment="1">
      <alignment horizontal="center" vertical="center" wrapText="1"/>
    </xf>
    <xf numFmtId="17" fontId="101" fillId="0" borderId="30" xfId="14" applyNumberFormat="1" applyFont="1" applyBorder="1" applyAlignment="1">
      <alignment horizontal="center" vertical="center" wrapText="1"/>
    </xf>
    <xf numFmtId="43" fontId="46" fillId="0" borderId="35" xfId="1" applyNumberFormat="1" applyFont="1" applyFill="1" applyBorder="1" applyAlignment="1">
      <alignment horizontal="left" vertical="center"/>
    </xf>
    <xf numFmtId="43" fontId="46" fillId="0" borderId="30" xfId="0" applyNumberFormat="1" applyFont="1" applyBorder="1" applyAlignment="1">
      <alignment horizontal="right" vertical="center"/>
    </xf>
    <xf numFmtId="166" fontId="46" fillId="0" borderId="30" xfId="54" applyNumberFormat="1" applyFont="1" applyFill="1" applyBorder="1" applyAlignment="1" applyProtection="1">
      <alignment horizontal="right" vertical="center"/>
      <protection hidden="1"/>
    </xf>
    <xf numFmtId="186" fontId="101" fillId="0" borderId="30" xfId="14" applyNumberFormat="1" applyFont="1" applyBorder="1" applyAlignment="1">
      <alignment horizontal="center" vertical="center" wrapText="1"/>
    </xf>
    <xf numFmtId="194" fontId="46" fillId="0" borderId="30" xfId="0" applyNumberFormat="1" applyFont="1" applyBorder="1" applyAlignment="1">
      <alignment horizontal="right" vertical="center"/>
    </xf>
    <xf numFmtId="17" fontId="101" fillId="0" borderId="34" xfId="14" applyNumberFormat="1" applyFont="1" applyBorder="1" applyAlignment="1">
      <alignment horizontal="left" vertical="center" wrapText="1"/>
    </xf>
    <xf numFmtId="17" fontId="101" fillId="0" borderId="39" xfId="14" applyNumberFormat="1" applyFont="1" applyBorder="1" applyAlignment="1">
      <alignment horizontal="left" vertical="center" wrapText="1"/>
    </xf>
    <xf numFmtId="190" fontId="46" fillId="0" borderId="35" xfId="1" applyNumberFormat="1" applyFont="1" applyFill="1" applyBorder="1" applyAlignment="1">
      <alignment horizontal="left" vertical="center"/>
    </xf>
    <xf numFmtId="179" fontId="46" fillId="0" borderId="35" xfId="1" applyFont="1" applyFill="1" applyBorder="1" applyAlignment="1">
      <alignment horizontal="left" vertical="center"/>
    </xf>
    <xf numFmtId="190" fontId="46" fillId="0" borderId="30" xfId="1" applyNumberFormat="1" applyFont="1" applyFill="1" applyBorder="1" applyAlignment="1">
      <alignment horizontal="center" vertical="center"/>
    </xf>
    <xf numFmtId="2" fontId="46" fillId="0" borderId="30" xfId="0" applyNumberFormat="1" applyFont="1" applyBorder="1" applyAlignment="1">
      <alignment horizontal="right" vertical="center"/>
    </xf>
    <xf numFmtId="0" fontId="45" fillId="0" borderId="34" xfId="0" applyFont="1" applyBorder="1" applyAlignment="1">
      <alignment horizontal="center" vertical="center"/>
    </xf>
    <xf numFmtId="2" fontId="46" fillId="0" borderId="39" xfId="0" applyNumberFormat="1" applyFont="1" applyBorder="1" applyAlignment="1">
      <alignment horizontal="right" vertical="center"/>
    </xf>
    <xf numFmtId="0" fontId="98" fillId="0" borderId="7" xfId="64" applyFont="1" applyBorder="1" applyAlignment="1">
      <alignment vertical="center"/>
    </xf>
    <xf numFmtId="166" fontId="45" fillId="0" borderId="8" xfId="43" applyNumberFormat="1" applyFont="1" applyFill="1" applyBorder="1" applyAlignment="1">
      <alignment vertical="center"/>
    </xf>
    <xf numFmtId="0" fontId="43" fillId="0" borderId="8" xfId="0" applyFont="1" applyBorder="1" applyAlignment="1">
      <alignment horizontal="left" vertical="center"/>
    </xf>
    <xf numFmtId="0" fontId="43" fillId="0" borderId="8" xfId="0" applyFont="1" applyBorder="1" applyAlignment="1">
      <alignment horizontal="center" vertical="center"/>
    </xf>
    <xf numFmtId="0" fontId="47" fillId="0" borderId="8" xfId="0" applyFont="1" applyBorder="1" applyAlignment="1">
      <alignment horizontal="right" vertical="center"/>
    </xf>
    <xf numFmtId="0" fontId="46" fillId="0" borderId="8" xfId="0" applyFont="1" applyBorder="1" applyAlignment="1">
      <alignment horizontal="left" vertical="center"/>
    </xf>
    <xf numFmtId="179" fontId="45" fillId="0" borderId="9" xfId="1" applyFont="1" applyFill="1" applyBorder="1" applyAlignment="1">
      <alignment horizontal="center" vertical="center"/>
    </xf>
    <xf numFmtId="179" fontId="46" fillId="2" borderId="30" xfId="1" applyFont="1" applyFill="1" applyBorder="1" applyAlignment="1">
      <alignment horizontal="center" vertical="center"/>
    </xf>
    <xf numFmtId="0" fontId="46" fillId="2" borderId="30" xfId="0" applyFont="1" applyFill="1" applyBorder="1" applyAlignment="1">
      <alignment horizontal="center" vertical="center"/>
    </xf>
    <xf numFmtId="179" fontId="46" fillId="2" borderId="30" xfId="1" applyFont="1" applyFill="1" applyBorder="1" applyAlignment="1">
      <alignment horizontal="left" vertical="center"/>
    </xf>
    <xf numFmtId="2" fontId="46" fillId="2" borderId="30" xfId="0" applyNumberFormat="1" applyFont="1" applyFill="1" applyBorder="1">
      <alignment vertical="center"/>
    </xf>
    <xf numFmtId="0" fontId="46" fillId="2" borderId="4" xfId="0" applyFont="1" applyFill="1" applyBorder="1" applyAlignment="1">
      <alignment horizontal="left" vertical="center"/>
    </xf>
    <xf numFmtId="0" fontId="46" fillId="2" borderId="36" xfId="0" applyFont="1" applyFill="1" applyBorder="1" applyAlignment="1">
      <alignment horizontal="left" vertical="center"/>
    </xf>
    <xf numFmtId="0" fontId="46" fillId="2" borderId="32" xfId="0" applyFont="1" applyFill="1" applyBorder="1" applyAlignment="1">
      <alignment horizontal="left" vertical="center"/>
    </xf>
    <xf numFmtId="179" fontId="45" fillId="2" borderId="41" xfId="1" applyFont="1" applyFill="1" applyBorder="1" applyAlignment="1">
      <alignment horizontal="left" vertical="center"/>
    </xf>
    <xf numFmtId="179" fontId="46" fillId="2" borderId="5" xfId="1" applyFont="1" applyFill="1" applyBorder="1" applyAlignment="1">
      <alignment horizontal="left" vertical="center"/>
    </xf>
    <xf numFmtId="168" fontId="46" fillId="2" borderId="30" xfId="0" applyNumberFormat="1" applyFont="1" applyFill="1" applyBorder="1" applyAlignment="1">
      <alignment horizontal="center" vertical="center"/>
    </xf>
    <xf numFmtId="0" fontId="45" fillId="2" borderId="30" xfId="0" applyFont="1" applyFill="1" applyBorder="1" applyAlignment="1">
      <alignment horizontal="center" vertical="center"/>
    </xf>
    <xf numFmtId="0" fontId="45" fillId="2" borderId="34" xfId="0" applyFont="1" applyFill="1" applyBorder="1">
      <alignment vertical="center"/>
    </xf>
    <xf numFmtId="0" fontId="46" fillId="2" borderId="35" xfId="0" applyFont="1" applyFill="1" applyBorder="1" applyAlignment="1">
      <alignment horizontal="center" vertical="center"/>
    </xf>
    <xf numFmtId="168" fontId="46" fillId="2" borderId="39" xfId="0" applyNumberFormat="1" applyFont="1" applyFill="1" applyBorder="1" applyAlignment="1">
      <alignment horizontal="center" vertical="center"/>
    </xf>
    <xf numFmtId="0" fontId="46" fillId="2" borderId="34" xfId="0" applyFont="1" applyFill="1" applyBorder="1" applyAlignment="1">
      <alignment horizontal="left" vertical="center"/>
    </xf>
    <xf numFmtId="167" fontId="46" fillId="2" borderId="43" xfId="1" applyNumberFormat="1" applyFont="1" applyFill="1" applyBorder="1" applyAlignment="1">
      <alignment horizontal="left" vertical="center"/>
    </xf>
    <xf numFmtId="0" fontId="46" fillId="2" borderId="37" xfId="0" applyFont="1" applyFill="1" applyBorder="1" applyAlignment="1">
      <alignment horizontal="left" vertical="center"/>
    </xf>
    <xf numFmtId="43" fontId="48" fillId="2" borderId="38" xfId="0" applyNumberFormat="1" applyFont="1" applyFill="1" applyBorder="1" applyAlignment="1">
      <alignment horizontal="center" vertical="center"/>
    </xf>
    <xf numFmtId="0" fontId="43" fillId="2" borderId="38" xfId="0" applyFont="1" applyFill="1" applyBorder="1" applyAlignment="1">
      <alignment horizontal="left" vertical="center"/>
    </xf>
    <xf numFmtId="0" fontId="43" fillId="2" borderId="38" xfId="0" applyFont="1" applyFill="1" applyBorder="1" applyAlignment="1">
      <alignment horizontal="center" vertical="center"/>
    </xf>
    <xf numFmtId="0" fontId="47" fillId="2" borderId="38" xfId="0" applyFont="1" applyFill="1" applyBorder="1" applyAlignment="1">
      <alignment horizontal="right" vertical="center"/>
    </xf>
    <xf numFmtId="0" fontId="43" fillId="2" borderId="34" xfId="0" applyFont="1" applyFill="1" applyBorder="1" applyAlignment="1">
      <alignment horizontal="left" vertical="center"/>
    </xf>
    <xf numFmtId="0" fontId="46" fillId="2" borderId="38" xfId="0" applyFont="1" applyFill="1" applyBorder="1" applyAlignment="1">
      <alignment horizontal="left" vertical="center"/>
    </xf>
    <xf numFmtId="179" fontId="45" fillId="2" borderId="43" xfId="1" applyFont="1" applyFill="1" applyBorder="1" applyAlignment="1">
      <alignment horizontal="center" vertical="center"/>
    </xf>
    <xf numFmtId="0" fontId="98" fillId="2" borderId="7" xfId="64" applyFont="1" applyFill="1" applyBorder="1" applyAlignment="1">
      <alignment vertical="center"/>
    </xf>
    <xf numFmtId="166" fontId="45" fillId="2" borderId="8" xfId="43" applyNumberFormat="1" applyFont="1" applyFill="1" applyBorder="1" applyAlignment="1">
      <alignment vertical="center"/>
    </xf>
    <xf numFmtId="0" fontId="43" fillId="2" borderId="8" xfId="0" applyFont="1" applyFill="1" applyBorder="1" applyAlignment="1">
      <alignment horizontal="left" vertical="center"/>
    </xf>
    <xf numFmtId="0" fontId="43" fillId="2" borderId="8" xfId="0" applyFont="1" applyFill="1" applyBorder="1" applyAlignment="1">
      <alignment horizontal="center" vertical="center"/>
    </xf>
    <xf numFmtId="0" fontId="47" fillId="2" borderId="8" xfId="0" applyFont="1" applyFill="1" applyBorder="1" applyAlignment="1">
      <alignment horizontal="right" vertical="center"/>
    </xf>
    <xf numFmtId="0" fontId="46" fillId="2" borderId="8" xfId="0" applyFont="1" applyFill="1" applyBorder="1" applyAlignment="1">
      <alignment horizontal="left" vertical="center"/>
    </xf>
    <xf numFmtId="179" fontId="45" fillId="2" borderId="9" xfId="1" applyFont="1" applyFill="1" applyBorder="1" applyAlignment="1">
      <alignment horizontal="center" vertical="center"/>
    </xf>
    <xf numFmtId="191" fontId="46" fillId="0" borderId="30" xfId="1" applyNumberFormat="1" applyFont="1" applyFill="1" applyBorder="1" applyAlignment="1">
      <alignment horizontal="center" vertical="center"/>
    </xf>
    <xf numFmtId="0" fontId="46" fillId="0" borderId="30" xfId="0" quotePrefix="1" applyFont="1" applyBorder="1" applyAlignment="1">
      <alignment horizontal="center" vertical="center"/>
    </xf>
    <xf numFmtId="0" fontId="46" fillId="0" borderId="35" xfId="0" quotePrefix="1" applyFont="1" applyBorder="1" applyAlignment="1">
      <alignment horizontal="center" vertical="center"/>
    </xf>
    <xf numFmtId="192" fontId="46" fillId="0" borderId="30" xfId="1" applyNumberFormat="1" applyFont="1" applyFill="1" applyBorder="1" applyAlignment="1">
      <alignment horizontal="center" vertical="center"/>
    </xf>
    <xf numFmtId="0" fontId="0" fillId="0" borderId="4" xfId="0" applyBorder="1" applyAlignment="1"/>
    <xf numFmtId="0" fontId="90" fillId="0" borderId="0" xfId="25" applyFont="1" applyAlignment="1"/>
    <xf numFmtId="0" fontId="92" fillId="0" borderId="0" xfId="25" applyFont="1" applyAlignment="1">
      <alignment horizontal="center" vertical="center"/>
    </xf>
    <xf numFmtId="0" fontId="79" fillId="0" borderId="0" xfId="19" applyFont="1"/>
    <xf numFmtId="0" fontId="46" fillId="0" borderId="0" xfId="0" applyFont="1" applyAlignment="1">
      <alignment horizontal="center" vertical="center"/>
    </xf>
    <xf numFmtId="0" fontId="46" fillId="0" borderId="0" xfId="0" applyFont="1" applyAlignment="1">
      <alignment horizontal="left" vertical="center"/>
    </xf>
    <xf numFmtId="0" fontId="45" fillId="0" borderId="0" xfId="0" applyFont="1" applyAlignment="1">
      <alignment horizontal="right" vertical="center"/>
    </xf>
    <xf numFmtId="167" fontId="46" fillId="0" borderId="0" xfId="0" applyNumberFormat="1" applyFont="1" applyAlignment="1">
      <alignment horizontal="left" vertical="center"/>
    </xf>
    <xf numFmtId="43" fontId="48" fillId="0" borderId="0" xfId="0" applyNumberFormat="1" applyFont="1" applyAlignment="1">
      <alignment horizontal="center" vertical="center"/>
    </xf>
    <xf numFmtId="0" fontId="43" fillId="0" borderId="0" xfId="0" applyFont="1" applyAlignment="1">
      <alignment horizontal="left" vertical="center"/>
    </xf>
    <xf numFmtId="0" fontId="43" fillId="0" borderId="0" xfId="0" applyFont="1" applyAlignment="1">
      <alignment horizontal="center" vertical="center"/>
    </xf>
    <xf numFmtId="0" fontId="47" fillId="0" borderId="0" xfId="0" applyFont="1" applyAlignment="1">
      <alignment horizontal="right" vertical="center"/>
    </xf>
    <xf numFmtId="167" fontId="94" fillId="0" borderId="0" xfId="0" applyNumberFormat="1" applyFont="1" applyAlignment="1">
      <alignment horizontal="left" vertical="center"/>
    </xf>
    <xf numFmtId="0" fontId="45" fillId="19" borderId="42" xfId="64" applyFont="1" applyFill="1" applyBorder="1" applyAlignment="1">
      <alignment horizontal="center" vertical="center" wrapText="1"/>
    </xf>
    <xf numFmtId="0" fontId="46" fillId="2" borderId="0" xfId="0" applyFont="1" applyFill="1" applyAlignment="1">
      <alignment horizontal="center" vertical="center"/>
    </xf>
    <xf numFmtId="0" fontId="46" fillId="2" borderId="0" xfId="0" applyFont="1" applyFill="1" applyAlignment="1">
      <alignment horizontal="left" vertical="center"/>
    </xf>
    <xf numFmtId="0" fontId="45" fillId="2" borderId="0" xfId="0" applyFont="1" applyFill="1" applyAlignment="1">
      <alignment horizontal="right" vertical="center"/>
    </xf>
    <xf numFmtId="167" fontId="46" fillId="2" borderId="0" xfId="0" applyNumberFormat="1" applyFont="1" applyFill="1" applyAlignment="1">
      <alignment horizontal="left" vertical="center"/>
    </xf>
    <xf numFmtId="0" fontId="10" fillId="15" borderId="6" xfId="60" applyNumberFormat="1" applyFont="1" applyFill="1" applyBorder="1" applyAlignment="1">
      <alignment horizontal="center" vertical="center" wrapText="1"/>
    </xf>
    <xf numFmtId="49" fontId="30" fillId="0" borderId="6" xfId="16" applyNumberFormat="1" applyFont="1" applyBorder="1" applyAlignment="1">
      <alignment vertical="center" wrapText="1"/>
    </xf>
    <xf numFmtId="49" fontId="44" fillId="26" borderId="6" xfId="10" applyNumberFormat="1" applyFont="1" applyFill="1" applyBorder="1" applyAlignment="1">
      <alignment horizontal="center" vertical="center" wrapText="1"/>
    </xf>
    <xf numFmtId="49" fontId="44" fillId="26" borderId="11" xfId="10" applyNumberFormat="1" applyFont="1" applyFill="1" applyBorder="1" applyAlignment="1">
      <alignment horizontal="center" vertical="center" wrapText="1"/>
    </xf>
    <xf numFmtId="1" fontId="44" fillId="26" borderId="12" xfId="10" applyNumberFormat="1" applyFont="1" applyFill="1" applyBorder="1" applyAlignment="1">
      <alignment horizontal="center" vertical="center" wrapText="1"/>
    </xf>
    <xf numFmtId="1" fontId="44" fillId="26" borderId="13" xfId="10" applyNumberFormat="1" applyFont="1" applyFill="1" applyBorder="1" applyAlignment="1">
      <alignment horizontal="center" vertical="center" wrapText="1"/>
    </xf>
    <xf numFmtId="184" fontId="44" fillId="26" borderId="6" xfId="5" applyNumberFormat="1" applyFont="1" applyFill="1" applyBorder="1" applyAlignment="1" applyProtection="1">
      <alignment horizontal="center" vertical="center" wrapText="1"/>
    </xf>
    <xf numFmtId="195" fontId="44" fillId="26" borderId="6" xfId="5" applyNumberFormat="1" applyFont="1" applyFill="1" applyBorder="1" applyAlignment="1" applyProtection="1">
      <alignment horizontal="center" vertical="center" wrapText="1"/>
    </xf>
    <xf numFmtId="177" fontId="44" fillId="26" borderId="6" xfId="5" applyNumberFormat="1" applyFont="1" applyFill="1" applyBorder="1" applyAlignment="1">
      <alignment horizontal="center" vertical="center" wrapText="1"/>
    </xf>
    <xf numFmtId="49" fontId="103" fillId="0" borderId="6" xfId="10" applyNumberFormat="1" applyFont="1" applyBorder="1" applyAlignment="1">
      <alignment horizontal="center" vertical="center" wrapText="1"/>
    </xf>
    <xf numFmtId="3" fontId="104" fillId="0" borderId="6" xfId="0" applyNumberFormat="1" applyFont="1" applyBorder="1" applyAlignment="1">
      <alignment horizontal="center" vertical="center" wrapText="1"/>
    </xf>
    <xf numFmtId="4" fontId="104" fillId="0" borderId="6" xfId="0" applyNumberFormat="1" applyFont="1" applyBorder="1" applyAlignment="1">
      <alignment horizontal="center" vertical="center" wrapText="1"/>
    </xf>
    <xf numFmtId="2" fontId="103" fillId="0" borderId="6" xfId="10" applyNumberFormat="1" applyFont="1" applyBorder="1" applyAlignment="1">
      <alignment horizontal="center" vertical="center" wrapText="1"/>
    </xf>
    <xf numFmtId="196" fontId="104" fillId="0" borderId="6" xfId="0" applyNumberFormat="1" applyFont="1" applyBorder="1" applyAlignment="1">
      <alignment horizontal="center" vertical="center" wrapText="1"/>
    </xf>
    <xf numFmtId="49" fontId="44" fillId="0" borderId="6" xfId="10" applyNumberFormat="1" applyFont="1" applyBorder="1" applyAlignment="1">
      <alignment horizontal="center" vertical="center" wrapText="1"/>
    </xf>
    <xf numFmtId="2" fontId="44" fillId="0" borderId="6" xfId="10" applyNumberFormat="1" applyFont="1" applyBorder="1" applyAlignment="1">
      <alignment horizontal="center" vertical="center" wrapText="1"/>
    </xf>
    <xf numFmtId="4" fontId="105" fillId="0" borderId="6" xfId="0" applyNumberFormat="1" applyFont="1" applyBorder="1" applyAlignment="1">
      <alignment horizontal="center" vertical="center" wrapText="1"/>
    </xf>
    <xf numFmtId="196" fontId="105" fillId="0" borderId="6" xfId="0" applyNumberFormat="1" applyFont="1" applyBorder="1" applyAlignment="1">
      <alignment horizontal="center" vertical="center" wrapText="1"/>
    </xf>
    <xf numFmtId="1" fontId="103" fillId="0" borderId="6" xfId="10" applyNumberFormat="1" applyFont="1" applyBorder="1" applyAlignment="1">
      <alignment horizontal="left" vertical="center" wrapText="1"/>
    </xf>
    <xf numFmtId="174" fontId="105" fillId="0" borderId="6" xfId="51" applyFont="1" applyFill="1" applyBorder="1" applyAlignment="1" applyProtection="1">
      <alignment horizontal="center" vertical="center"/>
    </xf>
    <xf numFmtId="4" fontId="104" fillId="0" borderId="12" xfId="0" applyNumberFormat="1" applyFont="1" applyBorder="1" applyAlignment="1">
      <alignment horizontal="center" vertical="center" wrapText="1"/>
    </xf>
    <xf numFmtId="49" fontId="44" fillId="26" borderId="12" xfId="10" applyNumberFormat="1" applyFont="1" applyFill="1" applyBorder="1" applyAlignment="1">
      <alignment horizontal="center" vertical="center" wrapText="1"/>
    </xf>
    <xf numFmtId="197" fontId="46" fillId="0" borderId="30" xfId="1" applyNumberFormat="1" applyFont="1" applyFill="1" applyBorder="1" applyAlignment="1">
      <alignment horizontal="center" vertical="center"/>
    </xf>
    <xf numFmtId="0" fontId="46" fillId="0" borderId="30" xfId="31" applyFont="1" applyBorder="1" applyAlignment="1" applyProtection="1">
      <alignment horizontal="center" vertical="center"/>
      <protection hidden="1"/>
    </xf>
    <xf numFmtId="0" fontId="106" fillId="0" borderId="4" xfId="0" applyFont="1" applyBorder="1" applyAlignment="1"/>
    <xf numFmtId="179" fontId="45" fillId="0" borderId="5" xfId="1" applyFont="1" applyFill="1" applyBorder="1" applyAlignment="1">
      <alignment vertical="center"/>
    </xf>
    <xf numFmtId="0" fontId="46" fillId="0" borderId="4" xfId="0" applyFont="1" applyBorder="1" applyAlignment="1">
      <alignment horizontal="left" vertical="center" wrapText="1"/>
    </xf>
    <xf numFmtId="0" fontId="46" fillId="0" borderId="0" xfId="0" applyFont="1" applyAlignment="1">
      <alignment horizontal="left" vertical="center" wrapText="1"/>
    </xf>
    <xf numFmtId="49" fontId="46" fillId="0" borderId="0" xfId="4" applyNumberFormat="1" applyFont="1" applyAlignment="1">
      <alignment horizontal="center" vertical="center"/>
    </xf>
    <xf numFmtId="172" fontId="46" fillId="0" borderId="0" xfId="54" applyNumberFormat="1" applyFont="1" applyFill="1" applyBorder="1" applyAlignment="1" applyProtection="1">
      <alignment horizontal="right" vertical="center"/>
      <protection hidden="1"/>
    </xf>
    <xf numFmtId="166" fontId="46" fillId="0" borderId="36" xfId="54" applyNumberFormat="1" applyFont="1" applyFill="1" applyBorder="1" applyAlignment="1" applyProtection="1">
      <alignment horizontal="right" vertical="center"/>
      <protection hidden="1"/>
    </xf>
    <xf numFmtId="166" fontId="46" fillId="0" borderId="32" xfId="0" applyNumberFormat="1" applyFont="1" applyBorder="1" applyAlignment="1">
      <alignment horizontal="right" vertical="center"/>
    </xf>
    <xf numFmtId="0" fontId="46" fillId="0" borderId="41" xfId="0" applyFont="1" applyBorder="1" applyAlignment="1">
      <alignment horizontal="right" vertical="center"/>
    </xf>
    <xf numFmtId="0" fontId="46" fillId="0" borderId="0" xfId="31" applyFont="1" applyAlignment="1" applyProtection="1">
      <alignment horizontal="center" vertical="center"/>
      <protection hidden="1"/>
    </xf>
    <xf numFmtId="0" fontId="5" fillId="0" borderId="2" xfId="25" applyFont="1" applyBorder="1" applyAlignment="1">
      <alignment vertical="center" wrapText="1"/>
    </xf>
    <xf numFmtId="0" fontId="5" fillId="0" borderId="3" xfId="25" applyFont="1" applyBorder="1" applyAlignment="1">
      <alignment vertical="center" wrapText="1"/>
    </xf>
    <xf numFmtId="0" fontId="5" fillId="0" borderId="0" xfId="25" applyFont="1" applyAlignment="1">
      <alignment vertical="center" wrapText="1"/>
    </xf>
    <xf numFmtId="0" fontId="5" fillId="0" borderId="5" xfId="25" applyFont="1" applyBorder="1" applyAlignment="1">
      <alignment vertical="center" wrapText="1"/>
    </xf>
    <xf numFmtId="0" fontId="4" fillId="2" borderId="6" xfId="25" applyFont="1" applyFill="1" applyBorder="1" applyAlignment="1">
      <alignment vertical="center" wrapText="1"/>
    </xf>
    <xf numFmtId="1" fontId="4" fillId="2" borderId="10" xfId="10" applyNumberFormat="1" applyFont="1" applyFill="1" applyBorder="1" applyAlignment="1">
      <alignment horizontal="left" vertical="center" wrapText="1"/>
    </xf>
    <xf numFmtId="1" fontId="4" fillId="2" borderId="11" xfId="10" applyNumberFormat="1" applyFont="1" applyFill="1" applyBorder="1" applyAlignment="1">
      <alignment horizontal="left" vertical="center" wrapText="1"/>
    </xf>
    <xf numFmtId="4" fontId="10" fillId="2" borderId="6" xfId="0" applyNumberFormat="1" applyFont="1" applyFill="1" applyBorder="1" applyAlignment="1">
      <alignment horizontal="center" vertical="center" wrapText="1"/>
    </xf>
    <xf numFmtId="4" fontId="20" fillId="2" borderId="6" xfId="0" applyNumberFormat="1" applyFont="1" applyFill="1" applyBorder="1" applyAlignment="1">
      <alignment horizontal="center" vertical="center" wrapText="1"/>
    </xf>
    <xf numFmtId="1" fontId="4" fillId="2" borderId="6" xfId="10" applyNumberFormat="1" applyFont="1" applyFill="1" applyBorder="1" applyAlignment="1">
      <alignment vertical="center" wrapText="1"/>
    </xf>
    <xf numFmtId="4" fontId="4" fillId="2" borderId="6" xfId="60" applyNumberFormat="1" applyFont="1" applyFill="1" applyBorder="1" applyAlignment="1" applyProtection="1">
      <alignment horizontal="left" vertical="center" wrapText="1"/>
    </xf>
    <xf numFmtId="4" fontId="4" fillId="2" borderId="11" xfId="25" applyNumberFormat="1" applyFont="1" applyFill="1" applyBorder="1" applyAlignment="1">
      <alignment horizontal="left" vertical="center" wrapText="1"/>
    </xf>
    <xf numFmtId="4" fontId="4" fillId="2" borderId="6" xfId="25" applyNumberFormat="1" applyFont="1" applyFill="1" applyBorder="1" applyAlignment="1">
      <alignment vertical="center" wrapText="1"/>
    </xf>
    <xf numFmtId="1" fontId="4" fillId="2" borderId="10" xfId="10" applyNumberFormat="1" applyFont="1" applyFill="1" applyBorder="1" applyAlignment="1">
      <alignment vertical="center" wrapText="1"/>
    </xf>
    <xf numFmtId="1" fontId="4" fillId="2" borderId="29" xfId="10" applyNumberFormat="1" applyFont="1" applyFill="1" applyBorder="1" applyAlignment="1">
      <alignment horizontal="left" vertical="center" wrapText="1"/>
    </xf>
    <xf numFmtId="4" fontId="18" fillId="2" borderId="6" xfId="25" applyNumberFormat="1" applyFont="1" applyFill="1" applyBorder="1" applyAlignment="1">
      <alignment horizontal="center" vertical="center"/>
    </xf>
    <xf numFmtId="4" fontId="20" fillId="2" borderId="6" xfId="25" applyNumberFormat="1" applyFont="1" applyFill="1" applyBorder="1" applyAlignment="1">
      <alignment horizontal="center" vertical="center"/>
    </xf>
    <xf numFmtId="4" fontId="107" fillId="0" borderId="6" xfId="0" applyNumberFormat="1" applyFont="1" applyBorder="1" applyAlignment="1">
      <alignment horizontal="center" vertical="center"/>
    </xf>
    <xf numFmtId="0" fontId="10" fillId="15" borderId="6" xfId="60" quotePrefix="1" applyNumberFormat="1" applyFont="1" applyFill="1" applyBorder="1" applyAlignment="1">
      <alignment horizontal="center" vertical="center" wrapText="1"/>
    </xf>
    <xf numFmtId="1" fontId="20" fillId="16" borderId="6" xfId="10" applyNumberFormat="1" applyFont="1" applyFill="1" applyBorder="1" applyAlignment="1">
      <alignment vertical="center" wrapText="1"/>
    </xf>
    <xf numFmtId="2" fontId="4" fillId="0" borderId="6" xfId="25" applyNumberFormat="1" applyFont="1" applyBorder="1" applyAlignment="1">
      <alignment horizontal="center" vertical="center"/>
    </xf>
    <xf numFmtId="0" fontId="20" fillId="2" borderId="6" xfId="0" applyFont="1" applyFill="1" applyBorder="1" applyAlignment="1">
      <alignment horizontal="center" vertical="center" wrapText="1"/>
    </xf>
    <xf numFmtId="4" fontId="34" fillId="0" borderId="6" xfId="25" applyNumberFormat="1" applyFont="1" applyBorder="1" applyAlignment="1">
      <alignment horizontal="center" vertical="center" wrapText="1"/>
    </xf>
    <xf numFmtId="0" fontId="55" fillId="0" borderId="1" xfId="0" applyFont="1" applyBorder="1">
      <alignment vertical="center"/>
    </xf>
    <xf numFmtId="0" fontId="56" fillId="0" borderId="2" xfId="9" applyFont="1" applyBorder="1" applyAlignment="1">
      <alignment horizontal="center"/>
    </xf>
    <xf numFmtId="0" fontId="55" fillId="0" borderId="2" xfId="0" applyFont="1" applyBorder="1">
      <alignment vertical="center"/>
    </xf>
    <xf numFmtId="0" fontId="55" fillId="0" borderId="3" xfId="0" applyFont="1" applyBorder="1">
      <alignment vertical="center"/>
    </xf>
    <xf numFmtId="0" fontId="55" fillId="0" borderId="4" xfId="0" applyFont="1" applyBorder="1">
      <alignment vertical="center"/>
    </xf>
    <xf numFmtId="0" fontId="55" fillId="0" borderId="5" xfId="0" applyFont="1" applyBorder="1">
      <alignment vertical="center"/>
    </xf>
    <xf numFmtId="0" fontId="57" fillId="0" borderId="4" xfId="26" applyFont="1" applyBorder="1" applyAlignment="1">
      <alignment horizontal="left"/>
    </xf>
    <xf numFmtId="0" fontId="57" fillId="0" borderId="5" xfId="26" applyFont="1" applyBorder="1" applyAlignment="1">
      <alignment horizontal="left"/>
    </xf>
    <xf numFmtId="0" fontId="8" fillId="0" borderId="4" xfId="26" applyFont="1" applyBorder="1" applyAlignment="1">
      <alignment horizontal="right" vertical="center"/>
    </xf>
    <xf numFmtId="10" fontId="57" fillId="2" borderId="5" xfId="26" applyNumberFormat="1" applyFont="1" applyFill="1" applyBorder="1" applyAlignment="1" applyProtection="1">
      <alignment vertical="center" wrapText="1"/>
      <protection locked="0"/>
    </xf>
    <xf numFmtId="0" fontId="56" fillId="0" borderId="4" xfId="9" applyFont="1" applyBorder="1"/>
    <xf numFmtId="0" fontId="56" fillId="0" borderId="0" xfId="9" applyFont="1"/>
    <xf numFmtId="0" fontId="56" fillId="0" borderId="5" xfId="9" applyFont="1" applyBorder="1"/>
    <xf numFmtId="0" fontId="60" fillId="2" borderId="0" xfId="9" applyFont="1" applyFill="1" applyProtection="1">
      <protection locked="0"/>
    </xf>
    <xf numFmtId="0" fontId="60" fillId="0" borderId="4" xfId="9" applyFont="1" applyBorder="1" applyAlignment="1">
      <alignment horizontal="right"/>
    </xf>
    <xf numFmtId="0" fontId="60" fillId="0" borderId="4" xfId="9" applyFont="1" applyBorder="1"/>
    <xf numFmtId="0" fontId="60" fillId="0" borderId="0" xfId="9" applyFont="1"/>
    <xf numFmtId="0" fontId="56" fillId="0" borderId="5" xfId="9" applyFont="1" applyBorder="1" applyAlignment="1">
      <alignment horizontal="center"/>
    </xf>
    <xf numFmtId="181" fontId="65" fillId="0" borderId="0" xfId="36" applyNumberFormat="1" applyFont="1" applyBorder="1" applyAlignment="1" applyProtection="1">
      <alignment horizontal="center"/>
    </xf>
    <xf numFmtId="0" fontId="60" fillId="0" borderId="4" xfId="9" applyFont="1" applyBorder="1" applyAlignment="1">
      <alignment horizontal="left"/>
    </xf>
    <xf numFmtId="0" fontId="60" fillId="0" borderId="4" xfId="26" applyFont="1" applyBorder="1" applyAlignment="1">
      <alignment vertical="center"/>
    </xf>
    <xf numFmtId="0" fontId="60" fillId="0" borderId="5" xfId="26" applyFont="1" applyBorder="1" applyAlignment="1">
      <alignment vertical="center"/>
    </xf>
    <xf numFmtId="0" fontId="60" fillId="0" borderId="7" xfId="9" applyFont="1" applyBorder="1" applyAlignment="1">
      <alignment horizontal="right"/>
    </xf>
    <xf numFmtId="0" fontId="60" fillId="2" borderId="8" xfId="26" applyFont="1" applyFill="1" applyBorder="1" applyAlignment="1" applyProtection="1">
      <alignment horizontal="center" vertical="center"/>
      <protection locked="0"/>
    </xf>
    <xf numFmtId="0" fontId="55" fillId="0" borderId="8" xfId="0" applyFont="1" applyBorder="1">
      <alignment vertical="center"/>
    </xf>
    <xf numFmtId="0" fontId="55" fillId="0" borderId="9" xfId="0" applyFont="1" applyBorder="1">
      <alignment vertical="center"/>
    </xf>
    <xf numFmtId="179" fontId="95" fillId="27" borderId="6" xfId="1" applyFont="1" applyFill="1" applyBorder="1" applyAlignment="1">
      <alignment horizontal="center" vertical="center"/>
    </xf>
    <xf numFmtId="0" fontId="75" fillId="0" borderId="0" xfId="65" applyAlignment="1">
      <alignment vertical="top"/>
    </xf>
    <xf numFmtId="0" fontId="4" fillId="2" borderId="0" xfId="66" applyFont="1" applyFill="1" applyAlignment="1">
      <alignment vertical="top"/>
    </xf>
    <xf numFmtId="43" fontId="4" fillId="0" borderId="0" xfId="67" applyFont="1" applyAlignment="1">
      <alignment vertical="top"/>
    </xf>
    <xf numFmtId="0" fontId="77" fillId="0" borderId="0" xfId="66" applyFont="1"/>
    <xf numFmtId="0" fontId="40" fillId="0" borderId="0" xfId="66" applyFont="1" applyAlignment="1">
      <alignment vertical="top"/>
    </xf>
    <xf numFmtId="0" fontId="4" fillId="30" borderId="0" xfId="68" applyFill="1" applyAlignment="1">
      <alignment vertical="top" wrapText="1"/>
    </xf>
    <xf numFmtId="43" fontId="40" fillId="30" borderId="0" xfId="67" applyFont="1" applyFill="1" applyBorder="1" applyAlignment="1">
      <alignment vertical="top"/>
    </xf>
    <xf numFmtId="43" fontId="9" fillId="0" borderId="0" xfId="67" applyFont="1"/>
    <xf numFmtId="43" fontId="4" fillId="30" borderId="0" xfId="67" applyFont="1" applyFill="1" applyBorder="1" applyAlignment="1">
      <alignment horizontal="left" vertical="top"/>
    </xf>
    <xf numFmtId="43" fontId="40" fillId="30" borderId="0" xfId="67" applyFont="1" applyFill="1" applyBorder="1" applyAlignment="1">
      <alignment horizontal="left" vertical="top"/>
    </xf>
    <xf numFmtId="0" fontId="59" fillId="0" borderId="0" xfId="70" applyFont="1" applyAlignment="1">
      <alignment horizontal="left"/>
    </xf>
    <xf numFmtId="0" fontId="77" fillId="0" borderId="0" xfId="70">
      <alignment vertical="center"/>
    </xf>
    <xf numFmtId="0" fontId="115" fillId="32" borderId="6" xfId="70" applyFont="1" applyFill="1" applyBorder="1" applyAlignment="1">
      <alignment horizontal="center" vertical="center"/>
    </xf>
    <xf numFmtId="0" fontId="112" fillId="32" borderId="0" xfId="70" applyFont="1" applyFill="1" applyAlignment="1">
      <alignment horizontal="center" vertical="center"/>
    </xf>
    <xf numFmtId="0" fontId="115" fillId="0" borderId="6" xfId="70" applyFont="1" applyBorder="1" applyAlignment="1">
      <alignment horizontal="center" vertical="center"/>
    </xf>
    <xf numFmtId="0" fontId="112" fillId="0" borderId="0" xfId="70" applyFont="1">
      <alignment vertical="center"/>
    </xf>
    <xf numFmtId="0" fontId="116" fillId="0" borderId="6" xfId="70" applyFont="1" applyBorder="1" applyAlignment="1">
      <alignment horizontal="center" vertical="center"/>
    </xf>
    <xf numFmtId="0" fontId="116" fillId="0" borderId="6" xfId="70" applyFont="1" applyBorder="1">
      <alignment vertical="center"/>
    </xf>
    <xf numFmtId="2" fontId="116" fillId="0" borderId="6" xfId="70" applyNumberFormat="1" applyFont="1" applyBorder="1">
      <alignment vertical="center"/>
    </xf>
    <xf numFmtId="179" fontId="116" fillId="0" borderId="6" xfId="69" applyFont="1" applyBorder="1">
      <alignment vertical="center"/>
    </xf>
    <xf numFmtId="2" fontId="115" fillId="32" borderId="6" xfId="70" applyNumberFormat="1" applyFont="1" applyFill="1" applyBorder="1">
      <alignment vertical="center"/>
    </xf>
    <xf numFmtId="0" fontId="77" fillId="32" borderId="0" xfId="70" applyFill="1">
      <alignment vertical="center"/>
    </xf>
    <xf numFmtId="0" fontId="116" fillId="0" borderId="20" xfId="70" applyFont="1" applyBorder="1">
      <alignment vertical="center"/>
    </xf>
    <xf numFmtId="2" fontId="116" fillId="0" borderId="20" xfId="70" applyNumberFormat="1" applyFont="1" applyBorder="1">
      <alignment vertical="center"/>
    </xf>
    <xf numFmtId="0" fontId="116" fillId="0" borderId="6" xfId="70" applyFont="1" applyBorder="1" applyAlignment="1">
      <alignment vertical="center" wrapText="1"/>
    </xf>
    <xf numFmtId="0" fontId="116" fillId="0" borderId="12" xfId="70" applyFont="1" applyBorder="1">
      <alignment vertical="center"/>
    </xf>
    <xf numFmtId="2" fontId="116" fillId="0" borderId="13" xfId="70" applyNumberFormat="1" applyFont="1" applyBorder="1">
      <alignment vertical="center"/>
    </xf>
    <xf numFmtId="2" fontId="118" fillId="31" borderId="6" xfId="70" applyNumberFormat="1" applyFont="1" applyFill="1" applyBorder="1" applyAlignment="1">
      <alignment horizontal="center" vertical="center"/>
    </xf>
    <xf numFmtId="0" fontId="119" fillId="0" borderId="0" xfId="70" applyFont="1">
      <alignment vertical="center"/>
    </xf>
    <xf numFmtId="43" fontId="0" fillId="0" borderId="0" xfId="67" applyFont="1" applyAlignment="1">
      <alignment vertical="top"/>
    </xf>
    <xf numFmtId="0" fontId="0" fillId="0" borderId="0" xfId="0" applyAlignment="1">
      <alignment vertical="top"/>
    </xf>
    <xf numFmtId="0" fontId="38" fillId="0" borderId="0" xfId="0" applyFont="1" applyAlignment="1">
      <alignment vertical="top"/>
    </xf>
    <xf numFmtId="43" fontId="59" fillId="0" borderId="0" xfId="67" applyFont="1"/>
    <xf numFmtId="0" fontId="59" fillId="0" borderId="0" xfId="0" applyFont="1" applyAlignment="1"/>
    <xf numFmtId="43" fontId="38" fillId="30" borderId="0" xfId="67" applyFont="1" applyFill="1" applyBorder="1" applyAlignment="1">
      <alignment horizontal="left" vertical="top"/>
    </xf>
    <xf numFmtId="0" fontId="0" fillId="32" borderId="0" xfId="0" applyFill="1" applyAlignment="1">
      <alignment horizontal="center"/>
    </xf>
    <xf numFmtId="0" fontId="121" fillId="32" borderId="0" xfId="0" applyFont="1" applyFill="1">
      <alignment vertical="center"/>
    </xf>
    <xf numFmtId="179" fontId="59" fillId="0" borderId="0" xfId="1" applyFont="1" applyAlignment="1"/>
    <xf numFmtId="179" fontId="40" fillId="0" borderId="0" xfId="1" applyFont="1" applyAlignment="1">
      <alignment horizontal="center" vertical="center"/>
    </xf>
    <xf numFmtId="0" fontId="109" fillId="2" borderId="0" xfId="0" applyFont="1" applyFill="1" applyAlignment="1">
      <alignment horizontal="center" vertical="center"/>
    </xf>
    <xf numFmtId="0" fontId="59" fillId="0" borderId="0" xfId="0" applyFont="1">
      <alignment vertical="center"/>
    </xf>
    <xf numFmtId="179" fontId="36" fillId="0" borderId="0" xfId="1" applyFont="1" applyAlignment="1">
      <alignment vertical="top"/>
    </xf>
    <xf numFmtId="179" fontId="31" fillId="30" borderId="0" xfId="1" applyFont="1" applyFill="1" applyBorder="1" applyAlignment="1">
      <alignment horizontal="left" vertical="top"/>
    </xf>
    <xf numFmtId="179" fontId="38" fillId="30" borderId="0" xfId="1" applyFont="1" applyFill="1" applyBorder="1" applyAlignment="1">
      <alignment horizontal="left" vertical="center"/>
    </xf>
    <xf numFmtId="0" fontId="30" fillId="2" borderId="0" xfId="0" applyFont="1" applyFill="1">
      <alignment vertical="center"/>
    </xf>
    <xf numFmtId="0" fontId="40" fillId="0" borderId="0" xfId="0" applyFont="1" applyAlignment="1">
      <alignment vertical="top"/>
    </xf>
    <xf numFmtId="0" fontId="77" fillId="0" borderId="0" xfId="0" applyFont="1" applyAlignment="1"/>
    <xf numFmtId="0" fontId="9" fillId="0" borderId="0" xfId="0" applyFont="1" applyAlignment="1"/>
    <xf numFmtId="0" fontId="111" fillId="0" borderId="0" xfId="0" applyFont="1" applyAlignment="1"/>
    <xf numFmtId="0" fontId="112" fillId="0" borderId="0" xfId="0" applyFont="1" applyAlignment="1">
      <alignment horizontal="right"/>
    </xf>
    <xf numFmtId="0" fontId="113" fillId="2" borderId="0" xfId="0" applyFont="1" applyFill="1" applyAlignment="1">
      <alignment horizontal="right"/>
    </xf>
    <xf numFmtId="0" fontId="28" fillId="2" borderId="0" xfId="34" applyFont="1" applyFill="1" applyAlignment="1">
      <alignment vertical="center"/>
    </xf>
    <xf numFmtId="0" fontId="28" fillId="32" borderId="0" xfId="34" applyFont="1" applyFill="1" applyAlignment="1">
      <alignment vertical="center"/>
    </xf>
    <xf numFmtId="0" fontId="30" fillId="33" borderId="6" xfId="34" applyFont="1" applyFill="1" applyBorder="1" applyAlignment="1">
      <alignment horizontal="center" vertical="center"/>
    </xf>
    <xf numFmtId="1" fontId="30" fillId="33" borderId="6" xfId="48" applyNumberFormat="1" applyFont="1" applyFill="1" applyBorder="1" applyAlignment="1" applyProtection="1">
      <alignment horizontal="center" vertical="center"/>
    </xf>
    <xf numFmtId="176" fontId="30" fillId="5" borderId="4" xfId="34" applyNumberFormat="1" applyFont="1" applyFill="1" applyBorder="1" applyAlignment="1">
      <alignment horizontal="center" vertical="center"/>
    </xf>
    <xf numFmtId="0" fontId="30" fillId="5" borderId="0" xfId="34" applyFont="1" applyFill="1" applyAlignment="1">
      <alignment horizontal="center" vertical="center"/>
    </xf>
    <xf numFmtId="1" fontId="30" fillId="5" borderId="4" xfId="48" applyNumberFormat="1" applyFont="1" applyFill="1" applyBorder="1" applyAlignment="1" applyProtection="1">
      <alignment horizontal="center" vertical="center"/>
    </xf>
    <xf numFmtId="1" fontId="30" fillId="5" borderId="5" xfId="48" applyNumberFormat="1" applyFont="1" applyFill="1" applyBorder="1" applyAlignment="1" applyProtection="1">
      <alignment horizontal="center" vertical="center"/>
    </xf>
    <xf numFmtId="167" fontId="31" fillId="0" borderId="6" xfId="48" applyFont="1" applyFill="1" applyBorder="1" applyAlignment="1" applyProtection="1">
      <alignment horizontal="right"/>
    </xf>
    <xf numFmtId="0" fontId="30" fillId="5" borderId="0" xfId="34" applyFont="1" applyFill="1" applyAlignment="1">
      <alignment vertical="center"/>
    </xf>
    <xf numFmtId="10" fontId="31" fillId="2" borderId="12" xfId="34" applyNumberFormat="1" applyFont="1" applyFill="1" applyBorder="1" applyAlignment="1">
      <alignment horizontal="center"/>
    </xf>
    <xf numFmtId="10" fontId="31" fillId="2" borderId="10" xfId="34" applyNumberFormat="1" applyFont="1" applyFill="1" applyBorder="1" applyAlignment="1">
      <alignment horizontal="center"/>
    </xf>
    <xf numFmtId="179" fontId="31" fillId="2" borderId="11" xfId="1" applyFont="1" applyFill="1" applyBorder="1" applyAlignment="1">
      <alignment horizontal="center"/>
    </xf>
    <xf numFmtId="181" fontId="30" fillId="2" borderId="6" xfId="48" applyNumberFormat="1" applyFont="1" applyFill="1" applyBorder="1" applyAlignment="1" applyProtection="1">
      <alignment horizontal="right"/>
    </xf>
    <xf numFmtId="43" fontId="16" fillId="0" borderId="0" xfId="67" applyFont="1"/>
    <xf numFmtId="10" fontId="102" fillId="32" borderId="6" xfId="48" applyNumberFormat="1" applyFont="1" applyFill="1" applyBorder="1" applyAlignment="1" applyProtection="1">
      <alignment horizontal="right"/>
    </xf>
    <xf numFmtId="176" fontId="30" fillId="33" borderId="4" xfId="34" applyNumberFormat="1" applyFont="1" applyFill="1" applyBorder="1" applyAlignment="1">
      <alignment horizontal="center"/>
    </xf>
    <xf numFmtId="176" fontId="30" fillId="33" borderId="6" xfId="34" applyNumberFormat="1" applyFont="1" applyFill="1" applyBorder="1" applyAlignment="1">
      <alignment horizontal="center"/>
    </xf>
    <xf numFmtId="10" fontId="30" fillId="33" borderId="6" xfId="34" applyNumberFormat="1" applyFont="1" applyFill="1" applyBorder="1" applyAlignment="1">
      <alignment horizontal="right"/>
    </xf>
    <xf numFmtId="0" fontId="28" fillId="32" borderId="0" xfId="34" applyFont="1" applyFill="1"/>
    <xf numFmtId="167" fontId="30" fillId="33" borderId="6" xfId="34" applyNumberFormat="1" applyFont="1" applyFill="1" applyBorder="1" applyAlignment="1">
      <alignment horizontal="right"/>
    </xf>
    <xf numFmtId="176" fontId="30" fillId="33" borderId="7" xfId="34" applyNumberFormat="1" applyFont="1" applyFill="1" applyBorder="1" applyAlignment="1">
      <alignment horizontal="center"/>
    </xf>
    <xf numFmtId="167" fontId="30" fillId="33" borderId="6" xfId="48" applyFont="1" applyFill="1" applyBorder="1" applyAlignment="1" applyProtection="1">
      <alignment horizontal="right"/>
    </xf>
    <xf numFmtId="0" fontId="4" fillId="2" borderId="0" xfId="71" applyFont="1" applyFill="1" applyAlignment="1">
      <alignment vertical="top"/>
    </xf>
    <xf numFmtId="43" fontId="4" fillId="0" borderId="0" xfId="72" applyFont="1" applyAlignment="1">
      <alignment vertical="top"/>
    </xf>
    <xf numFmtId="0" fontId="77" fillId="0" borderId="0" xfId="71" applyFont="1"/>
    <xf numFmtId="0" fontId="40" fillId="0" borderId="0" xfId="71" applyFont="1" applyAlignment="1">
      <alignment vertical="top"/>
    </xf>
    <xf numFmtId="0" fontId="58" fillId="0" borderId="0" xfId="77" applyFont="1"/>
    <xf numFmtId="0" fontId="59" fillId="0" borderId="0" xfId="77" applyFont="1"/>
    <xf numFmtId="0" fontId="59" fillId="0" borderId="0" xfId="77" applyFont="1" applyAlignment="1">
      <alignment horizontal="left"/>
    </xf>
    <xf numFmtId="0" fontId="27" fillId="0" borderId="0" xfId="77" applyFont="1" applyAlignment="1">
      <alignment horizontal="center"/>
    </xf>
    <xf numFmtId="0" fontId="27" fillId="0" borderId="0" xfId="77" applyFont="1"/>
    <xf numFmtId="0" fontId="27" fillId="0" borderId="0" xfId="77" applyFont="1" applyAlignment="1">
      <alignment horizontal="left"/>
    </xf>
    <xf numFmtId="0" fontId="10" fillId="0" borderId="0" xfId="79" applyFont="1"/>
    <xf numFmtId="0" fontId="10" fillId="0" borderId="0" xfId="79" applyFont="1" applyAlignment="1">
      <alignment horizontal="center"/>
    </xf>
    <xf numFmtId="0" fontId="4" fillId="0" borderId="0" xfId="79"/>
    <xf numFmtId="0" fontId="125" fillId="0" borderId="0" xfId="79" applyFont="1"/>
    <xf numFmtId="0" fontId="126" fillId="0" borderId="0" xfId="79" applyFont="1" applyAlignment="1">
      <alignment horizontal="center"/>
    </xf>
    <xf numFmtId="0" fontId="4" fillId="0" borderId="0" xfId="79" applyAlignment="1">
      <alignment horizontal="right"/>
    </xf>
    <xf numFmtId="0" fontId="4" fillId="0" borderId="45" xfId="79" applyBorder="1" applyAlignment="1">
      <alignment horizontal="justify" vertical="top" wrapText="1"/>
    </xf>
    <xf numFmtId="10" fontId="16" fillId="32" borderId="46" xfId="80" applyNumberFormat="1" applyFont="1" applyFill="1" applyBorder="1" applyAlignment="1" applyProtection="1">
      <alignment horizontal="center" vertical="top" wrapText="1"/>
      <protection locked="0"/>
    </xf>
    <xf numFmtId="0" fontId="4" fillId="0" borderId="13" xfId="79" applyBorder="1" applyAlignment="1">
      <alignment horizontal="center" vertical="top" wrapText="1"/>
    </xf>
    <xf numFmtId="0" fontId="9" fillId="0" borderId="0" xfId="79" applyFont="1" applyAlignment="1">
      <alignment horizontal="center" wrapText="1"/>
    </xf>
    <xf numFmtId="0" fontId="10" fillId="0" borderId="45" xfId="79" applyFont="1" applyBorder="1" applyAlignment="1">
      <alignment horizontal="center" vertical="top" wrapText="1"/>
    </xf>
    <xf numFmtId="10" fontId="10" fillId="32" borderId="46" xfId="80" applyNumberFormat="1" applyFont="1" applyFill="1" applyBorder="1" applyAlignment="1" applyProtection="1">
      <alignment horizontal="center" vertical="top" wrapText="1"/>
      <protection locked="0"/>
    </xf>
    <xf numFmtId="0" fontId="4" fillId="0" borderId="0" xfId="79" applyAlignment="1">
      <alignment horizontal="center"/>
    </xf>
    <xf numFmtId="10" fontId="10" fillId="32" borderId="46" xfId="79" applyNumberFormat="1" applyFont="1" applyFill="1" applyBorder="1" applyAlignment="1" applyProtection="1">
      <alignment horizontal="center" vertical="top" wrapText="1"/>
      <protection locked="0"/>
    </xf>
    <xf numFmtId="0" fontId="10" fillId="0" borderId="0" xfId="79" applyFont="1" applyAlignment="1">
      <alignment horizontal="center" vertical="top" wrapText="1"/>
    </xf>
    <xf numFmtId="2" fontId="10" fillId="2" borderId="0" xfId="79" applyNumberFormat="1" applyFont="1" applyFill="1" applyAlignment="1" applyProtection="1">
      <alignment horizontal="center" vertical="top" wrapText="1"/>
      <protection locked="0"/>
    </xf>
    <xf numFmtId="0" fontId="4" fillId="0" borderId="0" xfId="79" applyAlignment="1">
      <alignment horizontal="center" vertical="top" wrapText="1"/>
    </xf>
    <xf numFmtId="0" fontId="126" fillId="0" borderId="0" xfId="79" applyFont="1"/>
    <xf numFmtId="10" fontId="63" fillId="0" borderId="0" xfId="81" applyNumberFormat="1" applyFont="1" applyBorder="1" applyAlignment="1" applyProtection="1">
      <alignment horizontal="left" vertical="center" wrapText="1"/>
    </xf>
    <xf numFmtId="10" fontId="64" fillId="0" borderId="0" xfId="81" applyNumberFormat="1" applyFont="1" applyProtection="1"/>
    <xf numFmtId="10" fontId="129" fillId="2" borderId="0" xfId="82" applyNumberFormat="1" applyFont="1" applyFill="1" applyBorder="1" applyAlignment="1" applyProtection="1">
      <alignment horizontal="center" vertical="center" wrapText="1"/>
    </xf>
    <xf numFmtId="0" fontId="12" fillId="32" borderId="0" xfId="0" applyFont="1" applyFill="1" applyAlignment="1"/>
    <xf numFmtId="186" fontId="53" fillId="32" borderId="0" xfId="16" applyNumberFormat="1" applyFont="1" applyFill="1" applyAlignment="1">
      <alignment horizontal="center" vertical="center"/>
    </xf>
    <xf numFmtId="187" fontId="12" fillId="32" borderId="0" xfId="2" applyNumberFormat="1" applyFont="1" applyFill="1" applyAlignment="1"/>
    <xf numFmtId="1" fontId="32" fillId="2" borderId="33" xfId="16" applyNumberFormat="1" applyFont="1" applyFill="1" applyBorder="1" applyAlignment="1">
      <alignment horizontal="center" vertical="center"/>
    </xf>
    <xf numFmtId="1" fontId="50" fillId="2" borderId="30" xfId="16" applyNumberFormat="1" applyFont="1" applyFill="1" applyBorder="1" applyAlignment="1">
      <alignment horizontal="justify" vertical="center" wrapText="1"/>
    </xf>
    <xf numFmtId="10" fontId="50" fillId="2" borderId="42" xfId="2" applyNumberFormat="1" applyFont="1" applyFill="1" applyBorder="1" applyAlignment="1">
      <alignment horizontal="center" vertical="center" wrapText="1"/>
    </xf>
    <xf numFmtId="0" fontId="12" fillId="2" borderId="0" xfId="0" applyFont="1" applyFill="1" applyAlignment="1"/>
    <xf numFmtId="175" fontId="12" fillId="2" borderId="0" xfId="0" applyNumberFormat="1" applyFont="1" applyFill="1" applyAlignment="1"/>
    <xf numFmtId="179" fontId="4" fillId="30" borderId="0" xfId="1" applyFont="1" applyFill="1" applyAlignment="1">
      <alignment vertical="top" wrapText="1"/>
    </xf>
    <xf numFmtId="179" fontId="50" fillId="2" borderId="30" xfId="1" applyFont="1" applyFill="1" applyBorder="1" applyAlignment="1">
      <alignment horizontal="center" vertical="center" wrapText="1"/>
    </xf>
    <xf numFmtId="179" fontId="50" fillId="0" borderId="30" xfId="1" applyFont="1" applyFill="1" applyBorder="1" applyAlignment="1">
      <alignment horizontal="center" vertical="center" wrapText="1"/>
    </xf>
    <xf numFmtId="179" fontId="12" fillId="0" borderId="0" xfId="1" applyFont="1" applyFill="1" applyAlignment="1"/>
    <xf numFmtId="4" fontId="51" fillId="32" borderId="6" xfId="16" applyNumberFormat="1" applyFont="1" applyFill="1" applyBorder="1" applyAlignment="1">
      <alignment horizontal="center" vertical="center"/>
    </xf>
    <xf numFmtId="4" fontId="51" fillId="32" borderId="6" xfId="16" applyNumberFormat="1" applyFont="1" applyFill="1" applyBorder="1" applyAlignment="1">
      <alignment horizontal="center" vertical="center" wrapText="1"/>
    </xf>
    <xf numFmtId="179" fontId="53" fillId="32" borderId="6" xfId="1" applyFont="1" applyFill="1" applyBorder="1" applyAlignment="1">
      <alignment horizontal="center" vertical="center"/>
    </xf>
    <xf numFmtId="10" fontId="54" fillId="32" borderId="6" xfId="16" applyNumberFormat="1" applyFont="1" applyFill="1" applyBorder="1" applyAlignment="1">
      <alignment horizontal="center" vertical="center"/>
    </xf>
    <xf numFmtId="0" fontId="32" fillId="0" borderId="54" xfId="16" applyFont="1" applyBorder="1" applyAlignment="1">
      <alignment horizontal="center" vertical="center"/>
    </xf>
    <xf numFmtId="0" fontId="32" fillId="0" borderId="35" xfId="16" applyFont="1" applyBorder="1" applyAlignment="1">
      <alignment horizontal="justify" vertical="center" wrapText="1"/>
    </xf>
    <xf numFmtId="179" fontId="32" fillId="0" borderId="35" xfId="1" applyFont="1" applyFill="1" applyBorder="1" applyAlignment="1">
      <alignment horizontal="center" vertical="center" wrapText="1"/>
    </xf>
    <xf numFmtId="10" fontId="52" fillId="0" borderId="55" xfId="35" applyNumberFormat="1" applyFont="1" applyFill="1" applyBorder="1" applyAlignment="1">
      <alignment horizontal="center" vertical="center" wrapText="1"/>
    </xf>
    <xf numFmtId="179" fontId="51" fillId="32" borderId="6" xfId="1" applyFont="1" applyFill="1" applyBorder="1" applyAlignment="1" applyProtection="1">
      <alignment horizontal="center" vertical="center" wrapText="1"/>
    </xf>
    <xf numFmtId="0" fontId="32" fillId="32" borderId="6" xfId="16" applyFont="1" applyFill="1" applyBorder="1" applyAlignment="1">
      <alignment horizontal="center" vertical="center" wrapText="1"/>
    </xf>
    <xf numFmtId="0" fontId="37" fillId="3" borderId="0" xfId="0" applyFont="1" applyFill="1">
      <alignment vertical="center"/>
    </xf>
    <xf numFmtId="0" fontId="36" fillId="34" borderId="0" xfId="0" applyFont="1" applyFill="1">
      <alignment vertical="center"/>
    </xf>
    <xf numFmtId="0" fontId="131" fillId="2" borderId="0" xfId="0" applyFont="1" applyFill="1">
      <alignment vertical="center"/>
    </xf>
    <xf numFmtId="0" fontId="131" fillId="0" borderId="0" xfId="0" applyFont="1">
      <alignment vertical="center"/>
    </xf>
    <xf numFmtId="179" fontId="10" fillId="32" borderId="6" xfId="1" applyFont="1" applyFill="1" applyBorder="1" applyAlignment="1">
      <alignment horizontal="center" vertical="center" wrapText="1"/>
    </xf>
    <xf numFmtId="43" fontId="4" fillId="32" borderId="6" xfId="0" applyNumberFormat="1" applyFont="1" applyFill="1" applyBorder="1">
      <alignment vertical="center"/>
    </xf>
    <xf numFmtId="43" fontId="4" fillId="2" borderId="6" xfId="0" applyNumberFormat="1" applyFont="1" applyFill="1" applyBorder="1">
      <alignment vertical="center"/>
    </xf>
    <xf numFmtId="43" fontId="27" fillId="2" borderId="6" xfId="0" applyNumberFormat="1" applyFont="1" applyFill="1" applyBorder="1">
      <alignment vertical="center"/>
    </xf>
    <xf numFmtId="179" fontId="10" fillId="2" borderId="6" xfId="1" applyFont="1" applyFill="1" applyBorder="1" applyAlignment="1">
      <alignment vertical="center"/>
    </xf>
    <xf numFmtId="179" fontId="135" fillId="31" borderId="12" xfId="1" applyFont="1" applyFill="1" applyBorder="1" applyAlignment="1">
      <alignment horizontal="right" vertical="center"/>
    </xf>
    <xf numFmtId="0" fontId="0" fillId="0" borderId="12" xfId="0" applyBorder="1" applyAlignment="1">
      <alignment horizontal="center" vertical="center"/>
    </xf>
    <xf numFmtId="0" fontId="0" fillId="0" borderId="20" xfId="0" applyBorder="1" applyAlignment="1">
      <alignment wrapText="1"/>
    </xf>
    <xf numFmtId="0" fontId="0" fillId="0" borderId="20" xfId="0" applyBorder="1" applyAlignment="1">
      <alignment horizontal="center" vertical="center"/>
    </xf>
    <xf numFmtId="179" fontId="0" fillId="0" borderId="20" xfId="1" applyFont="1" applyBorder="1" applyAlignment="1">
      <alignment horizontal="center" vertical="center"/>
    </xf>
    <xf numFmtId="179" fontId="0" fillId="0" borderId="13" xfId="1" applyFont="1" applyBorder="1" applyAlignment="1">
      <alignment horizontal="center" vertical="center"/>
    </xf>
    <xf numFmtId="179" fontId="20" fillId="30" borderId="13" xfId="1" applyFont="1" applyFill="1" applyBorder="1" applyAlignment="1" applyProtection="1">
      <alignment horizontal="center" vertical="center" wrapText="1"/>
    </xf>
    <xf numFmtId="179" fontId="10" fillId="32" borderId="6" xfId="1" applyFont="1" applyFill="1" applyBorder="1" applyAlignment="1">
      <alignment vertical="center"/>
    </xf>
    <xf numFmtId="179" fontId="0" fillId="0" borderId="0" xfId="1" applyFont="1" applyAlignment="1">
      <alignment vertical="top"/>
    </xf>
    <xf numFmtId="179" fontId="4" fillId="2" borderId="13" xfId="1" applyFont="1" applyFill="1" applyBorder="1">
      <alignment vertical="center"/>
    </xf>
    <xf numFmtId="179" fontId="4" fillId="32" borderId="13" xfId="1" applyFont="1" applyFill="1" applyBorder="1">
      <alignment vertical="center"/>
    </xf>
    <xf numFmtId="179" fontId="37" fillId="0" borderId="0" xfId="1" applyFont="1">
      <alignment vertical="center"/>
    </xf>
    <xf numFmtId="179" fontId="42" fillId="0" borderId="0" xfId="1" applyFont="1">
      <alignment vertical="center"/>
    </xf>
    <xf numFmtId="49" fontId="2" fillId="4" borderId="0" xfId="84" applyNumberFormat="1" applyFill="1" applyAlignment="1">
      <alignment horizontal="center" vertical="center"/>
    </xf>
    <xf numFmtId="0" fontId="2" fillId="0" borderId="0" xfId="84" applyAlignment="1">
      <alignment vertical="center"/>
    </xf>
    <xf numFmtId="43" fontId="2" fillId="0" borderId="0" xfId="85" applyBorder="1" applyAlignment="1">
      <alignment horizontal="center" vertical="center"/>
    </xf>
    <xf numFmtId="10" fontId="0" fillId="0" borderId="0" xfId="86" applyNumberFormat="1" applyFont="1" applyAlignment="1">
      <alignment vertical="center"/>
    </xf>
    <xf numFmtId="43" fontId="142" fillId="0" borderId="0" xfId="85" applyFont="1" applyAlignment="1">
      <alignment horizontal="center" vertical="center"/>
    </xf>
    <xf numFmtId="43" fontId="0" fillId="0" borderId="0" xfId="85" applyFont="1" applyBorder="1" applyAlignment="1">
      <alignment horizontal="center" vertical="center"/>
    </xf>
    <xf numFmtId="43" fontId="4" fillId="2" borderId="0" xfId="85" applyFont="1" applyFill="1" applyBorder="1" applyAlignment="1">
      <alignment horizontal="left" vertical="center" wrapText="1"/>
    </xf>
    <xf numFmtId="43" fontId="4" fillId="0" borderId="0" xfId="85" applyFont="1" applyAlignment="1">
      <alignment horizontal="center" vertical="center" wrapText="1"/>
    </xf>
    <xf numFmtId="0" fontId="111" fillId="0" borderId="0" xfId="84" applyFont="1" applyAlignment="1">
      <alignment vertical="center"/>
    </xf>
    <xf numFmtId="0" fontId="2" fillId="0" borderId="0" xfId="84" applyAlignment="1">
      <alignment horizontal="center" vertical="center"/>
    </xf>
    <xf numFmtId="0" fontId="2" fillId="0" borderId="0" xfId="84" applyAlignment="1">
      <alignment horizontal="left" vertical="center" wrapText="1"/>
    </xf>
    <xf numFmtId="0" fontId="2" fillId="0" borderId="0" xfId="84" applyAlignment="1">
      <alignment horizontal="left" vertical="center"/>
    </xf>
    <xf numFmtId="43" fontId="2" fillId="0" borderId="0" xfId="85" applyAlignment="1">
      <alignment horizontal="center" vertical="center"/>
    </xf>
    <xf numFmtId="43" fontId="2" fillId="2" borderId="0" xfId="85" applyFill="1" applyBorder="1" applyAlignment="1">
      <alignment horizontal="center" vertical="center"/>
    </xf>
    <xf numFmtId="199" fontId="67" fillId="32" borderId="63" xfId="88" applyNumberFormat="1" applyFont="1" applyFill="1" applyBorder="1" applyAlignment="1">
      <alignment horizontal="center" vertical="center" shrinkToFit="1"/>
    </xf>
    <xf numFmtId="0" fontId="142" fillId="0" borderId="0" xfId="88" applyFont="1" applyAlignment="1">
      <alignment horizontal="left" vertical="center"/>
    </xf>
    <xf numFmtId="200" fontId="10" fillId="2" borderId="47" xfId="88" applyNumberFormat="1" applyFont="1" applyFill="1" applyBorder="1" applyAlignment="1">
      <alignment horizontal="center" vertical="center" wrapText="1"/>
    </xf>
    <xf numFmtId="0" fontId="145" fillId="2" borderId="0" xfId="88" applyFill="1" applyAlignment="1">
      <alignment horizontal="left" vertical="top"/>
    </xf>
    <xf numFmtId="201" fontId="142" fillId="19" borderId="28" xfId="88" applyNumberFormat="1" applyFont="1" applyFill="1" applyBorder="1" applyAlignment="1">
      <alignment horizontal="center" vertical="center" shrinkToFit="1"/>
    </xf>
    <xf numFmtId="0" fontId="145" fillId="19" borderId="0" xfId="88" applyFill="1" applyAlignment="1">
      <alignment horizontal="left" vertical="top"/>
    </xf>
    <xf numFmtId="0" fontId="4" fillId="0" borderId="28" xfId="88" applyFont="1" applyBorder="1" applyAlignment="1">
      <alignment horizontal="center" vertical="top" wrapText="1"/>
    </xf>
    <xf numFmtId="0" fontId="4" fillId="0" borderId="28" xfId="88" applyFont="1" applyBorder="1" applyAlignment="1">
      <alignment horizontal="left" vertical="top" wrapText="1" indent="2"/>
    </xf>
    <xf numFmtId="0" fontId="142" fillId="0" borderId="28" xfId="88" applyFont="1" applyBorder="1" applyAlignment="1">
      <alignment horizontal="left" wrapText="1"/>
    </xf>
    <xf numFmtId="0" fontId="4" fillId="0" borderId="28" xfId="88" applyFont="1" applyBorder="1" applyAlignment="1">
      <alignment horizontal="right" vertical="top" wrapText="1"/>
    </xf>
    <xf numFmtId="0" fontId="145" fillId="0" borderId="0" xfId="88" applyAlignment="1">
      <alignment horizontal="left" vertical="top"/>
    </xf>
    <xf numFmtId="2" fontId="142" fillId="0" borderId="28" xfId="88" applyNumberFormat="1" applyFont="1" applyBorder="1" applyAlignment="1">
      <alignment horizontal="center" vertical="top" shrinkToFit="1"/>
    </xf>
    <xf numFmtId="2" fontId="142" fillId="0" borderId="28" xfId="88" applyNumberFormat="1" applyFont="1" applyBorder="1" applyAlignment="1">
      <alignment horizontal="left" vertical="top" indent="2" shrinkToFit="1"/>
    </xf>
    <xf numFmtId="2" fontId="142" fillId="0" borderId="28" xfId="88" applyNumberFormat="1" applyFont="1" applyBorder="1" applyAlignment="1">
      <alignment horizontal="right" vertical="top" shrinkToFit="1"/>
    </xf>
    <xf numFmtId="43" fontId="133" fillId="32" borderId="28" xfId="89" applyFont="1" applyFill="1" applyBorder="1" applyAlignment="1">
      <alignment horizontal="center" vertical="center" shrinkToFit="1"/>
    </xf>
    <xf numFmtId="2" fontId="142" fillId="0" borderId="28" xfId="88" applyNumberFormat="1" applyFont="1" applyBorder="1" applyAlignment="1">
      <alignment horizontal="center" vertical="center" shrinkToFit="1"/>
    </xf>
    <xf numFmtId="2" fontId="142" fillId="0" borderId="28" xfId="88" applyNumberFormat="1" applyFont="1" applyBorder="1" applyAlignment="1">
      <alignment horizontal="left" vertical="center" shrinkToFit="1"/>
    </xf>
    <xf numFmtId="2" fontId="142" fillId="0" borderId="28" xfId="88" applyNumberFormat="1" applyFont="1" applyBorder="1" applyAlignment="1">
      <alignment horizontal="right" vertical="center" shrinkToFit="1"/>
    </xf>
    <xf numFmtId="0" fontId="145" fillId="0" borderId="0" xfId="88" applyAlignment="1">
      <alignment horizontal="left" vertical="center"/>
    </xf>
    <xf numFmtId="0" fontId="142" fillId="0" borderId="28" xfId="88" applyFont="1" applyBorder="1" applyAlignment="1">
      <alignment horizontal="left" vertical="center" wrapText="1"/>
    </xf>
    <xf numFmtId="0" fontId="4" fillId="0" borderId="28" xfId="88" applyFont="1" applyBorder="1" applyAlignment="1">
      <alignment horizontal="left" vertical="top" wrapText="1" indent="1"/>
    </xf>
    <xf numFmtId="199" fontId="67" fillId="32" borderId="66" xfId="88" applyNumberFormat="1" applyFont="1" applyFill="1" applyBorder="1" applyAlignment="1">
      <alignment horizontal="center" vertical="center" shrinkToFit="1"/>
    </xf>
    <xf numFmtId="0" fontId="142" fillId="0" borderId="47" xfId="88" applyFont="1" applyBorder="1" applyAlignment="1">
      <alignment wrapText="1"/>
    </xf>
    <xf numFmtId="0" fontId="142" fillId="0" borderId="62" xfId="88" applyFont="1" applyBorder="1" applyAlignment="1">
      <alignment wrapText="1"/>
    </xf>
    <xf numFmtId="0" fontId="142" fillId="0" borderId="65" xfId="88" applyFont="1" applyBorder="1" applyAlignment="1">
      <alignment wrapText="1"/>
    </xf>
    <xf numFmtId="0" fontId="10" fillId="0" borderId="67" xfId="88" applyFont="1" applyBorder="1" applyAlignment="1">
      <alignment horizontal="right" vertical="top" wrapText="1"/>
    </xf>
    <xf numFmtId="0" fontId="10" fillId="0" borderId="62" xfId="88" applyFont="1" applyBorder="1" applyAlignment="1">
      <alignment horizontal="right" vertical="top" wrapText="1"/>
    </xf>
    <xf numFmtId="43" fontId="133" fillId="2" borderId="65" xfId="89" applyFont="1" applyFill="1" applyBorder="1" applyAlignment="1">
      <alignment horizontal="center" vertical="center" shrinkToFit="1"/>
    </xf>
    <xf numFmtId="185" fontId="142" fillId="0" borderId="28" xfId="88" applyNumberFormat="1" applyFont="1" applyBorder="1" applyAlignment="1">
      <alignment horizontal="center" vertical="top" shrinkToFit="1"/>
    </xf>
    <xf numFmtId="185" fontId="142" fillId="0" borderId="28" xfId="88" applyNumberFormat="1" applyFont="1" applyBorder="1" applyAlignment="1">
      <alignment horizontal="left" vertical="top" indent="2" shrinkToFit="1"/>
    </xf>
    <xf numFmtId="4" fontId="142" fillId="0" borderId="28" xfId="88" applyNumberFormat="1" applyFont="1" applyBorder="1" applyAlignment="1">
      <alignment horizontal="right" vertical="top" shrinkToFit="1"/>
    </xf>
    <xf numFmtId="0" fontId="4" fillId="0" borderId="28" xfId="88" applyFont="1" applyBorder="1" applyAlignment="1">
      <alignment horizontal="left" vertical="top" wrapText="1"/>
    </xf>
    <xf numFmtId="0" fontId="142" fillId="0" borderId="28" xfId="88" applyFont="1" applyBorder="1" applyAlignment="1">
      <alignment vertical="center" wrapText="1"/>
    </xf>
    <xf numFmtId="2" fontId="142" fillId="0" borderId="28" xfId="88" applyNumberFormat="1" applyFont="1" applyBorder="1" applyAlignment="1">
      <alignment vertical="center" shrinkToFit="1"/>
    </xf>
    <xf numFmtId="0" fontId="145" fillId="0" borderId="0" xfId="88" applyAlignment="1">
      <alignment vertical="center"/>
    </xf>
    <xf numFmtId="0" fontId="10" fillId="0" borderId="65" xfId="88" applyFont="1" applyBorder="1" applyAlignment="1">
      <alignment horizontal="right" vertical="top" wrapText="1"/>
    </xf>
    <xf numFmtId="0" fontId="142" fillId="0" borderId="68" xfId="88" applyFont="1" applyBorder="1" applyAlignment="1">
      <alignment horizontal="left" wrapText="1"/>
    </xf>
    <xf numFmtId="0" fontId="142" fillId="0" borderId="69" xfId="88" applyFont="1" applyBorder="1" applyAlignment="1">
      <alignment vertical="center" wrapText="1"/>
    </xf>
    <xf numFmtId="0" fontId="4" fillId="0" borderId="28" xfId="88" applyFont="1" applyBorder="1" applyAlignment="1">
      <alignment horizontal="center" vertical="center" wrapText="1"/>
    </xf>
    <xf numFmtId="0" fontId="4" fillId="0" borderId="28" xfId="88" applyFont="1" applyBorder="1" applyAlignment="1">
      <alignment horizontal="left" vertical="center" wrapText="1"/>
    </xf>
    <xf numFmtId="0" fontId="4" fillId="0" borderId="28" xfId="88" applyFont="1" applyBorder="1" applyAlignment="1">
      <alignment horizontal="right" vertical="center" wrapText="1"/>
    </xf>
    <xf numFmtId="0" fontId="142" fillId="0" borderId="69" xfId="88" applyFont="1" applyBorder="1" applyAlignment="1">
      <alignment horizontal="left" wrapText="1"/>
    </xf>
    <xf numFmtId="201" fontId="140" fillId="36" borderId="28" xfId="83" applyNumberFormat="1" applyBorder="1" applyAlignment="1">
      <alignment horizontal="center" vertical="center" shrinkToFit="1"/>
    </xf>
    <xf numFmtId="0" fontId="140" fillId="36" borderId="0" xfId="83" applyBorder="1" applyAlignment="1">
      <alignment horizontal="left" vertical="top"/>
    </xf>
    <xf numFmtId="0" fontId="10" fillId="0" borderId="47" xfId="88" applyFont="1" applyBorder="1" applyAlignment="1">
      <alignment horizontal="right" vertical="top" wrapText="1"/>
    </xf>
    <xf numFmtId="0" fontId="4" fillId="2" borderId="47" xfId="88" applyFont="1" applyFill="1" applyBorder="1" applyAlignment="1">
      <alignment horizontal="left" vertical="top" wrapText="1"/>
    </xf>
    <xf numFmtId="0" fontId="4" fillId="2" borderId="62" xfId="88" applyFont="1" applyFill="1" applyBorder="1" applyAlignment="1">
      <alignment horizontal="left" vertical="top" wrapText="1"/>
    </xf>
    <xf numFmtId="2" fontId="142" fillId="2" borderId="62" xfId="88" applyNumberFormat="1" applyFont="1" applyFill="1" applyBorder="1" applyAlignment="1">
      <alignment horizontal="right" vertical="top" shrinkToFit="1"/>
    </xf>
    <xf numFmtId="0" fontId="142" fillId="2" borderId="62" xfId="88" applyFont="1" applyFill="1" applyBorder="1" applyAlignment="1">
      <alignment horizontal="left" wrapText="1"/>
    </xf>
    <xf numFmtId="0" fontId="142" fillId="2" borderId="65" xfId="88" applyFont="1" applyFill="1" applyBorder="1" applyAlignment="1">
      <alignment horizontal="left" wrapText="1"/>
    </xf>
    <xf numFmtId="2" fontId="142" fillId="2" borderId="28" xfId="88" applyNumberFormat="1" applyFont="1" applyFill="1" applyBorder="1" applyAlignment="1">
      <alignment horizontal="right" vertical="top" shrinkToFit="1"/>
    </xf>
    <xf numFmtId="2" fontId="142" fillId="0" borderId="28" xfId="88" applyNumberFormat="1" applyFont="1" applyBorder="1" applyAlignment="1">
      <alignment horizontal="left" vertical="top" indent="4" shrinkToFit="1"/>
    </xf>
    <xf numFmtId="0" fontId="145" fillId="0" borderId="0" xfId="88" applyAlignment="1">
      <alignment horizontal="center" vertical="top"/>
    </xf>
    <xf numFmtId="0" fontId="132" fillId="32" borderId="71" xfId="84" applyFont="1" applyFill="1" applyBorder="1" applyAlignment="1">
      <alignment horizontal="center" vertical="center" wrapText="1"/>
    </xf>
    <xf numFmtId="43" fontId="132" fillId="32" borderId="71" xfId="85" applyFont="1" applyFill="1" applyBorder="1" applyAlignment="1">
      <alignment horizontal="center" vertical="center" wrapText="1"/>
    </xf>
    <xf numFmtId="0" fontId="147" fillId="32" borderId="0" xfId="84" applyFont="1" applyFill="1" applyAlignment="1">
      <alignment vertical="center"/>
    </xf>
    <xf numFmtId="43" fontId="147" fillId="32" borderId="0" xfId="85" applyFont="1" applyFill="1" applyAlignment="1">
      <alignment vertical="center"/>
    </xf>
    <xf numFmtId="0" fontId="132" fillId="2" borderId="71" xfId="84" applyFont="1" applyFill="1" applyBorder="1" applyAlignment="1">
      <alignment horizontal="center" vertical="center" wrapText="1"/>
    </xf>
    <xf numFmtId="43" fontId="132" fillId="2" borderId="71" xfId="85" applyFont="1" applyFill="1" applyBorder="1" applyAlignment="1">
      <alignment horizontal="center" vertical="center" wrapText="1"/>
    </xf>
    <xf numFmtId="0" fontId="147" fillId="2" borderId="0" xfId="84" applyFont="1" applyFill="1" applyAlignment="1">
      <alignment vertical="center"/>
    </xf>
    <xf numFmtId="0" fontId="49" fillId="32" borderId="71" xfId="84" applyFont="1" applyFill="1" applyBorder="1" applyAlignment="1">
      <alignment horizontal="center" vertical="center"/>
    </xf>
    <xf numFmtId="0" fontId="138" fillId="32" borderId="71" xfId="84" applyFont="1" applyFill="1" applyBorder="1" applyAlignment="1">
      <alignment horizontal="center" vertical="center" wrapText="1"/>
    </xf>
    <xf numFmtId="43" fontId="49" fillId="32" borderId="71" xfId="85" applyFont="1" applyFill="1" applyBorder="1" applyAlignment="1">
      <alignment vertical="center"/>
    </xf>
    <xf numFmtId="0" fontId="49" fillId="32" borderId="0" xfId="84" applyFont="1" applyFill="1"/>
    <xf numFmtId="0" fontId="49" fillId="32" borderId="71" xfId="84" applyFont="1" applyFill="1" applyBorder="1" applyAlignment="1">
      <alignment vertical="center" wrapText="1"/>
    </xf>
    <xf numFmtId="0" fontId="2" fillId="0" borderId="71" xfId="84" applyBorder="1" applyAlignment="1">
      <alignment horizontal="center" vertical="center"/>
    </xf>
    <xf numFmtId="0" fontId="2" fillId="0" borderId="71" xfId="84" applyBorder="1" applyAlignment="1">
      <alignment vertical="center" wrapText="1"/>
    </xf>
    <xf numFmtId="43" fontId="0" fillId="0" borderId="71" xfId="85" applyFont="1" applyBorder="1" applyAlignment="1">
      <alignment vertical="center"/>
    </xf>
    <xf numFmtId="0" fontId="2" fillId="0" borderId="0" xfId="84"/>
    <xf numFmtId="0" fontId="2" fillId="37" borderId="71" xfId="84" applyFill="1" applyBorder="1" applyAlignment="1">
      <alignment horizontal="center" vertical="center"/>
    </xf>
    <xf numFmtId="0" fontId="2" fillId="37" borderId="71" xfId="84" applyFill="1" applyBorder="1" applyAlignment="1">
      <alignment vertical="center" wrapText="1"/>
    </xf>
    <xf numFmtId="43" fontId="0" fillId="37" borderId="71" xfId="85" applyFont="1" applyFill="1" applyBorder="1" applyAlignment="1">
      <alignment vertical="center"/>
    </xf>
    <xf numFmtId="0" fontId="2" fillId="37" borderId="0" xfId="84" applyFill="1"/>
    <xf numFmtId="0" fontId="2" fillId="27" borderId="71" xfId="84" applyFill="1" applyBorder="1" applyAlignment="1">
      <alignment horizontal="center" vertical="center"/>
    </xf>
    <xf numFmtId="0" fontId="2" fillId="27" borderId="71" xfId="84" applyFill="1" applyBorder="1" applyAlignment="1">
      <alignment vertical="center" wrapText="1"/>
    </xf>
    <xf numFmtId="43" fontId="0" fillId="27" borderId="71" xfId="85" applyFont="1" applyFill="1" applyBorder="1" applyAlignment="1">
      <alignment vertical="center"/>
    </xf>
    <xf numFmtId="0" fontId="2" fillId="27" borderId="0" xfId="84" applyFill="1"/>
    <xf numFmtId="0" fontId="2" fillId="35" borderId="71" xfId="84" applyFill="1" applyBorder="1" applyAlignment="1">
      <alignment horizontal="center" vertical="center"/>
    </xf>
    <xf numFmtId="0" fontId="2" fillId="35" borderId="71" xfId="84" applyFill="1" applyBorder="1" applyAlignment="1">
      <alignment vertical="center" wrapText="1"/>
    </xf>
    <xf numFmtId="43" fontId="0" fillId="35" borderId="71" xfId="85" applyFont="1" applyFill="1" applyBorder="1" applyAlignment="1">
      <alignment vertical="center"/>
    </xf>
    <xf numFmtId="0" fontId="2" fillId="35" borderId="0" xfId="84" applyFill="1"/>
    <xf numFmtId="49" fontId="31" fillId="2" borderId="71" xfId="84" applyNumberFormat="1" applyFont="1" applyFill="1" applyBorder="1" applyAlignment="1">
      <alignment horizontal="center" vertical="center"/>
    </xf>
    <xf numFmtId="0" fontId="136" fillId="2" borderId="71" xfId="84" applyFont="1" applyFill="1" applyBorder="1" applyAlignment="1">
      <alignment horizontal="right" vertical="center" wrapText="1"/>
    </xf>
    <xf numFmtId="0" fontId="137" fillId="2" borderId="71" xfId="84" applyFont="1" applyFill="1" applyBorder="1" applyAlignment="1">
      <alignment vertical="center" wrapText="1"/>
    </xf>
    <xf numFmtId="0" fontId="30" fillId="2" borderId="71" xfId="84" applyFont="1" applyFill="1" applyBorder="1" applyAlignment="1">
      <alignment horizontal="center" vertical="center" wrapText="1"/>
    </xf>
    <xf numFmtId="43" fontId="49" fillId="0" borderId="71" xfId="85" applyFont="1" applyBorder="1" applyAlignment="1">
      <alignment vertical="center"/>
    </xf>
    <xf numFmtId="43" fontId="31" fillId="2" borderId="0" xfId="90" applyFont="1" applyFill="1" applyBorder="1" applyAlignment="1">
      <alignment horizontal="center" vertical="center" wrapText="1"/>
    </xf>
    <xf numFmtId="43" fontId="30" fillId="2" borderId="0" xfId="85" applyFont="1" applyFill="1" applyBorder="1" applyAlignment="1">
      <alignment horizontal="center" vertical="center"/>
    </xf>
    <xf numFmtId="43" fontId="148" fillId="2" borderId="0" xfId="90" applyFont="1" applyFill="1" applyBorder="1" applyAlignment="1">
      <alignment horizontal="center" vertical="center" wrapText="1"/>
    </xf>
    <xf numFmtId="0" fontId="2" fillId="38" borderId="71" xfId="84" applyFill="1" applyBorder="1" applyAlignment="1">
      <alignment horizontal="center" vertical="center"/>
    </xf>
    <xf numFmtId="0" fontId="2" fillId="38" borderId="71" xfId="84" applyFill="1" applyBorder="1" applyAlignment="1">
      <alignment vertical="center" wrapText="1"/>
    </xf>
    <xf numFmtId="43" fontId="0" fillId="38" borderId="71" xfId="85" applyFont="1" applyFill="1" applyBorder="1" applyAlignment="1">
      <alignment vertical="center"/>
    </xf>
    <xf numFmtId="0" fontId="2" fillId="38" borderId="0" xfId="84" applyFill="1"/>
    <xf numFmtId="0" fontId="2" fillId="39" borderId="71" xfId="84" applyFill="1" applyBorder="1" applyAlignment="1">
      <alignment horizontal="center" vertical="center"/>
    </xf>
    <xf numFmtId="0" fontId="2" fillId="39" borderId="71" xfId="84" applyFill="1" applyBorder="1" applyAlignment="1">
      <alignment vertical="center" wrapText="1"/>
    </xf>
    <xf numFmtId="43" fontId="0" fillId="39" borderId="71" xfId="85" applyFont="1" applyFill="1" applyBorder="1" applyAlignment="1">
      <alignment vertical="center"/>
    </xf>
    <xf numFmtId="0" fontId="2" fillId="39" borderId="0" xfId="84" applyFill="1"/>
    <xf numFmtId="43" fontId="29" fillId="0" borderId="0" xfId="84" applyNumberFormat="1" applyFont="1" applyAlignment="1">
      <alignment vertical="center"/>
    </xf>
    <xf numFmtId="0" fontId="28" fillId="40" borderId="71" xfId="84" applyFont="1" applyFill="1" applyBorder="1" applyAlignment="1">
      <alignment horizontal="center" vertical="center"/>
    </xf>
    <xf numFmtId="0" fontId="28" fillId="40" borderId="71" xfId="84" applyFont="1" applyFill="1" applyBorder="1" applyAlignment="1">
      <alignment vertical="center" wrapText="1"/>
    </xf>
    <xf numFmtId="43" fontId="28" fillId="40" borderId="71" xfId="85" applyFont="1" applyFill="1" applyBorder="1" applyAlignment="1">
      <alignment vertical="center"/>
    </xf>
    <xf numFmtId="43" fontId="28" fillId="40" borderId="0" xfId="84" applyNumberFormat="1" applyFont="1" applyFill="1" applyAlignment="1">
      <alignment horizontal="center"/>
    </xf>
    <xf numFmtId="0" fontId="28" fillId="40" borderId="0" xfId="84" applyFont="1" applyFill="1" applyAlignment="1">
      <alignment horizontal="center"/>
    </xf>
    <xf numFmtId="43" fontId="28" fillId="40" borderId="0" xfId="84" applyNumberFormat="1" applyFont="1" applyFill="1"/>
    <xf numFmtId="0" fontId="28" fillId="40" borderId="0" xfId="84" applyFont="1" applyFill="1"/>
    <xf numFmtId="0" fontId="2" fillId="40" borderId="71" xfId="84" applyFill="1" applyBorder="1" applyAlignment="1">
      <alignment horizontal="center" vertical="center"/>
    </xf>
    <xf numFmtId="0" fontId="2" fillId="40" borderId="71" xfId="84" applyFill="1" applyBorder="1" applyAlignment="1">
      <alignment vertical="center" wrapText="1"/>
    </xf>
    <xf numFmtId="43" fontId="0" fillId="40" borderId="71" xfId="85" applyFont="1" applyFill="1" applyBorder="1" applyAlignment="1">
      <alignment vertical="center"/>
    </xf>
    <xf numFmtId="43" fontId="2" fillId="40" borderId="0" xfId="84" applyNumberFormat="1" applyFill="1" applyAlignment="1">
      <alignment horizontal="center" vertical="center"/>
    </xf>
    <xf numFmtId="0" fontId="2" fillId="40" borderId="0" xfId="84" applyFill="1" applyAlignment="1">
      <alignment horizontal="center" vertical="center"/>
    </xf>
    <xf numFmtId="0" fontId="2" fillId="40" borderId="0" xfId="84" applyFill="1"/>
    <xf numFmtId="43" fontId="2" fillId="39" borderId="0" xfId="84" applyNumberFormat="1" applyFill="1"/>
    <xf numFmtId="43" fontId="2" fillId="39" borderId="0" xfId="84" applyNumberFormat="1" applyFill="1" applyAlignment="1">
      <alignment horizontal="center" vertical="center"/>
    </xf>
    <xf numFmtId="0" fontId="2" fillId="39" borderId="0" xfId="84" applyFill="1" applyAlignment="1">
      <alignment horizontal="center" vertical="center"/>
    </xf>
    <xf numFmtId="0" fontId="2" fillId="3" borderId="71" xfId="84" applyFill="1" applyBorder="1" applyAlignment="1">
      <alignment horizontal="center" vertical="center"/>
    </xf>
    <xf numFmtId="0" fontId="2" fillId="3" borderId="71" xfId="84" applyFill="1" applyBorder="1" applyAlignment="1">
      <alignment vertical="center" wrapText="1"/>
    </xf>
    <xf numFmtId="43" fontId="0" fillId="3" borderId="71" xfId="85" applyFont="1" applyFill="1" applyBorder="1" applyAlignment="1">
      <alignment vertical="center"/>
    </xf>
    <xf numFmtId="0" fontId="2" fillId="3" borderId="0" xfId="84" applyFill="1"/>
    <xf numFmtId="0" fontId="28" fillId="3" borderId="71" xfId="84" applyFont="1" applyFill="1" applyBorder="1" applyAlignment="1">
      <alignment horizontal="center" vertical="center"/>
    </xf>
    <xf numFmtId="0" fontId="28" fillId="3" borderId="71" xfId="84" applyFont="1" applyFill="1" applyBorder="1" applyAlignment="1">
      <alignment vertical="center" wrapText="1"/>
    </xf>
    <xf numFmtId="43" fontId="28" fillId="3" borderId="71" xfId="85" applyFont="1" applyFill="1" applyBorder="1" applyAlignment="1">
      <alignment vertical="center"/>
    </xf>
    <xf numFmtId="0" fontId="28" fillId="3" borderId="0" xfId="84" applyFont="1" applyFill="1"/>
    <xf numFmtId="0" fontId="2" fillId="41" borderId="71" xfId="84" applyFill="1" applyBorder="1" applyAlignment="1">
      <alignment horizontal="center" vertical="center"/>
    </xf>
    <xf numFmtId="0" fontId="2" fillId="41" borderId="71" xfId="84" applyFill="1" applyBorder="1" applyAlignment="1">
      <alignment vertical="center" wrapText="1"/>
    </xf>
    <xf numFmtId="43" fontId="0" fillId="41" borderId="71" xfId="85" applyFont="1" applyFill="1" applyBorder="1" applyAlignment="1">
      <alignment vertical="center"/>
    </xf>
    <xf numFmtId="0" fontId="2" fillId="41" borderId="0" xfId="84" applyFill="1"/>
    <xf numFmtId="0" fontId="2" fillId="42" borderId="71" xfId="84" applyFill="1" applyBorder="1" applyAlignment="1">
      <alignment horizontal="center" vertical="center"/>
    </xf>
    <xf numFmtId="0" fontId="2" fillId="42" borderId="71" xfId="84" applyFill="1" applyBorder="1" applyAlignment="1">
      <alignment vertical="center" wrapText="1"/>
    </xf>
    <xf numFmtId="43" fontId="0" fillId="42" borderId="71" xfId="85" applyFont="1" applyFill="1" applyBorder="1" applyAlignment="1">
      <alignment vertical="center"/>
    </xf>
    <xf numFmtId="0" fontId="2" fillId="42" borderId="0" xfId="84" applyFill="1"/>
    <xf numFmtId="0" fontId="2" fillId="43" borderId="71" xfId="84" applyFill="1" applyBorder="1" applyAlignment="1">
      <alignment horizontal="center" vertical="center"/>
    </xf>
    <xf numFmtId="0" fontId="2" fillId="43" borderId="71" xfId="84" applyFill="1" applyBorder="1" applyAlignment="1">
      <alignment vertical="center" wrapText="1"/>
    </xf>
    <xf numFmtId="43" fontId="0" fillId="43" borderId="71" xfId="85" applyFont="1" applyFill="1" applyBorder="1" applyAlignment="1">
      <alignment vertical="center"/>
    </xf>
    <xf numFmtId="0" fontId="2" fillId="43" borderId="0" xfId="84" applyFill="1"/>
    <xf numFmtId="43" fontId="2" fillId="43" borderId="0" xfId="84" applyNumberFormat="1" applyFill="1" applyAlignment="1">
      <alignment horizontal="center" vertical="center"/>
    </xf>
    <xf numFmtId="0" fontId="2" fillId="43" borderId="0" xfId="84" applyFill="1" applyAlignment="1">
      <alignment horizontal="center" vertical="center"/>
    </xf>
    <xf numFmtId="0" fontId="2" fillId="2" borderId="71" xfId="84" applyFill="1" applyBorder="1" applyAlignment="1">
      <alignment horizontal="center" vertical="center"/>
    </xf>
    <xf numFmtId="0" fontId="2" fillId="2" borderId="71" xfId="84" applyFill="1" applyBorder="1" applyAlignment="1">
      <alignment vertical="center" wrapText="1"/>
    </xf>
    <xf numFmtId="43" fontId="0" fillId="2" borderId="71" xfId="85" applyFont="1" applyFill="1" applyBorder="1" applyAlignment="1">
      <alignment vertical="center"/>
    </xf>
    <xf numFmtId="0" fontId="2" fillId="2" borderId="0" xfId="84" applyFill="1"/>
    <xf numFmtId="43" fontId="0" fillId="39" borderId="0" xfId="85" applyFont="1" applyFill="1" applyAlignment="1">
      <alignment vertical="center"/>
    </xf>
    <xf numFmtId="43" fontId="0" fillId="39" borderId="0" xfId="85" applyFont="1" applyFill="1" applyAlignment="1">
      <alignment horizontal="center" vertical="center"/>
    </xf>
    <xf numFmtId="0" fontId="2" fillId="44" borderId="71" xfId="84" applyFill="1" applyBorder="1" applyAlignment="1">
      <alignment horizontal="center" vertical="center"/>
    </xf>
    <xf numFmtId="0" fontId="2" fillId="44" borderId="71" xfId="84" applyFill="1" applyBorder="1" applyAlignment="1">
      <alignment vertical="center" wrapText="1"/>
    </xf>
    <xf numFmtId="43" fontId="0" fillId="44" borderId="71" xfId="85" applyFont="1" applyFill="1" applyBorder="1" applyAlignment="1">
      <alignment vertical="center"/>
    </xf>
    <xf numFmtId="0" fontId="2" fillId="44" borderId="0" xfId="84" applyFill="1"/>
    <xf numFmtId="0" fontId="2" fillId="45" borderId="71" xfId="84" applyFill="1" applyBorder="1" applyAlignment="1">
      <alignment horizontal="center" vertical="center"/>
    </xf>
    <xf numFmtId="0" fontId="2" fillId="45" borderId="71" xfId="84" applyFill="1" applyBorder="1" applyAlignment="1">
      <alignment vertical="center" wrapText="1"/>
    </xf>
    <xf numFmtId="43" fontId="0" fillId="45" borderId="71" xfId="85" applyFont="1" applyFill="1" applyBorder="1" applyAlignment="1">
      <alignment vertical="center"/>
    </xf>
    <xf numFmtId="0" fontId="2" fillId="45" borderId="0" xfId="84" applyFill="1"/>
    <xf numFmtId="43" fontId="2" fillId="42" borderId="0" xfId="84" applyNumberFormat="1" applyFill="1"/>
    <xf numFmtId="0" fontId="2" fillId="46" borderId="71" xfId="84" applyFill="1" applyBorder="1" applyAlignment="1">
      <alignment horizontal="center" vertical="center"/>
    </xf>
    <xf numFmtId="0" fontId="2" fillId="46" borderId="71" xfId="84" applyFill="1" applyBorder="1" applyAlignment="1">
      <alignment vertical="center" wrapText="1"/>
    </xf>
    <xf numFmtId="43" fontId="0" fillId="46" borderId="71" xfId="85" applyFont="1" applyFill="1" applyBorder="1" applyAlignment="1">
      <alignment vertical="center"/>
    </xf>
    <xf numFmtId="0" fontId="2" fillId="46" borderId="0" xfId="84" applyFill="1"/>
    <xf numFmtId="43" fontId="2" fillId="0" borderId="0" xfId="84" applyNumberFormat="1"/>
    <xf numFmtId="0" fontId="22" fillId="0" borderId="71" xfId="84" applyFont="1" applyBorder="1" applyAlignment="1">
      <alignment vertical="center" wrapText="1"/>
    </xf>
    <xf numFmtId="0" fontId="2" fillId="47" borderId="71" xfId="84" applyFill="1" applyBorder="1" applyAlignment="1">
      <alignment horizontal="center" vertical="center"/>
    </xf>
    <xf numFmtId="0" fontId="2" fillId="47" borderId="71" xfId="84" applyFill="1" applyBorder="1" applyAlignment="1">
      <alignment vertical="center" wrapText="1"/>
    </xf>
    <xf numFmtId="43" fontId="0" fillId="47" borderId="71" xfId="85" applyFont="1" applyFill="1" applyBorder="1" applyAlignment="1">
      <alignment vertical="center"/>
    </xf>
    <xf numFmtId="0" fontId="2" fillId="47" borderId="0" xfId="84" applyFill="1"/>
    <xf numFmtId="0" fontId="2" fillId="48" borderId="71" xfId="84" applyFill="1" applyBorder="1" applyAlignment="1">
      <alignment horizontal="center" vertical="center"/>
    </xf>
    <xf numFmtId="0" fontId="2" fillId="48" borderId="71" xfId="84" applyFill="1" applyBorder="1" applyAlignment="1">
      <alignment vertical="center" wrapText="1"/>
    </xf>
    <xf numFmtId="43" fontId="0" fillId="48" borderId="71" xfId="85" applyFont="1" applyFill="1" applyBorder="1" applyAlignment="1">
      <alignment vertical="center"/>
    </xf>
    <xf numFmtId="0" fontId="2" fillId="48" borderId="0" xfId="84" applyFill="1"/>
    <xf numFmtId="0" fontId="2" fillId="49" borderId="71" xfId="84" applyFill="1" applyBorder="1" applyAlignment="1">
      <alignment horizontal="center" vertical="center"/>
    </xf>
    <xf numFmtId="0" fontId="2" fillId="49" borderId="71" xfId="84" applyFill="1" applyBorder="1" applyAlignment="1">
      <alignment vertical="center" wrapText="1"/>
    </xf>
    <xf numFmtId="43" fontId="0" fillId="49" borderId="71" xfId="85" applyFont="1" applyFill="1" applyBorder="1" applyAlignment="1">
      <alignment vertical="center"/>
    </xf>
    <xf numFmtId="0" fontId="2" fillId="49" borderId="0" xfId="84" applyFill="1"/>
    <xf numFmtId="0" fontId="2" fillId="50" borderId="71" xfId="84" applyFill="1" applyBorder="1" applyAlignment="1">
      <alignment horizontal="center" vertical="center"/>
    </xf>
    <xf numFmtId="0" fontId="2" fillId="50" borderId="71" xfId="84" applyFill="1" applyBorder="1" applyAlignment="1">
      <alignment vertical="center" wrapText="1"/>
    </xf>
    <xf numFmtId="43" fontId="0" fillId="50" borderId="71" xfId="85" applyFont="1" applyFill="1" applyBorder="1" applyAlignment="1">
      <alignment vertical="center"/>
    </xf>
    <xf numFmtId="0" fontId="2" fillId="50" borderId="0" xfId="84" applyFill="1"/>
    <xf numFmtId="0" fontId="2" fillId="34" borderId="71" xfId="84" applyFill="1" applyBorder="1" applyAlignment="1">
      <alignment horizontal="center" vertical="center"/>
    </xf>
    <xf numFmtId="0" fontId="2" fillId="34" borderId="71" xfId="84" applyFill="1" applyBorder="1" applyAlignment="1">
      <alignment vertical="center" wrapText="1"/>
    </xf>
    <xf numFmtId="43" fontId="0" fillId="34" borderId="71" xfId="85" applyFont="1" applyFill="1" applyBorder="1" applyAlignment="1">
      <alignment vertical="center"/>
    </xf>
    <xf numFmtId="0" fontId="2" fillId="34" borderId="0" xfId="84" applyFill="1"/>
    <xf numFmtId="0" fontId="151" fillId="34" borderId="0" xfId="84" applyFont="1" applyFill="1" applyAlignment="1">
      <alignment horizontal="center" vertical="center"/>
    </xf>
    <xf numFmtId="0" fontId="28" fillId="49" borderId="71" xfId="84" applyFont="1" applyFill="1" applyBorder="1" applyAlignment="1">
      <alignment horizontal="center" vertical="center"/>
    </xf>
    <xf numFmtId="0" fontId="28" fillId="49" borderId="71" xfId="84" applyFont="1" applyFill="1" applyBorder="1" applyAlignment="1">
      <alignment vertical="center" wrapText="1"/>
    </xf>
    <xf numFmtId="43" fontId="28" fillId="49" borderId="71" xfId="85" applyFont="1" applyFill="1" applyBorder="1" applyAlignment="1">
      <alignment vertical="center"/>
    </xf>
    <xf numFmtId="0" fontId="28" fillId="49" borderId="0" xfId="84" applyFont="1" applyFill="1"/>
    <xf numFmtId="0" fontId="2" fillId="19" borderId="71" xfId="84" applyFill="1" applyBorder="1" applyAlignment="1">
      <alignment horizontal="center" vertical="center"/>
    </xf>
    <xf numFmtId="0" fontId="2" fillId="19" borderId="71" xfId="84" applyFill="1" applyBorder="1" applyAlignment="1">
      <alignment vertical="center" wrapText="1"/>
    </xf>
    <xf numFmtId="43" fontId="0" fillId="19" borderId="71" xfId="85" applyFont="1" applyFill="1" applyBorder="1" applyAlignment="1">
      <alignment vertical="center"/>
    </xf>
    <xf numFmtId="0" fontId="2" fillId="19" borderId="0" xfId="84" applyFill="1"/>
    <xf numFmtId="0" fontId="2" fillId="51" borderId="71" xfId="84" applyFill="1" applyBorder="1" applyAlignment="1">
      <alignment horizontal="center" vertical="center"/>
    </xf>
    <xf numFmtId="0" fontId="2" fillId="51" borderId="71" xfId="84" applyFill="1" applyBorder="1" applyAlignment="1">
      <alignment vertical="center" wrapText="1"/>
    </xf>
    <xf numFmtId="43" fontId="0" fillId="51" borderId="71" xfId="85" applyFont="1" applyFill="1" applyBorder="1" applyAlignment="1">
      <alignment vertical="center"/>
    </xf>
    <xf numFmtId="0" fontId="2" fillId="51" borderId="0" xfId="84" applyFill="1"/>
    <xf numFmtId="0" fontId="2" fillId="26" borderId="71" xfId="84" applyFill="1" applyBorder="1" applyAlignment="1">
      <alignment horizontal="center" vertical="center"/>
    </xf>
    <xf numFmtId="0" fontId="2" fillId="26" borderId="71" xfId="84" applyFill="1" applyBorder="1" applyAlignment="1">
      <alignment vertical="center" wrapText="1"/>
    </xf>
    <xf numFmtId="43" fontId="0" fillId="26" borderId="71" xfId="85" applyFont="1" applyFill="1" applyBorder="1" applyAlignment="1">
      <alignment vertical="center"/>
    </xf>
    <xf numFmtId="0" fontId="2" fillId="26" borderId="0" xfId="84" applyFill="1"/>
    <xf numFmtId="0" fontId="28" fillId="52" borderId="71" xfId="84" applyFont="1" applyFill="1" applyBorder="1" applyAlignment="1">
      <alignment horizontal="center" vertical="center"/>
    </xf>
    <xf numFmtId="0" fontId="28" fillId="52" borderId="71" xfId="84" applyFont="1" applyFill="1" applyBorder="1" applyAlignment="1">
      <alignment vertical="center" wrapText="1"/>
    </xf>
    <xf numFmtId="43" fontId="28" fillId="52" borderId="71" xfId="85" applyFont="1" applyFill="1" applyBorder="1" applyAlignment="1">
      <alignment vertical="center"/>
    </xf>
    <xf numFmtId="0" fontId="28" fillId="52" borderId="0" xfId="84" applyFont="1" applyFill="1"/>
    <xf numFmtId="0" fontId="2" fillId="0" borderId="72" xfId="84" applyBorder="1" applyAlignment="1">
      <alignment horizontal="center" vertical="center"/>
    </xf>
    <xf numFmtId="0" fontId="2" fillId="0" borderId="73" xfId="84" applyBorder="1" applyAlignment="1">
      <alignment wrapText="1"/>
    </xf>
    <xf numFmtId="0" fontId="2" fillId="0" borderId="73" xfId="84" applyBorder="1" applyAlignment="1">
      <alignment horizontal="center" vertical="center"/>
    </xf>
    <xf numFmtId="43" fontId="0" fillId="0" borderId="73" xfId="85" applyFont="1" applyBorder="1" applyAlignment="1">
      <alignment horizontal="center" vertical="center"/>
    </xf>
    <xf numFmtId="43" fontId="0" fillId="0" borderId="74" xfId="85" applyFont="1" applyBorder="1" applyAlignment="1">
      <alignment horizontal="center" vertical="center"/>
    </xf>
    <xf numFmtId="43" fontId="20" fillId="30" borderId="74" xfId="85" applyFont="1" applyFill="1" applyBorder="1" applyAlignment="1" applyProtection="1">
      <alignment horizontal="center" vertical="center" wrapText="1"/>
    </xf>
    <xf numFmtId="0" fontId="2" fillId="0" borderId="0" xfId="84" applyAlignment="1">
      <alignment vertical="center" wrapText="1"/>
    </xf>
    <xf numFmtId="43" fontId="0" fillId="0" borderId="0" xfId="85" applyFont="1" applyAlignment="1">
      <alignment vertical="center"/>
    </xf>
    <xf numFmtId="0" fontId="143" fillId="0" borderId="0" xfId="84" applyFont="1" applyAlignment="1">
      <alignment horizontal="center" vertical="center" wrapText="1"/>
    </xf>
    <xf numFmtId="2" fontId="152" fillId="53" borderId="28" xfId="91" applyNumberFormat="1" applyBorder="1" applyAlignment="1">
      <alignment horizontal="center" vertical="center" shrinkToFit="1"/>
    </xf>
    <xf numFmtId="2" fontId="152" fillId="53" borderId="28" xfId="91" applyNumberFormat="1" applyBorder="1" applyAlignment="1">
      <alignment horizontal="left" vertical="center" shrinkToFit="1"/>
    </xf>
    <xf numFmtId="2" fontId="152" fillId="53" borderId="28" xfId="91" applyNumberFormat="1" applyBorder="1" applyAlignment="1">
      <alignment horizontal="right" vertical="center" shrinkToFit="1"/>
    </xf>
    <xf numFmtId="0" fontId="152" fillId="53" borderId="0" xfId="91" applyAlignment="1">
      <alignment horizontal="left" vertical="center"/>
    </xf>
    <xf numFmtId="201" fontId="16" fillId="19" borderId="28" xfId="88" applyNumberFormat="1" applyFont="1" applyFill="1" applyBorder="1" applyAlignment="1">
      <alignment horizontal="center" vertical="center" shrinkToFit="1"/>
    </xf>
    <xf numFmtId="0" fontId="154" fillId="19" borderId="0" xfId="88" applyFont="1" applyFill="1" applyAlignment="1">
      <alignment horizontal="left" vertical="top"/>
    </xf>
    <xf numFmtId="2" fontId="22" fillId="53" borderId="28" xfId="91" applyNumberFormat="1" applyFont="1" applyBorder="1" applyAlignment="1">
      <alignment horizontal="center" vertical="center" shrinkToFit="1"/>
    </xf>
    <xf numFmtId="2" fontId="22" fillId="53" borderId="28" xfId="91" applyNumberFormat="1" applyFont="1" applyBorder="1" applyAlignment="1">
      <alignment horizontal="left" vertical="center" shrinkToFit="1"/>
    </xf>
    <xf numFmtId="2" fontId="22" fillId="53" borderId="28" xfId="91" applyNumberFormat="1" applyFont="1" applyBorder="1" applyAlignment="1">
      <alignment horizontal="right" vertical="center" shrinkToFit="1"/>
    </xf>
    <xf numFmtId="0" fontId="22" fillId="53" borderId="0" xfId="91" applyFont="1" applyAlignment="1">
      <alignment horizontal="left" vertical="center"/>
    </xf>
    <xf numFmtId="201" fontId="155" fillId="19" borderId="28" xfId="88" applyNumberFormat="1" applyFont="1" applyFill="1" applyBorder="1" applyAlignment="1">
      <alignment horizontal="center" vertical="center" shrinkToFit="1"/>
    </xf>
    <xf numFmtId="0" fontId="156" fillId="19" borderId="0" xfId="88" applyFont="1" applyFill="1" applyAlignment="1">
      <alignment horizontal="left" vertical="top"/>
    </xf>
    <xf numFmtId="2" fontId="155" fillId="0" borderId="28" xfId="88" applyNumberFormat="1" applyFont="1" applyBorder="1" applyAlignment="1">
      <alignment horizontal="center" vertical="top" shrinkToFit="1"/>
    </xf>
    <xf numFmtId="0" fontId="155" fillId="0" borderId="28" xfId="88" applyFont="1" applyBorder="1" applyAlignment="1">
      <alignment horizontal="left" wrapText="1"/>
    </xf>
    <xf numFmtId="2" fontId="155" fillId="0" borderId="28" xfId="88" applyNumberFormat="1" applyFont="1" applyBorder="1" applyAlignment="1">
      <alignment horizontal="right" vertical="top" shrinkToFit="1"/>
    </xf>
    <xf numFmtId="0" fontId="156" fillId="0" borderId="0" xfId="88" applyFont="1" applyAlignment="1">
      <alignment horizontal="left" vertical="top"/>
    </xf>
    <xf numFmtId="2" fontId="155" fillId="0" borderId="28" xfId="88" applyNumberFormat="1" applyFont="1" applyBorder="1" applyAlignment="1">
      <alignment horizontal="left" vertical="top" indent="2" shrinkToFit="1"/>
    </xf>
    <xf numFmtId="2" fontId="155" fillId="0" borderId="28" xfId="88" applyNumberFormat="1" applyFont="1" applyBorder="1" applyAlignment="1">
      <alignment horizontal="center" vertical="center" shrinkToFit="1"/>
    </xf>
    <xf numFmtId="2" fontId="155" fillId="0" borderId="28" xfId="88" applyNumberFormat="1" applyFont="1" applyBorder="1" applyAlignment="1">
      <alignment horizontal="left" vertical="center" shrinkToFit="1"/>
    </xf>
    <xf numFmtId="0" fontId="155" fillId="0" borderId="28" xfId="88" applyFont="1" applyBorder="1" applyAlignment="1">
      <alignment horizontal="left" vertical="center" wrapText="1"/>
    </xf>
    <xf numFmtId="2" fontId="155" fillId="0" borderId="28" xfId="88" applyNumberFormat="1" applyFont="1" applyBorder="1" applyAlignment="1">
      <alignment horizontal="right" vertical="center" shrinkToFit="1"/>
    </xf>
    <xf numFmtId="0" fontId="156" fillId="0" borderId="0" xfId="88" applyFont="1" applyAlignment="1">
      <alignment horizontal="left" vertical="center"/>
    </xf>
    <xf numFmtId="179" fontId="2" fillId="0" borderId="0" xfId="1" applyFont="1" applyAlignment="1">
      <alignment horizontal="center" vertical="center"/>
    </xf>
    <xf numFmtId="10" fontId="0" fillId="0" borderId="0" xfId="86" applyNumberFormat="1" applyFont="1" applyAlignment="1">
      <alignment horizontal="center" vertical="center"/>
    </xf>
    <xf numFmtId="0" fontId="10" fillId="32" borderId="0" xfId="88" applyFont="1" applyFill="1" applyAlignment="1">
      <alignment horizontal="center" vertical="center" wrapText="1"/>
    </xf>
    <xf numFmtId="179" fontId="142" fillId="0" borderId="0" xfId="1" applyFont="1" applyAlignment="1">
      <alignment horizontal="center" vertical="center"/>
    </xf>
    <xf numFmtId="0" fontId="142" fillId="0" borderId="0" xfId="88" applyFont="1" applyAlignment="1">
      <alignment horizontal="center" vertical="center"/>
    </xf>
    <xf numFmtId="0" fontId="10" fillId="2" borderId="0" xfId="88" applyFont="1" applyFill="1" applyAlignment="1">
      <alignment horizontal="center" vertical="center" wrapText="1"/>
    </xf>
    <xf numFmtId="179" fontId="142" fillId="2" borderId="0" xfId="1" applyFont="1" applyFill="1" applyAlignment="1">
      <alignment horizontal="center" vertical="top"/>
    </xf>
    <xf numFmtId="0" fontId="142" fillId="2" borderId="0" xfId="88" applyFont="1" applyFill="1" applyAlignment="1">
      <alignment horizontal="center" vertical="top"/>
    </xf>
    <xf numFmtId="0" fontId="145" fillId="2" borderId="0" xfId="88" applyFill="1" applyAlignment="1">
      <alignment horizontal="center" vertical="top"/>
    </xf>
    <xf numFmtId="0" fontId="4" fillId="19" borderId="0" xfId="88" applyFont="1" applyFill="1" applyAlignment="1">
      <alignment horizontal="center" vertical="center" wrapText="1"/>
    </xf>
    <xf numFmtId="179" fontId="142" fillId="19" borderId="0" xfId="1" applyFont="1" applyFill="1" applyAlignment="1">
      <alignment horizontal="center" vertical="top"/>
    </xf>
    <xf numFmtId="0" fontId="142" fillId="19" borderId="0" xfId="88" applyFont="1" applyFill="1" applyAlignment="1">
      <alignment horizontal="center" vertical="top"/>
    </xf>
    <xf numFmtId="0" fontId="142" fillId="0" borderId="0" xfId="88" applyFont="1" applyAlignment="1">
      <alignment horizontal="center" vertical="top"/>
    </xf>
    <xf numFmtId="179" fontId="145" fillId="0" borderId="0" xfId="1" applyFont="1" applyAlignment="1">
      <alignment horizontal="center" vertical="top"/>
    </xf>
    <xf numFmtId="0" fontId="152" fillId="53" borderId="0" xfId="91" applyAlignment="1">
      <alignment horizontal="center" vertical="center"/>
    </xf>
    <xf numFmtId="179" fontId="152" fillId="53" borderId="0" xfId="1" applyFont="1" applyFill="1" applyAlignment="1">
      <alignment horizontal="center" vertical="center"/>
    </xf>
    <xf numFmtId="0" fontId="145" fillId="0" borderId="0" xfId="88" applyAlignment="1">
      <alignment horizontal="center" vertical="center"/>
    </xf>
    <xf numFmtId="179" fontId="145" fillId="0" borderId="0" xfId="1" applyFont="1" applyAlignment="1">
      <alignment horizontal="center" vertical="center"/>
    </xf>
    <xf numFmtId="0" fontId="142" fillId="0" borderId="0" xfId="88" applyFont="1" applyAlignment="1">
      <alignment horizontal="center" wrapText="1"/>
    </xf>
    <xf numFmtId="0" fontId="4" fillId="0" borderId="0" xfId="88" applyFont="1" applyAlignment="1">
      <alignment horizontal="center" vertical="top" wrapText="1"/>
    </xf>
    <xf numFmtId="2" fontId="142" fillId="0" borderId="0" xfId="88" applyNumberFormat="1" applyFont="1" applyAlignment="1">
      <alignment horizontal="center" vertical="top" shrinkToFit="1"/>
    </xf>
    <xf numFmtId="0" fontId="16" fillId="19" borderId="0" xfId="88" applyFont="1" applyFill="1" applyAlignment="1">
      <alignment horizontal="center" vertical="center" wrapText="1"/>
    </xf>
    <xf numFmtId="179" fontId="16" fillId="19" borderId="0" xfId="1" applyFont="1" applyFill="1" applyAlignment="1">
      <alignment horizontal="center" vertical="top"/>
    </xf>
    <xf numFmtId="0" fontId="16" fillId="19" borderId="0" xfId="88" applyFont="1" applyFill="1" applyAlignment="1">
      <alignment horizontal="center" vertical="top"/>
    </xf>
    <xf numFmtId="0" fontId="22" fillId="53" borderId="0" xfId="91" applyFont="1" applyAlignment="1">
      <alignment horizontal="center" vertical="center"/>
    </xf>
    <xf numFmtId="0" fontId="155" fillId="19" borderId="0" xfId="88" applyFont="1" applyFill="1" applyAlignment="1">
      <alignment horizontal="center" vertical="center" wrapText="1"/>
    </xf>
    <xf numFmtId="179" fontId="155" fillId="19" borderId="0" xfId="1" applyFont="1" applyFill="1" applyAlignment="1">
      <alignment horizontal="center" vertical="top"/>
    </xf>
    <xf numFmtId="0" fontId="155" fillId="19" borderId="0" xfId="88" applyFont="1" applyFill="1" applyAlignment="1">
      <alignment horizontal="center" vertical="top"/>
    </xf>
    <xf numFmtId="0" fontId="155" fillId="0" borderId="0" xfId="88" applyFont="1" applyAlignment="1">
      <alignment horizontal="center" vertical="top"/>
    </xf>
    <xf numFmtId="179" fontId="156" fillId="0" borderId="0" xfId="1" applyFont="1" applyAlignment="1">
      <alignment horizontal="center" vertical="top"/>
    </xf>
    <xf numFmtId="0" fontId="156" fillId="0" borderId="0" xfId="88" applyFont="1" applyAlignment="1">
      <alignment horizontal="center" vertical="top"/>
    </xf>
    <xf numFmtId="0" fontId="155" fillId="0" borderId="0" xfId="88" applyFont="1" applyAlignment="1">
      <alignment horizontal="center" vertical="center"/>
    </xf>
    <xf numFmtId="179" fontId="156" fillId="0" borderId="0" xfId="1" applyFont="1" applyAlignment="1">
      <alignment horizontal="center" vertical="center"/>
    </xf>
    <xf numFmtId="0" fontId="156" fillId="0" borderId="0" xfId="88" applyFont="1" applyAlignment="1">
      <alignment horizontal="center" vertical="center"/>
    </xf>
    <xf numFmtId="0" fontId="140" fillId="36" borderId="0" xfId="83" applyBorder="1" applyAlignment="1">
      <alignment horizontal="center" vertical="center" wrapText="1"/>
    </xf>
    <xf numFmtId="179" fontId="140" fillId="36" borderId="0" xfId="1" applyFont="1" applyFill="1" applyBorder="1" applyAlignment="1">
      <alignment horizontal="center" vertical="top"/>
    </xf>
    <xf numFmtId="0" fontId="140" fillId="36" borderId="0" xfId="83" applyBorder="1" applyAlignment="1">
      <alignment horizontal="center" vertical="top"/>
    </xf>
    <xf numFmtId="179" fontId="145" fillId="2" borderId="0" xfId="1" applyFont="1" applyFill="1" applyAlignment="1">
      <alignment horizontal="center" vertical="top"/>
    </xf>
    <xf numFmtId="179" fontId="152" fillId="53" borderId="0" xfId="91" applyNumberFormat="1" applyAlignment="1">
      <alignment horizontal="center" vertical="center"/>
    </xf>
    <xf numFmtId="179" fontId="157" fillId="53" borderId="0" xfId="1" applyFont="1" applyFill="1" applyAlignment="1">
      <alignment horizontal="center" vertical="center"/>
    </xf>
    <xf numFmtId="179" fontId="49" fillId="0" borderId="0" xfId="1" applyFont="1" applyAlignment="1">
      <alignment horizontal="center" vertical="center"/>
    </xf>
    <xf numFmtId="179" fontId="67" fillId="0" borderId="0" xfId="1" applyFont="1" applyAlignment="1">
      <alignment horizontal="center" vertical="center"/>
    </xf>
    <xf numFmtId="179" fontId="158" fillId="2" borderId="0" xfId="1" applyFont="1" applyFill="1" applyAlignment="1">
      <alignment horizontal="center" vertical="top"/>
    </xf>
    <xf numFmtId="179" fontId="158" fillId="19" borderId="0" xfId="1" applyFont="1" applyFill="1" applyAlignment="1">
      <alignment horizontal="center" vertical="top"/>
    </xf>
    <xf numFmtId="179" fontId="158" fillId="0" borderId="0" xfId="1" applyFont="1" applyAlignment="1">
      <alignment horizontal="center" vertical="top"/>
    </xf>
    <xf numFmtId="179" fontId="158" fillId="0" borderId="0" xfId="1" applyFont="1" applyAlignment="1">
      <alignment horizontal="center" vertical="center"/>
    </xf>
    <xf numFmtId="179" fontId="159" fillId="19" borderId="0" xfId="1" applyFont="1" applyFill="1" applyAlignment="1">
      <alignment horizontal="center" vertical="top"/>
    </xf>
    <xf numFmtId="179" fontId="138" fillId="53" borderId="0" xfId="1" applyFont="1" applyFill="1" applyAlignment="1">
      <alignment horizontal="center" vertical="center"/>
    </xf>
    <xf numFmtId="179" fontId="160" fillId="19" borderId="0" xfId="1" applyFont="1" applyFill="1" applyAlignment="1">
      <alignment horizontal="center" vertical="top"/>
    </xf>
    <xf numFmtId="179" fontId="160" fillId="0" borderId="0" xfId="1" applyFont="1" applyAlignment="1">
      <alignment horizontal="center" vertical="top"/>
    </xf>
    <xf numFmtId="179" fontId="160" fillId="0" borderId="0" xfId="1" applyFont="1" applyAlignment="1">
      <alignment horizontal="center" vertical="center"/>
    </xf>
    <xf numFmtId="179" fontId="161" fillId="36" borderId="0" xfId="1" applyFont="1" applyFill="1" applyBorder="1" applyAlignment="1">
      <alignment horizontal="center" vertical="top"/>
    </xf>
    <xf numFmtId="2" fontId="152" fillId="53" borderId="67" xfId="91" applyNumberFormat="1" applyBorder="1" applyAlignment="1">
      <alignment horizontal="center" vertical="center" shrinkToFit="1"/>
    </xf>
    <xf numFmtId="2" fontId="152" fillId="53" borderId="0" xfId="91" applyNumberFormat="1" applyBorder="1" applyAlignment="1">
      <alignment horizontal="left" vertical="center" shrinkToFit="1"/>
    </xf>
    <xf numFmtId="2" fontId="152" fillId="53" borderId="0" xfId="91" applyNumberFormat="1" applyBorder="1" applyAlignment="1">
      <alignment horizontal="center" vertical="center" shrinkToFit="1"/>
    </xf>
    <xf numFmtId="201" fontId="4" fillId="19" borderId="28" xfId="88" applyNumberFormat="1" applyFont="1" applyFill="1" applyBorder="1" applyAlignment="1">
      <alignment horizontal="center" vertical="center" shrinkToFit="1"/>
    </xf>
    <xf numFmtId="179" fontId="4" fillId="19" borderId="0" xfId="1" applyFont="1" applyFill="1" applyAlignment="1">
      <alignment horizontal="center" vertical="top"/>
    </xf>
    <xf numFmtId="0" fontId="4" fillId="19" borderId="0" xfId="88" applyFont="1" applyFill="1" applyAlignment="1">
      <alignment horizontal="center" vertical="top"/>
    </xf>
    <xf numFmtId="179" fontId="162" fillId="19" borderId="0" xfId="1" applyFont="1" applyFill="1" applyAlignment="1">
      <alignment horizontal="center" vertical="top"/>
    </xf>
    <xf numFmtId="0" fontId="163" fillId="19" borderId="0" xfId="88" applyFont="1" applyFill="1" applyAlignment="1">
      <alignment horizontal="left" vertical="top"/>
    </xf>
    <xf numFmtId="2" fontId="4" fillId="0" borderId="28" xfId="88" applyNumberFormat="1" applyFont="1" applyBorder="1" applyAlignment="1">
      <alignment horizontal="center" vertical="center" shrinkToFit="1"/>
    </xf>
    <xf numFmtId="2" fontId="4" fillId="0" borderId="28" xfId="88" applyNumberFormat="1" applyFont="1" applyBorder="1" applyAlignment="1">
      <alignment horizontal="left" vertical="center" shrinkToFit="1"/>
    </xf>
    <xf numFmtId="2" fontId="4" fillId="0" borderId="28" xfId="88" applyNumberFormat="1" applyFont="1" applyBorder="1" applyAlignment="1">
      <alignment horizontal="right" vertical="center" shrinkToFit="1"/>
    </xf>
    <xf numFmtId="0" fontId="4" fillId="0" borderId="0" xfId="88" applyFont="1" applyAlignment="1">
      <alignment horizontal="center" vertical="center"/>
    </xf>
    <xf numFmtId="179" fontId="163" fillId="0" borderId="0" xfId="1" applyFont="1" applyAlignment="1">
      <alignment horizontal="center" vertical="center"/>
    </xf>
    <xf numFmtId="0" fontId="163" fillId="0" borderId="0" xfId="88" applyFont="1" applyAlignment="1">
      <alignment horizontal="center" vertical="center"/>
    </xf>
    <xf numFmtId="179" fontId="162" fillId="0" borderId="0" xfId="1" applyFont="1" applyAlignment="1">
      <alignment horizontal="center" vertical="center"/>
    </xf>
    <xf numFmtId="0" fontId="163" fillId="0" borderId="0" xfId="88" applyFont="1" applyAlignment="1">
      <alignment horizontal="left" vertical="center"/>
    </xf>
    <xf numFmtId="10" fontId="59" fillId="0" borderId="0" xfId="0" applyNumberFormat="1" applyFont="1" applyAlignment="1"/>
    <xf numFmtId="0" fontId="153" fillId="0" borderId="0" xfId="0" applyFont="1">
      <alignment vertical="center"/>
    </xf>
    <xf numFmtId="0" fontId="0" fillId="2" borderId="0" xfId="87" applyFont="1" applyFill="1" applyAlignment="1">
      <alignment horizontal="left" vertical="center" wrapText="1"/>
    </xf>
    <xf numFmtId="179" fontId="40" fillId="32" borderId="57" xfId="1" applyFont="1" applyFill="1" applyBorder="1" applyAlignment="1">
      <alignment horizontal="center" vertical="center"/>
    </xf>
    <xf numFmtId="179" fontId="40" fillId="32" borderId="58" xfId="1" applyFont="1" applyFill="1" applyBorder="1" applyAlignment="1">
      <alignment horizontal="center" vertical="center"/>
    </xf>
    <xf numFmtId="0" fontId="27" fillId="32" borderId="6" xfId="0" applyFont="1" applyFill="1" applyBorder="1" applyAlignment="1">
      <alignment horizontal="center" vertical="center"/>
    </xf>
    <xf numFmtId="0" fontId="27" fillId="32" borderId="6" xfId="0" applyFont="1" applyFill="1" applyBorder="1" applyAlignment="1">
      <alignment vertical="center" wrapText="1"/>
    </xf>
    <xf numFmtId="179" fontId="27" fillId="32" borderId="6" xfId="1" applyFont="1" applyFill="1" applyBorder="1" applyAlignment="1">
      <alignment vertical="center"/>
    </xf>
    <xf numFmtId="200" fontId="67" fillId="2" borderId="71" xfId="0" applyNumberFormat="1" applyFont="1" applyFill="1" applyBorder="1" applyAlignment="1">
      <alignment horizontal="center" vertical="center" shrinkToFit="1"/>
    </xf>
    <xf numFmtId="0" fontId="10" fillId="2" borderId="71" xfId="0" applyFont="1" applyFill="1" applyBorder="1" applyAlignment="1">
      <alignment vertical="center" wrapText="1"/>
    </xf>
    <xf numFmtId="0" fontId="10" fillId="2" borderId="71" xfId="0" applyFont="1" applyFill="1" applyBorder="1" applyAlignment="1">
      <alignment horizontal="center" vertical="top" wrapText="1"/>
    </xf>
    <xf numFmtId="179" fontId="27" fillId="2" borderId="71" xfId="1" applyFont="1" applyFill="1" applyBorder="1" applyAlignment="1">
      <alignment vertical="center"/>
    </xf>
    <xf numFmtId="179" fontId="27" fillId="2" borderId="71" xfId="1" applyFont="1" applyFill="1" applyBorder="1" applyAlignment="1"/>
    <xf numFmtId="201" fontId="142" fillId="0" borderId="71" xfId="0" applyNumberFormat="1" applyFont="1" applyBorder="1" applyAlignment="1">
      <alignment horizontal="center" vertical="center" shrinkToFit="1"/>
    </xf>
    <xf numFmtId="0" fontId="4" fillId="0" borderId="71" xfId="0" applyFont="1" applyBorder="1" applyAlignment="1">
      <alignment vertical="center" wrapText="1"/>
    </xf>
    <xf numFmtId="0" fontId="4" fillId="0" borderId="71" xfId="0" applyFont="1" applyBorder="1" applyAlignment="1">
      <alignment horizontal="center" vertical="center" wrapText="1"/>
    </xf>
    <xf numFmtId="179" fontId="40" fillId="0" borderId="71" xfId="1" applyFont="1" applyBorder="1" applyAlignment="1">
      <alignment vertical="center"/>
    </xf>
    <xf numFmtId="179" fontId="142" fillId="0" borderId="71" xfId="1" applyFont="1" applyBorder="1" applyAlignment="1">
      <alignment horizontal="center" vertical="center" shrinkToFit="1"/>
    </xf>
    <xf numFmtId="49" fontId="4" fillId="2" borderId="6" xfId="0" applyNumberFormat="1" applyFont="1" applyFill="1" applyBorder="1" applyAlignment="1">
      <alignment horizontal="center" vertical="center"/>
    </xf>
    <xf numFmtId="0" fontId="124" fillId="2" borderId="6" xfId="0" applyFont="1" applyFill="1" applyBorder="1" applyAlignment="1">
      <alignment horizontal="right" vertical="center" wrapText="1"/>
    </xf>
    <xf numFmtId="0" fontId="25" fillId="2" borderId="6" xfId="0" applyFont="1" applyFill="1" applyBorder="1" applyAlignment="1">
      <alignment vertical="center" wrapText="1"/>
    </xf>
    <xf numFmtId="0" fontId="10" fillId="2" borderId="6" xfId="0" applyFont="1" applyFill="1" applyBorder="1" applyAlignment="1">
      <alignment horizontal="center" vertical="center" wrapText="1"/>
    </xf>
    <xf numFmtId="179" fontId="27" fillId="0" borderId="6" xfId="1" applyFont="1" applyBorder="1" applyAlignment="1">
      <alignment vertical="center"/>
    </xf>
    <xf numFmtId="199" fontId="27" fillId="32" borderId="6" xfId="0" applyNumberFormat="1" applyFont="1" applyFill="1" applyBorder="1" applyAlignment="1">
      <alignment horizontal="center" vertical="center"/>
    </xf>
    <xf numFmtId="49" fontId="4" fillId="2" borderId="71" xfId="9" applyNumberFormat="1" applyFill="1" applyBorder="1" applyAlignment="1">
      <alignment horizontal="center" vertical="center"/>
    </xf>
    <xf numFmtId="0" fontId="124" fillId="2" borderId="71" xfId="9" applyFont="1" applyFill="1" applyBorder="1" applyAlignment="1">
      <alignment horizontal="right" vertical="center" wrapText="1"/>
    </xf>
    <xf numFmtId="0" fontId="25" fillId="2" borderId="71" xfId="9" applyFont="1" applyFill="1" applyBorder="1" applyAlignment="1">
      <alignment vertical="center" wrapText="1"/>
    </xf>
    <xf numFmtId="0" fontId="10" fillId="2" borderId="71" xfId="9" applyFont="1" applyFill="1" applyBorder="1" applyAlignment="1">
      <alignment horizontal="center" vertical="center" wrapText="1"/>
    </xf>
    <xf numFmtId="166" fontId="27" fillId="0" borderId="71" xfId="53" applyFont="1" applyBorder="1" applyAlignment="1">
      <alignment vertical="center"/>
    </xf>
    <xf numFmtId="0" fontId="10" fillId="32" borderId="71" xfId="0" applyFont="1" applyFill="1" applyBorder="1" applyAlignment="1">
      <alignment vertical="center" wrapText="1"/>
    </xf>
    <xf numFmtId="0" fontId="40" fillId="0" borderId="71" xfId="0" applyFont="1" applyBorder="1" applyAlignment="1">
      <alignment horizontal="center" vertical="center" wrapText="1"/>
    </xf>
    <xf numFmtId="0" fontId="4" fillId="0" borderId="71" xfId="0" applyFont="1" applyBorder="1" applyAlignment="1">
      <alignment horizontal="left" vertical="center" wrapText="1"/>
    </xf>
    <xf numFmtId="1" fontId="142" fillId="0" borderId="71" xfId="0" applyNumberFormat="1" applyFont="1" applyBorder="1" applyAlignment="1">
      <alignment horizontal="center" vertical="center" shrinkToFit="1"/>
    </xf>
    <xf numFmtId="0" fontId="4" fillId="2" borderId="71" xfId="0" applyFont="1" applyFill="1" applyBorder="1" applyAlignment="1">
      <alignment vertical="center" wrapText="1"/>
    </xf>
    <xf numFmtId="0" fontId="4" fillId="2" borderId="71" xfId="0" applyFont="1" applyFill="1" applyBorder="1" applyAlignment="1">
      <alignment horizontal="center" vertical="center" wrapText="1"/>
    </xf>
    <xf numFmtId="0" fontId="40" fillId="0" borderId="71" xfId="0" applyFont="1" applyBorder="1" applyAlignment="1">
      <alignment horizontal="left" vertical="center" wrapText="1"/>
    </xf>
    <xf numFmtId="0" fontId="40" fillId="0" borderId="71" xfId="0" applyFont="1" applyBorder="1" applyAlignment="1">
      <alignment vertical="center" wrapText="1"/>
    </xf>
    <xf numFmtId="0" fontId="10" fillId="0" borderId="71" xfId="0" applyFont="1" applyBorder="1" applyAlignment="1">
      <alignment horizontal="center" vertical="center" wrapText="1"/>
    </xf>
    <xf numFmtId="0" fontId="133" fillId="32" borderId="6" xfId="0" applyFont="1" applyFill="1" applyBorder="1" applyAlignment="1">
      <alignment horizontal="center" vertical="center" wrapText="1"/>
    </xf>
    <xf numFmtId="0" fontId="40" fillId="32" borderId="6" xfId="0" applyFont="1" applyFill="1" applyBorder="1">
      <alignment vertical="center"/>
    </xf>
    <xf numFmtId="179" fontId="40" fillId="32" borderId="6" xfId="1" applyFont="1" applyFill="1" applyBorder="1">
      <alignment vertical="center"/>
    </xf>
    <xf numFmtId="0" fontId="164" fillId="0" borderId="0" xfId="0" applyFont="1" applyAlignment="1">
      <alignment horizontal="left"/>
    </xf>
    <xf numFmtId="0" fontId="38" fillId="2" borderId="0" xfId="87" applyFont="1" applyFill="1" applyAlignment="1">
      <alignment horizontal="left" vertical="center" wrapText="1"/>
    </xf>
    <xf numFmtId="43" fontId="10" fillId="2" borderId="6" xfId="0" applyNumberFormat="1" applyFont="1" applyFill="1" applyBorder="1">
      <alignment vertical="center"/>
    </xf>
    <xf numFmtId="1" fontId="142" fillId="2" borderId="71" xfId="0" applyNumberFormat="1" applyFont="1" applyFill="1" applyBorder="1" applyAlignment="1">
      <alignment horizontal="center" vertical="center" shrinkToFit="1"/>
    </xf>
    <xf numFmtId="0" fontId="40" fillId="32" borderId="76" xfId="0" applyFont="1" applyFill="1" applyBorder="1">
      <alignment vertical="center"/>
    </xf>
    <xf numFmtId="0" fontId="153" fillId="0" borderId="0" xfId="0" applyFont="1" applyAlignment="1">
      <alignment horizontal="center" vertical="top"/>
    </xf>
    <xf numFmtId="0" fontId="4" fillId="0" borderId="78" xfId="9" applyBorder="1" applyAlignment="1">
      <alignment vertical="top"/>
    </xf>
    <xf numFmtId="0" fontId="4" fillId="0" borderId="0" xfId="9" applyAlignment="1">
      <alignment vertical="top"/>
    </xf>
    <xf numFmtId="43" fontId="134" fillId="34" borderId="79" xfId="61" applyFont="1" applyFill="1" applyBorder="1" applyAlignment="1">
      <alignment horizontal="center" vertical="center" wrapText="1"/>
    </xf>
    <xf numFmtId="0" fontId="132" fillId="32" borderId="79" xfId="9" applyFont="1" applyFill="1" applyBorder="1" applyAlignment="1">
      <alignment vertical="center"/>
    </xf>
    <xf numFmtId="179" fontId="165" fillId="34" borderId="79" xfId="1" applyFont="1" applyFill="1" applyBorder="1" applyAlignment="1">
      <alignment vertical="center"/>
    </xf>
    <xf numFmtId="179" fontId="166" fillId="34" borderId="79" xfId="1" applyFont="1" applyFill="1" applyBorder="1" applyAlignment="1">
      <alignment vertical="center"/>
    </xf>
    <xf numFmtId="179" fontId="134" fillId="34" borderId="79" xfId="1" applyFont="1" applyFill="1" applyBorder="1" applyAlignment="1">
      <alignment vertical="center"/>
    </xf>
    <xf numFmtId="0" fontId="147" fillId="32" borderId="79" xfId="9" applyFont="1" applyFill="1" applyBorder="1" applyAlignment="1">
      <alignment vertical="center"/>
    </xf>
    <xf numFmtId="0" fontId="147" fillId="34" borderId="79" xfId="9" applyFont="1" applyFill="1" applyBorder="1" applyAlignment="1">
      <alignment vertical="center"/>
    </xf>
    <xf numFmtId="0" fontId="167" fillId="34" borderId="79" xfId="9" applyFont="1" applyFill="1" applyBorder="1" applyAlignment="1">
      <alignment vertical="center"/>
    </xf>
    <xf numFmtId="0" fontId="132" fillId="34" borderId="79" xfId="9" applyFont="1" applyFill="1" applyBorder="1" applyAlignment="1">
      <alignment vertical="center"/>
    </xf>
    <xf numFmtId="0" fontId="147" fillId="34" borderId="79" xfId="9" applyFont="1" applyFill="1" applyBorder="1" applyAlignment="1">
      <alignment horizontal="center" vertical="center"/>
    </xf>
    <xf numFmtId="179" fontId="166" fillId="34" borderId="79" xfId="1" applyFont="1" applyFill="1" applyBorder="1" applyAlignment="1">
      <alignment horizontal="center" vertical="center"/>
    </xf>
    <xf numFmtId="179" fontId="134" fillId="34" borderId="79" xfId="1" applyFont="1" applyFill="1" applyBorder="1" applyAlignment="1">
      <alignment horizontal="center" vertical="center"/>
    </xf>
    <xf numFmtId="0" fontId="37" fillId="0" borderId="0" xfId="9" applyFont="1" applyAlignment="1">
      <alignment vertical="center"/>
    </xf>
    <xf numFmtId="0" fontId="42" fillId="0" borderId="0" xfId="9" applyFont="1" applyAlignment="1">
      <alignment vertical="center"/>
    </xf>
    <xf numFmtId="0" fontId="139" fillId="30" borderId="0" xfId="0" applyFont="1" applyFill="1" applyAlignment="1">
      <alignment horizontal="right" vertical="center" wrapText="1"/>
    </xf>
    <xf numFmtId="0" fontId="169" fillId="32" borderId="71" xfId="9" applyFont="1" applyFill="1" applyBorder="1" applyAlignment="1">
      <alignment horizontal="center" vertical="center" wrapText="1"/>
    </xf>
    <xf numFmtId="0" fontId="139" fillId="30" borderId="71" xfId="0" applyFont="1" applyFill="1" applyBorder="1" applyAlignment="1">
      <alignment horizontal="right" vertical="center" wrapText="1"/>
    </xf>
    <xf numFmtId="179" fontId="20" fillId="30" borderId="71" xfId="1" applyFont="1" applyFill="1" applyBorder="1" applyAlignment="1" applyProtection="1">
      <alignment horizontal="center" vertical="center" wrapText="1"/>
    </xf>
    <xf numFmtId="0" fontId="170" fillId="32" borderId="80" xfId="9" applyFont="1" applyFill="1" applyBorder="1" applyAlignment="1">
      <alignment horizontal="center" vertical="center"/>
    </xf>
    <xf numFmtId="0" fontId="170" fillId="32" borderId="81" xfId="9" applyFont="1" applyFill="1" applyBorder="1" applyAlignment="1">
      <alignment vertical="center" wrapText="1"/>
    </xf>
    <xf numFmtId="0" fontId="139" fillId="30" borderId="81" xfId="0" applyFont="1" applyFill="1" applyBorder="1" applyAlignment="1">
      <alignment horizontal="right" vertical="center" wrapText="1"/>
    </xf>
    <xf numFmtId="179" fontId="20" fillId="30" borderId="81" xfId="1" applyFont="1" applyFill="1" applyBorder="1" applyAlignment="1" applyProtection="1">
      <alignment horizontal="center" vertical="center" wrapText="1"/>
    </xf>
    <xf numFmtId="49" fontId="171" fillId="19" borderId="80" xfId="9" applyNumberFormat="1" applyFont="1" applyFill="1" applyBorder="1" applyAlignment="1">
      <alignment horizontal="center" vertical="center"/>
    </xf>
    <xf numFmtId="0" fontId="171" fillId="19" borderId="81" xfId="9" applyFont="1" applyFill="1" applyBorder="1" applyAlignment="1">
      <alignment vertical="center" wrapText="1"/>
    </xf>
    <xf numFmtId="0" fontId="172" fillId="19" borderId="81" xfId="9" applyFont="1" applyFill="1" applyBorder="1" applyAlignment="1">
      <alignment horizontal="center" vertical="center"/>
    </xf>
    <xf numFmtId="43" fontId="172" fillId="19" borderId="81" xfId="61" applyFont="1" applyFill="1" applyBorder="1" applyAlignment="1">
      <alignment vertical="center"/>
    </xf>
    <xf numFmtId="179" fontId="40" fillId="0" borderId="81" xfId="1" applyFont="1" applyBorder="1" applyAlignment="1">
      <alignment horizontal="center" vertical="center"/>
    </xf>
    <xf numFmtId="0" fontId="42" fillId="0" borderId="81" xfId="0" applyFont="1" applyBorder="1">
      <alignment vertical="center"/>
    </xf>
    <xf numFmtId="49" fontId="171" fillId="19" borderId="82" xfId="9" applyNumberFormat="1" applyFont="1" applyFill="1" applyBorder="1" applyAlignment="1">
      <alignment horizontal="center" vertical="center"/>
    </xf>
    <xf numFmtId="0" fontId="171" fillId="19" borderId="10" xfId="9" applyFont="1" applyFill="1" applyBorder="1" applyAlignment="1">
      <alignment vertical="center" wrapText="1"/>
    </xf>
    <xf numFmtId="0" fontId="172" fillId="19" borderId="10" xfId="9" applyFont="1" applyFill="1" applyBorder="1" applyAlignment="1">
      <alignment horizontal="center" vertical="center"/>
    </xf>
    <xf numFmtId="179" fontId="40" fillId="0" borderId="10" xfId="1" applyFont="1" applyBorder="1" applyAlignment="1">
      <alignment horizontal="center" vertical="center"/>
    </xf>
    <xf numFmtId="43" fontId="172" fillId="19" borderId="10" xfId="61" applyFont="1" applyFill="1" applyBorder="1" applyAlignment="1">
      <alignment vertical="center"/>
    </xf>
    <xf numFmtId="49" fontId="173" fillId="19" borderId="81" xfId="9" applyNumberFormat="1" applyFont="1" applyFill="1" applyBorder="1" applyAlignment="1">
      <alignment horizontal="center" vertical="center"/>
    </xf>
    <xf numFmtId="0" fontId="174" fillId="19" borderId="81" xfId="9" applyFont="1" applyFill="1" applyBorder="1" applyAlignment="1">
      <alignment horizontal="right" vertical="center" wrapText="1"/>
    </xf>
    <xf numFmtId="0" fontId="41" fillId="0" borderId="81" xfId="0" applyFont="1" applyBorder="1" applyAlignment="1">
      <alignment horizontal="center" vertical="center"/>
    </xf>
    <xf numFmtId="44" fontId="40" fillId="0" borderId="81" xfId="0" applyNumberFormat="1" applyFont="1" applyBorder="1" applyAlignment="1">
      <alignment horizontal="center" vertical="center"/>
    </xf>
    <xf numFmtId="179" fontId="42" fillId="0" borderId="0" xfId="1" applyFont="1" applyBorder="1">
      <alignment vertical="center"/>
    </xf>
    <xf numFmtId="179" fontId="166" fillId="34" borderId="81" xfId="1" applyFont="1" applyFill="1" applyBorder="1" applyAlignment="1">
      <alignment vertical="center"/>
    </xf>
    <xf numFmtId="179" fontId="175" fillId="0" borderId="81" xfId="1" applyFont="1" applyBorder="1">
      <alignment vertical="center"/>
    </xf>
    <xf numFmtId="179" fontId="10" fillId="2" borderId="13" xfId="1" applyFont="1" applyFill="1" applyBorder="1">
      <alignment vertical="center"/>
    </xf>
    <xf numFmtId="0" fontId="40" fillId="0" borderId="81" xfId="0" applyFont="1" applyBorder="1">
      <alignment vertical="center"/>
    </xf>
    <xf numFmtId="179" fontId="175" fillId="0" borderId="77" xfId="1" applyFont="1" applyBorder="1">
      <alignment vertical="center"/>
    </xf>
    <xf numFmtId="43" fontId="134" fillId="39" borderId="79" xfId="61" applyFont="1" applyFill="1" applyBorder="1" applyAlignment="1">
      <alignment horizontal="center" vertical="center" wrapText="1"/>
    </xf>
    <xf numFmtId="0" fontId="132" fillId="39" borderId="79" xfId="9" applyFont="1" applyFill="1" applyBorder="1" applyAlignment="1">
      <alignment vertical="center"/>
    </xf>
    <xf numFmtId="179" fontId="165" fillId="39" borderId="79" xfId="1" applyFont="1" applyFill="1" applyBorder="1" applyAlignment="1">
      <alignment vertical="center"/>
    </xf>
    <xf numFmtId="179" fontId="166" fillId="39" borderId="79" xfId="1" applyFont="1" applyFill="1" applyBorder="1" applyAlignment="1">
      <alignment vertical="center"/>
    </xf>
    <xf numFmtId="179" fontId="134" fillId="39" borderId="79" xfId="1" applyFont="1" applyFill="1" applyBorder="1" applyAlignment="1">
      <alignment vertical="center"/>
    </xf>
    <xf numFmtId="0" fontId="147" fillId="39" borderId="79" xfId="9" applyFont="1" applyFill="1" applyBorder="1" applyAlignment="1">
      <alignment vertical="center"/>
    </xf>
    <xf numFmtId="0" fontId="167" fillId="39" borderId="79" xfId="9" applyFont="1" applyFill="1" applyBorder="1" applyAlignment="1">
      <alignment vertical="center"/>
    </xf>
    <xf numFmtId="0" fontId="147" fillId="39" borderId="79" xfId="9" applyFont="1" applyFill="1" applyBorder="1" applyAlignment="1">
      <alignment horizontal="center" vertical="center"/>
    </xf>
    <xf numFmtId="179" fontId="134" fillId="39" borderId="79" xfId="1" applyFont="1" applyFill="1" applyBorder="1" applyAlignment="1">
      <alignment horizontal="center" vertical="center"/>
    </xf>
    <xf numFmtId="179" fontId="166" fillId="39" borderId="81" xfId="1" applyFont="1" applyFill="1" applyBorder="1" applyAlignment="1">
      <alignment vertical="center"/>
    </xf>
    <xf numFmtId="0" fontId="173" fillId="19" borderId="81" xfId="9" applyFont="1" applyFill="1" applyBorder="1" applyAlignment="1">
      <alignment vertical="center" wrapText="1"/>
    </xf>
    <xf numFmtId="179" fontId="10" fillId="32" borderId="11" xfId="1" applyFont="1" applyFill="1" applyBorder="1" applyAlignment="1">
      <alignment horizontal="center" vertical="center" wrapText="1"/>
    </xf>
    <xf numFmtId="179" fontId="10" fillId="32" borderId="56" xfId="1" applyFont="1" applyFill="1" applyBorder="1" applyAlignment="1">
      <alignment horizontal="center" vertical="center" wrapText="1"/>
    </xf>
    <xf numFmtId="201" fontId="142" fillId="2" borderId="71" xfId="0" applyNumberFormat="1" applyFont="1" applyFill="1" applyBorder="1" applyAlignment="1">
      <alignment horizontal="center" vertical="center" shrinkToFit="1"/>
    </xf>
    <xf numFmtId="0" fontId="40" fillId="2" borderId="71" xfId="0" applyFont="1" applyFill="1" applyBorder="1" applyAlignment="1">
      <alignment horizontal="center" vertical="center" wrapText="1"/>
    </xf>
    <xf numFmtId="179" fontId="40" fillId="2" borderId="71" xfId="1" applyFont="1" applyFill="1" applyBorder="1" applyAlignment="1">
      <alignment horizontal="center" vertical="center"/>
    </xf>
    <xf numFmtId="179" fontId="142" fillId="2" borderId="71" xfId="1" applyFont="1" applyFill="1" applyBorder="1" applyAlignment="1">
      <alignment horizontal="center" vertical="center" shrinkToFit="1"/>
    </xf>
    <xf numFmtId="179" fontId="40" fillId="2" borderId="71" xfId="1" applyFont="1" applyFill="1" applyBorder="1" applyAlignment="1">
      <alignment vertical="center"/>
    </xf>
    <xf numFmtId="179" fontId="166" fillId="2" borderId="79" xfId="1" applyFont="1" applyFill="1" applyBorder="1" applyAlignment="1">
      <alignment vertical="center"/>
    </xf>
    <xf numFmtId="0" fontId="4" fillId="2" borderId="71" xfId="0" applyFont="1" applyFill="1" applyBorder="1" applyAlignment="1">
      <alignment horizontal="left" vertical="center" wrapText="1"/>
    </xf>
    <xf numFmtId="43" fontId="4" fillId="2" borderId="76" xfId="0" applyNumberFormat="1" applyFont="1" applyFill="1" applyBorder="1">
      <alignment vertical="center"/>
    </xf>
    <xf numFmtId="0" fontId="40" fillId="2" borderId="76" xfId="0" applyFont="1" applyFill="1" applyBorder="1">
      <alignment vertical="center"/>
    </xf>
    <xf numFmtId="43" fontId="4" fillId="32" borderId="76" xfId="0" applyNumberFormat="1" applyFont="1" applyFill="1" applyBorder="1">
      <alignment vertical="center"/>
    </xf>
    <xf numFmtId="4" fontId="10" fillId="32" borderId="75" xfId="1" applyNumberFormat="1" applyFont="1" applyFill="1" applyBorder="1" applyAlignment="1">
      <alignment horizontal="right" vertical="center"/>
    </xf>
    <xf numFmtId="0" fontId="42" fillId="0" borderId="76" xfId="0" applyFont="1" applyBorder="1">
      <alignment vertical="center"/>
    </xf>
    <xf numFmtId="1" fontId="142" fillId="3" borderId="71" xfId="0" applyNumberFormat="1" applyFont="1" applyFill="1" applyBorder="1" applyAlignment="1">
      <alignment horizontal="center" vertical="center" shrinkToFit="1"/>
    </xf>
    <xf numFmtId="179" fontId="176" fillId="0" borderId="81" xfId="1" applyFont="1" applyBorder="1" applyAlignment="1">
      <alignment horizontal="center" vertical="center"/>
    </xf>
    <xf numFmtId="179" fontId="177" fillId="0" borderId="81" xfId="1" applyFont="1" applyBorder="1">
      <alignment vertical="center"/>
    </xf>
    <xf numFmtId="179" fontId="178" fillId="0" borderId="81" xfId="1" applyFont="1" applyBorder="1">
      <alignment vertical="center"/>
    </xf>
    <xf numFmtId="179" fontId="177" fillId="3" borderId="77" xfId="1" applyFont="1" applyFill="1" applyBorder="1">
      <alignment vertical="center"/>
    </xf>
    <xf numFmtId="198" fontId="56" fillId="2" borderId="0" xfId="0" applyNumberFormat="1" applyFont="1" applyFill="1" applyAlignment="1">
      <alignment horizontal="left"/>
    </xf>
    <xf numFmtId="198" fontId="56" fillId="2" borderId="0" xfId="0" applyNumberFormat="1" applyFont="1" applyFill="1" applyAlignment="1">
      <alignment horizontal="center"/>
    </xf>
    <xf numFmtId="10" fontId="56" fillId="2" borderId="0" xfId="2" applyNumberFormat="1" applyFont="1" applyFill="1" applyBorder="1" applyAlignment="1">
      <alignment horizontal="center"/>
    </xf>
    <xf numFmtId="43" fontId="0" fillId="0" borderId="0" xfId="67" applyFont="1" applyAlignment="1">
      <alignment horizontal="center" vertical="top"/>
    </xf>
    <xf numFmtId="179" fontId="35" fillId="0" borderId="0" xfId="1" applyFont="1" applyAlignment="1"/>
    <xf numFmtId="0" fontId="77" fillId="0" borderId="0" xfId="0" applyFont="1">
      <alignment vertical="center"/>
    </xf>
    <xf numFmtId="0" fontId="59" fillId="0" borderId="75" xfId="0" applyFont="1" applyBorder="1" applyAlignment="1"/>
    <xf numFmtId="179" fontId="59" fillId="0" borderId="75" xfId="1" applyFont="1" applyBorder="1" applyAlignment="1"/>
    <xf numFmtId="0" fontId="59" fillId="0" borderId="75" xfId="9" applyFont="1" applyBorder="1"/>
    <xf numFmtId="49" fontId="20" fillId="0" borderId="6" xfId="16" applyNumberFormat="1" applyFont="1" applyBorder="1" applyAlignment="1">
      <alignment horizontal="center" vertical="center" wrapText="1"/>
    </xf>
    <xf numFmtId="9" fontId="30" fillId="0" borderId="6" xfId="41" applyFont="1" applyFill="1" applyBorder="1" applyAlignment="1" applyProtection="1">
      <alignment horizontal="center" vertical="center" wrapText="1"/>
    </xf>
    <xf numFmtId="175" fontId="30" fillId="0" borderId="6" xfId="41" applyNumberFormat="1" applyFont="1" applyFill="1" applyBorder="1" applyAlignment="1" applyProtection="1">
      <alignment horizontal="center" vertical="center" wrapText="1"/>
    </xf>
    <xf numFmtId="177" fontId="30" fillId="0" borderId="6" xfId="41" applyNumberFormat="1" applyFont="1" applyFill="1" applyBorder="1" applyAlignment="1" applyProtection="1">
      <alignment horizontal="center" vertical="center" wrapText="1"/>
    </xf>
    <xf numFmtId="1" fontId="30" fillId="24" borderId="0" xfId="10" applyNumberFormat="1" applyFont="1" applyFill="1" applyAlignment="1">
      <alignment horizontal="center" vertical="center" wrapText="1"/>
    </xf>
    <xf numFmtId="4" fontId="30" fillId="0" borderId="6" xfId="41" applyNumberFormat="1" applyFont="1" applyFill="1" applyBorder="1" applyAlignment="1" applyProtection="1">
      <alignment horizontal="center" vertical="center" wrapText="1"/>
    </xf>
    <xf numFmtId="0" fontId="30" fillId="3" borderId="6" xfId="16" applyFont="1" applyFill="1" applyBorder="1" applyAlignment="1">
      <alignment horizontal="center" vertical="center" wrapText="1"/>
    </xf>
    <xf numFmtId="4" fontId="30" fillId="3" borderId="6" xfId="16" applyNumberFormat="1" applyFont="1" applyFill="1" applyBorder="1" applyAlignment="1">
      <alignment horizontal="center" vertical="center" wrapText="1"/>
    </xf>
    <xf numFmtId="175" fontId="30" fillId="3" borderId="6" xfId="16" applyNumberFormat="1" applyFont="1" applyFill="1" applyBorder="1" applyAlignment="1">
      <alignment horizontal="center" vertical="center" wrapText="1"/>
    </xf>
    <xf numFmtId="177" fontId="30" fillId="3" borderId="6" xfId="16" applyNumberFormat="1" applyFont="1" applyFill="1" applyBorder="1" applyAlignment="1">
      <alignment horizontal="center" vertical="center" wrapText="1"/>
    </xf>
    <xf numFmtId="175" fontId="20" fillId="0" borderId="6" xfId="49" applyNumberFormat="1" applyFont="1" applyFill="1" applyBorder="1" applyAlignment="1" applyProtection="1">
      <alignment horizontal="center" vertical="center" wrapText="1"/>
    </xf>
    <xf numFmtId="177" fontId="20" fillId="0" borderId="6" xfId="49" applyNumberFormat="1" applyFont="1" applyFill="1" applyBorder="1" applyAlignment="1" applyProtection="1">
      <alignment horizontal="center" vertical="center" wrapText="1"/>
    </xf>
    <xf numFmtId="4" fontId="20" fillId="0" borderId="6" xfId="49" applyNumberFormat="1" applyFont="1" applyFill="1" applyBorder="1" applyAlignment="1" applyProtection="1">
      <alignment horizontal="center" vertical="center" wrapText="1"/>
    </xf>
    <xf numFmtId="4" fontId="20" fillId="0" borderId="6" xfId="16" applyNumberFormat="1" applyFont="1" applyBorder="1" applyAlignment="1">
      <alignment horizontal="center" vertical="center" wrapText="1"/>
    </xf>
    <xf numFmtId="4" fontId="20" fillId="0" borderId="6" xfId="49" applyNumberFormat="1" applyFont="1" applyFill="1" applyBorder="1" applyAlignment="1" applyProtection="1">
      <alignment horizontal="center" vertical="center"/>
    </xf>
    <xf numFmtId="49" fontId="20" fillId="17" borderId="6" xfId="10" applyNumberFormat="1" applyFont="1" applyFill="1" applyBorder="1" applyAlignment="1">
      <alignment horizontal="center" vertical="center" wrapText="1"/>
    </xf>
    <xf numFmtId="49" fontId="20" fillId="17" borderId="6" xfId="10" applyNumberFormat="1" applyFont="1" applyFill="1" applyBorder="1" applyAlignment="1">
      <alignment horizontal="right" vertical="center" wrapText="1"/>
    </xf>
    <xf numFmtId="49" fontId="20" fillId="0" borderId="6" xfId="16" applyNumberFormat="1" applyFont="1" applyBorder="1" applyAlignment="1">
      <alignment horizontal="center" vertical="center"/>
    </xf>
    <xf numFmtId="1" fontId="20" fillId="22" borderId="6" xfId="10" applyNumberFormat="1" applyFont="1" applyFill="1" applyBorder="1" applyAlignment="1">
      <alignment horizontal="center" vertical="center" wrapText="1"/>
    </xf>
    <xf numFmtId="0" fontId="18" fillId="0" borderId="4" xfId="4" applyFont="1" applyBorder="1" applyAlignment="1">
      <alignment horizontal="center"/>
    </xf>
    <xf numFmtId="0" fontId="18" fillId="0" borderId="0" xfId="4" applyFont="1" applyAlignment="1">
      <alignment horizontal="center"/>
    </xf>
    <xf numFmtId="0" fontId="20" fillId="0" borderId="4" xfId="4" applyFont="1" applyBorder="1" applyAlignment="1">
      <alignment horizontal="center"/>
    </xf>
    <xf numFmtId="0" fontId="20" fillId="0" borderId="0" xfId="4" applyFont="1" applyAlignment="1">
      <alignment horizontal="center"/>
    </xf>
    <xf numFmtId="0" fontId="20" fillId="0" borderId="7" xfId="31" applyFont="1" applyBorder="1" applyAlignment="1" applyProtection="1">
      <alignment horizontal="center" wrapText="1"/>
      <protection hidden="1"/>
    </xf>
    <xf numFmtId="0" fontId="20" fillId="0" borderId="8" xfId="31" applyFont="1" applyBorder="1" applyAlignment="1" applyProtection="1">
      <alignment horizontal="center" wrapText="1"/>
      <protection hidden="1"/>
    </xf>
    <xf numFmtId="0" fontId="20" fillId="0" borderId="12" xfId="31" applyFont="1" applyBorder="1" applyAlignment="1" applyProtection="1">
      <alignment horizontal="center"/>
      <protection hidden="1"/>
    </xf>
    <xf numFmtId="0" fontId="20" fillId="0" borderId="13" xfId="31" applyFont="1" applyBorder="1" applyAlignment="1" applyProtection="1">
      <alignment horizontal="center"/>
      <protection hidden="1"/>
    </xf>
    <xf numFmtId="43" fontId="20" fillId="0" borderId="12" xfId="61" applyFont="1" applyFill="1" applyBorder="1" applyAlignment="1" applyProtection="1">
      <alignment horizontal="center"/>
      <protection hidden="1"/>
    </xf>
    <xf numFmtId="43" fontId="20" fillId="0" borderId="13" xfId="61" applyFont="1" applyFill="1" applyBorder="1" applyAlignment="1" applyProtection="1">
      <alignment horizontal="center"/>
      <protection hidden="1"/>
    </xf>
    <xf numFmtId="0" fontId="4" fillId="23" borderId="12" xfId="31" applyFill="1" applyBorder="1" applyAlignment="1" applyProtection="1">
      <alignment horizontal="left" vertical="center" wrapText="1"/>
      <protection hidden="1"/>
    </xf>
    <xf numFmtId="0" fontId="4" fillId="23" borderId="13" xfId="31" applyFill="1" applyBorder="1" applyAlignment="1" applyProtection="1">
      <alignment horizontal="left" vertical="center" wrapText="1"/>
      <protection hidden="1"/>
    </xf>
    <xf numFmtId="0" fontId="18" fillId="0" borderId="12" xfId="31" applyFont="1" applyBorder="1" applyAlignment="1" applyProtection="1">
      <alignment horizontal="center" vertical="center" wrapText="1"/>
      <protection hidden="1"/>
    </xf>
    <xf numFmtId="0" fontId="18" fillId="0" borderId="13" xfId="31" applyFont="1" applyBorder="1" applyAlignment="1" applyProtection="1">
      <alignment horizontal="center" vertical="center" wrapText="1"/>
      <protection hidden="1"/>
    </xf>
    <xf numFmtId="49" fontId="18" fillId="2" borderId="12" xfId="61" applyNumberFormat="1" applyFont="1" applyFill="1" applyBorder="1" applyAlignment="1" applyProtection="1">
      <alignment horizontal="center" vertical="center" wrapText="1"/>
      <protection hidden="1"/>
    </xf>
    <xf numFmtId="49" fontId="18" fillId="2" borderId="13" xfId="61" applyNumberFormat="1" applyFont="1" applyFill="1" applyBorder="1" applyAlignment="1" applyProtection="1">
      <alignment horizontal="center" vertical="center" wrapText="1"/>
      <protection hidden="1"/>
    </xf>
    <xf numFmtId="43" fontId="20" fillId="0" borderId="12" xfId="61" applyFont="1" applyFill="1" applyBorder="1" applyAlignment="1" applyProtection="1">
      <alignment horizontal="center" vertical="center"/>
      <protection hidden="1"/>
    </xf>
    <xf numFmtId="43" fontId="20" fillId="0" borderId="13" xfId="61" applyFont="1" applyFill="1" applyBorder="1" applyAlignment="1" applyProtection="1">
      <alignment horizontal="center" vertical="center"/>
      <protection hidden="1"/>
    </xf>
    <xf numFmtId="0" fontId="20" fillId="6" borderId="12" xfId="31" applyFont="1" applyFill="1" applyBorder="1" applyAlignment="1" applyProtection="1">
      <alignment horizontal="center" vertical="center"/>
      <protection hidden="1"/>
    </xf>
    <xf numFmtId="0" fontId="20" fillId="6" borderId="20" xfId="31" applyFont="1" applyFill="1" applyBorder="1" applyAlignment="1" applyProtection="1">
      <alignment horizontal="center" vertical="center"/>
      <protection hidden="1"/>
    </xf>
    <xf numFmtId="0" fontId="20" fillId="6" borderId="13" xfId="31" applyFont="1" applyFill="1" applyBorder="1" applyAlignment="1" applyProtection="1">
      <alignment horizontal="center" vertical="center"/>
      <protection hidden="1"/>
    </xf>
    <xf numFmtId="43" fontId="20" fillId="0" borderId="10" xfId="61" applyFont="1" applyFill="1" applyBorder="1" applyAlignment="1" applyProtection="1">
      <alignment horizontal="center" vertical="center" wrapText="1"/>
      <protection hidden="1"/>
    </xf>
    <xf numFmtId="43" fontId="20" fillId="0" borderId="11" xfId="61" applyFont="1" applyFill="1" applyBorder="1" applyAlignment="1" applyProtection="1">
      <alignment horizontal="center" vertical="center" wrapText="1"/>
      <protection hidden="1"/>
    </xf>
    <xf numFmtId="0" fontId="13" fillId="2" borderId="6" xfId="11" applyFont="1" applyFill="1" applyBorder="1" applyAlignment="1">
      <alignment horizontal="center" vertical="center" wrapText="1"/>
    </xf>
    <xf numFmtId="169" fontId="18" fillId="6" borderId="6" xfId="46" applyNumberFormat="1" applyFont="1" applyFill="1" applyBorder="1" applyAlignment="1" applyProtection="1">
      <alignment horizontal="center" vertical="center"/>
      <protection hidden="1"/>
    </xf>
    <xf numFmtId="0" fontId="13" fillId="2" borderId="10" xfId="11" applyFont="1" applyFill="1" applyBorder="1" applyAlignment="1">
      <alignment horizontal="center" vertical="center" wrapText="1"/>
    </xf>
    <xf numFmtId="0" fontId="13" fillId="2" borderId="11" xfId="11" applyFont="1" applyFill="1" applyBorder="1" applyAlignment="1">
      <alignment horizontal="center" vertical="center" wrapText="1"/>
    </xf>
    <xf numFmtId="0" fontId="18" fillId="0" borderId="6" xfId="31" applyFont="1" applyBorder="1" applyAlignment="1" applyProtection="1">
      <alignment horizontal="left" vertical="center"/>
      <protection hidden="1"/>
    </xf>
    <xf numFmtId="0" fontId="20" fillId="0" borderId="6" xfId="31" applyFont="1" applyBorder="1" applyAlignment="1" applyProtection="1">
      <alignment horizontal="left" vertical="center"/>
      <protection hidden="1"/>
    </xf>
    <xf numFmtId="2" fontId="14" fillId="2" borderId="12" xfId="11" applyNumberFormat="1" applyFont="1" applyFill="1" applyBorder="1" applyAlignment="1">
      <alignment horizontal="center" vertical="center" wrapText="1"/>
    </xf>
    <xf numFmtId="2" fontId="14" fillId="2" borderId="13" xfId="11" applyNumberFormat="1" applyFont="1" applyFill="1" applyBorder="1" applyAlignment="1">
      <alignment horizontal="center" vertical="center" wrapText="1"/>
    </xf>
    <xf numFmtId="185" fontId="14" fillId="2" borderId="6" xfId="11" applyNumberFormat="1" applyFont="1" applyFill="1" applyBorder="1" applyAlignment="1">
      <alignment horizontal="center" vertical="center" wrapText="1"/>
    </xf>
    <xf numFmtId="0" fontId="20" fillId="0" borderId="10" xfId="31" applyFont="1" applyBorder="1" applyAlignment="1" applyProtection="1">
      <alignment horizontal="left" vertical="center" wrapText="1"/>
      <protection hidden="1"/>
    </xf>
    <xf numFmtId="0" fontId="20" fillId="0" borderId="11" xfId="31" applyFont="1" applyBorder="1" applyAlignment="1" applyProtection="1">
      <alignment horizontal="left" vertical="center" wrapText="1"/>
      <protection hidden="1"/>
    </xf>
    <xf numFmtId="0" fontId="5" fillId="2" borderId="10" xfId="6" applyFont="1" applyFill="1" applyBorder="1" applyAlignment="1">
      <alignment horizontal="center" vertical="center" wrapText="1"/>
    </xf>
    <xf numFmtId="0" fontId="5" fillId="2" borderId="11" xfId="6" applyFont="1" applyFill="1" applyBorder="1" applyAlignment="1">
      <alignment horizontal="center" vertical="center" wrapText="1"/>
    </xf>
    <xf numFmtId="0" fontId="20" fillId="0" borderId="10" xfId="31" applyFont="1" applyBorder="1" applyAlignment="1" applyProtection="1">
      <alignment horizontal="center" vertical="center" wrapText="1"/>
      <protection hidden="1"/>
    </xf>
    <xf numFmtId="0" fontId="20" fillId="0" borderId="11" xfId="31" applyFont="1" applyBorder="1" applyAlignment="1" applyProtection="1">
      <alignment horizontal="center" vertical="center" wrapText="1"/>
      <protection hidden="1"/>
    </xf>
    <xf numFmtId="0" fontId="20" fillId="0" borderId="10" xfId="31" applyFont="1" applyBorder="1" applyAlignment="1" applyProtection="1">
      <alignment horizontal="center" vertical="center"/>
      <protection hidden="1"/>
    </xf>
    <xf numFmtId="0" fontId="20" fillId="0" borderId="11" xfId="31" applyFont="1" applyBorder="1" applyAlignment="1" applyProtection="1">
      <alignment horizontal="center" vertical="center"/>
      <protection hidden="1"/>
    </xf>
    <xf numFmtId="169" fontId="20" fillId="0" borderId="10" xfId="61" applyNumberFormat="1" applyFont="1" applyFill="1" applyBorder="1" applyAlignment="1" applyProtection="1">
      <alignment horizontal="center" vertical="center"/>
      <protection hidden="1"/>
    </xf>
    <xf numFmtId="169" fontId="20" fillId="0" borderId="11" xfId="61" applyNumberFormat="1" applyFont="1" applyFill="1" applyBorder="1" applyAlignment="1" applyProtection="1">
      <alignment horizontal="center" vertical="center"/>
      <protection hidden="1"/>
    </xf>
    <xf numFmtId="4" fontId="20" fillId="0" borderId="10" xfId="4" applyNumberFormat="1" applyFont="1" applyBorder="1" applyAlignment="1">
      <alignment horizontal="center" vertical="center" wrapText="1"/>
    </xf>
    <xf numFmtId="4" fontId="20" fillId="0" borderId="11" xfId="4" applyNumberFormat="1" applyFont="1" applyBorder="1" applyAlignment="1">
      <alignment horizontal="center" vertical="center" wrapText="1"/>
    </xf>
    <xf numFmtId="4" fontId="20" fillId="6" borderId="6" xfId="61" applyNumberFormat="1" applyFont="1" applyFill="1" applyBorder="1" applyAlignment="1" applyProtection="1">
      <alignment horizontal="center" vertical="center"/>
      <protection hidden="1"/>
    </xf>
    <xf numFmtId="4" fontId="18" fillId="6" borderId="6" xfId="61" applyNumberFormat="1" applyFont="1" applyFill="1" applyBorder="1" applyAlignment="1" applyProtection="1">
      <alignment horizontal="center" vertical="center"/>
      <protection hidden="1"/>
    </xf>
    <xf numFmtId="0" fontId="20" fillId="4" borderId="6" xfId="31" applyFont="1" applyFill="1" applyBorder="1" applyAlignment="1" applyProtection="1">
      <alignment horizontal="left" vertical="center" wrapText="1"/>
      <protection hidden="1"/>
    </xf>
    <xf numFmtId="169" fontId="24" fillId="6" borderId="6" xfId="46" applyNumberFormat="1" applyFont="1" applyFill="1" applyBorder="1" applyAlignment="1" applyProtection="1">
      <alignment horizontal="center" vertical="center"/>
      <protection hidden="1"/>
    </xf>
    <xf numFmtId="0" fontId="73" fillId="2" borderId="10" xfId="11" applyFont="1" applyFill="1" applyBorder="1" applyAlignment="1">
      <alignment horizontal="center" vertical="center" wrapText="1"/>
    </xf>
    <xf numFmtId="0" fontId="73" fillId="2" borderId="11" xfId="11" applyFont="1" applyFill="1" applyBorder="1" applyAlignment="1">
      <alignment horizontal="center" vertical="center" wrapText="1"/>
    </xf>
    <xf numFmtId="169" fontId="71" fillId="0" borderId="10" xfId="61" applyNumberFormat="1" applyFont="1" applyFill="1" applyBorder="1" applyAlignment="1" applyProtection="1">
      <alignment horizontal="center" vertical="center"/>
      <protection hidden="1"/>
    </xf>
    <xf numFmtId="169" fontId="71" fillId="0" borderId="11" xfId="61" applyNumberFormat="1" applyFont="1" applyFill="1" applyBorder="1" applyAlignment="1" applyProtection="1">
      <alignment horizontal="center" vertical="center"/>
      <protection hidden="1"/>
    </xf>
    <xf numFmtId="0" fontId="71" fillId="0" borderId="10" xfId="31" applyFont="1" applyBorder="1" applyAlignment="1" applyProtection="1">
      <alignment horizontal="center" vertical="center"/>
      <protection hidden="1"/>
    </xf>
    <xf numFmtId="0" fontId="71" fillId="0" borderId="11" xfId="31" applyFont="1" applyBorder="1" applyAlignment="1" applyProtection="1">
      <alignment horizontal="center" vertical="center"/>
      <protection hidden="1"/>
    </xf>
    <xf numFmtId="0" fontId="6" fillId="0" borderId="1" xfId="13" applyFont="1" applyBorder="1" applyAlignment="1">
      <alignment horizontal="center"/>
    </xf>
    <xf numFmtId="0" fontId="6" fillId="0" borderId="2" xfId="13" applyFont="1" applyBorder="1" applyAlignment="1">
      <alignment horizontal="center"/>
    </xf>
    <xf numFmtId="0" fontId="6" fillId="0" borderId="3" xfId="13" applyFont="1" applyBorder="1" applyAlignment="1">
      <alignment horizontal="center"/>
    </xf>
    <xf numFmtId="0" fontId="6" fillId="0" borderId="4" xfId="13" applyFont="1" applyBorder="1" applyAlignment="1">
      <alignment horizontal="center"/>
    </xf>
    <xf numFmtId="0" fontId="6" fillId="0" borderId="0" xfId="13" applyFont="1" applyAlignment="1">
      <alignment horizontal="center"/>
    </xf>
    <xf numFmtId="0" fontId="6" fillId="0" borderId="5" xfId="13" applyFont="1" applyBorder="1" applyAlignment="1">
      <alignment horizontal="center"/>
    </xf>
    <xf numFmtId="0" fontId="5" fillId="0" borderId="4" xfId="13" applyFont="1" applyBorder="1" applyAlignment="1">
      <alignment horizontal="center"/>
    </xf>
    <xf numFmtId="0" fontId="5" fillId="0" borderId="0" xfId="13" applyFont="1" applyAlignment="1">
      <alignment horizontal="center"/>
    </xf>
    <xf numFmtId="0" fontId="5" fillId="0" borderId="5" xfId="13" applyFont="1" applyBorder="1" applyAlignment="1">
      <alignment horizontal="center"/>
    </xf>
    <xf numFmtId="0" fontId="5" fillId="0" borderId="4" xfId="32" applyFont="1" applyBorder="1" applyAlignment="1" applyProtection="1">
      <alignment horizontal="center" wrapText="1"/>
      <protection hidden="1"/>
    </xf>
    <xf numFmtId="0" fontId="5" fillId="0" borderId="0" xfId="32" applyFont="1" applyAlignment="1" applyProtection="1">
      <alignment horizontal="center" wrapText="1"/>
      <protection hidden="1"/>
    </xf>
    <xf numFmtId="0" fontId="5" fillId="0" borderId="7" xfId="32" applyFont="1" applyBorder="1" applyAlignment="1" applyProtection="1">
      <alignment horizontal="center" wrapText="1"/>
      <protection hidden="1"/>
    </xf>
    <xf numFmtId="0" fontId="5" fillId="0" borderId="8" xfId="32" applyFont="1" applyBorder="1" applyAlignment="1" applyProtection="1">
      <alignment horizontal="center" wrapText="1"/>
      <protection hidden="1"/>
    </xf>
    <xf numFmtId="0" fontId="5" fillId="0" borderId="9" xfId="32" applyFont="1" applyBorder="1" applyAlignment="1" applyProtection="1">
      <alignment horizontal="center" wrapText="1"/>
      <protection hidden="1"/>
    </xf>
    <xf numFmtId="166" fontId="5" fillId="0" borderId="6" xfId="53" applyFont="1" applyFill="1" applyBorder="1" applyAlignment="1" applyProtection="1">
      <alignment horizontal="center" vertical="center"/>
      <protection hidden="1"/>
    </xf>
    <xf numFmtId="0" fontId="5" fillId="0" borderId="6" xfId="32" applyFont="1" applyBorder="1" applyAlignment="1" applyProtection="1">
      <alignment horizontal="center" vertical="center"/>
      <protection hidden="1"/>
    </xf>
    <xf numFmtId="170" fontId="5" fillId="0" borderId="6" xfId="43" applyFont="1" applyFill="1" applyBorder="1" applyAlignment="1" applyProtection="1">
      <alignment horizontal="center" vertical="center"/>
      <protection hidden="1"/>
    </xf>
    <xf numFmtId="170" fontId="5" fillId="0" borderId="12" xfId="43" applyFont="1" applyFill="1" applyBorder="1" applyAlignment="1" applyProtection="1">
      <alignment horizontal="center" vertical="center"/>
      <protection hidden="1"/>
    </xf>
    <xf numFmtId="170" fontId="5" fillId="0" borderId="20" xfId="43" applyFont="1" applyFill="1" applyBorder="1" applyAlignment="1" applyProtection="1">
      <alignment horizontal="center" vertical="center"/>
      <protection hidden="1"/>
    </xf>
    <xf numFmtId="170" fontId="5" fillId="0" borderId="13" xfId="43" applyFont="1" applyFill="1" applyBorder="1" applyAlignment="1" applyProtection="1">
      <alignment horizontal="center" vertical="center"/>
      <protection hidden="1"/>
    </xf>
    <xf numFmtId="0" fontId="6" fillId="0" borderId="6" xfId="32" applyFont="1" applyBorder="1" applyAlignment="1" applyProtection="1">
      <alignment horizontal="center" vertical="center" wrapText="1"/>
      <protection hidden="1"/>
    </xf>
    <xf numFmtId="49" fontId="6" fillId="0" borderId="6" xfId="53" applyNumberFormat="1" applyFont="1" applyFill="1" applyBorder="1" applyAlignment="1" applyProtection="1">
      <alignment horizontal="center" vertical="center" wrapText="1"/>
      <protection hidden="1"/>
    </xf>
    <xf numFmtId="0" fontId="6" fillId="0" borderId="6" xfId="32" applyFont="1" applyBorder="1" applyAlignment="1" applyProtection="1">
      <alignment horizontal="left" vertical="center" wrapText="1"/>
      <protection hidden="1"/>
    </xf>
    <xf numFmtId="49" fontId="6" fillId="0" borderId="6" xfId="43" applyNumberFormat="1" applyFont="1" applyFill="1" applyBorder="1" applyAlignment="1" applyProtection="1">
      <alignment horizontal="center" vertical="center" wrapText="1"/>
      <protection hidden="1"/>
    </xf>
    <xf numFmtId="0" fontId="6" fillId="0" borderId="12" xfId="32" applyFont="1" applyBorder="1" applyAlignment="1" applyProtection="1">
      <alignment horizontal="center" vertical="center" wrapText="1"/>
      <protection hidden="1"/>
    </xf>
    <xf numFmtId="0" fontId="6" fillId="0" borderId="20" xfId="32" applyFont="1" applyBorder="1" applyAlignment="1" applyProtection="1">
      <alignment horizontal="center" vertical="center" wrapText="1"/>
      <protection hidden="1"/>
    </xf>
    <xf numFmtId="0" fontId="6" fillId="0" borderId="13" xfId="32" applyFont="1" applyBorder="1" applyAlignment="1" applyProtection="1">
      <alignment horizontal="center" vertical="center" wrapText="1"/>
      <protection hidden="1"/>
    </xf>
    <xf numFmtId="49" fontId="6" fillId="2" borderId="6" xfId="43" applyNumberFormat="1" applyFont="1" applyFill="1" applyBorder="1" applyAlignment="1" applyProtection="1">
      <alignment horizontal="center" vertical="center" wrapText="1"/>
      <protection hidden="1"/>
    </xf>
    <xf numFmtId="166" fontId="5" fillId="0" borderId="6" xfId="53" applyFont="1" applyFill="1" applyBorder="1" applyAlignment="1" applyProtection="1">
      <alignment vertical="center"/>
      <protection hidden="1"/>
    </xf>
    <xf numFmtId="170" fontId="5" fillId="0" borderId="6" xfId="43" applyFont="1" applyFill="1" applyBorder="1" applyAlignment="1" applyProtection="1">
      <alignment vertical="center"/>
      <protection hidden="1"/>
    </xf>
    <xf numFmtId="49" fontId="5" fillId="0" borderId="6" xfId="32" applyNumberFormat="1" applyFont="1" applyBorder="1" applyAlignment="1" applyProtection="1">
      <alignment horizontal="center" vertical="center"/>
      <protection hidden="1"/>
    </xf>
    <xf numFmtId="49" fontId="5" fillId="6" borderId="6" xfId="32" applyNumberFormat="1" applyFont="1" applyFill="1" applyBorder="1" applyAlignment="1" applyProtection="1">
      <alignment horizontal="center" vertical="center"/>
      <protection hidden="1"/>
    </xf>
    <xf numFmtId="186" fontId="6" fillId="0" borderId="12" xfId="43" applyNumberFormat="1" applyFont="1" applyFill="1" applyBorder="1" applyAlignment="1" applyProtection="1">
      <alignment horizontal="center" vertical="center"/>
      <protection hidden="1"/>
    </xf>
    <xf numFmtId="186" fontId="6" fillId="0" borderId="13" xfId="43" applyNumberFormat="1" applyFont="1" applyFill="1" applyBorder="1" applyAlignment="1" applyProtection="1">
      <alignment horizontal="center" vertical="center"/>
      <protection hidden="1"/>
    </xf>
    <xf numFmtId="169" fontId="5" fillId="0" borderId="6" xfId="43" applyNumberFormat="1" applyFont="1" applyFill="1" applyBorder="1" applyAlignment="1" applyProtection="1">
      <alignment horizontal="center" vertical="center"/>
      <protection hidden="1"/>
    </xf>
    <xf numFmtId="0" fontId="5" fillId="0" borderId="6" xfId="32" applyFont="1" applyBorder="1" applyAlignment="1" applyProtection="1">
      <alignment horizontal="left" vertical="center"/>
      <protection hidden="1"/>
    </xf>
    <xf numFmtId="0" fontId="21" fillId="2" borderId="12" xfId="11" applyFill="1" applyBorder="1" applyAlignment="1">
      <alignment horizontal="center"/>
    </xf>
    <xf numFmtId="0" fontId="21" fillId="2" borderId="13" xfId="11" applyFill="1" applyBorder="1" applyAlignment="1">
      <alignment horizontal="center"/>
    </xf>
    <xf numFmtId="0" fontId="6" fillId="0" borderId="6" xfId="32" applyFont="1" applyBorder="1" applyAlignment="1" applyProtection="1">
      <alignment horizontal="left" vertical="center"/>
      <protection hidden="1"/>
    </xf>
    <xf numFmtId="169" fontId="5" fillId="6" borderId="6" xfId="38" applyNumberFormat="1" applyFont="1" applyFill="1" applyBorder="1" applyAlignment="1" applyProtection="1">
      <alignment horizontal="center" vertical="center"/>
      <protection hidden="1"/>
    </xf>
    <xf numFmtId="0" fontId="5" fillId="0" borderId="6" xfId="32" applyFont="1" applyBorder="1" applyAlignment="1" applyProtection="1">
      <alignment horizontal="left" vertical="center" wrapText="1"/>
      <protection hidden="1"/>
    </xf>
    <xf numFmtId="169" fontId="5" fillId="0" borderId="6" xfId="53" applyNumberFormat="1" applyFont="1" applyFill="1" applyBorder="1" applyAlignment="1" applyProtection="1">
      <alignment horizontal="center" vertical="center"/>
      <protection hidden="1"/>
    </xf>
    <xf numFmtId="0" fontId="5" fillId="4" borderId="6" xfId="32" applyFont="1" applyFill="1" applyBorder="1" applyAlignment="1" applyProtection="1">
      <alignment horizontal="left" vertical="center"/>
      <protection hidden="1"/>
    </xf>
    <xf numFmtId="0" fontId="13" fillId="2" borderId="1" xfId="11" applyFont="1" applyFill="1" applyBorder="1" applyAlignment="1">
      <alignment horizontal="center" vertical="center" wrapText="1"/>
    </xf>
    <xf numFmtId="0" fontId="13" fillId="2" borderId="2" xfId="11" applyFont="1" applyFill="1" applyBorder="1" applyAlignment="1">
      <alignment horizontal="center" vertical="center" wrapText="1"/>
    </xf>
    <xf numFmtId="0" fontId="13" fillId="2" borderId="3" xfId="11" applyFont="1" applyFill="1" applyBorder="1" applyAlignment="1">
      <alignment horizontal="center" vertical="center" wrapText="1"/>
    </xf>
    <xf numFmtId="0" fontId="13" fillId="2" borderId="13" xfId="11" applyFont="1" applyFill="1" applyBorder="1" applyAlignment="1">
      <alignment horizontal="center" vertical="center" wrapText="1"/>
    </xf>
    <xf numFmtId="186" fontId="13" fillId="2" borderId="13" xfId="11" applyNumberFormat="1" applyFont="1" applyFill="1" applyBorder="1" applyAlignment="1">
      <alignment horizontal="center" vertical="center" wrapText="1"/>
    </xf>
    <xf numFmtId="166" fontId="6" fillId="6" borderId="6" xfId="53" applyFont="1" applyFill="1" applyBorder="1" applyAlignment="1" applyProtection="1">
      <alignment horizontal="center" vertical="center"/>
      <protection hidden="1"/>
    </xf>
    <xf numFmtId="170" fontId="6" fillId="6" borderId="6" xfId="43" applyFont="1" applyFill="1" applyBorder="1" applyAlignment="1" applyProtection="1">
      <alignment horizontal="center" vertical="center"/>
      <protection hidden="1"/>
    </xf>
    <xf numFmtId="0" fontId="21" fillId="0" borderId="4" xfId="11" applyBorder="1" applyAlignment="1">
      <alignment vertical="center"/>
    </xf>
    <xf numFmtId="0" fontId="21" fillId="0" borderId="0" xfId="11" applyAlignment="1">
      <alignment vertical="center"/>
    </xf>
    <xf numFmtId="0" fontId="21" fillId="0" borderId="0" xfId="11" applyAlignment="1">
      <alignment horizontal="left" vertical="center"/>
    </xf>
    <xf numFmtId="0" fontId="21" fillId="0" borderId="7" xfId="11" applyBorder="1" applyAlignment="1">
      <alignment vertical="center"/>
    </xf>
    <xf numFmtId="0" fontId="21" fillId="0" borderId="8" xfId="11" applyBorder="1" applyAlignment="1">
      <alignment vertical="center"/>
    </xf>
    <xf numFmtId="0" fontId="21" fillId="0" borderId="8" xfId="11" applyBorder="1" applyAlignment="1">
      <alignment horizontal="left" vertical="center"/>
    </xf>
    <xf numFmtId="0" fontId="4" fillId="0" borderId="1" xfId="13" applyBorder="1" applyAlignment="1">
      <alignment horizontal="center"/>
    </xf>
    <xf numFmtId="0" fontId="4" fillId="0" borderId="2" xfId="13" applyBorder="1" applyAlignment="1">
      <alignment horizontal="center"/>
    </xf>
    <xf numFmtId="0" fontId="4" fillId="0" borderId="3" xfId="13" applyBorder="1" applyAlignment="1">
      <alignment horizontal="center"/>
    </xf>
    <xf numFmtId="0" fontId="4" fillId="0" borderId="4" xfId="13" applyBorder="1" applyAlignment="1">
      <alignment horizontal="center"/>
    </xf>
    <xf numFmtId="0" fontId="4" fillId="0" borderId="0" xfId="13" applyAlignment="1">
      <alignment horizontal="center"/>
    </xf>
    <xf numFmtId="0" fontId="4" fillId="0" borderId="5" xfId="13" applyBorder="1" applyAlignment="1">
      <alignment horizontal="center"/>
    </xf>
    <xf numFmtId="0" fontId="10" fillId="0" borderId="4" xfId="13" applyFont="1" applyBorder="1" applyAlignment="1">
      <alignment horizontal="center"/>
    </xf>
    <xf numFmtId="0" fontId="10" fillId="0" borderId="0" xfId="13" applyFont="1" applyAlignment="1">
      <alignment horizontal="center"/>
    </xf>
    <xf numFmtId="0" fontId="10" fillId="0" borderId="5" xfId="13" applyFont="1" applyBorder="1" applyAlignment="1">
      <alignment horizontal="center"/>
    </xf>
    <xf numFmtId="0" fontId="10" fillId="0" borderId="4" xfId="32" applyFont="1" applyBorder="1" applyAlignment="1" applyProtection="1">
      <alignment horizontal="center" wrapText="1"/>
      <protection hidden="1"/>
    </xf>
    <xf numFmtId="0" fontId="10" fillId="0" borderId="0" xfId="32" applyFont="1" applyAlignment="1" applyProtection="1">
      <alignment horizontal="center" wrapText="1"/>
      <protection hidden="1"/>
    </xf>
    <xf numFmtId="0" fontId="10" fillId="0" borderId="5" xfId="32" applyFont="1" applyBorder="1" applyAlignment="1" applyProtection="1">
      <alignment horizontal="center" wrapText="1"/>
      <protection hidden="1"/>
    </xf>
    <xf numFmtId="49" fontId="10" fillId="0" borderId="6" xfId="32" applyNumberFormat="1" applyFont="1" applyBorder="1" applyAlignment="1" applyProtection="1">
      <alignment horizontal="center" vertical="center"/>
      <protection hidden="1"/>
    </xf>
    <xf numFmtId="166" fontId="10" fillId="0" borderId="6" xfId="56" applyFont="1" applyFill="1" applyBorder="1" applyAlignment="1" applyProtection="1">
      <alignment horizontal="center" vertical="center"/>
      <protection hidden="1"/>
    </xf>
    <xf numFmtId="0" fontId="18" fillId="4" borderId="6" xfId="32" applyFont="1" applyFill="1" applyBorder="1" applyAlignment="1" applyProtection="1">
      <alignment horizontal="center" vertical="center" wrapText="1"/>
      <protection hidden="1"/>
    </xf>
    <xf numFmtId="49" fontId="4" fillId="5" borderId="6" xfId="56" applyNumberFormat="1" applyFont="1" applyFill="1" applyBorder="1" applyAlignment="1" applyProtection="1">
      <alignment horizontal="center" vertical="center" wrapText="1"/>
      <protection hidden="1"/>
    </xf>
    <xf numFmtId="166" fontId="5" fillId="0" borderId="6" xfId="54" applyNumberFormat="1" applyFont="1" applyFill="1" applyBorder="1" applyAlignment="1" applyProtection="1">
      <alignment vertical="center"/>
      <protection hidden="1"/>
    </xf>
    <xf numFmtId="49" fontId="10" fillId="6" borderId="6" xfId="32" applyNumberFormat="1" applyFont="1" applyFill="1" applyBorder="1" applyAlignment="1" applyProtection="1">
      <alignment horizontal="center" vertical="center"/>
      <protection hidden="1"/>
    </xf>
    <xf numFmtId="169" fontId="10" fillId="0" borderId="6" xfId="56" applyNumberFormat="1" applyFont="1" applyFill="1" applyBorder="1" applyAlignment="1" applyProtection="1">
      <alignment horizontal="center" vertical="center"/>
      <protection hidden="1"/>
    </xf>
    <xf numFmtId="169" fontId="5" fillId="0" borderId="10" xfId="54" applyNumberFormat="1" applyFont="1" applyFill="1" applyBorder="1" applyAlignment="1" applyProtection="1">
      <alignment horizontal="center" vertical="center" wrapText="1"/>
      <protection hidden="1"/>
    </xf>
    <xf numFmtId="169" fontId="5" fillId="0" borderId="11" xfId="54" applyNumberFormat="1" applyFont="1" applyFill="1" applyBorder="1" applyAlignment="1" applyProtection="1">
      <alignment horizontal="center" vertical="center" wrapText="1"/>
      <protection hidden="1"/>
    </xf>
    <xf numFmtId="0" fontId="4" fillId="0" borderId="6" xfId="32" applyBorder="1" applyAlignment="1" applyProtection="1">
      <alignment horizontal="left" vertical="center"/>
      <protection hidden="1"/>
    </xf>
    <xf numFmtId="0" fontId="10" fillId="0" borderId="6" xfId="32" applyFont="1" applyBorder="1" applyAlignment="1" applyProtection="1">
      <alignment horizontal="left" vertical="center"/>
      <protection hidden="1"/>
    </xf>
    <xf numFmtId="0" fontId="11" fillId="0" borderId="12" xfId="22" applyFont="1" applyBorder="1" applyAlignment="1">
      <alignment horizontal="left" vertical="center" wrapText="1"/>
    </xf>
    <xf numFmtId="0" fontId="11" fillId="0" borderId="13" xfId="22" applyFont="1" applyBorder="1" applyAlignment="1">
      <alignment horizontal="left" vertical="center" wrapText="1"/>
    </xf>
    <xf numFmtId="165" fontId="14" fillId="2" borderId="4" xfId="11" applyNumberFormat="1" applyFont="1" applyFill="1" applyBorder="1" applyAlignment="1">
      <alignment horizontal="center" vertical="center" wrapText="1"/>
    </xf>
    <xf numFmtId="165" fontId="14" fillId="2" borderId="5" xfId="11" applyNumberFormat="1" applyFont="1" applyFill="1" applyBorder="1" applyAlignment="1">
      <alignment horizontal="center" vertical="center" wrapText="1"/>
    </xf>
    <xf numFmtId="186" fontId="14" fillId="2" borderId="12" xfId="11" applyNumberFormat="1" applyFont="1" applyFill="1" applyBorder="1" applyAlignment="1">
      <alignment horizontal="center" vertical="center" wrapText="1"/>
    </xf>
    <xf numFmtId="186" fontId="14" fillId="2" borderId="13" xfId="11" applyNumberFormat="1" applyFont="1" applyFill="1" applyBorder="1" applyAlignment="1">
      <alignment horizontal="center" vertical="center" wrapText="1"/>
    </xf>
    <xf numFmtId="165" fontId="14" fillId="2" borderId="12" xfId="11" applyNumberFormat="1" applyFont="1" applyFill="1" applyBorder="1" applyAlignment="1">
      <alignment horizontal="center" vertical="center" wrapText="1"/>
    </xf>
    <xf numFmtId="165" fontId="14" fillId="2" borderId="13" xfId="11" applyNumberFormat="1" applyFont="1" applyFill="1" applyBorder="1" applyAlignment="1">
      <alignment horizontal="center" vertical="center" wrapText="1"/>
    </xf>
    <xf numFmtId="0" fontId="11" fillId="0" borderId="12" xfId="0" applyFont="1" applyBorder="1" applyAlignment="1">
      <alignment horizontal="center"/>
    </xf>
    <xf numFmtId="0" fontId="11" fillId="0" borderId="13" xfId="0" applyFont="1" applyBorder="1" applyAlignment="1">
      <alignment horizontal="center"/>
    </xf>
    <xf numFmtId="0" fontId="10" fillId="4" borderId="6" xfId="32" applyFont="1" applyFill="1" applyBorder="1" applyAlignment="1" applyProtection="1">
      <alignment horizontal="left" vertical="center"/>
      <protection hidden="1"/>
    </xf>
    <xf numFmtId="0" fontId="7" fillId="0" borderId="4" xfId="11" applyFont="1" applyBorder="1" applyAlignment="1">
      <alignment horizontal="left" vertical="center"/>
    </xf>
    <xf numFmtId="0" fontId="7" fillId="0" borderId="0" xfId="11" applyFont="1" applyAlignment="1">
      <alignment horizontal="left" vertical="center"/>
    </xf>
    <xf numFmtId="0" fontId="7" fillId="0" borderId="5" xfId="11" applyFont="1" applyBorder="1" applyAlignment="1">
      <alignment horizontal="left" vertical="center"/>
    </xf>
    <xf numFmtId="169" fontId="4" fillId="6" borderId="6" xfId="38" applyNumberFormat="1" applyFont="1" applyFill="1" applyBorder="1" applyAlignment="1" applyProtection="1">
      <alignment horizontal="center" vertical="center"/>
      <protection hidden="1"/>
    </xf>
    <xf numFmtId="165" fontId="14" fillId="2" borderId="7" xfId="11" applyNumberFormat="1" applyFont="1" applyFill="1" applyBorder="1" applyAlignment="1">
      <alignment horizontal="center" vertical="center" wrapText="1"/>
    </xf>
    <xf numFmtId="165" fontId="14" fillId="2" borderId="9" xfId="11" applyNumberFormat="1" applyFont="1" applyFill="1" applyBorder="1" applyAlignment="1">
      <alignment horizontal="center" vertical="center" wrapText="1"/>
    </xf>
    <xf numFmtId="0" fontId="7" fillId="0" borderId="0" xfId="11" applyFont="1" applyAlignment="1">
      <alignment horizontal="center" vertical="center"/>
    </xf>
    <xf numFmtId="0" fontId="10" fillId="0" borderId="6" xfId="32" applyFont="1" applyBorder="1" applyAlignment="1" applyProtection="1">
      <alignment horizontal="center" vertical="center"/>
      <protection hidden="1"/>
    </xf>
    <xf numFmtId="0" fontId="13" fillId="2" borderId="7" xfId="11" applyFont="1" applyFill="1" applyBorder="1" applyAlignment="1">
      <alignment horizontal="center" vertical="center" wrapText="1"/>
    </xf>
    <xf numFmtId="0" fontId="13" fillId="2" borderId="9" xfId="11" applyFont="1" applyFill="1" applyBorder="1" applyAlignment="1">
      <alignment horizontal="center" vertical="center" wrapText="1"/>
    </xf>
    <xf numFmtId="166" fontId="10" fillId="6" borderId="6" xfId="56" applyFont="1" applyFill="1" applyBorder="1" applyAlignment="1" applyProtection="1">
      <alignment horizontal="center" vertical="center"/>
      <protection hidden="1"/>
    </xf>
    <xf numFmtId="166" fontId="10" fillId="6" borderId="6" xfId="56" applyFont="1" applyFill="1" applyBorder="1" applyAlignment="1" applyProtection="1">
      <alignment horizontal="right" vertical="center"/>
      <protection hidden="1"/>
    </xf>
    <xf numFmtId="166" fontId="10" fillId="0" borderId="6" xfId="56" applyFont="1" applyFill="1" applyBorder="1" applyAlignment="1" applyProtection="1">
      <alignment vertical="center"/>
      <protection hidden="1"/>
    </xf>
    <xf numFmtId="0" fontId="13" fillId="2" borderId="12" xfId="11" applyFont="1" applyFill="1" applyBorder="1" applyAlignment="1">
      <alignment horizontal="center" vertical="center" wrapText="1"/>
    </xf>
    <xf numFmtId="0" fontId="4" fillId="0" borderId="1" xfId="13" quotePrefix="1" applyBorder="1" applyAlignment="1">
      <alignment horizontal="center"/>
    </xf>
    <xf numFmtId="0" fontId="4" fillId="0" borderId="6" xfId="11" applyFont="1" applyBorder="1" applyAlignment="1">
      <alignment horizontal="left" vertical="center" wrapText="1"/>
    </xf>
    <xf numFmtId="0" fontId="4" fillId="4" borderId="6" xfId="32" applyFill="1" applyBorder="1" applyAlignment="1" applyProtection="1">
      <alignment horizontal="center" vertical="center" wrapText="1"/>
      <protection hidden="1"/>
    </xf>
    <xf numFmtId="0" fontId="12" fillId="0" borderId="4" xfId="22" applyBorder="1" applyAlignment="1">
      <alignment horizontal="center"/>
    </xf>
    <xf numFmtId="0" fontId="21" fillId="0" borderId="7" xfId="20" applyBorder="1" applyAlignment="1">
      <alignment horizontal="left" vertical="center"/>
    </xf>
    <xf numFmtId="0" fontId="21" fillId="0" borderId="8" xfId="20" applyBorder="1" applyAlignment="1">
      <alignment horizontal="left" vertical="center"/>
    </xf>
    <xf numFmtId="0" fontId="21" fillId="0" borderId="8" xfId="20" applyBorder="1" applyAlignment="1">
      <alignment vertical="center"/>
    </xf>
    <xf numFmtId="17" fontId="14" fillId="0" borderId="12" xfId="20" applyNumberFormat="1" applyFont="1" applyBorder="1" applyAlignment="1">
      <alignment horizontal="left" vertical="center" wrapText="1"/>
    </xf>
    <xf numFmtId="17" fontId="14" fillId="0" borderId="20" xfId="20" applyNumberFormat="1" applyFont="1" applyBorder="1" applyAlignment="1">
      <alignment horizontal="left" vertical="center" wrapText="1"/>
    </xf>
    <xf numFmtId="17" fontId="14" fillId="0" borderId="13" xfId="20" applyNumberFormat="1" applyFont="1" applyBorder="1" applyAlignment="1">
      <alignment horizontal="left" vertical="center" wrapText="1"/>
    </xf>
    <xf numFmtId="185" fontId="14" fillId="2" borderId="12" xfId="11" applyNumberFormat="1" applyFont="1" applyFill="1" applyBorder="1" applyAlignment="1">
      <alignment horizontal="center" vertical="center" wrapText="1"/>
    </xf>
    <xf numFmtId="185" fontId="14" fillId="2" borderId="13" xfId="11" applyNumberFormat="1" applyFont="1" applyFill="1" applyBorder="1" applyAlignment="1">
      <alignment horizontal="center" vertical="center" wrapText="1"/>
    </xf>
    <xf numFmtId="49" fontId="4" fillId="2" borderId="6" xfId="56" applyNumberFormat="1" applyFont="1" applyFill="1" applyBorder="1" applyAlignment="1" applyProtection="1">
      <alignment horizontal="center" vertical="center"/>
      <protection hidden="1"/>
    </xf>
    <xf numFmtId="44" fontId="18" fillId="12" borderId="6" xfId="47" applyNumberFormat="1" applyFont="1" applyFill="1" applyBorder="1" applyAlignment="1">
      <alignment horizontal="center" vertical="center"/>
    </xf>
    <xf numFmtId="0" fontId="13" fillId="2" borderId="20" xfId="11" applyFont="1" applyFill="1" applyBorder="1" applyAlignment="1">
      <alignment horizontal="center" vertical="center" wrapText="1"/>
    </xf>
    <xf numFmtId="49" fontId="13" fillId="2" borderId="12" xfId="11" applyNumberFormat="1" applyFont="1" applyFill="1" applyBorder="1" applyAlignment="1">
      <alignment horizontal="center" vertical="center" wrapText="1"/>
    </xf>
    <xf numFmtId="49" fontId="13" fillId="2" borderId="13" xfId="11" applyNumberFormat="1" applyFont="1" applyFill="1" applyBorder="1" applyAlignment="1">
      <alignment horizontal="center" vertical="center" wrapText="1"/>
    </xf>
    <xf numFmtId="44" fontId="18" fillId="12" borderId="6" xfId="47" applyNumberFormat="1" applyFont="1" applyFill="1" applyBorder="1" applyAlignment="1" applyProtection="1">
      <alignment horizontal="center" vertical="center"/>
    </xf>
    <xf numFmtId="0" fontId="10" fillId="0" borderId="1" xfId="32" applyFont="1" applyBorder="1" applyAlignment="1" applyProtection="1">
      <alignment horizontal="left" vertical="center"/>
      <protection hidden="1"/>
    </xf>
    <xf numFmtId="0" fontId="10" fillId="0" borderId="3" xfId="32" applyFont="1" applyBorder="1" applyAlignment="1" applyProtection="1">
      <alignment horizontal="left" vertical="center"/>
      <protection hidden="1"/>
    </xf>
    <xf numFmtId="0" fontId="10" fillId="0" borderId="7" xfId="32" applyFont="1" applyBorder="1" applyAlignment="1" applyProtection="1">
      <alignment horizontal="left" vertical="center"/>
      <protection hidden="1"/>
    </xf>
    <xf numFmtId="0" fontId="10" fillId="0" borderId="9" xfId="32" applyFont="1" applyBorder="1" applyAlignment="1" applyProtection="1">
      <alignment horizontal="left" vertical="center"/>
      <protection hidden="1"/>
    </xf>
    <xf numFmtId="0" fontId="18" fillId="12" borderId="13" xfId="47" applyNumberFormat="1" applyFont="1" applyFill="1" applyBorder="1" applyAlignment="1">
      <alignment horizontal="center" vertical="center"/>
    </xf>
    <xf numFmtId="0" fontId="18" fillId="12" borderId="13" xfId="47" applyNumberFormat="1" applyFont="1" applyFill="1" applyBorder="1" applyAlignment="1" applyProtection="1">
      <alignment horizontal="center" vertical="center"/>
    </xf>
    <xf numFmtId="0" fontId="18" fillId="12" borderId="6" xfId="47" applyNumberFormat="1" applyFont="1" applyFill="1" applyBorder="1" applyAlignment="1">
      <alignment horizontal="center" vertical="center"/>
    </xf>
    <xf numFmtId="0" fontId="18" fillId="12" borderId="6" xfId="47" applyNumberFormat="1" applyFont="1" applyFill="1" applyBorder="1" applyAlignment="1" applyProtection="1">
      <alignment horizontal="center" vertical="center"/>
    </xf>
    <xf numFmtId="9" fontId="30" fillId="0" borderId="10" xfId="41" applyFont="1" applyFill="1" applyBorder="1" applyAlignment="1" applyProtection="1">
      <alignment horizontal="center" vertical="center" wrapText="1"/>
    </xf>
    <xf numFmtId="4" fontId="30" fillId="0" borderId="10" xfId="41" applyNumberFormat="1" applyFont="1" applyFill="1" applyBorder="1" applyAlignment="1" applyProtection="1">
      <alignment horizontal="center" vertical="center" wrapText="1"/>
    </xf>
    <xf numFmtId="175" fontId="30" fillId="0" borderId="10" xfId="41" applyNumberFormat="1" applyFont="1" applyFill="1" applyBorder="1" applyAlignment="1" applyProtection="1">
      <alignment horizontal="center" vertical="center" wrapText="1"/>
    </xf>
    <xf numFmtId="177" fontId="30" fillId="0" borderId="10" xfId="41" applyNumberFormat="1" applyFont="1" applyFill="1" applyBorder="1" applyAlignment="1" applyProtection="1">
      <alignment horizontal="center" vertical="center" wrapText="1"/>
    </xf>
    <xf numFmtId="0" fontId="30" fillId="2" borderId="11" xfId="16" applyFont="1" applyFill="1" applyBorder="1" applyAlignment="1">
      <alignment horizontal="center" vertical="center" wrapText="1"/>
    </xf>
    <xf numFmtId="4" fontId="30" fillId="2" borderId="11" xfId="16" applyNumberFormat="1" applyFont="1" applyFill="1" applyBorder="1" applyAlignment="1">
      <alignment horizontal="center" vertical="center" wrapText="1"/>
    </xf>
    <xf numFmtId="175" fontId="30" fillId="2" borderId="11" xfId="16" applyNumberFormat="1" applyFont="1" applyFill="1" applyBorder="1" applyAlignment="1">
      <alignment horizontal="center" vertical="center" wrapText="1"/>
    </xf>
    <xf numFmtId="177" fontId="30" fillId="2" borderId="11" xfId="16" applyNumberFormat="1" applyFont="1" applyFill="1" applyBorder="1" applyAlignment="1">
      <alignment horizontal="center" vertical="center" wrapText="1"/>
    </xf>
    <xf numFmtId="44" fontId="20" fillId="0" borderId="6" xfId="49" applyNumberFormat="1" applyFont="1" applyFill="1" applyBorder="1" applyAlignment="1" applyProtection="1">
      <alignment horizontal="center" vertical="center" wrapText="1"/>
    </xf>
    <xf numFmtId="49" fontId="20" fillId="0" borderId="10" xfId="16" applyNumberFormat="1" applyFont="1" applyBorder="1" applyAlignment="1">
      <alignment horizontal="center" vertical="center" wrapText="1"/>
    </xf>
    <xf numFmtId="49" fontId="20" fillId="0" borderId="11" xfId="16" applyNumberFormat="1" applyFont="1" applyBorder="1" applyAlignment="1">
      <alignment horizontal="center" vertical="center" wrapText="1"/>
    </xf>
    <xf numFmtId="175" fontId="30" fillId="0" borderId="1" xfId="41" applyNumberFormat="1" applyFont="1" applyFill="1" applyBorder="1" applyAlignment="1" applyProtection="1">
      <alignment horizontal="center" vertical="center" wrapText="1"/>
    </xf>
    <xf numFmtId="175" fontId="30" fillId="0" borderId="3" xfId="41" applyNumberFormat="1" applyFont="1" applyFill="1" applyBorder="1" applyAlignment="1" applyProtection="1">
      <alignment horizontal="center" vertical="center" wrapText="1"/>
    </xf>
    <xf numFmtId="175" fontId="30" fillId="0" borderId="7" xfId="41" applyNumberFormat="1" applyFont="1" applyFill="1" applyBorder="1" applyAlignment="1" applyProtection="1">
      <alignment horizontal="center" vertical="center" wrapText="1"/>
    </xf>
    <xf numFmtId="175" fontId="30" fillId="0" borderId="9" xfId="41" applyNumberFormat="1" applyFont="1" applyFill="1" applyBorder="1" applyAlignment="1" applyProtection="1">
      <alignment horizontal="center" vertical="center" wrapText="1"/>
    </xf>
    <xf numFmtId="49" fontId="20" fillId="17" borderId="12" xfId="10" applyNumberFormat="1" applyFont="1" applyFill="1" applyBorder="1" applyAlignment="1">
      <alignment horizontal="right" vertical="center" wrapText="1"/>
    </xf>
    <xf numFmtId="49" fontId="20" fillId="17" borderId="20" xfId="10" applyNumberFormat="1" applyFont="1" applyFill="1" applyBorder="1" applyAlignment="1">
      <alignment horizontal="right" vertical="center" wrapText="1"/>
    </xf>
    <xf numFmtId="49" fontId="20" fillId="17" borderId="13" xfId="10" applyNumberFormat="1" applyFont="1" applyFill="1" applyBorder="1" applyAlignment="1">
      <alignment horizontal="right" vertical="center" wrapText="1"/>
    </xf>
    <xf numFmtId="0" fontId="30" fillId="13" borderId="2" xfId="0" applyFont="1" applyFill="1" applyBorder="1" applyAlignment="1" applyProtection="1">
      <alignment horizontal="center" vertical="center"/>
      <protection locked="0"/>
    </xf>
    <xf numFmtId="0" fontId="31" fillId="13" borderId="0" xfId="0" applyFont="1" applyFill="1" applyAlignment="1" applyProtection="1">
      <alignment horizontal="center" vertical="center"/>
      <protection locked="0"/>
    </xf>
    <xf numFmtId="49" fontId="20" fillId="17" borderId="12" xfId="10" applyNumberFormat="1" applyFont="1" applyFill="1" applyBorder="1" applyAlignment="1">
      <alignment horizontal="center" vertical="center" wrapText="1"/>
    </xf>
    <xf numFmtId="49" fontId="20" fillId="17" borderId="13" xfId="10" applyNumberFormat="1" applyFont="1" applyFill="1" applyBorder="1" applyAlignment="1">
      <alignment horizontal="center" vertical="center" wrapText="1"/>
    </xf>
    <xf numFmtId="0" fontId="108" fillId="2" borderId="0" xfId="65" applyFont="1" applyFill="1" applyAlignment="1">
      <alignment horizontal="center" vertical="center"/>
    </xf>
    <xf numFmtId="0" fontId="109" fillId="2" borderId="0" xfId="65" applyFont="1" applyFill="1" applyAlignment="1">
      <alignment horizontal="center" vertical="center"/>
    </xf>
    <xf numFmtId="0" fontId="4" fillId="2" borderId="0" xfId="71" applyFont="1" applyFill="1" applyAlignment="1">
      <alignment horizontal="center" vertical="top"/>
    </xf>
    <xf numFmtId="0" fontId="53" fillId="32" borderId="6" xfId="16" applyFont="1" applyFill="1" applyBorder="1" applyAlignment="1">
      <alignment horizontal="right" vertical="center"/>
    </xf>
    <xf numFmtId="0" fontId="4" fillId="30" borderId="0" xfId="68" applyFill="1" applyAlignment="1">
      <alignment horizontal="left" vertical="top" wrapText="1"/>
    </xf>
    <xf numFmtId="0" fontId="4" fillId="2" borderId="0" xfId="66" applyFont="1" applyFill="1" applyAlignment="1">
      <alignment horizontal="right" vertical="top"/>
    </xf>
    <xf numFmtId="0" fontId="4" fillId="0" borderId="0" xfId="87" applyAlignment="1">
      <alignment horizontal="left" vertical="center" wrapText="1"/>
    </xf>
    <xf numFmtId="0" fontId="143" fillId="0" borderId="8" xfId="84" applyFont="1" applyBorder="1" applyAlignment="1">
      <alignment horizontal="center" vertical="center" wrapText="1"/>
    </xf>
    <xf numFmtId="0" fontId="139" fillId="30" borderId="71" xfId="84" applyFont="1" applyFill="1" applyBorder="1" applyAlignment="1">
      <alignment horizontal="right" vertical="center" wrapText="1"/>
    </xf>
    <xf numFmtId="0" fontId="139" fillId="30" borderId="72" xfId="84" applyFont="1" applyFill="1" applyBorder="1" applyAlignment="1">
      <alignment horizontal="right" vertical="center" wrapText="1"/>
    </xf>
    <xf numFmtId="49" fontId="2" fillId="4" borderId="0" xfId="84" applyNumberFormat="1" applyFill="1" applyAlignment="1">
      <alignment horizontal="center" vertical="center"/>
    </xf>
    <xf numFmtId="0" fontId="141" fillId="0" borderId="0" xfId="84" applyFont="1" applyAlignment="1">
      <alignment horizontal="right" vertical="center"/>
    </xf>
    <xf numFmtId="0" fontId="142" fillId="0" borderId="0" xfId="84" applyFont="1" applyAlignment="1">
      <alignment horizontal="left" vertical="center"/>
    </xf>
    <xf numFmtId="0" fontId="142" fillId="0" borderId="47" xfId="88" applyFont="1" applyBorder="1" applyAlignment="1">
      <alignment horizontal="left" wrapText="1"/>
    </xf>
    <xf numFmtId="0" fontId="142" fillId="0" borderId="62" xfId="88" applyFont="1" applyBorder="1" applyAlignment="1">
      <alignment horizontal="left" wrapText="1"/>
    </xf>
    <xf numFmtId="0" fontId="142" fillId="0" borderId="65" xfId="88" applyFont="1" applyBorder="1" applyAlignment="1">
      <alignment horizontal="left" wrapText="1"/>
    </xf>
    <xf numFmtId="0" fontId="10" fillId="0" borderId="47" xfId="88" applyFont="1" applyBorder="1" applyAlignment="1">
      <alignment horizontal="right" vertical="top" wrapText="1"/>
    </xf>
    <xf numFmtId="0" fontId="10" fillId="0" borderId="62" xfId="88" applyFont="1" applyBorder="1" applyAlignment="1">
      <alignment horizontal="right" vertical="top" wrapText="1"/>
    </xf>
    <xf numFmtId="0" fontId="10" fillId="0" borderId="65" xfId="88" applyFont="1" applyBorder="1" applyAlignment="1">
      <alignment horizontal="right" vertical="top" wrapText="1"/>
    </xf>
    <xf numFmtId="0" fontId="4" fillId="19" borderId="47" xfId="88" applyFont="1" applyFill="1" applyBorder="1" applyAlignment="1">
      <alignment horizontal="left" vertical="center" wrapText="1"/>
    </xf>
    <xf numFmtId="0" fontId="4" fillId="19" borderId="62" xfId="88" applyFont="1" applyFill="1" applyBorder="1" applyAlignment="1">
      <alignment horizontal="left" vertical="center" wrapText="1"/>
    </xf>
    <xf numFmtId="0" fontId="4" fillId="19" borderId="65" xfId="88" applyFont="1" applyFill="1" applyBorder="1" applyAlignment="1">
      <alignment horizontal="left" vertical="center" wrapText="1"/>
    </xf>
    <xf numFmtId="0" fontId="4" fillId="0" borderId="47" xfId="88" applyFont="1" applyBorder="1" applyAlignment="1">
      <alignment horizontal="center" vertical="top" wrapText="1"/>
    </xf>
    <xf numFmtId="0" fontId="4" fillId="0" borderId="65" xfId="88" applyFont="1" applyBorder="1" applyAlignment="1">
      <alignment horizontal="center" vertical="top" wrapText="1"/>
    </xf>
    <xf numFmtId="0" fontId="4" fillId="0" borderId="47" xfId="88" applyFont="1" applyBorder="1" applyAlignment="1">
      <alignment horizontal="left" vertical="top" wrapText="1"/>
    </xf>
    <xf numFmtId="0" fontId="4" fillId="0" borderId="65" xfId="88" applyFont="1" applyBorder="1" applyAlignment="1">
      <alignment horizontal="left" vertical="top" wrapText="1"/>
    </xf>
    <xf numFmtId="0" fontId="10" fillId="2" borderId="64" xfId="88" applyFont="1" applyFill="1" applyBorder="1" applyAlignment="1">
      <alignment horizontal="left" vertical="center" wrapText="1"/>
    </xf>
    <xf numFmtId="0" fontId="10" fillId="2" borderId="62" xfId="88" applyFont="1" applyFill="1" applyBorder="1" applyAlignment="1">
      <alignment horizontal="left" vertical="center" wrapText="1"/>
    </xf>
    <xf numFmtId="0" fontId="10" fillId="2" borderId="65" xfId="88" applyFont="1" applyFill="1" applyBorder="1" applyAlignment="1">
      <alignment horizontal="left" vertical="center" wrapText="1"/>
    </xf>
    <xf numFmtId="0" fontId="155" fillId="0" borderId="47" xfId="88" applyFont="1" applyBorder="1" applyAlignment="1">
      <alignment horizontal="left" vertical="top" wrapText="1"/>
    </xf>
    <xf numFmtId="0" fontId="155" fillId="0" borderId="65" xfId="88" applyFont="1" applyBorder="1" applyAlignment="1">
      <alignment horizontal="left" vertical="top" wrapText="1"/>
    </xf>
    <xf numFmtId="0" fontId="10" fillId="32" borderId="64" xfId="88" applyFont="1" applyFill="1" applyBorder="1" applyAlignment="1">
      <alignment horizontal="left" vertical="center" wrapText="1"/>
    </xf>
    <xf numFmtId="0" fontId="10" fillId="32" borderId="62" xfId="88" applyFont="1" applyFill="1" applyBorder="1" applyAlignment="1">
      <alignment horizontal="left" vertical="center" wrapText="1"/>
    </xf>
    <xf numFmtId="0" fontId="10" fillId="32" borderId="65" xfId="88" applyFont="1" applyFill="1" applyBorder="1" applyAlignment="1">
      <alignment horizontal="left" vertical="center" wrapText="1"/>
    </xf>
    <xf numFmtId="0" fontId="140" fillId="36" borderId="47" xfId="83" applyBorder="1" applyAlignment="1">
      <alignment horizontal="left" vertical="center" wrapText="1"/>
    </xf>
    <xf numFmtId="0" fontId="140" fillId="36" borderId="62" xfId="83" applyBorder="1" applyAlignment="1">
      <alignment horizontal="left" vertical="center" wrapText="1"/>
    </xf>
    <xf numFmtId="0" fontId="140" fillId="36" borderId="65" xfId="83" applyBorder="1" applyAlignment="1">
      <alignment horizontal="left" vertical="center" wrapText="1"/>
    </xf>
    <xf numFmtId="0" fontId="155" fillId="0" borderId="47" xfId="88" applyFont="1" applyBorder="1" applyAlignment="1">
      <alignment horizontal="left" vertical="center" wrapText="1"/>
    </xf>
    <xf numFmtId="0" fontId="155" fillId="0" borderId="65" xfId="88" applyFont="1" applyBorder="1" applyAlignment="1">
      <alignment horizontal="left" vertical="center" wrapText="1"/>
    </xf>
    <xf numFmtId="0" fontId="4" fillId="0" borderId="47" xfId="88" applyFont="1" applyBorder="1" applyAlignment="1">
      <alignment horizontal="left" vertical="center" wrapText="1"/>
    </xf>
    <xf numFmtId="0" fontId="142" fillId="0" borderId="65" xfId="88" applyFont="1" applyBorder="1" applyAlignment="1">
      <alignment horizontal="left" vertical="center" wrapText="1"/>
    </xf>
    <xf numFmtId="0" fontId="4" fillId="0" borderId="65" xfId="88" applyFont="1" applyBorder="1" applyAlignment="1">
      <alignment horizontal="left" vertical="center" wrapText="1"/>
    </xf>
    <xf numFmtId="0" fontId="142" fillId="0" borderId="70" xfId="88" applyFont="1" applyBorder="1" applyAlignment="1">
      <alignment horizontal="left" wrapText="1"/>
    </xf>
    <xf numFmtId="0" fontId="142" fillId="0" borderId="68" xfId="88" applyFont="1" applyBorder="1" applyAlignment="1">
      <alignment horizontal="left" wrapText="1"/>
    </xf>
    <xf numFmtId="0" fontId="142" fillId="0" borderId="69" xfId="88" applyFont="1" applyBorder="1" applyAlignment="1">
      <alignment horizontal="left" wrapText="1"/>
    </xf>
    <xf numFmtId="0" fontId="4" fillId="0" borderId="47" xfId="88" applyFont="1" applyBorder="1" applyAlignment="1">
      <alignment horizontal="center" vertical="center" wrapText="1"/>
    </xf>
    <xf numFmtId="0" fontId="4" fillId="0" borderId="65" xfId="88" applyFont="1" applyBorder="1" applyAlignment="1">
      <alignment horizontal="center" vertical="center" wrapText="1"/>
    </xf>
    <xf numFmtId="0" fontId="10" fillId="0" borderId="47" xfId="88" applyFont="1" applyBorder="1" applyAlignment="1">
      <alignment horizontal="center" vertical="top" wrapText="1"/>
    </xf>
    <xf numFmtId="0" fontId="10" fillId="0" borderId="65" xfId="88" applyFont="1" applyBorder="1" applyAlignment="1">
      <alignment horizontal="center" vertical="top" wrapText="1"/>
    </xf>
    <xf numFmtId="0" fontId="142" fillId="0" borderId="47" xfId="88" applyFont="1" applyBorder="1" applyAlignment="1">
      <alignment horizontal="left" vertical="top" wrapText="1"/>
    </xf>
    <xf numFmtId="0" fontId="142" fillId="0" borderId="65" xfId="88" applyFont="1" applyBorder="1" applyAlignment="1">
      <alignment horizontal="left" vertical="top" wrapText="1"/>
    </xf>
    <xf numFmtId="0" fontId="155" fillId="19" borderId="47" xfId="88" applyFont="1" applyFill="1" applyBorder="1" applyAlignment="1">
      <alignment horizontal="left" vertical="center" wrapText="1"/>
    </xf>
    <xf numFmtId="0" fontId="155" fillId="19" borderId="62" xfId="88" applyFont="1" applyFill="1" applyBorder="1" applyAlignment="1">
      <alignment horizontal="left" vertical="center" wrapText="1"/>
    </xf>
    <xf numFmtId="0" fontId="155" fillId="19" borderId="65" xfId="88" applyFont="1" applyFill="1" applyBorder="1" applyAlignment="1">
      <alignment horizontal="left" vertical="center" wrapText="1"/>
    </xf>
    <xf numFmtId="0" fontId="22" fillId="53" borderId="47" xfId="91" applyFont="1" applyBorder="1" applyAlignment="1">
      <alignment horizontal="left" vertical="center" wrapText="1"/>
    </xf>
    <xf numFmtId="0" fontId="22" fillId="53" borderId="65" xfId="91" applyFont="1" applyBorder="1" applyAlignment="1">
      <alignment horizontal="left" vertical="center" wrapText="1"/>
    </xf>
    <xf numFmtId="0" fontId="4" fillId="0" borderId="47" xfId="88" applyFont="1" applyBorder="1" applyAlignment="1">
      <alignment vertical="center" wrapText="1"/>
    </xf>
    <xf numFmtId="0" fontId="142" fillId="0" borderId="65" xfId="88" applyFont="1" applyBorder="1" applyAlignment="1">
      <alignment vertical="center" wrapText="1"/>
    </xf>
    <xf numFmtId="0" fontId="152" fillId="53" borderId="47" xfId="91" applyBorder="1" applyAlignment="1">
      <alignment horizontal="left" vertical="center" wrapText="1"/>
    </xf>
    <xf numFmtId="0" fontId="152" fillId="53" borderId="65" xfId="91" applyBorder="1" applyAlignment="1">
      <alignment horizontal="left" vertical="center" wrapText="1"/>
    </xf>
    <xf numFmtId="0" fontId="16" fillId="19" borderId="47" xfId="88" applyFont="1" applyFill="1" applyBorder="1" applyAlignment="1">
      <alignment horizontal="left" vertical="center" wrapText="1"/>
    </xf>
    <xf numFmtId="0" fontId="16" fillId="19" borderId="62" xfId="88" applyFont="1" applyFill="1" applyBorder="1" applyAlignment="1">
      <alignment horizontal="left" vertical="center" wrapText="1"/>
    </xf>
    <xf numFmtId="0" fontId="16" fillId="19" borderId="65" xfId="88" applyFont="1" applyFill="1" applyBorder="1" applyAlignment="1">
      <alignment horizontal="left" vertical="center" wrapText="1"/>
    </xf>
    <xf numFmtId="0" fontId="4" fillId="0" borderId="62" xfId="88" applyFont="1" applyBorder="1" applyAlignment="1">
      <alignment horizontal="center" vertical="top" wrapText="1"/>
    </xf>
    <xf numFmtId="0" fontId="152" fillId="53" borderId="62" xfId="91" applyBorder="1" applyAlignment="1">
      <alignment horizontal="left" vertical="center" wrapText="1"/>
    </xf>
    <xf numFmtId="0" fontId="4" fillId="0" borderId="62" xfId="88" applyFont="1" applyBorder="1" applyAlignment="1">
      <alignment horizontal="left" vertical="top" wrapText="1"/>
    </xf>
    <xf numFmtId="0" fontId="10" fillId="0" borderId="62" xfId="88" applyFont="1" applyBorder="1" applyAlignment="1">
      <alignment horizontal="center" vertical="top" wrapText="1"/>
    </xf>
    <xf numFmtId="0" fontId="143" fillId="0" borderId="0" xfId="84" applyFont="1" applyAlignment="1">
      <alignment horizontal="center" vertical="center" wrapText="1"/>
    </xf>
    <xf numFmtId="0" fontId="143" fillId="0" borderId="62" xfId="84" applyFont="1" applyBorder="1" applyAlignment="1">
      <alignment horizontal="center" vertical="center" wrapText="1"/>
    </xf>
    <xf numFmtId="179" fontId="132" fillId="32" borderId="76" xfId="1" applyFont="1" applyFill="1" applyBorder="1" applyAlignment="1">
      <alignment horizontal="center" vertical="center" wrapText="1"/>
    </xf>
    <xf numFmtId="0" fontId="56" fillId="2" borderId="0" xfId="0" applyFont="1" applyFill="1" applyAlignment="1">
      <alignment horizontal="center"/>
    </xf>
    <xf numFmtId="198" fontId="56" fillId="2" borderId="0" xfId="0" applyNumberFormat="1" applyFont="1" applyFill="1" applyAlignment="1">
      <alignment horizontal="center"/>
    </xf>
    <xf numFmtId="0" fontId="139" fillId="30" borderId="6" xfId="0" applyFont="1" applyFill="1" applyBorder="1" applyAlignment="1">
      <alignment horizontal="right" vertical="center" wrapText="1"/>
    </xf>
    <xf numFmtId="0" fontId="139" fillId="30" borderId="12" xfId="0" applyFont="1" applyFill="1" applyBorder="1" applyAlignment="1">
      <alignment horizontal="right" vertical="center" wrapText="1"/>
    </xf>
    <xf numFmtId="49" fontId="134" fillId="32" borderId="10" xfId="0" applyNumberFormat="1" applyFont="1" applyFill="1" applyBorder="1" applyAlignment="1">
      <alignment horizontal="center" vertical="center"/>
    </xf>
    <xf numFmtId="49" fontId="134" fillId="32" borderId="11" xfId="0" applyNumberFormat="1" applyFont="1" applyFill="1" applyBorder="1" applyAlignment="1">
      <alignment horizontal="center" vertical="center"/>
    </xf>
    <xf numFmtId="179" fontId="134" fillId="32" borderId="10" xfId="1" applyFont="1" applyFill="1" applyBorder="1" applyAlignment="1">
      <alignment horizontal="center" vertical="center"/>
    </xf>
    <xf numFmtId="179" fontId="134" fillId="32" borderId="11" xfId="1" applyFont="1" applyFill="1" applyBorder="1" applyAlignment="1">
      <alignment horizontal="center" vertical="center"/>
    </xf>
    <xf numFmtId="0" fontId="134" fillId="32" borderId="10" xfId="0" applyFont="1" applyFill="1" applyBorder="1" applyAlignment="1">
      <alignment horizontal="center" vertical="center"/>
    </xf>
    <xf numFmtId="0" fontId="134" fillId="32" borderId="11" xfId="0" applyFont="1" applyFill="1" applyBorder="1" applyAlignment="1">
      <alignment horizontal="center" vertical="center"/>
    </xf>
    <xf numFmtId="198" fontId="56" fillId="2" borderId="61" xfId="0" applyNumberFormat="1" applyFont="1" applyFill="1" applyBorder="1" applyAlignment="1">
      <alignment horizontal="left"/>
    </xf>
    <xf numFmtId="198" fontId="56" fillId="2" borderId="0" xfId="0" applyNumberFormat="1" applyFont="1" applyFill="1" applyAlignment="1">
      <alignment horizontal="left"/>
    </xf>
    <xf numFmtId="179" fontId="132" fillId="32" borderId="77" xfId="1" applyFont="1" applyFill="1" applyBorder="1" applyAlignment="1">
      <alignment horizontal="center" vertical="center" wrapText="1"/>
    </xf>
    <xf numFmtId="43" fontId="134" fillId="32" borderId="10" xfId="67" applyFont="1" applyFill="1" applyBorder="1" applyAlignment="1">
      <alignment horizontal="center" vertical="center" wrapText="1"/>
    </xf>
    <xf numFmtId="43" fontId="134" fillId="32" borderId="11" xfId="67" applyFont="1" applyFill="1" applyBorder="1" applyAlignment="1">
      <alignment horizontal="center" vertical="center" wrapText="1"/>
    </xf>
    <xf numFmtId="179" fontId="41" fillId="0" borderId="81" xfId="0" applyNumberFormat="1" applyFont="1" applyBorder="1" applyAlignment="1">
      <alignment horizontal="center" vertical="center"/>
    </xf>
    <xf numFmtId="0" fontId="41" fillId="0" borderId="81" xfId="0" applyFont="1" applyBorder="1" applyAlignment="1">
      <alignment horizontal="center" vertical="center"/>
    </xf>
    <xf numFmtId="179" fontId="134" fillId="32" borderId="59" xfId="1" applyFont="1" applyFill="1" applyBorder="1" applyAlignment="1">
      <alignment horizontal="center" vertical="center" wrapText="1"/>
    </xf>
    <xf numFmtId="179" fontId="134" fillId="32" borderId="60" xfId="1" applyFont="1" applyFill="1" applyBorder="1" applyAlignment="1">
      <alignment horizontal="center" vertical="center" wrapText="1"/>
    </xf>
    <xf numFmtId="0" fontId="108" fillId="2" borderId="0" xfId="0" applyFont="1" applyFill="1" applyAlignment="1">
      <alignment horizontal="center" vertical="center"/>
    </xf>
    <xf numFmtId="0" fontId="109" fillId="2" borderId="0" xfId="0" applyFont="1" applyFill="1" applyAlignment="1">
      <alignment horizontal="center" vertical="center"/>
    </xf>
    <xf numFmtId="0" fontId="153" fillId="0" borderId="8" xfId="0" applyFont="1" applyBorder="1" applyAlignment="1">
      <alignment horizontal="center" vertical="top"/>
    </xf>
    <xf numFmtId="0" fontId="0" fillId="0" borderId="0" xfId="87" applyFont="1" applyAlignment="1">
      <alignment horizontal="left" vertical="center" wrapText="1"/>
    </xf>
    <xf numFmtId="0" fontId="38" fillId="0" borderId="0" xfId="87" applyFont="1" applyAlignment="1">
      <alignment horizontal="left" vertical="center" wrapText="1"/>
    </xf>
    <xf numFmtId="0" fontId="38" fillId="2" borderId="0" xfId="87" applyFont="1" applyFill="1" applyAlignment="1">
      <alignment horizontal="left" vertical="center" wrapText="1"/>
    </xf>
    <xf numFmtId="43" fontId="132" fillId="32" borderId="81" xfId="0" applyNumberFormat="1" applyFont="1" applyFill="1" applyBorder="1" applyAlignment="1">
      <alignment horizontal="center" vertical="center" wrapText="1"/>
    </xf>
    <xf numFmtId="10" fontId="56" fillId="2" borderId="0" xfId="2" applyNumberFormat="1" applyFont="1" applyFill="1" applyAlignment="1">
      <alignment horizontal="center"/>
    </xf>
    <xf numFmtId="2" fontId="73" fillId="0" borderId="75" xfId="0" applyNumberFormat="1" applyFont="1" applyBorder="1" applyAlignment="1">
      <alignment horizontal="left" vertical="center"/>
    </xf>
    <xf numFmtId="49" fontId="73" fillId="2" borderId="75" xfId="0" applyNumberFormat="1" applyFont="1" applyFill="1" applyBorder="1" applyAlignment="1">
      <alignment horizontal="left" vertical="center" wrapText="1"/>
    </xf>
    <xf numFmtId="2" fontId="73" fillId="0" borderId="75" xfId="0" applyNumberFormat="1" applyFont="1" applyBorder="1" applyAlignment="1">
      <alignment horizontal="left" vertical="center" wrapText="1"/>
    </xf>
    <xf numFmtId="0" fontId="10" fillId="54" borderId="4" xfId="0" applyFont="1" applyFill="1" applyBorder="1" applyAlignment="1">
      <alignment horizontal="center" vertical="center"/>
    </xf>
    <xf numFmtId="0" fontId="10" fillId="54" borderId="0" xfId="0" applyFont="1" applyFill="1" applyAlignment="1">
      <alignment horizontal="center" vertical="center"/>
    </xf>
    <xf numFmtId="0" fontId="5" fillId="2" borderId="81" xfId="0" applyFont="1" applyFill="1" applyBorder="1" applyAlignment="1">
      <alignment horizontal="left" vertical="center" wrapText="1"/>
    </xf>
    <xf numFmtId="0" fontId="5" fillId="2" borderId="77" xfId="0" applyFont="1" applyFill="1" applyBorder="1" applyAlignment="1">
      <alignment horizontal="left" vertical="center" wrapText="1"/>
    </xf>
    <xf numFmtId="0" fontId="5" fillId="0" borderId="77" xfId="0" applyFont="1" applyBorder="1" applyAlignment="1">
      <alignment horizontal="center" vertical="center"/>
    </xf>
    <xf numFmtId="0" fontId="5" fillId="0" borderId="75" xfId="0" applyFont="1" applyBorder="1" applyAlignment="1">
      <alignment horizontal="center" vertical="center"/>
    </xf>
    <xf numFmtId="2" fontId="5" fillId="0" borderId="77" xfId="0" applyNumberFormat="1" applyFont="1" applyBorder="1" applyAlignment="1">
      <alignment horizontal="center" vertical="center"/>
    </xf>
    <xf numFmtId="2" fontId="5" fillId="0" borderId="75" xfId="0" applyNumberFormat="1" applyFont="1" applyBorder="1" applyAlignment="1">
      <alignment horizontal="center" vertical="center"/>
    </xf>
    <xf numFmtId="177" fontId="30" fillId="33" borderId="0" xfId="34" applyNumberFormat="1" applyFont="1" applyFill="1" applyAlignment="1">
      <alignment vertical="center"/>
    </xf>
    <xf numFmtId="177" fontId="30" fillId="33" borderId="8" xfId="34" applyNumberFormat="1" applyFont="1" applyFill="1" applyBorder="1" applyAlignment="1">
      <alignment vertical="center"/>
    </xf>
    <xf numFmtId="49" fontId="30" fillId="2" borderId="10" xfId="34" applyNumberFormat="1" applyFont="1" applyFill="1" applyBorder="1" applyAlignment="1">
      <alignment horizontal="center" vertical="center"/>
    </xf>
    <xf numFmtId="49" fontId="30" fillId="2" borderId="11" xfId="34" applyNumberFormat="1" applyFont="1" applyFill="1" applyBorder="1" applyAlignment="1">
      <alignment horizontal="center" vertical="center"/>
    </xf>
    <xf numFmtId="176" fontId="30" fillId="2" borderId="10" xfId="34" applyNumberFormat="1" applyFont="1" applyFill="1" applyBorder="1" applyAlignment="1">
      <alignment horizontal="left" vertical="center" wrapText="1"/>
    </xf>
    <xf numFmtId="176" fontId="30" fillId="2" borderId="11" xfId="34" applyNumberFormat="1" applyFont="1" applyFill="1" applyBorder="1" applyAlignment="1">
      <alignment horizontal="left" vertical="center" wrapText="1"/>
    </xf>
    <xf numFmtId="0" fontId="4" fillId="2" borderId="0" xfId="0" applyFont="1" applyFill="1" applyAlignment="1">
      <alignment horizontal="right" vertical="top"/>
    </xf>
    <xf numFmtId="0" fontId="120" fillId="30" borderId="8" xfId="68" applyFont="1" applyFill="1" applyBorder="1" applyAlignment="1">
      <alignment horizontal="center" wrapText="1"/>
    </xf>
    <xf numFmtId="176" fontId="30" fillId="33" borderId="6" xfId="34" applyNumberFormat="1" applyFont="1" applyFill="1" applyBorder="1" applyAlignment="1">
      <alignment horizontal="center" vertical="center"/>
    </xf>
    <xf numFmtId="167" fontId="30" fillId="33" borderId="12" xfId="48" applyFont="1" applyFill="1" applyBorder="1" applyAlignment="1" applyProtection="1">
      <alignment horizontal="center" vertical="center" wrapText="1"/>
    </xf>
    <xf numFmtId="167" fontId="30" fillId="33" borderId="20" xfId="48" applyFont="1" applyFill="1" applyBorder="1" applyAlignment="1" applyProtection="1">
      <alignment horizontal="center" vertical="center" wrapText="1"/>
    </xf>
    <xf numFmtId="167" fontId="30" fillId="33" borderId="13" xfId="48" applyFont="1" applyFill="1" applyBorder="1" applyAlignment="1" applyProtection="1">
      <alignment horizontal="center" vertical="center" wrapText="1"/>
    </xf>
    <xf numFmtId="0" fontId="30" fillId="33" borderId="10" xfId="34" applyFont="1" applyFill="1" applyBorder="1" applyAlignment="1">
      <alignment horizontal="center" vertical="center"/>
    </xf>
    <xf numFmtId="0" fontId="30" fillId="33" borderId="11" xfId="34" applyFont="1" applyFill="1" applyBorder="1" applyAlignment="1">
      <alignment horizontal="center" vertical="center"/>
    </xf>
    <xf numFmtId="0" fontId="4" fillId="2" borderId="0" xfId="71" applyFont="1" applyFill="1" applyAlignment="1">
      <alignment horizontal="right" vertical="center"/>
    </xf>
    <xf numFmtId="10" fontId="124" fillId="0" borderId="0" xfId="77" applyNumberFormat="1" applyFont="1" applyAlignment="1">
      <alignment horizontal="right" vertical="center"/>
    </xf>
    <xf numFmtId="0" fontId="10" fillId="0" borderId="0" xfId="79" applyFont="1"/>
    <xf numFmtId="10" fontId="124" fillId="0" borderId="0" xfId="77" applyNumberFormat="1" applyFont="1" applyAlignment="1">
      <alignment horizontal="center" vertical="center"/>
    </xf>
    <xf numFmtId="0" fontId="58" fillId="2" borderId="0" xfId="77" applyFont="1" applyFill="1" applyAlignment="1">
      <alignment horizontal="center" vertical="center"/>
    </xf>
    <xf numFmtId="0" fontId="10" fillId="0" borderId="0" xfId="79" applyFont="1" applyAlignment="1">
      <alignment horizontal="center"/>
    </xf>
    <xf numFmtId="0" fontId="127" fillId="0" borderId="0" xfId="79" applyFont="1" applyAlignment="1">
      <alignment horizontal="left"/>
    </xf>
    <xf numFmtId="0" fontId="4" fillId="0" borderId="0" xfId="79" applyAlignment="1">
      <alignment horizontal="left" wrapText="1"/>
    </xf>
    <xf numFmtId="10" fontId="129" fillId="32" borderId="1" xfId="80" applyNumberFormat="1" applyFont="1" applyFill="1" applyBorder="1" applyAlignment="1" applyProtection="1">
      <alignment horizontal="center" vertical="center" wrapText="1"/>
    </xf>
    <xf numFmtId="10" fontId="129" fillId="32" borderId="3" xfId="80" applyNumberFormat="1" applyFont="1" applyFill="1" applyBorder="1" applyAlignment="1" applyProtection="1">
      <alignment horizontal="center" vertical="center" wrapText="1"/>
    </xf>
    <xf numFmtId="10" fontId="129" fillId="32" borderId="7" xfId="80" applyNumberFormat="1" applyFont="1" applyFill="1" applyBorder="1" applyAlignment="1" applyProtection="1">
      <alignment horizontal="center" vertical="center" wrapText="1"/>
    </xf>
    <xf numFmtId="10" fontId="129" fillId="32" borderId="9" xfId="80" applyNumberFormat="1" applyFont="1" applyFill="1" applyBorder="1" applyAlignment="1" applyProtection="1">
      <alignment horizontal="center" vertical="center" wrapText="1"/>
    </xf>
    <xf numFmtId="10" fontId="62" fillId="21" borderId="1" xfId="45" applyNumberFormat="1" applyFont="1" applyFill="1" applyBorder="1" applyAlignment="1" applyProtection="1">
      <alignment horizontal="center" vertical="center" wrapText="1"/>
    </xf>
    <xf numFmtId="10" fontId="62" fillId="21" borderId="3" xfId="45" applyNumberFormat="1" applyFont="1" applyFill="1" applyBorder="1" applyAlignment="1" applyProtection="1">
      <alignment horizontal="center" vertical="center" wrapText="1"/>
    </xf>
    <xf numFmtId="10" fontId="62" fillId="21" borderId="7" xfId="45" applyNumberFormat="1" applyFont="1" applyFill="1" applyBorder="1" applyAlignment="1" applyProtection="1">
      <alignment horizontal="center" vertical="center" wrapText="1"/>
    </xf>
    <xf numFmtId="10" fontId="62" fillId="21" borderId="9" xfId="45" applyNumberFormat="1" applyFont="1" applyFill="1" applyBorder="1" applyAlignment="1" applyProtection="1">
      <alignment horizontal="center" vertical="center" wrapText="1"/>
    </xf>
    <xf numFmtId="0" fontId="49" fillId="0" borderId="0" xfId="30" applyFont="1" applyAlignment="1">
      <alignment wrapText="1"/>
    </xf>
    <xf numFmtId="0" fontId="12" fillId="0" borderId="0" xfId="30" applyAlignment="1">
      <alignment wrapText="1"/>
    </xf>
    <xf numFmtId="0" fontId="115" fillId="0" borderId="12" xfId="70" applyFont="1" applyBorder="1" applyAlignment="1">
      <alignment horizontal="left" vertical="center"/>
    </xf>
    <xf numFmtId="0" fontId="115" fillId="0" borderId="13" xfId="70" applyFont="1" applyBorder="1" applyAlignment="1">
      <alignment horizontal="left" vertical="center"/>
    </xf>
    <xf numFmtId="0" fontId="117" fillId="32" borderId="12" xfId="70" applyFont="1" applyFill="1" applyBorder="1" applyAlignment="1">
      <alignment horizontal="right" vertical="center"/>
    </xf>
    <xf numFmtId="0" fontId="117" fillId="32" borderId="13" xfId="70" applyFont="1" applyFill="1" applyBorder="1" applyAlignment="1">
      <alignment horizontal="right" vertical="center"/>
    </xf>
    <xf numFmtId="0" fontId="118" fillId="31" borderId="12" xfId="70" applyFont="1" applyFill="1" applyBorder="1" applyAlignment="1">
      <alignment horizontal="right" vertical="center"/>
    </xf>
    <xf numFmtId="0" fontId="118" fillId="31" borderId="13" xfId="70" applyFont="1" applyFill="1" applyBorder="1" applyAlignment="1">
      <alignment horizontal="right" vertical="center"/>
    </xf>
    <xf numFmtId="0" fontId="114" fillId="0" borderId="0" xfId="70" applyFont="1" applyAlignment="1">
      <alignment horizontal="center"/>
    </xf>
    <xf numFmtId="0" fontId="114" fillId="0" borderId="0" xfId="70" applyFont="1" applyAlignment="1">
      <alignment horizontal="center" vertical="center"/>
    </xf>
    <xf numFmtId="0" fontId="78" fillId="13" borderId="7" xfId="25" applyFont="1" applyFill="1" applyBorder="1" applyAlignment="1" applyProtection="1">
      <alignment horizontal="center" vertical="center"/>
      <protection locked="0"/>
    </xf>
    <xf numFmtId="0" fontId="78" fillId="13" borderId="8" xfId="25" applyFont="1" applyFill="1" applyBorder="1" applyAlignment="1" applyProtection="1">
      <alignment horizontal="center" vertical="center"/>
      <protection locked="0"/>
    </xf>
    <xf numFmtId="4" fontId="82" fillId="0" borderId="6" xfId="25" applyNumberFormat="1" applyFont="1" applyBorder="1" applyAlignment="1">
      <alignment horizontal="center" vertical="center"/>
    </xf>
    <xf numFmtId="0" fontId="30" fillId="13" borderId="2" xfId="25" applyFont="1" applyFill="1" applyBorder="1" applyAlignment="1" applyProtection="1">
      <alignment horizontal="center" vertical="center"/>
      <protection locked="0"/>
    </xf>
    <xf numFmtId="1" fontId="4" fillId="2" borderId="6" xfId="10" applyNumberFormat="1" applyFont="1" applyFill="1" applyBorder="1" applyAlignment="1">
      <alignment horizontal="left" vertical="center" wrapText="1"/>
    </xf>
    <xf numFmtId="1" fontId="4" fillId="2" borderId="10" xfId="10" applyNumberFormat="1" applyFont="1" applyFill="1" applyBorder="1" applyAlignment="1">
      <alignment horizontal="left" vertical="center" wrapText="1"/>
    </xf>
    <xf numFmtId="1" fontId="4" fillId="2" borderId="29" xfId="10" applyNumberFormat="1" applyFont="1" applyFill="1" applyBorder="1" applyAlignment="1">
      <alignment horizontal="left" vertical="center" wrapText="1"/>
    </xf>
    <xf numFmtId="1" fontId="4" fillId="2" borderId="11" xfId="10" applyNumberFormat="1" applyFont="1" applyFill="1" applyBorder="1" applyAlignment="1">
      <alignment horizontal="left" vertical="center" wrapText="1"/>
    </xf>
    <xf numFmtId="0" fontId="4" fillId="2" borderId="10" xfId="60" applyNumberFormat="1" applyFont="1" applyFill="1" applyBorder="1" applyAlignment="1">
      <alignment horizontal="center" vertical="center" wrapText="1"/>
    </xf>
    <xf numFmtId="0" fontId="4" fillId="2" borderId="29" xfId="60" applyNumberFormat="1" applyFont="1" applyFill="1" applyBorder="1" applyAlignment="1">
      <alignment horizontal="center" vertical="center" wrapText="1"/>
    </xf>
    <xf numFmtId="0" fontId="4" fillId="2" borderId="11" xfId="60" applyNumberFormat="1" applyFont="1" applyFill="1" applyBorder="1" applyAlignment="1">
      <alignment horizontal="center" vertical="center" wrapText="1"/>
    </xf>
    <xf numFmtId="0" fontId="30" fillId="13" borderId="4" xfId="25" applyFont="1" applyFill="1" applyBorder="1" applyAlignment="1" applyProtection="1">
      <alignment horizontal="center" vertical="center"/>
      <protection locked="0"/>
    </xf>
    <xf numFmtId="0" fontId="30" fillId="13" borderId="0" xfId="25" applyFont="1" applyFill="1" applyAlignment="1" applyProtection="1">
      <alignment horizontal="center" vertical="center"/>
      <protection locked="0"/>
    </xf>
    <xf numFmtId="0" fontId="4" fillId="2" borderId="6" xfId="60" applyNumberFormat="1" applyFont="1" applyFill="1" applyBorder="1" applyAlignment="1">
      <alignment horizontal="center" vertical="center" wrapText="1"/>
    </xf>
    <xf numFmtId="0" fontId="18" fillId="2" borderId="10" xfId="0" applyFont="1" applyFill="1" applyBorder="1" applyAlignment="1">
      <alignment horizontal="left" vertical="center" wrapText="1"/>
    </xf>
    <xf numFmtId="0" fontId="18" fillId="2" borderId="29" xfId="0" applyFont="1" applyFill="1" applyBorder="1" applyAlignment="1">
      <alignment horizontal="left" vertical="center" wrapText="1"/>
    </xf>
    <xf numFmtId="0" fontId="18" fillId="2" borderId="11" xfId="0" applyFont="1" applyFill="1" applyBorder="1" applyAlignment="1">
      <alignment horizontal="left" vertical="center" wrapText="1"/>
    </xf>
    <xf numFmtId="4" fontId="4" fillId="2" borderId="10" xfId="25" applyNumberFormat="1" applyFont="1" applyFill="1" applyBorder="1" applyAlignment="1">
      <alignment horizontal="left" vertical="center" wrapText="1"/>
    </xf>
    <xf numFmtId="4" fontId="4" fillId="2" borderId="11" xfId="25" applyNumberFormat="1" applyFont="1" applyFill="1" applyBorder="1" applyAlignment="1">
      <alignment horizontal="left" vertical="center" wrapText="1"/>
    </xf>
    <xf numFmtId="4" fontId="4" fillId="2" borderId="29" xfId="25" applyNumberFormat="1" applyFont="1" applyFill="1" applyBorder="1" applyAlignment="1">
      <alignment horizontal="left" vertical="center" wrapText="1"/>
    </xf>
    <xf numFmtId="4" fontId="82" fillId="0" borderId="12" xfId="25" applyNumberFormat="1" applyFont="1" applyBorder="1" applyAlignment="1">
      <alignment horizontal="center" vertical="center"/>
    </xf>
    <xf numFmtId="4" fontId="82" fillId="0" borderId="13" xfId="25" applyNumberFormat="1" applyFont="1" applyBorder="1" applyAlignment="1">
      <alignment horizontal="center" vertical="center"/>
    </xf>
    <xf numFmtId="4" fontId="4" fillId="2" borderId="10" xfId="60" applyNumberFormat="1" applyFont="1" applyFill="1" applyBorder="1" applyAlignment="1" applyProtection="1">
      <alignment horizontal="left" vertical="center" wrapText="1"/>
    </xf>
    <xf numFmtId="4" fontId="4" fillId="2" borderId="29" xfId="60" applyNumberFormat="1" applyFont="1" applyFill="1" applyBorder="1" applyAlignment="1" applyProtection="1">
      <alignment horizontal="left" vertical="center" wrapText="1"/>
    </xf>
    <xf numFmtId="4" fontId="4" fillId="2" borderId="11" xfId="60" applyNumberFormat="1" applyFont="1" applyFill="1" applyBorder="1" applyAlignment="1" applyProtection="1">
      <alignment horizontal="left" vertical="center" wrapText="1"/>
    </xf>
    <xf numFmtId="1" fontId="4" fillId="2" borderId="10" xfId="10" applyNumberFormat="1" applyFont="1" applyFill="1" applyBorder="1" applyAlignment="1">
      <alignment vertical="center" wrapText="1"/>
    </xf>
    <xf numFmtId="1" fontId="4" fillId="2" borderId="29" xfId="10" applyNumberFormat="1" applyFont="1" applyFill="1" applyBorder="1" applyAlignment="1">
      <alignment vertical="center" wrapText="1"/>
    </xf>
    <xf numFmtId="1" fontId="4" fillId="2" borderId="11" xfId="10" applyNumberFormat="1" applyFont="1" applyFill="1" applyBorder="1" applyAlignment="1">
      <alignment vertical="center" wrapText="1"/>
    </xf>
    <xf numFmtId="0" fontId="4" fillId="2" borderId="6" xfId="60" applyNumberFormat="1" applyFont="1" applyFill="1" applyBorder="1" applyAlignment="1" applyProtection="1">
      <alignment horizontal="center" vertical="center" wrapText="1"/>
    </xf>
    <xf numFmtId="0" fontId="107" fillId="0" borderId="11" xfId="0" applyFont="1" applyBorder="1" applyAlignment="1">
      <alignment horizontal="center" vertical="center" wrapText="1"/>
    </xf>
    <xf numFmtId="1" fontId="20" fillId="15" borderId="12" xfId="10" applyNumberFormat="1" applyFont="1" applyFill="1" applyBorder="1" applyAlignment="1">
      <alignment horizontal="left" vertical="center" wrapText="1"/>
    </xf>
    <xf numFmtId="1" fontId="20" fillId="15" borderId="20" xfId="10" applyNumberFormat="1" applyFont="1" applyFill="1" applyBorder="1" applyAlignment="1">
      <alignment horizontal="left" vertical="center" wrapText="1"/>
    </xf>
    <xf numFmtId="1" fontId="20" fillId="15" borderId="13" xfId="10" applyNumberFormat="1" applyFont="1" applyFill="1" applyBorder="1" applyAlignment="1">
      <alignment horizontal="left" vertical="center" wrapText="1"/>
    </xf>
    <xf numFmtId="0" fontId="4" fillId="0" borderId="10" xfId="25" applyFont="1" applyBorder="1" applyAlignment="1">
      <alignment horizontal="center" vertical="center"/>
    </xf>
    <xf numFmtId="0" fontId="4" fillId="0" borderId="29" xfId="25" applyFont="1" applyBorder="1" applyAlignment="1">
      <alignment horizontal="center" vertical="center"/>
    </xf>
    <xf numFmtId="0" fontId="4" fillId="0" borderId="11" xfId="25" applyFont="1" applyBorder="1" applyAlignment="1">
      <alignment horizontal="center" vertical="center"/>
    </xf>
    <xf numFmtId="0" fontId="4" fillId="2" borderId="10" xfId="60" applyNumberFormat="1" applyFont="1" applyFill="1" applyBorder="1" applyAlignment="1">
      <alignment horizontal="center" vertical="center"/>
    </xf>
    <xf numFmtId="0" fontId="4" fillId="2" borderId="29" xfId="60" applyNumberFormat="1" applyFont="1" applyFill="1" applyBorder="1" applyAlignment="1">
      <alignment horizontal="center" vertical="center"/>
    </xf>
    <xf numFmtId="0" fontId="4" fillId="2" borderId="11" xfId="60" applyNumberFormat="1" applyFont="1" applyFill="1" applyBorder="1" applyAlignment="1">
      <alignment horizontal="center" vertical="center"/>
    </xf>
    <xf numFmtId="0" fontId="4" fillId="0" borderId="1" xfId="25" applyFont="1" applyBorder="1" applyAlignment="1">
      <alignment horizontal="center" vertical="center" wrapText="1"/>
    </xf>
    <xf numFmtId="0" fontId="4" fillId="0" borderId="2" xfId="25" applyFont="1" applyBorder="1" applyAlignment="1">
      <alignment horizontal="center" vertical="center" wrapText="1"/>
    </xf>
    <xf numFmtId="0" fontId="4" fillId="0" borderId="4" xfId="25" applyFont="1" applyBorder="1" applyAlignment="1">
      <alignment horizontal="center" vertical="center" wrapText="1"/>
    </xf>
    <xf numFmtId="0" fontId="4" fillId="0" borderId="0" xfId="25" applyFont="1" applyAlignment="1">
      <alignment horizontal="center" vertical="center" wrapText="1"/>
    </xf>
    <xf numFmtId="10" fontId="30" fillId="0" borderId="4" xfId="60" applyNumberFormat="1" applyFont="1" applyFill="1" applyBorder="1" applyAlignment="1">
      <alignment horizontal="center" vertical="center" wrapText="1"/>
    </xf>
    <xf numFmtId="10" fontId="30" fillId="0" borderId="0" xfId="60" applyNumberFormat="1" applyFont="1" applyFill="1" applyBorder="1" applyAlignment="1">
      <alignment horizontal="center" vertical="center" wrapText="1"/>
    </xf>
    <xf numFmtId="10" fontId="30" fillId="0" borderId="7" xfId="60" applyNumberFormat="1" applyFont="1" applyFill="1" applyBorder="1" applyAlignment="1">
      <alignment horizontal="center" vertical="center" wrapText="1"/>
    </xf>
    <xf numFmtId="10" fontId="30" fillId="0" borderId="8" xfId="60" applyNumberFormat="1" applyFont="1" applyFill="1" applyBorder="1" applyAlignment="1">
      <alignment horizontal="center" vertical="center" wrapText="1"/>
    </xf>
    <xf numFmtId="0" fontId="91" fillId="0" borderId="12" xfId="24" applyFont="1" applyBorder="1" applyAlignment="1">
      <alignment horizontal="left" vertical="center" wrapText="1"/>
    </xf>
    <xf numFmtId="0" fontId="91" fillId="0" borderId="13" xfId="24" applyFont="1" applyBorder="1" applyAlignment="1">
      <alignment horizontal="left" vertical="center" wrapText="1"/>
    </xf>
    <xf numFmtId="0" fontId="80" fillId="4" borderId="6" xfId="33" applyFont="1" applyFill="1" applyBorder="1" applyAlignment="1" applyProtection="1">
      <alignment horizontal="center" vertical="center" wrapText="1"/>
      <protection hidden="1"/>
    </xf>
    <xf numFmtId="49" fontId="80" fillId="5" borderId="6" xfId="57" applyNumberFormat="1" applyFont="1" applyFill="1" applyBorder="1" applyAlignment="1" applyProtection="1">
      <alignment horizontal="center" vertical="center" wrapText="1"/>
      <protection hidden="1"/>
    </xf>
    <xf numFmtId="4" fontId="79" fillId="0" borderId="12" xfId="57" applyNumberFormat="1" applyFont="1" applyFill="1" applyBorder="1" applyAlignment="1" applyProtection="1">
      <alignment horizontal="center" vertical="center"/>
      <protection hidden="1"/>
    </xf>
    <xf numFmtId="4" fontId="79" fillId="0" borderId="13" xfId="57" applyNumberFormat="1" applyFont="1" applyFill="1" applyBorder="1" applyAlignment="1" applyProtection="1">
      <alignment horizontal="center" vertical="center"/>
      <protection hidden="1"/>
    </xf>
    <xf numFmtId="166" fontId="79" fillId="0" borderId="12" xfId="57" applyFont="1" applyFill="1" applyBorder="1" applyAlignment="1" applyProtection="1">
      <alignment horizontal="center" vertical="center"/>
      <protection hidden="1"/>
    </xf>
    <xf numFmtId="166" fontId="79" fillId="0" borderId="13" xfId="57" applyFont="1" applyFill="1" applyBorder="1" applyAlignment="1" applyProtection="1">
      <alignment horizontal="center" vertical="center"/>
      <protection hidden="1"/>
    </xf>
    <xf numFmtId="49" fontId="80" fillId="6" borderId="6" xfId="33" applyNumberFormat="1" applyFont="1" applyFill="1" applyBorder="1" applyAlignment="1" applyProtection="1">
      <alignment horizontal="center" vertical="center"/>
      <protection hidden="1"/>
    </xf>
    <xf numFmtId="0" fontId="80" fillId="0" borderId="6" xfId="33" applyFont="1" applyBorder="1" applyAlignment="1" applyProtection="1">
      <alignment horizontal="left" vertical="center" wrapText="1"/>
      <protection hidden="1"/>
    </xf>
    <xf numFmtId="49" fontId="80" fillId="0" borderId="6" xfId="33" applyNumberFormat="1" applyFont="1" applyBorder="1" applyAlignment="1" applyProtection="1">
      <alignment horizontal="center" vertical="center"/>
      <protection hidden="1"/>
    </xf>
    <xf numFmtId="0" fontId="80" fillId="0" borderId="6" xfId="33" applyFont="1" applyBorder="1" applyAlignment="1" applyProtection="1">
      <alignment horizontal="center" vertical="center"/>
      <protection hidden="1"/>
    </xf>
    <xf numFmtId="169" fontId="80" fillId="0" borderId="6" xfId="57" applyNumberFormat="1" applyFont="1" applyFill="1" applyBorder="1" applyAlignment="1" applyProtection="1">
      <alignment horizontal="center" vertical="center"/>
      <protection hidden="1"/>
    </xf>
    <xf numFmtId="166" fontId="80" fillId="0" borderId="12" xfId="57" applyFont="1" applyFill="1" applyBorder="1" applyAlignment="1" applyProtection="1">
      <alignment horizontal="center" vertical="center"/>
      <protection hidden="1"/>
    </xf>
    <xf numFmtId="166" fontId="80" fillId="0" borderId="20" xfId="57" applyFont="1" applyFill="1" applyBorder="1" applyAlignment="1" applyProtection="1">
      <alignment horizontal="center" vertical="center"/>
      <protection hidden="1"/>
    </xf>
    <xf numFmtId="166" fontId="80" fillId="0" borderId="13" xfId="57" applyFont="1" applyFill="1" applyBorder="1" applyAlignment="1" applyProtection="1">
      <alignment horizontal="center" vertical="center"/>
      <protection hidden="1"/>
    </xf>
    <xf numFmtId="166" fontId="80" fillId="0" borderId="6" xfId="57" applyFont="1" applyFill="1" applyBorder="1" applyAlignment="1" applyProtection="1">
      <alignment horizontal="center" vertical="center"/>
      <protection hidden="1"/>
    </xf>
    <xf numFmtId="0" fontId="46" fillId="2" borderId="31" xfId="0" applyFont="1" applyFill="1" applyBorder="1" applyAlignment="1">
      <alignment horizontal="left" vertical="center" wrapText="1"/>
    </xf>
    <xf numFmtId="0" fontId="46" fillId="2" borderId="44" xfId="0" applyFont="1" applyFill="1" applyBorder="1" applyAlignment="1">
      <alignment horizontal="left" vertical="center" wrapText="1"/>
    </xf>
    <xf numFmtId="0" fontId="45" fillId="2" borderId="37" xfId="0" applyFont="1" applyFill="1" applyBorder="1" applyAlignment="1">
      <alignment horizontal="left" vertical="center"/>
    </xf>
    <xf numFmtId="0" fontId="45" fillId="2" borderId="39" xfId="0" applyFont="1" applyFill="1" applyBorder="1" applyAlignment="1">
      <alignment horizontal="left" vertical="center"/>
    </xf>
    <xf numFmtId="0" fontId="45" fillId="2" borderId="34" xfId="0" applyFont="1" applyFill="1" applyBorder="1" applyAlignment="1">
      <alignment horizontal="center" vertical="center"/>
    </xf>
    <xf numFmtId="0" fontId="45" fillId="2" borderId="43" xfId="0" applyFont="1" applyFill="1" applyBorder="1" applyAlignment="1">
      <alignment horizontal="center" vertical="center"/>
    </xf>
    <xf numFmtId="0" fontId="80" fillId="9" borderId="12" xfId="33" applyFont="1" applyFill="1" applyBorder="1" applyAlignment="1" applyProtection="1">
      <alignment horizontal="left" vertical="center"/>
      <protection hidden="1"/>
    </xf>
    <xf numFmtId="0" fontId="80" fillId="9" borderId="20" xfId="33" applyFont="1" applyFill="1" applyBorder="1" applyAlignment="1" applyProtection="1">
      <alignment horizontal="left" vertical="center"/>
      <protection hidden="1"/>
    </xf>
    <xf numFmtId="0" fontId="80" fillId="9" borderId="13" xfId="33" applyFont="1" applyFill="1" applyBorder="1" applyAlignment="1" applyProtection="1">
      <alignment horizontal="left" vertical="center"/>
      <protection hidden="1"/>
    </xf>
    <xf numFmtId="0" fontId="46" fillId="2" borderId="4" xfId="0" applyFont="1" applyFill="1" applyBorder="1" applyAlignment="1">
      <alignment horizontal="left" vertical="center" wrapText="1"/>
    </xf>
    <xf numFmtId="0" fontId="45" fillId="2" borderId="0" xfId="0" applyFont="1" applyFill="1" applyAlignment="1">
      <alignment horizontal="left" vertical="center" wrapText="1"/>
    </xf>
    <xf numFmtId="0" fontId="45" fillId="2" borderId="31" xfId="0" applyFont="1" applyFill="1" applyBorder="1" applyAlignment="1">
      <alignment horizontal="left" vertical="center" wrapText="1"/>
    </xf>
    <xf numFmtId="0" fontId="45" fillId="2" borderId="32" xfId="0" applyFont="1" applyFill="1" applyBorder="1" applyAlignment="1">
      <alignment horizontal="left" vertical="center" wrapText="1"/>
    </xf>
    <xf numFmtId="0" fontId="46" fillId="2" borderId="5" xfId="0" applyFont="1" applyFill="1" applyBorder="1" applyAlignment="1">
      <alignment horizontal="left" vertical="center" wrapText="1"/>
    </xf>
    <xf numFmtId="0" fontId="46" fillId="2" borderId="41" xfId="0" applyFont="1" applyFill="1" applyBorder="1" applyAlignment="1">
      <alignment horizontal="left" vertical="center" wrapText="1"/>
    </xf>
    <xf numFmtId="0" fontId="45" fillId="2" borderId="37" xfId="0" applyFont="1" applyFill="1" applyBorder="1" applyAlignment="1">
      <alignment horizontal="left" vertical="center" wrapText="1"/>
    </xf>
    <xf numFmtId="0" fontId="45" fillId="2" borderId="39" xfId="0" applyFont="1" applyFill="1" applyBorder="1" applyAlignment="1">
      <alignment horizontal="left" vertical="center" wrapText="1"/>
    </xf>
    <xf numFmtId="0" fontId="45" fillId="2" borderId="34" xfId="0" applyFont="1" applyFill="1" applyBorder="1" applyAlignment="1">
      <alignment horizontal="center" vertical="center" wrapText="1"/>
    </xf>
    <xf numFmtId="0" fontId="45" fillId="2" borderId="43" xfId="0" applyFont="1" applyFill="1" applyBorder="1" applyAlignment="1">
      <alignment horizontal="center" vertical="center" wrapText="1"/>
    </xf>
    <xf numFmtId="0" fontId="46" fillId="0" borderId="31" xfId="0" applyFont="1" applyBorder="1" applyAlignment="1">
      <alignment horizontal="left" vertical="center" wrapText="1"/>
    </xf>
    <xf numFmtId="0" fontId="46" fillId="0" borderId="44" xfId="0" applyFont="1" applyBorder="1" applyAlignment="1">
      <alignment horizontal="left" vertical="center" wrapText="1"/>
    </xf>
    <xf numFmtId="167" fontId="46" fillId="0" borderId="34" xfId="1" applyNumberFormat="1" applyFont="1" applyFill="1" applyBorder="1" applyAlignment="1">
      <alignment horizontal="center" vertical="center"/>
    </xf>
    <xf numFmtId="167" fontId="46" fillId="0" borderId="43" xfId="1" applyNumberFormat="1" applyFont="1" applyFill="1" applyBorder="1" applyAlignment="1">
      <alignment horizontal="left" vertical="center"/>
    </xf>
    <xf numFmtId="0" fontId="45" fillId="0" borderId="33" xfId="0" applyFont="1" applyBorder="1" applyAlignment="1">
      <alignment horizontal="left" vertical="center"/>
    </xf>
    <xf numFmtId="0" fontId="45" fillId="0" borderId="30" xfId="0" applyFont="1" applyBorder="1" applyAlignment="1">
      <alignment horizontal="left" vertical="center"/>
    </xf>
    <xf numFmtId="0" fontId="46" fillId="0" borderId="33" xfId="0" applyFont="1" applyBorder="1" applyAlignment="1">
      <alignment horizontal="left" vertical="center" wrapText="1"/>
    </xf>
    <xf numFmtId="0" fontId="46" fillId="0" borderId="30" xfId="0" applyFont="1" applyBorder="1" applyAlignment="1">
      <alignment horizontal="left" vertical="center" wrapText="1"/>
    </xf>
    <xf numFmtId="167" fontId="46" fillId="0" borderId="30" xfId="1" applyNumberFormat="1" applyFont="1" applyFill="1" applyBorder="1" applyAlignment="1">
      <alignment horizontal="center" vertical="center"/>
    </xf>
    <xf numFmtId="167" fontId="46" fillId="0" borderId="42" xfId="1" applyNumberFormat="1" applyFont="1" applyFill="1" applyBorder="1" applyAlignment="1">
      <alignment horizontal="left" vertical="center"/>
    </xf>
    <xf numFmtId="0" fontId="46" fillId="0" borderId="37" xfId="0" applyFont="1" applyBorder="1" applyAlignment="1">
      <alignment horizontal="left" vertical="center" wrapText="1"/>
    </xf>
    <xf numFmtId="0" fontId="46" fillId="0" borderId="39" xfId="0" applyFont="1" applyBorder="1" applyAlignment="1">
      <alignment horizontal="left" vertical="center" wrapText="1"/>
    </xf>
    <xf numFmtId="0" fontId="45" fillId="0" borderId="37" xfId="0" applyFont="1" applyBorder="1" applyAlignment="1">
      <alignment horizontal="left" vertical="center"/>
    </xf>
    <xf numFmtId="0" fontId="45" fillId="0" borderId="39" xfId="0" applyFont="1" applyBorder="1" applyAlignment="1">
      <alignment horizontal="left" vertical="center"/>
    </xf>
    <xf numFmtId="0" fontId="46" fillId="2" borderId="33" xfId="0" applyFont="1" applyFill="1" applyBorder="1" applyAlignment="1">
      <alignment horizontal="left" vertical="center" wrapText="1"/>
    </xf>
    <xf numFmtId="0" fontId="46" fillId="2" borderId="30" xfId="0" applyFont="1" applyFill="1" applyBorder="1" applyAlignment="1">
      <alignment horizontal="left" vertical="center" wrapText="1"/>
    </xf>
    <xf numFmtId="167" fontId="46" fillId="2" borderId="30" xfId="1" applyNumberFormat="1" applyFont="1" applyFill="1" applyBorder="1" applyAlignment="1">
      <alignment horizontal="center" vertical="center"/>
    </xf>
    <xf numFmtId="167" fontId="46" fillId="2" borderId="42" xfId="1" applyNumberFormat="1" applyFont="1" applyFill="1" applyBorder="1" applyAlignment="1">
      <alignment horizontal="left" vertical="center"/>
    </xf>
    <xf numFmtId="0" fontId="45" fillId="2" borderId="33" xfId="0" applyFont="1" applyFill="1" applyBorder="1" applyAlignment="1">
      <alignment horizontal="left" vertical="center"/>
    </xf>
    <xf numFmtId="0" fontId="45" fillId="2" borderId="30" xfId="0" applyFont="1" applyFill="1" applyBorder="1" applyAlignment="1">
      <alignment horizontal="left" vertical="center"/>
    </xf>
    <xf numFmtId="0" fontId="45" fillId="0" borderId="34" xfId="0" applyFont="1" applyBorder="1" applyAlignment="1">
      <alignment horizontal="center" vertical="center"/>
    </xf>
    <xf numFmtId="0" fontId="45" fillId="0" borderId="43" xfId="0" applyFont="1" applyBorder="1" applyAlignment="1">
      <alignment horizontal="center" vertical="center"/>
    </xf>
    <xf numFmtId="0" fontId="45" fillId="2" borderId="12" xfId="0" applyFont="1" applyFill="1" applyBorder="1" applyAlignment="1">
      <alignment horizontal="center" vertical="center"/>
    </xf>
    <xf numFmtId="0" fontId="45" fillId="2" borderId="20" xfId="0" applyFont="1" applyFill="1" applyBorder="1" applyAlignment="1">
      <alignment horizontal="center" vertical="center"/>
    </xf>
    <xf numFmtId="0" fontId="45" fillId="2" borderId="13" xfId="0" applyFont="1" applyFill="1" applyBorder="1" applyAlignment="1">
      <alignment horizontal="center" vertical="center"/>
    </xf>
    <xf numFmtId="0" fontId="45" fillId="26" borderId="12" xfId="0" applyFont="1" applyFill="1" applyBorder="1" applyAlignment="1">
      <alignment horizontal="center" vertical="center"/>
    </xf>
    <xf numFmtId="0" fontId="45" fillId="26" borderId="20" xfId="0" applyFont="1" applyFill="1" applyBorder="1" applyAlignment="1">
      <alignment horizontal="center" vertical="center"/>
    </xf>
    <xf numFmtId="0" fontId="45" fillId="26" borderId="13" xfId="0" applyFont="1" applyFill="1" applyBorder="1" applyAlignment="1">
      <alignment horizontal="center" vertical="center"/>
    </xf>
    <xf numFmtId="0" fontId="101" fillId="0" borderId="30" xfId="14" applyFont="1" applyBorder="1" applyAlignment="1">
      <alignment horizontal="center" vertical="center" wrapText="1"/>
    </xf>
    <xf numFmtId="17" fontId="101" fillId="0" borderId="34" xfId="14" applyNumberFormat="1" applyFont="1" applyBorder="1" applyAlignment="1">
      <alignment horizontal="left" vertical="center" wrapText="1"/>
    </xf>
    <xf numFmtId="17" fontId="101" fillId="0" borderId="39" xfId="14" applyNumberFormat="1" applyFont="1" applyBorder="1" applyAlignment="1">
      <alignment horizontal="left" vertical="center" wrapText="1"/>
    </xf>
    <xf numFmtId="179" fontId="45" fillId="0" borderId="51" xfId="1" applyFont="1" applyFill="1" applyBorder="1" applyAlignment="1">
      <alignment horizontal="center" vertical="center"/>
    </xf>
    <xf numFmtId="179" fontId="45" fillId="0" borderId="5" xfId="1" applyFont="1" applyFill="1" applyBorder="1" applyAlignment="1">
      <alignment horizontal="center" vertical="center"/>
    </xf>
    <xf numFmtId="0" fontId="86" fillId="0" borderId="4" xfId="25" applyFont="1" applyBorder="1" applyAlignment="1">
      <alignment horizontal="left" vertical="center" wrapText="1"/>
    </xf>
    <xf numFmtId="0" fontId="86" fillId="0" borderId="0" xfId="25" applyFont="1" applyAlignment="1">
      <alignment horizontal="left" vertical="center" wrapText="1"/>
    </xf>
    <xf numFmtId="0" fontId="80" fillId="9" borderId="6" xfId="33" applyFont="1" applyFill="1" applyBorder="1" applyAlignment="1" applyProtection="1">
      <alignment horizontal="left" vertical="center"/>
      <protection hidden="1"/>
    </xf>
    <xf numFmtId="0" fontId="46" fillId="0" borderId="31" xfId="0" applyFont="1" applyBorder="1" applyAlignment="1">
      <alignment vertical="center" wrapText="1"/>
    </xf>
    <xf numFmtId="0" fontId="46" fillId="0" borderId="44" xfId="0" applyFont="1" applyBorder="1" applyAlignment="1">
      <alignment vertical="center" wrapText="1"/>
    </xf>
    <xf numFmtId="0" fontId="100" fillId="19" borderId="30" xfId="14" applyFont="1" applyFill="1" applyBorder="1" applyAlignment="1">
      <alignment horizontal="center" vertical="center"/>
    </xf>
    <xf numFmtId="0" fontId="100" fillId="19" borderId="34" xfId="14" applyFont="1" applyFill="1" applyBorder="1" applyAlignment="1">
      <alignment horizontal="center" vertical="center" wrapText="1"/>
    </xf>
    <xf numFmtId="0" fontId="100" fillId="19" borderId="39" xfId="14" applyFont="1" applyFill="1" applyBorder="1" applyAlignment="1">
      <alignment horizontal="center" vertical="center" wrapText="1"/>
    </xf>
    <xf numFmtId="2" fontId="46" fillId="0" borderId="30" xfId="0" applyNumberFormat="1" applyFont="1" applyBorder="1" applyAlignment="1">
      <alignment horizontal="right" vertical="center"/>
    </xf>
    <xf numFmtId="2" fontId="46" fillId="0" borderId="42" xfId="0" applyNumberFormat="1" applyFont="1" applyBorder="1" applyAlignment="1">
      <alignment horizontal="right" vertical="center"/>
    </xf>
    <xf numFmtId="186" fontId="101" fillId="0" borderId="30" xfId="14" applyNumberFormat="1" applyFont="1" applyBorder="1" applyAlignment="1">
      <alignment horizontal="center" vertical="center" wrapText="1"/>
    </xf>
    <xf numFmtId="0" fontId="46" fillId="0" borderId="37" xfId="0" applyFont="1" applyBorder="1" applyAlignment="1">
      <alignment vertical="center" wrapText="1"/>
    </xf>
    <xf numFmtId="0" fontId="46" fillId="0" borderId="39" xfId="0" applyFont="1" applyBorder="1" applyAlignment="1">
      <alignment vertical="center" wrapText="1"/>
    </xf>
    <xf numFmtId="0" fontId="100" fillId="19" borderId="30" xfId="14" applyFont="1" applyFill="1" applyBorder="1" applyAlignment="1">
      <alignment horizontal="center" vertical="center" wrapText="1"/>
    </xf>
    <xf numFmtId="0" fontId="80" fillId="0" borderId="12" xfId="33" applyFont="1" applyBorder="1" applyAlignment="1" applyProtection="1">
      <alignment horizontal="center" wrapText="1"/>
      <protection hidden="1"/>
    </xf>
    <xf numFmtId="0" fontId="80" fillId="0" borderId="20" xfId="33" applyFont="1" applyBorder="1" applyAlignment="1" applyProtection="1">
      <alignment horizontal="center" wrapText="1"/>
      <protection hidden="1"/>
    </xf>
    <xf numFmtId="0" fontId="80" fillId="0" borderId="13" xfId="33" applyFont="1" applyBorder="1" applyAlignment="1" applyProtection="1">
      <alignment horizontal="center" wrapText="1"/>
      <protection hidden="1"/>
    </xf>
    <xf numFmtId="170" fontId="80" fillId="0" borderId="12" xfId="55" applyFont="1" applyFill="1" applyBorder="1" applyAlignment="1" applyProtection="1">
      <alignment horizontal="center" vertical="center"/>
      <protection hidden="1"/>
    </xf>
    <xf numFmtId="170" fontId="80" fillId="0" borderId="20" xfId="55" applyFont="1" applyFill="1" applyBorder="1" applyAlignment="1" applyProtection="1">
      <alignment horizontal="center" vertical="center"/>
      <protection hidden="1"/>
    </xf>
    <xf numFmtId="170" fontId="80" fillId="0" borderId="6" xfId="55" applyFont="1" applyFill="1" applyBorder="1" applyAlignment="1" applyProtection="1">
      <alignment horizontal="center" vertical="center"/>
      <protection hidden="1"/>
    </xf>
    <xf numFmtId="0" fontId="27" fillId="0" borderId="12" xfId="24" applyFont="1" applyBorder="1" applyAlignment="1">
      <alignment horizontal="left" vertical="center" wrapText="1"/>
    </xf>
    <xf numFmtId="0" fontId="80" fillId="0" borderId="12" xfId="33" applyFont="1" applyBorder="1" applyAlignment="1" applyProtection="1">
      <alignment horizontal="center" vertical="center" wrapText="1"/>
      <protection hidden="1"/>
    </xf>
    <xf numFmtId="0" fontId="80" fillId="0" borderId="20" xfId="33" applyFont="1" applyBorder="1" applyAlignment="1" applyProtection="1">
      <alignment horizontal="center" vertical="center" wrapText="1"/>
      <protection hidden="1"/>
    </xf>
    <xf numFmtId="49" fontId="10" fillId="2" borderId="6" xfId="55" applyNumberFormat="1" applyFont="1" applyFill="1" applyBorder="1" applyAlignment="1" applyProtection="1">
      <alignment horizontal="center" vertical="center" wrapText="1"/>
      <protection hidden="1"/>
    </xf>
    <xf numFmtId="49" fontId="80" fillId="2" borderId="6" xfId="55" applyNumberFormat="1" applyFont="1" applyFill="1" applyBorder="1" applyAlignment="1" applyProtection="1">
      <alignment horizontal="center" vertical="center" wrapText="1"/>
      <protection hidden="1"/>
    </xf>
    <xf numFmtId="186" fontId="100" fillId="0" borderId="30" xfId="14" applyNumberFormat="1" applyFont="1" applyBorder="1" applyAlignment="1">
      <alignment horizontal="center" vertical="center" wrapText="1"/>
    </xf>
    <xf numFmtId="0" fontId="80" fillId="0" borderId="6" xfId="33" applyFont="1" applyBorder="1" applyAlignment="1" applyProtection="1">
      <alignment horizontal="left" vertical="center"/>
      <protection hidden="1"/>
    </xf>
    <xf numFmtId="169" fontId="80" fillId="0" borderId="6" xfId="55" applyNumberFormat="1" applyFont="1" applyFill="1" applyBorder="1" applyAlignment="1" applyProtection="1">
      <alignment horizontal="center" vertical="center"/>
      <protection hidden="1"/>
    </xf>
    <xf numFmtId="170" fontId="80" fillId="0" borderId="13" xfId="55" applyFont="1" applyFill="1" applyBorder="1" applyAlignment="1" applyProtection="1">
      <alignment horizontal="center" vertical="center"/>
      <protection hidden="1"/>
    </xf>
    <xf numFmtId="170" fontId="80" fillId="0" borderId="6" xfId="55" applyFont="1" applyFill="1" applyBorder="1" applyAlignment="1" applyProtection="1">
      <alignment horizontal="center" vertical="center" wrapText="1"/>
      <protection hidden="1"/>
    </xf>
    <xf numFmtId="0" fontId="80" fillId="0" borderId="10" xfId="33" applyFont="1" applyBorder="1" applyAlignment="1" applyProtection="1">
      <alignment horizontal="left" vertical="center"/>
      <protection hidden="1"/>
    </xf>
    <xf numFmtId="0" fontId="80" fillId="0" borderId="11" xfId="33" applyFont="1" applyBorder="1" applyAlignment="1" applyProtection="1">
      <alignment horizontal="left" vertical="center"/>
      <protection hidden="1"/>
    </xf>
    <xf numFmtId="49" fontId="80" fillId="0" borderId="10" xfId="33" applyNumberFormat="1" applyFont="1" applyBorder="1" applyAlignment="1" applyProtection="1">
      <alignment horizontal="center" vertical="center"/>
      <protection hidden="1"/>
    </xf>
    <xf numFmtId="49" fontId="80" fillId="0" borderId="11" xfId="33" applyNumberFormat="1" applyFont="1" applyBorder="1" applyAlignment="1" applyProtection="1">
      <alignment horizontal="center" vertical="center"/>
      <protection hidden="1"/>
    </xf>
    <xf numFmtId="0" fontId="80" fillId="0" borderId="10" xfId="33" applyFont="1" applyBorder="1" applyAlignment="1" applyProtection="1">
      <alignment horizontal="center" vertical="center"/>
      <protection hidden="1"/>
    </xf>
    <xf numFmtId="0" fontId="80" fillId="0" borderId="11" xfId="33" applyFont="1" applyBorder="1" applyAlignment="1" applyProtection="1">
      <alignment horizontal="center" vertical="center"/>
      <protection hidden="1"/>
    </xf>
    <xf numFmtId="169" fontId="80" fillId="0" borderId="10" xfId="55" applyNumberFormat="1" applyFont="1" applyFill="1" applyBorder="1" applyAlignment="1" applyProtection="1">
      <alignment horizontal="center" vertical="center"/>
      <protection hidden="1"/>
    </xf>
    <xf numFmtId="169" fontId="80" fillId="0" borderId="11" xfId="55" applyNumberFormat="1" applyFont="1" applyFill="1" applyBorder="1" applyAlignment="1" applyProtection="1">
      <alignment horizontal="center" vertical="center"/>
      <protection hidden="1"/>
    </xf>
    <xf numFmtId="186" fontId="80" fillId="0" borderId="12" xfId="55" applyNumberFormat="1" applyFont="1" applyFill="1" applyBorder="1" applyAlignment="1" applyProtection="1">
      <alignment horizontal="center" vertical="center"/>
      <protection hidden="1"/>
    </xf>
    <xf numFmtId="186" fontId="80" fillId="0" borderId="13" xfId="55" applyNumberFormat="1" applyFont="1" applyFill="1" applyBorder="1" applyAlignment="1" applyProtection="1">
      <alignment horizontal="center" vertical="center"/>
      <protection hidden="1"/>
    </xf>
    <xf numFmtId="49" fontId="80" fillId="6" borderId="12" xfId="33" applyNumberFormat="1" applyFont="1" applyFill="1" applyBorder="1" applyAlignment="1" applyProtection="1">
      <alignment horizontal="center" vertical="center"/>
      <protection hidden="1"/>
    </xf>
    <xf numFmtId="49" fontId="80" fillId="6" borderId="20" xfId="33" applyNumberFormat="1" applyFont="1" applyFill="1" applyBorder="1" applyAlignment="1" applyProtection="1">
      <alignment horizontal="center" vertical="center"/>
      <protection hidden="1"/>
    </xf>
    <xf numFmtId="49" fontId="80" fillId="6" borderId="13" xfId="33" applyNumberFormat="1" applyFont="1" applyFill="1" applyBorder="1" applyAlignment="1" applyProtection="1">
      <alignment horizontal="center" vertical="center"/>
      <protection hidden="1"/>
    </xf>
    <xf numFmtId="170" fontId="79" fillId="0" borderId="12" xfId="55" applyFont="1" applyFill="1" applyBorder="1" applyAlignment="1" applyProtection="1">
      <alignment horizontal="center" vertical="center"/>
      <protection hidden="1"/>
    </xf>
    <xf numFmtId="170" fontId="79" fillId="0" borderId="13" xfId="55" applyFont="1" applyFill="1" applyBorder="1" applyAlignment="1" applyProtection="1">
      <alignment horizontal="center" vertical="center"/>
      <protection hidden="1"/>
    </xf>
    <xf numFmtId="170" fontId="80" fillId="0" borderId="12" xfId="55" applyFont="1" applyFill="1" applyBorder="1" applyAlignment="1" applyProtection="1">
      <alignment horizontal="center" vertical="center" wrapText="1"/>
      <protection hidden="1"/>
    </xf>
    <xf numFmtId="170" fontId="80" fillId="0" borderId="13" xfId="55" applyFont="1" applyFill="1" applyBorder="1" applyAlignment="1" applyProtection="1">
      <alignment horizontal="center" vertical="center" wrapText="1"/>
      <protection hidden="1"/>
    </xf>
    <xf numFmtId="0" fontId="80" fillId="0" borderId="4" xfId="6" applyFont="1" applyBorder="1" applyAlignment="1">
      <alignment horizontal="center"/>
    </xf>
    <xf numFmtId="0" fontId="80" fillId="0" borderId="0" xfId="6" applyFont="1" applyAlignment="1">
      <alignment horizontal="center"/>
    </xf>
    <xf numFmtId="0" fontId="80" fillId="0" borderId="5" xfId="6" applyFont="1" applyBorder="1" applyAlignment="1">
      <alignment horizontal="center"/>
    </xf>
    <xf numFmtId="170" fontId="79" fillId="0" borderId="6" xfId="55" applyFont="1" applyFill="1" applyBorder="1" applyAlignment="1" applyProtection="1">
      <alignment horizontal="center" vertical="center"/>
      <protection hidden="1"/>
    </xf>
    <xf numFmtId="170" fontId="79" fillId="6" borderId="6" xfId="55" applyFont="1" applyFill="1" applyBorder="1" applyAlignment="1" applyProtection="1">
      <alignment horizontal="center" vertical="center"/>
      <protection hidden="1"/>
    </xf>
    <xf numFmtId="169" fontId="80" fillId="6" borderId="6" xfId="39" applyNumberFormat="1" applyFont="1" applyFill="1" applyBorder="1" applyAlignment="1" applyProtection="1">
      <alignment horizontal="center" vertical="center"/>
      <protection hidden="1"/>
    </xf>
    <xf numFmtId="0" fontId="79" fillId="0" borderId="6" xfId="33" applyFont="1" applyBorder="1" applyAlignment="1" applyProtection="1">
      <alignment horizontal="left" vertical="center"/>
      <protection hidden="1"/>
    </xf>
    <xf numFmtId="0" fontId="80" fillId="9" borderId="12" xfId="33" applyFont="1" applyFill="1" applyBorder="1" applyAlignment="1" applyProtection="1">
      <alignment horizontal="right" vertical="center"/>
      <protection hidden="1"/>
    </xf>
    <xf numFmtId="0" fontId="80" fillId="9" borderId="20" xfId="33" applyFont="1" applyFill="1" applyBorder="1" applyAlignment="1" applyProtection="1">
      <alignment horizontal="right" vertical="center"/>
      <protection hidden="1"/>
    </xf>
    <xf numFmtId="0" fontId="80" fillId="9" borderId="13" xfId="33" applyFont="1" applyFill="1" applyBorder="1" applyAlignment="1" applyProtection="1">
      <alignment horizontal="right" vertical="center"/>
      <protection hidden="1"/>
    </xf>
    <xf numFmtId="9" fontId="80" fillId="0" borderId="6" xfId="55" applyNumberFormat="1" applyFont="1" applyFill="1" applyBorder="1" applyAlignment="1" applyProtection="1">
      <alignment horizontal="center" vertical="center"/>
      <protection hidden="1"/>
    </xf>
    <xf numFmtId="49" fontId="79" fillId="25" borderId="6" xfId="33" applyNumberFormat="1" applyFont="1" applyFill="1" applyBorder="1" applyAlignment="1" applyProtection="1">
      <alignment horizontal="right" vertical="center"/>
      <protection hidden="1"/>
    </xf>
    <xf numFmtId="170" fontId="80" fillId="0" borderId="1" xfId="55" applyFont="1" applyFill="1" applyBorder="1" applyAlignment="1" applyProtection="1">
      <alignment horizontal="center" vertical="center"/>
      <protection hidden="1"/>
    </xf>
    <xf numFmtId="170" fontId="80" fillId="0" borderId="3" xfId="55" applyFont="1" applyFill="1" applyBorder="1" applyAlignment="1" applyProtection="1">
      <alignment horizontal="center" vertical="center"/>
      <protection hidden="1"/>
    </xf>
    <xf numFmtId="170" fontId="80" fillId="0" borderId="7" xfId="55" applyFont="1" applyFill="1" applyBorder="1" applyAlignment="1" applyProtection="1">
      <alignment horizontal="center" vertical="center"/>
      <protection hidden="1"/>
    </xf>
    <xf numFmtId="170" fontId="80" fillId="0" borderId="9" xfId="55" applyFont="1" applyFill="1" applyBorder="1" applyAlignment="1" applyProtection="1">
      <alignment horizontal="center" vertical="center"/>
      <protection hidden="1"/>
    </xf>
    <xf numFmtId="0" fontId="80" fillId="2" borderId="12" xfId="15" applyFont="1" applyFill="1" applyBorder="1" applyAlignment="1">
      <alignment horizontal="center" vertical="center" wrapText="1"/>
    </xf>
    <xf numFmtId="0" fontId="80" fillId="2" borderId="13" xfId="15" applyFont="1" applyFill="1" applyBorder="1" applyAlignment="1">
      <alignment horizontal="center" vertical="center" wrapText="1"/>
    </xf>
    <xf numFmtId="169" fontId="79" fillId="6" borderId="6" xfId="39" applyNumberFormat="1" applyFont="1" applyFill="1" applyBorder="1" applyAlignment="1" applyProtection="1">
      <alignment horizontal="center" vertical="center"/>
      <protection hidden="1"/>
    </xf>
    <xf numFmtId="166" fontId="80" fillId="6" borderId="6" xfId="57" applyFont="1" applyFill="1" applyBorder="1" applyAlignment="1" applyProtection="1">
      <alignment horizontal="center" vertical="center"/>
      <protection hidden="1"/>
    </xf>
    <xf numFmtId="169" fontId="80" fillId="0" borderId="1" xfId="54" applyNumberFormat="1" applyFont="1" applyFill="1" applyBorder="1" applyAlignment="1" applyProtection="1">
      <alignment horizontal="center" vertical="center" wrapText="1"/>
      <protection hidden="1"/>
    </xf>
    <xf numFmtId="169" fontId="80" fillId="0" borderId="3" xfId="54" applyNumberFormat="1" applyFont="1" applyFill="1" applyBorder="1" applyAlignment="1" applyProtection="1">
      <alignment horizontal="center" vertical="center" wrapText="1"/>
      <protection hidden="1"/>
    </xf>
    <xf numFmtId="169" fontId="80" fillId="0" borderId="7" xfId="54" applyNumberFormat="1" applyFont="1" applyFill="1" applyBorder="1" applyAlignment="1" applyProtection="1">
      <alignment horizontal="center" vertical="center" wrapText="1"/>
      <protection hidden="1"/>
    </xf>
    <xf numFmtId="169" fontId="80" fillId="0" borderId="9" xfId="54" applyNumberFormat="1" applyFont="1" applyFill="1" applyBorder="1" applyAlignment="1" applyProtection="1">
      <alignment horizontal="center" vertical="center" wrapText="1"/>
      <protection hidden="1"/>
    </xf>
    <xf numFmtId="169" fontId="79" fillId="0" borderId="12" xfId="57" applyNumberFormat="1" applyFont="1" applyFill="1" applyBorder="1" applyAlignment="1" applyProtection="1">
      <alignment horizontal="center" vertical="center"/>
      <protection hidden="1"/>
    </xf>
    <xf numFmtId="169" fontId="79" fillId="0" borderId="13" xfId="57" applyNumberFormat="1" applyFont="1" applyFill="1" applyBorder="1" applyAlignment="1" applyProtection="1">
      <alignment horizontal="center" vertical="center"/>
      <protection hidden="1"/>
    </xf>
    <xf numFmtId="169" fontId="80" fillId="0" borderId="12" xfId="57" applyNumberFormat="1" applyFont="1" applyFill="1" applyBorder="1" applyAlignment="1" applyProtection="1">
      <alignment horizontal="center" vertical="center"/>
      <protection hidden="1"/>
    </xf>
    <xf numFmtId="169" fontId="80" fillId="0" borderId="13" xfId="57" applyNumberFormat="1" applyFont="1" applyFill="1" applyBorder="1" applyAlignment="1" applyProtection="1">
      <alignment horizontal="center" vertical="center"/>
      <protection hidden="1"/>
    </xf>
    <xf numFmtId="186" fontId="79" fillId="2" borderId="12" xfId="15" applyNumberFormat="1" applyFont="1" applyFill="1" applyBorder="1" applyAlignment="1">
      <alignment horizontal="center" vertical="center" wrapText="1"/>
    </xf>
    <xf numFmtId="186" fontId="79" fillId="2" borderId="13" xfId="15" applyNumberFormat="1" applyFont="1" applyFill="1" applyBorder="1" applyAlignment="1">
      <alignment horizontal="center" vertical="center" wrapText="1"/>
    </xf>
    <xf numFmtId="186" fontId="80" fillId="2" borderId="1" xfId="15" applyNumberFormat="1" applyFont="1" applyFill="1" applyBorder="1" applyAlignment="1">
      <alignment horizontal="center" vertical="center" wrapText="1"/>
    </xf>
    <xf numFmtId="186" fontId="80" fillId="2" borderId="3" xfId="15" applyNumberFormat="1" applyFont="1" applyFill="1" applyBorder="1" applyAlignment="1">
      <alignment horizontal="center" vertical="center" wrapText="1"/>
    </xf>
    <xf numFmtId="186" fontId="80" fillId="2" borderId="4" xfId="15" applyNumberFormat="1" applyFont="1" applyFill="1" applyBorder="1" applyAlignment="1">
      <alignment horizontal="center" vertical="center" wrapText="1"/>
    </xf>
    <xf numFmtId="186" fontId="80" fillId="2" borderId="5" xfId="15" applyNumberFormat="1" applyFont="1" applyFill="1" applyBorder="1" applyAlignment="1">
      <alignment horizontal="center" vertical="center" wrapText="1"/>
    </xf>
    <xf numFmtId="186" fontId="80" fillId="2" borderId="7" xfId="15" applyNumberFormat="1" applyFont="1" applyFill="1" applyBorder="1" applyAlignment="1">
      <alignment horizontal="center" vertical="center" wrapText="1"/>
    </xf>
    <xf numFmtId="186" fontId="80" fillId="2" borderId="9" xfId="15" applyNumberFormat="1" applyFont="1" applyFill="1" applyBorder="1" applyAlignment="1">
      <alignment horizontal="center" vertical="center" wrapText="1"/>
    </xf>
    <xf numFmtId="166" fontId="10" fillId="0" borderId="6" xfId="57" applyFont="1" applyFill="1" applyBorder="1" applyAlignment="1" applyProtection="1">
      <alignment horizontal="center" vertical="center"/>
      <protection hidden="1"/>
    </xf>
    <xf numFmtId="166" fontId="80" fillId="6" borderId="6" xfId="57" applyFont="1" applyFill="1" applyBorder="1" applyAlignment="1" applyProtection="1">
      <alignment horizontal="right" vertical="center"/>
      <protection hidden="1"/>
    </xf>
    <xf numFmtId="170" fontId="79" fillId="0" borderId="12" xfId="55" applyFont="1" applyFill="1" applyBorder="1" applyAlignment="1" applyProtection="1">
      <alignment vertical="center"/>
      <protection hidden="1"/>
    </xf>
    <xf numFmtId="170" fontId="79" fillId="0" borderId="13" xfId="55" applyFont="1" applyFill="1" applyBorder="1" applyAlignment="1" applyProtection="1">
      <alignment vertical="center"/>
      <protection hidden="1"/>
    </xf>
    <xf numFmtId="0" fontId="91" fillId="2" borderId="12" xfId="15" applyFont="1" applyFill="1" applyBorder="1" applyAlignment="1">
      <alignment horizontal="center" vertical="center" wrapText="1"/>
    </xf>
    <xf numFmtId="0" fontId="91" fillId="2" borderId="13" xfId="15" applyFont="1" applyFill="1" applyBorder="1" applyAlignment="1">
      <alignment horizontal="center" vertical="center" wrapText="1"/>
    </xf>
    <xf numFmtId="0" fontId="79" fillId="0" borderId="12" xfId="33" applyFont="1" applyBorder="1" applyAlignment="1" applyProtection="1">
      <alignment horizontal="left" vertical="center"/>
      <protection hidden="1"/>
    </xf>
    <xf numFmtId="0" fontId="79" fillId="0" borderId="20" xfId="33" applyFont="1" applyBorder="1" applyAlignment="1" applyProtection="1">
      <alignment horizontal="left" vertical="center"/>
      <protection hidden="1"/>
    </xf>
    <xf numFmtId="0" fontId="79" fillId="0" borderId="13" xfId="33" applyFont="1" applyBorder="1" applyAlignment="1" applyProtection="1">
      <alignment horizontal="left" vertical="center"/>
      <protection hidden="1"/>
    </xf>
    <xf numFmtId="166" fontId="80" fillId="6" borderId="12" xfId="57" applyFont="1" applyFill="1" applyBorder="1" applyAlignment="1" applyProtection="1">
      <alignment horizontal="center" vertical="center"/>
      <protection hidden="1"/>
    </xf>
    <xf numFmtId="166" fontId="80" fillId="6" borderId="13" xfId="57" applyFont="1" applyFill="1" applyBorder="1" applyAlignment="1" applyProtection="1">
      <alignment horizontal="center" vertical="center"/>
      <protection hidden="1"/>
    </xf>
    <xf numFmtId="0" fontId="95" fillId="26" borderId="12" xfId="0" applyFont="1" applyFill="1" applyBorder="1" applyAlignment="1">
      <alignment horizontal="center" vertical="center"/>
    </xf>
    <xf numFmtId="0" fontId="95" fillId="26" borderId="20" xfId="0" applyFont="1" applyFill="1" applyBorder="1" applyAlignment="1">
      <alignment horizontal="center" vertical="center"/>
    </xf>
    <xf numFmtId="0" fontId="95" fillId="26" borderId="13" xfId="0" applyFont="1" applyFill="1" applyBorder="1" applyAlignment="1">
      <alignment horizontal="center" vertical="center"/>
    </xf>
    <xf numFmtId="0" fontId="94" fillId="2" borderId="4" xfId="0" applyFont="1" applyFill="1" applyBorder="1" applyAlignment="1">
      <alignment horizontal="left" vertical="center" wrapText="1"/>
    </xf>
    <xf numFmtId="0" fontId="95" fillId="2" borderId="0" xfId="0" applyFont="1" applyFill="1" applyAlignment="1">
      <alignment horizontal="left" vertical="center" wrapText="1"/>
    </xf>
    <xf numFmtId="0" fontId="95" fillId="2" borderId="31" xfId="0" applyFont="1" applyFill="1" applyBorder="1" applyAlignment="1">
      <alignment horizontal="left" vertical="center" wrapText="1"/>
    </xf>
    <xf numFmtId="0" fontId="95" fillId="2" borderId="32" xfId="0" applyFont="1" applyFill="1" applyBorder="1" applyAlignment="1">
      <alignment horizontal="left" vertical="center" wrapText="1"/>
    </xf>
    <xf numFmtId="0" fontId="94" fillId="2" borderId="5" xfId="0" applyFont="1" applyFill="1" applyBorder="1" applyAlignment="1">
      <alignment horizontal="left" vertical="center" wrapText="1"/>
    </xf>
    <xf numFmtId="0" fontId="94" fillId="2" borderId="41" xfId="0" applyFont="1" applyFill="1" applyBorder="1" applyAlignment="1">
      <alignment horizontal="left" vertical="center" wrapText="1"/>
    </xf>
    <xf numFmtId="0" fontId="94" fillId="0" borderId="48" xfId="0" applyFont="1" applyBorder="1" applyAlignment="1">
      <alignment horizontal="left" vertical="center" wrapText="1"/>
    </xf>
    <xf numFmtId="0" fontId="94" fillId="0" borderId="40" xfId="0" applyFont="1" applyBorder="1" applyAlignment="1">
      <alignment horizontal="left" vertical="center" wrapText="1"/>
    </xf>
    <xf numFmtId="167" fontId="94" fillId="0" borderId="40" xfId="1" applyNumberFormat="1" applyFont="1" applyFill="1" applyBorder="1" applyAlignment="1">
      <alignment horizontal="center" vertical="center"/>
    </xf>
    <xf numFmtId="167" fontId="94" fillId="0" borderId="49" xfId="1" applyNumberFormat="1" applyFont="1" applyFill="1" applyBorder="1" applyAlignment="1">
      <alignment horizontal="left" vertical="center"/>
    </xf>
    <xf numFmtId="0" fontId="94" fillId="0" borderId="33" xfId="0" applyFont="1" applyBorder="1" applyAlignment="1">
      <alignment horizontal="left" vertical="center" wrapText="1"/>
    </xf>
    <xf numFmtId="0" fontId="94" fillId="0" borderId="30" xfId="0" applyFont="1" applyBorder="1" applyAlignment="1">
      <alignment horizontal="left" vertical="center" wrapText="1"/>
    </xf>
    <xf numFmtId="167" fontId="94" fillId="0" borderId="30" xfId="1" applyNumberFormat="1" applyFont="1" applyFill="1" applyBorder="1" applyAlignment="1">
      <alignment horizontal="center" vertical="center"/>
    </xf>
    <xf numFmtId="167" fontId="94" fillId="0" borderId="42" xfId="1" applyNumberFormat="1" applyFont="1" applyFill="1" applyBorder="1" applyAlignment="1">
      <alignment horizontal="left" vertical="center"/>
    </xf>
    <xf numFmtId="0" fontId="95" fillId="0" borderId="37" xfId="0" applyFont="1" applyBorder="1" applyAlignment="1">
      <alignment horizontal="left" vertical="center"/>
    </xf>
    <xf numFmtId="0" fontId="95" fillId="0" borderId="39" xfId="0" applyFont="1" applyBorder="1" applyAlignment="1">
      <alignment horizontal="left" vertical="center"/>
    </xf>
    <xf numFmtId="0" fontId="95" fillId="2" borderId="34" xfId="0" applyFont="1" applyFill="1" applyBorder="1" applyAlignment="1">
      <alignment horizontal="center" vertical="center" wrapText="1"/>
    </xf>
    <xf numFmtId="0" fontId="95" fillId="2" borderId="43" xfId="0" applyFont="1" applyFill="1" applyBorder="1" applyAlignment="1">
      <alignment horizontal="center" vertical="center" wrapText="1"/>
    </xf>
    <xf numFmtId="0" fontId="95" fillId="2" borderId="37" xfId="0" applyFont="1" applyFill="1" applyBorder="1" applyAlignment="1">
      <alignment horizontal="left" vertical="center" wrapText="1"/>
    </xf>
    <xf numFmtId="0" fontId="95" fillId="2" borderId="39" xfId="0" applyFont="1" applyFill="1" applyBorder="1" applyAlignment="1">
      <alignment horizontal="left" vertical="center" wrapText="1"/>
    </xf>
    <xf numFmtId="0" fontId="94" fillId="0" borderId="31" xfId="0" applyFont="1" applyBorder="1" applyAlignment="1">
      <alignment horizontal="left" vertical="center" wrapText="1"/>
    </xf>
    <xf numFmtId="0" fontId="94" fillId="0" borderId="44" xfId="0" applyFont="1" applyBorder="1" applyAlignment="1">
      <alignment horizontal="left" vertical="center" wrapText="1"/>
    </xf>
    <xf numFmtId="167" fontId="94" fillId="0" borderId="34" xfId="1" applyNumberFormat="1" applyFont="1" applyFill="1" applyBorder="1" applyAlignment="1">
      <alignment horizontal="center" vertical="center"/>
    </xf>
    <xf numFmtId="167" fontId="94" fillId="0" borderId="43" xfId="1" applyNumberFormat="1" applyFont="1" applyFill="1" applyBorder="1" applyAlignment="1">
      <alignment horizontal="left" vertical="center"/>
    </xf>
    <xf numFmtId="0" fontId="95" fillId="0" borderId="33" xfId="0" applyFont="1" applyBorder="1" applyAlignment="1">
      <alignment horizontal="left" vertical="center"/>
    </xf>
    <xf numFmtId="0" fontId="95" fillId="0" borderId="30" xfId="0" applyFont="1" applyBorder="1" applyAlignment="1">
      <alignment horizontal="left" vertical="center"/>
    </xf>
    <xf numFmtId="0" fontId="94" fillId="0" borderId="33" xfId="64" applyFont="1" applyBorder="1" applyAlignment="1">
      <alignment horizontal="left" vertical="center" wrapText="1"/>
    </xf>
    <xf numFmtId="0" fontId="94" fillId="0" borderId="30" xfId="64" applyFont="1" applyBorder="1" applyAlignment="1">
      <alignment horizontal="left" vertical="center"/>
    </xf>
    <xf numFmtId="0" fontId="95" fillId="0" borderId="33" xfId="64" applyFont="1" applyBorder="1" applyAlignment="1">
      <alignment horizontal="left" vertical="center"/>
    </xf>
    <xf numFmtId="0" fontId="95" fillId="0" borderId="30" xfId="64" applyFont="1" applyBorder="1" applyAlignment="1">
      <alignment horizontal="left" vertical="center"/>
    </xf>
    <xf numFmtId="0" fontId="99" fillId="0" borderId="4" xfId="64" applyFont="1" applyBorder="1" applyAlignment="1">
      <alignment horizontal="left" vertical="center" wrapText="1"/>
    </xf>
    <xf numFmtId="0" fontId="99" fillId="0" borderId="0" xfId="64" applyFont="1" applyAlignment="1">
      <alignment horizontal="left" vertical="center"/>
    </xf>
    <xf numFmtId="0" fontId="99" fillId="0" borderId="5" xfId="64" applyFont="1" applyBorder="1" applyAlignment="1">
      <alignment horizontal="left" vertical="center"/>
    </xf>
    <xf numFmtId="0" fontId="95" fillId="19" borderId="33" xfId="64" applyFont="1" applyFill="1" applyBorder="1" applyAlignment="1">
      <alignment horizontal="center" vertical="center"/>
    </xf>
    <xf numFmtId="0" fontId="95" fillId="19" borderId="30" xfId="64" applyFont="1" applyFill="1" applyBorder="1" applyAlignment="1">
      <alignment horizontal="center" vertical="center"/>
    </xf>
    <xf numFmtId="0" fontId="94" fillId="0" borderId="37" xfId="0" applyFont="1" applyBorder="1" applyAlignment="1">
      <alignment horizontal="left" vertical="center" wrapText="1"/>
    </xf>
    <xf numFmtId="0" fontId="94" fillId="0" borderId="39" xfId="0" applyFont="1" applyBorder="1" applyAlignment="1">
      <alignment horizontal="left" vertical="center" wrapText="1"/>
    </xf>
    <xf numFmtId="0" fontId="94" fillId="0" borderId="4" xfId="64" applyFont="1" applyBorder="1" applyAlignment="1">
      <alignment horizontal="left" vertical="center" wrapText="1"/>
    </xf>
    <xf numFmtId="0" fontId="94" fillId="0" borderId="0" xfId="64" applyFont="1" applyAlignment="1">
      <alignment horizontal="left" vertical="center" wrapText="1"/>
    </xf>
    <xf numFmtId="0" fontId="94" fillId="0" borderId="5" xfId="64" applyFont="1" applyBorder="1" applyAlignment="1">
      <alignment horizontal="left" vertical="center" wrapText="1"/>
    </xf>
    <xf numFmtId="166" fontId="46" fillId="0" borderId="30" xfId="0" applyNumberFormat="1" applyFont="1" applyBorder="1" applyAlignment="1">
      <alignment horizontal="right" vertical="center"/>
    </xf>
    <xf numFmtId="0" fontId="46" fillId="0" borderId="42" xfId="0" applyFont="1" applyBorder="1" applyAlignment="1">
      <alignment horizontal="right" vertical="center"/>
    </xf>
    <xf numFmtId="0" fontId="46" fillId="0" borderId="52" xfId="0" applyFont="1" applyBorder="1" applyAlignment="1">
      <alignment horizontal="left" vertical="center" wrapText="1"/>
    </xf>
    <xf numFmtId="0" fontId="46" fillId="0" borderId="53" xfId="0" applyFont="1" applyBorder="1" applyAlignment="1">
      <alignment horizontal="left" vertical="center" wrapText="1"/>
    </xf>
    <xf numFmtId="49" fontId="30" fillId="28" borderId="12" xfId="16" applyNumberFormat="1" applyFont="1" applyFill="1" applyBorder="1" applyAlignment="1">
      <alignment horizontal="center" vertical="center" wrapText="1"/>
    </xf>
    <xf numFmtId="49" fontId="30" fillId="28" borderId="20" xfId="16" applyNumberFormat="1" applyFont="1" applyFill="1" applyBorder="1" applyAlignment="1">
      <alignment horizontal="center" vertical="center" wrapText="1"/>
    </xf>
    <xf numFmtId="49" fontId="30" fillId="28" borderId="13" xfId="16" applyNumberFormat="1" applyFont="1" applyFill="1" applyBorder="1" applyAlignment="1">
      <alignment horizontal="center" vertical="center" wrapText="1"/>
    </xf>
    <xf numFmtId="49" fontId="44" fillId="29" borderId="1" xfId="16" applyNumberFormat="1" applyFont="1" applyFill="1" applyBorder="1" applyAlignment="1">
      <alignment horizontal="center" vertical="center"/>
    </xf>
    <xf numFmtId="49" fontId="44" fillId="29" borderId="2" xfId="16" applyNumberFormat="1" applyFont="1" applyFill="1" applyBorder="1" applyAlignment="1">
      <alignment horizontal="center" vertical="center"/>
    </xf>
    <xf numFmtId="49" fontId="44" fillId="29" borderId="3" xfId="16" applyNumberFormat="1" applyFont="1" applyFill="1" applyBorder="1" applyAlignment="1">
      <alignment horizontal="center" vertical="center"/>
    </xf>
    <xf numFmtId="49" fontId="44" fillId="26" borderId="10" xfId="10" applyNumberFormat="1" applyFont="1" applyFill="1" applyBorder="1" applyAlignment="1">
      <alignment horizontal="center" vertical="center" wrapText="1"/>
    </xf>
    <xf numFmtId="49" fontId="44" fillId="26" borderId="11" xfId="10" applyNumberFormat="1" applyFont="1" applyFill="1" applyBorder="1" applyAlignment="1">
      <alignment horizontal="center" vertical="center" wrapText="1"/>
    </xf>
    <xf numFmtId="1" fontId="44" fillId="26" borderId="12" xfId="10" applyNumberFormat="1" applyFont="1" applyFill="1" applyBorder="1" applyAlignment="1">
      <alignment horizontal="center" vertical="center" wrapText="1"/>
    </xf>
    <xf numFmtId="1" fontId="44" fillId="26" borderId="13" xfId="10" applyNumberFormat="1" applyFont="1" applyFill="1" applyBorder="1" applyAlignment="1">
      <alignment horizontal="center" vertical="center" wrapText="1"/>
    </xf>
    <xf numFmtId="49" fontId="30" fillId="0" borderId="12" xfId="16" applyNumberFormat="1" applyFont="1" applyBorder="1" applyAlignment="1">
      <alignment horizontal="center" vertical="center" wrapText="1"/>
    </xf>
    <xf numFmtId="49" fontId="30" fillId="0" borderId="20" xfId="16" applyNumberFormat="1" applyFont="1" applyBorder="1" applyAlignment="1">
      <alignment horizontal="center" vertical="center" wrapText="1"/>
    </xf>
    <xf numFmtId="49" fontId="30" fillId="0" borderId="13" xfId="16" applyNumberFormat="1" applyFont="1" applyBorder="1" applyAlignment="1">
      <alignment horizontal="center" vertical="center" wrapText="1"/>
    </xf>
    <xf numFmtId="184" fontId="44" fillId="26" borderId="12" xfId="5" applyNumberFormat="1" applyFont="1" applyFill="1" applyBorder="1" applyAlignment="1" applyProtection="1">
      <alignment horizontal="center" vertical="center" wrapText="1"/>
    </xf>
    <xf numFmtId="184" fontId="44" fillId="26" borderId="20" xfId="5" applyNumberFormat="1" applyFont="1" applyFill="1" applyBorder="1" applyAlignment="1" applyProtection="1">
      <alignment horizontal="center" vertical="center" wrapText="1"/>
    </xf>
    <xf numFmtId="184" fontId="44" fillId="26" borderId="13" xfId="5" applyNumberFormat="1" applyFont="1" applyFill="1" applyBorder="1" applyAlignment="1" applyProtection="1">
      <alignment horizontal="center" vertical="center" wrapText="1"/>
    </xf>
    <xf numFmtId="9" fontId="104" fillId="0" borderId="12" xfId="2" applyFont="1" applyFill="1" applyBorder="1" applyAlignment="1">
      <alignment horizontal="center" vertical="center" wrapText="1"/>
    </xf>
    <xf numFmtId="9" fontId="104" fillId="0" borderId="20" xfId="2" applyFont="1" applyFill="1" applyBorder="1" applyAlignment="1">
      <alignment horizontal="center" vertical="center" wrapText="1"/>
    </xf>
    <xf numFmtId="9" fontId="104" fillId="0" borderId="13" xfId="2" applyFont="1" applyFill="1" applyBorder="1" applyAlignment="1">
      <alignment horizontal="center" vertical="center" wrapText="1"/>
    </xf>
    <xf numFmtId="49" fontId="103" fillId="0" borderId="12" xfId="10" applyNumberFormat="1" applyFont="1" applyBorder="1" applyAlignment="1">
      <alignment horizontal="left" vertical="center" wrapText="1"/>
    </xf>
    <xf numFmtId="49" fontId="103" fillId="0" borderId="20" xfId="10" applyNumberFormat="1" applyFont="1" applyBorder="1" applyAlignment="1">
      <alignment horizontal="left" vertical="center" wrapText="1"/>
    </xf>
    <xf numFmtId="49" fontId="103" fillId="0" borderId="13" xfId="10" applyNumberFormat="1" applyFont="1" applyBorder="1" applyAlignment="1">
      <alignment horizontal="left" vertical="center" wrapText="1"/>
    </xf>
    <xf numFmtId="184" fontId="100" fillId="0" borderId="12" xfId="5" applyNumberFormat="1" applyFont="1" applyFill="1" applyBorder="1" applyAlignment="1" applyProtection="1">
      <alignment horizontal="center" vertical="center" wrapText="1"/>
    </xf>
    <xf numFmtId="184" fontId="105" fillId="0" borderId="20" xfId="5" applyNumberFormat="1" applyFont="1" applyFill="1" applyBorder="1" applyAlignment="1" applyProtection="1">
      <alignment horizontal="center" vertical="center" wrapText="1"/>
    </xf>
    <xf numFmtId="184" fontId="105" fillId="0" borderId="13" xfId="5" applyNumberFormat="1" applyFont="1" applyFill="1" applyBorder="1" applyAlignment="1" applyProtection="1">
      <alignment horizontal="center" vertical="center" wrapText="1"/>
    </xf>
    <xf numFmtId="0" fontId="6" fillId="0" borderId="0" xfId="4" applyFont="1" applyAlignment="1">
      <alignment horizontal="center"/>
    </xf>
    <xf numFmtId="0" fontId="5" fillId="0" borderId="0" xfId="4" applyFont="1" applyAlignment="1">
      <alignment horizontal="center"/>
    </xf>
    <xf numFmtId="0" fontId="5" fillId="0" borderId="0" xfId="31" applyFont="1" applyAlignment="1" applyProtection="1">
      <alignment horizontal="center" wrapText="1"/>
      <protection hidden="1"/>
    </xf>
    <xf numFmtId="0" fontId="5" fillId="0" borderId="14" xfId="31" applyFont="1" applyBorder="1" applyAlignment="1" applyProtection="1">
      <alignment horizontal="center" vertical="center"/>
      <protection hidden="1"/>
    </xf>
    <xf numFmtId="166" fontId="5" fillId="0" borderId="14" xfId="54" applyNumberFormat="1" applyFont="1" applyFill="1" applyBorder="1" applyAlignment="1" applyProtection="1">
      <alignment horizontal="center" vertical="center"/>
      <protection hidden="1"/>
    </xf>
    <xf numFmtId="0" fontId="6" fillId="0" borderId="14" xfId="4" applyFont="1" applyBorder="1" applyAlignment="1">
      <alignment horizontal="left" vertical="center" wrapText="1"/>
    </xf>
    <xf numFmtId="0" fontId="6" fillId="0" borderId="14" xfId="31" applyFont="1" applyBorder="1" applyAlignment="1" applyProtection="1">
      <alignment horizontal="center" vertical="center" wrapText="1"/>
      <protection hidden="1"/>
    </xf>
    <xf numFmtId="49" fontId="6" fillId="0" borderId="14" xfId="54" applyNumberFormat="1" applyFont="1" applyFill="1" applyBorder="1" applyAlignment="1" applyProtection="1">
      <alignment horizontal="center" vertical="center" wrapText="1"/>
      <protection hidden="1"/>
    </xf>
    <xf numFmtId="166" fontId="6" fillId="0" borderId="14" xfId="54" applyNumberFormat="1" applyFont="1" applyFill="1" applyBorder="1" applyAlignment="1" applyProtection="1">
      <alignment vertical="center"/>
      <protection hidden="1"/>
    </xf>
    <xf numFmtId="49" fontId="5" fillId="8" borderId="16" xfId="31" applyNumberFormat="1" applyFont="1" applyFill="1" applyBorder="1" applyAlignment="1" applyProtection="1">
      <alignment horizontal="center" vertical="center"/>
      <protection hidden="1"/>
    </xf>
    <xf numFmtId="49" fontId="5" fillId="8" borderId="17" xfId="31" applyNumberFormat="1" applyFont="1" applyFill="1" applyBorder="1" applyAlignment="1" applyProtection="1">
      <alignment horizontal="center" vertical="center"/>
      <protection hidden="1"/>
    </xf>
    <xf numFmtId="49" fontId="5" fillId="8" borderId="18" xfId="31" applyNumberFormat="1" applyFont="1" applyFill="1" applyBorder="1" applyAlignment="1" applyProtection="1">
      <alignment horizontal="center" vertical="center"/>
      <protection hidden="1"/>
    </xf>
    <xf numFmtId="166" fontId="6" fillId="0" borderId="19" xfId="54" applyNumberFormat="1" applyFont="1" applyFill="1" applyBorder="1" applyAlignment="1" applyProtection="1">
      <alignment vertical="center"/>
      <protection hidden="1"/>
    </xf>
    <xf numFmtId="0" fontId="6" fillId="0" borderId="14" xfId="31" applyFont="1" applyBorder="1" applyAlignment="1" applyProtection="1">
      <alignment horizontal="center" vertical="center"/>
      <protection hidden="1"/>
    </xf>
    <xf numFmtId="0" fontId="6" fillId="0" borderId="19" xfId="31" applyFont="1" applyBorder="1" applyAlignment="1" applyProtection="1">
      <alignment horizontal="center" vertical="center"/>
      <protection hidden="1"/>
    </xf>
    <xf numFmtId="169" fontId="6" fillId="0" borderId="14" xfId="54" applyNumberFormat="1" applyFont="1" applyFill="1" applyBorder="1" applyAlignment="1" applyProtection="1">
      <alignment horizontal="center" vertical="center"/>
      <protection hidden="1"/>
    </xf>
    <xf numFmtId="169" fontId="6" fillId="0" borderId="19" xfId="54" applyNumberFormat="1" applyFont="1" applyFill="1" applyBorder="1" applyAlignment="1" applyProtection="1">
      <alignment horizontal="center" vertical="center"/>
      <protection hidden="1"/>
    </xf>
    <xf numFmtId="166" fontId="6" fillId="0" borderId="15" xfId="54" applyNumberFormat="1" applyFont="1" applyFill="1" applyBorder="1" applyAlignment="1" applyProtection="1">
      <alignment horizontal="center" vertical="center"/>
      <protection hidden="1"/>
    </xf>
    <xf numFmtId="166" fontId="6" fillId="0" borderId="19" xfId="54" applyNumberFormat="1" applyFont="1" applyFill="1" applyBorder="1" applyAlignment="1" applyProtection="1">
      <alignment horizontal="center" vertical="center"/>
      <protection hidden="1"/>
    </xf>
    <xf numFmtId="0" fontId="5" fillId="0" borderId="12" xfId="31" applyFont="1" applyBorder="1" applyAlignment="1" applyProtection="1">
      <alignment horizontal="left" vertical="center"/>
      <protection hidden="1"/>
    </xf>
    <xf numFmtId="0" fontId="5" fillId="0" borderId="20" xfId="31" applyFont="1" applyBorder="1" applyAlignment="1" applyProtection="1">
      <alignment horizontal="left" vertical="center"/>
      <protection hidden="1"/>
    </xf>
    <xf numFmtId="0" fontId="5" fillId="0" borderId="13" xfId="31" applyFont="1" applyBorder="1" applyAlignment="1" applyProtection="1">
      <alignment horizontal="left" vertical="center"/>
      <protection hidden="1"/>
    </xf>
    <xf numFmtId="0" fontId="6" fillId="0" borderId="12" xfId="31" applyFont="1" applyBorder="1" applyAlignment="1" applyProtection="1">
      <alignment horizontal="left" vertical="center"/>
      <protection hidden="1"/>
    </xf>
    <xf numFmtId="0" fontId="6" fillId="0" borderId="20" xfId="31" applyFont="1" applyBorder="1" applyAlignment="1" applyProtection="1">
      <alignment horizontal="left" vertical="center"/>
      <protection hidden="1"/>
    </xf>
    <xf numFmtId="0" fontId="6" fillId="0" borderId="13" xfId="31" applyFont="1" applyBorder="1" applyAlignment="1" applyProtection="1">
      <alignment horizontal="left" vertical="center"/>
      <protection hidden="1"/>
    </xf>
    <xf numFmtId="0" fontId="5" fillId="0" borderId="4" xfId="6" applyFont="1" applyBorder="1" applyAlignment="1">
      <alignment horizontal="center"/>
    </xf>
    <xf numFmtId="0" fontId="5" fillId="0" borderId="0" xfId="6" applyFont="1" applyAlignment="1">
      <alignment horizontal="center"/>
    </xf>
    <xf numFmtId="0" fontId="5" fillId="0" borderId="5" xfId="6" applyFont="1" applyBorder="1" applyAlignment="1">
      <alignment horizontal="center"/>
    </xf>
    <xf numFmtId="0" fontId="5" fillId="0" borderId="7" xfId="33" applyFont="1" applyBorder="1" applyAlignment="1" applyProtection="1">
      <alignment horizontal="center" wrapText="1"/>
      <protection hidden="1"/>
    </xf>
    <xf numFmtId="0" fontId="5" fillId="0" borderId="8" xfId="33" applyFont="1" applyBorder="1" applyAlignment="1" applyProtection="1">
      <alignment horizontal="center" wrapText="1"/>
      <protection hidden="1"/>
    </xf>
    <xf numFmtId="0" fontId="5" fillId="0" borderId="9" xfId="33" applyFont="1" applyBorder="1" applyAlignment="1" applyProtection="1">
      <alignment horizontal="center" wrapText="1"/>
      <protection hidden="1"/>
    </xf>
    <xf numFmtId="0" fontId="5" fillId="0" borderId="24" xfId="33" applyFont="1" applyBorder="1" applyAlignment="1" applyProtection="1">
      <alignment horizontal="center" vertical="center"/>
      <protection hidden="1"/>
    </xf>
    <xf numFmtId="0" fontId="5" fillId="0" borderId="6" xfId="33" applyFont="1" applyBorder="1" applyAlignment="1" applyProtection="1">
      <alignment horizontal="center" vertical="center"/>
      <protection hidden="1"/>
    </xf>
    <xf numFmtId="170" fontId="5" fillId="0" borderId="12" xfId="55" applyFont="1" applyFill="1" applyBorder="1" applyAlignment="1" applyProtection="1">
      <alignment horizontal="center" vertical="center"/>
      <protection hidden="1"/>
    </xf>
    <xf numFmtId="170" fontId="5" fillId="0" borderId="20" xfId="55" applyFont="1" applyFill="1" applyBorder="1" applyAlignment="1" applyProtection="1">
      <alignment horizontal="center" vertical="center"/>
      <protection hidden="1"/>
    </xf>
    <xf numFmtId="170" fontId="5" fillId="0" borderId="6" xfId="55" applyFont="1" applyFill="1" applyBorder="1" applyAlignment="1" applyProtection="1">
      <alignment horizontal="center" vertical="center"/>
      <protection hidden="1"/>
    </xf>
    <xf numFmtId="0" fontId="19" fillId="0" borderId="12" xfId="24" applyFont="1" applyBorder="1" applyAlignment="1">
      <alignment horizontal="left" vertical="center" wrapText="1"/>
    </xf>
    <xf numFmtId="0" fontId="19" fillId="0" borderId="13" xfId="24" applyFont="1" applyBorder="1" applyAlignment="1">
      <alignment horizontal="left" vertical="center" wrapText="1"/>
    </xf>
    <xf numFmtId="0" fontId="20" fillId="0" borderId="12" xfId="33" applyFont="1" applyBorder="1" applyAlignment="1" applyProtection="1">
      <alignment horizontal="center" vertical="center" wrapText="1"/>
      <protection hidden="1"/>
    </xf>
    <xf numFmtId="0" fontId="20" fillId="0" borderId="20" xfId="33" applyFont="1" applyBorder="1" applyAlignment="1" applyProtection="1">
      <alignment horizontal="center" vertical="center" wrapText="1"/>
      <protection hidden="1"/>
    </xf>
    <xf numFmtId="49" fontId="20" fillId="2" borderId="6" xfId="55" applyNumberFormat="1" applyFont="1" applyFill="1" applyBorder="1" applyAlignment="1" applyProtection="1">
      <alignment horizontal="center" vertical="center" wrapText="1"/>
      <protection hidden="1"/>
    </xf>
    <xf numFmtId="170" fontId="5" fillId="0" borderId="13" xfId="55" applyFont="1" applyFill="1" applyBorder="1" applyAlignment="1" applyProtection="1">
      <alignment horizontal="center" vertical="center"/>
      <protection hidden="1"/>
    </xf>
    <xf numFmtId="186" fontId="6" fillId="2" borderId="12" xfId="55" applyNumberFormat="1" applyFont="1" applyFill="1" applyBorder="1" applyAlignment="1" applyProtection="1">
      <alignment horizontal="center" vertical="center"/>
      <protection hidden="1"/>
    </xf>
    <xf numFmtId="186" fontId="6" fillId="2" borderId="13" xfId="55" applyNumberFormat="1" applyFont="1" applyFill="1" applyBorder="1" applyAlignment="1" applyProtection="1">
      <alignment horizontal="center" vertical="center"/>
      <protection hidden="1"/>
    </xf>
    <xf numFmtId="170" fontId="6" fillId="2" borderId="6" xfId="55" applyFont="1" applyFill="1" applyBorder="1" applyAlignment="1" applyProtection="1">
      <alignment horizontal="center" vertical="center"/>
      <protection hidden="1"/>
    </xf>
    <xf numFmtId="170" fontId="6" fillId="2" borderId="12" xfId="55" applyFont="1" applyFill="1" applyBorder="1" applyAlignment="1" applyProtection="1">
      <alignment horizontal="center" vertical="center"/>
      <protection hidden="1"/>
    </xf>
    <xf numFmtId="170" fontId="6" fillId="2" borderId="13" xfId="55" applyFont="1" applyFill="1" applyBorder="1" applyAlignment="1" applyProtection="1">
      <alignment horizontal="center" vertical="center"/>
      <protection hidden="1"/>
    </xf>
    <xf numFmtId="169" fontId="6" fillId="0" borderId="12" xfId="55" applyNumberFormat="1" applyFont="1" applyFill="1" applyBorder="1" applyAlignment="1" applyProtection="1">
      <alignment horizontal="center" vertical="center"/>
      <protection hidden="1"/>
    </xf>
    <xf numFmtId="169" fontId="6" fillId="0" borderId="13" xfId="55" applyNumberFormat="1" applyFont="1" applyFill="1" applyBorder="1" applyAlignment="1" applyProtection="1">
      <alignment horizontal="center" vertical="center"/>
      <protection hidden="1"/>
    </xf>
    <xf numFmtId="170" fontId="6" fillId="0" borderId="6" xfId="55" applyFont="1" applyFill="1" applyBorder="1" applyAlignment="1" applyProtection="1">
      <alignment horizontal="center" vertical="center"/>
      <protection hidden="1"/>
    </xf>
    <xf numFmtId="49" fontId="5" fillId="6" borderId="6" xfId="33" applyNumberFormat="1" applyFont="1" applyFill="1" applyBorder="1" applyAlignment="1" applyProtection="1">
      <alignment horizontal="center" vertical="center"/>
      <protection hidden="1"/>
    </xf>
    <xf numFmtId="186" fontId="5" fillId="0" borderId="6" xfId="55" applyNumberFormat="1" applyFont="1" applyFill="1" applyBorder="1" applyAlignment="1" applyProtection="1">
      <alignment horizontal="center" vertical="center"/>
      <protection hidden="1"/>
    </xf>
    <xf numFmtId="170" fontId="5" fillId="0" borderId="6" xfId="55" applyFont="1" applyFill="1" applyBorder="1" applyAlignment="1" applyProtection="1">
      <alignment horizontal="center" vertical="center" wrapText="1"/>
      <protection hidden="1"/>
    </xf>
    <xf numFmtId="170" fontId="5" fillId="0" borderId="6" xfId="55" applyFont="1" applyFill="1" applyBorder="1" applyAlignment="1" applyProtection="1">
      <alignment vertical="center"/>
      <protection hidden="1"/>
    </xf>
    <xf numFmtId="170" fontId="5" fillId="2" borderId="6" xfId="55" applyFont="1" applyFill="1" applyBorder="1" applyAlignment="1" applyProtection="1">
      <alignment horizontal="center" vertical="center"/>
      <protection hidden="1"/>
    </xf>
    <xf numFmtId="170" fontId="5" fillId="0" borderId="4" xfId="55" applyFont="1" applyFill="1" applyBorder="1" applyAlignment="1" applyProtection="1">
      <alignment horizontal="center" vertical="center"/>
      <protection hidden="1"/>
    </xf>
    <xf numFmtId="170" fontId="5" fillId="0" borderId="26" xfId="55" applyFont="1" applyFill="1" applyBorder="1" applyAlignment="1" applyProtection="1">
      <alignment horizontal="center" vertical="center"/>
      <protection hidden="1"/>
    </xf>
    <xf numFmtId="0" fontId="5" fillId="0" borderId="24" xfId="33" applyFont="1" applyBorder="1" applyAlignment="1" applyProtection="1">
      <alignment horizontal="left" vertical="center"/>
      <protection hidden="1"/>
    </xf>
    <xf numFmtId="0" fontId="5" fillId="0" borderId="6" xfId="33" applyFont="1" applyBorder="1" applyAlignment="1" applyProtection="1">
      <alignment horizontal="left" vertical="center"/>
      <protection hidden="1"/>
    </xf>
    <xf numFmtId="9" fontId="5" fillId="0" borderId="6" xfId="55" applyNumberFormat="1" applyFont="1" applyFill="1" applyBorder="1" applyAlignment="1" applyProtection="1">
      <alignment horizontal="center" vertical="center"/>
      <protection hidden="1"/>
    </xf>
    <xf numFmtId="0" fontId="6" fillId="0" borderId="6" xfId="33" applyFont="1" applyBorder="1" applyAlignment="1" applyProtection="1">
      <alignment horizontal="left" vertical="center"/>
      <protection hidden="1"/>
    </xf>
    <xf numFmtId="170" fontId="6" fillId="6" borderId="6" xfId="55" applyFont="1" applyFill="1" applyBorder="1" applyAlignment="1" applyProtection="1">
      <alignment horizontal="center" vertical="center"/>
      <protection hidden="1"/>
    </xf>
    <xf numFmtId="0" fontId="5" fillId="0" borderId="6" xfId="33" applyFont="1" applyBorder="1" applyAlignment="1" applyProtection="1">
      <alignment horizontal="left" vertical="center" wrapText="1"/>
      <protection hidden="1"/>
    </xf>
    <xf numFmtId="0" fontId="5" fillId="9" borderId="6" xfId="33" applyFont="1" applyFill="1" applyBorder="1" applyAlignment="1" applyProtection="1">
      <alignment horizontal="left" vertical="center"/>
      <protection hidden="1"/>
    </xf>
    <xf numFmtId="166" fontId="5" fillId="10" borderId="6" xfId="6" applyNumberFormat="1" applyFont="1" applyFill="1" applyBorder="1" applyAlignment="1">
      <alignment horizontal="center" vertical="center"/>
    </xf>
    <xf numFmtId="186" fontId="6" fillId="2" borderId="12" xfId="15" applyNumberFormat="1" applyFont="1" applyFill="1" applyBorder="1" applyAlignment="1">
      <alignment horizontal="center" vertical="center" wrapText="1"/>
    </xf>
    <xf numFmtId="186" fontId="6" fillId="2" borderId="20" xfId="15" applyNumberFormat="1" applyFont="1" applyFill="1" applyBorder="1" applyAlignment="1">
      <alignment horizontal="center" vertical="center" wrapText="1"/>
    </xf>
    <xf numFmtId="186" fontId="6" fillId="2" borderId="13" xfId="15" applyNumberFormat="1" applyFont="1" applyFill="1" applyBorder="1" applyAlignment="1">
      <alignment horizontal="center" vertical="center" wrapText="1"/>
    </xf>
    <xf numFmtId="0" fontId="13" fillId="2" borderId="6" xfId="15" applyFont="1" applyFill="1" applyBorder="1" applyAlignment="1">
      <alignment horizontal="center" vertical="center" wrapText="1"/>
    </xf>
    <xf numFmtId="0" fontId="13" fillId="2" borderId="1" xfId="15" applyFont="1" applyFill="1" applyBorder="1" applyAlignment="1">
      <alignment horizontal="center" vertical="center" wrapText="1"/>
    </xf>
    <xf numFmtId="0" fontId="13" fillId="2" borderId="2" xfId="15" applyFont="1" applyFill="1" applyBorder="1" applyAlignment="1">
      <alignment horizontal="center" vertical="center" wrapText="1"/>
    </xf>
    <xf numFmtId="0" fontId="13" fillId="2" borderId="3" xfId="15" applyFont="1" applyFill="1" applyBorder="1" applyAlignment="1">
      <alignment horizontal="center" vertical="center" wrapText="1"/>
    </xf>
    <xf numFmtId="0" fontId="13" fillId="2" borderId="7" xfId="15" applyFont="1" applyFill="1" applyBorder="1" applyAlignment="1">
      <alignment horizontal="center" vertical="center" wrapText="1"/>
    </xf>
    <xf numFmtId="0" fontId="13" fillId="2" borderId="8" xfId="15" applyFont="1" applyFill="1" applyBorder="1" applyAlignment="1">
      <alignment horizontal="center" vertical="center" wrapText="1"/>
    </xf>
    <xf numFmtId="0" fontId="13" fillId="2" borderId="9" xfId="15" applyFont="1" applyFill="1" applyBorder="1" applyAlignment="1">
      <alignment horizontal="center" vertical="center" wrapText="1"/>
    </xf>
    <xf numFmtId="0" fontId="5" fillId="2" borderId="6" xfId="15" applyFont="1" applyFill="1" applyBorder="1" applyAlignment="1">
      <alignment horizontal="center" vertical="center" wrapText="1"/>
    </xf>
    <xf numFmtId="186" fontId="5" fillId="2" borderId="6" xfId="15" applyNumberFormat="1" applyFont="1" applyFill="1" applyBorder="1" applyAlignment="1">
      <alignment horizontal="center" vertical="center" wrapText="1"/>
    </xf>
    <xf numFmtId="0" fontId="5" fillId="2" borderId="1" xfId="15" applyFont="1" applyFill="1" applyBorder="1" applyAlignment="1">
      <alignment horizontal="center" vertical="center" wrapText="1"/>
    </xf>
    <xf numFmtId="0" fontId="5" fillId="2" borderId="2" xfId="15" applyFont="1" applyFill="1" applyBorder="1" applyAlignment="1">
      <alignment horizontal="center" vertical="center" wrapText="1"/>
    </xf>
    <xf numFmtId="0" fontId="5" fillId="2" borderId="3" xfId="15" applyFont="1" applyFill="1" applyBorder="1" applyAlignment="1">
      <alignment horizontal="center" vertical="center" wrapText="1"/>
    </xf>
    <xf numFmtId="0" fontId="5" fillId="2" borderId="7" xfId="15" applyFont="1" applyFill="1" applyBorder="1" applyAlignment="1">
      <alignment horizontal="center" vertical="center" wrapText="1"/>
    </xf>
    <xf numFmtId="0" fontId="5" fillId="2" borderId="8" xfId="15" applyFont="1" applyFill="1" applyBorder="1" applyAlignment="1">
      <alignment horizontal="center" vertical="center" wrapText="1"/>
    </xf>
    <xf numFmtId="0" fontId="5" fillId="2" borderId="9" xfId="15" applyFont="1" applyFill="1" applyBorder="1" applyAlignment="1">
      <alignment horizontal="center" vertical="center" wrapText="1"/>
    </xf>
    <xf numFmtId="169" fontId="6" fillId="2" borderId="12" xfId="55" applyNumberFormat="1" applyFont="1" applyFill="1" applyBorder="1" applyAlignment="1" applyProtection="1">
      <alignment horizontal="center" vertical="center"/>
      <protection hidden="1"/>
    </xf>
    <xf numFmtId="169" fontId="6" fillId="2" borderId="13" xfId="55" applyNumberFormat="1" applyFont="1" applyFill="1" applyBorder="1" applyAlignment="1" applyProtection="1">
      <alignment horizontal="center" vertical="center"/>
      <protection hidden="1"/>
    </xf>
    <xf numFmtId="170" fontId="5" fillId="0" borderId="1" xfId="55" applyFont="1" applyFill="1" applyBorder="1" applyAlignment="1" applyProtection="1">
      <alignment horizontal="center" vertical="center"/>
      <protection hidden="1"/>
    </xf>
    <xf numFmtId="170" fontId="5" fillId="0" borderId="27" xfId="55" applyFont="1" applyFill="1" applyBorder="1" applyAlignment="1" applyProtection="1">
      <alignment horizontal="center" vertical="center"/>
      <protection hidden="1"/>
    </xf>
    <xf numFmtId="0" fontId="4" fillId="0" borderId="4" xfId="6" applyBorder="1" applyAlignment="1">
      <alignment horizontal="center"/>
    </xf>
    <xf numFmtId="0" fontId="4" fillId="0" borderId="0" xfId="6" applyAlignment="1">
      <alignment horizontal="center"/>
    </xf>
    <xf numFmtId="0" fontId="4" fillId="0" borderId="5" xfId="6" applyBorder="1" applyAlignment="1">
      <alignment horizontal="center"/>
    </xf>
    <xf numFmtId="0" fontId="10" fillId="0" borderId="4" xfId="6" applyFont="1" applyBorder="1" applyAlignment="1">
      <alignment horizontal="center"/>
    </xf>
    <xf numFmtId="0" fontId="10" fillId="0" borderId="0" xfId="6" applyFont="1" applyAlignment="1">
      <alignment horizontal="center"/>
    </xf>
    <xf numFmtId="0" fontId="10" fillId="0" borderId="5" xfId="6" applyFont="1" applyBorder="1" applyAlignment="1">
      <alignment horizontal="center"/>
    </xf>
    <xf numFmtId="0" fontId="10" fillId="0" borderId="4" xfId="33" applyFont="1" applyBorder="1" applyAlignment="1" applyProtection="1">
      <alignment horizontal="center" wrapText="1"/>
      <protection hidden="1"/>
    </xf>
    <xf numFmtId="0" fontId="10" fillId="0" borderId="0" xfId="33" applyFont="1" applyAlignment="1" applyProtection="1">
      <alignment horizontal="center" wrapText="1"/>
      <protection hidden="1"/>
    </xf>
    <xf numFmtId="0" fontId="10" fillId="0" borderId="5" xfId="33" applyFont="1" applyBorder="1" applyAlignment="1" applyProtection="1">
      <alignment horizontal="center" wrapText="1"/>
      <protection hidden="1"/>
    </xf>
    <xf numFmtId="49" fontId="10" fillId="0" borderId="6" xfId="33" applyNumberFormat="1" applyFont="1" applyBorder="1" applyAlignment="1" applyProtection="1">
      <alignment horizontal="center" vertical="center"/>
      <protection hidden="1"/>
    </xf>
    <xf numFmtId="0" fontId="20" fillId="4" borderId="6" xfId="33" applyFont="1" applyFill="1" applyBorder="1" applyAlignment="1" applyProtection="1">
      <alignment horizontal="center" vertical="center" wrapText="1"/>
      <protection hidden="1"/>
    </xf>
    <xf numFmtId="49" fontId="10" fillId="5" borderId="6" xfId="57" applyNumberFormat="1" applyFont="1" applyFill="1" applyBorder="1" applyAlignment="1" applyProtection="1">
      <alignment horizontal="center" vertical="center" wrapText="1"/>
      <protection hidden="1"/>
    </xf>
    <xf numFmtId="4" fontId="4" fillId="2" borderId="12" xfId="57" applyNumberFormat="1" applyFont="1" applyFill="1" applyBorder="1" applyAlignment="1" applyProtection="1">
      <alignment horizontal="center" vertical="center"/>
      <protection hidden="1"/>
    </xf>
    <xf numFmtId="4" fontId="4" fillId="2" borderId="13" xfId="57" applyNumberFormat="1" applyFont="1" applyFill="1" applyBorder="1" applyAlignment="1" applyProtection="1">
      <alignment horizontal="center" vertical="center"/>
      <protection hidden="1"/>
    </xf>
    <xf numFmtId="49" fontId="10" fillId="6" borderId="6" xfId="33" applyNumberFormat="1" applyFont="1" applyFill="1" applyBorder="1" applyAlignment="1" applyProtection="1">
      <alignment horizontal="center" vertical="center"/>
      <protection hidden="1"/>
    </xf>
    <xf numFmtId="166" fontId="10" fillId="0" borderId="6" xfId="57" applyFont="1" applyFill="1" applyBorder="1" applyAlignment="1" applyProtection="1">
      <alignment vertical="center"/>
      <protection hidden="1"/>
    </xf>
    <xf numFmtId="169" fontId="5" fillId="0" borderId="1" xfId="54" applyNumberFormat="1" applyFont="1" applyFill="1" applyBorder="1" applyAlignment="1" applyProtection="1">
      <alignment horizontal="center" vertical="center" wrapText="1"/>
      <protection hidden="1"/>
    </xf>
    <xf numFmtId="169" fontId="5" fillId="0" borderId="3" xfId="54" applyNumberFormat="1" applyFont="1" applyFill="1" applyBorder="1" applyAlignment="1" applyProtection="1">
      <alignment horizontal="center" vertical="center" wrapText="1"/>
      <protection hidden="1"/>
    </xf>
    <xf numFmtId="169" fontId="5" fillId="0" borderId="7" xfId="54" applyNumberFormat="1" applyFont="1" applyFill="1" applyBorder="1" applyAlignment="1" applyProtection="1">
      <alignment horizontal="center" vertical="center" wrapText="1"/>
      <protection hidden="1"/>
    </xf>
    <xf numFmtId="169" fontId="5" fillId="0" borderId="9" xfId="54" applyNumberFormat="1" applyFont="1" applyFill="1" applyBorder="1" applyAlignment="1" applyProtection="1">
      <alignment horizontal="center" vertical="center" wrapText="1"/>
      <protection hidden="1"/>
    </xf>
    <xf numFmtId="0" fontId="10" fillId="0" borderId="6" xfId="33" applyFont="1" applyBorder="1" applyAlignment="1" applyProtection="1">
      <alignment horizontal="center" vertical="center"/>
      <protection hidden="1"/>
    </xf>
    <xf numFmtId="169" fontId="10" fillId="0" borderId="6" xfId="57" applyNumberFormat="1" applyFont="1" applyFill="1" applyBorder="1" applyAlignment="1" applyProtection="1">
      <alignment horizontal="center" vertical="center"/>
      <protection hidden="1"/>
    </xf>
    <xf numFmtId="0" fontId="10" fillId="0" borderId="6" xfId="33" applyFont="1" applyBorder="1" applyAlignment="1" applyProtection="1">
      <alignment horizontal="left" vertical="center"/>
      <protection hidden="1"/>
    </xf>
    <xf numFmtId="0" fontId="4" fillId="0" borderId="6" xfId="33" applyBorder="1" applyAlignment="1" applyProtection="1">
      <alignment horizontal="left" vertical="center"/>
      <protection hidden="1"/>
    </xf>
    <xf numFmtId="166" fontId="10" fillId="6" borderId="6" xfId="57" applyFont="1" applyFill="1" applyBorder="1" applyAlignment="1" applyProtection="1">
      <alignment horizontal="right" vertical="center"/>
      <protection hidden="1"/>
    </xf>
    <xf numFmtId="169" fontId="4" fillId="6" borderId="6" xfId="39" applyNumberFormat="1" applyFont="1" applyFill="1" applyBorder="1" applyAlignment="1" applyProtection="1">
      <alignment horizontal="center" vertical="center"/>
      <protection hidden="1"/>
    </xf>
    <xf numFmtId="166" fontId="10" fillId="6" borderId="6" xfId="57" applyFont="1" applyFill="1" applyBorder="1" applyAlignment="1" applyProtection="1">
      <alignment horizontal="center" vertical="center"/>
      <protection hidden="1"/>
    </xf>
    <xf numFmtId="0" fontId="10" fillId="9" borderId="6" xfId="33" applyFont="1" applyFill="1" applyBorder="1" applyAlignment="1" applyProtection="1">
      <alignment horizontal="left" vertical="center"/>
      <protection hidden="1"/>
    </xf>
    <xf numFmtId="0" fontId="7" fillId="0" borderId="4" xfId="15" applyFont="1" applyBorder="1" applyAlignment="1">
      <alignment horizontal="left" vertical="center"/>
    </xf>
    <xf numFmtId="0" fontId="7" fillId="0" borderId="0" xfId="15" applyFont="1" applyAlignment="1">
      <alignment horizontal="left" vertical="center"/>
    </xf>
    <xf numFmtId="0" fontId="7" fillId="0" borderId="5" xfId="15" applyFont="1" applyBorder="1" applyAlignment="1">
      <alignment horizontal="left" vertical="center"/>
    </xf>
    <xf numFmtId="0" fontId="13" fillId="2" borderId="12" xfId="15" applyFont="1" applyFill="1" applyBorder="1" applyAlignment="1">
      <alignment horizontal="center" vertical="center" wrapText="1"/>
    </xf>
    <xf numFmtId="0" fontId="13" fillId="2" borderId="20" xfId="15" applyFont="1" applyFill="1" applyBorder="1" applyAlignment="1">
      <alignment horizontal="center" vertical="center" wrapText="1"/>
    </xf>
    <xf numFmtId="0" fontId="13" fillId="2" borderId="13" xfId="15" applyFont="1" applyFill="1" applyBorder="1" applyAlignment="1">
      <alignment horizontal="center" vertical="center" wrapText="1"/>
    </xf>
    <xf numFmtId="49" fontId="13" fillId="2" borderId="12" xfId="15" applyNumberFormat="1" applyFont="1" applyFill="1" applyBorder="1" applyAlignment="1">
      <alignment horizontal="center" vertical="center" wrapText="1"/>
    </xf>
    <xf numFmtId="49" fontId="13" fillId="2" borderId="13" xfId="15" applyNumberFormat="1" applyFont="1" applyFill="1" applyBorder="1" applyAlignment="1">
      <alignment horizontal="center" vertical="center" wrapText="1"/>
    </xf>
    <xf numFmtId="185" fontId="14" fillId="2" borderId="12" xfId="15" applyNumberFormat="1" applyFont="1" applyFill="1" applyBorder="1" applyAlignment="1">
      <alignment horizontal="center" vertical="center" wrapText="1"/>
    </xf>
    <xf numFmtId="185" fontId="14" fillId="2" borderId="13" xfId="15" applyNumberFormat="1" applyFont="1" applyFill="1" applyBorder="1" applyAlignment="1">
      <alignment horizontal="center" vertical="center" wrapText="1"/>
    </xf>
    <xf numFmtId="186" fontId="14" fillId="2" borderId="12" xfId="15" applyNumberFormat="1" applyFont="1" applyFill="1" applyBorder="1" applyAlignment="1">
      <alignment horizontal="center" vertical="center" wrapText="1"/>
    </xf>
    <xf numFmtId="186" fontId="14" fillId="2" borderId="13" xfId="15" applyNumberFormat="1" applyFont="1" applyFill="1" applyBorder="1" applyAlignment="1">
      <alignment horizontal="center" vertical="center" wrapText="1"/>
    </xf>
    <xf numFmtId="0" fontId="20" fillId="0" borderId="4" xfId="6" applyFont="1" applyBorder="1" applyAlignment="1">
      <alignment horizontal="center"/>
    </xf>
    <xf numFmtId="0" fontId="20" fillId="0" borderId="0" xfId="6" applyFont="1" applyAlignment="1">
      <alignment horizontal="center"/>
    </xf>
    <xf numFmtId="0" fontId="20" fillId="0" borderId="5" xfId="6" applyFont="1" applyBorder="1" applyAlignment="1">
      <alignment horizontal="center"/>
    </xf>
    <xf numFmtId="0" fontId="13" fillId="2" borderId="10" xfId="15" applyFont="1" applyFill="1" applyBorder="1" applyAlignment="1">
      <alignment horizontal="center" vertical="center" wrapText="1"/>
    </xf>
    <xf numFmtId="0" fontId="13" fillId="2" borderId="11" xfId="15" applyFont="1" applyFill="1" applyBorder="1" applyAlignment="1">
      <alignment horizontal="center" vertical="center" wrapText="1"/>
    </xf>
    <xf numFmtId="166" fontId="10" fillId="0" borderId="12" xfId="57" applyFont="1" applyFill="1" applyBorder="1" applyAlignment="1" applyProtection="1">
      <alignment horizontal="center" vertical="center"/>
      <protection hidden="1"/>
    </xf>
    <xf numFmtId="166" fontId="10" fillId="0" borderId="20" xfId="57" applyFont="1" applyFill="1" applyBorder="1" applyAlignment="1" applyProtection="1">
      <alignment horizontal="center" vertical="center"/>
      <protection hidden="1"/>
    </xf>
    <xf numFmtId="166" fontId="10" fillId="0" borderId="13" xfId="57" applyFont="1" applyFill="1" applyBorder="1" applyAlignment="1" applyProtection="1">
      <alignment horizontal="center" vertical="center"/>
      <protection hidden="1"/>
    </xf>
    <xf numFmtId="169" fontId="4" fillId="0" borderId="12" xfId="57" applyNumberFormat="1" applyFont="1" applyFill="1" applyBorder="1" applyAlignment="1" applyProtection="1">
      <alignment horizontal="center" vertical="center"/>
      <protection hidden="1"/>
    </xf>
    <xf numFmtId="169" fontId="4" fillId="0" borderId="13" xfId="57" applyNumberFormat="1" applyFont="1" applyFill="1" applyBorder="1" applyAlignment="1" applyProtection="1">
      <alignment horizontal="center" vertical="center"/>
      <protection hidden="1"/>
    </xf>
    <xf numFmtId="166" fontId="4" fillId="0" borderId="12" xfId="57" applyFont="1" applyFill="1" applyBorder="1" applyAlignment="1" applyProtection="1">
      <alignment horizontal="center" vertical="center"/>
      <protection hidden="1"/>
    </xf>
    <xf numFmtId="166" fontId="4" fillId="0" borderId="13" xfId="57" applyFont="1" applyFill="1" applyBorder="1" applyAlignment="1" applyProtection="1">
      <alignment horizontal="center" vertical="center"/>
      <protection hidden="1"/>
    </xf>
    <xf numFmtId="169" fontId="10" fillId="0" borderId="12" xfId="57" applyNumberFormat="1" applyFont="1" applyFill="1" applyBorder="1" applyAlignment="1" applyProtection="1">
      <alignment horizontal="center" vertical="center"/>
      <protection hidden="1"/>
    </xf>
    <xf numFmtId="169" fontId="10" fillId="0" borderId="13" xfId="57" applyNumberFormat="1" applyFont="1" applyFill="1" applyBorder="1" applyAlignment="1" applyProtection="1">
      <alignment horizontal="center" vertical="center"/>
      <protection hidden="1"/>
    </xf>
    <xf numFmtId="0" fontId="20" fillId="0" borderId="12" xfId="24" applyFont="1" applyBorder="1" applyAlignment="1">
      <alignment horizontal="left" vertical="center" wrapText="1"/>
    </xf>
    <xf numFmtId="0" fontId="20" fillId="0" borderId="13" xfId="24" applyFont="1" applyBorder="1" applyAlignment="1">
      <alignment horizontal="left" vertical="center" wrapText="1"/>
    </xf>
    <xf numFmtId="0" fontId="10" fillId="4" borderId="12" xfId="33" applyFont="1" applyFill="1" applyBorder="1" applyAlignment="1" applyProtection="1">
      <alignment horizontal="center" vertical="center" wrapText="1"/>
      <protection hidden="1"/>
    </xf>
    <xf numFmtId="0" fontId="10" fillId="4" borderId="20" xfId="33" applyFont="1" applyFill="1" applyBorder="1" applyAlignment="1" applyProtection="1">
      <alignment horizontal="center" vertical="center" wrapText="1"/>
      <protection hidden="1"/>
    </xf>
    <xf numFmtId="0" fontId="10" fillId="4" borderId="13" xfId="33" applyFont="1" applyFill="1" applyBorder="1" applyAlignment="1" applyProtection="1">
      <alignment horizontal="center" vertical="center" wrapText="1"/>
      <protection hidden="1"/>
    </xf>
    <xf numFmtId="186" fontId="4" fillId="0" borderId="12" xfId="58" applyNumberFormat="1" applyFont="1" applyFill="1" applyBorder="1" applyAlignment="1" applyProtection="1">
      <alignment horizontal="center" vertical="center"/>
      <protection hidden="1"/>
    </xf>
    <xf numFmtId="186" fontId="4" fillId="0" borderId="13" xfId="58" applyNumberFormat="1" applyFont="1" applyFill="1" applyBorder="1" applyAlignment="1" applyProtection="1">
      <alignment horizontal="center" vertical="center"/>
      <protection hidden="1"/>
    </xf>
    <xf numFmtId="182" fontId="4" fillId="0" borderId="12" xfId="57" applyNumberFormat="1" applyFont="1" applyFill="1" applyBorder="1" applyAlignment="1" applyProtection="1">
      <alignment horizontal="center" vertical="center"/>
      <protection hidden="1"/>
    </xf>
    <xf numFmtId="182" fontId="4" fillId="0" borderId="13" xfId="57" applyNumberFormat="1" applyFont="1" applyFill="1" applyBorder="1" applyAlignment="1" applyProtection="1">
      <alignment horizontal="center" vertical="center"/>
      <protection hidden="1"/>
    </xf>
    <xf numFmtId="0" fontId="25" fillId="0" borderId="0" xfId="25" applyFont="1" applyAlignment="1">
      <alignment horizontal="left" vertical="center" wrapText="1"/>
    </xf>
    <xf numFmtId="0" fontId="27" fillId="0" borderId="13" xfId="24" applyFont="1" applyBorder="1" applyAlignment="1">
      <alignment horizontal="left" vertical="center" wrapText="1"/>
    </xf>
    <xf numFmtId="166" fontId="4" fillId="2" borderId="12" xfId="57" applyFont="1" applyFill="1" applyBorder="1" applyAlignment="1" applyProtection="1">
      <alignment horizontal="center" vertical="center"/>
      <protection hidden="1"/>
    </xf>
    <xf numFmtId="166" fontId="4" fillId="2" borderId="13" xfId="57" applyFont="1" applyFill="1" applyBorder="1" applyAlignment="1" applyProtection="1">
      <alignment horizontal="center" vertical="center"/>
      <protection hidden="1"/>
    </xf>
    <xf numFmtId="186" fontId="4" fillId="0" borderId="12" xfId="57" applyNumberFormat="1" applyFont="1" applyFill="1" applyBorder="1" applyAlignment="1" applyProtection="1">
      <alignment horizontal="center" vertical="center"/>
      <protection hidden="1"/>
    </xf>
    <xf numFmtId="186" fontId="4" fillId="0" borderId="13" xfId="57" applyNumberFormat="1" applyFont="1" applyFill="1" applyBorder="1" applyAlignment="1" applyProtection="1">
      <alignment horizontal="center" vertical="center"/>
      <protection hidden="1"/>
    </xf>
    <xf numFmtId="0" fontId="10" fillId="0" borderId="6" xfId="15" applyFont="1" applyBorder="1" applyAlignment="1">
      <alignment horizontal="left" vertical="center" wrapText="1"/>
    </xf>
    <xf numFmtId="0" fontId="5" fillId="0" borderId="12" xfId="33" applyFont="1" applyBorder="1" applyAlignment="1" applyProtection="1">
      <alignment horizontal="center" vertical="center" wrapText="1"/>
      <protection hidden="1"/>
    </xf>
    <xf numFmtId="0" fontId="5" fillId="0" borderId="20" xfId="33" applyFont="1" applyBorder="1" applyAlignment="1" applyProtection="1">
      <alignment horizontal="center" vertical="center" wrapText="1"/>
      <protection hidden="1"/>
    </xf>
    <xf numFmtId="0" fontId="5" fillId="0" borderId="13" xfId="33" applyFont="1" applyBorder="1" applyAlignment="1" applyProtection="1">
      <alignment horizontal="center" vertical="center" wrapText="1"/>
      <protection hidden="1"/>
    </xf>
    <xf numFmtId="0" fontId="10" fillId="0" borderId="6" xfId="33" applyFont="1" applyBorder="1" applyAlignment="1" applyProtection="1">
      <alignment horizontal="left" vertical="center" wrapText="1"/>
      <protection hidden="1"/>
    </xf>
    <xf numFmtId="0" fontId="5" fillId="0" borderId="14" xfId="31" applyFont="1" applyBorder="1" applyAlignment="1" applyProtection="1">
      <alignment horizontal="left" vertical="center"/>
      <protection hidden="1"/>
    </xf>
    <xf numFmtId="0" fontId="5" fillId="0" borderId="19" xfId="31" applyFont="1" applyBorder="1" applyAlignment="1" applyProtection="1">
      <alignment horizontal="left" vertical="center"/>
      <protection hidden="1"/>
    </xf>
    <xf numFmtId="49" fontId="6" fillId="0" borderId="19" xfId="31" applyNumberFormat="1" applyFont="1" applyBorder="1" applyAlignment="1" applyProtection="1">
      <alignment horizontal="center" vertical="center"/>
      <protection hidden="1"/>
    </xf>
    <xf numFmtId="49" fontId="5" fillId="0" borderId="6" xfId="33" applyNumberFormat="1" applyFont="1" applyBorder="1" applyAlignment="1" applyProtection="1">
      <alignment horizontal="center" vertical="center"/>
      <protection hidden="1"/>
    </xf>
    <xf numFmtId="169" fontId="6" fillId="8" borderId="6" xfId="36" applyNumberFormat="1" applyFont="1" applyFill="1" applyBorder="1" applyAlignment="1" applyProtection="1">
      <alignment horizontal="center" vertical="center"/>
      <protection hidden="1"/>
    </xf>
    <xf numFmtId="169" fontId="5" fillId="0" borderId="6" xfId="55" applyNumberFormat="1" applyFont="1" applyFill="1" applyBorder="1" applyAlignment="1" applyProtection="1">
      <alignment horizontal="center" vertical="center"/>
      <protection hidden="1"/>
    </xf>
    <xf numFmtId="169" fontId="5" fillId="6" borderId="6" xfId="39" applyNumberFormat="1" applyFont="1" applyFill="1" applyBorder="1" applyAlignment="1" applyProtection="1">
      <alignment horizontal="center" vertical="center"/>
      <protection hidden="1"/>
    </xf>
    <xf numFmtId="0" fontId="6" fillId="0" borderId="1" xfId="6" applyFont="1" applyBorder="1" applyAlignment="1">
      <alignment horizontal="center"/>
    </xf>
    <xf numFmtId="0" fontId="6" fillId="0" borderId="2" xfId="6" applyFont="1" applyBorder="1" applyAlignment="1">
      <alignment horizontal="center"/>
    </xf>
    <xf numFmtId="0" fontId="6" fillId="0" borderId="3" xfId="6" applyFont="1" applyBorder="1" applyAlignment="1">
      <alignment horizontal="center"/>
    </xf>
    <xf numFmtId="0" fontId="6" fillId="0" borderId="4" xfId="6" applyFont="1" applyBorder="1" applyAlignment="1">
      <alignment horizontal="center"/>
    </xf>
    <xf numFmtId="0" fontId="6" fillId="0" borderId="0" xfId="6" applyFont="1" applyAlignment="1">
      <alignment horizontal="center"/>
    </xf>
    <xf numFmtId="0" fontId="6" fillId="0" borderId="5" xfId="6" applyFont="1" applyBorder="1" applyAlignment="1">
      <alignment horizontal="center"/>
    </xf>
    <xf numFmtId="0" fontId="77" fillId="0" borderId="4" xfId="25" applyBorder="1" applyAlignment="1">
      <alignment horizontal="center" vertical="center"/>
    </xf>
    <xf numFmtId="0" fontId="77" fillId="0" borderId="0" xfId="25" applyAlignment="1">
      <alignment horizontal="center" vertical="center"/>
    </xf>
    <xf numFmtId="0" fontId="77" fillId="0" borderId="5" xfId="25" applyBorder="1" applyAlignment="1">
      <alignment horizontal="center" vertical="center"/>
    </xf>
    <xf numFmtId="0" fontId="77" fillId="0" borderId="1" xfId="25" applyBorder="1" applyAlignment="1">
      <alignment horizontal="center" vertical="center"/>
    </xf>
    <xf numFmtId="0" fontId="77" fillId="0" borderId="2" xfId="25" applyBorder="1" applyAlignment="1">
      <alignment horizontal="center" vertical="center"/>
    </xf>
    <xf numFmtId="0" fontId="77" fillId="0" borderId="3" xfId="25" applyBorder="1" applyAlignment="1">
      <alignment horizontal="center" vertical="center"/>
    </xf>
    <xf numFmtId="166" fontId="6" fillId="8" borderId="1" xfId="54" applyNumberFormat="1" applyFont="1" applyFill="1" applyBorder="1" applyAlignment="1" applyProtection="1">
      <alignment horizontal="center" vertical="center"/>
      <protection hidden="1"/>
    </xf>
    <xf numFmtId="166" fontId="6" fillId="8" borderId="3" xfId="54" applyNumberFormat="1" applyFont="1" applyFill="1" applyBorder="1" applyAlignment="1" applyProtection="1">
      <alignment horizontal="center" vertical="center"/>
      <protection hidden="1"/>
    </xf>
    <xf numFmtId="166" fontId="6" fillId="8" borderId="7" xfId="54" applyNumberFormat="1" applyFont="1" applyFill="1" applyBorder="1" applyAlignment="1" applyProtection="1">
      <alignment horizontal="center" vertical="center"/>
      <protection hidden="1"/>
    </xf>
    <xf numFmtId="166" fontId="6" fillId="8" borderId="9" xfId="54" applyNumberFormat="1" applyFont="1" applyFill="1" applyBorder="1" applyAlignment="1" applyProtection="1">
      <alignment horizontal="center" vertical="center"/>
      <protection hidden="1"/>
    </xf>
  </cellXfs>
  <cellStyles count="93">
    <cellStyle name="asd 11 2 2 11" xfId="92" xr:uid="{FA97A408-C7B2-433E-B74B-E545075BE62D}"/>
    <cellStyle name="Bom" xfId="91" builtinId="26"/>
    <cellStyle name="Moeda" xfId="5" builtinId="4"/>
    <cellStyle name="Normal" xfId="0" builtinId="0"/>
    <cellStyle name="Normal 10" xfId="16" xr:uid="{00000000-0005-0000-0000-000002000000}"/>
    <cellStyle name="Normal 11" xfId="66" xr:uid="{839C6E3A-A575-464C-9887-C13F06062969}"/>
    <cellStyle name="Normal 12" xfId="73" xr:uid="{1EC807EA-2A0F-4CD9-8D85-897163C3782B}"/>
    <cellStyle name="Normal 13" xfId="88" xr:uid="{6ED25C2F-4837-4DF9-AAB7-A77A8FA4B6F0}"/>
    <cellStyle name="Normal 16" xfId="18" xr:uid="{00000000-0005-0000-0000-000003000000}"/>
    <cellStyle name="Normal 175" xfId="70" xr:uid="{FF71D9EB-C7AB-40E8-A455-65B783166F23}"/>
    <cellStyle name="Normal 176" xfId="77" xr:uid="{6FE02F6F-3CCF-4A12-9540-EC7159F28C56}"/>
    <cellStyle name="Normal 2" xfId="9" xr:uid="{00000000-0005-0000-0000-000004000000}"/>
    <cellStyle name="Normal 2 11" xfId="12" xr:uid="{00000000-0005-0000-0000-000005000000}"/>
    <cellStyle name="Normal 2 2" xfId="19" xr:uid="{00000000-0005-0000-0000-000006000000}"/>
    <cellStyle name="Normal 2 2 2 2 2" xfId="79" xr:uid="{1B462566-C8CF-453D-A8E4-ADFFB9A05029}"/>
    <cellStyle name="Normal 2 27" xfId="14" xr:uid="{00000000-0005-0000-0000-000007000000}"/>
    <cellStyle name="Normal 2 3" xfId="11" xr:uid="{00000000-0005-0000-0000-000008000000}"/>
    <cellStyle name="Normal 2 3 2" xfId="15" xr:uid="{00000000-0005-0000-0000-000009000000}"/>
    <cellStyle name="Normal 2 4" xfId="75" xr:uid="{9FD33E46-FADF-41DF-9653-20C3F64919C9}"/>
    <cellStyle name="Normal 2 5" xfId="84" xr:uid="{00CBCB85-C79C-45B6-BF4A-E4BD28E2FD89}"/>
    <cellStyle name="Normal 26 2" xfId="10" xr:uid="{00000000-0005-0000-0000-00000A000000}"/>
    <cellStyle name="Normal 3" xfId="20" xr:uid="{00000000-0005-0000-0000-00000B000000}"/>
    <cellStyle name="Normal 3 191" xfId="65" xr:uid="{68CCCC6E-2F36-4CEE-A592-2730BE4AEBBF}"/>
    <cellStyle name="Normal 3 2" xfId="4" xr:uid="{00000000-0005-0000-0000-00000C000000}"/>
    <cellStyle name="Normal 3 2 2" xfId="13" xr:uid="{00000000-0005-0000-0000-00000D000000}"/>
    <cellStyle name="Normal 3 2 2 2" xfId="6" xr:uid="{00000000-0005-0000-0000-00000E000000}"/>
    <cellStyle name="Normal 3 2 2 3" xfId="64" xr:uid="{AB785912-14FC-4646-9386-EA25C6B70999}"/>
    <cellStyle name="Normal 3 3" xfId="17" xr:uid="{00000000-0005-0000-0000-00000F000000}"/>
    <cellStyle name="Normal 37 2" xfId="21" xr:uid="{00000000-0005-0000-0000-000010000000}"/>
    <cellStyle name="Normal 4" xfId="22" xr:uid="{00000000-0005-0000-0000-000011000000}"/>
    <cellStyle name="Normal 4 10 10 2" xfId="87" xr:uid="{E4E542C5-0DA0-4F16-B521-3DC4CFA97FEC}"/>
    <cellStyle name="Normal 4 2" xfId="23" xr:uid="{00000000-0005-0000-0000-000012000000}"/>
    <cellStyle name="Normal 4 2 2" xfId="24" xr:uid="{00000000-0005-0000-0000-000013000000}"/>
    <cellStyle name="Normal 4 3" xfId="74" xr:uid="{34C2E86A-28EF-4D7E-AB30-DBD1543FCBAD}"/>
    <cellStyle name="Normal 5" xfId="25" xr:uid="{00000000-0005-0000-0000-000014000000}"/>
    <cellStyle name="Normal 6" xfId="26" xr:uid="{00000000-0005-0000-0000-000015000000}"/>
    <cellStyle name="Normal 7" xfId="27" xr:uid="{00000000-0005-0000-0000-000016000000}"/>
    <cellStyle name="Normal 7 2" xfId="8" xr:uid="{00000000-0005-0000-0000-000017000000}"/>
    <cellStyle name="Normal 7 3" xfId="71" xr:uid="{F68FD9C1-7EEF-4359-B132-47BA837C9A06}"/>
    <cellStyle name="Normal 8" xfId="28" xr:uid="{00000000-0005-0000-0000-000018000000}"/>
    <cellStyle name="Normal 8 2" xfId="29" xr:uid="{00000000-0005-0000-0000-000019000000}"/>
    <cellStyle name="Normal 9" xfId="30" xr:uid="{00000000-0005-0000-0000-00001A000000}"/>
    <cellStyle name="Normal_Blocos" xfId="31" xr:uid="{00000000-0005-0000-0000-00001B000000}"/>
    <cellStyle name="Normal_Blocos 2" xfId="32" xr:uid="{00000000-0005-0000-0000-00001C000000}"/>
    <cellStyle name="Normal_Blocos 2 2" xfId="33" xr:uid="{00000000-0005-0000-0000-00001D000000}"/>
    <cellStyle name="Normal_Cópia de ORÇAMENTO NOVA BRASÍLIA rev-31-10-11" xfId="34" xr:uid="{00000000-0005-0000-0000-00001E000000}"/>
    <cellStyle name="Normal_PLANILHA EPG DE NOVO BRASIL" xfId="68" xr:uid="{2B28B3AB-D9C6-468F-B626-E2FC1EB928E8}"/>
    <cellStyle name="Porcentagem" xfId="2" builtinId="5"/>
    <cellStyle name="Porcentagem 10" xfId="35" xr:uid="{00000000-0005-0000-0000-000020000000}"/>
    <cellStyle name="Porcentagem 2" xfId="36" xr:uid="{00000000-0005-0000-0000-000021000000}"/>
    <cellStyle name="Porcentagem 2 2" xfId="37" xr:uid="{00000000-0005-0000-0000-000022000000}"/>
    <cellStyle name="Porcentagem 2 2 2" xfId="38" xr:uid="{00000000-0005-0000-0000-000023000000}"/>
    <cellStyle name="Porcentagem 2 2 2 2" xfId="39" xr:uid="{00000000-0005-0000-0000-000024000000}"/>
    <cellStyle name="Porcentagem 2 2 2 3" xfId="82" xr:uid="{B35DE13B-797F-423D-929D-7DF20DDE3184}"/>
    <cellStyle name="Porcentagem 2 2 3" xfId="40" xr:uid="{00000000-0005-0000-0000-000025000000}"/>
    <cellStyle name="Porcentagem 2 2 3 2" xfId="81" xr:uid="{FE14738E-BA96-4E81-AA3E-86069ADDC618}"/>
    <cellStyle name="Porcentagem 2 3" xfId="41" xr:uid="{00000000-0005-0000-0000-000026000000}"/>
    <cellStyle name="Porcentagem 2 4" xfId="42" xr:uid="{00000000-0005-0000-0000-000027000000}"/>
    <cellStyle name="Porcentagem 2 5" xfId="44" xr:uid="{00000000-0005-0000-0000-000028000000}"/>
    <cellStyle name="Porcentagem 2 6" xfId="86" xr:uid="{CCDD70A0-D3F5-4942-BA3E-89613B12371F}"/>
    <cellStyle name="Porcentagem 3" xfId="45" xr:uid="{00000000-0005-0000-0000-000029000000}"/>
    <cellStyle name="Porcentagem 3 188" xfId="80" xr:uid="{EECFE304-D314-4701-B82F-4EFA659D28B5}"/>
    <cellStyle name="Porcentagem 3 2" xfId="46" xr:uid="{00000000-0005-0000-0000-00002A000000}"/>
    <cellStyle name="Ruim" xfId="83" builtinId="27"/>
    <cellStyle name="Separador de milhares 2" xfId="47" xr:uid="{00000000-0005-0000-0000-00002B000000}"/>
    <cellStyle name="Separador de milhares_Cópia de ORÇAMENTO NOVA BRASÍLIA rev-31-10-11" xfId="48" xr:uid="{00000000-0005-0000-0000-00002C000000}"/>
    <cellStyle name="Vírgula" xfId="1" builtinId="3"/>
    <cellStyle name="Vírgula 10" xfId="49" xr:uid="{00000000-0005-0000-0000-00002E000000}"/>
    <cellStyle name="Vírgula 12 2" xfId="50" xr:uid="{00000000-0005-0000-0000-00002F000000}"/>
    <cellStyle name="Vírgula 16" xfId="52" xr:uid="{00000000-0005-0000-0000-000030000000}"/>
    <cellStyle name="Vírgula 16 2" xfId="69" xr:uid="{C6DE6D61-5385-447F-B5ED-F9DD5ED1CB10}"/>
    <cellStyle name="Vírgula 2" xfId="53" xr:uid="{00000000-0005-0000-0000-000031000000}"/>
    <cellStyle name="Vírgula 2 2" xfId="54" xr:uid="{00000000-0005-0000-0000-000032000000}"/>
    <cellStyle name="Vírgula 2 2 2" xfId="43" xr:uid="{00000000-0005-0000-0000-000033000000}"/>
    <cellStyle name="Vírgula 2 2 2 2" xfId="55" xr:uid="{00000000-0005-0000-0000-000034000000}"/>
    <cellStyle name="Vírgula 2 2 3" xfId="56" xr:uid="{00000000-0005-0000-0000-000035000000}"/>
    <cellStyle name="Vírgula 2 2 3 2" xfId="57" xr:uid="{00000000-0005-0000-0000-000036000000}"/>
    <cellStyle name="Vírgula 2 2 4" xfId="58" xr:uid="{00000000-0005-0000-0000-000037000000}"/>
    <cellStyle name="Vírgula 2 3" xfId="59" xr:uid="{00000000-0005-0000-0000-000038000000}"/>
    <cellStyle name="Vírgula 2 3 3" xfId="60" xr:uid="{00000000-0005-0000-0000-000039000000}"/>
    <cellStyle name="Vírgula 2 4" xfId="85" xr:uid="{BA60B7D5-F932-4836-97CC-8A2874EAB30B}"/>
    <cellStyle name="Vírgula 21" xfId="51" xr:uid="{00000000-0005-0000-0000-00003A000000}"/>
    <cellStyle name="Vírgula 3" xfId="61" xr:uid="{00000000-0005-0000-0000-00003B000000}"/>
    <cellStyle name="Vírgula 3 2" xfId="72" xr:uid="{10961771-8835-40A3-A157-14D11AA205EC}"/>
    <cellStyle name="Vírgula 4" xfId="62" xr:uid="{00000000-0005-0000-0000-00003C000000}"/>
    <cellStyle name="Vírgula 4 10 3" xfId="78" xr:uid="{B2623BC6-4CF9-46EB-A967-B0A0E55CC440}"/>
    <cellStyle name="Vírgula 4 2" xfId="76" xr:uid="{71C3AD10-CD16-4326-B4E9-9E9ADC6919B4}"/>
    <cellStyle name="Vírgula 4 3" xfId="3" xr:uid="{00000000-0005-0000-0000-00003D000000}"/>
    <cellStyle name="Vírgula 4 4" xfId="7" xr:uid="{00000000-0005-0000-0000-00003E000000}"/>
    <cellStyle name="Vírgula 5" xfId="63" xr:uid="{00000000-0005-0000-0000-00003F000000}"/>
    <cellStyle name="Vírgula 6" xfId="67" xr:uid="{4397B72D-F88B-4B3B-9F3A-D49952CF3015}"/>
    <cellStyle name="Vírgula 6 2" xfId="90" xr:uid="{90AC406A-CB30-4717-A31B-52E70ACCCAAB}"/>
    <cellStyle name="Vírgula 7" xfId="89" xr:uid="{3E890A97-4672-4843-B0D3-3FB6B28950F2}"/>
  </cellStyles>
  <dxfs count="1">
    <dxf>
      <font>
        <condense val="0"/>
        <extend val="0"/>
        <color indexed="12"/>
      </font>
    </dxf>
  </dxfs>
  <tableStyles count="0" defaultTableStyle="TableStyleMedium2" defaultPivotStyle="PivotStyleLight16"/>
  <colors>
    <mruColors>
      <color rgb="FFFFFFCC"/>
      <color rgb="FFFF9933"/>
      <color rgb="FFFFFF00"/>
      <color rgb="FFFF0000"/>
      <color rgb="FF66FF66"/>
      <color rgb="FFDDEBF7"/>
      <color rgb="FFD9D9D9"/>
      <color rgb="FFE7E6E6"/>
      <color rgb="FF9BC2E6"/>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9" Type="http://schemas.openxmlformats.org/officeDocument/2006/relationships/externalLink" Target="externalLinks/externalLink16.xml"/><Relationship Id="rId21" Type="http://schemas.openxmlformats.org/officeDocument/2006/relationships/worksheet" Target="worksheets/sheet21.xml"/><Relationship Id="rId34" Type="http://schemas.openxmlformats.org/officeDocument/2006/relationships/externalLink" Target="externalLinks/externalLink11.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externalLink" Target="externalLinks/externalLink9.xml"/><Relationship Id="rId37" Type="http://schemas.openxmlformats.org/officeDocument/2006/relationships/externalLink" Target="externalLinks/externalLink14.xml"/><Relationship Id="rId40" Type="http://schemas.openxmlformats.org/officeDocument/2006/relationships/externalLink" Target="externalLinks/externalLink1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8.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externalLink" Target="externalLinks/externalLink12.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externalLink" Target="externalLinks/externalLink10.xml"/><Relationship Id="rId38" Type="http://schemas.openxmlformats.org/officeDocument/2006/relationships/externalLink" Target="externalLinks/externalLink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1" Type="http://schemas.openxmlformats.org/officeDocument/2006/relationships/image" Target="../media/image2.wmf"/></Relationships>
</file>

<file path=xl/drawings/_rels/drawing4.xml.rels><?xml version="1.0" encoding="UTF-8" standalone="yes"?>
<Relationships xmlns="http://schemas.openxmlformats.org/package/2006/relationships"><Relationship Id="rId1" Type="http://schemas.openxmlformats.org/officeDocument/2006/relationships/image" Target="../media/image2.wmf"/></Relationships>
</file>

<file path=xl/drawings/_rels/drawing5.xml.rels><?xml version="1.0" encoding="UTF-8" standalone="yes"?>
<Relationships xmlns="http://schemas.openxmlformats.org/package/2006/relationships"><Relationship Id="rId1" Type="http://schemas.openxmlformats.org/officeDocument/2006/relationships/image" Target="../media/image2.wmf"/></Relationships>
</file>

<file path=xl/drawings/_rels/drawing6.xml.rels><?xml version="1.0" encoding="UTF-8" standalone="yes"?>
<Relationships xmlns="http://schemas.openxmlformats.org/package/2006/relationships"><Relationship Id="rId1" Type="http://schemas.openxmlformats.org/officeDocument/2006/relationships/image" Target="../media/image2.wmf"/></Relationships>
</file>

<file path=xl/drawings/_rels/drawing7.xml.rels><?xml version="1.0" encoding="UTF-8" standalone="yes"?>
<Relationships xmlns="http://schemas.openxmlformats.org/package/2006/relationships"><Relationship Id="rId1" Type="http://schemas.openxmlformats.org/officeDocument/2006/relationships/image" Target="../media/image2.wmf"/></Relationships>
</file>

<file path=xl/drawings/_rels/drawing8.xml.rels><?xml version="1.0" encoding="UTF-8" standalone="yes"?>
<Relationships xmlns="http://schemas.openxmlformats.org/package/2006/relationships"><Relationship Id="rId1" Type="http://schemas.openxmlformats.org/officeDocument/2006/relationships/image" Target="../media/image2.wmf"/></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8.png"/></Relationships>
</file>

<file path=xl/drawings/_rels/drawing20.xml.rels><?xml version="1.0" encoding="UTF-8" standalone="yes"?>
<Relationships xmlns="http://schemas.openxmlformats.org/package/2006/relationships"><Relationship Id="rId1" Type="http://schemas.openxmlformats.org/officeDocument/2006/relationships/image" Target="../media/image9.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285750</xdr:rowOff>
    </xdr:from>
    <xdr:to>
      <xdr:col>2</xdr:col>
      <xdr:colOff>276225</xdr:colOff>
      <xdr:row>3</xdr:row>
      <xdr:rowOff>353060</xdr:rowOff>
    </xdr:to>
    <xdr:pic>
      <xdr:nvPicPr>
        <xdr:cNvPr id="2050" name="Picture 4" descr="Macintosh HD:Users:darianemiranda:Downloads:{AE215E2C-18B1-EE52-611B-EC86EAEAB8EB}-2.png">
          <a:extLst>
            <a:ext uri="{FF2B5EF4-FFF2-40B4-BE49-F238E27FC236}">
              <a16:creationId xmlns:a16="http://schemas.microsoft.com/office/drawing/2014/main" id="{00000000-0008-0000-0200-000002080000}"/>
            </a:ext>
          </a:extLst>
        </xdr:cNvPr>
        <xdr:cNvPicPr>
          <a:picLocks noChangeAspect="1"/>
        </xdr:cNvPicPr>
      </xdr:nvPicPr>
      <xdr:blipFill>
        <a:blip xmlns:r="http://schemas.openxmlformats.org/officeDocument/2006/relationships" r:embed="rId1"/>
        <a:stretch>
          <a:fillRect/>
        </a:stretch>
      </xdr:blipFill>
      <xdr:spPr>
        <a:xfrm>
          <a:off x="304800" y="285750"/>
          <a:ext cx="1257300" cy="1308100"/>
        </a:xfrm>
        <a:prstGeom prst="rect">
          <a:avLst/>
        </a:prstGeom>
        <a:noFill/>
        <a:ln w="9525">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xdr:colOff>
      <xdr:row>0</xdr:row>
      <xdr:rowOff>47625</xdr:rowOff>
    </xdr:from>
    <xdr:to>
      <xdr:col>2</xdr:col>
      <xdr:colOff>609600</xdr:colOff>
      <xdr:row>3</xdr:row>
      <xdr:rowOff>66675</xdr:rowOff>
    </xdr:to>
    <xdr:pic>
      <xdr:nvPicPr>
        <xdr:cNvPr id="4098" name="Imagem 1">
          <a:extLst>
            <a:ext uri="{FF2B5EF4-FFF2-40B4-BE49-F238E27FC236}">
              <a16:creationId xmlns:a16="http://schemas.microsoft.com/office/drawing/2014/main" id="{00000000-0008-0000-0400-000002100000}"/>
            </a:ext>
          </a:extLst>
        </xdr:cNvPr>
        <xdr:cNvPicPr>
          <a:picLocks noChangeAspect="1"/>
        </xdr:cNvPicPr>
      </xdr:nvPicPr>
      <xdr:blipFill>
        <a:blip xmlns:r="http://schemas.openxmlformats.org/officeDocument/2006/relationships" r:embed="rId1"/>
        <a:stretch>
          <a:fillRect/>
        </a:stretch>
      </xdr:blipFill>
      <xdr:spPr>
        <a:xfrm>
          <a:off x="4476750" y="47625"/>
          <a:ext cx="600075" cy="561975"/>
        </a:xfrm>
        <a:prstGeom prst="rect">
          <a:avLst/>
        </a:prstGeom>
        <a:noFill/>
        <a:ln w="9525">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829310</xdr:colOff>
      <xdr:row>0</xdr:row>
      <xdr:rowOff>47625</xdr:rowOff>
    </xdr:from>
    <xdr:to>
      <xdr:col>2</xdr:col>
      <xdr:colOff>438150</xdr:colOff>
      <xdr:row>3</xdr:row>
      <xdr:rowOff>66675</xdr:rowOff>
    </xdr:to>
    <xdr:pic>
      <xdr:nvPicPr>
        <xdr:cNvPr id="5122" name="Imagem 1">
          <a:extLst>
            <a:ext uri="{FF2B5EF4-FFF2-40B4-BE49-F238E27FC236}">
              <a16:creationId xmlns:a16="http://schemas.microsoft.com/office/drawing/2014/main" id="{00000000-0008-0000-0500-000002140000}"/>
            </a:ext>
          </a:extLst>
        </xdr:cNvPr>
        <xdr:cNvPicPr>
          <a:picLocks noChangeAspect="1"/>
        </xdr:cNvPicPr>
      </xdr:nvPicPr>
      <xdr:blipFill>
        <a:blip xmlns:r="http://schemas.openxmlformats.org/officeDocument/2006/relationships" r:embed="rId1"/>
        <a:stretch>
          <a:fillRect/>
        </a:stretch>
      </xdr:blipFill>
      <xdr:spPr>
        <a:xfrm>
          <a:off x="4305935" y="47625"/>
          <a:ext cx="599440" cy="561975"/>
        </a:xfrm>
        <a:prstGeom prst="rect">
          <a:avLst/>
        </a:prstGeom>
        <a:noFill/>
        <a:ln w="9525">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142875</xdr:colOff>
      <xdr:row>0</xdr:row>
      <xdr:rowOff>57150</xdr:rowOff>
    </xdr:from>
    <xdr:to>
      <xdr:col>2</xdr:col>
      <xdr:colOff>95250</xdr:colOff>
      <xdr:row>2</xdr:row>
      <xdr:rowOff>152400</xdr:rowOff>
    </xdr:to>
    <xdr:pic>
      <xdr:nvPicPr>
        <xdr:cNvPr id="6148" name="Imagem 1">
          <a:extLst>
            <a:ext uri="{FF2B5EF4-FFF2-40B4-BE49-F238E27FC236}">
              <a16:creationId xmlns:a16="http://schemas.microsoft.com/office/drawing/2014/main" id="{00000000-0008-0000-0600-000004180000}"/>
            </a:ext>
          </a:extLst>
        </xdr:cNvPr>
        <xdr:cNvPicPr>
          <a:picLocks noChangeAspect="1"/>
        </xdr:cNvPicPr>
      </xdr:nvPicPr>
      <xdr:blipFill>
        <a:blip xmlns:r="http://schemas.openxmlformats.org/officeDocument/2006/relationships" r:embed="rId1"/>
        <a:stretch>
          <a:fillRect/>
        </a:stretch>
      </xdr:blipFill>
      <xdr:spPr>
        <a:xfrm>
          <a:off x="0" y="57150"/>
          <a:ext cx="0" cy="476250"/>
        </a:xfrm>
        <a:prstGeom prst="rect">
          <a:avLst/>
        </a:prstGeom>
        <a:noFill/>
        <a:ln w="9525">
          <a:noFill/>
        </a:ln>
      </xdr:spPr>
    </xdr:pic>
    <xdr:clientData/>
  </xdr:twoCellAnchor>
  <xdr:twoCellAnchor>
    <xdr:from>
      <xdr:col>9</xdr:col>
      <xdr:colOff>104775</xdr:colOff>
      <xdr:row>0</xdr:row>
      <xdr:rowOff>9525</xdr:rowOff>
    </xdr:from>
    <xdr:to>
      <xdr:col>10</xdr:col>
      <xdr:colOff>85725</xdr:colOff>
      <xdr:row>2</xdr:row>
      <xdr:rowOff>171450</xdr:rowOff>
    </xdr:to>
    <xdr:pic>
      <xdr:nvPicPr>
        <xdr:cNvPr id="6149" name="Imagem 1">
          <a:extLst>
            <a:ext uri="{FF2B5EF4-FFF2-40B4-BE49-F238E27FC236}">
              <a16:creationId xmlns:a16="http://schemas.microsoft.com/office/drawing/2014/main" id="{00000000-0008-0000-0600-000005180000}"/>
            </a:ext>
          </a:extLst>
        </xdr:cNvPr>
        <xdr:cNvPicPr>
          <a:picLocks noChangeAspect="1"/>
        </xdr:cNvPicPr>
      </xdr:nvPicPr>
      <xdr:blipFill>
        <a:blip xmlns:r="http://schemas.openxmlformats.org/officeDocument/2006/relationships" r:embed="rId1"/>
        <a:stretch>
          <a:fillRect/>
        </a:stretch>
      </xdr:blipFill>
      <xdr:spPr>
        <a:xfrm>
          <a:off x="0" y="9525"/>
          <a:ext cx="0" cy="542925"/>
        </a:xfrm>
        <a:prstGeom prst="rect">
          <a:avLst/>
        </a:prstGeom>
        <a:noFill/>
        <a:ln w="9525">
          <a:noFill/>
        </a:ln>
      </xdr:spPr>
    </xdr:pic>
    <xdr:clientData/>
  </xdr:twoCellAnchor>
  <xdr:twoCellAnchor>
    <xdr:from>
      <xdr:col>17</xdr:col>
      <xdr:colOff>352425</xdr:colOff>
      <xdr:row>0</xdr:row>
      <xdr:rowOff>38100</xdr:rowOff>
    </xdr:from>
    <xdr:to>
      <xdr:col>18</xdr:col>
      <xdr:colOff>343535</xdr:colOff>
      <xdr:row>3</xdr:row>
      <xdr:rowOff>9525</xdr:rowOff>
    </xdr:to>
    <xdr:pic>
      <xdr:nvPicPr>
        <xdr:cNvPr id="6150" name="Imagem 1">
          <a:extLst>
            <a:ext uri="{FF2B5EF4-FFF2-40B4-BE49-F238E27FC236}">
              <a16:creationId xmlns:a16="http://schemas.microsoft.com/office/drawing/2014/main" id="{00000000-0008-0000-0600-000006180000}"/>
            </a:ext>
          </a:extLst>
        </xdr:cNvPr>
        <xdr:cNvPicPr>
          <a:picLocks noChangeAspect="1"/>
        </xdr:cNvPicPr>
      </xdr:nvPicPr>
      <xdr:blipFill>
        <a:blip xmlns:r="http://schemas.openxmlformats.org/officeDocument/2006/relationships" r:embed="rId1"/>
        <a:stretch>
          <a:fillRect/>
        </a:stretch>
      </xdr:blipFill>
      <xdr:spPr>
        <a:xfrm>
          <a:off x="3114675" y="38100"/>
          <a:ext cx="591185" cy="542925"/>
        </a:xfrm>
        <a:prstGeom prst="rect">
          <a:avLst/>
        </a:prstGeom>
        <a:noFill/>
        <a:ln w="9525">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847725</xdr:colOff>
      <xdr:row>0</xdr:row>
      <xdr:rowOff>19050</xdr:rowOff>
    </xdr:from>
    <xdr:to>
      <xdr:col>3</xdr:col>
      <xdr:colOff>1362710</xdr:colOff>
      <xdr:row>2</xdr:row>
      <xdr:rowOff>161925</xdr:rowOff>
    </xdr:to>
    <xdr:pic>
      <xdr:nvPicPr>
        <xdr:cNvPr id="7170" name="Imagem 1">
          <a:extLst>
            <a:ext uri="{FF2B5EF4-FFF2-40B4-BE49-F238E27FC236}">
              <a16:creationId xmlns:a16="http://schemas.microsoft.com/office/drawing/2014/main" id="{00000000-0008-0000-0700-0000021C0000}"/>
            </a:ext>
          </a:extLst>
        </xdr:cNvPr>
        <xdr:cNvPicPr>
          <a:picLocks noChangeAspect="1"/>
        </xdr:cNvPicPr>
      </xdr:nvPicPr>
      <xdr:blipFill>
        <a:blip xmlns:r="http://schemas.openxmlformats.org/officeDocument/2006/relationships" r:embed="rId1"/>
        <a:stretch>
          <a:fillRect/>
        </a:stretch>
      </xdr:blipFill>
      <xdr:spPr>
        <a:xfrm>
          <a:off x="5734050" y="19050"/>
          <a:ext cx="514985" cy="466725"/>
        </a:xfrm>
        <a:prstGeom prst="rect">
          <a:avLst/>
        </a:prstGeom>
        <a:noFill/>
        <a:ln w="9525">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172085</xdr:colOff>
      <xdr:row>0</xdr:row>
      <xdr:rowOff>47625</xdr:rowOff>
    </xdr:from>
    <xdr:to>
      <xdr:col>2</xdr:col>
      <xdr:colOff>657225</xdr:colOff>
      <xdr:row>2</xdr:row>
      <xdr:rowOff>142875</xdr:rowOff>
    </xdr:to>
    <xdr:pic>
      <xdr:nvPicPr>
        <xdr:cNvPr id="8194" name="Imagem 1">
          <a:extLst>
            <a:ext uri="{FF2B5EF4-FFF2-40B4-BE49-F238E27FC236}">
              <a16:creationId xmlns:a16="http://schemas.microsoft.com/office/drawing/2014/main" id="{00000000-0008-0000-0800-000002200000}"/>
            </a:ext>
          </a:extLst>
        </xdr:cNvPr>
        <xdr:cNvPicPr>
          <a:picLocks noChangeAspect="1"/>
        </xdr:cNvPicPr>
      </xdr:nvPicPr>
      <xdr:blipFill>
        <a:blip xmlns:r="http://schemas.openxmlformats.org/officeDocument/2006/relationships" r:embed="rId1"/>
        <a:stretch>
          <a:fillRect/>
        </a:stretch>
      </xdr:blipFill>
      <xdr:spPr>
        <a:xfrm>
          <a:off x="4067810" y="47625"/>
          <a:ext cx="485140" cy="476250"/>
        </a:xfrm>
        <a:prstGeom prst="rect">
          <a:avLst/>
        </a:prstGeom>
        <a:noFill/>
        <a:ln w="9525">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142875</xdr:colOff>
      <xdr:row>0</xdr:row>
      <xdr:rowOff>0</xdr:rowOff>
    </xdr:from>
    <xdr:to>
      <xdr:col>3</xdr:col>
      <xdr:colOff>95250</xdr:colOff>
      <xdr:row>0</xdr:row>
      <xdr:rowOff>152400</xdr:rowOff>
    </xdr:to>
    <xdr:pic>
      <xdr:nvPicPr>
        <xdr:cNvPr id="9221" name="Imagem 1">
          <a:extLst>
            <a:ext uri="{FF2B5EF4-FFF2-40B4-BE49-F238E27FC236}">
              <a16:creationId xmlns:a16="http://schemas.microsoft.com/office/drawing/2014/main" id="{00000000-0008-0000-0900-000005240000}"/>
            </a:ext>
          </a:extLst>
        </xdr:cNvPr>
        <xdr:cNvPicPr>
          <a:picLocks noChangeAspect="1"/>
        </xdr:cNvPicPr>
      </xdr:nvPicPr>
      <xdr:blipFill>
        <a:blip xmlns:r="http://schemas.openxmlformats.org/officeDocument/2006/relationships" r:embed="rId1"/>
        <a:stretch>
          <a:fillRect/>
        </a:stretch>
      </xdr:blipFill>
      <xdr:spPr>
        <a:xfrm>
          <a:off x="0" y="0"/>
          <a:ext cx="0" cy="152400"/>
        </a:xfrm>
        <a:prstGeom prst="rect">
          <a:avLst/>
        </a:prstGeom>
        <a:noFill/>
        <a:ln w="9525">
          <a:noFill/>
        </a:ln>
      </xdr:spPr>
    </xdr:pic>
    <xdr:clientData/>
  </xdr:twoCellAnchor>
  <xdr:twoCellAnchor>
    <xdr:from>
      <xdr:col>10</xdr:col>
      <xdr:colOff>142875</xdr:colOff>
      <xdr:row>0</xdr:row>
      <xdr:rowOff>0</xdr:rowOff>
    </xdr:from>
    <xdr:to>
      <xdr:col>11</xdr:col>
      <xdr:colOff>95250</xdr:colOff>
      <xdr:row>0</xdr:row>
      <xdr:rowOff>152400</xdr:rowOff>
    </xdr:to>
    <xdr:pic>
      <xdr:nvPicPr>
        <xdr:cNvPr id="9222" name="Imagem 1">
          <a:extLst>
            <a:ext uri="{FF2B5EF4-FFF2-40B4-BE49-F238E27FC236}">
              <a16:creationId xmlns:a16="http://schemas.microsoft.com/office/drawing/2014/main" id="{00000000-0008-0000-0900-000006240000}"/>
            </a:ext>
          </a:extLst>
        </xdr:cNvPr>
        <xdr:cNvPicPr>
          <a:picLocks noChangeAspect="1"/>
        </xdr:cNvPicPr>
      </xdr:nvPicPr>
      <xdr:blipFill>
        <a:blip xmlns:r="http://schemas.openxmlformats.org/officeDocument/2006/relationships" r:embed="rId1"/>
        <a:stretch>
          <a:fillRect/>
        </a:stretch>
      </xdr:blipFill>
      <xdr:spPr>
        <a:xfrm>
          <a:off x="0" y="0"/>
          <a:ext cx="0" cy="152400"/>
        </a:xfrm>
        <a:prstGeom prst="rect">
          <a:avLst/>
        </a:prstGeom>
        <a:noFill/>
        <a:ln w="9525">
          <a:noFill/>
        </a:ln>
      </xdr:spPr>
    </xdr:pic>
    <xdr:clientData/>
  </xdr:twoCellAnchor>
  <xdr:twoCellAnchor>
    <xdr:from>
      <xdr:col>18</xdr:col>
      <xdr:colOff>104775</xdr:colOff>
      <xdr:row>0</xdr:row>
      <xdr:rowOff>0</xdr:rowOff>
    </xdr:from>
    <xdr:to>
      <xdr:col>19</xdr:col>
      <xdr:colOff>85725</xdr:colOff>
      <xdr:row>0</xdr:row>
      <xdr:rowOff>171450</xdr:rowOff>
    </xdr:to>
    <xdr:pic>
      <xdr:nvPicPr>
        <xdr:cNvPr id="9223" name="Imagem 1">
          <a:extLst>
            <a:ext uri="{FF2B5EF4-FFF2-40B4-BE49-F238E27FC236}">
              <a16:creationId xmlns:a16="http://schemas.microsoft.com/office/drawing/2014/main" id="{00000000-0008-0000-0900-000007240000}"/>
            </a:ext>
          </a:extLst>
        </xdr:cNvPr>
        <xdr:cNvPicPr>
          <a:picLocks noChangeAspect="1"/>
        </xdr:cNvPicPr>
      </xdr:nvPicPr>
      <xdr:blipFill>
        <a:blip xmlns:r="http://schemas.openxmlformats.org/officeDocument/2006/relationships" r:embed="rId1"/>
        <a:stretch>
          <a:fillRect/>
        </a:stretch>
      </xdr:blipFill>
      <xdr:spPr>
        <a:xfrm>
          <a:off x="0" y="0"/>
          <a:ext cx="0" cy="171450"/>
        </a:xfrm>
        <a:prstGeom prst="rect">
          <a:avLst/>
        </a:prstGeom>
        <a:noFill/>
        <a:ln w="9525">
          <a:noFill/>
        </a:ln>
      </xdr:spPr>
    </xdr:pic>
    <xdr:clientData/>
  </xdr:twoCellAnchor>
  <xdr:twoCellAnchor>
    <xdr:from>
      <xdr:col>25</xdr:col>
      <xdr:colOff>866775</xdr:colOff>
      <xdr:row>0</xdr:row>
      <xdr:rowOff>28575</xdr:rowOff>
    </xdr:from>
    <xdr:to>
      <xdr:col>26</xdr:col>
      <xdr:colOff>571500</xdr:colOff>
      <xdr:row>2</xdr:row>
      <xdr:rowOff>180975</xdr:rowOff>
    </xdr:to>
    <xdr:pic>
      <xdr:nvPicPr>
        <xdr:cNvPr id="9224" name="Imagem 1">
          <a:extLst>
            <a:ext uri="{FF2B5EF4-FFF2-40B4-BE49-F238E27FC236}">
              <a16:creationId xmlns:a16="http://schemas.microsoft.com/office/drawing/2014/main" id="{00000000-0008-0000-0900-000008240000}"/>
            </a:ext>
          </a:extLst>
        </xdr:cNvPr>
        <xdr:cNvPicPr>
          <a:picLocks noChangeAspect="1"/>
        </xdr:cNvPicPr>
      </xdr:nvPicPr>
      <xdr:blipFill>
        <a:blip xmlns:r="http://schemas.openxmlformats.org/officeDocument/2006/relationships" r:embed="rId1"/>
        <a:stretch>
          <a:fillRect/>
        </a:stretch>
      </xdr:blipFill>
      <xdr:spPr>
        <a:xfrm>
          <a:off x="3390900" y="28575"/>
          <a:ext cx="600075" cy="533400"/>
        </a:xfrm>
        <a:prstGeom prst="rect">
          <a:avLst/>
        </a:prstGeom>
        <a:noFill/>
        <a:ln w="9525">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1019175</xdr:colOff>
      <xdr:row>0</xdr:row>
      <xdr:rowOff>28575</xdr:rowOff>
    </xdr:from>
    <xdr:to>
      <xdr:col>3</xdr:col>
      <xdr:colOff>504190</xdr:colOff>
      <xdr:row>2</xdr:row>
      <xdr:rowOff>171450</xdr:rowOff>
    </xdr:to>
    <xdr:pic>
      <xdr:nvPicPr>
        <xdr:cNvPr id="10242" name="Imagem 1">
          <a:extLst>
            <a:ext uri="{FF2B5EF4-FFF2-40B4-BE49-F238E27FC236}">
              <a16:creationId xmlns:a16="http://schemas.microsoft.com/office/drawing/2014/main" id="{00000000-0008-0000-0A00-000002280000}"/>
            </a:ext>
          </a:extLst>
        </xdr:cNvPr>
        <xdr:cNvPicPr>
          <a:picLocks noChangeAspect="1"/>
        </xdr:cNvPicPr>
      </xdr:nvPicPr>
      <xdr:blipFill>
        <a:blip xmlns:r="http://schemas.openxmlformats.org/officeDocument/2006/relationships" r:embed="rId1"/>
        <a:stretch>
          <a:fillRect/>
        </a:stretch>
      </xdr:blipFill>
      <xdr:spPr>
        <a:xfrm>
          <a:off x="5505450" y="28575"/>
          <a:ext cx="523240" cy="523875"/>
        </a:xfrm>
        <a:prstGeom prst="rect">
          <a:avLst/>
        </a:prstGeom>
        <a:noFill/>
        <a:ln w="9525">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28575</xdr:colOff>
      <xdr:row>0</xdr:row>
      <xdr:rowOff>85090</xdr:rowOff>
    </xdr:from>
    <xdr:to>
      <xdr:col>1</xdr:col>
      <xdr:colOff>628650</xdr:colOff>
      <xdr:row>2</xdr:row>
      <xdr:rowOff>38100</xdr:rowOff>
    </xdr:to>
    <xdr:pic>
      <xdr:nvPicPr>
        <xdr:cNvPr id="12290" name="Picture 4" descr="Macintosh HD:Users:darianemiranda:Downloads:{AE215E2C-18B1-EE52-611B-EC86EAEAB8EB}-2.png">
          <a:extLst>
            <a:ext uri="{FF2B5EF4-FFF2-40B4-BE49-F238E27FC236}">
              <a16:creationId xmlns:a16="http://schemas.microsoft.com/office/drawing/2014/main" id="{00000000-0008-0000-0B00-000002300000}"/>
            </a:ext>
          </a:extLst>
        </xdr:cNvPr>
        <xdr:cNvPicPr>
          <a:picLocks noChangeAspect="1"/>
        </xdr:cNvPicPr>
      </xdr:nvPicPr>
      <xdr:blipFill>
        <a:blip xmlns:r="http://schemas.openxmlformats.org/officeDocument/2006/relationships" r:embed="rId1"/>
        <a:stretch>
          <a:fillRect/>
        </a:stretch>
      </xdr:blipFill>
      <xdr:spPr>
        <a:xfrm>
          <a:off x="590550" y="85090"/>
          <a:ext cx="600075" cy="581660"/>
        </a:xfrm>
        <a:prstGeom prst="rect">
          <a:avLst/>
        </a:prstGeom>
        <a:noFill/>
        <a:ln w="9525">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304800</xdr:colOff>
      <xdr:row>0</xdr:row>
      <xdr:rowOff>200025</xdr:rowOff>
    </xdr:from>
    <xdr:to>
      <xdr:col>2</xdr:col>
      <xdr:colOff>352425</xdr:colOff>
      <xdr:row>5</xdr:row>
      <xdr:rowOff>171450</xdr:rowOff>
    </xdr:to>
    <xdr:pic>
      <xdr:nvPicPr>
        <xdr:cNvPr id="14338" name="Picture 4" descr="Macintosh HD:Users:darianemiranda:Downloads:{AE215E2C-18B1-EE52-611B-EC86EAEAB8EB}-2.png">
          <a:extLst>
            <a:ext uri="{FF2B5EF4-FFF2-40B4-BE49-F238E27FC236}">
              <a16:creationId xmlns:a16="http://schemas.microsoft.com/office/drawing/2014/main" id="{00000000-0008-0000-0D00-000002380000}"/>
            </a:ext>
          </a:extLst>
        </xdr:cNvPr>
        <xdr:cNvPicPr>
          <a:picLocks noChangeAspect="1"/>
        </xdr:cNvPicPr>
      </xdr:nvPicPr>
      <xdr:blipFill>
        <a:blip xmlns:r="http://schemas.openxmlformats.org/officeDocument/2006/relationships" r:embed="rId1"/>
        <a:stretch>
          <a:fillRect/>
        </a:stretch>
      </xdr:blipFill>
      <xdr:spPr>
        <a:xfrm>
          <a:off x="304800" y="200025"/>
          <a:ext cx="1266825" cy="1314450"/>
        </a:xfrm>
        <a:prstGeom prst="rect">
          <a:avLst/>
        </a:prstGeom>
        <a:noFill/>
        <a:ln w="9525">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4004786</xdr:colOff>
      <xdr:row>3</xdr:row>
      <xdr:rowOff>116682</xdr:rowOff>
    </xdr:to>
    <xdr:pic>
      <xdr:nvPicPr>
        <xdr:cNvPr id="3" name="Imagem 2">
          <a:extLst>
            <a:ext uri="{FF2B5EF4-FFF2-40B4-BE49-F238E27FC236}">
              <a16:creationId xmlns:a16="http://schemas.microsoft.com/office/drawing/2014/main" id="{AF3EF520-A51E-4C6E-920A-201DB57DFF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386036" cy="89058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0</xdr:row>
      <xdr:rowOff>2</xdr:rowOff>
    </xdr:from>
    <xdr:to>
      <xdr:col>2</xdr:col>
      <xdr:colOff>359760</xdr:colOff>
      <xdr:row>0</xdr:row>
      <xdr:rowOff>696280</xdr:rowOff>
    </xdr:to>
    <xdr:pic>
      <xdr:nvPicPr>
        <xdr:cNvPr id="2" name="Imagem 1">
          <a:extLst>
            <a:ext uri="{FF2B5EF4-FFF2-40B4-BE49-F238E27FC236}">
              <a16:creationId xmlns:a16="http://schemas.microsoft.com/office/drawing/2014/main" id="{944B5CB8-EA20-437A-A0CB-F64AABF66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2"/>
          <a:ext cx="4807934" cy="696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63500</xdr:colOff>
      <xdr:row>957</xdr:row>
      <xdr:rowOff>0</xdr:rowOff>
    </xdr:from>
    <xdr:ext cx="6642100" cy="0"/>
    <xdr:sp macro="" textlink="">
      <xdr:nvSpPr>
        <xdr:cNvPr id="2" name="Shape 184">
          <a:extLst>
            <a:ext uri="{FF2B5EF4-FFF2-40B4-BE49-F238E27FC236}">
              <a16:creationId xmlns:a16="http://schemas.microsoft.com/office/drawing/2014/main" id="{7A7E1B5A-AD4C-40B9-8311-3C75BB56AE72}"/>
            </a:ext>
          </a:extLst>
        </xdr:cNvPr>
        <xdr:cNvSpPr/>
      </xdr:nvSpPr>
      <xdr:spPr>
        <a:xfrm>
          <a:off x="63500" y="192633600"/>
          <a:ext cx="6642100" cy="0"/>
        </a:xfrm>
        <a:custGeom>
          <a:avLst/>
          <a:gdLst/>
          <a:ahLst/>
          <a:cxnLst/>
          <a:rect l="0" t="0" r="0" b="0"/>
          <a:pathLst>
            <a:path w="6642100">
              <a:moveTo>
                <a:pt x="0" y="0"/>
              </a:moveTo>
              <a:lnTo>
                <a:pt x="6642100" y="0"/>
              </a:lnTo>
            </a:path>
          </a:pathLst>
        </a:custGeom>
        <a:ln w="9525">
          <a:solidFill>
            <a:srgbClr val="999999"/>
          </a:solidFill>
        </a:ln>
      </xdr:spPr>
    </xdr:sp>
    <xdr:clientData/>
  </xdr:oneCellAnchor>
  <xdr:twoCellAnchor editAs="oneCell">
    <xdr:from>
      <xdr:col>0</xdr:col>
      <xdr:colOff>1</xdr:colOff>
      <xdr:row>0</xdr:row>
      <xdr:rowOff>2</xdr:rowOff>
    </xdr:from>
    <xdr:to>
      <xdr:col>2</xdr:col>
      <xdr:colOff>499206</xdr:colOff>
      <xdr:row>0</xdr:row>
      <xdr:rowOff>631510</xdr:rowOff>
    </xdr:to>
    <xdr:pic>
      <xdr:nvPicPr>
        <xdr:cNvPr id="3" name="Imagem 2">
          <a:extLst>
            <a:ext uri="{FF2B5EF4-FFF2-40B4-BE49-F238E27FC236}">
              <a16:creationId xmlns:a16="http://schemas.microsoft.com/office/drawing/2014/main" id="{7601066D-A5D1-4F6F-82BC-1B5A4911B7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2"/>
          <a:ext cx="4528280" cy="6315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104670</xdr:colOff>
      <xdr:row>0</xdr:row>
      <xdr:rowOff>94203</xdr:rowOff>
    </xdr:from>
    <xdr:to>
      <xdr:col>1</xdr:col>
      <xdr:colOff>211109</xdr:colOff>
      <xdr:row>4</xdr:row>
      <xdr:rowOff>94411</xdr:rowOff>
    </xdr:to>
    <xdr:pic>
      <xdr:nvPicPr>
        <xdr:cNvPr id="2" name="Imagem 1">
          <a:extLst>
            <a:ext uri="{FF2B5EF4-FFF2-40B4-BE49-F238E27FC236}">
              <a16:creationId xmlns:a16="http://schemas.microsoft.com/office/drawing/2014/main" id="{7334BCDC-3A3F-41A6-B71F-A3749C13007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6927" r="6280" b="8024"/>
        <a:stretch/>
      </xdr:blipFill>
      <xdr:spPr>
        <a:xfrm>
          <a:off x="104670" y="94203"/>
          <a:ext cx="954269" cy="92130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xdr:colOff>
      <xdr:row>0</xdr:row>
      <xdr:rowOff>37622</xdr:rowOff>
    </xdr:from>
    <xdr:to>
      <xdr:col>3</xdr:col>
      <xdr:colOff>233062</xdr:colOff>
      <xdr:row>3</xdr:row>
      <xdr:rowOff>151250</xdr:rowOff>
    </xdr:to>
    <xdr:pic>
      <xdr:nvPicPr>
        <xdr:cNvPr id="2" name="Imagem 1">
          <a:extLst>
            <a:ext uri="{FF2B5EF4-FFF2-40B4-BE49-F238E27FC236}">
              <a16:creationId xmlns:a16="http://schemas.microsoft.com/office/drawing/2014/main" id="{6777ACBC-3C90-463F-AFCB-E34970A51D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 y="37622"/>
          <a:ext cx="6037707" cy="84201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3703225</xdr:colOff>
      <xdr:row>2</xdr:row>
      <xdr:rowOff>63818</xdr:rowOff>
    </xdr:to>
    <xdr:pic>
      <xdr:nvPicPr>
        <xdr:cNvPr id="2" name="Imagem 1">
          <a:extLst>
            <a:ext uri="{FF2B5EF4-FFF2-40B4-BE49-F238E27FC236}">
              <a16:creationId xmlns:a16="http://schemas.microsoft.com/office/drawing/2014/main" id="{E32B1DE8-80E8-4F62-88E0-911DB37FD4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4760500" cy="663893"/>
        </a:xfrm>
        <a:prstGeom prst="rect">
          <a:avLst/>
        </a:prstGeom>
      </xdr:spPr>
    </xdr:pic>
    <xdr:clientData/>
  </xdr:twoCellAnchor>
  <xdr:twoCellAnchor editAs="oneCell">
    <xdr:from>
      <xdr:col>0</xdr:col>
      <xdr:colOff>438150</xdr:colOff>
      <xdr:row>57</xdr:row>
      <xdr:rowOff>133350</xdr:rowOff>
    </xdr:from>
    <xdr:to>
      <xdr:col>3</xdr:col>
      <xdr:colOff>90453</xdr:colOff>
      <xdr:row>75</xdr:row>
      <xdr:rowOff>5742</xdr:rowOff>
    </xdr:to>
    <xdr:pic>
      <xdr:nvPicPr>
        <xdr:cNvPr id="3" name="Imagem 2">
          <a:extLst>
            <a:ext uri="{FF2B5EF4-FFF2-40B4-BE49-F238E27FC236}">
              <a16:creationId xmlns:a16="http://schemas.microsoft.com/office/drawing/2014/main" id="{D8A35E8B-E92C-4391-BDCC-C8ABDCC00F6D}"/>
            </a:ext>
          </a:extLst>
        </xdr:cNvPr>
        <xdr:cNvPicPr>
          <a:picLocks noChangeAspect="1"/>
        </xdr:cNvPicPr>
      </xdr:nvPicPr>
      <xdr:blipFill>
        <a:blip xmlns:r="http://schemas.openxmlformats.org/officeDocument/2006/relationships" r:embed="rId2"/>
        <a:stretch>
          <a:fillRect/>
        </a:stretch>
      </xdr:blipFill>
      <xdr:spPr>
        <a:xfrm>
          <a:off x="438150" y="10001250"/>
          <a:ext cx="5386353" cy="2787042"/>
        </a:xfrm>
        <a:prstGeom prst="rect">
          <a:avLst/>
        </a:prstGeom>
        <a:ln>
          <a:solidFill>
            <a:schemeClr val="accent1"/>
          </a:solid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54</xdr:row>
      <xdr:rowOff>111125</xdr:rowOff>
    </xdr:from>
    <xdr:to>
      <xdr:col>1</xdr:col>
      <xdr:colOff>1979100</xdr:colOff>
      <xdr:row>71</xdr:row>
      <xdr:rowOff>90854</xdr:rowOff>
    </xdr:to>
    <xdr:pic>
      <xdr:nvPicPr>
        <xdr:cNvPr id="2" name="Imagem 1">
          <a:extLst>
            <a:ext uri="{FF2B5EF4-FFF2-40B4-BE49-F238E27FC236}">
              <a16:creationId xmlns:a16="http://schemas.microsoft.com/office/drawing/2014/main" id="{BB01DC27-27DB-49B7-A299-0DFFEDAD2B67}"/>
            </a:ext>
          </a:extLst>
        </xdr:cNvPr>
        <xdr:cNvPicPr>
          <a:picLocks noChangeAspect="1"/>
        </xdr:cNvPicPr>
      </xdr:nvPicPr>
      <xdr:blipFill>
        <a:blip xmlns:r="http://schemas.openxmlformats.org/officeDocument/2006/relationships" r:embed="rId1"/>
        <a:stretch>
          <a:fillRect/>
        </a:stretch>
      </xdr:blipFill>
      <xdr:spPr>
        <a:xfrm>
          <a:off x="0" y="8937625"/>
          <a:ext cx="3296725" cy="2678479"/>
        </a:xfrm>
        <a:prstGeom prst="rect">
          <a:avLst/>
        </a:prstGeom>
        <a:noFill/>
        <a:ln w="9525">
          <a:noFill/>
        </a:ln>
      </xdr:spPr>
    </xdr:pic>
    <xdr:clientData/>
  </xdr:twoCellAnchor>
  <xdr:twoCellAnchor editAs="oneCell">
    <xdr:from>
      <xdr:col>0</xdr:col>
      <xdr:colOff>0</xdr:colOff>
      <xdr:row>65</xdr:row>
      <xdr:rowOff>0</xdr:rowOff>
    </xdr:from>
    <xdr:to>
      <xdr:col>4</xdr:col>
      <xdr:colOff>38198</xdr:colOff>
      <xdr:row>73</xdr:row>
      <xdr:rowOff>107706</xdr:rowOff>
    </xdr:to>
    <xdr:pic>
      <xdr:nvPicPr>
        <xdr:cNvPr id="3" name="Imagem 2">
          <a:extLst>
            <a:ext uri="{FF2B5EF4-FFF2-40B4-BE49-F238E27FC236}">
              <a16:creationId xmlns:a16="http://schemas.microsoft.com/office/drawing/2014/main" id="{265F2AC6-FCFB-4F00-B449-B30F5225EA04}"/>
            </a:ext>
          </a:extLst>
        </xdr:cNvPr>
        <xdr:cNvPicPr>
          <a:picLocks noChangeAspect="1"/>
        </xdr:cNvPicPr>
      </xdr:nvPicPr>
      <xdr:blipFill>
        <a:blip xmlns:r="http://schemas.openxmlformats.org/officeDocument/2006/relationships" r:embed="rId2"/>
        <a:stretch>
          <a:fillRect/>
        </a:stretch>
      </xdr:blipFill>
      <xdr:spPr>
        <a:xfrm>
          <a:off x="0" y="10753725"/>
          <a:ext cx="5181698" cy="1403106"/>
        </a:xfrm>
        <a:prstGeom prst="rect">
          <a:avLst/>
        </a:prstGeom>
        <a:noFill/>
        <a:ln w="9525">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xdr:col>
      <xdr:colOff>3859722</xdr:colOff>
      <xdr:row>2</xdr:row>
      <xdr:rowOff>15241</xdr:rowOff>
    </xdr:to>
    <xdr:pic>
      <xdr:nvPicPr>
        <xdr:cNvPr id="2" name="Imagem 1">
          <a:extLst>
            <a:ext uri="{FF2B5EF4-FFF2-40B4-BE49-F238E27FC236}">
              <a16:creationId xmlns:a16="http://schemas.microsoft.com/office/drawing/2014/main" id="{6FFF1B1C-AA89-466F-A2F5-459F9AC8EE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
          <a:ext cx="4412171" cy="61531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165287</xdr:colOff>
      <xdr:row>1</xdr:row>
      <xdr:rowOff>84044</xdr:rowOff>
    </xdr:from>
    <xdr:to>
      <xdr:col>0</xdr:col>
      <xdr:colOff>641537</xdr:colOff>
      <xdr:row>3</xdr:row>
      <xdr:rowOff>160244</xdr:rowOff>
    </xdr:to>
    <xdr:pic>
      <xdr:nvPicPr>
        <xdr:cNvPr id="2" name="Picture 4" descr="Macintosh HD:Users:darianemiranda:Downloads:{AE215E2C-18B1-EE52-611B-EC86EAEAB8EB}-2.pn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65287" y="274544"/>
          <a:ext cx="476250" cy="457200"/>
        </a:xfrm>
        <a:prstGeom prst="rect">
          <a:avLst/>
        </a:prstGeom>
        <a:noFill/>
        <a:ln w="9525">
          <a:noFill/>
        </a:ln>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113854</xdr:colOff>
      <xdr:row>0</xdr:row>
      <xdr:rowOff>43554</xdr:rowOff>
    </xdr:from>
    <xdr:ext cx="432994" cy="357056"/>
    <xdr:pic>
      <xdr:nvPicPr>
        <xdr:cNvPr id="2" name="Picture 4" descr="Macintosh HD:Users:darianemiranda:Downloads:{AE215E2C-18B1-EE52-611B-EC86EAEAB8EB}-2.png">
          <a:extLst>
            <a:ext uri="{FF2B5EF4-FFF2-40B4-BE49-F238E27FC236}">
              <a16:creationId xmlns:a16="http://schemas.microsoft.com/office/drawing/2014/main" id="{2E4E891F-A513-4BB1-89CC-8B23F0A927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04429" y="43554"/>
          <a:ext cx="432994" cy="357056"/>
        </a:xfrm>
        <a:prstGeom prst="rect">
          <a:avLst/>
        </a:prstGeom>
        <a:noFill/>
        <a:ln>
          <a:noFill/>
        </a:ln>
      </xdr:spPr>
    </xdr:pic>
    <xdr:clientData/>
  </xdr:oneCellAnchor>
</xdr:wsDr>
</file>

<file path=xl/drawings/drawing21.xml><?xml version="1.0" encoding="utf-8"?>
<xdr:wsDr xmlns:xdr="http://schemas.openxmlformats.org/drawingml/2006/spreadsheetDrawing" xmlns:a="http://schemas.openxmlformats.org/drawingml/2006/main">
  <xdr:twoCellAnchor>
    <xdr:from>
      <xdr:col>4</xdr:col>
      <xdr:colOff>305435</xdr:colOff>
      <xdr:row>46</xdr:row>
      <xdr:rowOff>38100</xdr:rowOff>
    </xdr:from>
    <xdr:to>
      <xdr:col>4</xdr:col>
      <xdr:colOff>866140</xdr:colOff>
      <xdr:row>49</xdr:row>
      <xdr:rowOff>9525</xdr:rowOff>
    </xdr:to>
    <xdr:pic>
      <xdr:nvPicPr>
        <xdr:cNvPr id="2" name="Imagem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6058535" y="9315450"/>
          <a:ext cx="560705" cy="457200"/>
        </a:xfrm>
        <a:prstGeom prst="rect">
          <a:avLst/>
        </a:prstGeom>
        <a:noFill/>
        <a:ln w="9525">
          <a:noFill/>
        </a:ln>
      </xdr:spPr>
    </xdr:pic>
    <xdr:clientData/>
  </xdr:twoCellAnchor>
  <xdr:twoCellAnchor>
    <xdr:from>
      <xdr:col>4</xdr:col>
      <xdr:colOff>332740</xdr:colOff>
      <xdr:row>135</xdr:row>
      <xdr:rowOff>47625</xdr:rowOff>
    </xdr:from>
    <xdr:to>
      <xdr:col>4</xdr:col>
      <xdr:colOff>800735</xdr:colOff>
      <xdr:row>137</xdr:row>
      <xdr:rowOff>114300</xdr:rowOff>
    </xdr:to>
    <xdr:pic>
      <xdr:nvPicPr>
        <xdr:cNvPr id="3" name="Imagem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stretch>
          <a:fillRect/>
        </a:stretch>
      </xdr:blipFill>
      <xdr:spPr>
        <a:xfrm>
          <a:off x="6085840" y="28175585"/>
          <a:ext cx="467995" cy="390525"/>
        </a:xfrm>
        <a:prstGeom prst="rect">
          <a:avLst/>
        </a:prstGeom>
        <a:noFill/>
        <a:ln w="9525">
          <a:noFill/>
        </a:ln>
      </xdr:spPr>
    </xdr:pic>
    <xdr:clientData/>
  </xdr:twoCellAnchor>
  <xdr:twoCellAnchor>
    <xdr:from>
      <xdr:col>3</xdr:col>
      <xdr:colOff>1200150</xdr:colOff>
      <xdr:row>367</xdr:row>
      <xdr:rowOff>104775</xdr:rowOff>
    </xdr:from>
    <xdr:to>
      <xdr:col>4</xdr:col>
      <xdr:colOff>562610</xdr:colOff>
      <xdr:row>370</xdr:row>
      <xdr:rowOff>152400</xdr:rowOff>
    </xdr:to>
    <xdr:pic>
      <xdr:nvPicPr>
        <xdr:cNvPr id="5" name="Imagem 4">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1"/>
        <a:stretch>
          <a:fillRect/>
        </a:stretch>
      </xdr:blipFill>
      <xdr:spPr>
        <a:xfrm>
          <a:off x="5724525" y="86158070"/>
          <a:ext cx="591185" cy="619125"/>
        </a:xfrm>
        <a:prstGeom prst="rect">
          <a:avLst/>
        </a:prstGeom>
        <a:noFill/>
        <a:ln w="9525">
          <a:noFill/>
        </a:ln>
      </xdr:spPr>
    </xdr:pic>
    <xdr:clientData/>
  </xdr:twoCellAnchor>
  <xdr:twoCellAnchor>
    <xdr:from>
      <xdr:col>4</xdr:col>
      <xdr:colOff>276225</xdr:colOff>
      <xdr:row>207</xdr:row>
      <xdr:rowOff>114300</xdr:rowOff>
    </xdr:from>
    <xdr:to>
      <xdr:col>4</xdr:col>
      <xdr:colOff>885190</xdr:colOff>
      <xdr:row>209</xdr:row>
      <xdr:rowOff>123825</xdr:rowOff>
    </xdr:to>
    <xdr:pic>
      <xdr:nvPicPr>
        <xdr:cNvPr id="6" name="Imagem 5">
          <a:extLst>
            <a:ext uri="{FF2B5EF4-FFF2-40B4-BE49-F238E27FC236}">
              <a16:creationId xmlns:a16="http://schemas.microsoft.com/office/drawing/2014/main" id="{00000000-0008-0000-1600-000006000000}"/>
            </a:ext>
          </a:extLst>
        </xdr:cNvPr>
        <xdr:cNvPicPr>
          <a:picLocks noChangeAspect="1"/>
        </xdr:cNvPicPr>
      </xdr:nvPicPr>
      <xdr:blipFill>
        <a:blip xmlns:r="http://schemas.openxmlformats.org/officeDocument/2006/relationships" r:embed="rId1"/>
        <a:stretch>
          <a:fillRect/>
        </a:stretch>
      </xdr:blipFill>
      <xdr:spPr>
        <a:xfrm>
          <a:off x="6029325" y="44209335"/>
          <a:ext cx="608965" cy="390525"/>
        </a:xfrm>
        <a:prstGeom prst="rect">
          <a:avLst/>
        </a:prstGeom>
        <a:noFill/>
        <a:ln w="9525">
          <a:noFill/>
        </a:ln>
      </xdr:spPr>
    </xdr:pic>
    <xdr:clientData/>
  </xdr:twoCellAnchor>
  <xdr:twoCellAnchor>
    <xdr:from>
      <xdr:col>4</xdr:col>
      <xdr:colOff>257810</xdr:colOff>
      <xdr:row>96</xdr:row>
      <xdr:rowOff>19050</xdr:rowOff>
    </xdr:from>
    <xdr:to>
      <xdr:col>4</xdr:col>
      <xdr:colOff>819150</xdr:colOff>
      <xdr:row>99</xdr:row>
      <xdr:rowOff>9525</xdr:rowOff>
    </xdr:to>
    <xdr:pic>
      <xdr:nvPicPr>
        <xdr:cNvPr id="9" name="Imagem 8">
          <a:extLst>
            <a:ext uri="{FF2B5EF4-FFF2-40B4-BE49-F238E27FC236}">
              <a16:creationId xmlns:a16="http://schemas.microsoft.com/office/drawing/2014/main" id="{00000000-0008-0000-1600-000009000000}"/>
            </a:ext>
          </a:extLst>
        </xdr:cNvPr>
        <xdr:cNvPicPr>
          <a:picLocks noChangeAspect="1"/>
        </xdr:cNvPicPr>
      </xdr:nvPicPr>
      <xdr:blipFill>
        <a:blip xmlns:r="http://schemas.openxmlformats.org/officeDocument/2006/relationships" r:embed="rId1"/>
        <a:stretch>
          <a:fillRect/>
        </a:stretch>
      </xdr:blipFill>
      <xdr:spPr>
        <a:xfrm>
          <a:off x="6010910" y="20269200"/>
          <a:ext cx="561340" cy="476250"/>
        </a:xfrm>
        <a:prstGeom prst="rect">
          <a:avLst/>
        </a:prstGeom>
        <a:noFill/>
        <a:ln w="9525">
          <a:noFill/>
        </a:ln>
      </xdr:spPr>
    </xdr:pic>
    <xdr:clientData/>
  </xdr:twoCellAnchor>
  <xdr:twoCellAnchor>
    <xdr:from>
      <xdr:col>4</xdr:col>
      <xdr:colOff>257810</xdr:colOff>
      <xdr:row>284</xdr:row>
      <xdr:rowOff>85725</xdr:rowOff>
    </xdr:from>
    <xdr:to>
      <xdr:col>4</xdr:col>
      <xdr:colOff>847090</xdr:colOff>
      <xdr:row>286</xdr:row>
      <xdr:rowOff>133350</xdr:rowOff>
    </xdr:to>
    <xdr:pic>
      <xdr:nvPicPr>
        <xdr:cNvPr id="12" name="Imagem 16">
          <a:extLst>
            <a:ext uri="{FF2B5EF4-FFF2-40B4-BE49-F238E27FC236}">
              <a16:creationId xmlns:a16="http://schemas.microsoft.com/office/drawing/2014/main" id="{00000000-0008-0000-1600-00000C000000}"/>
            </a:ext>
          </a:extLst>
        </xdr:cNvPr>
        <xdr:cNvPicPr>
          <a:picLocks noChangeAspect="1"/>
        </xdr:cNvPicPr>
      </xdr:nvPicPr>
      <xdr:blipFill>
        <a:blip xmlns:r="http://schemas.openxmlformats.org/officeDocument/2006/relationships" r:embed="rId1"/>
        <a:stretch>
          <a:fillRect/>
        </a:stretch>
      </xdr:blipFill>
      <xdr:spPr>
        <a:xfrm>
          <a:off x="6010910" y="65547875"/>
          <a:ext cx="589280" cy="428625"/>
        </a:xfrm>
        <a:prstGeom prst="rect">
          <a:avLst/>
        </a:prstGeom>
        <a:noFill/>
        <a:ln w="9525">
          <a:noFill/>
        </a:ln>
      </xdr:spPr>
    </xdr:pic>
    <xdr:clientData/>
  </xdr:twoCellAnchor>
  <xdr:twoCellAnchor>
    <xdr:from>
      <xdr:col>4</xdr:col>
      <xdr:colOff>334010</xdr:colOff>
      <xdr:row>243</xdr:row>
      <xdr:rowOff>95250</xdr:rowOff>
    </xdr:from>
    <xdr:to>
      <xdr:col>4</xdr:col>
      <xdr:colOff>923290</xdr:colOff>
      <xdr:row>246</xdr:row>
      <xdr:rowOff>50165</xdr:rowOff>
    </xdr:to>
    <xdr:pic>
      <xdr:nvPicPr>
        <xdr:cNvPr id="13" name="Imagem 16">
          <a:extLst>
            <a:ext uri="{FF2B5EF4-FFF2-40B4-BE49-F238E27FC236}">
              <a16:creationId xmlns:a16="http://schemas.microsoft.com/office/drawing/2014/main" id="{00000000-0008-0000-1600-00000D000000}"/>
            </a:ext>
          </a:extLst>
        </xdr:cNvPr>
        <xdr:cNvPicPr>
          <a:picLocks noChangeAspect="1"/>
        </xdr:cNvPicPr>
      </xdr:nvPicPr>
      <xdr:blipFill>
        <a:blip xmlns:r="http://schemas.openxmlformats.org/officeDocument/2006/relationships" r:embed="rId1"/>
        <a:stretch>
          <a:fillRect/>
        </a:stretch>
      </xdr:blipFill>
      <xdr:spPr>
        <a:xfrm>
          <a:off x="6087110" y="55972710"/>
          <a:ext cx="589280" cy="526415"/>
        </a:xfrm>
        <a:prstGeom prst="rect">
          <a:avLst/>
        </a:prstGeom>
        <a:noFill/>
        <a:ln w="9525">
          <a:noFill/>
        </a:ln>
      </xdr:spPr>
    </xdr:pic>
    <xdr:clientData/>
  </xdr:twoCellAnchor>
  <xdr:twoCellAnchor>
    <xdr:from>
      <xdr:col>4</xdr:col>
      <xdr:colOff>266700</xdr:colOff>
      <xdr:row>174</xdr:row>
      <xdr:rowOff>66675</xdr:rowOff>
    </xdr:from>
    <xdr:to>
      <xdr:col>4</xdr:col>
      <xdr:colOff>857250</xdr:colOff>
      <xdr:row>176</xdr:row>
      <xdr:rowOff>114300</xdr:rowOff>
    </xdr:to>
    <xdr:pic>
      <xdr:nvPicPr>
        <xdr:cNvPr id="7" name="Imagem 6">
          <a:extLst>
            <a:ext uri="{FF2B5EF4-FFF2-40B4-BE49-F238E27FC236}">
              <a16:creationId xmlns:a16="http://schemas.microsoft.com/office/drawing/2014/main" id="{00000000-0008-0000-1600-000007000000}"/>
            </a:ext>
          </a:extLst>
        </xdr:cNvPr>
        <xdr:cNvPicPr>
          <a:picLocks noChangeAspect="1"/>
        </xdr:cNvPicPr>
      </xdr:nvPicPr>
      <xdr:blipFill>
        <a:blip xmlns:r="http://schemas.openxmlformats.org/officeDocument/2006/relationships" r:embed="rId1"/>
        <a:stretch>
          <a:fillRect/>
        </a:stretch>
      </xdr:blipFill>
      <xdr:spPr>
        <a:xfrm>
          <a:off x="6019800" y="37741860"/>
          <a:ext cx="590550" cy="428625"/>
        </a:xfrm>
        <a:prstGeom prst="rect">
          <a:avLst/>
        </a:prstGeom>
        <a:noFill/>
        <a:ln w="9525">
          <a:noFill/>
        </a:ln>
      </xdr:spPr>
    </xdr:pic>
    <xdr:clientData/>
  </xdr:twoCellAnchor>
  <xdr:twoCellAnchor>
    <xdr:from>
      <xdr:col>3</xdr:col>
      <xdr:colOff>1134110</xdr:colOff>
      <xdr:row>328</xdr:row>
      <xdr:rowOff>76200</xdr:rowOff>
    </xdr:from>
    <xdr:to>
      <xdr:col>4</xdr:col>
      <xdr:colOff>494665</xdr:colOff>
      <xdr:row>331</xdr:row>
      <xdr:rowOff>123825</xdr:rowOff>
    </xdr:to>
    <xdr:pic>
      <xdr:nvPicPr>
        <xdr:cNvPr id="16" name="Imagem 16">
          <a:extLst>
            <a:ext uri="{FF2B5EF4-FFF2-40B4-BE49-F238E27FC236}">
              <a16:creationId xmlns:a16="http://schemas.microsoft.com/office/drawing/2014/main" id="{00000000-0008-0000-1600-000010000000}"/>
            </a:ext>
          </a:extLst>
        </xdr:cNvPr>
        <xdr:cNvPicPr>
          <a:picLocks noChangeAspect="1"/>
        </xdr:cNvPicPr>
      </xdr:nvPicPr>
      <xdr:blipFill>
        <a:blip xmlns:r="http://schemas.openxmlformats.org/officeDocument/2006/relationships" r:embed="rId1"/>
        <a:stretch>
          <a:fillRect/>
        </a:stretch>
      </xdr:blipFill>
      <xdr:spPr>
        <a:xfrm>
          <a:off x="5658485" y="76673075"/>
          <a:ext cx="589280" cy="619125"/>
        </a:xfrm>
        <a:prstGeom prst="rect">
          <a:avLst/>
        </a:prstGeom>
        <a:noFill/>
        <a:ln w="9525">
          <a:noFill/>
        </a:ln>
      </xdr:spPr>
    </xdr:pic>
    <xdr:clientData/>
  </xdr:twoCellAnchor>
  <xdr:twoCellAnchor>
    <xdr:from>
      <xdr:col>2</xdr:col>
      <xdr:colOff>838200</xdr:colOff>
      <xdr:row>0</xdr:row>
      <xdr:rowOff>19685</xdr:rowOff>
    </xdr:from>
    <xdr:to>
      <xdr:col>3</xdr:col>
      <xdr:colOff>666750</xdr:colOff>
      <xdr:row>2</xdr:row>
      <xdr:rowOff>161925</xdr:rowOff>
    </xdr:to>
    <xdr:pic>
      <xdr:nvPicPr>
        <xdr:cNvPr id="4" name="Imagem 3">
          <a:extLst>
            <a:ext uri="{FF2B5EF4-FFF2-40B4-BE49-F238E27FC236}">
              <a16:creationId xmlns:a16="http://schemas.microsoft.com/office/drawing/2014/main" id="{00000000-0008-0000-1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4419600" y="19685"/>
          <a:ext cx="771525" cy="466090"/>
        </a:xfrm>
        <a:prstGeom prst="rect">
          <a:avLst/>
        </a:prstGeom>
        <a:noFill/>
        <a:ln>
          <a:noFill/>
        </a:ln>
        <a:effectLst/>
        <a:extLst>
          <a:ext uri="{909E8E84-426E-40DD-AFC4-6F175D3DCCD1}">
            <a14:hiddenFill xmlns:a14="http://schemas.microsoft.com/office/drawing/2010/main">
              <a:blipFill dpi="0" rotWithShape="0">
                <a:srcRect/>
                <a:stretch>
                  <a:fillRect/>
                </a:stretch>
              </a:blipFill>
            </a14:hiddenFill>
          </a:ext>
          <a:ext uri="{91240B29-F687-4F45-9708-019B960494DF}">
            <a14:hiddenLine xmlns:a14="http://schemas.microsoft.com/office/drawing/2010/main" w="9525">
              <a:solidFill>
                <a:srgbClr val="3465A4"/>
              </a:solidFill>
              <a:rou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TESE031\Usuarios\DOC\Micro_ASHFORD\PLANILHAS%202001%20(TUDO)\PROJETO%20ALVORADA%202\ALVORADA%20COMPLETO\E.E%20E.F.M.%20Napole&#227;o%20A.%20N&#243;brega%20-%20S.%20Mamede.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MFDM1%20292%2001%20-%20Unid.de%20Processamento%20de%20Res&#237;duos%20-%20Reservat&#243;rio%20Met&#225;lic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NTROLE\CONTROLE2\Se&#231;&#227;o%20T&#233;cnica\DIVERSO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Users\augustomarins\Library\Mail%20Downloads\SAMSUNGObras%20A.madeira\Obra%20Itarana%20-%20Medi&#231;&#227;o\2&#170;%20Etapa\Medi&#231;&#227;o%20obra\20&#170;%20Medi&#231;&#227;o\OR96088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TESE031\Usuarios\DOC\Micro_ASHFORD\PLANILHAS%202001%20(TUDO)\PROJETO%20ALVORADA%202\ALVORADA%20COMPLETO\E.E%20E.F.M.%20de%20Alcantil%20-%20Alcan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idor\Dados\Documents%20and%20Settings\Gustavo\Desktop\DERTES%202006\Construtora%20&#193;pia%20Ltda._Contrato%20015_2006\ES%20446%20-%20PLANILHA%20OBR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C-CONSTRUTORA\Users\Documents%20and%20Settings\infra2\Meus%20documentos\Downloads\Laudo%20072-2014%20-%2059635061.xlsm"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RL.ORC.AGU.005.R2.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15MP_09.2006.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16&#186;%20MP%20Cheim_o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3-201106-w7\OR&#199;AMENTO\COMPOSI&#199;&#195;O%20ANAL&#205;TICA%20DE%20CUSTO%20UNIT&#193;RIO\COMPOSI&#199;&#213;ES%20C400%20-%20C49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ngenharia01\D-eng01\Meus%20documentos_Eng%201D\PREFEITURAS%20MUNICIPAIS%20ENG.%201\Joao%20Pessoa\JO&#195;O%20PESSOA%202005\Al&#231;a%20Beira%20Rio_2004\relat&#243;rio\Der\DER\PB008norte\Pb008n-RelFinal01\Pb008n-RelFinal01-Dimens&amp;ComparaPavim.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NVSD8%20002%2001%20-%20rev1%20-%20ADUTORA%20DE%20&#193;GUA%20TRATADA%20DN%20250%20F&#186;F&#186;%20-%20GRAVIDADE.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VSD8%20002%2001%20-%20ADUTORA%20DE%20&#193;GUA%20TRATADA%20DN%20250%20F&#186;F&#186;%20-%20GRAVIDAD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92.168.0.180\Tecnico\Condominios\&#212;mega\Residencial%20Manac&#225;\Material%20CAIXA\Res.%20Manac&#225;%20Planilhas%20Caixa_13.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CMFDM1%20313%2001%20-%20Unid.de%20Proc&#186;%20de%20Res&#237;duos%20-%20Cub&#237;culo%20do%20BIOG&#193;S%20e%20Queimador.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NVSD1%20076%2001%20-%20SISTEMA%20DE%20DRENAGEM%20-%20NOVA%20VEN&#201;C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 120 Dias"/>
      <sheetName val="Reforma"/>
      <sheetName val="Ciência da Natureza"/>
      <sheetName val="Informática"/>
      <sheetName val="Biblioteca"/>
      <sheetName val="CRONOGRAMA_-_120_Dias"/>
      <sheetName val="Ciência_da_Natureza"/>
    </sheetNames>
    <sheetDataSet>
      <sheetData sheetId="0"/>
      <sheetData sheetId="1"/>
      <sheetData sheetId="2"/>
      <sheetData sheetId="3"/>
      <sheetData sheetId="4"/>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3ªCAT.F.C."/>
      <sheetName val="Plan1"/>
      <sheetName val="Replan"/>
      <sheetName val="Resumo"/>
      <sheetName val="PLANILHA"/>
      <sheetName val="EMERGÊNCIA"/>
      <sheetName val="MEDICAO"/>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RADA DE DADOS (2)"/>
      <sheetName val="RESUMO GERAL (2)"/>
      <sheetName val="DISTRIBUICAO (2)"/>
      <sheetName val="FORMULAS NÃO MEXER (2)"/>
      <sheetName val="TERRAP EST 1871 A 2169 (2)"/>
      <sheetName val="ENTRADA DE DADOS"/>
      <sheetName val="RESUMO GERAL"/>
      <sheetName val="DISTRIBUICAO"/>
      <sheetName val="FORMULAS NÃO MEXER"/>
      <sheetName val="Plan1 (2)"/>
      <sheetName val="REL. EMP. LAT."/>
      <sheetName val="CORTE PISTA"/>
      <sheetName val=" EMPR. LE"/>
      <sheetName val=" EMPR. LD"/>
      <sheetName val=" ATERRO 100%"/>
      <sheetName val=" ATERRO 95%"/>
      <sheetName val="Plan4"/>
      <sheetName val="JUN. 01"/>
      <sheetName val="resumo"/>
      <sheetName val="Plan1"/>
      <sheetName val="Plan3"/>
      <sheetName val="Plan2"/>
      <sheetName val=" ATER. A 100%(SUB.)"/>
      <sheetName val="PLANILHA DE QUANT. E CUSTOS A"/>
      <sheetName val="SERVIÇOS"/>
      <sheetName val="PLANILHA DE QUANT_ E CUSTOS A"/>
      <sheetName val="Dados não apagar"/>
      <sheetName val="DISTRIBUIÇÃO VOLUMES"/>
      <sheetName val="PLANILHA"/>
      <sheetName val="LIMPEZA LD"/>
      <sheetName val="ATERRO 95% LD"/>
      <sheetName val="REBAIXO LD"/>
      <sheetName val="CORTE LD"/>
      <sheetName val="CORTE LE"/>
      <sheetName val="RACHÃO LD"/>
      <sheetName val="RACHÃO LE"/>
      <sheetName val="COLCHÃO LD"/>
      <sheetName val="ATERRO 100% LD "/>
      <sheetName val="ESCAVAÇAO VALA LD"/>
      <sheetName val="REMOÇÃO CERCA LD"/>
      <sheetName val="ATERRO 100% LE"/>
      <sheetName val="REMOÇÃO DE CERCA"/>
      <sheetName val="CUBAÇÃO CORTE EMPRESTIMO Km 397"/>
      <sheetName val="CUBAÇÃO CORTE EMPRESTIMO Km 401"/>
      <sheetName val="ATERRO 95% LE"/>
      <sheetName val="REBAIXO LE"/>
      <sheetName val="COLCHÃO LE"/>
      <sheetName val="EXECUÇÃO DE CERCA"/>
      <sheetName val="DESTOC. ARVOR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sheetData sheetId="47"/>
      <sheetData sheetId="4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960887.XLS"/>
      <sheetName val="OR960887"/>
      <sheetName val="PROJETO"/>
      <sheetName val="Capa"/>
      <sheetName val="Sumário"/>
      <sheetName val="Capa Apres"/>
      <sheetName val="Apres"/>
      <sheetName val="Capa Mapa"/>
      <sheetName val="Mapa"/>
      <sheetName val="Capa Premissas"/>
      <sheetName val="Premissas"/>
      <sheetName val="Capa Caract. Seg."/>
      <sheetName val="Áreas gramadas"/>
      <sheetName val="OAE"/>
      <sheetName val="Drenagem"/>
      <sheetName val="Capa Memória de Calc"/>
      <sheetName val="Características"/>
      <sheetName val="Percentual"/>
      <sheetName val="M2"/>
      <sheetName val="Quantitativos"/>
      <sheetName val="CMB"/>
      <sheetName val="ESP"/>
      <sheetName val="Fresagem"/>
      <sheetName val="Capa Resumo"/>
      <sheetName val="Unifilar"/>
      <sheetName val="Orçamento Total"/>
      <sheetName val="Crono. Financ. (kmf) (2)"/>
      <sheetName val="Orçamento por Kmf"/>
      <sheetName val="Orçamento por solução"/>
      <sheetName val="Orçamento Kmf"/>
      <sheetName val="Orçam. Resumo"/>
      <sheetName val="Crono. Financ."/>
      <sheetName val="Canteiro"/>
      <sheetName val="Capa Documentação"/>
      <sheetName val="Capa Anexo I"/>
      <sheetName val="LVC"/>
      <sheetName val="Capa Anexo II"/>
      <sheetName val="Capa Anexo III"/>
      <sheetName val="Capa Anexo IV"/>
      <sheetName val="AVS"/>
      <sheetName val="Ctr."/>
    </sheetNames>
    <definedNames>
      <definedName name="PassaExtenso"/>
    </defined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or Out. 2001 - BDI=20% Ajust"/>
      <sheetName val="Biblioteca Out. 2001 - BDI=20%"/>
      <sheetName val=" Salas OUT 2001 COM BDI 20%"/>
      <sheetName val="Lab cienc nat BRASILIA"/>
      <sheetName val="CRONOGRAMA - 120 Dias"/>
      <sheetName val="Refor Out_ 2001 _ BDI_20_ Ajust"/>
      <sheetName val="Refor_Out__2001_-_BDI=20%_Ajust"/>
      <sheetName val="Biblioteca_Out__2001_-_BDI=20%"/>
      <sheetName val="_Salas_OUT_2001_COM_BDI_20%"/>
      <sheetName val="Lab_cienc_nat_BRASILIA"/>
      <sheetName val="CRONOGRAMA_-_120_Dias"/>
      <sheetName val="Refor_Out__2001___BDI_20__Ajust"/>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nda"/>
      <sheetName val="Plan1"/>
      <sheetName val="Resumo"/>
      <sheetName val="BAIXO GUANDU ITAIMBE"/>
      <sheetName val="cff1"/>
      <sheetName val="ITAIMBE ITAGUACU"/>
      <sheetName val="cff2"/>
      <sheetName val="BAIXO GUANDU AIMORES"/>
      <sheetName val="Tudo"/>
      <sheetName val="cff3"/>
      <sheetName val="abc ápia"/>
      <sheetName val="abc órgão"/>
      <sheetName val="consolidada"/>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udo"/>
      <sheetName val="Plan1"/>
      <sheetName val="LISTAS"/>
      <sheetName val="Plan2"/>
      <sheetName val="planilha"/>
      <sheetName val="reforma"/>
    </sheetNames>
    <sheetDataSet>
      <sheetData sheetId="0"/>
      <sheetData sheetId="1">
        <row r="2">
          <cell r="A2" t="str">
            <v>OBJETIVO</v>
          </cell>
        </row>
        <row r="3">
          <cell r="A3" t="str">
            <v>Valor de Mercado</v>
          </cell>
        </row>
        <row r="4">
          <cell r="A4" t="str">
            <v>Liquidação Forçada</v>
          </cell>
        </row>
        <row r="5">
          <cell r="A5" t="str">
            <v>Valor de Desmonte</v>
          </cell>
        </row>
        <row r="6">
          <cell r="A6" t="str">
            <v>Valor em Risco</v>
          </cell>
        </row>
        <row r="7">
          <cell r="A7" t="str">
            <v>Outros</v>
          </cell>
        </row>
        <row r="8">
          <cell r="A8" t="str">
            <v>FINALIDADE</v>
          </cell>
        </row>
        <row r="9">
          <cell r="A9" t="str">
            <v>Alienação</v>
          </cell>
        </row>
        <row r="10">
          <cell r="A10" t="str">
            <v>Aquisição</v>
          </cell>
        </row>
        <row r="11">
          <cell r="A11" t="str">
            <v>Arrematação/Adjudicação</v>
          </cell>
        </row>
        <row r="12">
          <cell r="A12" t="str">
            <v>Doação</v>
          </cell>
        </row>
        <row r="13">
          <cell r="A13" t="str">
            <v>Dação em Pagamento</v>
          </cell>
        </row>
        <row r="14">
          <cell r="A14" t="str">
            <v>Garantia de Operação</v>
          </cell>
        </row>
        <row r="15">
          <cell r="A15" t="str">
            <v>Locação</v>
          </cell>
        </row>
        <row r="16">
          <cell r="A16" t="str">
            <v>Levantamento Patrimonial</v>
          </cell>
        </row>
        <row r="17">
          <cell r="A17" t="str">
            <v>Permuta</v>
          </cell>
        </row>
        <row r="18">
          <cell r="A18" t="str">
            <v>Taxa de Ocupação Funcional</v>
          </cell>
        </row>
        <row r="21">
          <cell r="A21" t="str">
            <v>PADRAO_CONST_PREDOM</v>
          </cell>
        </row>
        <row r="22">
          <cell r="A22" t="str">
            <v>Alto</v>
          </cell>
        </row>
        <row r="23">
          <cell r="A23" t="str">
            <v>Normal</v>
          </cell>
        </row>
        <row r="24">
          <cell r="A24" t="str">
            <v>Baixo</v>
          </cell>
        </row>
        <row r="25">
          <cell r="A25" t="str">
            <v>Proletário</v>
          </cell>
        </row>
        <row r="26">
          <cell r="A26" t="str">
            <v>CONDICOES_ACESSO</v>
          </cell>
        </row>
        <row r="27">
          <cell r="A27" t="str">
            <v>Bom/Satisfatório</v>
          </cell>
        </row>
        <row r="28">
          <cell r="A28" t="str">
            <v>Regular</v>
          </cell>
        </row>
        <row r="29">
          <cell r="A29" t="str">
            <v>Ruim/Insatisfatório</v>
          </cell>
        </row>
        <row r="30">
          <cell r="A30" t="str">
            <v>FACILID_ESTACIONAMENTO</v>
          </cell>
        </row>
        <row r="31">
          <cell r="A31" t="str">
            <v>Bom/Satisfatório</v>
          </cell>
        </row>
        <row r="32">
          <cell r="A32" t="str">
            <v>Regular</v>
          </cell>
        </row>
        <row r="33">
          <cell r="A33" t="str">
            <v>Ruim/Insatisfatório</v>
          </cell>
        </row>
        <row r="34">
          <cell r="A34" t="str">
            <v>DENSIDADE_HABITACIONAL</v>
          </cell>
        </row>
        <row r="35">
          <cell r="A35" t="str">
            <v>Alta</v>
          </cell>
        </row>
        <row r="36">
          <cell r="A36" t="str">
            <v>Média</v>
          </cell>
        </row>
        <row r="37">
          <cell r="A37" t="str">
            <v>Baixa</v>
          </cell>
        </row>
        <row r="38">
          <cell r="A38" t="str">
            <v>RESTRICOES</v>
          </cell>
        </row>
        <row r="39">
          <cell r="A39" t="str">
            <v>Físicas</v>
          </cell>
        </row>
        <row r="40">
          <cell r="A40" t="str">
            <v>Ambientais</v>
          </cell>
        </row>
        <row r="41">
          <cell r="A41" t="str">
            <v>Legais</v>
          </cell>
        </row>
        <row r="42">
          <cell r="A42" t="str">
            <v>Socioeconômicas</v>
          </cell>
        </row>
        <row r="43">
          <cell r="A43" t="str">
            <v>Nenhuma</v>
          </cell>
        </row>
        <row r="46">
          <cell r="A46" t="str">
            <v>FORMATO</v>
          </cell>
        </row>
        <row r="47">
          <cell r="A47" t="str">
            <v>Retangular</v>
          </cell>
        </row>
        <row r="48">
          <cell r="A48" t="str">
            <v>Trapezoidal</v>
          </cell>
        </row>
        <row r="49">
          <cell r="A49" t="str">
            <v>Triangular</v>
          </cell>
        </row>
        <row r="50">
          <cell r="A50" t="str">
            <v>Irregular</v>
          </cell>
        </row>
        <row r="51">
          <cell r="A51" t="str">
            <v>Outros</v>
          </cell>
        </row>
        <row r="52">
          <cell r="A52" t="str">
            <v>COTA_GREIDE</v>
          </cell>
        </row>
        <row r="53">
          <cell r="A53" t="str">
            <v>No Nível</v>
          </cell>
        </row>
        <row r="54">
          <cell r="A54" t="str">
            <v>Acima</v>
          </cell>
        </row>
        <row r="55">
          <cell r="A55" t="str">
            <v>Abaixo</v>
          </cell>
        </row>
        <row r="56">
          <cell r="A56" t="str">
            <v>INCLINACAO</v>
          </cell>
        </row>
        <row r="57">
          <cell r="A57" t="str">
            <v>Plano/Semi-plano</v>
          </cell>
        </row>
        <row r="58">
          <cell r="A58" t="str">
            <v>Aclive/Declive &gt; 10%</v>
          </cell>
        </row>
        <row r="59">
          <cell r="A59" t="str">
            <v>Acidentado</v>
          </cell>
        </row>
        <row r="60">
          <cell r="A60" t="str">
            <v>SITUACAO</v>
          </cell>
        </row>
        <row r="61">
          <cell r="A61" t="str">
            <v>Meio de Quadra</v>
          </cell>
        </row>
        <row r="62">
          <cell r="A62" t="str">
            <v>Esquina</v>
          </cell>
        </row>
        <row r="63">
          <cell r="A63" t="str">
            <v>Quadra Inteira</v>
          </cell>
        </row>
        <row r="64">
          <cell r="A64" t="str">
            <v>Outros</v>
          </cell>
        </row>
        <row r="65">
          <cell r="A65" t="str">
            <v>SUPERFICIE</v>
          </cell>
        </row>
        <row r="66">
          <cell r="A66" t="str">
            <v>Seco</v>
          </cell>
        </row>
        <row r="67">
          <cell r="A67" t="str">
            <v>Brejoso</v>
          </cell>
        </row>
        <row r="68">
          <cell r="A68" t="str">
            <v>Alagável</v>
          </cell>
        </row>
        <row r="69">
          <cell r="A69" t="str">
            <v>Outros</v>
          </cell>
        </row>
        <row r="73">
          <cell r="A73" t="str">
            <v>TIPO</v>
          </cell>
        </row>
        <row r="74">
          <cell r="A74" t="str">
            <v>Casa</v>
          </cell>
        </row>
        <row r="75">
          <cell r="A75" t="str">
            <v>Loja</v>
          </cell>
        </row>
        <row r="76">
          <cell r="A76" t="str">
            <v>Terreno</v>
          </cell>
        </row>
        <row r="77">
          <cell r="A77" t="str">
            <v>Prédio</v>
          </cell>
        </row>
        <row r="78">
          <cell r="A78" t="str">
            <v>Galpão</v>
          </cell>
        </row>
        <row r="79">
          <cell r="A79" t="str">
            <v>Outros</v>
          </cell>
        </row>
        <row r="80">
          <cell r="A80" t="str">
            <v>USO</v>
          </cell>
        </row>
        <row r="81">
          <cell r="A81" t="str">
            <v>Residencial</v>
          </cell>
        </row>
        <row r="82">
          <cell r="A82" t="str">
            <v>Comercial</v>
          </cell>
        </row>
        <row r="83">
          <cell r="A83" t="str">
            <v>Industrial</v>
          </cell>
        </row>
        <row r="84">
          <cell r="A84" t="str">
            <v>Institucional</v>
          </cell>
        </row>
        <row r="85">
          <cell r="A85" t="str">
            <v>Misto</v>
          </cell>
        </row>
        <row r="86">
          <cell r="A86" t="str">
            <v>Outros</v>
          </cell>
        </row>
        <row r="87">
          <cell r="A87" t="str">
            <v>POSICAO</v>
          </cell>
        </row>
        <row r="88">
          <cell r="A88" t="str">
            <v>Frente/Canto</v>
          </cell>
        </row>
        <row r="89">
          <cell r="A89" t="str">
            <v>Frente/Meio</v>
          </cell>
        </row>
        <row r="90">
          <cell r="A90" t="str">
            <v>Fundos/Canto</v>
          </cell>
        </row>
        <row r="91">
          <cell r="A91" t="str">
            <v xml:space="preserve">Fundos/Meio </v>
          </cell>
        </row>
        <row r="92">
          <cell r="A92" t="str">
            <v>Lateral</v>
          </cell>
        </row>
        <row r="93">
          <cell r="A93" t="str">
            <v>Outros</v>
          </cell>
        </row>
        <row r="94">
          <cell r="A94" t="str">
            <v>SISTEMA_ESTRUTURAL</v>
          </cell>
        </row>
        <row r="95">
          <cell r="A95" t="str">
            <v>Alvenaria Estrutural</v>
          </cell>
        </row>
        <row r="96">
          <cell r="A96" t="str">
            <v>Estrutura Metálica</v>
          </cell>
        </row>
        <row r="97">
          <cell r="A97" t="str">
            <v>Concreto Armado</v>
          </cell>
        </row>
        <row r="98">
          <cell r="A98" t="str">
            <v>Madeira</v>
          </cell>
        </row>
        <row r="99">
          <cell r="A99" t="str">
            <v>Misto</v>
          </cell>
        </row>
        <row r="100">
          <cell r="A100" t="str">
            <v>Outros</v>
          </cell>
        </row>
        <row r="101">
          <cell r="A101" t="str">
            <v>FECHAMENTO_PAREDES</v>
          </cell>
        </row>
        <row r="102">
          <cell r="A102" t="str">
            <v>Alvenaria</v>
          </cell>
        </row>
        <row r="103">
          <cell r="A103" t="str">
            <v>Madeira</v>
          </cell>
        </row>
        <row r="104">
          <cell r="A104" t="str">
            <v>Alvenaria/Madeira</v>
          </cell>
        </row>
        <row r="105">
          <cell r="A105" t="str">
            <v>Outros</v>
          </cell>
        </row>
        <row r="106">
          <cell r="A106" t="str">
            <v>TETOS</v>
          </cell>
        </row>
        <row r="107">
          <cell r="A107" t="str">
            <v>Forro</v>
          </cell>
        </row>
        <row r="108">
          <cell r="A108" t="str">
            <v>Laje</v>
          </cell>
        </row>
        <row r="109">
          <cell r="A109" t="str">
            <v>Telhado Aparente</v>
          </cell>
        </row>
        <row r="110">
          <cell r="A110" t="str">
            <v>Outros</v>
          </cell>
        </row>
        <row r="111">
          <cell r="A111" t="str">
            <v>PISOS</v>
          </cell>
        </row>
        <row r="112">
          <cell r="A112" t="str">
            <v>Cerâmica</v>
          </cell>
        </row>
        <row r="113">
          <cell r="A113" t="str">
            <v>Granito</v>
          </cell>
        </row>
        <row r="114">
          <cell r="A114" t="str">
            <v>Porcelanato</v>
          </cell>
        </row>
        <row r="115">
          <cell r="A115" t="str">
            <v>Madeira</v>
          </cell>
        </row>
        <row r="116">
          <cell r="A116" t="str">
            <v>Acrílico</v>
          </cell>
        </row>
        <row r="117">
          <cell r="A117" t="str">
            <v>Cimentado</v>
          </cell>
        </row>
        <row r="118">
          <cell r="A118" t="str">
            <v>Pedra</v>
          </cell>
        </row>
        <row r="119">
          <cell r="A119" t="str">
            <v>Diversos</v>
          </cell>
        </row>
        <row r="120">
          <cell r="A120" t="str">
            <v>Outros</v>
          </cell>
        </row>
        <row r="121">
          <cell r="A121" t="str">
            <v>ESQUADRIAS</v>
          </cell>
        </row>
        <row r="122">
          <cell r="A122" t="str">
            <v>Madeira</v>
          </cell>
        </row>
        <row r="123">
          <cell r="A123" t="str">
            <v>Alumínio</v>
          </cell>
        </row>
        <row r="124">
          <cell r="A124" t="str">
            <v>PVC</v>
          </cell>
        </row>
        <row r="125">
          <cell r="A125" t="str">
            <v>Outros</v>
          </cell>
        </row>
        <row r="126">
          <cell r="A126" t="str">
            <v>PADRAO_ACABAMENTO</v>
          </cell>
        </row>
        <row r="127">
          <cell r="A127" t="str">
            <v>Alto</v>
          </cell>
        </row>
        <row r="128">
          <cell r="A128" t="str">
            <v>Entre normal e alto</v>
          </cell>
        </row>
        <row r="129">
          <cell r="A129" t="str">
            <v>Normal</v>
          </cell>
        </row>
        <row r="130">
          <cell r="A130" t="str">
            <v>Entre normal e baixo</v>
          </cell>
        </row>
        <row r="131">
          <cell r="A131" t="str">
            <v>Baixo</v>
          </cell>
        </row>
        <row r="132">
          <cell r="A132" t="str">
            <v>Entre baixo e mínimo</v>
          </cell>
        </row>
        <row r="133">
          <cell r="A133" t="str">
            <v>Mínimo</v>
          </cell>
        </row>
        <row r="134">
          <cell r="A134" t="str">
            <v>ESTADO_CONSERVACAO</v>
          </cell>
        </row>
        <row r="135">
          <cell r="A135" t="str">
            <v>Novo</v>
          </cell>
        </row>
        <row r="136">
          <cell r="A136" t="str">
            <v>Bom</v>
          </cell>
        </row>
        <row r="137">
          <cell r="A137" t="str">
            <v>Regular</v>
          </cell>
        </row>
        <row r="138">
          <cell r="A138" t="str">
            <v>Necessita Reparos Simples</v>
          </cell>
        </row>
        <row r="139">
          <cell r="A139" t="str">
            <v>Necessita Reparos Importantes</v>
          </cell>
        </row>
        <row r="140">
          <cell r="A140" t="str">
            <v>Sem Valor</v>
          </cell>
        </row>
        <row r="141">
          <cell r="A141" t="str">
            <v>VENT_ILUM.NATURAL</v>
          </cell>
        </row>
        <row r="142">
          <cell r="A142" t="str">
            <v>Bom/Satistatório</v>
          </cell>
        </row>
        <row r="143">
          <cell r="A143" t="str">
            <v>Regular/Normal</v>
          </cell>
        </row>
        <row r="144">
          <cell r="A144" t="str">
            <v>Ruim/Insatisfatório</v>
          </cell>
        </row>
        <row r="145">
          <cell r="A145" t="str">
            <v>ASPECTO_ARQ</v>
          </cell>
        </row>
        <row r="146">
          <cell r="A146" t="str">
            <v>Bom/Satistatório</v>
          </cell>
        </row>
        <row r="147">
          <cell r="A147" t="str">
            <v>Regular/Normal</v>
          </cell>
        </row>
        <row r="148">
          <cell r="A148" t="str">
            <v>Ruim/Insatisfatório</v>
          </cell>
        </row>
        <row r="149">
          <cell r="A149" t="str">
            <v>REFORMA</v>
          </cell>
        </row>
        <row r="150">
          <cell r="A150" t="str">
            <v>Recente</v>
          </cell>
        </row>
        <row r="151">
          <cell r="A151" t="str">
            <v>Antiga/Parcial</v>
          </cell>
        </row>
        <row r="152">
          <cell r="A152" t="str">
            <v>Não Há</v>
          </cell>
        </row>
        <row r="153">
          <cell r="A153" t="str">
            <v>OCUPACAO</v>
          </cell>
        </row>
        <row r="154">
          <cell r="A154" t="str">
            <v>Pelo Proprietário</v>
          </cell>
        </row>
        <row r="155">
          <cell r="A155" t="str">
            <v>Alugado</v>
          </cell>
        </row>
        <row r="156">
          <cell r="A156" t="str">
            <v>Cedido/Comodato</v>
          </cell>
        </row>
        <row r="157">
          <cell r="A157" t="str">
            <v>Desocupado</v>
          </cell>
        </row>
        <row r="158">
          <cell r="A158" t="str">
            <v>Invasão</v>
          </cell>
        </row>
        <row r="159">
          <cell r="A159" t="str">
            <v>HABITABILIDADE</v>
          </cell>
        </row>
        <row r="160">
          <cell r="A160" t="str">
            <v>Sim</v>
          </cell>
        </row>
        <row r="161">
          <cell r="A161" t="str">
            <v>Não</v>
          </cell>
        </row>
        <row r="162">
          <cell r="A162" t="str">
            <v>Parcial</v>
          </cell>
        </row>
        <row r="163">
          <cell r="A163" t="str">
            <v>ESTABILIDADE</v>
          </cell>
        </row>
        <row r="164">
          <cell r="A164" t="str">
            <v>Sim</v>
          </cell>
        </row>
        <row r="165">
          <cell r="A165" t="str">
            <v>Não</v>
          </cell>
        </row>
        <row r="166">
          <cell r="A166" t="str">
            <v>VICIOS</v>
          </cell>
        </row>
        <row r="167">
          <cell r="A167" t="str">
            <v>Sim</v>
          </cell>
        </row>
        <row r="168">
          <cell r="A168" t="str">
            <v>Não</v>
          </cell>
        </row>
        <row r="171">
          <cell r="A171" t="str">
            <v>DEMANDA</v>
          </cell>
        </row>
        <row r="172">
          <cell r="A172" t="str">
            <v>Alta</v>
          </cell>
        </row>
        <row r="173">
          <cell r="A173" t="str">
            <v>Média</v>
          </cell>
        </row>
        <row r="174">
          <cell r="A174" t="str">
            <v>Baixa</v>
          </cell>
        </row>
        <row r="175">
          <cell r="A175" t="str">
            <v>OFERTAS</v>
          </cell>
        </row>
        <row r="176">
          <cell r="A176" t="str">
            <v>Alto</v>
          </cell>
        </row>
        <row r="177">
          <cell r="A177" t="str">
            <v>Médio</v>
          </cell>
        </row>
        <row r="178">
          <cell r="A178" t="str">
            <v>Baixo</v>
          </cell>
        </row>
        <row r="179">
          <cell r="A179" t="str">
            <v>Inexistente</v>
          </cell>
        </row>
        <row r="180">
          <cell r="A180" t="str">
            <v>DESEMPENHO</v>
          </cell>
        </row>
        <row r="181">
          <cell r="A181" t="str">
            <v>Aquecido</v>
          </cell>
        </row>
        <row r="182">
          <cell r="A182" t="str">
            <v>Normal</v>
          </cell>
        </row>
        <row r="183">
          <cell r="A183" t="str">
            <v>Recessivo</v>
          </cell>
        </row>
        <row r="184">
          <cell r="A184" t="str">
            <v>LIQUIDEZ</v>
          </cell>
        </row>
        <row r="185">
          <cell r="A185" t="str">
            <v>Alta</v>
          </cell>
        </row>
        <row r="186">
          <cell r="A186" t="str">
            <v>Normal</v>
          </cell>
        </row>
        <row r="187">
          <cell r="A187" t="str">
            <v>Baixa</v>
          </cell>
        </row>
        <row r="188">
          <cell r="A188" t="str">
            <v>VELOCIDADE</v>
          </cell>
        </row>
        <row r="189">
          <cell r="A189" t="str">
            <v>Até 06 meses</v>
          </cell>
        </row>
        <row r="190">
          <cell r="A190" t="str">
            <v>De 06 a 12 meses</v>
          </cell>
        </row>
        <row r="191">
          <cell r="A191" t="str">
            <v>De 12 a 24 meses</v>
          </cell>
        </row>
        <row r="192">
          <cell r="A192" t="str">
            <v>Superior a 24 meses</v>
          </cell>
        </row>
        <row r="195">
          <cell r="A195" t="str">
            <v>METODOLOGIA</v>
          </cell>
        </row>
        <row r="196">
          <cell r="A196" t="str">
            <v>Método Comparativo Direto de Dados de Mercado - Inferência Estatística</v>
          </cell>
        </row>
        <row r="197">
          <cell r="A197" t="str">
            <v>Método Comparativo Direto de Dados de Mercado - Tratamento por Fatores</v>
          </cell>
        </row>
        <row r="198">
          <cell r="A198" t="str">
            <v>Método Evolutivo</v>
          </cell>
        </row>
        <row r="199">
          <cell r="A199" t="str">
            <v>Método Involutivo</v>
          </cell>
        </row>
        <row r="200">
          <cell r="A200" t="str">
            <v>Método da Capitalização da Renda</v>
          </cell>
        </row>
        <row r="201">
          <cell r="A201" t="str">
            <v>Método Comparativo Direto de Custo</v>
          </cell>
        </row>
        <row r="202">
          <cell r="A202" t="str">
            <v>Método da Quantificação do Custo</v>
          </cell>
        </row>
        <row r="203">
          <cell r="A203" t="str">
            <v>Sem Metodologia Definida por Norma</v>
          </cell>
        </row>
        <row r="206">
          <cell r="A206" t="str">
            <v>FUNDAMENTACAO_PRECISAO</v>
          </cell>
        </row>
        <row r="207">
          <cell r="A207" t="str">
            <v>Grau III</v>
          </cell>
        </row>
        <row r="208">
          <cell r="A208" t="str">
            <v>Grau II</v>
          </cell>
        </row>
        <row r="209">
          <cell r="A209" t="str">
            <v>Grau I</v>
          </cell>
        </row>
        <row r="210">
          <cell r="A210" t="str">
            <v>Sem Classificação</v>
          </cell>
        </row>
        <row r="214">
          <cell r="A214" t="str">
            <v>VALOR_UNIT_ADOTADO</v>
          </cell>
        </row>
        <row r="215">
          <cell r="A215" t="str">
            <v>Mínimo do Campo de Arbítrio</v>
          </cell>
        </row>
        <row r="216">
          <cell r="A216" t="str">
            <v>Limite Inferior do Intervalo de Confiança</v>
          </cell>
        </row>
        <row r="217">
          <cell r="A217" t="str">
            <v>Estimativa de Tendência Central</v>
          </cell>
        </row>
        <row r="218">
          <cell r="A218" t="str">
            <v>Limite Supferior do Intervalo de Confiança</v>
          </cell>
        </row>
        <row r="219">
          <cell r="A219" t="str">
            <v>Maximo do Campo de Arbítrio</v>
          </cell>
        </row>
      </sheetData>
      <sheetData sheetId="2">
        <row r="1">
          <cell r="A1" t="str">
            <v>PROFISSIONAIS</v>
          </cell>
        </row>
        <row r="2">
          <cell r="A2" t="str">
            <v>Anderson Fonseca Figueiredo</v>
          </cell>
        </row>
        <row r="3">
          <cell r="A3" t="str">
            <v>Claudia Godoy da Rocha Micchi</v>
          </cell>
        </row>
        <row r="4">
          <cell r="A4" t="str">
            <v>Flávia Pulcheri Ribeiro</v>
          </cell>
        </row>
        <row r="5">
          <cell r="A5" t="str">
            <v>Henrique Gonçalves Pereira</v>
          </cell>
        </row>
        <row r="6">
          <cell r="A6" t="str">
            <v>Ismênia Schaeffer Freitas</v>
          </cell>
        </row>
        <row r="7">
          <cell r="A7" t="str">
            <v>João Paulo Mello Teixeira</v>
          </cell>
        </row>
        <row r="8">
          <cell r="A8" t="str">
            <v>Louise Bussolotti</v>
          </cell>
        </row>
        <row r="9">
          <cell r="A9" t="str">
            <v>Luiz Fernando Bonfim</v>
          </cell>
        </row>
        <row r="10">
          <cell r="A10" t="str">
            <v>Rodolpho Torezani Netto</v>
          </cell>
        </row>
        <row r="11">
          <cell r="A11" t="str">
            <v>Terezinha de Jesus Servino Ribeiro Vanzo</v>
          </cell>
        </row>
        <row r="12">
          <cell r="A12" t="str">
            <v>Thomas Felipe Dieter</v>
          </cell>
        </row>
        <row r="13">
          <cell r="A13" t="str">
            <v>Leandro Azevedo Terrao</v>
          </cell>
        </row>
      </sheetData>
      <sheetData sheetId="3"/>
      <sheetData sheetId="4" refreshError="1"/>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e de Distribuição de Água"/>
      <sheetName val="Rede Distrib Águ (indice 06-06)"/>
      <sheetName val="Módulo1"/>
      <sheetName val="MEMORIAL"/>
      <sheetName val="Serviços Água"/>
      <sheetName val="Replan"/>
      <sheetName val="Resumo"/>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çao Terraplenagem"/>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çao Terraplenagem"/>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CELADO"/>
      <sheetName val="C400"/>
      <sheetName val="C400 (2)"/>
      <sheetName val="C401"/>
      <sheetName val="C402"/>
      <sheetName val="C402 (2)"/>
      <sheetName val="C403"/>
      <sheetName val="C404"/>
      <sheetName val="C405"/>
      <sheetName val="C406"/>
      <sheetName val="C406(2)"/>
      <sheetName val="C406(3)"/>
      <sheetName val="C406(4)"/>
      <sheetName val="C407"/>
      <sheetName val="C407(1)"/>
      <sheetName val="C407(2)"/>
      <sheetName val="C408"/>
      <sheetName val="C409"/>
      <sheetName val="C410"/>
      <sheetName val="C410 (1)"/>
      <sheetName val="C411"/>
      <sheetName val="C411(2)"/>
      <sheetName val="C412"/>
      <sheetName val="C413"/>
      <sheetName val="C413(2)"/>
      <sheetName val="C413 (3)"/>
      <sheetName val="C414"/>
      <sheetName val="C415"/>
      <sheetName val="C416"/>
      <sheetName val="C417"/>
      <sheetName val="C418"/>
      <sheetName val="C419"/>
      <sheetName val="C419 (2)"/>
      <sheetName val="C419 (3)"/>
      <sheetName val="C419 (4)"/>
      <sheetName val="C419 (5)"/>
      <sheetName val="C420"/>
      <sheetName val="C420 (2)"/>
      <sheetName val="C421"/>
      <sheetName val="C421 (2)"/>
      <sheetName val="C421 (3)"/>
      <sheetName val="C421 (4)"/>
      <sheetName val="C421(5)"/>
      <sheetName val="C421(6)"/>
      <sheetName val="C421(7)"/>
      <sheetName val="C422"/>
      <sheetName val="C423"/>
      <sheetName val="C424"/>
      <sheetName val="C424 (2)"/>
      <sheetName val="C424 (3)"/>
      <sheetName val="C425"/>
      <sheetName val="C426"/>
      <sheetName val="C426 (2)"/>
      <sheetName val="C426 (3)"/>
      <sheetName val="C427"/>
      <sheetName val="C428"/>
      <sheetName val="C429"/>
      <sheetName val="C430"/>
      <sheetName val="C431 (2)"/>
      <sheetName val="C431"/>
      <sheetName val="C432"/>
      <sheetName val="C433"/>
      <sheetName val="C434"/>
      <sheetName val="C435"/>
      <sheetName val="C436"/>
      <sheetName val="C437"/>
      <sheetName val="C438"/>
      <sheetName val="C439"/>
      <sheetName val="C440"/>
      <sheetName val="C441 (1)"/>
      <sheetName val="C441 (2)"/>
      <sheetName val="C442"/>
      <sheetName val="C443"/>
      <sheetName val="C443 (2)"/>
      <sheetName val="C444"/>
      <sheetName val="C444 (2)"/>
      <sheetName val="C445"/>
      <sheetName val="C446"/>
      <sheetName val="C447"/>
      <sheetName val="C448"/>
      <sheetName val="C449"/>
      <sheetName val="C450"/>
      <sheetName val="C451"/>
      <sheetName val="C452"/>
      <sheetName val="C453"/>
      <sheetName val="C454"/>
      <sheetName val="C455"/>
      <sheetName val="C455 (1)"/>
      <sheetName val="C456"/>
      <sheetName val="C457"/>
      <sheetName val="C458"/>
      <sheetName val="C459"/>
      <sheetName val="C460"/>
      <sheetName val="C461"/>
      <sheetName val="C462"/>
      <sheetName val="C463"/>
      <sheetName val="C464"/>
      <sheetName val="C465"/>
      <sheetName val="C466"/>
      <sheetName val="C467"/>
      <sheetName val="C468"/>
      <sheetName val="C468(2)"/>
      <sheetName val="C468(3)"/>
      <sheetName val="C469"/>
      <sheetName val="C470"/>
      <sheetName val="C470 (2)"/>
      <sheetName val="C471"/>
      <sheetName val="C472"/>
      <sheetName val="C473"/>
      <sheetName val="C474"/>
      <sheetName val="C475"/>
      <sheetName val="C476"/>
      <sheetName val="C477"/>
      <sheetName val="C447 (2)"/>
      <sheetName val="C478"/>
      <sheetName val="C479"/>
      <sheetName val="C480"/>
      <sheetName val="C481"/>
      <sheetName val="C482"/>
      <sheetName val="C483"/>
      <sheetName val="C484"/>
      <sheetName val="C485"/>
      <sheetName val="C486"/>
      <sheetName val="C487"/>
      <sheetName val="C487 (2)"/>
      <sheetName val="C488"/>
      <sheetName val="C489"/>
      <sheetName val="C490"/>
      <sheetName val="C491"/>
      <sheetName val="C492"/>
      <sheetName val="C493"/>
      <sheetName val="C494"/>
      <sheetName val="C495"/>
      <sheetName val="C495 (2)"/>
      <sheetName val="C496"/>
      <sheetName val="C497"/>
      <sheetName val="C498"/>
      <sheetName val="C49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çosNoPrint"/>
      <sheetName val="ComparaQuantNoPrint"/>
      <sheetName val="TodasTraf-2011-NoPrint"/>
      <sheetName val="TrafPb008"/>
      <sheetName val="PavPb008"/>
      <sheetName val="TrafPb027"/>
      <sheetName val="PavPb027"/>
      <sheetName val="TrafPb033(1)"/>
      <sheetName val="PavPb033(1)"/>
      <sheetName val="TrafPb033(2)"/>
      <sheetName val="PavPb033(2)"/>
      <sheetName val="TrafPb059(1)"/>
      <sheetName val="PavPb059(1)"/>
      <sheetName val="TrafPb059(2)"/>
      <sheetName val="PavPb059(2)"/>
      <sheetName val="TrafPb061"/>
      <sheetName val="PavPb061"/>
      <sheetName val="TrafPb065"/>
      <sheetName val="PavPb065"/>
      <sheetName val="TodasTraf-2000-NoPrint"/>
      <sheetName val="Br101-NoPrint"/>
      <sheetName val="TrafAnual-NoPrint"/>
      <sheetName val="TrafContExpan-NoPrint"/>
      <sheetName val="PavComplNoPrint"/>
      <sheetName val="medicao"/>
      <sheetName val="planilha de quant. e custos 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MATERIAL"/>
      <sheetName val="COMPOSIÇÃO"/>
      <sheetName val="CAPA -1"/>
      <sheetName val="Replan"/>
      <sheetName val="Planilha de Custo"/>
      <sheetName val="Anexos"/>
      <sheetName val="BASE 5E"/>
      <sheetName val="PLANILHA"/>
      <sheetName val="MEDICAO"/>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MATERIAL"/>
      <sheetName val="COMPOSIÇÃO"/>
      <sheetName val="PLANILHA"/>
      <sheetName val="Planilha de Custo"/>
      <sheetName val="ADMI_25.01"/>
      <sheetName val="Replan"/>
      <sheetName val="Resumo"/>
    </sheetNames>
    <sheetDataSet>
      <sheetData sheetId="0"/>
      <sheetData sheetId="1"/>
      <sheetData sheetId="2"/>
      <sheetData sheetId="3"/>
      <sheetData sheetId="4" refreshError="1"/>
      <sheetData sheetId="5" refreshError="1"/>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dro Áreas"/>
      <sheetName val="Espec.HB fl. 01"/>
      <sheetName val="Espec.HB fl. 02"/>
      <sheetName val="Espec.HB fl. 03"/>
      <sheetName val="Espec.HB fl. 04"/>
      <sheetName val="QCI"/>
      <sheetName val="FRE "/>
      <sheetName val="Especificação CASAS"/>
      <sheetName val="Espelho-Hab 61 (T+1B)"/>
      <sheetName val="Habitaçao Unit (T+1B)"/>
      <sheetName val="Compo. Anexo I"/>
      <sheetName val="Orç.Hab. Unit (T+1B)"/>
      <sheetName val="Orç.Hab. Total (T+1B)"/>
      <sheetName val="Espelho-Admini (T+1B)"/>
      <sheetName val="Admin Local (T+1B)"/>
      <sheetName val="Espelho-Infra"/>
      <sheetName val="Orç. Infra estrutura"/>
      <sheetName val="Mem Infra Manacá"/>
      <sheetName val="Composição BDI 01"/>
      <sheetName val="Cronog-hab"/>
      <sheetName val="Cronog-infra estrutura"/>
      <sheetName val="Cronog-Global"/>
      <sheetName val="RAE-CASA 01"/>
      <sheetName val="PLS-CASA"/>
      <sheetName val="PLS-INFRA"/>
      <sheetName val="Medição-GLOBAL-PAR"/>
      <sheetName val="RAE-CASA 02"/>
      <sheetName val="RAE-EQ-INFRA"/>
      <sheetName val="RAE-FOTOS"/>
      <sheetName val="Plan1"/>
      <sheetName val="refor out. 2001 - bdi=20% ajust"/>
    </sheetNames>
    <sheetDataSet>
      <sheetData sheetId="0" refreshError="1"/>
      <sheetData sheetId="1" refreshError="1"/>
      <sheetData sheetId="2" refreshError="1"/>
      <sheetData sheetId="3" refreshError="1"/>
      <sheetData sheetId="4" refreshError="1"/>
      <sheetData sheetId="5" refreshError="1"/>
      <sheetData sheetId="6" refreshError="1">
        <row r="248">
          <cell r="AM248" t="str">
            <v xml:space="preserve">RM (Região Metropolitana) de SP, RJ e DF </v>
          </cell>
        </row>
        <row r="249">
          <cell r="AM249" t="str">
            <v>Demais RM, RIDE/DF e municípios com mais de 500 mil habitantes</v>
          </cell>
        </row>
        <row r="250">
          <cell r="AM250" t="str">
            <v>Demais municípios.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ESPELHO  "/>
      <sheetName val="Plan1"/>
      <sheetName val="BASE 5E"/>
      <sheetName val="MEDICAO"/>
      <sheetName val="CAPA -1"/>
      <sheetName val="Replan"/>
      <sheetName val="Resumo"/>
      <sheetName val="Planilha"/>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MATERIAIS"/>
      <sheetName val="TABELA"/>
      <sheetName val="SERVIÇOS"/>
      <sheetName val="ESPELHO  "/>
      <sheetName val="Módulo1"/>
      <sheetName val="PLANILHA DE QUANT. E CUSTOS A"/>
      <sheetName val="Replan"/>
      <sheetName val="Resumo"/>
      <sheetName val="Rede de Distribuição de Água"/>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6318"/>
  <sheetViews>
    <sheetView view="pageBreakPreview" topLeftCell="A31" zoomScale="130" zoomScaleNormal="80" zoomScaleSheetLayoutView="130" workbookViewId="0">
      <selection activeCell="D38" sqref="D38"/>
    </sheetView>
  </sheetViews>
  <sheetFormatPr defaultColWidth="9.140625" defaultRowHeight="15.75"/>
  <cols>
    <col min="1" max="1" width="8.28515625" style="244" customWidth="1"/>
    <col min="2" max="2" width="10.85546875" style="245" customWidth="1"/>
    <col min="3" max="3" width="11.28515625" style="244" customWidth="1"/>
    <col min="4" max="4" width="93.28515625" style="246" customWidth="1"/>
    <col min="5" max="5" width="8.28515625" style="247" customWidth="1"/>
    <col min="6" max="6" width="9.7109375" style="248" customWidth="1"/>
    <col min="7" max="7" width="15.7109375" style="645" customWidth="1"/>
    <col min="8" max="8" width="22.140625" style="646" customWidth="1"/>
    <col min="9" max="9" width="9.140625" style="250" hidden="1" customWidth="1"/>
    <col min="10" max="10" width="14.7109375" style="250" hidden="1" customWidth="1"/>
    <col min="11" max="11" width="9.140625" style="250" hidden="1" customWidth="1"/>
    <col min="12" max="16384" width="9.140625" style="250"/>
  </cols>
  <sheetData>
    <row r="1" spans="1:19" s="237" customFormat="1" ht="43.15" customHeight="1">
      <c r="A1" s="1596" t="s">
        <v>25</v>
      </c>
      <c r="B1" s="1596"/>
      <c r="C1" s="1596"/>
      <c r="D1" s="251" t="s">
        <v>2</v>
      </c>
      <c r="E1" s="1597" t="s">
        <v>26</v>
      </c>
      <c r="F1" s="1601"/>
      <c r="G1" s="1598"/>
      <c r="H1" s="1599"/>
      <c r="I1" s="637">
        <v>1.3089999999999999</v>
      </c>
      <c r="J1" s="637"/>
      <c r="K1" s="638" t="s">
        <v>27</v>
      </c>
      <c r="L1" s="637"/>
      <c r="M1" s="637"/>
      <c r="N1" s="637"/>
      <c r="O1" s="637"/>
      <c r="P1" s="637"/>
      <c r="Q1" s="637"/>
      <c r="R1" s="637"/>
      <c r="S1" s="637"/>
    </row>
    <row r="2" spans="1:19" s="237" customFormat="1" ht="18.75">
      <c r="A2" s="1596"/>
      <c r="B2" s="1596"/>
      <c r="C2" s="1596"/>
      <c r="D2" s="251" t="s">
        <v>28</v>
      </c>
      <c r="E2" s="1597"/>
      <c r="F2" s="1597"/>
      <c r="G2" s="1598"/>
      <c r="H2" s="1599"/>
      <c r="I2" s="637"/>
      <c r="J2" s="637"/>
      <c r="K2" s="637"/>
      <c r="L2" s="637"/>
      <c r="M2" s="637"/>
      <c r="N2" s="637"/>
      <c r="O2" s="637"/>
      <c r="P2" s="637"/>
      <c r="Q2" s="637"/>
      <c r="R2" s="637"/>
      <c r="S2" s="637"/>
    </row>
    <row r="3" spans="1:19" s="237" customFormat="1" ht="36" customHeight="1">
      <c r="A3" s="1596"/>
      <c r="B3" s="1596"/>
      <c r="C3" s="1596"/>
      <c r="D3" s="251" t="s">
        <v>29</v>
      </c>
      <c r="E3" s="1597"/>
      <c r="F3" s="1597"/>
      <c r="G3" s="1598"/>
      <c r="H3" s="1599"/>
      <c r="I3" s="637"/>
      <c r="J3" s="637"/>
      <c r="K3" s="637"/>
      <c r="L3" s="637"/>
      <c r="M3" s="637"/>
      <c r="N3" s="637"/>
      <c r="O3" s="637"/>
      <c r="P3" s="637"/>
      <c r="Q3" s="637"/>
      <c r="R3" s="637"/>
      <c r="S3" s="637"/>
    </row>
    <row r="4" spans="1:19" s="237" customFormat="1" ht="47.25" customHeight="1">
      <c r="A4" s="1596"/>
      <c r="B4" s="1596"/>
      <c r="C4" s="1596"/>
      <c r="D4" s="251" t="s">
        <v>30</v>
      </c>
      <c r="E4" s="1602" t="s">
        <v>31</v>
      </c>
      <c r="F4" s="1603"/>
      <c r="G4" s="1604"/>
      <c r="H4" s="1605"/>
      <c r="I4" s="637"/>
      <c r="J4" s="637"/>
      <c r="K4" s="637"/>
      <c r="L4" s="637"/>
      <c r="M4" s="637"/>
      <c r="N4" s="637"/>
      <c r="O4" s="637"/>
      <c r="P4" s="637"/>
      <c r="Q4" s="637"/>
      <c r="R4" s="637"/>
      <c r="S4" s="637"/>
    </row>
    <row r="5" spans="1:19" s="238" customFormat="1" ht="15.2" customHeight="1">
      <c r="A5" s="1613" t="s">
        <v>32</v>
      </c>
      <c r="B5" s="1609" t="s">
        <v>33</v>
      </c>
      <c r="C5" s="1613" t="s">
        <v>34</v>
      </c>
      <c r="D5" s="1609" t="s">
        <v>35</v>
      </c>
      <c r="E5" s="1608" t="s">
        <v>36</v>
      </c>
      <c r="F5" s="1610" t="s">
        <v>37</v>
      </c>
      <c r="G5" s="1606" t="s">
        <v>38</v>
      </c>
      <c r="H5" s="1607"/>
    </row>
    <row r="6" spans="1:19" s="239" customFormat="1" ht="15.95" customHeight="1">
      <c r="A6" s="1613"/>
      <c r="B6" s="1609"/>
      <c r="C6" s="1613"/>
      <c r="D6" s="1609"/>
      <c r="E6" s="1609"/>
      <c r="F6" s="1610"/>
      <c r="G6" s="647" t="s">
        <v>39</v>
      </c>
      <c r="H6" s="648" t="s">
        <v>40</v>
      </c>
    </row>
    <row r="7" spans="1:19" s="240" customFormat="1" ht="15">
      <c r="A7" s="320" t="s">
        <v>41</v>
      </c>
      <c r="B7" s="1614"/>
      <c r="C7" s="1614"/>
      <c r="D7" s="322" t="s">
        <v>42</v>
      </c>
      <c r="E7" s="321"/>
      <c r="F7" s="322"/>
      <c r="G7" s="649"/>
      <c r="H7" s="650" t="e">
        <f>SUM(H8:H11)</f>
        <v>#REF!</v>
      </c>
    </row>
    <row r="8" spans="1:19" s="241" customFormat="1" ht="15">
      <c r="A8" s="256" t="s">
        <v>43</v>
      </c>
      <c r="B8" s="265" t="s">
        <v>44</v>
      </c>
      <c r="C8" s="265" t="s">
        <v>45</v>
      </c>
      <c r="D8" s="258" t="s">
        <v>46</v>
      </c>
      <c r="E8" s="325" t="s">
        <v>47</v>
      </c>
      <c r="F8" s="326" t="e">
        <f>#REF!</f>
        <v>#REF!</v>
      </c>
      <c r="G8" s="651">
        <v>1763.44</v>
      </c>
      <c r="H8" s="651" t="e">
        <f>G8*F8</f>
        <v>#REF!</v>
      </c>
    </row>
    <row r="9" spans="1:19" s="240" customFormat="1" ht="15">
      <c r="A9" s="329" t="s">
        <v>48</v>
      </c>
      <c r="B9" s="265" t="s">
        <v>49</v>
      </c>
      <c r="C9" s="633" t="s">
        <v>50</v>
      </c>
      <c r="D9" s="331" t="s">
        <v>51</v>
      </c>
      <c r="E9" s="332" t="s">
        <v>52</v>
      </c>
      <c r="F9" s="326" t="e">
        <f>#REF!</f>
        <v>#REF!</v>
      </c>
      <c r="G9" s="651">
        <v>245.99</v>
      </c>
      <c r="H9" s="652" t="e">
        <f>G9*F9</f>
        <v>#REF!</v>
      </c>
    </row>
    <row r="10" spans="1:19" s="240" customFormat="1" ht="42.75">
      <c r="A10" s="329" t="s">
        <v>53</v>
      </c>
      <c r="B10" s="265" t="s">
        <v>49</v>
      </c>
      <c r="C10" s="633" t="s">
        <v>54</v>
      </c>
      <c r="D10" s="331" t="s">
        <v>55</v>
      </c>
      <c r="E10" s="332" t="s">
        <v>47</v>
      </c>
      <c r="F10" s="326" t="e">
        <f>#REF!</f>
        <v>#REF!</v>
      </c>
      <c r="G10" s="651">
        <v>545.41999999999996</v>
      </c>
      <c r="H10" s="652" t="e">
        <f>G10*F10</f>
        <v>#REF!</v>
      </c>
    </row>
    <row r="11" spans="1:19" s="240" customFormat="1" ht="15">
      <c r="A11" s="329" t="s">
        <v>56</v>
      </c>
      <c r="B11" s="265" t="s">
        <v>49</v>
      </c>
      <c r="C11" s="633" t="s">
        <v>57</v>
      </c>
      <c r="D11" s="331" t="s">
        <v>58</v>
      </c>
      <c r="E11" s="332" t="s">
        <v>59</v>
      </c>
      <c r="F11" s="326" t="e">
        <f>#REF!</f>
        <v>#REF!</v>
      </c>
      <c r="G11" s="651">
        <v>1145.3800000000001</v>
      </c>
      <c r="H11" s="652" t="e">
        <f>G11*F11</f>
        <v>#REF!</v>
      </c>
    </row>
    <row r="12" spans="1:19" s="240" customFormat="1" ht="15">
      <c r="A12" s="320" t="s">
        <v>60</v>
      </c>
      <c r="B12" s="1614"/>
      <c r="C12" s="1614"/>
      <c r="D12" s="322" t="s">
        <v>61</v>
      </c>
      <c r="E12" s="321"/>
      <c r="F12" s="322"/>
      <c r="G12" s="649"/>
      <c r="H12" s="650" t="e">
        <f>SUM(H13:H16)</f>
        <v>#REF!</v>
      </c>
    </row>
    <row r="13" spans="1:19" s="241" customFormat="1" ht="15">
      <c r="A13" s="256" t="s">
        <v>62</v>
      </c>
      <c r="B13" s="265" t="s">
        <v>44</v>
      </c>
      <c r="C13" s="256" t="s">
        <v>63</v>
      </c>
      <c r="D13" s="333" t="s">
        <v>64</v>
      </c>
      <c r="E13" s="325" t="s">
        <v>52</v>
      </c>
      <c r="F13" s="334" t="e">
        <f>#REF!</f>
        <v>#REF!</v>
      </c>
      <c r="G13" s="653">
        <v>7.31</v>
      </c>
      <c r="H13" s="652" t="e">
        <f t="shared" ref="H13:H23" si="0">G13*F13</f>
        <v>#REF!</v>
      </c>
    </row>
    <row r="14" spans="1:19" s="240" customFormat="1" ht="15">
      <c r="A14" s="329" t="s">
        <v>65</v>
      </c>
      <c r="B14" s="265" t="s">
        <v>49</v>
      </c>
      <c r="C14" s="256" t="s">
        <v>66</v>
      </c>
      <c r="D14" s="333" t="s">
        <v>67</v>
      </c>
      <c r="E14" s="325" t="s">
        <v>68</v>
      </c>
      <c r="F14" s="336" t="e">
        <f>#REF!</f>
        <v>#REF!</v>
      </c>
      <c r="G14" s="651">
        <v>47.99</v>
      </c>
      <c r="H14" s="652" t="e">
        <f t="shared" si="0"/>
        <v>#REF!</v>
      </c>
    </row>
    <row r="15" spans="1:19" s="240" customFormat="1" ht="15">
      <c r="A15" s="329" t="s">
        <v>69</v>
      </c>
      <c r="B15" s="265" t="s">
        <v>49</v>
      </c>
      <c r="C15" s="256" t="s">
        <v>70</v>
      </c>
      <c r="D15" s="333" t="s">
        <v>71</v>
      </c>
      <c r="E15" s="325" t="s">
        <v>68</v>
      </c>
      <c r="F15" s="336" t="e">
        <f>#REF!</f>
        <v>#REF!</v>
      </c>
      <c r="G15" s="651">
        <v>236.25</v>
      </c>
      <c r="H15" s="652" t="e">
        <f t="shared" si="0"/>
        <v>#REF!</v>
      </c>
    </row>
    <row r="16" spans="1:19" s="240" customFormat="1" ht="47.85" customHeight="1">
      <c r="A16" s="329" t="s">
        <v>72</v>
      </c>
      <c r="B16" s="265" t="s">
        <v>49</v>
      </c>
      <c r="C16" s="256" t="s">
        <v>73</v>
      </c>
      <c r="D16" s="333" t="s">
        <v>74</v>
      </c>
      <c r="E16" s="325" t="s">
        <v>68</v>
      </c>
      <c r="F16" s="336" t="e">
        <f>#REF!</f>
        <v>#REF!</v>
      </c>
      <c r="G16" s="651">
        <v>61.67</v>
      </c>
      <c r="H16" s="652" t="e">
        <f t="shared" si="0"/>
        <v>#REF!</v>
      </c>
    </row>
    <row r="17" spans="1:256" s="632" customFormat="1">
      <c r="A17" s="338" t="s">
        <v>75</v>
      </c>
      <c r="B17" s="1611"/>
      <c r="C17" s="1611"/>
      <c r="D17" s="339" t="s">
        <v>76</v>
      </c>
      <c r="E17" s="340"/>
      <c r="F17" s="339"/>
      <c r="G17" s="654"/>
      <c r="H17" s="655" t="e">
        <f>SUM(H18:H23)</f>
        <v>#REF!</v>
      </c>
      <c r="I17" s="639"/>
      <c r="J17" s="1600"/>
      <c r="K17" s="1600"/>
      <c r="L17" s="641"/>
      <c r="M17" s="640"/>
      <c r="N17" s="641"/>
      <c r="O17" s="642"/>
      <c r="P17" s="643"/>
      <c r="Q17" s="639"/>
      <c r="R17" s="1600"/>
      <c r="S17" s="1600"/>
      <c r="T17" s="641"/>
      <c r="U17" s="640"/>
      <c r="V17" s="641"/>
      <c r="W17" s="642"/>
      <c r="X17" s="643"/>
      <c r="Y17" s="639"/>
      <c r="Z17" s="1600"/>
      <c r="AA17" s="1600"/>
      <c r="AB17" s="641"/>
      <c r="AC17" s="640"/>
      <c r="AD17" s="641"/>
      <c r="AE17" s="642"/>
      <c r="AF17" s="643"/>
      <c r="AG17" s="639"/>
      <c r="AH17" s="1600"/>
      <c r="AI17" s="1600"/>
      <c r="AJ17" s="641"/>
      <c r="AK17" s="640"/>
      <c r="AL17" s="641"/>
      <c r="AM17" s="642"/>
      <c r="AN17" s="643"/>
      <c r="AO17" s="639"/>
      <c r="AP17" s="1600"/>
      <c r="AQ17" s="1600"/>
      <c r="AR17" s="641"/>
      <c r="AS17" s="640"/>
      <c r="AT17" s="641"/>
      <c r="AU17" s="642"/>
      <c r="AV17" s="643"/>
      <c r="AW17" s="639"/>
      <c r="AX17" s="1600"/>
      <c r="AY17" s="1600"/>
      <c r="AZ17" s="641"/>
      <c r="BA17" s="640"/>
      <c r="BB17" s="641"/>
      <c r="BC17" s="642"/>
      <c r="BD17" s="643"/>
      <c r="BE17" s="639"/>
      <c r="BF17" s="1600"/>
      <c r="BG17" s="1600"/>
      <c r="BH17" s="641"/>
      <c r="BI17" s="640"/>
      <c r="BJ17" s="641"/>
      <c r="BK17" s="642"/>
      <c r="BL17" s="643"/>
      <c r="BM17" s="639"/>
      <c r="BN17" s="1600"/>
      <c r="BO17" s="1600"/>
      <c r="BP17" s="641"/>
      <c r="BQ17" s="640"/>
      <c r="BR17" s="641"/>
      <c r="BS17" s="642"/>
      <c r="BT17" s="643"/>
      <c r="BU17" s="639"/>
      <c r="BV17" s="1600"/>
      <c r="BW17" s="1600"/>
      <c r="BX17" s="641"/>
      <c r="BY17" s="640"/>
      <c r="BZ17" s="641"/>
      <c r="CA17" s="642"/>
      <c r="CB17" s="643"/>
      <c r="CC17" s="639"/>
      <c r="CD17" s="1600"/>
      <c r="CE17" s="1600"/>
      <c r="CF17" s="641"/>
      <c r="CG17" s="640"/>
      <c r="CH17" s="641"/>
      <c r="CI17" s="642"/>
      <c r="CJ17" s="643"/>
      <c r="CK17" s="639"/>
      <c r="CL17" s="1600"/>
      <c r="CM17" s="1600"/>
      <c r="CN17" s="641"/>
      <c r="CO17" s="640"/>
      <c r="CP17" s="641"/>
      <c r="CQ17" s="642"/>
      <c r="CR17" s="643"/>
      <c r="CS17" s="639"/>
      <c r="CT17" s="1600"/>
      <c r="CU17" s="1600"/>
      <c r="CV17" s="641"/>
      <c r="CW17" s="640"/>
      <c r="CX17" s="641"/>
      <c r="CY17" s="642"/>
      <c r="CZ17" s="643"/>
      <c r="DA17" s="639"/>
      <c r="DB17" s="1600"/>
      <c r="DC17" s="1600"/>
      <c r="DD17" s="641"/>
      <c r="DE17" s="640"/>
      <c r="DF17" s="641"/>
      <c r="DG17" s="642"/>
      <c r="DH17" s="643"/>
      <c r="DI17" s="639"/>
      <c r="DJ17" s="1600"/>
      <c r="DK17" s="1600"/>
      <c r="DL17" s="641"/>
      <c r="DM17" s="640"/>
      <c r="DN17" s="641"/>
      <c r="DO17" s="642"/>
      <c r="DP17" s="643"/>
      <c r="DQ17" s="639"/>
      <c r="DR17" s="1600"/>
      <c r="DS17" s="1600"/>
      <c r="DT17" s="641"/>
      <c r="DU17" s="640"/>
      <c r="DV17" s="641"/>
      <c r="DW17" s="642"/>
      <c r="DX17" s="643"/>
      <c r="DY17" s="639"/>
      <c r="DZ17" s="1600"/>
      <c r="EA17" s="1600"/>
      <c r="EB17" s="641"/>
      <c r="EC17" s="640"/>
      <c r="ED17" s="641"/>
      <c r="EE17" s="642"/>
      <c r="EF17" s="643"/>
      <c r="EG17" s="639"/>
      <c r="EH17" s="1600"/>
      <c r="EI17" s="1600"/>
      <c r="EJ17" s="641"/>
      <c r="EK17" s="640"/>
      <c r="EL17" s="641"/>
      <c r="EM17" s="642"/>
      <c r="EN17" s="643"/>
      <c r="EO17" s="639"/>
      <c r="EP17" s="1600"/>
      <c r="EQ17" s="1600"/>
      <c r="ER17" s="641"/>
      <c r="ES17" s="640"/>
      <c r="ET17" s="641"/>
      <c r="EU17" s="642"/>
      <c r="EV17" s="643"/>
      <c r="EW17" s="639"/>
      <c r="EX17" s="1600"/>
      <c r="EY17" s="1600"/>
      <c r="EZ17" s="641"/>
      <c r="FA17" s="640"/>
      <c r="FB17" s="641"/>
      <c r="FC17" s="642"/>
      <c r="FD17" s="643"/>
      <c r="FE17" s="639"/>
      <c r="FF17" s="1600"/>
      <c r="FG17" s="1600"/>
      <c r="FH17" s="641"/>
      <c r="FI17" s="640"/>
      <c r="FJ17" s="641"/>
      <c r="FK17" s="642"/>
      <c r="FL17" s="643"/>
      <c r="FM17" s="639"/>
      <c r="FN17" s="1600"/>
      <c r="FO17" s="1600"/>
      <c r="FP17" s="641"/>
      <c r="FQ17" s="640"/>
      <c r="FR17" s="641"/>
      <c r="FS17" s="642"/>
      <c r="FT17" s="643"/>
      <c r="FU17" s="639"/>
      <c r="FV17" s="1600"/>
      <c r="FW17" s="1600"/>
      <c r="FX17" s="641"/>
      <c r="FY17" s="640"/>
      <c r="FZ17" s="641"/>
      <c r="GA17" s="642"/>
      <c r="GB17" s="643"/>
      <c r="GC17" s="639"/>
      <c r="GD17" s="1600"/>
      <c r="GE17" s="1600"/>
      <c r="GF17" s="641"/>
      <c r="GG17" s="640"/>
      <c r="GH17" s="641"/>
      <c r="GI17" s="642"/>
      <c r="GJ17" s="643"/>
      <c r="GK17" s="639"/>
      <c r="GL17" s="1600"/>
      <c r="GM17" s="1600"/>
      <c r="GN17" s="641"/>
      <c r="GO17" s="640"/>
      <c r="GP17" s="641"/>
      <c r="GQ17" s="642"/>
      <c r="GR17" s="643"/>
      <c r="GS17" s="639"/>
      <c r="GT17" s="1600"/>
      <c r="GU17" s="1600"/>
      <c r="GV17" s="641"/>
      <c r="GW17" s="640"/>
      <c r="GX17" s="641"/>
      <c r="GY17" s="642"/>
      <c r="GZ17" s="643"/>
      <c r="HA17" s="639"/>
      <c r="HB17" s="1600"/>
      <c r="HC17" s="1600"/>
      <c r="HD17" s="641"/>
      <c r="HE17" s="640"/>
      <c r="HF17" s="641"/>
      <c r="HG17" s="642"/>
      <c r="HH17" s="643"/>
      <c r="HI17" s="639"/>
      <c r="HJ17" s="1600"/>
      <c r="HK17" s="1600"/>
      <c r="HL17" s="641"/>
      <c r="HM17" s="640"/>
      <c r="HN17" s="641"/>
      <c r="HO17" s="642"/>
      <c r="HP17" s="643"/>
      <c r="HQ17" s="639"/>
      <c r="HR17" s="1600"/>
      <c r="HS17" s="1600"/>
      <c r="HT17" s="641"/>
      <c r="HU17" s="640"/>
      <c r="HV17" s="641"/>
      <c r="HW17" s="642"/>
      <c r="HX17" s="643"/>
      <c r="HY17" s="639"/>
      <c r="HZ17" s="1600"/>
      <c r="IA17" s="1600"/>
      <c r="IB17" s="641"/>
      <c r="IC17" s="640"/>
      <c r="ID17" s="641"/>
      <c r="IE17" s="642"/>
      <c r="IF17" s="643"/>
      <c r="IG17" s="639"/>
      <c r="IH17" s="1600"/>
      <c r="II17" s="1600"/>
      <c r="IJ17" s="641"/>
      <c r="IK17" s="640"/>
      <c r="IL17" s="641"/>
      <c r="IM17" s="642"/>
      <c r="IN17" s="643"/>
      <c r="IO17" s="639"/>
      <c r="IP17" s="1600"/>
      <c r="IQ17" s="1600"/>
      <c r="IR17" s="641"/>
      <c r="IS17" s="640"/>
      <c r="IT17" s="641"/>
      <c r="IU17" s="642"/>
      <c r="IV17" s="643"/>
    </row>
    <row r="18" spans="1:256" s="632" customFormat="1" ht="15">
      <c r="A18" s="266" t="s">
        <v>77</v>
      </c>
      <c r="B18" s="265" t="s">
        <v>78</v>
      </c>
      <c r="C18" s="633" t="s">
        <v>79</v>
      </c>
      <c r="D18" s="258" t="s">
        <v>80</v>
      </c>
      <c r="E18" s="325" t="s">
        <v>52</v>
      </c>
      <c r="F18" s="326" t="e">
        <f>#REF!</f>
        <v>#REF!</v>
      </c>
      <c r="G18" s="651">
        <v>28.640920000000001</v>
      </c>
      <c r="H18" s="656" t="e">
        <f t="shared" si="0"/>
        <v>#REF!</v>
      </c>
      <c r="I18" s="632">
        <v>21.88</v>
      </c>
    </row>
    <row r="19" spans="1:256" s="632" customFormat="1" ht="15">
      <c r="A19" s="266" t="s">
        <v>81</v>
      </c>
      <c r="B19" s="265" t="s">
        <v>78</v>
      </c>
      <c r="C19" s="633" t="s">
        <v>82</v>
      </c>
      <c r="D19" s="258" t="s">
        <v>83</v>
      </c>
      <c r="E19" s="325" t="s">
        <v>52</v>
      </c>
      <c r="F19" s="326" t="e">
        <f>#REF!</f>
        <v>#REF!</v>
      </c>
      <c r="G19" s="651">
        <v>1.7017</v>
      </c>
      <c r="H19" s="656" t="e">
        <f t="shared" si="0"/>
        <v>#REF!</v>
      </c>
      <c r="I19" s="632">
        <v>1.3</v>
      </c>
    </row>
    <row r="20" spans="1:256" s="632" customFormat="1" ht="15">
      <c r="A20" s="266" t="s">
        <v>84</v>
      </c>
      <c r="B20" s="265" t="s">
        <v>49</v>
      </c>
      <c r="C20" s="633" t="s">
        <v>85</v>
      </c>
      <c r="D20" s="258" t="s">
        <v>86</v>
      </c>
      <c r="E20" s="325" t="s">
        <v>68</v>
      </c>
      <c r="F20" s="326" t="e">
        <f>#REF!</f>
        <v>#REF!</v>
      </c>
      <c r="G20" s="651">
        <v>159.83000000000001</v>
      </c>
      <c r="H20" s="656" t="e">
        <f t="shared" si="0"/>
        <v>#REF!</v>
      </c>
    </row>
    <row r="21" spans="1:256" s="632" customFormat="1" ht="15">
      <c r="A21" s="266" t="s">
        <v>87</v>
      </c>
      <c r="B21" s="265" t="s">
        <v>44</v>
      </c>
      <c r="C21" s="633" t="s">
        <v>88</v>
      </c>
      <c r="D21" s="258" t="s">
        <v>89</v>
      </c>
      <c r="E21" s="325" t="s">
        <v>68</v>
      </c>
      <c r="F21" s="326" t="e">
        <f>#REF!</f>
        <v>#REF!</v>
      </c>
      <c r="G21" s="651">
        <v>84.47</v>
      </c>
      <c r="H21" s="656" t="e">
        <f t="shared" si="0"/>
        <v>#REF!</v>
      </c>
    </row>
    <row r="22" spans="1:256" s="632" customFormat="1" ht="15">
      <c r="A22" s="266" t="s">
        <v>90</v>
      </c>
      <c r="B22" s="265" t="s">
        <v>78</v>
      </c>
      <c r="C22" s="633" t="s">
        <v>91</v>
      </c>
      <c r="D22" s="258" t="s">
        <v>92</v>
      </c>
      <c r="E22" s="325" t="s">
        <v>68</v>
      </c>
      <c r="F22" s="326" t="e">
        <f>#REF!</f>
        <v>#REF!</v>
      </c>
      <c r="G22" s="651">
        <v>118.84411</v>
      </c>
      <c r="H22" s="656" t="e">
        <f t="shared" si="0"/>
        <v>#REF!</v>
      </c>
      <c r="I22" s="632">
        <v>90.79</v>
      </c>
    </row>
    <row r="23" spans="1:256" s="242" customFormat="1" ht="63.6" customHeight="1">
      <c r="A23" s="266" t="s">
        <v>93</v>
      </c>
      <c r="B23" s="265" t="s">
        <v>44</v>
      </c>
      <c r="C23" s="633" t="s">
        <v>94</v>
      </c>
      <c r="D23" s="258" t="s">
        <v>95</v>
      </c>
      <c r="E23" s="325" t="s">
        <v>52</v>
      </c>
      <c r="F23" s="326" t="e">
        <f>#REF!</f>
        <v>#REF!</v>
      </c>
      <c r="G23" s="651">
        <v>129.59</v>
      </c>
      <c r="H23" s="656" t="e">
        <f t="shared" si="0"/>
        <v>#REF!</v>
      </c>
    </row>
    <row r="24" spans="1:256" s="240" customFormat="1" ht="15">
      <c r="A24" s="338" t="s">
        <v>96</v>
      </c>
      <c r="B24" s="1611"/>
      <c r="C24" s="1611"/>
      <c r="D24" s="339" t="s">
        <v>97</v>
      </c>
      <c r="E24" s="340"/>
      <c r="F24" s="339"/>
      <c r="G24" s="654"/>
      <c r="H24" s="655" t="e">
        <f>SUM(H25:H26)</f>
        <v>#REF!</v>
      </c>
    </row>
    <row r="25" spans="1:256" s="240" customFormat="1" ht="15">
      <c r="A25" s="266" t="s">
        <v>98</v>
      </c>
      <c r="B25" s="265" t="s">
        <v>78</v>
      </c>
      <c r="C25" s="633" t="s">
        <v>82</v>
      </c>
      <c r="D25" s="258" t="s">
        <v>83</v>
      </c>
      <c r="E25" s="325" t="s">
        <v>52</v>
      </c>
      <c r="F25" s="326" t="e">
        <f>#REF!</f>
        <v>#REF!</v>
      </c>
      <c r="G25" s="651">
        <v>1.7017</v>
      </c>
      <c r="H25" s="656" t="e">
        <f>G25*F25</f>
        <v>#REF!</v>
      </c>
      <c r="I25" s="240">
        <v>1.3</v>
      </c>
    </row>
    <row r="26" spans="1:256" s="240" customFormat="1" ht="15">
      <c r="A26" s="266" t="s">
        <v>99</v>
      </c>
      <c r="B26" s="265" t="s">
        <v>49</v>
      </c>
      <c r="C26" s="633" t="s">
        <v>100</v>
      </c>
      <c r="D26" s="258" t="s">
        <v>101</v>
      </c>
      <c r="E26" s="325" t="s">
        <v>52</v>
      </c>
      <c r="F26" s="326" t="e">
        <f>#REF!</f>
        <v>#REF!</v>
      </c>
      <c r="G26" s="651">
        <v>40.68</v>
      </c>
      <c r="H26" s="656" t="e">
        <f>G26*F26</f>
        <v>#REF!</v>
      </c>
    </row>
    <row r="27" spans="1:256" s="632" customFormat="1" ht="15">
      <c r="A27" s="338" t="s">
        <v>102</v>
      </c>
      <c r="B27" s="1611"/>
      <c r="C27" s="1611"/>
      <c r="D27" s="339" t="s">
        <v>103</v>
      </c>
      <c r="E27" s="340"/>
      <c r="F27" s="339"/>
      <c r="G27" s="654"/>
      <c r="H27" s="655" t="e">
        <f>SUM(H28:H37)</f>
        <v>#REF!</v>
      </c>
    </row>
    <row r="28" spans="1:256" s="632" customFormat="1" ht="15">
      <c r="A28" s="266" t="s">
        <v>104</v>
      </c>
      <c r="B28" s="265" t="s">
        <v>49</v>
      </c>
      <c r="C28" s="633" t="s">
        <v>66</v>
      </c>
      <c r="D28" s="258" t="s">
        <v>67</v>
      </c>
      <c r="E28" s="325" t="s">
        <v>68</v>
      </c>
      <c r="F28" s="326" t="e">
        <f>#REF!</f>
        <v>#REF!</v>
      </c>
      <c r="G28" s="651">
        <v>47.99</v>
      </c>
      <c r="H28" s="656" t="e">
        <f t="shared" ref="H28:H37" si="1">G28*F28</f>
        <v>#REF!</v>
      </c>
    </row>
    <row r="29" spans="1:256" s="242" customFormat="1" ht="30.95" customHeight="1">
      <c r="A29" s="266" t="s">
        <v>105</v>
      </c>
      <c r="B29" s="265" t="s">
        <v>44</v>
      </c>
      <c r="C29" s="633" t="s">
        <v>106</v>
      </c>
      <c r="D29" s="258" t="s">
        <v>107</v>
      </c>
      <c r="E29" s="325" t="s">
        <v>108</v>
      </c>
      <c r="F29" s="326" t="e">
        <f>#REF!</f>
        <v>#REF!</v>
      </c>
      <c r="G29" s="651">
        <v>100.77</v>
      </c>
      <c r="H29" s="656" t="e">
        <f t="shared" si="1"/>
        <v>#REF!</v>
      </c>
    </row>
    <row r="30" spans="1:256" s="632" customFormat="1" ht="15">
      <c r="A30" s="266" t="s">
        <v>109</v>
      </c>
      <c r="B30" s="265" t="s">
        <v>49</v>
      </c>
      <c r="C30" s="633" t="s">
        <v>110</v>
      </c>
      <c r="D30" s="258" t="s">
        <v>111</v>
      </c>
      <c r="E30" s="325" t="s">
        <v>68</v>
      </c>
      <c r="F30" s="326" t="e">
        <f>#REF!</f>
        <v>#REF!</v>
      </c>
      <c r="G30" s="651">
        <v>51.68</v>
      </c>
      <c r="H30" s="656" t="e">
        <f t="shared" si="1"/>
        <v>#REF!</v>
      </c>
    </row>
    <row r="31" spans="1:256" s="632" customFormat="1" ht="28.5">
      <c r="A31" s="266" t="s">
        <v>112</v>
      </c>
      <c r="B31" s="265" t="s">
        <v>49</v>
      </c>
      <c r="C31" s="633" t="s">
        <v>113</v>
      </c>
      <c r="D31" s="258" t="s">
        <v>114</v>
      </c>
      <c r="E31" s="325" t="s">
        <v>68</v>
      </c>
      <c r="F31" s="326" t="e">
        <f>#REF!</f>
        <v>#REF!</v>
      </c>
      <c r="G31" s="651">
        <v>545.21</v>
      </c>
      <c r="H31" s="656" t="e">
        <f t="shared" si="1"/>
        <v>#REF!</v>
      </c>
    </row>
    <row r="32" spans="1:256" s="632" customFormat="1" ht="42.75">
      <c r="A32" s="266" t="s">
        <v>115</v>
      </c>
      <c r="B32" s="265" t="s">
        <v>49</v>
      </c>
      <c r="C32" s="633" t="s">
        <v>116</v>
      </c>
      <c r="D32" s="258" t="s">
        <v>117</v>
      </c>
      <c r="E32" s="325" t="s">
        <v>52</v>
      </c>
      <c r="F32" s="326" t="e">
        <f>#REF!</f>
        <v>#REF!</v>
      </c>
      <c r="G32" s="651">
        <v>100.45</v>
      </c>
      <c r="H32" s="656" t="e">
        <f t="shared" si="1"/>
        <v>#REF!</v>
      </c>
    </row>
    <row r="33" spans="1:256" s="632" customFormat="1" ht="28.5">
      <c r="A33" s="266" t="s">
        <v>118</v>
      </c>
      <c r="B33" s="265" t="s">
        <v>49</v>
      </c>
      <c r="C33" s="633" t="s">
        <v>119</v>
      </c>
      <c r="D33" s="258" t="s">
        <v>120</v>
      </c>
      <c r="E33" s="325" t="s">
        <v>52</v>
      </c>
      <c r="F33" s="326" t="e">
        <f>#REF!</f>
        <v>#REF!</v>
      </c>
      <c r="G33" s="651">
        <v>5.8</v>
      </c>
      <c r="H33" s="656" t="e">
        <f t="shared" si="1"/>
        <v>#REF!</v>
      </c>
    </row>
    <row r="34" spans="1:256" s="632" customFormat="1" ht="28.5">
      <c r="A34" s="266" t="s">
        <v>121</v>
      </c>
      <c r="B34" s="265" t="s">
        <v>49</v>
      </c>
      <c r="C34" s="633" t="s">
        <v>122</v>
      </c>
      <c r="D34" s="258" t="s">
        <v>123</v>
      </c>
      <c r="E34" s="325" t="s">
        <v>52</v>
      </c>
      <c r="F34" s="326" t="e">
        <f>#REF!</f>
        <v>#REF!</v>
      </c>
      <c r="G34" s="651">
        <v>32.31</v>
      </c>
      <c r="H34" s="656" t="e">
        <f t="shared" si="1"/>
        <v>#REF!</v>
      </c>
    </row>
    <row r="35" spans="1:256" s="632" customFormat="1" ht="42.75">
      <c r="A35" s="266" t="s">
        <v>124</v>
      </c>
      <c r="B35" s="265" t="s">
        <v>49</v>
      </c>
      <c r="C35" s="633" t="s">
        <v>125</v>
      </c>
      <c r="D35" s="258" t="s">
        <v>126</v>
      </c>
      <c r="E35" s="325" t="s">
        <v>52</v>
      </c>
      <c r="F35" s="326" t="e">
        <f>#REF!</f>
        <v>#REF!</v>
      </c>
      <c r="G35" s="651">
        <v>55.91</v>
      </c>
      <c r="H35" s="656" t="e">
        <f t="shared" si="1"/>
        <v>#REF!</v>
      </c>
    </row>
    <row r="36" spans="1:256" s="632" customFormat="1" ht="28.5">
      <c r="A36" s="266" t="s">
        <v>127</v>
      </c>
      <c r="B36" s="265" t="s">
        <v>49</v>
      </c>
      <c r="C36" s="633" t="s">
        <v>128</v>
      </c>
      <c r="D36" s="258" t="s">
        <v>129</v>
      </c>
      <c r="E36" s="325" t="s">
        <v>52</v>
      </c>
      <c r="F36" s="326" t="e">
        <f>#REF!</f>
        <v>#REF!</v>
      </c>
      <c r="G36" s="651">
        <v>22.91</v>
      </c>
      <c r="H36" s="656" t="e">
        <f t="shared" si="1"/>
        <v>#REF!</v>
      </c>
    </row>
    <row r="37" spans="1:256" s="632" customFormat="1" ht="42.75">
      <c r="A37" s="266" t="s">
        <v>130</v>
      </c>
      <c r="B37" s="265" t="s">
        <v>49</v>
      </c>
      <c r="C37" s="633" t="s">
        <v>131</v>
      </c>
      <c r="D37" s="258" t="s">
        <v>132</v>
      </c>
      <c r="E37" s="325" t="s">
        <v>52</v>
      </c>
      <c r="F37" s="326" t="e">
        <f>#REF!</f>
        <v>#REF!</v>
      </c>
      <c r="G37" s="651">
        <v>160</v>
      </c>
      <c r="H37" s="656" t="e">
        <f t="shared" si="1"/>
        <v>#REF!</v>
      </c>
    </row>
    <row r="38" spans="1:256" s="632" customFormat="1">
      <c r="A38" s="338" t="s">
        <v>133</v>
      </c>
      <c r="B38" s="1611"/>
      <c r="C38" s="1611"/>
      <c r="D38" s="339" t="s">
        <v>134</v>
      </c>
      <c r="E38" s="340"/>
      <c r="F38" s="339"/>
      <c r="G38" s="654"/>
      <c r="H38" s="655">
        <f>SUM(H39:H39)</f>
        <v>8704.44</v>
      </c>
      <c r="I38" s="639"/>
      <c r="J38" s="1600"/>
      <c r="K38" s="1600"/>
      <c r="L38" s="641"/>
      <c r="M38" s="640"/>
      <c r="N38" s="641"/>
      <c r="O38" s="642"/>
      <c r="P38" s="643"/>
      <c r="Q38" s="639"/>
      <c r="R38" s="1600"/>
      <c r="S38" s="1600"/>
      <c r="T38" s="641"/>
      <c r="U38" s="640"/>
      <c r="V38" s="641"/>
      <c r="W38" s="642"/>
      <c r="X38" s="643"/>
      <c r="Y38" s="639"/>
      <c r="Z38" s="1600"/>
      <c r="AA38" s="1600"/>
      <c r="AB38" s="641"/>
      <c r="AC38" s="640"/>
      <c r="AD38" s="641"/>
      <c r="AE38" s="642"/>
      <c r="AF38" s="643"/>
      <c r="AG38" s="639"/>
      <c r="AH38" s="1600"/>
      <c r="AI38" s="1600"/>
      <c r="AJ38" s="641"/>
      <c r="AK38" s="640"/>
      <c r="AL38" s="641"/>
      <c r="AM38" s="642"/>
      <c r="AN38" s="643"/>
      <c r="AO38" s="639"/>
      <c r="AP38" s="1600"/>
      <c r="AQ38" s="1600"/>
      <c r="AR38" s="641"/>
      <c r="AS38" s="640"/>
      <c r="AT38" s="641"/>
      <c r="AU38" s="642"/>
      <c r="AV38" s="643"/>
      <c r="AW38" s="639"/>
      <c r="AX38" s="1600"/>
      <c r="AY38" s="1600"/>
      <c r="AZ38" s="641"/>
      <c r="BA38" s="640"/>
      <c r="BB38" s="641"/>
      <c r="BC38" s="642"/>
      <c r="BD38" s="643"/>
      <c r="BE38" s="639"/>
      <c r="BF38" s="1600"/>
      <c r="BG38" s="1600"/>
      <c r="BH38" s="641"/>
      <c r="BI38" s="640"/>
      <c r="BJ38" s="641"/>
      <c r="BK38" s="642"/>
      <c r="BL38" s="643"/>
      <c r="BM38" s="639"/>
      <c r="BN38" s="1600"/>
      <c r="BO38" s="1600"/>
      <c r="BP38" s="641"/>
      <c r="BQ38" s="640"/>
      <c r="BR38" s="641"/>
      <c r="BS38" s="642"/>
      <c r="BT38" s="643"/>
      <c r="BU38" s="639"/>
      <c r="BV38" s="1600"/>
      <c r="BW38" s="1600"/>
      <c r="BX38" s="641"/>
      <c r="BY38" s="640"/>
      <c r="BZ38" s="641"/>
      <c r="CA38" s="642"/>
      <c r="CB38" s="643"/>
      <c r="CC38" s="639"/>
      <c r="CD38" s="1600"/>
      <c r="CE38" s="1600"/>
      <c r="CF38" s="641"/>
      <c r="CG38" s="640"/>
      <c r="CH38" s="641"/>
      <c r="CI38" s="642"/>
      <c r="CJ38" s="643"/>
      <c r="CK38" s="639"/>
      <c r="CL38" s="1600"/>
      <c r="CM38" s="1600"/>
      <c r="CN38" s="641"/>
      <c r="CO38" s="640"/>
      <c r="CP38" s="641"/>
      <c r="CQ38" s="642"/>
      <c r="CR38" s="643"/>
      <c r="CS38" s="639"/>
      <c r="CT38" s="1600"/>
      <c r="CU38" s="1600"/>
      <c r="CV38" s="641"/>
      <c r="CW38" s="640"/>
      <c r="CX38" s="641"/>
      <c r="CY38" s="642"/>
      <c r="CZ38" s="643"/>
      <c r="DA38" s="639"/>
      <c r="DB38" s="1600"/>
      <c r="DC38" s="1600"/>
      <c r="DD38" s="641"/>
      <c r="DE38" s="640"/>
      <c r="DF38" s="641"/>
      <c r="DG38" s="642"/>
      <c r="DH38" s="643"/>
      <c r="DI38" s="639"/>
      <c r="DJ38" s="1600"/>
      <c r="DK38" s="1600"/>
      <c r="DL38" s="641"/>
      <c r="DM38" s="640"/>
      <c r="DN38" s="641"/>
      <c r="DO38" s="642"/>
      <c r="DP38" s="643"/>
      <c r="DQ38" s="639"/>
      <c r="DR38" s="1600"/>
      <c r="DS38" s="1600"/>
      <c r="DT38" s="641"/>
      <c r="DU38" s="640"/>
      <c r="DV38" s="641"/>
      <c r="DW38" s="642"/>
      <c r="DX38" s="643"/>
      <c r="DY38" s="639"/>
      <c r="DZ38" s="1600"/>
      <c r="EA38" s="1600"/>
      <c r="EB38" s="641"/>
      <c r="EC38" s="640"/>
      <c r="ED38" s="641"/>
      <c r="EE38" s="642"/>
      <c r="EF38" s="643"/>
      <c r="EG38" s="639"/>
      <c r="EH38" s="1600"/>
      <c r="EI38" s="1600"/>
      <c r="EJ38" s="641"/>
      <c r="EK38" s="640"/>
      <c r="EL38" s="641"/>
      <c r="EM38" s="642"/>
      <c r="EN38" s="643"/>
      <c r="EO38" s="639"/>
      <c r="EP38" s="1600"/>
      <c r="EQ38" s="1600"/>
      <c r="ER38" s="641"/>
      <c r="ES38" s="640"/>
      <c r="ET38" s="641"/>
      <c r="EU38" s="642"/>
      <c r="EV38" s="643"/>
      <c r="EW38" s="639"/>
      <c r="EX38" s="1600"/>
      <c r="EY38" s="1600"/>
      <c r="EZ38" s="641"/>
      <c r="FA38" s="640"/>
      <c r="FB38" s="641"/>
      <c r="FC38" s="642"/>
      <c r="FD38" s="643"/>
      <c r="FE38" s="639"/>
      <c r="FF38" s="1600"/>
      <c r="FG38" s="1600"/>
      <c r="FH38" s="641"/>
      <c r="FI38" s="640"/>
      <c r="FJ38" s="641"/>
      <c r="FK38" s="642"/>
      <c r="FL38" s="643"/>
      <c r="FM38" s="639"/>
      <c r="FN38" s="1600"/>
      <c r="FO38" s="1600"/>
      <c r="FP38" s="641"/>
      <c r="FQ38" s="640"/>
      <c r="FR38" s="641"/>
      <c r="FS38" s="642"/>
      <c r="FT38" s="643"/>
      <c r="FU38" s="639"/>
      <c r="FV38" s="1600"/>
      <c r="FW38" s="1600"/>
      <c r="FX38" s="641"/>
      <c r="FY38" s="640"/>
      <c r="FZ38" s="641"/>
      <c r="GA38" s="642"/>
      <c r="GB38" s="643"/>
      <c r="GC38" s="639"/>
      <c r="GD38" s="1600"/>
      <c r="GE38" s="1600"/>
      <c r="GF38" s="641"/>
      <c r="GG38" s="640"/>
      <c r="GH38" s="641"/>
      <c r="GI38" s="642"/>
      <c r="GJ38" s="643"/>
      <c r="GK38" s="639"/>
      <c r="GL38" s="1600"/>
      <c r="GM38" s="1600"/>
      <c r="GN38" s="641"/>
      <c r="GO38" s="640"/>
      <c r="GP38" s="641"/>
      <c r="GQ38" s="642"/>
      <c r="GR38" s="643"/>
      <c r="GS38" s="639"/>
      <c r="GT38" s="1600"/>
      <c r="GU38" s="1600"/>
      <c r="GV38" s="641"/>
      <c r="GW38" s="640"/>
      <c r="GX38" s="641"/>
      <c r="GY38" s="642"/>
      <c r="GZ38" s="643"/>
      <c r="HA38" s="639"/>
      <c r="HB38" s="1600"/>
      <c r="HC38" s="1600"/>
      <c r="HD38" s="641"/>
      <c r="HE38" s="640"/>
      <c r="HF38" s="641"/>
      <c r="HG38" s="642"/>
      <c r="HH38" s="643"/>
      <c r="HI38" s="639"/>
      <c r="HJ38" s="1600"/>
      <c r="HK38" s="1600"/>
      <c r="HL38" s="641"/>
      <c r="HM38" s="640"/>
      <c r="HN38" s="641"/>
      <c r="HO38" s="642"/>
      <c r="HP38" s="643"/>
      <c r="HQ38" s="639"/>
      <c r="HR38" s="1600"/>
      <c r="HS38" s="1600"/>
      <c r="HT38" s="641"/>
      <c r="HU38" s="640"/>
      <c r="HV38" s="641"/>
      <c r="HW38" s="642"/>
      <c r="HX38" s="643"/>
      <c r="HY38" s="639"/>
      <c r="HZ38" s="1600"/>
      <c r="IA38" s="1600"/>
      <c r="IB38" s="641"/>
      <c r="IC38" s="640"/>
      <c r="ID38" s="641"/>
      <c r="IE38" s="642"/>
      <c r="IF38" s="643"/>
      <c r="IG38" s="639"/>
      <c r="IH38" s="1600"/>
      <c r="II38" s="1600"/>
      <c r="IJ38" s="641"/>
      <c r="IK38" s="640"/>
      <c r="IL38" s="641"/>
      <c r="IM38" s="642"/>
      <c r="IN38" s="643"/>
      <c r="IO38" s="639"/>
      <c r="IP38" s="1600"/>
      <c r="IQ38" s="1600"/>
      <c r="IR38" s="641"/>
      <c r="IS38" s="640"/>
      <c r="IT38" s="641"/>
      <c r="IU38" s="642"/>
      <c r="IV38" s="643"/>
    </row>
    <row r="39" spans="1:256" s="242" customFormat="1" ht="57">
      <c r="A39" s="634" t="s">
        <v>135</v>
      </c>
      <c r="B39" s="635" t="s">
        <v>44</v>
      </c>
      <c r="C39" s="634" t="s">
        <v>136</v>
      </c>
      <c r="D39" s="258" t="s">
        <v>137</v>
      </c>
      <c r="E39" s="262" t="s">
        <v>59</v>
      </c>
      <c r="F39" s="636">
        <v>2</v>
      </c>
      <c r="G39" s="657">
        <v>4352.22</v>
      </c>
      <c r="H39" s="658">
        <f>G39*F39</f>
        <v>8704.44</v>
      </c>
    </row>
    <row r="40" spans="1:256" s="240" customFormat="1" ht="15">
      <c r="A40" s="338" t="s">
        <v>138</v>
      </c>
      <c r="B40" s="1611"/>
      <c r="C40" s="1611"/>
      <c r="D40" s="339" t="s">
        <v>139</v>
      </c>
      <c r="E40" s="340"/>
      <c r="F40" s="339"/>
      <c r="G40" s="654"/>
      <c r="H40" s="655" t="e">
        <f>H41</f>
        <v>#REF!</v>
      </c>
    </row>
    <row r="41" spans="1:256" s="240" customFormat="1" ht="15">
      <c r="A41" s="343" t="s">
        <v>140</v>
      </c>
      <c r="B41" s="267" t="s">
        <v>49</v>
      </c>
      <c r="C41" s="343" t="s">
        <v>141</v>
      </c>
      <c r="D41" s="331" t="s">
        <v>142</v>
      </c>
      <c r="E41" s="262" t="s">
        <v>52</v>
      </c>
      <c r="F41" s="344" t="e">
        <f>#REF!</f>
        <v>#REF!</v>
      </c>
      <c r="G41" s="659">
        <v>1.03</v>
      </c>
      <c r="H41" s="660" t="e">
        <f>G41*F41</f>
        <v>#REF!</v>
      </c>
    </row>
    <row r="42" spans="1:256" s="240" customFormat="1" ht="15">
      <c r="A42" s="338" t="s">
        <v>143</v>
      </c>
      <c r="B42" s="1611"/>
      <c r="C42" s="1611"/>
      <c r="D42" s="339" t="s">
        <v>144</v>
      </c>
      <c r="E42" s="340"/>
      <c r="F42" s="339"/>
      <c r="G42" s="654"/>
      <c r="H42" s="655" t="e">
        <f>H43</f>
        <v>#REF!</v>
      </c>
    </row>
    <row r="43" spans="1:256" s="240" customFormat="1" ht="15">
      <c r="A43" s="343" t="s">
        <v>145</v>
      </c>
      <c r="B43" s="267" t="s">
        <v>44</v>
      </c>
      <c r="C43" s="343" t="s">
        <v>146</v>
      </c>
      <c r="D43" s="331" t="e">
        <f>#REF!</f>
        <v>#REF!</v>
      </c>
      <c r="E43" s="346" t="s">
        <v>59</v>
      </c>
      <c r="F43" s="344" t="e">
        <f>#REF!</f>
        <v>#REF!</v>
      </c>
      <c r="G43" s="659">
        <v>15645.17</v>
      </c>
      <c r="H43" s="660" t="e">
        <f>G43*F43</f>
        <v>#REF!</v>
      </c>
    </row>
    <row r="44" spans="1:256" s="240" customFormat="1" ht="33.75" customHeight="1">
      <c r="A44" s="1612" t="s">
        <v>40</v>
      </c>
      <c r="B44" s="1612"/>
      <c r="C44" s="1612"/>
      <c r="D44" s="1612"/>
      <c r="E44" s="268"/>
      <c r="F44" s="268"/>
      <c r="G44" s="268"/>
      <c r="H44" s="269" t="e">
        <f>ROUND(SUBTOTAL(9,H42,H40,H17,H24,H12,H7,H27),2)</f>
        <v>#REF!</v>
      </c>
      <c r="J44" s="644">
        <v>288000</v>
      </c>
    </row>
    <row r="45" spans="1:256" s="240" customFormat="1" ht="15">
      <c r="A45" s="270"/>
      <c r="B45" s="271"/>
      <c r="C45" s="270"/>
      <c r="D45" s="272"/>
      <c r="E45" s="348"/>
      <c r="F45" s="273"/>
      <c r="G45" s="661"/>
      <c r="H45" s="662"/>
    </row>
    <row r="46" spans="1:256" ht="12.75">
      <c r="E46" s="351"/>
    </row>
    <row r="47" spans="1:256" ht="12.75">
      <c r="E47" s="351"/>
    </row>
    <row r="48" spans="1:256" ht="12.75">
      <c r="E48" s="351"/>
    </row>
    <row r="49" spans="1:19" ht="12.75">
      <c r="E49" s="351"/>
    </row>
    <row r="50" spans="1:19" ht="12.75">
      <c r="E50" s="351"/>
    </row>
    <row r="51" spans="1:19" s="240" customFormat="1">
      <c r="A51" s="270"/>
      <c r="B51" s="271"/>
      <c r="C51" s="270"/>
      <c r="D51" s="272"/>
      <c r="E51" s="247"/>
      <c r="F51" s="273"/>
      <c r="G51" s="661"/>
      <c r="H51" s="662"/>
      <c r="I51" s="250"/>
      <c r="J51" s="250"/>
      <c r="K51" s="250"/>
      <c r="L51" s="250"/>
      <c r="M51" s="250"/>
      <c r="N51" s="250"/>
      <c r="O51" s="250"/>
      <c r="P51" s="250"/>
      <c r="Q51" s="250"/>
      <c r="R51" s="250"/>
      <c r="S51" s="250"/>
    </row>
    <row r="52" spans="1:19" s="240" customFormat="1">
      <c r="A52" s="270"/>
      <c r="B52" s="271"/>
      <c r="C52" s="270"/>
      <c r="D52" s="272"/>
      <c r="E52" s="247"/>
      <c r="F52" s="273"/>
      <c r="G52" s="661"/>
      <c r="H52" s="662"/>
      <c r="I52" s="250"/>
      <c r="J52" s="250"/>
      <c r="K52" s="250"/>
      <c r="L52" s="250"/>
      <c r="M52" s="250"/>
      <c r="N52" s="250"/>
      <c r="O52" s="250"/>
      <c r="P52" s="250"/>
      <c r="Q52" s="250"/>
      <c r="R52" s="250"/>
      <c r="S52" s="250"/>
    </row>
    <row r="53" spans="1:19" s="240" customFormat="1">
      <c r="A53" s="270"/>
      <c r="B53" s="271"/>
      <c r="C53" s="270"/>
      <c r="D53" s="272"/>
      <c r="E53" s="247"/>
      <c r="F53" s="273"/>
      <c r="G53" s="661"/>
      <c r="H53" s="662"/>
      <c r="I53" s="250"/>
      <c r="J53" s="250"/>
      <c r="K53" s="250"/>
      <c r="L53" s="250"/>
      <c r="M53" s="250"/>
      <c r="N53" s="250"/>
      <c r="O53" s="250"/>
      <c r="P53" s="250"/>
      <c r="Q53" s="250"/>
      <c r="R53" s="250"/>
      <c r="S53" s="250"/>
    </row>
    <row r="54" spans="1:19" s="240" customFormat="1">
      <c r="A54" s="270"/>
      <c r="B54" s="271"/>
      <c r="C54" s="270"/>
      <c r="D54" s="272"/>
      <c r="E54" s="247"/>
      <c r="F54" s="273"/>
      <c r="G54" s="661"/>
      <c r="H54" s="662"/>
      <c r="I54" s="250"/>
      <c r="J54" s="250"/>
      <c r="K54" s="250"/>
      <c r="L54" s="250"/>
      <c r="M54" s="250"/>
      <c r="N54" s="250"/>
      <c r="O54" s="250"/>
      <c r="P54" s="250"/>
      <c r="Q54" s="250"/>
      <c r="R54" s="250"/>
      <c r="S54" s="250"/>
    </row>
    <row r="55" spans="1:19" s="240" customFormat="1">
      <c r="A55" s="270"/>
      <c r="B55" s="271"/>
      <c r="C55" s="270"/>
      <c r="D55" s="272"/>
      <c r="E55" s="247"/>
      <c r="F55" s="273"/>
      <c r="G55" s="661"/>
      <c r="H55" s="662"/>
      <c r="I55" s="250"/>
      <c r="J55" s="250"/>
      <c r="K55" s="250"/>
      <c r="L55" s="250"/>
      <c r="M55" s="250"/>
      <c r="N55" s="250"/>
      <c r="O55" s="250"/>
      <c r="P55" s="250"/>
      <c r="Q55" s="250"/>
      <c r="R55" s="250"/>
      <c r="S55" s="250"/>
    </row>
    <row r="56" spans="1:19" s="240" customFormat="1">
      <c r="A56" s="270"/>
      <c r="B56" s="271"/>
      <c r="C56" s="270"/>
      <c r="D56" s="271"/>
      <c r="E56" s="247"/>
      <c r="F56" s="273"/>
      <c r="G56" s="661"/>
      <c r="H56" s="662"/>
      <c r="I56" s="250"/>
      <c r="J56" s="250"/>
      <c r="K56" s="250"/>
      <c r="L56" s="250"/>
      <c r="M56" s="250"/>
      <c r="N56" s="250"/>
      <c r="O56" s="250"/>
      <c r="P56" s="250"/>
      <c r="Q56" s="250"/>
      <c r="R56" s="250"/>
      <c r="S56" s="250"/>
    </row>
    <row r="57" spans="1:19" s="240" customFormat="1">
      <c r="A57" s="270"/>
      <c r="B57" s="271"/>
      <c r="C57" s="270"/>
      <c r="D57" s="271"/>
      <c r="E57" s="247"/>
      <c r="F57" s="273"/>
      <c r="G57" s="661"/>
      <c r="H57" s="662"/>
      <c r="I57" s="250"/>
      <c r="J57" s="250"/>
      <c r="K57" s="250"/>
      <c r="L57" s="250"/>
      <c r="M57" s="250"/>
      <c r="N57" s="250"/>
      <c r="O57" s="250"/>
      <c r="P57" s="250"/>
      <c r="Q57" s="250"/>
      <c r="R57" s="250"/>
      <c r="S57" s="250"/>
    </row>
    <row r="58" spans="1:19" s="240" customFormat="1">
      <c r="A58" s="270"/>
      <c r="B58" s="271"/>
      <c r="C58" s="270"/>
      <c r="D58" s="271"/>
      <c r="E58" s="247"/>
      <c r="F58" s="273"/>
      <c r="G58" s="661"/>
      <c r="H58" s="662"/>
      <c r="I58" s="250"/>
      <c r="J58" s="250"/>
      <c r="K58" s="250"/>
      <c r="L58" s="250"/>
      <c r="M58" s="250"/>
      <c r="N58" s="250"/>
      <c r="O58" s="250"/>
      <c r="P58" s="250"/>
      <c r="Q58" s="250"/>
      <c r="R58" s="250"/>
      <c r="S58" s="250"/>
    </row>
    <row r="59" spans="1:19" s="240" customFormat="1">
      <c r="A59" s="270"/>
      <c r="B59" s="271"/>
      <c r="C59" s="270"/>
      <c r="D59" s="356"/>
      <c r="E59" s="247"/>
      <c r="F59" s="273"/>
      <c r="G59" s="661"/>
      <c r="H59" s="662"/>
      <c r="I59" s="250"/>
      <c r="J59" s="250"/>
      <c r="K59" s="250"/>
      <c r="L59" s="250"/>
      <c r="M59" s="250"/>
      <c r="N59" s="250"/>
      <c r="O59" s="250"/>
      <c r="P59" s="250"/>
      <c r="Q59" s="250"/>
      <c r="R59" s="250"/>
      <c r="S59" s="250"/>
    </row>
    <row r="60" spans="1:19" s="240" customFormat="1">
      <c r="A60" s="270"/>
      <c r="B60" s="271"/>
      <c r="C60" s="270"/>
      <c r="D60" s="363" t="s">
        <v>147</v>
      </c>
      <c r="E60" s="247"/>
      <c r="F60" s="273"/>
      <c r="G60" s="661"/>
      <c r="H60" s="662"/>
      <c r="I60" s="250"/>
      <c r="J60" s="250"/>
      <c r="K60" s="250"/>
      <c r="L60" s="250"/>
      <c r="M60" s="250"/>
      <c r="N60" s="250"/>
      <c r="O60" s="250"/>
      <c r="P60" s="250"/>
      <c r="Q60" s="250"/>
      <c r="R60" s="250"/>
      <c r="S60" s="250"/>
    </row>
    <row r="61" spans="1:19" s="240" customFormat="1">
      <c r="A61" s="270"/>
      <c r="B61" s="271"/>
      <c r="C61" s="270"/>
      <c r="D61" s="199" t="s">
        <v>148</v>
      </c>
      <c r="E61" s="247"/>
      <c r="F61" s="273"/>
      <c r="G61" s="661"/>
      <c r="H61" s="662"/>
      <c r="I61" s="250"/>
      <c r="J61" s="250"/>
      <c r="K61" s="250"/>
      <c r="L61" s="250"/>
      <c r="M61" s="250"/>
      <c r="N61" s="250"/>
      <c r="O61" s="250"/>
      <c r="P61" s="250"/>
      <c r="Q61" s="250"/>
      <c r="R61" s="250"/>
      <c r="S61" s="250"/>
    </row>
    <row r="62" spans="1:19" s="240" customFormat="1">
      <c r="A62" s="270"/>
      <c r="B62" s="271"/>
      <c r="C62" s="270"/>
      <c r="D62" s="272"/>
      <c r="E62" s="247"/>
      <c r="F62" s="273"/>
      <c r="G62" s="661"/>
      <c r="H62" s="662"/>
      <c r="I62" s="250"/>
      <c r="J62" s="250"/>
      <c r="K62" s="250"/>
      <c r="L62" s="250"/>
      <c r="M62" s="250"/>
      <c r="N62" s="250"/>
      <c r="O62" s="250"/>
      <c r="P62" s="250"/>
      <c r="Q62" s="250"/>
      <c r="R62" s="250"/>
      <c r="S62" s="250"/>
    </row>
    <row r="63" spans="1:19" s="240" customFormat="1">
      <c r="A63" s="270"/>
      <c r="B63" s="271"/>
      <c r="C63" s="270"/>
      <c r="D63" s="272"/>
      <c r="E63" s="247"/>
      <c r="F63" s="273"/>
      <c r="G63" s="661"/>
      <c r="H63" s="662"/>
      <c r="I63" s="250"/>
      <c r="J63" s="250"/>
      <c r="K63" s="250"/>
      <c r="L63" s="250"/>
      <c r="M63" s="250"/>
      <c r="N63" s="250"/>
      <c r="O63" s="250"/>
      <c r="P63" s="250"/>
      <c r="Q63" s="250"/>
      <c r="R63" s="250"/>
      <c r="S63" s="250"/>
    </row>
    <row r="64" spans="1:19" s="240" customFormat="1">
      <c r="A64" s="270"/>
      <c r="B64" s="271"/>
      <c r="C64" s="270"/>
      <c r="D64" s="272"/>
      <c r="E64" s="247"/>
      <c r="F64" s="273"/>
      <c r="G64" s="661"/>
      <c r="H64" s="662"/>
      <c r="I64" s="250"/>
      <c r="J64" s="250"/>
      <c r="K64" s="250"/>
      <c r="L64" s="250"/>
      <c r="M64" s="250"/>
      <c r="N64" s="250"/>
      <c r="O64" s="250"/>
      <c r="P64" s="250"/>
      <c r="Q64" s="250"/>
      <c r="R64" s="250"/>
      <c r="S64" s="250"/>
    </row>
    <row r="65" spans="1:19" s="240" customFormat="1">
      <c r="A65" s="270"/>
      <c r="B65" s="271"/>
      <c r="C65" s="270"/>
      <c r="D65" s="272"/>
      <c r="E65" s="247"/>
      <c r="F65" s="273"/>
      <c r="G65" s="661"/>
      <c r="H65" s="662"/>
      <c r="I65" s="250"/>
      <c r="J65" s="250"/>
      <c r="K65" s="250"/>
      <c r="L65" s="250"/>
      <c r="M65" s="250"/>
      <c r="N65" s="250"/>
      <c r="O65" s="250"/>
      <c r="P65" s="250"/>
      <c r="Q65" s="250"/>
      <c r="R65" s="250"/>
      <c r="S65" s="250"/>
    </row>
    <row r="66" spans="1:19" s="240" customFormat="1">
      <c r="A66" s="270"/>
      <c r="B66" s="271"/>
      <c r="C66" s="270"/>
      <c r="D66" s="272"/>
      <c r="E66" s="247"/>
      <c r="F66" s="273"/>
      <c r="G66" s="661"/>
      <c r="H66" s="662"/>
      <c r="I66" s="250"/>
      <c r="J66" s="250"/>
      <c r="K66" s="250"/>
      <c r="L66" s="250"/>
      <c r="M66" s="250"/>
      <c r="N66" s="250"/>
      <c r="O66" s="250"/>
      <c r="P66" s="250"/>
      <c r="Q66" s="250"/>
      <c r="R66" s="250"/>
      <c r="S66" s="250"/>
    </row>
    <row r="67" spans="1:19" s="240" customFormat="1">
      <c r="A67" s="270"/>
      <c r="B67" s="271"/>
      <c r="C67" s="270"/>
      <c r="D67" s="272"/>
      <c r="E67" s="247"/>
      <c r="F67" s="273"/>
      <c r="G67" s="661"/>
      <c r="H67" s="662"/>
      <c r="I67" s="250"/>
      <c r="J67" s="250"/>
      <c r="K67" s="250"/>
      <c r="L67" s="250"/>
      <c r="M67" s="250"/>
      <c r="N67" s="250"/>
      <c r="O67" s="250"/>
      <c r="P67" s="250"/>
      <c r="Q67" s="250"/>
      <c r="R67" s="250"/>
      <c r="S67" s="250"/>
    </row>
    <row r="68" spans="1:19" s="240" customFormat="1">
      <c r="A68" s="270"/>
      <c r="B68" s="271"/>
      <c r="C68" s="270"/>
      <c r="D68" s="272"/>
      <c r="E68" s="247"/>
      <c r="F68" s="273"/>
      <c r="G68" s="661"/>
      <c r="H68" s="662"/>
      <c r="I68" s="250"/>
      <c r="J68" s="250"/>
      <c r="K68" s="250"/>
      <c r="L68" s="250"/>
      <c r="M68" s="250"/>
      <c r="N68" s="250"/>
      <c r="O68" s="250"/>
      <c r="P68" s="250"/>
      <c r="Q68" s="250"/>
      <c r="R68" s="250"/>
      <c r="S68" s="250"/>
    </row>
    <row r="69" spans="1:19" s="240" customFormat="1">
      <c r="A69" s="270"/>
      <c r="B69" s="271"/>
      <c r="C69" s="270"/>
      <c r="D69" s="272"/>
      <c r="E69" s="247"/>
      <c r="F69" s="273"/>
      <c r="G69" s="661"/>
      <c r="H69" s="662"/>
      <c r="I69" s="250"/>
      <c r="J69" s="250"/>
      <c r="K69" s="250"/>
      <c r="L69" s="250"/>
      <c r="M69" s="250"/>
      <c r="N69" s="250"/>
      <c r="O69" s="250"/>
      <c r="P69" s="250"/>
      <c r="Q69" s="250"/>
      <c r="R69" s="250"/>
      <c r="S69" s="250"/>
    </row>
    <row r="70" spans="1:19" s="240" customFormat="1">
      <c r="A70" s="270"/>
      <c r="B70" s="271"/>
      <c r="C70" s="270"/>
      <c r="D70" s="272"/>
      <c r="E70" s="247"/>
      <c r="F70" s="273"/>
      <c r="G70" s="661"/>
      <c r="H70" s="662"/>
      <c r="I70" s="250"/>
      <c r="J70" s="250"/>
      <c r="K70" s="250"/>
      <c r="L70" s="250"/>
      <c r="M70" s="250"/>
      <c r="N70" s="250"/>
      <c r="O70" s="250"/>
      <c r="P70" s="250"/>
      <c r="Q70" s="250"/>
      <c r="R70" s="250"/>
      <c r="S70" s="250"/>
    </row>
    <row r="71" spans="1:19" s="240" customFormat="1">
      <c r="A71" s="270"/>
      <c r="B71" s="271"/>
      <c r="C71" s="270"/>
      <c r="D71" s="272"/>
      <c r="E71" s="247"/>
      <c r="F71" s="273"/>
      <c r="G71" s="661"/>
      <c r="H71" s="662"/>
      <c r="I71" s="250"/>
      <c r="J71" s="250"/>
      <c r="K71" s="250"/>
      <c r="L71" s="250"/>
      <c r="M71" s="250"/>
      <c r="N71" s="250"/>
      <c r="O71" s="250"/>
      <c r="P71" s="250"/>
      <c r="Q71" s="250"/>
      <c r="R71" s="250"/>
      <c r="S71" s="250"/>
    </row>
    <row r="72" spans="1:19" s="240" customFormat="1">
      <c r="A72" s="270"/>
      <c r="B72" s="271"/>
      <c r="C72" s="270"/>
      <c r="D72" s="272"/>
      <c r="E72" s="247"/>
      <c r="F72" s="273"/>
      <c r="G72" s="661"/>
      <c r="H72" s="662"/>
      <c r="I72" s="250"/>
      <c r="J72" s="250"/>
      <c r="K72" s="250"/>
      <c r="L72" s="250"/>
      <c r="M72" s="250"/>
      <c r="N72" s="250"/>
      <c r="O72" s="250"/>
      <c r="P72" s="250"/>
      <c r="Q72" s="250"/>
      <c r="R72" s="250"/>
      <c r="S72" s="250"/>
    </row>
    <row r="73" spans="1:19" s="240" customFormat="1">
      <c r="A73" s="270"/>
      <c r="B73" s="271"/>
      <c r="C73" s="270"/>
      <c r="D73" s="272"/>
      <c r="E73" s="247"/>
      <c r="F73" s="273"/>
      <c r="G73" s="661"/>
      <c r="H73" s="662"/>
      <c r="I73" s="250"/>
      <c r="J73" s="250"/>
      <c r="K73" s="250"/>
      <c r="L73" s="250"/>
      <c r="M73" s="250"/>
      <c r="N73" s="250"/>
      <c r="O73" s="250"/>
      <c r="P73" s="250"/>
      <c r="Q73" s="250"/>
      <c r="R73" s="250"/>
      <c r="S73" s="250"/>
    </row>
    <row r="74" spans="1:19" s="240" customFormat="1">
      <c r="A74" s="270"/>
      <c r="B74" s="271"/>
      <c r="C74" s="270"/>
      <c r="D74" s="272"/>
      <c r="E74" s="247"/>
      <c r="F74" s="273"/>
      <c r="G74" s="661"/>
      <c r="H74" s="662"/>
      <c r="I74" s="250"/>
      <c r="J74" s="250"/>
      <c r="K74" s="250"/>
      <c r="L74" s="250"/>
      <c r="M74" s="250"/>
      <c r="N74" s="250"/>
      <c r="O74" s="250"/>
      <c r="P74" s="250"/>
      <c r="Q74" s="250"/>
      <c r="R74" s="250"/>
      <c r="S74" s="250"/>
    </row>
    <row r="75" spans="1:19" s="240" customFormat="1">
      <c r="A75" s="270"/>
      <c r="B75" s="271"/>
      <c r="C75" s="270"/>
      <c r="D75" s="272"/>
      <c r="E75" s="247"/>
      <c r="F75" s="273"/>
      <c r="G75" s="661"/>
      <c r="H75" s="662"/>
      <c r="I75" s="250"/>
      <c r="J75" s="250"/>
      <c r="K75" s="250"/>
      <c r="L75" s="250"/>
      <c r="M75" s="250"/>
      <c r="N75" s="250"/>
      <c r="O75" s="250"/>
      <c r="P75" s="250"/>
      <c r="Q75" s="250"/>
      <c r="R75" s="250"/>
      <c r="S75" s="250"/>
    </row>
    <row r="76" spans="1:19" s="240" customFormat="1">
      <c r="A76" s="270"/>
      <c r="B76" s="271"/>
      <c r="C76" s="270"/>
      <c r="D76" s="272"/>
      <c r="E76" s="247"/>
      <c r="F76" s="273"/>
      <c r="G76" s="661"/>
      <c r="H76" s="662"/>
      <c r="I76" s="250"/>
      <c r="J76" s="250"/>
      <c r="K76" s="250"/>
      <c r="L76" s="250"/>
      <c r="M76" s="250"/>
      <c r="N76" s="250"/>
      <c r="O76" s="250"/>
      <c r="P76" s="250"/>
      <c r="Q76" s="250"/>
      <c r="R76" s="250"/>
      <c r="S76" s="250"/>
    </row>
    <row r="77" spans="1:19" s="240" customFormat="1">
      <c r="A77" s="270"/>
      <c r="B77" s="271"/>
      <c r="C77" s="270"/>
      <c r="D77" s="272"/>
      <c r="E77" s="247"/>
      <c r="F77" s="273"/>
      <c r="G77" s="661"/>
      <c r="H77" s="662"/>
      <c r="I77" s="250"/>
      <c r="J77" s="250"/>
      <c r="K77" s="250"/>
      <c r="L77" s="250"/>
      <c r="M77" s="250"/>
      <c r="N77" s="250"/>
      <c r="O77" s="250"/>
      <c r="P77" s="250"/>
      <c r="Q77" s="250"/>
      <c r="R77" s="250"/>
      <c r="S77" s="250"/>
    </row>
    <row r="78" spans="1:19" s="240" customFormat="1">
      <c r="A78" s="270"/>
      <c r="B78" s="271"/>
      <c r="C78" s="270"/>
      <c r="D78" s="272"/>
      <c r="E78" s="247"/>
      <c r="F78" s="273"/>
      <c r="G78" s="661"/>
      <c r="H78" s="662"/>
      <c r="I78" s="250"/>
      <c r="J78" s="250"/>
      <c r="K78" s="250"/>
      <c r="L78" s="250"/>
      <c r="M78" s="250"/>
      <c r="N78" s="250"/>
      <c r="O78" s="250"/>
      <c r="P78" s="250"/>
      <c r="Q78" s="250"/>
      <c r="R78" s="250"/>
      <c r="S78" s="250"/>
    </row>
    <row r="79" spans="1:19" s="240" customFormat="1">
      <c r="A79" s="270"/>
      <c r="B79" s="271"/>
      <c r="C79" s="270"/>
      <c r="D79" s="272"/>
      <c r="E79" s="247"/>
      <c r="F79" s="273"/>
      <c r="G79" s="661"/>
      <c r="H79" s="662"/>
      <c r="I79" s="250"/>
      <c r="J79" s="250"/>
      <c r="K79" s="250"/>
      <c r="L79" s="250"/>
      <c r="M79" s="250"/>
      <c r="N79" s="250"/>
      <c r="O79" s="250"/>
      <c r="P79" s="250"/>
      <c r="Q79" s="250"/>
      <c r="R79" s="250"/>
      <c r="S79" s="250"/>
    </row>
    <row r="80" spans="1:19" s="240" customFormat="1">
      <c r="A80" s="270"/>
      <c r="B80" s="271"/>
      <c r="C80" s="270"/>
      <c r="D80" s="272"/>
      <c r="E80" s="247"/>
      <c r="F80" s="273"/>
      <c r="G80" s="661"/>
      <c r="H80" s="662"/>
      <c r="I80" s="250"/>
      <c r="J80" s="250"/>
      <c r="K80" s="250"/>
      <c r="L80" s="250"/>
      <c r="M80" s="250"/>
      <c r="N80" s="250"/>
      <c r="O80" s="250"/>
      <c r="P80" s="250"/>
      <c r="Q80" s="250"/>
      <c r="R80" s="250"/>
      <c r="S80" s="250"/>
    </row>
    <row r="81" spans="1:19" s="240" customFormat="1">
      <c r="A81" s="270"/>
      <c r="B81" s="271"/>
      <c r="C81" s="270"/>
      <c r="D81" s="272"/>
      <c r="E81" s="247"/>
      <c r="F81" s="273"/>
      <c r="G81" s="661"/>
      <c r="H81" s="662"/>
      <c r="I81" s="250"/>
      <c r="J81" s="250"/>
      <c r="K81" s="250"/>
      <c r="L81" s="250"/>
      <c r="M81" s="250"/>
      <c r="N81" s="250"/>
      <c r="O81" s="250"/>
      <c r="P81" s="250"/>
      <c r="Q81" s="250"/>
      <c r="R81" s="250"/>
      <c r="S81" s="250"/>
    </row>
    <row r="82" spans="1:19" s="240" customFormat="1">
      <c r="A82" s="270"/>
      <c r="B82" s="271"/>
      <c r="C82" s="270"/>
      <c r="D82" s="272"/>
      <c r="E82" s="247"/>
      <c r="F82" s="273"/>
      <c r="G82" s="661"/>
      <c r="H82" s="662"/>
      <c r="I82" s="250"/>
      <c r="J82" s="250"/>
      <c r="K82" s="250"/>
      <c r="L82" s="250"/>
      <c r="M82" s="250"/>
      <c r="N82" s="250"/>
      <c r="O82" s="250"/>
      <c r="P82" s="250"/>
      <c r="Q82" s="250"/>
      <c r="R82" s="250"/>
      <c r="S82" s="250"/>
    </row>
    <row r="83" spans="1:19" s="240" customFormat="1">
      <c r="A83" s="270"/>
      <c r="B83" s="271"/>
      <c r="C83" s="270"/>
      <c r="D83" s="272"/>
      <c r="E83" s="247"/>
      <c r="F83" s="273"/>
      <c r="G83" s="661"/>
      <c r="H83" s="662"/>
      <c r="I83" s="250"/>
      <c r="J83" s="250"/>
      <c r="K83" s="250"/>
      <c r="L83" s="250"/>
      <c r="M83" s="250"/>
      <c r="N83" s="250"/>
      <c r="O83" s="250"/>
      <c r="P83" s="250"/>
      <c r="Q83" s="250"/>
      <c r="R83" s="250"/>
      <c r="S83" s="250"/>
    </row>
    <row r="84" spans="1:19" s="240" customFormat="1">
      <c r="A84" s="270"/>
      <c r="B84" s="271"/>
      <c r="C84" s="270"/>
      <c r="D84" s="272"/>
      <c r="E84" s="247"/>
      <c r="F84" s="273"/>
      <c r="G84" s="661"/>
      <c r="H84" s="662"/>
      <c r="I84" s="250"/>
      <c r="J84" s="250"/>
      <c r="K84" s="250"/>
      <c r="L84" s="250"/>
      <c r="M84" s="250"/>
      <c r="N84" s="250"/>
      <c r="O84" s="250"/>
      <c r="P84" s="250"/>
      <c r="Q84" s="250"/>
      <c r="R84" s="250"/>
      <c r="S84" s="250"/>
    </row>
    <row r="85" spans="1:19" s="240" customFormat="1">
      <c r="A85" s="270"/>
      <c r="B85" s="271"/>
      <c r="C85" s="270"/>
      <c r="D85" s="272"/>
      <c r="E85" s="247"/>
      <c r="F85" s="273"/>
      <c r="G85" s="661"/>
      <c r="H85" s="662"/>
      <c r="I85" s="250"/>
      <c r="J85" s="250"/>
      <c r="K85" s="250"/>
      <c r="L85" s="250"/>
      <c r="M85" s="250"/>
      <c r="N85" s="250"/>
      <c r="O85" s="250"/>
      <c r="P85" s="250"/>
      <c r="Q85" s="250"/>
      <c r="R85" s="250"/>
      <c r="S85" s="250"/>
    </row>
    <row r="86" spans="1:19" s="240" customFormat="1">
      <c r="A86" s="270"/>
      <c r="B86" s="271"/>
      <c r="C86" s="270"/>
      <c r="D86" s="272"/>
      <c r="E86" s="247"/>
      <c r="F86" s="273"/>
      <c r="G86" s="661"/>
      <c r="H86" s="662"/>
      <c r="I86" s="250"/>
      <c r="J86" s="250"/>
      <c r="K86" s="250"/>
      <c r="L86" s="250"/>
      <c r="M86" s="250"/>
      <c r="N86" s="250"/>
      <c r="O86" s="250"/>
      <c r="P86" s="250"/>
      <c r="Q86" s="250"/>
      <c r="R86" s="250"/>
      <c r="S86" s="250"/>
    </row>
    <row r="87" spans="1:19" s="240" customFormat="1">
      <c r="A87" s="270"/>
      <c r="B87" s="271"/>
      <c r="C87" s="270"/>
      <c r="D87" s="272"/>
      <c r="E87" s="247"/>
      <c r="F87" s="273"/>
      <c r="G87" s="661"/>
      <c r="H87" s="662"/>
      <c r="I87" s="250"/>
      <c r="J87" s="250"/>
      <c r="K87" s="250"/>
      <c r="L87" s="250"/>
      <c r="M87" s="250"/>
      <c r="N87" s="250"/>
      <c r="O87" s="250"/>
      <c r="P87" s="250"/>
      <c r="Q87" s="250"/>
      <c r="R87" s="250"/>
      <c r="S87" s="250"/>
    </row>
    <row r="88" spans="1:19" s="240" customFormat="1">
      <c r="A88" s="270"/>
      <c r="B88" s="271"/>
      <c r="C88" s="270"/>
      <c r="D88" s="272"/>
      <c r="E88" s="247"/>
      <c r="F88" s="273"/>
      <c r="G88" s="661"/>
      <c r="H88" s="662"/>
      <c r="I88" s="250"/>
      <c r="J88" s="250"/>
      <c r="K88" s="250"/>
      <c r="L88" s="250"/>
      <c r="M88" s="250"/>
      <c r="N88" s="250"/>
      <c r="O88" s="250"/>
      <c r="P88" s="250"/>
      <c r="Q88" s="250"/>
      <c r="R88" s="250"/>
      <c r="S88" s="250"/>
    </row>
    <row r="89" spans="1:19" s="240" customFormat="1">
      <c r="A89" s="270"/>
      <c r="B89" s="271"/>
      <c r="C89" s="270"/>
      <c r="D89" s="272"/>
      <c r="E89" s="247"/>
      <c r="F89" s="273"/>
      <c r="G89" s="661"/>
      <c r="H89" s="662"/>
      <c r="I89" s="250"/>
      <c r="J89" s="250"/>
      <c r="K89" s="250"/>
      <c r="L89" s="250"/>
      <c r="M89" s="250"/>
      <c r="N89" s="250"/>
      <c r="O89" s="250"/>
      <c r="P89" s="250"/>
      <c r="Q89" s="250"/>
      <c r="R89" s="250"/>
      <c r="S89" s="250"/>
    </row>
    <row r="90" spans="1:19" s="240" customFormat="1">
      <c r="A90" s="270"/>
      <c r="B90" s="271"/>
      <c r="C90" s="270"/>
      <c r="D90" s="272"/>
      <c r="E90" s="247"/>
      <c r="F90" s="273"/>
      <c r="G90" s="661"/>
      <c r="H90" s="662"/>
      <c r="I90" s="250"/>
      <c r="J90" s="250"/>
      <c r="K90" s="250"/>
      <c r="L90" s="250"/>
      <c r="M90" s="250"/>
      <c r="N90" s="250"/>
      <c r="O90" s="250"/>
      <c r="P90" s="250"/>
      <c r="Q90" s="250"/>
      <c r="R90" s="250"/>
      <c r="S90" s="250"/>
    </row>
    <row r="91" spans="1:19" s="240" customFormat="1">
      <c r="A91" s="270"/>
      <c r="B91" s="271"/>
      <c r="C91" s="270"/>
      <c r="D91" s="272"/>
      <c r="E91" s="247"/>
      <c r="F91" s="273"/>
      <c r="G91" s="661"/>
      <c r="H91" s="662"/>
      <c r="I91" s="250"/>
      <c r="J91" s="250"/>
      <c r="K91" s="250"/>
      <c r="L91" s="250"/>
      <c r="M91" s="250"/>
      <c r="N91" s="250"/>
      <c r="O91" s="250"/>
      <c r="P91" s="250"/>
      <c r="Q91" s="250"/>
      <c r="R91" s="250"/>
      <c r="S91" s="250"/>
    </row>
    <row r="92" spans="1:19" s="240" customFormat="1">
      <c r="A92" s="270"/>
      <c r="B92" s="271"/>
      <c r="C92" s="270"/>
      <c r="D92" s="272"/>
      <c r="E92" s="247"/>
      <c r="F92" s="273"/>
      <c r="G92" s="661"/>
      <c r="H92" s="662"/>
      <c r="I92" s="250"/>
      <c r="J92" s="250"/>
      <c r="K92" s="250"/>
      <c r="L92" s="250"/>
      <c r="M92" s="250"/>
      <c r="N92" s="250"/>
      <c r="O92" s="250"/>
      <c r="P92" s="250"/>
      <c r="Q92" s="250"/>
      <c r="R92" s="250"/>
      <c r="S92" s="250"/>
    </row>
    <row r="93" spans="1:19" s="240" customFormat="1">
      <c r="A93" s="270"/>
      <c r="B93" s="271"/>
      <c r="C93" s="270"/>
      <c r="D93" s="272"/>
      <c r="E93" s="247"/>
      <c r="F93" s="273"/>
      <c r="G93" s="661"/>
      <c r="H93" s="662"/>
      <c r="I93" s="250"/>
      <c r="J93" s="250"/>
      <c r="K93" s="250"/>
      <c r="L93" s="250"/>
      <c r="M93" s="250"/>
      <c r="N93" s="250"/>
      <c r="O93" s="250"/>
      <c r="P93" s="250"/>
      <c r="Q93" s="250"/>
      <c r="R93" s="250"/>
      <c r="S93" s="250"/>
    </row>
    <row r="94" spans="1:19" s="240" customFormat="1">
      <c r="A94" s="270"/>
      <c r="B94" s="271"/>
      <c r="C94" s="270"/>
      <c r="D94" s="272"/>
      <c r="E94" s="247"/>
      <c r="F94" s="273"/>
      <c r="G94" s="661"/>
      <c r="H94" s="662"/>
      <c r="I94" s="250"/>
      <c r="J94" s="250"/>
      <c r="K94" s="250"/>
      <c r="L94" s="250"/>
      <c r="M94" s="250"/>
      <c r="N94" s="250"/>
      <c r="O94" s="250"/>
      <c r="P94" s="250"/>
      <c r="Q94" s="250"/>
      <c r="R94" s="250"/>
      <c r="S94" s="250"/>
    </row>
    <row r="95" spans="1:19" s="240" customFormat="1">
      <c r="A95" s="270"/>
      <c r="B95" s="271"/>
      <c r="C95" s="270"/>
      <c r="D95" s="272"/>
      <c r="E95" s="247"/>
      <c r="F95" s="273"/>
      <c r="G95" s="661"/>
      <c r="H95" s="662"/>
      <c r="I95" s="250"/>
      <c r="J95" s="250"/>
      <c r="K95" s="250"/>
      <c r="L95" s="250"/>
      <c r="M95" s="250"/>
      <c r="N95" s="250"/>
      <c r="O95" s="250"/>
      <c r="P95" s="250"/>
      <c r="Q95" s="250"/>
      <c r="R95" s="250"/>
      <c r="S95" s="250"/>
    </row>
    <row r="96" spans="1:19" s="240" customFormat="1">
      <c r="A96" s="270"/>
      <c r="B96" s="271"/>
      <c r="C96" s="270"/>
      <c r="D96" s="272"/>
      <c r="E96" s="247"/>
      <c r="F96" s="273"/>
      <c r="G96" s="661"/>
      <c r="H96" s="662"/>
      <c r="I96" s="250"/>
      <c r="J96" s="250"/>
      <c r="K96" s="250"/>
      <c r="L96" s="250"/>
      <c r="M96" s="250"/>
      <c r="N96" s="250"/>
      <c r="O96" s="250"/>
      <c r="P96" s="250"/>
      <c r="Q96" s="250"/>
      <c r="R96" s="250"/>
      <c r="S96" s="250"/>
    </row>
    <row r="97" spans="1:19" s="240" customFormat="1">
      <c r="A97" s="270"/>
      <c r="B97" s="271"/>
      <c r="C97" s="270"/>
      <c r="D97" s="272"/>
      <c r="E97" s="247"/>
      <c r="F97" s="273"/>
      <c r="G97" s="661"/>
      <c r="H97" s="662"/>
      <c r="I97" s="250"/>
      <c r="J97" s="250"/>
      <c r="K97" s="250"/>
      <c r="L97" s="250"/>
      <c r="M97" s="250"/>
      <c r="N97" s="250"/>
      <c r="O97" s="250"/>
      <c r="P97" s="250"/>
      <c r="Q97" s="250"/>
      <c r="R97" s="250"/>
      <c r="S97" s="250"/>
    </row>
    <row r="98" spans="1:19" s="240" customFormat="1">
      <c r="A98" s="270"/>
      <c r="B98" s="271"/>
      <c r="C98" s="270"/>
      <c r="D98" s="272"/>
      <c r="E98" s="247"/>
      <c r="F98" s="273"/>
      <c r="G98" s="661"/>
      <c r="H98" s="662"/>
      <c r="I98" s="250"/>
      <c r="J98" s="250"/>
      <c r="K98" s="250"/>
      <c r="L98" s="250"/>
      <c r="M98" s="250"/>
      <c r="N98" s="250"/>
      <c r="O98" s="250"/>
      <c r="P98" s="250"/>
      <c r="Q98" s="250"/>
      <c r="R98" s="250"/>
      <c r="S98" s="250"/>
    </row>
    <row r="99" spans="1:19" s="240" customFormat="1">
      <c r="A99" s="270"/>
      <c r="B99" s="271"/>
      <c r="C99" s="270"/>
      <c r="D99" s="272"/>
      <c r="E99" s="247"/>
      <c r="F99" s="273"/>
      <c r="G99" s="661"/>
      <c r="H99" s="662"/>
      <c r="I99" s="250"/>
      <c r="J99" s="250"/>
      <c r="K99" s="250"/>
      <c r="L99" s="250"/>
      <c r="M99" s="250"/>
      <c r="N99" s="250"/>
      <c r="O99" s="250"/>
      <c r="P99" s="250"/>
      <c r="Q99" s="250"/>
      <c r="R99" s="250"/>
      <c r="S99" s="250"/>
    </row>
    <row r="100" spans="1:19" s="240" customFormat="1">
      <c r="A100" s="270"/>
      <c r="B100" s="271"/>
      <c r="C100" s="270"/>
      <c r="D100" s="272"/>
      <c r="E100" s="247"/>
      <c r="F100" s="273"/>
      <c r="G100" s="661"/>
      <c r="H100" s="662"/>
      <c r="I100" s="250"/>
      <c r="J100" s="250"/>
      <c r="K100" s="250"/>
      <c r="L100" s="250"/>
      <c r="M100" s="250"/>
      <c r="N100" s="250"/>
      <c r="O100" s="250"/>
      <c r="P100" s="250"/>
      <c r="Q100" s="250"/>
      <c r="R100" s="250"/>
      <c r="S100" s="250"/>
    </row>
    <row r="101" spans="1:19" s="240" customFormat="1">
      <c r="A101" s="270"/>
      <c r="B101" s="271"/>
      <c r="C101" s="270"/>
      <c r="D101" s="272"/>
      <c r="E101" s="247"/>
      <c r="F101" s="273"/>
      <c r="G101" s="661"/>
      <c r="H101" s="662"/>
      <c r="I101" s="250"/>
      <c r="J101" s="250"/>
      <c r="K101" s="250"/>
      <c r="L101" s="250"/>
      <c r="M101" s="250"/>
      <c r="N101" s="250"/>
      <c r="O101" s="250"/>
      <c r="P101" s="250"/>
      <c r="Q101" s="250"/>
      <c r="R101" s="250"/>
      <c r="S101" s="250"/>
    </row>
    <row r="102" spans="1:19" s="240" customFormat="1">
      <c r="A102" s="270"/>
      <c r="B102" s="271"/>
      <c r="C102" s="270"/>
      <c r="D102" s="272"/>
      <c r="E102" s="247"/>
      <c r="F102" s="273"/>
      <c r="G102" s="661"/>
      <c r="H102" s="662"/>
      <c r="I102" s="250"/>
      <c r="J102" s="250"/>
      <c r="K102" s="250"/>
      <c r="L102" s="250"/>
      <c r="M102" s="250"/>
      <c r="N102" s="250"/>
      <c r="O102" s="250"/>
      <c r="P102" s="250"/>
      <c r="Q102" s="250"/>
      <c r="R102" s="250"/>
      <c r="S102" s="250"/>
    </row>
    <row r="103" spans="1:19" s="240" customFormat="1">
      <c r="A103" s="270"/>
      <c r="B103" s="271"/>
      <c r="C103" s="270"/>
      <c r="D103" s="272"/>
      <c r="E103" s="247"/>
      <c r="F103" s="273"/>
      <c r="G103" s="661"/>
      <c r="H103" s="662"/>
      <c r="I103" s="250"/>
      <c r="J103" s="250"/>
      <c r="K103" s="250"/>
      <c r="L103" s="250"/>
      <c r="M103" s="250"/>
      <c r="N103" s="250"/>
      <c r="O103" s="250"/>
      <c r="P103" s="250"/>
      <c r="Q103" s="250"/>
      <c r="R103" s="250"/>
      <c r="S103" s="250"/>
    </row>
    <row r="104" spans="1:19" s="240" customFormat="1">
      <c r="A104" s="270"/>
      <c r="B104" s="271"/>
      <c r="C104" s="270"/>
      <c r="D104" s="272"/>
      <c r="E104" s="247"/>
      <c r="F104" s="273"/>
      <c r="G104" s="661"/>
      <c r="H104" s="662"/>
      <c r="I104" s="250"/>
      <c r="J104" s="250"/>
      <c r="K104" s="250"/>
      <c r="L104" s="250"/>
      <c r="M104" s="250"/>
      <c r="N104" s="250"/>
      <c r="O104" s="250"/>
      <c r="P104" s="250"/>
      <c r="Q104" s="250"/>
      <c r="R104" s="250"/>
      <c r="S104" s="250"/>
    </row>
    <row r="105" spans="1:19" s="240" customFormat="1">
      <c r="A105" s="270"/>
      <c r="B105" s="271"/>
      <c r="C105" s="270"/>
      <c r="D105" s="272"/>
      <c r="E105" s="247"/>
      <c r="F105" s="273"/>
      <c r="G105" s="661"/>
      <c r="H105" s="662"/>
      <c r="I105" s="250"/>
      <c r="J105" s="250"/>
      <c r="K105" s="250"/>
      <c r="L105" s="250"/>
      <c r="M105" s="250"/>
      <c r="N105" s="250"/>
      <c r="O105" s="250"/>
      <c r="P105" s="250"/>
      <c r="Q105" s="250"/>
      <c r="R105" s="250"/>
      <c r="S105" s="250"/>
    </row>
    <row r="106" spans="1:19" s="240" customFormat="1">
      <c r="A106" s="270"/>
      <c r="B106" s="271"/>
      <c r="C106" s="270"/>
      <c r="D106" s="272"/>
      <c r="E106" s="247"/>
      <c r="F106" s="273"/>
      <c r="G106" s="661"/>
      <c r="H106" s="662"/>
      <c r="I106" s="250"/>
      <c r="J106" s="250"/>
      <c r="K106" s="250"/>
      <c r="L106" s="250"/>
      <c r="M106" s="250"/>
      <c r="N106" s="250"/>
      <c r="O106" s="250"/>
      <c r="P106" s="250"/>
      <c r="Q106" s="250"/>
      <c r="R106" s="250"/>
      <c r="S106" s="250"/>
    </row>
    <row r="107" spans="1:19" s="240" customFormat="1">
      <c r="A107" s="270"/>
      <c r="B107" s="271"/>
      <c r="C107" s="270"/>
      <c r="D107" s="272"/>
      <c r="E107" s="247"/>
      <c r="F107" s="273"/>
      <c r="G107" s="661"/>
      <c r="H107" s="662"/>
      <c r="I107" s="250"/>
      <c r="J107" s="250"/>
      <c r="K107" s="250"/>
      <c r="L107" s="250"/>
      <c r="M107" s="250"/>
      <c r="N107" s="250"/>
      <c r="O107" s="250"/>
      <c r="P107" s="250"/>
      <c r="Q107" s="250"/>
      <c r="R107" s="250"/>
      <c r="S107" s="250"/>
    </row>
    <row r="108" spans="1:19" s="240" customFormat="1">
      <c r="A108" s="270"/>
      <c r="B108" s="271"/>
      <c r="C108" s="270"/>
      <c r="D108" s="272"/>
      <c r="E108" s="247"/>
      <c r="F108" s="273"/>
      <c r="G108" s="661"/>
      <c r="H108" s="662"/>
      <c r="I108" s="250"/>
      <c r="J108" s="250"/>
      <c r="K108" s="250"/>
      <c r="L108" s="250"/>
      <c r="M108" s="250"/>
      <c r="N108" s="250"/>
      <c r="O108" s="250"/>
      <c r="P108" s="250"/>
      <c r="Q108" s="250"/>
      <c r="R108" s="250"/>
      <c r="S108" s="250"/>
    </row>
    <row r="109" spans="1:19" s="240" customFormat="1">
      <c r="A109" s="270"/>
      <c r="B109" s="271"/>
      <c r="C109" s="270"/>
      <c r="D109" s="272"/>
      <c r="E109" s="247"/>
      <c r="F109" s="273"/>
      <c r="G109" s="661"/>
      <c r="H109" s="662"/>
      <c r="I109" s="250"/>
      <c r="J109" s="250"/>
      <c r="K109" s="250"/>
      <c r="L109" s="250"/>
      <c r="M109" s="250"/>
      <c r="N109" s="250"/>
      <c r="O109" s="250"/>
      <c r="P109" s="250"/>
      <c r="Q109" s="250"/>
      <c r="R109" s="250"/>
      <c r="S109" s="250"/>
    </row>
    <row r="110" spans="1:19" s="240" customFormat="1">
      <c r="A110" s="270"/>
      <c r="B110" s="271"/>
      <c r="C110" s="270"/>
      <c r="D110" s="272"/>
      <c r="E110" s="247"/>
      <c r="F110" s="273"/>
      <c r="G110" s="661"/>
      <c r="H110" s="662"/>
      <c r="I110" s="250"/>
      <c r="J110" s="250"/>
      <c r="K110" s="250"/>
      <c r="L110" s="250"/>
      <c r="M110" s="250"/>
      <c r="N110" s="250"/>
      <c r="O110" s="250"/>
      <c r="P110" s="250"/>
      <c r="Q110" s="250"/>
      <c r="R110" s="250"/>
      <c r="S110" s="250"/>
    </row>
    <row r="111" spans="1:19" s="240" customFormat="1">
      <c r="A111" s="270"/>
      <c r="B111" s="271"/>
      <c r="C111" s="270"/>
      <c r="D111" s="272"/>
      <c r="E111" s="247"/>
      <c r="F111" s="273"/>
      <c r="G111" s="661"/>
      <c r="H111" s="662"/>
      <c r="I111" s="250"/>
      <c r="J111" s="250"/>
      <c r="K111" s="250"/>
      <c r="L111" s="250"/>
      <c r="M111" s="250"/>
      <c r="N111" s="250"/>
      <c r="O111" s="250"/>
      <c r="P111" s="250"/>
      <c r="Q111" s="250"/>
      <c r="R111" s="250"/>
      <c r="S111" s="250"/>
    </row>
    <row r="112" spans="1:19" s="240" customFormat="1">
      <c r="A112" s="270"/>
      <c r="B112" s="271"/>
      <c r="C112" s="270"/>
      <c r="D112" s="272"/>
      <c r="E112" s="247"/>
      <c r="F112" s="273"/>
      <c r="G112" s="661"/>
      <c r="H112" s="662"/>
      <c r="I112" s="250"/>
      <c r="J112" s="250"/>
      <c r="K112" s="250"/>
      <c r="L112" s="250"/>
      <c r="M112" s="250"/>
      <c r="N112" s="250"/>
      <c r="O112" s="250"/>
      <c r="P112" s="250"/>
      <c r="Q112" s="250"/>
      <c r="R112" s="250"/>
      <c r="S112" s="250"/>
    </row>
    <row r="113" spans="1:19" s="240" customFormat="1">
      <c r="A113" s="270"/>
      <c r="B113" s="271"/>
      <c r="C113" s="270"/>
      <c r="D113" s="272"/>
      <c r="E113" s="247"/>
      <c r="F113" s="273"/>
      <c r="G113" s="661"/>
      <c r="H113" s="662"/>
      <c r="I113" s="250"/>
      <c r="J113" s="250"/>
      <c r="K113" s="250"/>
      <c r="L113" s="250"/>
      <c r="M113" s="250"/>
      <c r="N113" s="250"/>
      <c r="O113" s="250"/>
      <c r="P113" s="250"/>
      <c r="Q113" s="250"/>
      <c r="R113" s="250"/>
      <c r="S113" s="250"/>
    </row>
    <row r="114" spans="1:19" s="240" customFormat="1">
      <c r="A114" s="270"/>
      <c r="B114" s="271"/>
      <c r="C114" s="270"/>
      <c r="D114" s="272"/>
      <c r="E114" s="247"/>
      <c r="F114" s="273"/>
      <c r="G114" s="661"/>
      <c r="H114" s="662"/>
      <c r="I114" s="250"/>
      <c r="J114" s="250"/>
      <c r="K114" s="250"/>
      <c r="L114" s="250"/>
      <c r="M114" s="250"/>
      <c r="N114" s="250"/>
      <c r="O114" s="250"/>
      <c r="P114" s="250"/>
      <c r="Q114" s="250"/>
      <c r="R114" s="250"/>
      <c r="S114" s="250"/>
    </row>
    <row r="115" spans="1:19" s="240" customFormat="1">
      <c r="A115" s="270"/>
      <c r="B115" s="271"/>
      <c r="C115" s="270"/>
      <c r="D115" s="272"/>
      <c r="E115" s="247"/>
      <c r="F115" s="273"/>
      <c r="G115" s="661"/>
      <c r="H115" s="662"/>
      <c r="I115" s="250"/>
      <c r="J115" s="250"/>
      <c r="K115" s="250"/>
      <c r="L115" s="250"/>
      <c r="M115" s="250"/>
      <c r="N115" s="250"/>
      <c r="O115" s="250"/>
      <c r="P115" s="250"/>
      <c r="Q115" s="250"/>
      <c r="R115" s="250"/>
      <c r="S115" s="250"/>
    </row>
    <row r="116" spans="1:19" s="240" customFormat="1">
      <c r="A116" s="270"/>
      <c r="B116" s="271"/>
      <c r="C116" s="270"/>
      <c r="D116" s="272"/>
      <c r="E116" s="247"/>
      <c r="F116" s="273"/>
      <c r="G116" s="661"/>
      <c r="H116" s="662"/>
      <c r="I116" s="250"/>
      <c r="J116" s="250"/>
      <c r="K116" s="250"/>
      <c r="L116" s="250"/>
      <c r="M116" s="250"/>
      <c r="N116" s="250"/>
      <c r="O116" s="250"/>
      <c r="P116" s="250"/>
      <c r="Q116" s="250"/>
      <c r="R116" s="250"/>
      <c r="S116" s="250"/>
    </row>
    <row r="117" spans="1:19" s="240" customFormat="1">
      <c r="A117" s="270"/>
      <c r="B117" s="271"/>
      <c r="C117" s="270"/>
      <c r="D117" s="272"/>
      <c r="E117" s="247"/>
      <c r="F117" s="273"/>
      <c r="G117" s="661"/>
      <c r="H117" s="662"/>
      <c r="I117" s="250"/>
      <c r="J117" s="250"/>
      <c r="K117" s="250"/>
      <c r="L117" s="250"/>
      <c r="M117" s="250"/>
      <c r="N117" s="250"/>
      <c r="O117" s="250"/>
      <c r="P117" s="250"/>
      <c r="Q117" s="250"/>
      <c r="R117" s="250"/>
      <c r="S117" s="250"/>
    </row>
    <row r="118" spans="1:19" s="240" customFormat="1">
      <c r="A118" s="270"/>
      <c r="B118" s="271"/>
      <c r="C118" s="270"/>
      <c r="D118" s="272"/>
      <c r="E118" s="247"/>
      <c r="F118" s="273"/>
      <c r="G118" s="661"/>
      <c r="H118" s="662"/>
      <c r="I118" s="250"/>
      <c r="J118" s="250"/>
      <c r="K118" s="250"/>
      <c r="L118" s="250"/>
      <c r="M118" s="250"/>
      <c r="N118" s="250"/>
      <c r="O118" s="250"/>
      <c r="P118" s="250"/>
      <c r="Q118" s="250"/>
      <c r="R118" s="250"/>
      <c r="S118" s="250"/>
    </row>
    <row r="119" spans="1:19" s="240" customFormat="1">
      <c r="A119" s="270"/>
      <c r="B119" s="271"/>
      <c r="C119" s="270"/>
      <c r="D119" s="272"/>
      <c r="E119" s="247"/>
      <c r="F119" s="273"/>
      <c r="G119" s="661"/>
      <c r="H119" s="662"/>
      <c r="I119" s="250"/>
      <c r="J119" s="250"/>
      <c r="K119" s="250"/>
      <c r="L119" s="250"/>
      <c r="M119" s="250"/>
      <c r="N119" s="250"/>
      <c r="O119" s="250"/>
      <c r="P119" s="250"/>
      <c r="Q119" s="250"/>
      <c r="R119" s="250"/>
      <c r="S119" s="250"/>
    </row>
    <row r="120" spans="1:19" s="240" customFormat="1">
      <c r="A120" s="270"/>
      <c r="B120" s="271"/>
      <c r="C120" s="270"/>
      <c r="D120" s="272"/>
      <c r="E120" s="247"/>
      <c r="F120" s="273"/>
      <c r="G120" s="661"/>
      <c r="H120" s="662"/>
      <c r="I120" s="250"/>
      <c r="J120" s="250"/>
      <c r="K120" s="250"/>
      <c r="L120" s="250"/>
      <c r="M120" s="250"/>
      <c r="N120" s="250"/>
      <c r="O120" s="250"/>
      <c r="P120" s="250"/>
      <c r="Q120" s="250"/>
      <c r="R120" s="250"/>
      <c r="S120" s="250"/>
    </row>
    <row r="121" spans="1:19" s="240" customFormat="1">
      <c r="A121" s="270"/>
      <c r="B121" s="271"/>
      <c r="C121" s="270"/>
      <c r="D121" s="272"/>
      <c r="E121" s="247"/>
      <c r="F121" s="273"/>
      <c r="G121" s="661"/>
      <c r="H121" s="662"/>
      <c r="I121" s="250"/>
      <c r="J121" s="250"/>
      <c r="K121" s="250"/>
      <c r="L121" s="250"/>
      <c r="M121" s="250"/>
      <c r="N121" s="250"/>
      <c r="O121" s="250"/>
      <c r="P121" s="250"/>
      <c r="Q121" s="250"/>
      <c r="R121" s="250"/>
      <c r="S121" s="250"/>
    </row>
    <row r="122" spans="1:19" s="240" customFormat="1">
      <c r="A122" s="270"/>
      <c r="B122" s="271"/>
      <c r="C122" s="270"/>
      <c r="D122" s="272"/>
      <c r="E122" s="247"/>
      <c r="F122" s="273"/>
      <c r="G122" s="661"/>
      <c r="H122" s="662"/>
      <c r="I122" s="250"/>
      <c r="J122" s="250"/>
      <c r="K122" s="250"/>
      <c r="L122" s="250"/>
      <c r="M122" s="250"/>
      <c r="N122" s="250"/>
      <c r="O122" s="250"/>
      <c r="P122" s="250"/>
      <c r="Q122" s="250"/>
      <c r="R122" s="250"/>
      <c r="S122" s="250"/>
    </row>
    <row r="123" spans="1:19" s="240" customFormat="1">
      <c r="A123" s="270"/>
      <c r="B123" s="271"/>
      <c r="C123" s="270"/>
      <c r="D123" s="272"/>
      <c r="E123" s="247"/>
      <c r="F123" s="273"/>
      <c r="G123" s="661"/>
      <c r="H123" s="662"/>
      <c r="I123" s="250"/>
      <c r="J123" s="250"/>
      <c r="K123" s="250"/>
      <c r="L123" s="250"/>
      <c r="M123" s="250"/>
      <c r="N123" s="250"/>
      <c r="O123" s="250"/>
      <c r="P123" s="250"/>
      <c r="Q123" s="250"/>
      <c r="R123" s="250"/>
      <c r="S123" s="250"/>
    </row>
    <row r="124" spans="1:19" s="240" customFormat="1">
      <c r="A124" s="270"/>
      <c r="B124" s="271"/>
      <c r="C124" s="270"/>
      <c r="D124" s="272"/>
      <c r="E124" s="247"/>
      <c r="F124" s="273"/>
      <c r="G124" s="661"/>
      <c r="H124" s="662"/>
      <c r="I124" s="250"/>
      <c r="J124" s="250"/>
      <c r="K124" s="250"/>
      <c r="L124" s="250"/>
      <c r="M124" s="250"/>
      <c r="N124" s="250"/>
      <c r="O124" s="250"/>
      <c r="P124" s="250"/>
      <c r="Q124" s="250"/>
      <c r="R124" s="250"/>
      <c r="S124" s="250"/>
    </row>
    <row r="125" spans="1:19" s="240" customFormat="1">
      <c r="A125" s="270"/>
      <c r="B125" s="271"/>
      <c r="C125" s="270"/>
      <c r="D125" s="272"/>
      <c r="E125" s="247"/>
      <c r="F125" s="273"/>
      <c r="G125" s="661"/>
      <c r="H125" s="662"/>
      <c r="I125" s="250"/>
      <c r="J125" s="250"/>
      <c r="K125" s="250"/>
      <c r="L125" s="250"/>
      <c r="M125" s="250"/>
      <c r="N125" s="250"/>
      <c r="O125" s="250"/>
      <c r="P125" s="250"/>
      <c r="Q125" s="250"/>
      <c r="R125" s="250"/>
      <c r="S125" s="250"/>
    </row>
    <row r="126" spans="1:19" s="240" customFormat="1">
      <c r="A126" s="270"/>
      <c r="B126" s="271"/>
      <c r="C126" s="270"/>
      <c r="D126" s="272"/>
      <c r="E126" s="247"/>
      <c r="F126" s="273"/>
      <c r="G126" s="661"/>
      <c r="H126" s="662"/>
      <c r="I126" s="250"/>
      <c r="J126" s="250"/>
      <c r="K126" s="250"/>
      <c r="L126" s="250"/>
      <c r="M126" s="250"/>
      <c r="N126" s="250"/>
      <c r="O126" s="250"/>
      <c r="P126" s="250"/>
      <c r="Q126" s="250"/>
      <c r="R126" s="250"/>
      <c r="S126" s="250"/>
    </row>
    <row r="127" spans="1:19" s="240" customFormat="1">
      <c r="A127" s="270"/>
      <c r="B127" s="271"/>
      <c r="C127" s="270"/>
      <c r="D127" s="272"/>
      <c r="E127" s="247"/>
      <c r="F127" s="273"/>
      <c r="G127" s="661"/>
      <c r="H127" s="662"/>
      <c r="I127" s="250"/>
      <c r="J127" s="250"/>
      <c r="K127" s="250"/>
      <c r="L127" s="250"/>
      <c r="M127" s="250"/>
      <c r="N127" s="250"/>
      <c r="O127" s="250"/>
      <c r="P127" s="250"/>
      <c r="Q127" s="250"/>
      <c r="R127" s="250"/>
      <c r="S127" s="250"/>
    </row>
    <row r="128" spans="1:19" s="240" customFormat="1">
      <c r="A128" s="270"/>
      <c r="B128" s="271"/>
      <c r="C128" s="270"/>
      <c r="D128" s="272"/>
      <c r="E128" s="247"/>
      <c r="F128" s="273"/>
      <c r="G128" s="661"/>
      <c r="H128" s="662"/>
      <c r="I128" s="250"/>
      <c r="J128" s="250"/>
      <c r="K128" s="250"/>
      <c r="L128" s="250"/>
      <c r="M128" s="250"/>
      <c r="N128" s="250"/>
      <c r="O128" s="250"/>
      <c r="P128" s="250"/>
      <c r="Q128" s="250"/>
      <c r="R128" s="250"/>
      <c r="S128" s="250"/>
    </row>
    <row r="129" spans="1:19" s="240" customFormat="1">
      <c r="A129" s="270"/>
      <c r="B129" s="271"/>
      <c r="C129" s="270"/>
      <c r="D129" s="272"/>
      <c r="E129" s="247"/>
      <c r="F129" s="273"/>
      <c r="G129" s="661"/>
      <c r="H129" s="662"/>
      <c r="I129" s="250"/>
      <c r="J129" s="250"/>
      <c r="K129" s="250"/>
      <c r="L129" s="250"/>
      <c r="M129" s="250"/>
      <c r="N129" s="250"/>
      <c r="O129" s="250"/>
      <c r="P129" s="250"/>
      <c r="Q129" s="250"/>
      <c r="R129" s="250"/>
      <c r="S129" s="250"/>
    </row>
    <row r="130" spans="1:19" s="240" customFormat="1">
      <c r="A130" s="270"/>
      <c r="B130" s="271"/>
      <c r="C130" s="270"/>
      <c r="D130" s="272"/>
      <c r="E130" s="247"/>
      <c r="F130" s="273"/>
      <c r="G130" s="661"/>
      <c r="H130" s="662"/>
      <c r="I130" s="250"/>
      <c r="J130" s="250"/>
      <c r="K130" s="250"/>
      <c r="L130" s="250"/>
      <c r="M130" s="250"/>
      <c r="N130" s="250"/>
      <c r="O130" s="250"/>
      <c r="P130" s="250"/>
      <c r="Q130" s="250"/>
      <c r="R130" s="250"/>
      <c r="S130" s="250"/>
    </row>
    <row r="131" spans="1:19" s="240" customFormat="1">
      <c r="A131" s="270"/>
      <c r="B131" s="271"/>
      <c r="C131" s="270"/>
      <c r="D131" s="272"/>
      <c r="E131" s="247"/>
      <c r="F131" s="273"/>
      <c r="G131" s="661"/>
      <c r="H131" s="662"/>
      <c r="I131" s="250"/>
      <c r="J131" s="250"/>
      <c r="K131" s="250"/>
      <c r="L131" s="250"/>
      <c r="M131" s="250"/>
      <c r="N131" s="250"/>
      <c r="O131" s="250"/>
      <c r="P131" s="250"/>
      <c r="Q131" s="250"/>
      <c r="R131" s="250"/>
      <c r="S131" s="250"/>
    </row>
    <row r="132" spans="1:19" s="240" customFormat="1">
      <c r="A132" s="270"/>
      <c r="B132" s="271"/>
      <c r="C132" s="270"/>
      <c r="D132" s="272"/>
      <c r="E132" s="247"/>
      <c r="F132" s="273"/>
      <c r="G132" s="661"/>
      <c r="H132" s="662"/>
      <c r="I132" s="250"/>
      <c r="J132" s="250"/>
      <c r="K132" s="250"/>
      <c r="L132" s="250"/>
      <c r="M132" s="250"/>
      <c r="N132" s="250"/>
      <c r="O132" s="250"/>
      <c r="P132" s="250"/>
      <c r="Q132" s="250"/>
      <c r="R132" s="250"/>
      <c r="S132" s="250"/>
    </row>
    <row r="133" spans="1:19" s="240" customFormat="1">
      <c r="A133" s="270"/>
      <c r="B133" s="271"/>
      <c r="C133" s="270"/>
      <c r="D133" s="272"/>
      <c r="E133" s="247"/>
      <c r="F133" s="273"/>
      <c r="G133" s="661"/>
      <c r="H133" s="662"/>
      <c r="I133" s="250"/>
      <c r="J133" s="250"/>
      <c r="K133" s="250"/>
      <c r="L133" s="250"/>
      <c r="M133" s="250"/>
      <c r="N133" s="250"/>
      <c r="O133" s="250"/>
      <c r="P133" s="250"/>
      <c r="Q133" s="250"/>
      <c r="R133" s="250"/>
      <c r="S133" s="250"/>
    </row>
    <row r="134" spans="1:19" s="240" customFormat="1">
      <c r="A134" s="270"/>
      <c r="B134" s="271"/>
      <c r="C134" s="270"/>
      <c r="D134" s="272"/>
      <c r="E134" s="247"/>
      <c r="F134" s="273"/>
      <c r="G134" s="661"/>
      <c r="H134" s="662"/>
      <c r="I134" s="250"/>
      <c r="J134" s="250"/>
      <c r="K134" s="250"/>
      <c r="L134" s="250"/>
      <c r="M134" s="250"/>
      <c r="N134" s="250"/>
      <c r="O134" s="250"/>
      <c r="P134" s="250"/>
      <c r="Q134" s="250"/>
      <c r="R134" s="250"/>
      <c r="S134" s="250"/>
    </row>
    <row r="135" spans="1:19" s="240" customFormat="1">
      <c r="A135" s="270"/>
      <c r="B135" s="271"/>
      <c r="C135" s="270"/>
      <c r="D135" s="272"/>
      <c r="E135" s="247"/>
      <c r="F135" s="273"/>
      <c r="G135" s="661"/>
      <c r="H135" s="662"/>
      <c r="I135" s="250"/>
      <c r="J135" s="250"/>
      <c r="K135" s="250"/>
      <c r="L135" s="250"/>
      <c r="M135" s="250"/>
      <c r="N135" s="250"/>
      <c r="O135" s="250"/>
      <c r="P135" s="250"/>
      <c r="Q135" s="250"/>
      <c r="R135" s="250"/>
      <c r="S135" s="250"/>
    </row>
    <row r="136" spans="1:19" s="240" customFormat="1">
      <c r="A136" s="270"/>
      <c r="B136" s="271"/>
      <c r="C136" s="270"/>
      <c r="D136" s="272"/>
      <c r="E136" s="247"/>
      <c r="F136" s="273"/>
      <c r="G136" s="661"/>
      <c r="H136" s="662"/>
      <c r="I136" s="250"/>
      <c r="J136" s="250"/>
      <c r="K136" s="250"/>
      <c r="L136" s="250"/>
      <c r="M136" s="250"/>
      <c r="N136" s="250"/>
      <c r="O136" s="250"/>
      <c r="P136" s="250"/>
      <c r="Q136" s="250"/>
      <c r="R136" s="250"/>
      <c r="S136" s="250"/>
    </row>
    <row r="137" spans="1:19" s="240" customFormat="1">
      <c r="A137" s="270"/>
      <c r="B137" s="271"/>
      <c r="C137" s="270"/>
      <c r="D137" s="272"/>
      <c r="E137" s="247"/>
      <c r="F137" s="273"/>
      <c r="G137" s="661"/>
      <c r="H137" s="662"/>
      <c r="I137" s="250"/>
      <c r="J137" s="250"/>
      <c r="K137" s="250"/>
      <c r="L137" s="250"/>
      <c r="M137" s="250"/>
      <c r="N137" s="250"/>
      <c r="O137" s="250"/>
      <c r="P137" s="250"/>
      <c r="Q137" s="250"/>
      <c r="R137" s="250"/>
      <c r="S137" s="250"/>
    </row>
    <row r="138" spans="1:19" s="240" customFormat="1">
      <c r="A138" s="270"/>
      <c r="B138" s="271"/>
      <c r="C138" s="270"/>
      <c r="D138" s="272"/>
      <c r="E138" s="247"/>
      <c r="F138" s="273"/>
      <c r="G138" s="661"/>
      <c r="H138" s="662"/>
      <c r="I138" s="250"/>
      <c r="J138" s="250"/>
      <c r="K138" s="250"/>
      <c r="L138" s="250"/>
      <c r="M138" s="250"/>
      <c r="N138" s="250"/>
      <c r="O138" s="250"/>
      <c r="P138" s="250"/>
      <c r="Q138" s="250"/>
      <c r="R138" s="250"/>
      <c r="S138" s="250"/>
    </row>
    <row r="139" spans="1:19" s="240" customFormat="1">
      <c r="A139" s="270"/>
      <c r="B139" s="271"/>
      <c r="C139" s="270"/>
      <c r="D139" s="272"/>
      <c r="E139" s="247"/>
      <c r="F139" s="273"/>
      <c r="G139" s="661"/>
      <c r="H139" s="662"/>
      <c r="I139" s="250"/>
      <c r="J139" s="250"/>
      <c r="K139" s="250"/>
      <c r="L139" s="250"/>
      <c r="M139" s="250"/>
      <c r="N139" s="250"/>
      <c r="O139" s="250"/>
      <c r="P139" s="250"/>
      <c r="Q139" s="250"/>
      <c r="R139" s="250"/>
      <c r="S139" s="250"/>
    </row>
    <row r="140" spans="1:19" s="240" customFormat="1">
      <c r="A140" s="270"/>
      <c r="B140" s="271"/>
      <c r="C140" s="270"/>
      <c r="D140" s="272"/>
      <c r="E140" s="247"/>
      <c r="F140" s="273"/>
      <c r="G140" s="661"/>
      <c r="H140" s="662"/>
      <c r="I140" s="250"/>
      <c r="J140" s="250"/>
      <c r="K140" s="250"/>
      <c r="L140" s="250"/>
      <c r="M140" s="250"/>
      <c r="N140" s="250"/>
      <c r="O140" s="250"/>
      <c r="P140" s="250"/>
      <c r="Q140" s="250"/>
      <c r="R140" s="250"/>
      <c r="S140" s="250"/>
    </row>
    <row r="141" spans="1:19" s="240" customFormat="1">
      <c r="A141" s="270"/>
      <c r="B141" s="271"/>
      <c r="C141" s="270"/>
      <c r="D141" s="272"/>
      <c r="E141" s="247"/>
      <c r="F141" s="273"/>
      <c r="G141" s="661"/>
      <c r="H141" s="662"/>
      <c r="I141" s="250"/>
      <c r="J141" s="250"/>
      <c r="K141" s="250"/>
      <c r="L141" s="250"/>
      <c r="M141" s="250"/>
      <c r="N141" s="250"/>
      <c r="O141" s="250"/>
      <c r="P141" s="250"/>
      <c r="Q141" s="250"/>
      <c r="R141" s="250"/>
      <c r="S141" s="250"/>
    </row>
    <row r="142" spans="1:19" s="240" customFormat="1">
      <c r="A142" s="270"/>
      <c r="B142" s="271"/>
      <c r="C142" s="270"/>
      <c r="D142" s="272"/>
      <c r="E142" s="247"/>
      <c r="F142" s="273"/>
      <c r="G142" s="661"/>
      <c r="H142" s="662"/>
      <c r="I142" s="250"/>
      <c r="J142" s="250"/>
      <c r="K142" s="250"/>
      <c r="L142" s="250"/>
      <c r="M142" s="250"/>
      <c r="N142" s="250"/>
      <c r="O142" s="250"/>
      <c r="P142" s="250"/>
      <c r="Q142" s="250"/>
      <c r="R142" s="250"/>
      <c r="S142" s="250"/>
    </row>
    <row r="143" spans="1:19" s="240" customFormat="1">
      <c r="A143" s="270"/>
      <c r="B143" s="271"/>
      <c r="C143" s="270"/>
      <c r="D143" s="272"/>
      <c r="E143" s="247"/>
      <c r="F143" s="273"/>
      <c r="G143" s="661"/>
      <c r="H143" s="662"/>
      <c r="I143" s="250"/>
      <c r="J143" s="250"/>
      <c r="K143" s="250"/>
      <c r="L143" s="250"/>
      <c r="M143" s="250"/>
      <c r="N143" s="250"/>
      <c r="O143" s="250"/>
      <c r="P143" s="250"/>
      <c r="Q143" s="250"/>
      <c r="R143" s="250"/>
      <c r="S143" s="250"/>
    </row>
    <row r="144" spans="1:19" s="240" customFormat="1">
      <c r="A144" s="270"/>
      <c r="B144" s="271"/>
      <c r="C144" s="270"/>
      <c r="D144" s="272"/>
      <c r="E144" s="247"/>
      <c r="F144" s="273"/>
      <c r="G144" s="661"/>
      <c r="H144" s="662"/>
      <c r="I144" s="250"/>
      <c r="J144" s="250"/>
      <c r="K144" s="250"/>
      <c r="L144" s="250"/>
      <c r="M144" s="250"/>
      <c r="N144" s="250"/>
      <c r="O144" s="250"/>
      <c r="P144" s="250"/>
      <c r="Q144" s="250"/>
      <c r="R144" s="250"/>
      <c r="S144" s="250"/>
    </row>
    <row r="145" spans="1:19" s="240" customFormat="1">
      <c r="A145" s="270"/>
      <c r="B145" s="271"/>
      <c r="C145" s="270"/>
      <c r="D145" s="272"/>
      <c r="E145" s="247"/>
      <c r="F145" s="273"/>
      <c r="G145" s="661"/>
      <c r="H145" s="662"/>
      <c r="I145" s="250"/>
      <c r="J145" s="250"/>
      <c r="K145" s="250"/>
      <c r="L145" s="250"/>
      <c r="M145" s="250"/>
      <c r="N145" s="250"/>
      <c r="O145" s="250"/>
      <c r="P145" s="250"/>
      <c r="Q145" s="250"/>
      <c r="R145" s="250"/>
      <c r="S145" s="250"/>
    </row>
    <row r="146" spans="1:19" s="240" customFormat="1">
      <c r="A146" s="270"/>
      <c r="B146" s="271"/>
      <c r="C146" s="270"/>
      <c r="D146" s="272"/>
      <c r="E146" s="247"/>
      <c r="F146" s="273"/>
      <c r="G146" s="661"/>
      <c r="H146" s="662"/>
      <c r="I146" s="250"/>
      <c r="J146" s="250"/>
      <c r="K146" s="250"/>
      <c r="L146" s="250"/>
      <c r="M146" s="250"/>
      <c r="N146" s="250"/>
      <c r="O146" s="250"/>
      <c r="P146" s="250"/>
      <c r="Q146" s="250"/>
      <c r="R146" s="250"/>
      <c r="S146" s="250"/>
    </row>
    <row r="147" spans="1:19" s="240" customFormat="1">
      <c r="A147" s="270"/>
      <c r="B147" s="271"/>
      <c r="C147" s="270"/>
      <c r="D147" s="272"/>
      <c r="E147" s="247"/>
      <c r="F147" s="273"/>
      <c r="G147" s="661"/>
      <c r="H147" s="662"/>
      <c r="I147" s="250"/>
      <c r="J147" s="250"/>
      <c r="K147" s="250"/>
      <c r="L147" s="250"/>
      <c r="M147" s="250"/>
      <c r="N147" s="250"/>
      <c r="O147" s="250"/>
      <c r="P147" s="250"/>
      <c r="Q147" s="250"/>
      <c r="R147" s="250"/>
      <c r="S147" s="250"/>
    </row>
    <row r="148" spans="1:19" s="240" customFormat="1">
      <c r="A148" s="270"/>
      <c r="B148" s="271"/>
      <c r="C148" s="270"/>
      <c r="D148" s="272"/>
      <c r="E148" s="247"/>
      <c r="F148" s="273"/>
      <c r="G148" s="661"/>
      <c r="H148" s="662"/>
      <c r="I148" s="250"/>
      <c r="J148" s="250"/>
      <c r="K148" s="250"/>
      <c r="L148" s="250"/>
      <c r="M148" s="250"/>
      <c r="N148" s="250"/>
      <c r="O148" s="250"/>
      <c r="P148" s="250"/>
      <c r="Q148" s="250"/>
      <c r="R148" s="250"/>
      <c r="S148" s="250"/>
    </row>
    <row r="149" spans="1:19" s="240" customFormat="1">
      <c r="A149" s="270"/>
      <c r="B149" s="271"/>
      <c r="C149" s="270"/>
      <c r="D149" s="272"/>
      <c r="E149" s="247"/>
      <c r="F149" s="273"/>
      <c r="G149" s="661"/>
      <c r="H149" s="662"/>
      <c r="I149" s="250"/>
      <c r="J149" s="250"/>
      <c r="K149" s="250"/>
      <c r="L149" s="250"/>
      <c r="M149" s="250"/>
      <c r="N149" s="250"/>
      <c r="O149" s="250"/>
      <c r="P149" s="250"/>
      <c r="Q149" s="250"/>
      <c r="R149" s="250"/>
      <c r="S149" s="250"/>
    </row>
    <row r="150" spans="1:19" s="240" customFormat="1">
      <c r="A150" s="270"/>
      <c r="B150" s="271"/>
      <c r="C150" s="270"/>
      <c r="D150" s="272"/>
      <c r="E150" s="247"/>
      <c r="F150" s="273"/>
      <c r="G150" s="661"/>
      <c r="H150" s="662"/>
      <c r="I150" s="250"/>
      <c r="J150" s="250"/>
      <c r="K150" s="250"/>
      <c r="L150" s="250"/>
      <c r="M150" s="250"/>
      <c r="N150" s="250"/>
      <c r="O150" s="250"/>
      <c r="P150" s="250"/>
      <c r="Q150" s="250"/>
      <c r="R150" s="250"/>
      <c r="S150" s="250"/>
    </row>
    <row r="151" spans="1:19" s="240" customFormat="1">
      <c r="A151" s="270"/>
      <c r="B151" s="271"/>
      <c r="C151" s="270"/>
      <c r="D151" s="272"/>
      <c r="E151" s="247"/>
      <c r="F151" s="273"/>
      <c r="G151" s="661"/>
      <c r="H151" s="662"/>
      <c r="I151" s="250"/>
      <c r="J151" s="250"/>
      <c r="K151" s="250"/>
      <c r="L151" s="250"/>
      <c r="M151" s="250"/>
      <c r="N151" s="250"/>
      <c r="O151" s="250"/>
      <c r="P151" s="250"/>
      <c r="Q151" s="250"/>
      <c r="R151" s="250"/>
      <c r="S151" s="250"/>
    </row>
    <row r="152" spans="1:19" s="240" customFormat="1">
      <c r="A152" s="270"/>
      <c r="B152" s="271"/>
      <c r="C152" s="270"/>
      <c r="D152" s="272"/>
      <c r="E152" s="247"/>
      <c r="F152" s="273"/>
      <c r="G152" s="661"/>
      <c r="H152" s="662"/>
      <c r="I152" s="250"/>
      <c r="J152" s="250"/>
      <c r="K152" s="250"/>
      <c r="L152" s="250"/>
      <c r="M152" s="250"/>
      <c r="N152" s="250"/>
      <c r="O152" s="250"/>
      <c r="P152" s="250"/>
      <c r="Q152" s="250"/>
      <c r="R152" s="250"/>
      <c r="S152" s="250"/>
    </row>
    <row r="153" spans="1:19" s="240" customFormat="1">
      <c r="A153" s="270"/>
      <c r="B153" s="271"/>
      <c r="C153" s="270"/>
      <c r="D153" s="272"/>
      <c r="E153" s="247"/>
      <c r="F153" s="273"/>
      <c r="G153" s="661"/>
      <c r="H153" s="662"/>
      <c r="I153" s="250"/>
      <c r="J153" s="250"/>
      <c r="K153" s="250"/>
      <c r="L153" s="250"/>
      <c r="M153" s="250"/>
      <c r="N153" s="250"/>
      <c r="O153" s="250"/>
      <c r="P153" s="250"/>
      <c r="Q153" s="250"/>
      <c r="R153" s="250"/>
      <c r="S153" s="250"/>
    </row>
    <row r="154" spans="1:19" s="240" customFormat="1">
      <c r="A154" s="270"/>
      <c r="B154" s="271"/>
      <c r="C154" s="270"/>
      <c r="D154" s="272"/>
      <c r="E154" s="247"/>
      <c r="F154" s="273"/>
      <c r="G154" s="661"/>
      <c r="H154" s="662"/>
      <c r="I154" s="250"/>
      <c r="J154" s="250"/>
      <c r="K154" s="250"/>
      <c r="L154" s="250"/>
      <c r="M154" s="250"/>
      <c r="N154" s="250"/>
      <c r="O154" s="250"/>
      <c r="P154" s="250"/>
      <c r="Q154" s="250"/>
      <c r="R154" s="250"/>
      <c r="S154" s="250"/>
    </row>
    <row r="155" spans="1:19" s="240" customFormat="1">
      <c r="A155" s="270"/>
      <c r="B155" s="271"/>
      <c r="C155" s="270"/>
      <c r="D155" s="272"/>
      <c r="E155" s="247"/>
      <c r="F155" s="273"/>
      <c r="G155" s="661"/>
      <c r="H155" s="662"/>
      <c r="I155" s="250"/>
      <c r="J155" s="250"/>
      <c r="K155" s="250"/>
      <c r="L155" s="250"/>
      <c r="M155" s="250"/>
      <c r="N155" s="250"/>
      <c r="O155" s="250"/>
      <c r="P155" s="250"/>
      <c r="Q155" s="250"/>
      <c r="R155" s="250"/>
      <c r="S155" s="250"/>
    </row>
    <row r="156" spans="1:19" s="240" customFormat="1">
      <c r="A156" s="270"/>
      <c r="B156" s="271"/>
      <c r="C156" s="270"/>
      <c r="D156" s="272"/>
      <c r="E156" s="247"/>
      <c r="F156" s="273"/>
      <c r="G156" s="661"/>
      <c r="H156" s="662"/>
      <c r="I156" s="250"/>
      <c r="J156" s="250"/>
      <c r="K156" s="250"/>
      <c r="L156" s="250"/>
      <c r="M156" s="250"/>
      <c r="N156" s="250"/>
      <c r="O156" s="250"/>
      <c r="P156" s="250"/>
      <c r="Q156" s="250"/>
      <c r="R156" s="250"/>
      <c r="S156" s="250"/>
    </row>
    <row r="157" spans="1:19" s="240" customFormat="1">
      <c r="A157" s="270"/>
      <c r="B157" s="271"/>
      <c r="C157" s="270"/>
      <c r="D157" s="272"/>
      <c r="E157" s="247"/>
      <c r="F157" s="273"/>
      <c r="G157" s="661"/>
      <c r="H157" s="662"/>
      <c r="I157" s="250"/>
      <c r="J157" s="250"/>
      <c r="K157" s="250"/>
      <c r="L157" s="250"/>
      <c r="M157" s="250"/>
      <c r="N157" s="250"/>
      <c r="O157" s="250"/>
      <c r="P157" s="250"/>
      <c r="Q157" s="250"/>
      <c r="R157" s="250"/>
      <c r="S157" s="250"/>
    </row>
    <row r="158" spans="1:19" s="240" customFormat="1">
      <c r="A158" s="270"/>
      <c r="B158" s="271"/>
      <c r="C158" s="270"/>
      <c r="D158" s="272"/>
      <c r="E158" s="247"/>
      <c r="F158" s="273"/>
      <c r="G158" s="661"/>
      <c r="H158" s="662"/>
      <c r="I158" s="250"/>
      <c r="J158" s="250"/>
      <c r="K158" s="250"/>
      <c r="L158" s="250"/>
      <c r="M158" s="250"/>
      <c r="N158" s="250"/>
      <c r="O158" s="250"/>
      <c r="P158" s="250"/>
      <c r="Q158" s="250"/>
      <c r="R158" s="250"/>
      <c r="S158" s="250"/>
    </row>
    <row r="159" spans="1:19" s="240" customFormat="1">
      <c r="A159" s="270"/>
      <c r="B159" s="271"/>
      <c r="C159" s="270"/>
      <c r="D159" s="272"/>
      <c r="E159" s="247"/>
      <c r="F159" s="273"/>
      <c r="G159" s="661"/>
      <c r="H159" s="662"/>
      <c r="I159" s="250"/>
      <c r="J159" s="250"/>
      <c r="K159" s="250"/>
      <c r="L159" s="250"/>
      <c r="M159" s="250"/>
      <c r="N159" s="250"/>
      <c r="O159" s="250"/>
      <c r="P159" s="250"/>
      <c r="Q159" s="250"/>
      <c r="R159" s="250"/>
      <c r="S159" s="250"/>
    </row>
    <row r="160" spans="1:19" s="240" customFormat="1">
      <c r="A160" s="270"/>
      <c r="B160" s="271"/>
      <c r="C160" s="270"/>
      <c r="D160" s="272"/>
      <c r="E160" s="247"/>
      <c r="F160" s="273"/>
      <c r="G160" s="661"/>
      <c r="H160" s="662"/>
      <c r="I160" s="250"/>
      <c r="J160" s="250"/>
      <c r="K160" s="250"/>
      <c r="L160" s="250"/>
      <c r="M160" s="250"/>
      <c r="N160" s="250"/>
      <c r="O160" s="250"/>
      <c r="P160" s="250"/>
      <c r="Q160" s="250"/>
      <c r="R160" s="250"/>
      <c r="S160" s="250"/>
    </row>
    <row r="161" spans="1:19" s="240" customFormat="1">
      <c r="A161" s="270"/>
      <c r="B161" s="271"/>
      <c r="C161" s="270"/>
      <c r="D161" s="272"/>
      <c r="E161" s="247"/>
      <c r="F161" s="273"/>
      <c r="G161" s="661"/>
      <c r="H161" s="662"/>
      <c r="I161" s="250"/>
      <c r="J161" s="250"/>
      <c r="K161" s="250"/>
      <c r="L161" s="250"/>
      <c r="M161" s="250"/>
      <c r="N161" s="250"/>
      <c r="O161" s="250"/>
      <c r="P161" s="250"/>
      <c r="Q161" s="250"/>
      <c r="R161" s="250"/>
      <c r="S161" s="250"/>
    </row>
    <row r="162" spans="1:19" s="240" customFormat="1">
      <c r="A162" s="270"/>
      <c r="B162" s="271"/>
      <c r="C162" s="270"/>
      <c r="D162" s="272"/>
      <c r="E162" s="247"/>
      <c r="F162" s="273"/>
      <c r="G162" s="661"/>
      <c r="H162" s="662"/>
      <c r="I162" s="250"/>
      <c r="J162" s="250"/>
      <c r="K162" s="250"/>
      <c r="L162" s="250"/>
      <c r="M162" s="250"/>
      <c r="N162" s="250"/>
      <c r="O162" s="250"/>
      <c r="P162" s="250"/>
      <c r="Q162" s="250"/>
      <c r="R162" s="250"/>
      <c r="S162" s="250"/>
    </row>
    <row r="163" spans="1:19" s="240" customFormat="1">
      <c r="A163" s="270"/>
      <c r="B163" s="271"/>
      <c r="C163" s="270"/>
      <c r="D163" s="272"/>
      <c r="E163" s="247"/>
      <c r="F163" s="273"/>
      <c r="G163" s="661"/>
      <c r="H163" s="662"/>
      <c r="I163" s="250"/>
      <c r="J163" s="250"/>
      <c r="K163" s="250"/>
      <c r="L163" s="250"/>
      <c r="M163" s="250"/>
      <c r="N163" s="250"/>
      <c r="O163" s="250"/>
      <c r="P163" s="250"/>
      <c r="Q163" s="250"/>
      <c r="R163" s="250"/>
      <c r="S163" s="250"/>
    </row>
    <row r="164" spans="1:19" s="240" customFormat="1">
      <c r="A164" s="270"/>
      <c r="B164" s="271"/>
      <c r="C164" s="270"/>
      <c r="D164" s="272"/>
      <c r="E164" s="247"/>
      <c r="F164" s="273"/>
      <c r="G164" s="661"/>
      <c r="H164" s="662"/>
      <c r="I164" s="250"/>
      <c r="J164" s="250"/>
      <c r="K164" s="250"/>
      <c r="L164" s="250"/>
      <c r="M164" s="250"/>
      <c r="N164" s="250"/>
      <c r="O164" s="250"/>
      <c r="P164" s="250"/>
      <c r="Q164" s="250"/>
      <c r="R164" s="250"/>
      <c r="S164" s="250"/>
    </row>
    <row r="165" spans="1:19" s="240" customFormat="1">
      <c r="A165" s="270"/>
      <c r="B165" s="271"/>
      <c r="C165" s="270"/>
      <c r="D165" s="272"/>
      <c r="E165" s="247"/>
      <c r="F165" s="273"/>
      <c r="G165" s="661"/>
      <c r="H165" s="662"/>
      <c r="I165" s="250"/>
      <c r="J165" s="250"/>
      <c r="K165" s="250"/>
      <c r="L165" s="250"/>
      <c r="M165" s="250"/>
      <c r="N165" s="250"/>
      <c r="O165" s="250"/>
      <c r="P165" s="250"/>
      <c r="Q165" s="250"/>
      <c r="R165" s="250"/>
      <c r="S165" s="250"/>
    </row>
    <row r="166" spans="1:19" s="240" customFormat="1">
      <c r="A166" s="270"/>
      <c r="B166" s="271"/>
      <c r="C166" s="270"/>
      <c r="D166" s="272"/>
      <c r="E166" s="247"/>
      <c r="F166" s="273"/>
      <c r="G166" s="661"/>
      <c r="H166" s="662"/>
      <c r="I166" s="250"/>
      <c r="J166" s="250"/>
      <c r="K166" s="250"/>
      <c r="L166" s="250"/>
      <c r="M166" s="250"/>
      <c r="N166" s="250"/>
      <c r="O166" s="250"/>
      <c r="P166" s="250"/>
      <c r="Q166" s="250"/>
      <c r="R166" s="250"/>
      <c r="S166" s="250"/>
    </row>
    <row r="167" spans="1:19" s="240" customFormat="1">
      <c r="A167" s="270"/>
      <c r="B167" s="271"/>
      <c r="C167" s="270"/>
      <c r="D167" s="272"/>
      <c r="E167" s="247"/>
      <c r="F167" s="273"/>
      <c r="G167" s="661"/>
      <c r="H167" s="662"/>
      <c r="I167" s="250"/>
      <c r="J167" s="250"/>
      <c r="K167" s="250"/>
      <c r="L167" s="250"/>
      <c r="M167" s="250"/>
      <c r="N167" s="250"/>
      <c r="O167" s="250"/>
      <c r="P167" s="250"/>
      <c r="Q167" s="250"/>
      <c r="R167" s="250"/>
      <c r="S167" s="250"/>
    </row>
    <row r="168" spans="1:19" s="240" customFormat="1">
      <c r="A168" s="270"/>
      <c r="B168" s="271"/>
      <c r="C168" s="270"/>
      <c r="D168" s="272"/>
      <c r="E168" s="247"/>
      <c r="F168" s="273"/>
      <c r="G168" s="661"/>
      <c r="H168" s="662"/>
      <c r="I168" s="250"/>
      <c r="J168" s="250"/>
      <c r="K168" s="250"/>
      <c r="L168" s="250"/>
      <c r="M168" s="250"/>
      <c r="N168" s="250"/>
      <c r="O168" s="250"/>
      <c r="P168" s="250"/>
      <c r="Q168" s="250"/>
      <c r="R168" s="250"/>
      <c r="S168" s="250"/>
    </row>
    <row r="169" spans="1:19" s="240" customFormat="1">
      <c r="A169" s="270"/>
      <c r="B169" s="271"/>
      <c r="C169" s="270"/>
      <c r="D169" s="272"/>
      <c r="E169" s="247"/>
      <c r="F169" s="273"/>
      <c r="G169" s="661"/>
      <c r="H169" s="662"/>
      <c r="I169" s="250"/>
      <c r="J169" s="250"/>
      <c r="K169" s="250"/>
      <c r="L169" s="250"/>
      <c r="M169" s="250"/>
      <c r="N169" s="250"/>
      <c r="O169" s="250"/>
      <c r="P169" s="250"/>
      <c r="Q169" s="250"/>
      <c r="R169" s="250"/>
      <c r="S169" s="250"/>
    </row>
    <row r="170" spans="1:19" s="240" customFormat="1">
      <c r="A170" s="270"/>
      <c r="B170" s="271"/>
      <c r="C170" s="270"/>
      <c r="D170" s="272"/>
      <c r="E170" s="247"/>
      <c r="F170" s="273"/>
      <c r="G170" s="661"/>
      <c r="H170" s="662"/>
      <c r="I170" s="250"/>
      <c r="J170" s="250"/>
      <c r="K170" s="250"/>
      <c r="L170" s="250"/>
      <c r="M170" s="250"/>
      <c r="N170" s="250"/>
      <c r="O170" s="250"/>
      <c r="P170" s="250"/>
      <c r="Q170" s="250"/>
      <c r="R170" s="250"/>
      <c r="S170" s="250"/>
    </row>
    <row r="171" spans="1:19" s="240" customFormat="1">
      <c r="A171" s="270"/>
      <c r="B171" s="271"/>
      <c r="C171" s="270"/>
      <c r="D171" s="272"/>
      <c r="E171" s="247"/>
      <c r="F171" s="273"/>
      <c r="G171" s="661"/>
      <c r="H171" s="662"/>
    </row>
    <row r="172" spans="1:19" s="240" customFormat="1">
      <c r="A172" s="270"/>
      <c r="B172" s="271"/>
      <c r="C172" s="270"/>
      <c r="D172" s="272"/>
      <c r="E172" s="247"/>
      <c r="F172" s="273"/>
      <c r="G172" s="661"/>
      <c r="H172" s="662"/>
    </row>
    <row r="173" spans="1:19" s="240" customFormat="1">
      <c r="A173" s="270"/>
      <c r="B173" s="271"/>
      <c r="C173" s="270"/>
      <c r="D173" s="272"/>
      <c r="E173" s="247"/>
      <c r="F173" s="273"/>
      <c r="G173" s="661"/>
      <c r="H173" s="662"/>
    </row>
    <row r="174" spans="1:19" s="240" customFormat="1">
      <c r="A174" s="270"/>
      <c r="B174" s="271"/>
      <c r="C174" s="270"/>
      <c r="D174" s="272"/>
      <c r="E174" s="247"/>
      <c r="F174" s="273"/>
      <c r="G174" s="661"/>
      <c r="H174" s="662"/>
    </row>
    <row r="175" spans="1:19" s="240" customFormat="1">
      <c r="A175" s="270"/>
      <c r="B175" s="271"/>
      <c r="C175" s="270"/>
      <c r="D175" s="272"/>
      <c r="E175" s="247"/>
      <c r="F175" s="273"/>
      <c r="G175" s="661"/>
      <c r="H175" s="662"/>
    </row>
    <row r="176" spans="1:19" s="240" customFormat="1">
      <c r="A176" s="270"/>
      <c r="B176" s="271"/>
      <c r="C176" s="270"/>
      <c r="D176" s="272"/>
      <c r="E176" s="247"/>
      <c r="F176" s="273"/>
      <c r="G176" s="661"/>
      <c r="H176" s="662"/>
    </row>
    <row r="177" spans="1:8" s="240" customFormat="1">
      <c r="A177" s="270"/>
      <c r="B177" s="271"/>
      <c r="C177" s="270"/>
      <c r="D177" s="272"/>
      <c r="E177" s="247"/>
      <c r="F177" s="273"/>
      <c r="G177" s="661"/>
      <c r="H177" s="662"/>
    </row>
    <row r="178" spans="1:8" s="240" customFormat="1">
      <c r="A178" s="270"/>
      <c r="B178" s="271"/>
      <c r="C178" s="270"/>
      <c r="D178" s="272"/>
      <c r="E178" s="247"/>
      <c r="F178" s="273"/>
      <c r="G178" s="661"/>
      <c r="H178" s="662"/>
    </row>
    <row r="179" spans="1:8" s="240" customFormat="1">
      <c r="A179" s="270"/>
      <c r="B179" s="271"/>
      <c r="C179" s="270"/>
      <c r="D179" s="272"/>
      <c r="E179" s="247"/>
      <c r="F179" s="273"/>
      <c r="G179" s="661"/>
      <c r="H179" s="662"/>
    </row>
    <row r="180" spans="1:8" s="240" customFormat="1">
      <c r="A180" s="270"/>
      <c r="B180" s="271"/>
      <c r="C180" s="270"/>
      <c r="D180" s="272"/>
      <c r="E180" s="247"/>
      <c r="F180" s="273"/>
      <c r="G180" s="661"/>
      <c r="H180" s="662"/>
    </row>
    <row r="181" spans="1:8" s="240" customFormat="1">
      <c r="A181" s="270"/>
      <c r="B181" s="271"/>
      <c r="C181" s="270"/>
      <c r="D181" s="272"/>
      <c r="E181" s="247"/>
      <c r="F181" s="273"/>
      <c r="G181" s="661"/>
      <c r="H181" s="662"/>
    </row>
    <row r="182" spans="1:8" s="240" customFormat="1">
      <c r="A182" s="270"/>
      <c r="B182" s="271"/>
      <c r="C182" s="270"/>
      <c r="D182" s="272"/>
      <c r="E182" s="247"/>
      <c r="F182" s="273"/>
      <c r="G182" s="661"/>
      <c r="H182" s="662"/>
    </row>
    <row r="183" spans="1:8" s="240" customFormat="1">
      <c r="A183" s="270"/>
      <c r="B183" s="271"/>
      <c r="C183" s="270"/>
      <c r="D183" s="272"/>
      <c r="E183" s="247"/>
      <c r="F183" s="273"/>
      <c r="G183" s="661"/>
      <c r="H183" s="662"/>
    </row>
    <row r="184" spans="1:8" s="240" customFormat="1">
      <c r="A184" s="270"/>
      <c r="B184" s="271"/>
      <c r="C184" s="270"/>
      <c r="D184" s="272"/>
      <c r="E184" s="247"/>
      <c r="F184" s="273"/>
      <c r="G184" s="661"/>
      <c r="H184" s="662"/>
    </row>
    <row r="185" spans="1:8" s="240" customFormat="1">
      <c r="A185" s="270"/>
      <c r="B185" s="271"/>
      <c r="C185" s="270"/>
      <c r="D185" s="272"/>
      <c r="E185" s="247"/>
      <c r="F185" s="273"/>
      <c r="G185" s="661"/>
      <c r="H185" s="662"/>
    </row>
    <row r="186" spans="1:8" s="240" customFormat="1">
      <c r="A186" s="270"/>
      <c r="B186" s="271"/>
      <c r="C186" s="270"/>
      <c r="D186" s="272"/>
      <c r="E186" s="247"/>
      <c r="F186" s="273"/>
      <c r="G186" s="661"/>
      <c r="H186" s="662"/>
    </row>
    <row r="187" spans="1:8" s="240" customFormat="1">
      <c r="A187" s="270"/>
      <c r="B187" s="271"/>
      <c r="C187" s="270"/>
      <c r="D187" s="272"/>
      <c r="E187" s="247"/>
      <c r="F187" s="273"/>
      <c r="G187" s="661"/>
      <c r="H187" s="662"/>
    </row>
    <row r="188" spans="1:8" s="240" customFormat="1">
      <c r="A188" s="270"/>
      <c r="B188" s="271"/>
      <c r="C188" s="270"/>
      <c r="D188" s="272"/>
      <c r="E188" s="247"/>
      <c r="F188" s="273"/>
      <c r="G188" s="661"/>
      <c r="H188" s="662"/>
    </row>
    <row r="189" spans="1:8" s="240" customFormat="1">
      <c r="A189" s="270"/>
      <c r="B189" s="271"/>
      <c r="C189" s="270"/>
      <c r="D189" s="272"/>
      <c r="E189" s="247"/>
      <c r="F189" s="273"/>
      <c r="G189" s="661"/>
      <c r="H189" s="662"/>
    </row>
    <row r="190" spans="1:8" s="240" customFormat="1">
      <c r="A190" s="270"/>
      <c r="B190" s="271"/>
      <c r="C190" s="270"/>
      <c r="D190" s="272"/>
      <c r="E190" s="247"/>
      <c r="F190" s="273"/>
      <c r="G190" s="661"/>
      <c r="H190" s="662"/>
    </row>
    <row r="191" spans="1:8" s="240" customFormat="1">
      <c r="A191" s="270"/>
      <c r="B191" s="271"/>
      <c r="C191" s="270"/>
      <c r="D191" s="272"/>
      <c r="E191" s="247"/>
      <c r="F191" s="273"/>
      <c r="G191" s="661"/>
      <c r="H191" s="662"/>
    </row>
    <row r="192" spans="1:8" s="240" customFormat="1">
      <c r="A192" s="270"/>
      <c r="B192" s="271"/>
      <c r="C192" s="270"/>
      <c r="D192" s="272"/>
      <c r="E192" s="247"/>
      <c r="F192" s="273"/>
      <c r="G192" s="661"/>
      <c r="H192" s="662"/>
    </row>
    <row r="193" spans="1:8" s="240" customFormat="1">
      <c r="A193" s="270"/>
      <c r="B193" s="271"/>
      <c r="C193" s="270"/>
      <c r="D193" s="272"/>
      <c r="E193" s="247"/>
      <c r="F193" s="273"/>
      <c r="G193" s="661"/>
      <c r="H193" s="662"/>
    </row>
    <row r="194" spans="1:8" s="240" customFormat="1">
      <c r="A194" s="270"/>
      <c r="B194" s="271"/>
      <c r="C194" s="270"/>
      <c r="D194" s="272"/>
      <c r="E194" s="247"/>
      <c r="F194" s="273"/>
      <c r="G194" s="661"/>
      <c r="H194" s="662"/>
    </row>
    <row r="195" spans="1:8" s="240" customFormat="1">
      <c r="A195" s="270"/>
      <c r="B195" s="271"/>
      <c r="C195" s="270"/>
      <c r="D195" s="272"/>
      <c r="E195" s="247"/>
      <c r="F195" s="273"/>
      <c r="G195" s="661"/>
      <c r="H195" s="662"/>
    </row>
    <row r="196" spans="1:8" s="240" customFormat="1">
      <c r="A196" s="270"/>
      <c r="B196" s="271"/>
      <c r="C196" s="270"/>
      <c r="D196" s="272"/>
      <c r="E196" s="247"/>
      <c r="F196" s="273"/>
      <c r="G196" s="661"/>
      <c r="H196" s="662"/>
    </row>
    <row r="197" spans="1:8" s="240" customFormat="1">
      <c r="A197" s="270"/>
      <c r="B197" s="271"/>
      <c r="C197" s="270"/>
      <c r="D197" s="272"/>
      <c r="E197" s="247"/>
      <c r="F197" s="273"/>
      <c r="G197" s="661"/>
      <c r="H197" s="662"/>
    </row>
    <row r="198" spans="1:8" s="240" customFormat="1">
      <c r="A198" s="270"/>
      <c r="B198" s="271"/>
      <c r="C198" s="270"/>
      <c r="D198" s="272"/>
      <c r="E198" s="247"/>
      <c r="F198" s="273"/>
      <c r="G198" s="661"/>
      <c r="H198" s="662"/>
    </row>
    <row r="199" spans="1:8" s="240" customFormat="1">
      <c r="A199" s="270"/>
      <c r="B199" s="271"/>
      <c r="C199" s="270"/>
      <c r="D199" s="272"/>
      <c r="E199" s="247"/>
      <c r="F199" s="273"/>
      <c r="G199" s="661"/>
      <c r="H199" s="662"/>
    </row>
    <row r="200" spans="1:8" s="240" customFormat="1">
      <c r="A200" s="270"/>
      <c r="B200" s="271"/>
      <c r="C200" s="270"/>
      <c r="D200" s="272"/>
      <c r="E200" s="247"/>
      <c r="F200" s="273"/>
      <c r="G200" s="661"/>
      <c r="H200" s="662"/>
    </row>
    <row r="201" spans="1:8" s="240" customFormat="1">
      <c r="A201" s="270"/>
      <c r="B201" s="271"/>
      <c r="C201" s="270"/>
      <c r="D201" s="272"/>
      <c r="E201" s="247"/>
      <c r="F201" s="273"/>
      <c r="G201" s="661"/>
      <c r="H201" s="662"/>
    </row>
    <row r="202" spans="1:8" s="240" customFormat="1">
      <c r="A202" s="270"/>
      <c r="B202" s="271"/>
      <c r="C202" s="270"/>
      <c r="D202" s="272"/>
      <c r="E202" s="247"/>
      <c r="F202" s="273"/>
      <c r="G202" s="661"/>
      <c r="H202" s="662"/>
    </row>
    <row r="203" spans="1:8" s="240" customFormat="1">
      <c r="A203" s="270"/>
      <c r="B203" s="271"/>
      <c r="C203" s="270"/>
      <c r="D203" s="272"/>
      <c r="E203" s="247"/>
      <c r="F203" s="273"/>
      <c r="G203" s="661"/>
      <c r="H203" s="662"/>
    </row>
    <row r="204" spans="1:8" s="240" customFormat="1">
      <c r="A204" s="270"/>
      <c r="B204" s="271"/>
      <c r="C204" s="270"/>
      <c r="D204" s="272"/>
      <c r="E204" s="247"/>
      <c r="F204" s="273"/>
      <c r="G204" s="661"/>
      <c r="H204" s="662"/>
    </row>
    <row r="205" spans="1:8" s="240" customFormat="1">
      <c r="A205" s="270"/>
      <c r="B205" s="271"/>
      <c r="C205" s="270"/>
      <c r="D205" s="272"/>
      <c r="E205" s="247"/>
      <c r="F205" s="273"/>
      <c r="G205" s="661"/>
      <c r="H205" s="662"/>
    </row>
    <row r="206" spans="1:8" s="240" customFormat="1">
      <c r="A206" s="270"/>
      <c r="B206" s="271"/>
      <c r="C206" s="270"/>
      <c r="D206" s="272"/>
      <c r="E206" s="247"/>
      <c r="F206" s="273"/>
      <c r="G206" s="661"/>
      <c r="H206" s="662"/>
    </row>
    <row r="207" spans="1:8" s="240" customFormat="1">
      <c r="A207" s="270"/>
      <c r="B207" s="271"/>
      <c r="C207" s="270"/>
      <c r="D207" s="272"/>
      <c r="E207" s="247"/>
      <c r="F207" s="273"/>
      <c r="G207" s="661"/>
      <c r="H207" s="662"/>
    </row>
    <row r="208" spans="1:8" s="240" customFormat="1">
      <c r="A208" s="270"/>
      <c r="B208" s="271"/>
      <c r="C208" s="270"/>
      <c r="D208" s="272"/>
      <c r="E208" s="247"/>
      <c r="F208" s="273"/>
      <c r="G208" s="661"/>
      <c r="H208" s="662"/>
    </row>
    <row r="209" spans="1:8" s="240" customFormat="1">
      <c r="A209" s="270"/>
      <c r="B209" s="271"/>
      <c r="C209" s="270"/>
      <c r="D209" s="272"/>
      <c r="E209" s="247"/>
      <c r="F209" s="273"/>
      <c r="G209" s="661"/>
      <c r="H209" s="662"/>
    </row>
    <row r="210" spans="1:8" s="240" customFormat="1">
      <c r="A210" s="270"/>
      <c r="B210" s="271"/>
      <c r="C210" s="270"/>
      <c r="D210" s="272"/>
      <c r="E210" s="247"/>
      <c r="F210" s="273"/>
      <c r="G210" s="661"/>
      <c r="H210" s="662"/>
    </row>
    <row r="211" spans="1:8" s="240" customFormat="1">
      <c r="A211" s="270"/>
      <c r="B211" s="271"/>
      <c r="C211" s="270"/>
      <c r="D211" s="272"/>
      <c r="E211" s="247"/>
      <c r="F211" s="273"/>
      <c r="G211" s="661"/>
      <c r="H211" s="662"/>
    </row>
    <row r="212" spans="1:8" s="240" customFormat="1">
      <c r="A212" s="270"/>
      <c r="B212" s="271"/>
      <c r="C212" s="270"/>
      <c r="D212" s="272"/>
      <c r="E212" s="247"/>
      <c r="F212" s="273"/>
      <c r="G212" s="661"/>
      <c r="H212" s="662"/>
    </row>
    <row r="213" spans="1:8" s="240" customFormat="1">
      <c r="A213" s="270"/>
      <c r="B213" s="271"/>
      <c r="C213" s="270"/>
      <c r="D213" s="272"/>
      <c r="E213" s="247"/>
      <c r="F213" s="273"/>
      <c r="G213" s="661"/>
      <c r="H213" s="662"/>
    </row>
    <row r="214" spans="1:8" s="240" customFormat="1">
      <c r="A214" s="270"/>
      <c r="B214" s="271"/>
      <c r="C214" s="270"/>
      <c r="D214" s="272"/>
      <c r="E214" s="247"/>
      <c r="F214" s="273"/>
      <c r="G214" s="661"/>
      <c r="H214" s="662"/>
    </row>
    <row r="215" spans="1:8" s="240" customFormat="1">
      <c r="A215" s="270"/>
      <c r="B215" s="271"/>
      <c r="C215" s="270"/>
      <c r="D215" s="272"/>
      <c r="E215" s="247"/>
      <c r="F215" s="273"/>
      <c r="G215" s="661"/>
      <c r="H215" s="662"/>
    </row>
    <row r="216" spans="1:8" s="240" customFormat="1">
      <c r="A216" s="270"/>
      <c r="B216" s="271"/>
      <c r="C216" s="270"/>
      <c r="D216" s="272"/>
      <c r="E216" s="247"/>
      <c r="F216" s="273"/>
      <c r="G216" s="661"/>
      <c r="H216" s="662"/>
    </row>
    <row r="217" spans="1:8" s="240" customFormat="1">
      <c r="A217" s="270"/>
      <c r="B217" s="271"/>
      <c r="C217" s="270"/>
      <c r="D217" s="272"/>
      <c r="E217" s="247"/>
      <c r="F217" s="273"/>
      <c r="G217" s="661"/>
      <c r="H217" s="662"/>
    </row>
    <row r="218" spans="1:8" s="240" customFormat="1">
      <c r="A218" s="270"/>
      <c r="B218" s="271"/>
      <c r="C218" s="270"/>
      <c r="D218" s="272"/>
      <c r="E218" s="247"/>
      <c r="F218" s="273"/>
      <c r="G218" s="661"/>
      <c r="H218" s="662"/>
    </row>
    <row r="219" spans="1:8" s="240" customFormat="1">
      <c r="A219" s="270"/>
      <c r="B219" s="271"/>
      <c r="C219" s="270"/>
      <c r="D219" s="272"/>
      <c r="E219" s="247"/>
      <c r="F219" s="273"/>
      <c r="G219" s="661"/>
      <c r="H219" s="662"/>
    </row>
    <row r="220" spans="1:8" s="240" customFormat="1">
      <c r="A220" s="270"/>
      <c r="B220" s="271"/>
      <c r="C220" s="270"/>
      <c r="D220" s="272"/>
      <c r="E220" s="247"/>
      <c r="F220" s="273"/>
      <c r="G220" s="661"/>
      <c r="H220" s="662"/>
    </row>
    <row r="221" spans="1:8" s="240" customFormat="1">
      <c r="A221" s="270"/>
      <c r="B221" s="271"/>
      <c r="C221" s="270"/>
      <c r="D221" s="272"/>
      <c r="E221" s="247"/>
      <c r="F221" s="273"/>
      <c r="G221" s="661"/>
      <c r="H221" s="662"/>
    </row>
    <row r="222" spans="1:8" s="240" customFormat="1">
      <c r="A222" s="270"/>
      <c r="B222" s="271"/>
      <c r="C222" s="270"/>
      <c r="D222" s="272"/>
      <c r="E222" s="247"/>
      <c r="F222" s="273"/>
      <c r="G222" s="661"/>
      <c r="H222" s="662"/>
    </row>
    <row r="223" spans="1:8" s="240" customFormat="1">
      <c r="A223" s="270"/>
      <c r="B223" s="271"/>
      <c r="C223" s="270"/>
      <c r="D223" s="272"/>
      <c r="E223" s="247"/>
      <c r="F223" s="273"/>
      <c r="G223" s="661"/>
      <c r="H223" s="662"/>
    </row>
    <row r="224" spans="1:8" s="240" customFormat="1">
      <c r="A224" s="270"/>
      <c r="B224" s="271"/>
      <c r="C224" s="270"/>
      <c r="D224" s="272"/>
      <c r="E224" s="247"/>
      <c r="F224" s="273"/>
      <c r="G224" s="661"/>
      <c r="H224" s="662"/>
    </row>
    <row r="225" spans="1:8" s="240" customFormat="1">
      <c r="A225" s="270"/>
      <c r="B225" s="271"/>
      <c r="C225" s="270"/>
      <c r="D225" s="272"/>
      <c r="E225" s="247"/>
      <c r="F225" s="273"/>
      <c r="G225" s="661"/>
      <c r="H225" s="662"/>
    </row>
    <row r="226" spans="1:8" s="240" customFormat="1">
      <c r="A226" s="270"/>
      <c r="B226" s="271"/>
      <c r="C226" s="270"/>
      <c r="D226" s="272"/>
      <c r="E226" s="247"/>
      <c r="F226" s="273"/>
      <c r="G226" s="661"/>
      <c r="H226" s="662"/>
    </row>
    <row r="227" spans="1:8" s="240" customFormat="1">
      <c r="A227" s="270"/>
      <c r="B227" s="271"/>
      <c r="C227" s="270"/>
      <c r="D227" s="272"/>
      <c r="E227" s="247"/>
      <c r="F227" s="273"/>
      <c r="G227" s="661"/>
      <c r="H227" s="662"/>
    </row>
    <row r="228" spans="1:8" s="240" customFormat="1">
      <c r="A228" s="270"/>
      <c r="B228" s="271"/>
      <c r="C228" s="270"/>
      <c r="D228" s="272"/>
      <c r="E228" s="247"/>
      <c r="F228" s="273"/>
      <c r="G228" s="661"/>
      <c r="H228" s="662"/>
    </row>
    <row r="229" spans="1:8" s="240" customFormat="1">
      <c r="A229" s="270"/>
      <c r="B229" s="271"/>
      <c r="C229" s="270"/>
      <c r="D229" s="272"/>
      <c r="E229" s="247"/>
      <c r="F229" s="273"/>
      <c r="G229" s="661"/>
      <c r="H229" s="662"/>
    </row>
    <row r="230" spans="1:8" s="240" customFormat="1">
      <c r="A230" s="270"/>
      <c r="B230" s="271"/>
      <c r="C230" s="270"/>
      <c r="D230" s="272"/>
      <c r="E230" s="247"/>
      <c r="F230" s="273"/>
      <c r="G230" s="661"/>
      <c r="H230" s="662"/>
    </row>
    <row r="231" spans="1:8" s="240" customFormat="1">
      <c r="A231" s="270"/>
      <c r="B231" s="271"/>
      <c r="C231" s="270"/>
      <c r="D231" s="272"/>
      <c r="E231" s="247"/>
      <c r="F231" s="273"/>
      <c r="G231" s="661"/>
      <c r="H231" s="662"/>
    </row>
    <row r="232" spans="1:8" s="240" customFormat="1">
      <c r="A232" s="270"/>
      <c r="B232" s="271"/>
      <c r="C232" s="270"/>
      <c r="D232" s="272"/>
      <c r="E232" s="247"/>
      <c r="F232" s="273"/>
      <c r="G232" s="661"/>
      <c r="H232" s="662"/>
    </row>
    <row r="233" spans="1:8" s="240" customFormat="1">
      <c r="A233" s="270"/>
      <c r="B233" s="271"/>
      <c r="C233" s="270"/>
      <c r="D233" s="272"/>
      <c r="E233" s="247"/>
      <c r="F233" s="273"/>
      <c r="G233" s="661"/>
      <c r="H233" s="662"/>
    </row>
    <row r="234" spans="1:8" s="240" customFormat="1">
      <c r="A234" s="270"/>
      <c r="B234" s="271"/>
      <c r="C234" s="270"/>
      <c r="D234" s="272"/>
      <c r="E234" s="247"/>
      <c r="F234" s="273"/>
      <c r="G234" s="661"/>
      <c r="H234" s="662"/>
    </row>
    <row r="235" spans="1:8" s="240" customFormat="1">
      <c r="A235" s="270"/>
      <c r="B235" s="271"/>
      <c r="C235" s="270"/>
      <c r="D235" s="272"/>
      <c r="E235" s="247"/>
      <c r="F235" s="273"/>
      <c r="G235" s="661"/>
      <c r="H235" s="662"/>
    </row>
    <row r="236" spans="1:8" s="240" customFormat="1">
      <c r="A236" s="270"/>
      <c r="B236" s="271"/>
      <c r="C236" s="270"/>
      <c r="D236" s="272"/>
      <c r="E236" s="247"/>
      <c r="F236" s="273"/>
      <c r="G236" s="661"/>
      <c r="H236" s="662"/>
    </row>
    <row r="237" spans="1:8" s="240" customFormat="1">
      <c r="A237" s="270"/>
      <c r="B237" s="271"/>
      <c r="C237" s="270"/>
      <c r="D237" s="272"/>
      <c r="E237" s="247"/>
      <c r="F237" s="273"/>
      <c r="G237" s="661"/>
      <c r="H237" s="662"/>
    </row>
    <row r="238" spans="1:8" s="240" customFormat="1">
      <c r="A238" s="270"/>
      <c r="B238" s="271"/>
      <c r="C238" s="270"/>
      <c r="D238" s="272"/>
      <c r="E238" s="247"/>
      <c r="F238" s="273"/>
      <c r="G238" s="661"/>
      <c r="H238" s="662"/>
    </row>
    <row r="239" spans="1:8" s="240" customFormat="1">
      <c r="A239" s="270"/>
      <c r="B239" s="271"/>
      <c r="C239" s="270"/>
      <c r="D239" s="272"/>
      <c r="E239" s="247"/>
      <c r="F239" s="273"/>
      <c r="G239" s="661"/>
      <c r="H239" s="662"/>
    </row>
    <row r="240" spans="1:8" s="240" customFormat="1">
      <c r="A240" s="270"/>
      <c r="B240" s="271"/>
      <c r="C240" s="270"/>
      <c r="D240" s="272"/>
      <c r="E240" s="247"/>
      <c r="F240" s="273"/>
      <c r="G240" s="661"/>
      <c r="H240" s="662"/>
    </row>
    <row r="241" spans="1:8" s="240" customFormat="1">
      <c r="A241" s="270"/>
      <c r="B241" s="271"/>
      <c r="C241" s="270"/>
      <c r="D241" s="272"/>
      <c r="E241" s="247"/>
      <c r="F241" s="273"/>
      <c r="G241" s="661"/>
      <c r="H241" s="662"/>
    </row>
    <row r="242" spans="1:8" s="240" customFormat="1">
      <c r="A242" s="270"/>
      <c r="B242" s="271"/>
      <c r="C242" s="270"/>
      <c r="D242" s="272"/>
      <c r="E242" s="247"/>
      <c r="F242" s="273"/>
      <c r="G242" s="661"/>
      <c r="H242" s="662"/>
    </row>
    <row r="243" spans="1:8" s="240" customFormat="1">
      <c r="A243" s="270"/>
      <c r="B243" s="271"/>
      <c r="C243" s="270"/>
      <c r="D243" s="272"/>
      <c r="E243" s="247"/>
      <c r="F243" s="273"/>
      <c r="G243" s="661"/>
      <c r="H243" s="662"/>
    </row>
    <row r="244" spans="1:8" s="240" customFormat="1">
      <c r="A244" s="270"/>
      <c r="B244" s="271"/>
      <c r="C244" s="270"/>
      <c r="D244" s="272"/>
      <c r="E244" s="247"/>
      <c r="F244" s="273"/>
      <c r="G244" s="661"/>
      <c r="H244" s="662"/>
    </row>
    <row r="245" spans="1:8" s="240" customFormat="1">
      <c r="A245" s="270"/>
      <c r="B245" s="271"/>
      <c r="C245" s="270"/>
      <c r="D245" s="272"/>
      <c r="E245" s="247"/>
      <c r="F245" s="273"/>
      <c r="G245" s="661"/>
      <c r="H245" s="662"/>
    </row>
    <row r="246" spans="1:8" s="240" customFormat="1">
      <c r="A246" s="270"/>
      <c r="B246" s="271"/>
      <c r="C246" s="270"/>
      <c r="D246" s="272"/>
      <c r="E246" s="247"/>
      <c r="F246" s="273"/>
      <c r="G246" s="661"/>
      <c r="H246" s="662"/>
    </row>
    <row r="247" spans="1:8" s="240" customFormat="1">
      <c r="A247" s="270"/>
      <c r="B247" s="271"/>
      <c r="C247" s="270"/>
      <c r="D247" s="272"/>
      <c r="E247" s="247"/>
      <c r="F247" s="273"/>
      <c r="G247" s="661"/>
      <c r="H247" s="662"/>
    </row>
    <row r="248" spans="1:8" s="240" customFormat="1">
      <c r="A248" s="270"/>
      <c r="B248" s="271"/>
      <c r="C248" s="270"/>
      <c r="D248" s="272"/>
      <c r="E248" s="247"/>
      <c r="F248" s="273"/>
      <c r="G248" s="661"/>
      <c r="H248" s="662"/>
    </row>
    <row r="249" spans="1:8" s="240" customFormat="1">
      <c r="A249" s="270"/>
      <c r="B249" s="271"/>
      <c r="C249" s="270"/>
      <c r="D249" s="272"/>
      <c r="E249" s="247"/>
      <c r="F249" s="273"/>
      <c r="G249" s="661"/>
      <c r="H249" s="662"/>
    </row>
    <row r="250" spans="1:8" s="240" customFormat="1">
      <c r="A250" s="270"/>
      <c r="B250" s="271"/>
      <c r="C250" s="270"/>
      <c r="D250" s="272"/>
      <c r="E250" s="247"/>
      <c r="F250" s="273"/>
      <c r="G250" s="661"/>
      <c r="H250" s="662"/>
    </row>
    <row r="251" spans="1:8" s="240" customFormat="1">
      <c r="A251" s="270"/>
      <c r="B251" s="271"/>
      <c r="C251" s="270"/>
      <c r="D251" s="272"/>
      <c r="E251" s="247"/>
      <c r="F251" s="273"/>
      <c r="G251" s="661"/>
      <c r="H251" s="662"/>
    </row>
    <row r="252" spans="1:8" s="240" customFormat="1">
      <c r="A252" s="270"/>
      <c r="B252" s="271"/>
      <c r="C252" s="270"/>
      <c r="D252" s="272"/>
      <c r="E252" s="247"/>
      <c r="F252" s="273"/>
      <c r="G252" s="661"/>
      <c r="H252" s="662"/>
    </row>
    <row r="253" spans="1:8" s="240" customFormat="1">
      <c r="A253" s="270"/>
      <c r="B253" s="271"/>
      <c r="C253" s="270"/>
      <c r="D253" s="272"/>
      <c r="E253" s="247"/>
      <c r="F253" s="273"/>
      <c r="G253" s="661"/>
      <c r="H253" s="662"/>
    </row>
    <row r="254" spans="1:8" s="240" customFormat="1">
      <c r="A254" s="270"/>
      <c r="B254" s="271"/>
      <c r="C254" s="270"/>
      <c r="D254" s="272"/>
      <c r="E254" s="247"/>
      <c r="F254" s="273"/>
      <c r="G254" s="661"/>
      <c r="H254" s="662"/>
    </row>
    <row r="255" spans="1:8" s="240" customFormat="1">
      <c r="A255" s="270"/>
      <c r="B255" s="271"/>
      <c r="C255" s="270"/>
      <c r="D255" s="272"/>
      <c r="E255" s="247"/>
      <c r="F255" s="273"/>
      <c r="G255" s="661"/>
      <c r="H255" s="662"/>
    </row>
    <row r="256" spans="1:8" s="240" customFormat="1">
      <c r="A256" s="270"/>
      <c r="B256" s="271"/>
      <c r="C256" s="270"/>
      <c r="D256" s="272"/>
      <c r="E256" s="247"/>
      <c r="F256" s="273"/>
      <c r="G256" s="661"/>
      <c r="H256" s="662"/>
    </row>
    <row r="257" spans="1:8" s="240" customFormat="1">
      <c r="A257" s="270"/>
      <c r="B257" s="271"/>
      <c r="C257" s="270"/>
      <c r="D257" s="272"/>
      <c r="E257" s="247"/>
      <c r="F257" s="273"/>
      <c r="G257" s="661"/>
      <c r="H257" s="662"/>
    </row>
    <row r="258" spans="1:8" s="240" customFormat="1">
      <c r="A258" s="270"/>
      <c r="B258" s="271"/>
      <c r="C258" s="270"/>
      <c r="D258" s="272"/>
      <c r="E258" s="247"/>
      <c r="F258" s="273"/>
      <c r="G258" s="661"/>
      <c r="H258" s="662"/>
    </row>
    <row r="259" spans="1:8" s="240" customFormat="1">
      <c r="A259" s="270"/>
      <c r="B259" s="271"/>
      <c r="C259" s="270"/>
      <c r="D259" s="272"/>
      <c r="E259" s="247"/>
      <c r="F259" s="273"/>
      <c r="G259" s="661"/>
      <c r="H259" s="662"/>
    </row>
    <row r="260" spans="1:8" s="240" customFormat="1">
      <c r="A260" s="270"/>
      <c r="B260" s="271"/>
      <c r="C260" s="270"/>
      <c r="D260" s="272"/>
      <c r="E260" s="247"/>
      <c r="F260" s="273"/>
      <c r="G260" s="661"/>
      <c r="H260" s="662"/>
    </row>
    <row r="261" spans="1:8" s="240" customFormat="1">
      <c r="A261" s="270"/>
      <c r="B261" s="271"/>
      <c r="C261" s="270"/>
      <c r="D261" s="272"/>
      <c r="E261" s="247"/>
      <c r="F261" s="273"/>
      <c r="G261" s="661"/>
      <c r="H261" s="662"/>
    </row>
    <row r="262" spans="1:8" s="240" customFormat="1">
      <c r="A262" s="270"/>
      <c r="B262" s="271"/>
      <c r="C262" s="270"/>
      <c r="D262" s="272"/>
      <c r="E262" s="247"/>
      <c r="F262" s="273"/>
      <c r="G262" s="661"/>
      <c r="H262" s="662"/>
    </row>
    <row r="263" spans="1:8" s="240" customFormat="1">
      <c r="A263" s="270"/>
      <c r="B263" s="271"/>
      <c r="C263" s="270"/>
      <c r="D263" s="272"/>
      <c r="E263" s="247"/>
      <c r="F263" s="273"/>
      <c r="G263" s="661"/>
      <c r="H263" s="662"/>
    </row>
    <row r="264" spans="1:8" s="240" customFormat="1">
      <c r="A264" s="270"/>
      <c r="B264" s="271"/>
      <c r="C264" s="270"/>
      <c r="D264" s="272"/>
      <c r="E264" s="247"/>
      <c r="F264" s="273"/>
      <c r="G264" s="661"/>
      <c r="H264" s="662"/>
    </row>
    <row r="265" spans="1:8" s="240" customFormat="1">
      <c r="A265" s="270"/>
      <c r="B265" s="271"/>
      <c r="C265" s="270"/>
      <c r="D265" s="272"/>
      <c r="E265" s="247"/>
      <c r="F265" s="273"/>
      <c r="G265" s="661"/>
      <c r="H265" s="662"/>
    </row>
    <row r="266" spans="1:8" s="240" customFormat="1">
      <c r="A266" s="270"/>
      <c r="B266" s="271"/>
      <c r="C266" s="270"/>
      <c r="D266" s="272"/>
      <c r="E266" s="247"/>
      <c r="F266" s="273"/>
      <c r="G266" s="661"/>
      <c r="H266" s="662"/>
    </row>
    <row r="267" spans="1:8" s="240" customFormat="1">
      <c r="A267" s="270"/>
      <c r="B267" s="271"/>
      <c r="C267" s="270"/>
      <c r="D267" s="272"/>
      <c r="E267" s="247"/>
      <c r="F267" s="273"/>
      <c r="G267" s="661"/>
      <c r="H267" s="662"/>
    </row>
    <row r="268" spans="1:8" s="240" customFormat="1">
      <c r="A268" s="270"/>
      <c r="B268" s="271"/>
      <c r="C268" s="270"/>
      <c r="D268" s="272"/>
      <c r="E268" s="247"/>
      <c r="F268" s="273"/>
      <c r="G268" s="661"/>
      <c r="H268" s="662"/>
    </row>
    <row r="269" spans="1:8" s="240" customFormat="1">
      <c r="A269" s="270"/>
      <c r="B269" s="271"/>
      <c r="C269" s="270"/>
      <c r="D269" s="272"/>
      <c r="E269" s="247"/>
      <c r="F269" s="273"/>
      <c r="G269" s="661"/>
      <c r="H269" s="662"/>
    </row>
    <row r="270" spans="1:8" s="240" customFormat="1">
      <c r="A270" s="270"/>
      <c r="B270" s="271"/>
      <c r="C270" s="270"/>
      <c r="D270" s="272"/>
      <c r="E270" s="247"/>
      <c r="F270" s="273"/>
      <c r="G270" s="661"/>
      <c r="H270" s="662"/>
    </row>
    <row r="271" spans="1:8" s="240" customFormat="1">
      <c r="A271" s="270"/>
      <c r="B271" s="271"/>
      <c r="C271" s="270"/>
      <c r="D271" s="272"/>
      <c r="E271" s="247"/>
      <c r="F271" s="273"/>
      <c r="G271" s="661"/>
      <c r="H271" s="662"/>
    </row>
    <row r="272" spans="1:8" s="240" customFormat="1">
      <c r="A272" s="270"/>
      <c r="B272" s="271"/>
      <c r="C272" s="270"/>
      <c r="D272" s="272"/>
      <c r="E272" s="247"/>
      <c r="F272" s="273"/>
      <c r="G272" s="661"/>
      <c r="H272" s="662"/>
    </row>
    <row r="273" spans="1:8" s="240" customFormat="1">
      <c r="A273" s="270"/>
      <c r="B273" s="271"/>
      <c r="C273" s="270"/>
      <c r="D273" s="272"/>
      <c r="E273" s="247"/>
      <c r="F273" s="273"/>
      <c r="G273" s="661"/>
      <c r="H273" s="662"/>
    </row>
    <row r="274" spans="1:8" s="240" customFormat="1">
      <c r="A274" s="270"/>
      <c r="B274" s="271"/>
      <c r="C274" s="270"/>
      <c r="D274" s="272"/>
      <c r="E274" s="247"/>
      <c r="F274" s="273"/>
      <c r="G274" s="661"/>
      <c r="H274" s="662"/>
    </row>
    <row r="275" spans="1:8" s="240" customFormat="1">
      <c r="A275" s="270"/>
      <c r="B275" s="271"/>
      <c r="C275" s="270"/>
      <c r="D275" s="272"/>
      <c r="E275" s="247"/>
      <c r="F275" s="273"/>
      <c r="G275" s="661"/>
      <c r="H275" s="662"/>
    </row>
    <row r="276" spans="1:8" s="240" customFormat="1">
      <c r="A276" s="270"/>
      <c r="B276" s="271"/>
      <c r="C276" s="270"/>
      <c r="D276" s="272"/>
      <c r="E276" s="247"/>
      <c r="F276" s="273"/>
      <c r="G276" s="661"/>
      <c r="H276" s="662"/>
    </row>
    <row r="277" spans="1:8" s="240" customFormat="1">
      <c r="A277" s="270"/>
      <c r="B277" s="271"/>
      <c r="C277" s="270"/>
      <c r="D277" s="272"/>
      <c r="E277" s="247"/>
      <c r="F277" s="273"/>
      <c r="G277" s="661"/>
      <c r="H277" s="662"/>
    </row>
    <row r="278" spans="1:8" s="240" customFormat="1">
      <c r="A278" s="270"/>
      <c r="B278" s="271"/>
      <c r="C278" s="270"/>
      <c r="D278" s="272"/>
      <c r="E278" s="247"/>
      <c r="F278" s="273"/>
      <c r="G278" s="661"/>
      <c r="H278" s="662"/>
    </row>
    <row r="279" spans="1:8" s="240" customFormat="1">
      <c r="A279" s="270"/>
      <c r="B279" s="271"/>
      <c r="C279" s="270"/>
      <c r="D279" s="272"/>
      <c r="E279" s="247"/>
      <c r="F279" s="273"/>
      <c r="G279" s="661"/>
      <c r="H279" s="662"/>
    </row>
    <row r="280" spans="1:8" s="240" customFormat="1">
      <c r="A280" s="270"/>
      <c r="B280" s="271"/>
      <c r="C280" s="270"/>
      <c r="D280" s="272"/>
      <c r="E280" s="247"/>
      <c r="F280" s="273"/>
      <c r="G280" s="661"/>
      <c r="H280" s="662"/>
    </row>
    <row r="281" spans="1:8" s="240" customFormat="1">
      <c r="A281" s="270"/>
      <c r="B281" s="271"/>
      <c r="C281" s="270"/>
      <c r="D281" s="272"/>
      <c r="E281" s="247"/>
      <c r="F281" s="273"/>
      <c r="G281" s="661"/>
      <c r="H281" s="662"/>
    </row>
    <row r="282" spans="1:8" s="240" customFormat="1">
      <c r="A282" s="270"/>
      <c r="B282" s="271"/>
      <c r="C282" s="270"/>
      <c r="D282" s="272"/>
      <c r="E282" s="247"/>
      <c r="F282" s="273"/>
      <c r="G282" s="661"/>
      <c r="H282" s="662"/>
    </row>
    <row r="283" spans="1:8" s="240" customFormat="1">
      <c r="A283" s="270"/>
      <c r="B283" s="271"/>
      <c r="C283" s="270"/>
      <c r="D283" s="272"/>
      <c r="E283" s="247"/>
      <c r="F283" s="273"/>
      <c r="G283" s="661"/>
      <c r="H283" s="662"/>
    </row>
    <row r="284" spans="1:8" s="240" customFormat="1">
      <c r="A284" s="270"/>
      <c r="B284" s="271"/>
      <c r="C284" s="270"/>
      <c r="D284" s="272"/>
      <c r="E284" s="247"/>
      <c r="F284" s="273"/>
      <c r="G284" s="661"/>
      <c r="H284" s="662"/>
    </row>
    <row r="285" spans="1:8" s="240" customFormat="1">
      <c r="A285" s="270"/>
      <c r="B285" s="271"/>
      <c r="C285" s="270"/>
      <c r="D285" s="272"/>
      <c r="E285" s="247"/>
      <c r="F285" s="273"/>
      <c r="G285" s="661"/>
      <c r="H285" s="662"/>
    </row>
    <row r="286" spans="1:8" s="240" customFormat="1">
      <c r="A286" s="270"/>
      <c r="B286" s="271"/>
      <c r="C286" s="270"/>
      <c r="D286" s="272"/>
      <c r="E286" s="247"/>
      <c r="F286" s="273"/>
      <c r="G286" s="661"/>
      <c r="H286" s="662"/>
    </row>
    <row r="287" spans="1:8" s="240" customFormat="1">
      <c r="A287" s="270"/>
      <c r="B287" s="271"/>
      <c r="C287" s="270"/>
      <c r="D287" s="272"/>
      <c r="E287" s="247"/>
      <c r="F287" s="273"/>
      <c r="G287" s="661"/>
      <c r="H287" s="662"/>
    </row>
    <row r="288" spans="1:8" s="240" customFormat="1">
      <c r="A288" s="270"/>
      <c r="B288" s="271"/>
      <c r="C288" s="270"/>
      <c r="D288" s="272"/>
      <c r="E288" s="247"/>
      <c r="F288" s="273"/>
      <c r="G288" s="661"/>
      <c r="H288" s="662"/>
    </row>
    <row r="289" spans="1:8" s="240" customFormat="1">
      <c r="A289" s="270"/>
      <c r="B289" s="271"/>
      <c r="C289" s="270"/>
      <c r="D289" s="272"/>
      <c r="E289" s="247"/>
      <c r="F289" s="273"/>
      <c r="G289" s="661"/>
      <c r="H289" s="662"/>
    </row>
    <row r="290" spans="1:8" s="240" customFormat="1">
      <c r="A290" s="270"/>
      <c r="B290" s="271"/>
      <c r="C290" s="270"/>
      <c r="D290" s="272"/>
      <c r="E290" s="247"/>
      <c r="F290" s="273"/>
      <c r="G290" s="661"/>
      <c r="H290" s="662"/>
    </row>
    <row r="291" spans="1:8" s="240" customFormat="1">
      <c r="A291" s="270"/>
      <c r="B291" s="271"/>
      <c r="C291" s="270"/>
      <c r="D291" s="272"/>
      <c r="E291" s="247"/>
      <c r="F291" s="273"/>
      <c r="G291" s="661"/>
      <c r="H291" s="662"/>
    </row>
    <row r="292" spans="1:8" s="240" customFormat="1">
      <c r="A292" s="270"/>
      <c r="B292" s="271"/>
      <c r="C292" s="270"/>
      <c r="D292" s="272"/>
      <c r="E292" s="247"/>
      <c r="F292" s="273"/>
      <c r="G292" s="661"/>
      <c r="H292" s="662"/>
    </row>
    <row r="293" spans="1:8" s="240" customFormat="1">
      <c r="A293" s="270"/>
      <c r="B293" s="271"/>
      <c r="C293" s="270"/>
      <c r="D293" s="272"/>
      <c r="E293" s="247"/>
      <c r="F293" s="273"/>
      <c r="G293" s="661"/>
      <c r="H293" s="662"/>
    </row>
    <row r="294" spans="1:8" s="240" customFormat="1">
      <c r="A294" s="270"/>
      <c r="B294" s="271"/>
      <c r="C294" s="270"/>
      <c r="D294" s="272"/>
      <c r="E294" s="247"/>
      <c r="F294" s="273"/>
      <c r="G294" s="661"/>
      <c r="H294" s="662"/>
    </row>
    <row r="295" spans="1:8" s="240" customFormat="1">
      <c r="A295" s="270"/>
      <c r="B295" s="271"/>
      <c r="C295" s="270"/>
      <c r="D295" s="272"/>
      <c r="E295" s="247"/>
      <c r="F295" s="273"/>
      <c r="G295" s="661"/>
      <c r="H295" s="662"/>
    </row>
    <row r="296" spans="1:8" s="240" customFormat="1">
      <c r="A296" s="270"/>
      <c r="B296" s="271"/>
      <c r="C296" s="270"/>
      <c r="D296" s="272"/>
      <c r="E296" s="247"/>
      <c r="F296" s="273"/>
      <c r="G296" s="661"/>
      <c r="H296" s="662"/>
    </row>
    <row r="297" spans="1:8" s="240" customFormat="1">
      <c r="A297" s="270"/>
      <c r="B297" s="271"/>
      <c r="C297" s="270"/>
      <c r="D297" s="272"/>
      <c r="E297" s="247"/>
      <c r="F297" s="273"/>
      <c r="G297" s="661"/>
      <c r="H297" s="662"/>
    </row>
    <row r="298" spans="1:8" s="240" customFormat="1">
      <c r="A298" s="270"/>
      <c r="B298" s="271"/>
      <c r="C298" s="270"/>
      <c r="D298" s="272"/>
      <c r="E298" s="247"/>
      <c r="F298" s="273"/>
      <c r="G298" s="661"/>
      <c r="H298" s="662"/>
    </row>
    <row r="299" spans="1:8" s="240" customFormat="1">
      <c r="A299" s="270"/>
      <c r="B299" s="271"/>
      <c r="C299" s="270"/>
      <c r="D299" s="272"/>
      <c r="E299" s="247"/>
      <c r="F299" s="273"/>
      <c r="G299" s="661"/>
      <c r="H299" s="662"/>
    </row>
    <row r="300" spans="1:8" s="240" customFormat="1">
      <c r="A300" s="270"/>
      <c r="B300" s="271"/>
      <c r="C300" s="270"/>
      <c r="D300" s="272"/>
      <c r="E300" s="247"/>
      <c r="F300" s="273"/>
      <c r="G300" s="661"/>
      <c r="H300" s="662"/>
    </row>
    <row r="301" spans="1:8" s="240" customFormat="1">
      <c r="A301" s="270"/>
      <c r="B301" s="271"/>
      <c r="C301" s="270"/>
      <c r="D301" s="272"/>
      <c r="E301" s="247"/>
      <c r="F301" s="273"/>
      <c r="G301" s="661"/>
      <c r="H301" s="662"/>
    </row>
    <row r="302" spans="1:8" s="240" customFormat="1">
      <c r="A302" s="270"/>
      <c r="B302" s="271"/>
      <c r="C302" s="270"/>
      <c r="D302" s="272"/>
      <c r="E302" s="247"/>
      <c r="F302" s="273"/>
      <c r="G302" s="661"/>
      <c r="H302" s="662"/>
    </row>
    <row r="303" spans="1:8" s="240" customFormat="1">
      <c r="A303" s="270"/>
      <c r="B303" s="271"/>
      <c r="C303" s="270"/>
      <c r="D303" s="272"/>
      <c r="E303" s="247"/>
      <c r="F303" s="273"/>
      <c r="G303" s="661"/>
      <c r="H303" s="662"/>
    </row>
    <row r="304" spans="1:8" s="240" customFormat="1">
      <c r="A304" s="270"/>
      <c r="B304" s="271"/>
      <c r="C304" s="270"/>
      <c r="D304" s="272"/>
      <c r="E304" s="247"/>
      <c r="F304" s="273"/>
      <c r="G304" s="661"/>
      <c r="H304" s="662"/>
    </row>
    <row r="305" spans="1:8" s="240" customFormat="1">
      <c r="A305" s="270"/>
      <c r="B305" s="271"/>
      <c r="C305" s="270"/>
      <c r="D305" s="272"/>
      <c r="E305" s="247"/>
      <c r="F305" s="273"/>
      <c r="G305" s="661"/>
      <c r="H305" s="662"/>
    </row>
    <row r="306" spans="1:8" s="240" customFormat="1">
      <c r="A306" s="270"/>
      <c r="B306" s="271"/>
      <c r="C306" s="270"/>
      <c r="D306" s="272"/>
      <c r="E306" s="247"/>
      <c r="F306" s="273"/>
      <c r="G306" s="661"/>
      <c r="H306" s="662"/>
    </row>
    <row r="307" spans="1:8" s="240" customFormat="1">
      <c r="A307" s="270"/>
      <c r="B307" s="271"/>
      <c r="C307" s="270"/>
      <c r="D307" s="272"/>
      <c r="E307" s="247"/>
      <c r="F307" s="273"/>
      <c r="G307" s="661"/>
      <c r="H307" s="662"/>
    </row>
    <row r="308" spans="1:8" s="240" customFormat="1">
      <c r="A308" s="270"/>
      <c r="B308" s="271"/>
      <c r="C308" s="270"/>
      <c r="D308" s="272"/>
      <c r="E308" s="247"/>
      <c r="F308" s="273"/>
      <c r="G308" s="661"/>
      <c r="H308" s="662"/>
    </row>
    <row r="309" spans="1:8" s="240" customFormat="1">
      <c r="A309" s="270"/>
      <c r="B309" s="271"/>
      <c r="C309" s="270"/>
      <c r="D309" s="272"/>
      <c r="E309" s="247"/>
      <c r="F309" s="273"/>
      <c r="G309" s="661"/>
      <c r="H309" s="662"/>
    </row>
    <row r="310" spans="1:8" s="240" customFormat="1">
      <c r="A310" s="270"/>
      <c r="B310" s="271"/>
      <c r="C310" s="270"/>
      <c r="D310" s="272"/>
      <c r="E310" s="247"/>
      <c r="F310" s="273"/>
      <c r="G310" s="661"/>
      <c r="H310" s="662"/>
    </row>
    <row r="311" spans="1:8" s="240" customFormat="1">
      <c r="A311" s="270"/>
      <c r="B311" s="271"/>
      <c r="C311" s="270"/>
      <c r="D311" s="272"/>
      <c r="E311" s="247"/>
      <c r="F311" s="273"/>
      <c r="G311" s="661"/>
      <c r="H311" s="662"/>
    </row>
    <row r="312" spans="1:8" s="240" customFormat="1">
      <c r="A312" s="270"/>
      <c r="B312" s="271"/>
      <c r="C312" s="270"/>
      <c r="D312" s="272"/>
      <c r="E312" s="247"/>
      <c r="F312" s="273"/>
      <c r="G312" s="661"/>
      <c r="H312" s="662"/>
    </row>
    <row r="313" spans="1:8" s="240" customFormat="1">
      <c r="A313" s="270"/>
      <c r="B313" s="271"/>
      <c r="C313" s="270"/>
      <c r="D313" s="272"/>
      <c r="E313" s="247"/>
      <c r="F313" s="273"/>
      <c r="G313" s="661"/>
      <c r="H313" s="662"/>
    </row>
    <row r="314" spans="1:8" s="240" customFormat="1">
      <c r="A314" s="270"/>
      <c r="B314" s="271"/>
      <c r="C314" s="270"/>
      <c r="D314" s="272"/>
      <c r="E314" s="247"/>
      <c r="F314" s="273"/>
      <c r="G314" s="661"/>
      <c r="H314" s="662"/>
    </row>
    <row r="315" spans="1:8" s="240" customFormat="1">
      <c r="A315" s="270"/>
      <c r="B315" s="271"/>
      <c r="C315" s="270"/>
      <c r="D315" s="272"/>
      <c r="E315" s="247"/>
      <c r="F315" s="273"/>
      <c r="G315" s="661"/>
      <c r="H315" s="662"/>
    </row>
    <row r="316" spans="1:8" s="240" customFormat="1">
      <c r="A316" s="270"/>
      <c r="B316" s="271"/>
      <c r="C316" s="270"/>
      <c r="D316" s="272"/>
      <c r="E316" s="247"/>
      <c r="F316" s="273"/>
      <c r="G316" s="661"/>
      <c r="H316" s="662"/>
    </row>
    <row r="317" spans="1:8" s="240" customFormat="1">
      <c r="A317" s="270"/>
      <c r="B317" s="271"/>
      <c r="C317" s="270"/>
      <c r="D317" s="272"/>
      <c r="E317" s="247"/>
      <c r="F317" s="273"/>
      <c r="G317" s="661"/>
      <c r="H317" s="662"/>
    </row>
    <row r="318" spans="1:8" s="240" customFormat="1">
      <c r="A318" s="270"/>
      <c r="B318" s="271"/>
      <c r="C318" s="270"/>
      <c r="D318" s="272"/>
      <c r="E318" s="247"/>
      <c r="F318" s="273"/>
      <c r="G318" s="661"/>
      <c r="H318" s="662"/>
    </row>
    <row r="319" spans="1:8" s="240" customFormat="1">
      <c r="A319" s="270"/>
      <c r="B319" s="271"/>
      <c r="C319" s="270"/>
      <c r="D319" s="272"/>
      <c r="E319" s="247"/>
      <c r="F319" s="273"/>
      <c r="G319" s="661"/>
      <c r="H319" s="662"/>
    </row>
    <row r="320" spans="1:8" s="240" customFormat="1">
      <c r="A320" s="270"/>
      <c r="B320" s="271"/>
      <c r="C320" s="270"/>
      <c r="D320" s="272"/>
      <c r="E320" s="247"/>
      <c r="F320" s="273"/>
      <c r="G320" s="661"/>
      <c r="H320" s="662"/>
    </row>
    <row r="321" spans="1:8" s="240" customFormat="1">
      <c r="A321" s="270"/>
      <c r="B321" s="271"/>
      <c r="C321" s="270"/>
      <c r="D321" s="272"/>
      <c r="E321" s="247"/>
      <c r="F321" s="273"/>
      <c r="G321" s="661"/>
      <c r="H321" s="662"/>
    </row>
    <row r="322" spans="1:8" s="240" customFormat="1">
      <c r="A322" s="270"/>
      <c r="B322" s="271"/>
      <c r="C322" s="270"/>
      <c r="D322" s="272"/>
      <c r="E322" s="247"/>
      <c r="F322" s="273"/>
      <c r="G322" s="661"/>
      <c r="H322" s="662"/>
    </row>
    <row r="323" spans="1:8" s="240" customFormat="1">
      <c r="A323" s="270"/>
      <c r="B323" s="271"/>
      <c r="C323" s="270"/>
      <c r="D323" s="272"/>
      <c r="E323" s="247"/>
      <c r="F323" s="273"/>
      <c r="G323" s="661"/>
      <c r="H323" s="662"/>
    </row>
    <row r="324" spans="1:8" s="240" customFormat="1">
      <c r="A324" s="270"/>
      <c r="B324" s="271"/>
      <c r="C324" s="270"/>
      <c r="D324" s="272"/>
      <c r="E324" s="247"/>
      <c r="F324" s="273"/>
      <c r="G324" s="661"/>
      <c r="H324" s="662"/>
    </row>
    <row r="325" spans="1:8" s="240" customFormat="1">
      <c r="A325" s="270"/>
      <c r="B325" s="271"/>
      <c r="C325" s="270"/>
      <c r="D325" s="272"/>
      <c r="E325" s="247"/>
      <c r="F325" s="273"/>
      <c r="G325" s="661"/>
      <c r="H325" s="662"/>
    </row>
    <row r="326" spans="1:8" s="240" customFormat="1">
      <c r="A326" s="270"/>
      <c r="B326" s="271"/>
      <c r="C326" s="270"/>
      <c r="D326" s="272"/>
      <c r="E326" s="247"/>
      <c r="F326" s="273"/>
      <c r="G326" s="661"/>
      <c r="H326" s="662"/>
    </row>
    <row r="327" spans="1:8" s="240" customFormat="1">
      <c r="A327" s="270"/>
      <c r="B327" s="271"/>
      <c r="C327" s="270"/>
      <c r="D327" s="272"/>
      <c r="E327" s="247"/>
      <c r="F327" s="273"/>
      <c r="G327" s="661"/>
      <c r="H327" s="662"/>
    </row>
    <row r="328" spans="1:8" s="240" customFormat="1">
      <c r="A328" s="270"/>
      <c r="B328" s="271"/>
      <c r="C328" s="270"/>
      <c r="D328" s="272"/>
      <c r="E328" s="247"/>
      <c r="F328" s="273"/>
      <c r="G328" s="661"/>
      <c r="H328" s="662"/>
    </row>
    <row r="329" spans="1:8" s="240" customFormat="1">
      <c r="A329" s="270"/>
      <c r="B329" s="271"/>
      <c r="C329" s="270"/>
      <c r="D329" s="272"/>
      <c r="E329" s="247"/>
      <c r="F329" s="273"/>
      <c r="G329" s="661"/>
      <c r="H329" s="662"/>
    </row>
    <row r="330" spans="1:8" s="240" customFormat="1">
      <c r="A330" s="270"/>
      <c r="B330" s="271"/>
      <c r="C330" s="270"/>
      <c r="D330" s="272"/>
      <c r="E330" s="247"/>
      <c r="F330" s="273"/>
      <c r="G330" s="661"/>
      <c r="H330" s="662"/>
    </row>
    <row r="331" spans="1:8" s="240" customFormat="1">
      <c r="A331" s="270"/>
      <c r="B331" s="271"/>
      <c r="C331" s="270"/>
      <c r="D331" s="272"/>
      <c r="E331" s="247"/>
      <c r="F331" s="273"/>
      <c r="G331" s="661"/>
      <c r="H331" s="662"/>
    </row>
    <row r="332" spans="1:8" s="240" customFormat="1">
      <c r="A332" s="270"/>
      <c r="B332" s="271"/>
      <c r="C332" s="270"/>
      <c r="D332" s="272"/>
      <c r="E332" s="247"/>
      <c r="F332" s="273"/>
      <c r="G332" s="661"/>
      <c r="H332" s="662"/>
    </row>
    <row r="333" spans="1:8" s="240" customFormat="1">
      <c r="A333" s="270"/>
      <c r="B333" s="271"/>
      <c r="C333" s="270"/>
      <c r="D333" s="272"/>
      <c r="E333" s="247"/>
      <c r="F333" s="273"/>
      <c r="G333" s="661"/>
      <c r="H333" s="662"/>
    </row>
    <row r="334" spans="1:8" s="240" customFormat="1">
      <c r="A334" s="270"/>
      <c r="B334" s="271"/>
      <c r="C334" s="270"/>
      <c r="D334" s="272"/>
      <c r="E334" s="247"/>
      <c r="F334" s="273"/>
      <c r="G334" s="661"/>
      <c r="H334" s="662"/>
    </row>
    <row r="335" spans="1:8" s="240" customFormat="1">
      <c r="A335" s="270"/>
      <c r="B335" s="271"/>
      <c r="C335" s="270"/>
      <c r="D335" s="272"/>
      <c r="E335" s="247"/>
      <c r="F335" s="273"/>
      <c r="G335" s="661"/>
      <c r="H335" s="662"/>
    </row>
    <row r="336" spans="1:8" s="240" customFormat="1">
      <c r="A336" s="270"/>
      <c r="B336" s="271"/>
      <c r="C336" s="270"/>
      <c r="D336" s="272"/>
      <c r="E336" s="247"/>
      <c r="F336" s="273"/>
      <c r="G336" s="661"/>
      <c r="H336" s="662"/>
    </row>
    <row r="337" spans="1:8" s="240" customFormat="1">
      <c r="A337" s="270"/>
      <c r="B337" s="271"/>
      <c r="C337" s="270"/>
      <c r="D337" s="272"/>
      <c r="E337" s="247"/>
      <c r="F337" s="273"/>
      <c r="G337" s="661"/>
      <c r="H337" s="662"/>
    </row>
    <row r="338" spans="1:8" s="240" customFormat="1">
      <c r="A338" s="270"/>
      <c r="B338" s="271"/>
      <c r="C338" s="270"/>
      <c r="D338" s="272"/>
      <c r="E338" s="247"/>
      <c r="F338" s="273"/>
      <c r="G338" s="661"/>
      <c r="H338" s="662"/>
    </row>
    <row r="339" spans="1:8" s="240" customFormat="1">
      <c r="A339" s="270"/>
      <c r="B339" s="271"/>
      <c r="C339" s="270"/>
      <c r="D339" s="272"/>
      <c r="E339" s="247"/>
      <c r="F339" s="273"/>
      <c r="G339" s="661"/>
      <c r="H339" s="662"/>
    </row>
    <row r="340" spans="1:8" s="240" customFormat="1">
      <c r="A340" s="270"/>
      <c r="B340" s="271"/>
      <c r="C340" s="270"/>
      <c r="D340" s="272"/>
      <c r="E340" s="247"/>
      <c r="F340" s="273"/>
      <c r="G340" s="661"/>
      <c r="H340" s="662"/>
    </row>
    <row r="341" spans="1:8" s="240" customFormat="1">
      <c r="A341" s="270"/>
      <c r="B341" s="271"/>
      <c r="C341" s="270"/>
      <c r="D341" s="272"/>
      <c r="E341" s="247"/>
      <c r="F341" s="273"/>
      <c r="G341" s="661"/>
      <c r="H341" s="662"/>
    </row>
    <row r="342" spans="1:8" s="240" customFormat="1">
      <c r="A342" s="270"/>
      <c r="B342" s="271"/>
      <c r="C342" s="270"/>
      <c r="D342" s="272"/>
      <c r="E342" s="247"/>
      <c r="F342" s="273"/>
      <c r="G342" s="661"/>
      <c r="H342" s="662"/>
    </row>
    <row r="343" spans="1:8" s="240" customFormat="1">
      <c r="A343" s="270"/>
      <c r="B343" s="271"/>
      <c r="C343" s="270"/>
      <c r="D343" s="272"/>
      <c r="E343" s="247"/>
      <c r="F343" s="273"/>
      <c r="G343" s="661"/>
      <c r="H343" s="662"/>
    </row>
    <row r="344" spans="1:8" s="240" customFormat="1">
      <c r="A344" s="270"/>
      <c r="B344" s="271"/>
      <c r="C344" s="270"/>
      <c r="D344" s="272"/>
      <c r="E344" s="247"/>
      <c r="F344" s="273"/>
      <c r="G344" s="661"/>
      <c r="H344" s="662"/>
    </row>
    <row r="345" spans="1:8" s="240" customFormat="1">
      <c r="A345" s="270"/>
      <c r="B345" s="271"/>
      <c r="C345" s="270"/>
      <c r="D345" s="272"/>
      <c r="E345" s="247"/>
      <c r="F345" s="273"/>
      <c r="G345" s="661"/>
      <c r="H345" s="662"/>
    </row>
    <row r="346" spans="1:8" s="240" customFormat="1">
      <c r="A346" s="270"/>
      <c r="B346" s="271"/>
      <c r="C346" s="270"/>
      <c r="D346" s="272"/>
      <c r="E346" s="247"/>
      <c r="F346" s="273"/>
      <c r="G346" s="661"/>
      <c r="H346" s="662"/>
    </row>
    <row r="347" spans="1:8" s="240" customFormat="1">
      <c r="A347" s="270"/>
      <c r="B347" s="271"/>
      <c r="C347" s="270"/>
      <c r="D347" s="272"/>
      <c r="E347" s="247"/>
      <c r="F347" s="273"/>
      <c r="G347" s="661"/>
      <c r="H347" s="662"/>
    </row>
    <row r="348" spans="1:8" s="240" customFormat="1">
      <c r="A348" s="270"/>
      <c r="B348" s="271"/>
      <c r="C348" s="270"/>
      <c r="D348" s="272"/>
      <c r="E348" s="247"/>
      <c r="F348" s="273"/>
      <c r="G348" s="661"/>
      <c r="H348" s="662"/>
    </row>
    <row r="349" spans="1:8" s="240" customFormat="1">
      <c r="A349" s="270"/>
      <c r="B349" s="271"/>
      <c r="C349" s="270"/>
      <c r="D349" s="272"/>
      <c r="E349" s="247"/>
      <c r="F349" s="273"/>
      <c r="G349" s="661"/>
      <c r="H349" s="662"/>
    </row>
    <row r="350" spans="1:8" s="240" customFormat="1">
      <c r="A350" s="270"/>
      <c r="B350" s="271"/>
      <c r="C350" s="270"/>
      <c r="D350" s="272"/>
      <c r="E350" s="247"/>
      <c r="F350" s="273"/>
      <c r="G350" s="661"/>
      <c r="H350" s="662"/>
    </row>
    <row r="351" spans="1:8" s="240" customFormat="1">
      <c r="A351" s="270"/>
      <c r="B351" s="271"/>
      <c r="C351" s="270"/>
      <c r="D351" s="272"/>
      <c r="E351" s="247"/>
      <c r="F351" s="273"/>
      <c r="G351" s="661"/>
      <c r="H351" s="662"/>
    </row>
    <row r="352" spans="1:8" s="240" customFormat="1">
      <c r="A352" s="270"/>
      <c r="B352" s="271"/>
      <c r="C352" s="270"/>
      <c r="D352" s="272"/>
      <c r="E352" s="247"/>
      <c r="F352" s="273"/>
      <c r="G352" s="661"/>
      <c r="H352" s="662"/>
    </row>
    <row r="353" spans="1:8" s="240" customFormat="1">
      <c r="A353" s="270"/>
      <c r="B353" s="271"/>
      <c r="C353" s="270"/>
      <c r="D353" s="272"/>
      <c r="E353" s="247"/>
      <c r="F353" s="273"/>
      <c r="G353" s="661"/>
      <c r="H353" s="662"/>
    </row>
    <row r="354" spans="1:8" s="240" customFormat="1">
      <c r="A354" s="270"/>
      <c r="B354" s="271"/>
      <c r="C354" s="270"/>
      <c r="D354" s="272"/>
      <c r="E354" s="247"/>
      <c r="F354" s="273"/>
      <c r="G354" s="661"/>
      <c r="H354" s="662"/>
    </row>
    <row r="355" spans="1:8" s="240" customFormat="1">
      <c r="A355" s="270"/>
      <c r="B355" s="271"/>
      <c r="C355" s="270"/>
      <c r="D355" s="272"/>
      <c r="E355" s="247"/>
      <c r="F355" s="273"/>
      <c r="G355" s="661"/>
      <c r="H355" s="662"/>
    </row>
    <row r="356" spans="1:8" s="240" customFormat="1">
      <c r="A356" s="270"/>
      <c r="B356" s="271"/>
      <c r="C356" s="270"/>
      <c r="D356" s="272"/>
      <c r="E356" s="247"/>
      <c r="F356" s="273"/>
      <c r="G356" s="661"/>
      <c r="H356" s="662"/>
    </row>
    <row r="357" spans="1:8" s="240" customFormat="1">
      <c r="A357" s="270"/>
      <c r="B357" s="271"/>
      <c r="C357" s="270"/>
      <c r="D357" s="272"/>
      <c r="E357" s="247"/>
      <c r="F357" s="273"/>
      <c r="G357" s="661"/>
      <c r="H357" s="662"/>
    </row>
    <row r="358" spans="1:8" s="240" customFormat="1">
      <c r="A358" s="270"/>
      <c r="B358" s="271"/>
      <c r="C358" s="270"/>
      <c r="D358" s="272"/>
      <c r="E358" s="247"/>
      <c r="F358" s="273"/>
      <c r="G358" s="661"/>
      <c r="H358" s="662"/>
    </row>
    <row r="359" spans="1:8" s="240" customFormat="1">
      <c r="A359" s="270"/>
      <c r="B359" s="271"/>
      <c r="C359" s="270"/>
      <c r="D359" s="272"/>
      <c r="E359" s="247"/>
      <c r="F359" s="273"/>
      <c r="G359" s="661"/>
      <c r="H359" s="662"/>
    </row>
    <row r="360" spans="1:8" s="240" customFormat="1">
      <c r="A360" s="270"/>
      <c r="B360" s="271"/>
      <c r="C360" s="270"/>
      <c r="D360" s="272"/>
      <c r="E360" s="247"/>
      <c r="F360" s="273"/>
      <c r="G360" s="661"/>
      <c r="H360" s="662"/>
    </row>
    <row r="361" spans="1:8" s="240" customFormat="1">
      <c r="A361" s="270"/>
      <c r="B361" s="271"/>
      <c r="C361" s="270"/>
      <c r="D361" s="272"/>
      <c r="E361" s="247"/>
      <c r="F361" s="273"/>
      <c r="G361" s="661"/>
      <c r="H361" s="662"/>
    </row>
    <row r="362" spans="1:8" s="240" customFormat="1">
      <c r="A362" s="270"/>
      <c r="B362" s="271"/>
      <c r="C362" s="270"/>
      <c r="D362" s="272"/>
      <c r="E362" s="247"/>
      <c r="F362" s="273"/>
      <c r="G362" s="661"/>
      <c r="H362" s="662"/>
    </row>
    <row r="363" spans="1:8" s="240" customFormat="1">
      <c r="A363" s="270"/>
      <c r="B363" s="271"/>
      <c r="C363" s="270"/>
      <c r="D363" s="272"/>
      <c r="E363" s="247"/>
      <c r="F363" s="273"/>
      <c r="G363" s="661"/>
      <c r="H363" s="662"/>
    </row>
    <row r="364" spans="1:8" s="240" customFormat="1">
      <c r="A364" s="270"/>
      <c r="B364" s="271"/>
      <c r="C364" s="270"/>
      <c r="D364" s="272"/>
      <c r="E364" s="247"/>
      <c r="F364" s="273"/>
      <c r="G364" s="661"/>
      <c r="H364" s="662"/>
    </row>
    <row r="365" spans="1:8" s="240" customFormat="1">
      <c r="A365" s="270"/>
      <c r="B365" s="271"/>
      <c r="C365" s="270"/>
      <c r="D365" s="272"/>
      <c r="E365" s="247"/>
      <c r="F365" s="273"/>
      <c r="G365" s="661"/>
      <c r="H365" s="662"/>
    </row>
    <row r="366" spans="1:8" s="240" customFormat="1">
      <c r="A366" s="270"/>
      <c r="B366" s="271"/>
      <c r="C366" s="270"/>
      <c r="D366" s="272"/>
      <c r="E366" s="247"/>
      <c r="F366" s="273"/>
      <c r="G366" s="661"/>
      <c r="H366" s="662"/>
    </row>
    <row r="367" spans="1:8" s="240" customFormat="1">
      <c r="A367" s="270"/>
      <c r="B367" s="271"/>
      <c r="C367" s="270"/>
      <c r="D367" s="272"/>
      <c r="E367" s="247"/>
      <c r="F367" s="273"/>
      <c r="G367" s="661"/>
      <c r="H367" s="662"/>
    </row>
    <row r="368" spans="1:8" s="240" customFormat="1">
      <c r="A368" s="270"/>
      <c r="B368" s="271"/>
      <c r="C368" s="270"/>
      <c r="D368" s="272"/>
      <c r="E368" s="247"/>
      <c r="F368" s="273"/>
      <c r="G368" s="661"/>
      <c r="H368" s="662"/>
    </row>
    <row r="369" spans="1:8" s="240" customFormat="1">
      <c r="A369" s="270"/>
      <c r="B369" s="271"/>
      <c r="C369" s="270"/>
      <c r="D369" s="272"/>
      <c r="E369" s="247"/>
      <c r="F369" s="273"/>
      <c r="G369" s="661"/>
      <c r="H369" s="662"/>
    </row>
    <row r="370" spans="1:8" s="240" customFormat="1">
      <c r="A370" s="270"/>
      <c r="B370" s="271"/>
      <c r="C370" s="270"/>
      <c r="D370" s="272"/>
      <c r="E370" s="247"/>
      <c r="F370" s="273"/>
      <c r="G370" s="661"/>
      <c r="H370" s="662"/>
    </row>
    <row r="371" spans="1:8" s="240" customFormat="1">
      <c r="A371" s="270"/>
      <c r="B371" s="271"/>
      <c r="C371" s="270"/>
      <c r="D371" s="272"/>
      <c r="E371" s="247"/>
      <c r="F371" s="273"/>
      <c r="G371" s="661"/>
      <c r="H371" s="662"/>
    </row>
    <row r="372" spans="1:8" s="240" customFormat="1">
      <c r="A372" s="270"/>
      <c r="B372" s="271"/>
      <c r="C372" s="270"/>
      <c r="D372" s="272"/>
      <c r="E372" s="247"/>
      <c r="F372" s="273"/>
      <c r="G372" s="661"/>
      <c r="H372" s="662"/>
    </row>
    <row r="373" spans="1:8" s="240" customFormat="1">
      <c r="A373" s="270"/>
      <c r="B373" s="271"/>
      <c r="C373" s="270"/>
      <c r="D373" s="272"/>
      <c r="E373" s="247"/>
      <c r="F373" s="273"/>
      <c r="G373" s="661"/>
      <c r="H373" s="662"/>
    </row>
    <row r="374" spans="1:8" s="240" customFormat="1">
      <c r="A374" s="270"/>
      <c r="B374" s="271"/>
      <c r="C374" s="270"/>
      <c r="D374" s="272"/>
      <c r="E374" s="247"/>
      <c r="F374" s="273"/>
      <c r="G374" s="661"/>
      <c r="H374" s="662"/>
    </row>
    <row r="375" spans="1:8" s="240" customFormat="1">
      <c r="A375" s="270"/>
      <c r="B375" s="271"/>
      <c r="C375" s="270"/>
      <c r="D375" s="272"/>
      <c r="E375" s="247"/>
      <c r="F375" s="273"/>
      <c r="G375" s="661"/>
      <c r="H375" s="662"/>
    </row>
    <row r="376" spans="1:8" s="240" customFormat="1">
      <c r="A376" s="270"/>
      <c r="B376" s="271"/>
      <c r="C376" s="270"/>
      <c r="D376" s="272"/>
      <c r="E376" s="247"/>
      <c r="F376" s="273"/>
      <c r="G376" s="661"/>
      <c r="H376" s="662"/>
    </row>
    <row r="377" spans="1:8" s="240" customFormat="1">
      <c r="A377" s="270"/>
      <c r="B377" s="271"/>
      <c r="C377" s="270"/>
      <c r="D377" s="272"/>
      <c r="E377" s="247"/>
      <c r="F377" s="273"/>
      <c r="G377" s="661"/>
      <c r="H377" s="662"/>
    </row>
    <row r="378" spans="1:8" s="240" customFormat="1">
      <c r="A378" s="270"/>
      <c r="B378" s="271"/>
      <c r="C378" s="270"/>
      <c r="D378" s="272"/>
      <c r="E378" s="247"/>
      <c r="F378" s="273"/>
      <c r="G378" s="661"/>
      <c r="H378" s="662"/>
    </row>
    <row r="379" spans="1:8" s="240" customFormat="1">
      <c r="A379" s="270"/>
      <c r="B379" s="271"/>
      <c r="C379" s="270"/>
      <c r="D379" s="272"/>
      <c r="E379" s="247"/>
      <c r="F379" s="273"/>
      <c r="G379" s="661"/>
      <c r="H379" s="662"/>
    </row>
    <row r="380" spans="1:8" s="240" customFormat="1">
      <c r="A380" s="270"/>
      <c r="B380" s="271"/>
      <c r="C380" s="270"/>
      <c r="D380" s="272"/>
      <c r="E380" s="247"/>
      <c r="F380" s="273"/>
      <c r="G380" s="661"/>
      <c r="H380" s="662"/>
    </row>
    <row r="381" spans="1:8" s="240" customFormat="1">
      <c r="A381" s="270"/>
      <c r="B381" s="271"/>
      <c r="C381" s="270"/>
      <c r="D381" s="272"/>
      <c r="E381" s="247"/>
      <c r="F381" s="273"/>
      <c r="G381" s="661"/>
      <c r="H381" s="662"/>
    </row>
    <row r="382" spans="1:8" s="240" customFormat="1">
      <c r="A382" s="270"/>
      <c r="B382" s="271"/>
      <c r="C382" s="270"/>
      <c r="D382" s="272"/>
      <c r="E382" s="247"/>
      <c r="F382" s="273"/>
      <c r="G382" s="661"/>
      <c r="H382" s="662"/>
    </row>
    <row r="383" spans="1:8" s="240" customFormat="1">
      <c r="A383" s="270"/>
      <c r="B383" s="271"/>
      <c r="C383" s="270"/>
      <c r="D383" s="272"/>
      <c r="E383" s="247"/>
      <c r="F383" s="273"/>
      <c r="G383" s="661"/>
      <c r="H383" s="662"/>
    </row>
    <row r="384" spans="1:8" s="240" customFormat="1">
      <c r="A384" s="270"/>
      <c r="B384" s="271"/>
      <c r="C384" s="270"/>
      <c r="D384" s="272"/>
      <c r="E384" s="247"/>
      <c r="F384" s="273"/>
      <c r="G384" s="661"/>
      <c r="H384" s="662"/>
    </row>
    <row r="385" spans="1:8" s="240" customFormat="1">
      <c r="A385" s="270"/>
      <c r="B385" s="271"/>
      <c r="C385" s="270"/>
      <c r="D385" s="272"/>
      <c r="E385" s="247"/>
      <c r="F385" s="273"/>
      <c r="G385" s="661"/>
      <c r="H385" s="662"/>
    </row>
    <row r="386" spans="1:8" s="240" customFormat="1">
      <c r="A386" s="270"/>
      <c r="B386" s="271"/>
      <c r="C386" s="270"/>
      <c r="D386" s="272"/>
      <c r="E386" s="247"/>
      <c r="F386" s="273"/>
      <c r="G386" s="661"/>
      <c r="H386" s="662"/>
    </row>
    <row r="387" spans="1:8" s="240" customFormat="1">
      <c r="A387" s="270"/>
      <c r="B387" s="271"/>
      <c r="C387" s="270"/>
      <c r="D387" s="272"/>
      <c r="E387" s="247"/>
      <c r="F387" s="273"/>
      <c r="G387" s="661"/>
      <c r="H387" s="662"/>
    </row>
    <row r="388" spans="1:8" s="240" customFormat="1">
      <c r="A388" s="270"/>
      <c r="B388" s="271"/>
      <c r="C388" s="270"/>
      <c r="D388" s="272"/>
      <c r="E388" s="247"/>
      <c r="F388" s="273"/>
      <c r="G388" s="661"/>
      <c r="H388" s="662"/>
    </row>
    <row r="389" spans="1:8" s="240" customFormat="1">
      <c r="A389" s="270"/>
      <c r="B389" s="271"/>
      <c r="C389" s="270"/>
      <c r="D389" s="272"/>
      <c r="E389" s="247"/>
      <c r="F389" s="273"/>
      <c r="G389" s="661"/>
      <c r="H389" s="662"/>
    </row>
    <row r="390" spans="1:8" s="240" customFormat="1">
      <c r="A390" s="270"/>
      <c r="B390" s="271"/>
      <c r="C390" s="270"/>
      <c r="D390" s="272"/>
      <c r="E390" s="247"/>
      <c r="F390" s="273"/>
      <c r="G390" s="661"/>
      <c r="H390" s="662"/>
    </row>
    <row r="391" spans="1:8" s="240" customFormat="1">
      <c r="A391" s="270"/>
      <c r="B391" s="271"/>
      <c r="C391" s="270"/>
      <c r="D391" s="272"/>
      <c r="E391" s="247"/>
      <c r="F391" s="273"/>
      <c r="G391" s="661"/>
      <c r="H391" s="662"/>
    </row>
    <row r="392" spans="1:8" s="240" customFormat="1">
      <c r="A392" s="270"/>
      <c r="B392" s="271"/>
      <c r="C392" s="270"/>
      <c r="D392" s="272"/>
      <c r="E392" s="247"/>
      <c r="F392" s="273"/>
      <c r="G392" s="661"/>
      <c r="H392" s="662"/>
    </row>
    <row r="393" spans="1:8" s="240" customFormat="1">
      <c r="A393" s="270"/>
      <c r="B393" s="271"/>
      <c r="C393" s="270"/>
      <c r="D393" s="272"/>
      <c r="E393" s="247"/>
      <c r="F393" s="273"/>
      <c r="G393" s="661"/>
      <c r="H393" s="662"/>
    </row>
    <row r="394" spans="1:8" s="240" customFormat="1">
      <c r="A394" s="270"/>
      <c r="B394" s="271"/>
      <c r="C394" s="270"/>
      <c r="D394" s="272"/>
      <c r="E394" s="247"/>
      <c r="F394" s="273"/>
      <c r="G394" s="661"/>
      <c r="H394" s="662"/>
    </row>
    <row r="395" spans="1:8" s="240" customFormat="1">
      <c r="A395" s="270"/>
      <c r="B395" s="271"/>
      <c r="C395" s="270"/>
      <c r="D395" s="272"/>
      <c r="E395" s="247"/>
      <c r="F395" s="273"/>
      <c r="G395" s="661"/>
      <c r="H395" s="662"/>
    </row>
    <row r="396" spans="1:8" s="240" customFormat="1">
      <c r="A396" s="270"/>
      <c r="B396" s="271"/>
      <c r="C396" s="270"/>
      <c r="D396" s="272"/>
      <c r="E396" s="247"/>
      <c r="F396" s="273"/>
      <c r="G396" s="661"/>
      <c r="H396" s="662"/>
    </row>
    <row r="397" spans="1:8" s="240" customFormat="1">
      <c r="A397" s="270"/>
      <c r="B397" s="271"/>
      <c r="C397" s="270"/>
      <c r="D397" s="272"/>
      <c r="E397" s="247"/>
      <c r="F397" s="273"/>
      <c r="G397" s="661"/>
      <c r="H397" s="662"/>
    </row>
    <row r="398" spans="1:8" s="240" customFormat="1">
      <c r="A398" s="270"/>
      <c r="B398" s="271"/>
      <c r="C398" s="270"/>
      <c r="D398" s="272"/>
      <c r="E398" s="247"/>
      <c r="F398" s="273"/>
      <c r="G398" s="661"/>
      <c r="H398" s="662"/>
    </row>
    <row r="399" spans="1:8" s="240" customFormat="1">
      <c r="A399" s="270"/>
      <c r="B399" s="271"/>
      <c r="C399" s="270"/>
      <c r="D399" s="272"/>
      <c r="E399" s="247"/>
      <c r="F399" s="273"/>
      <c r="G399" s="661"/>
      <c r="H399" s="662"/>
    </row>
    <row r="400" spans="1:8" s="240" customFormat="1">
      <c r="A400" s="270"/>
      <c r="B400" s="271"/>
      <c r="C400" s="270"/>
      <c r="D400" s="272"/>
      <c r="E400" s="247"/>
      <c r="F400" s="273"/>
      <c r="G400" s="661"/>
      <c r="H400" s="662"/>
    </row>
    <row r="401" spans="1:8" s="240" customFormat="1">
      <c r="A401" s="270"/>
      <c r="B401" s="271"/>
      <c r="C401" s="270"/>
      <c r="D401" s="272"/>
      <c r="E401" s="247"/>
      <c r="F401" s="273"/>
      <c r="G401" s="661"/>
      <c r="H401" s="662"/>
    </row>
    <row r="402" spans="1:8" s="240" customFormat="1">
      <c r="A402" s="270"/>
      <c r="B402" s="271"/>
      <c r="C402" s="270"/>
      <c r="D402" s="272"/>
      <c r="E402" s="247"/>
      <c r="F402" s="273"/>
      <c r="G402" s="661"/>
      <c r="H402" s="662"/>
    </row>
    <row r="403" spans="1:8" s="240" customFormat="1">
      <c r="A403" s="270"/>
      <c r="B403" s="271"/>
      <c r="C403" s="270"/>
      <c r="D403" s="272"/>
      <c r="E403" s="247"/>
      <c r="F403" s="273"/>
      <c r="G403" s="661"/>
      <c r="H403" s="662"/>
    </row>
    <row r="404" spans="1:8" s="240" customFormat="1">
      <c r="A404" s="270"/>
      <c r="B404" s="271"/>
      <c r="C404" s="270"/>
      <c r="D404" s="272"/>
      <c r="E404" s="247"/>
      <c r="F404" s="273"/>
      <c r="G404" s="661"/>
      <c r="H404" s="662"/>
    </row>
    <row r="405" spans="1:8" s="240" customFormat="1">
      <c r="A405" s="270"/>
      <c r="B405" s="271"/>
      <c r="C405" s="270"/>
      <c r="D405" s="272"/>
      <c r="E405" s="247"/>
      <c r="F405" s="273"/>
      <c r="G405" s="661"/>
      <c r="H405" s="662"/>
    </row>
    <row r="406" spans="1:8" s="240" customFormat="1">
      <c r="A406" s="270"/>
      <c r="B406" s="271"/>
      <c r="C406" s="270"/>
      <c r="D406" s="272"/>
      <c r="E406" s="247"/>
      <c r="F406" s="273"/>
      <c r="G406" s="661"/>
      <c r="H406" s="662"/>
    </row>
    <row r="407" spans="1:8" s="240" customFormat="1">
      <c r="A407" s="270"/>
      <c r="B407" s="271"/>
      <c r="C407" s="270"/>
      <c r="D407" s="272"/>
      <c r="E407" s="247"/>
      <c r="F407" s="273"/>
      <c r="G407" s="661"/>
      <c r="H407" s="662"/>
    </row>
    <row r="408" spans="1:8" s="240" customFormat="1">
      <c r="A408" s="270"/>
      <c r="B408" s="271"/>
      <c r="C408" s="270"/>
      <c r="D408" s="272"/>
      <c r="E408" s="247"/>
      <c r="F408" s="273"/>
      <c r="G408" s="661"/>
      <c r="H408" s="662"/>
    </row>
    <row r="409" spans="1:8" s="240" customFormat="1">
      <c r="A409" s="270"/>
      <c r="B409" s="271"/>
      <c r="C409" s="270"/>
      <c r="D409" s="272"/>
      <c r="E409" s="247"/>
      <c r="F409" s="273"/>
      <c r="G409" s="661"/>
      <c r="H409" s="662"/>
    </row>
    <row r="410" spans="1:8" s="240" customFormat="1">
      <c r="A410" s="270"/>
      <c r="B410" s="271"/>
      <c r="C410" s="270"/>
      <c r="D410" s="272"/>
      <c r="E410" s="247"/>
      <c r="F410" s="273"/>
      <c r="G410" s="661"/>
      <c r="H410" s="662"/>
    </row>
    <row r="411" spans="1:8" s="240" customFormat="1">
      <c r="A411" s="270"/>
      <c r="B411" s="271"/>
      <c r="C411" s="270"/>
      <c r="D411" s="272"/>
      <c r="E411" s="247"/>
      <c r="F411" s="273"/>
      <c r="G411" s="661"/>
      <c r="H411" s="662"/>
    </row>
    <row r="412" spans="1:8" s="240" customFormat="1">
      <c r="A412" s="270"/>
      <c r="B412" s="271"/>
      <c r="C412" s="270"/>
      <c r="D412" s="272"/>
      <c r="E412" s="247"/>
      <c r="F412" s="273"/>
      <c r="G412" s="661"/>
      <c r="H412" s="662"/>
    </row>
    <row r="413" spans="1:8" s="240" customFormat="1">
      <c r="A413" s="270"/>
      <c r="B413" s="271"/>
      <c r="C413" s="270"/>
      <c r="D413" s="272"/>
      <c r="E413" s="247"/>
      <c r="F413" s="273"/>
      <c r="G413" s="661"/>
      <c r="H413" s="662"/>
    </row>
    <row r="414" spans="1:8" s="240" customFormat="1">
      <c r="A414" s="270"/>
      <c r="B414" s="271"/>
      <c r="C414" s="270"/>
      <c r="D414" s="272"/>
      <c r="E414" s="247"/>
      <c r="F414" s="273"/>
      <c r="G414" s="661"/>
      <c r="H414" s="662"/>
    </row>
    <row r="415" spans="1:8" s="240" customFormat="1">
      <c r="A415" s="270"/>
      <c r="B415" s="271"/>
      <c r="C415" s="270"/>
      <c r="D415" s="272"/>
      <c r="E415" s="247"/>
      <c r="F415" s="273"/>
      <c r="G415" s="661"/>
      <c r="H415" s="662"/>
    </row>
    <row r="416" spans="1:8" s="240" customFormat="1">
      <c r="A416" s="270"/>
      <c r="B416" s="271"/>
      <c r="C416" s="270"/>
      <c r="D416" s="272"/>
      <c r="E416" s="247"/>
      <c r="F416" s="273"/>
      <c r="G416" s="661"/>
      <c r="H416" s="662"/>
    </row>
    <row r="417" spans="1:8" s="240" customFormat="1">
      <c r="A417" s="270"/>
      <c r="B417" s="271"/>
      <c r="C417" s="270"/>
      <c r="D417" s="272"/>
      <c r="E417" s="247"/>
      <c r="F417" s="273"/>
      <c r="G417" s="661"/>
      <c r="H417" s="662"/>
    </row>
    <row r="418" spans="1:8" s="240" customFormat="1">
      <c r="A418" s="270"/>
      <c r="B418" s="271"/>
      <c r="C418" s="270"/>
      <c r="D418" s="272"/>
      <c r="E418" s="247"/>
      <c r="F418" s="273"/>
      <c r="G418" s="661"/>
      <c r="H418" s="662"/>
    </row>
    <row r="419" spans="1:8" s="240" customFormat="1">
      <c r="A419" s="270"/>
      <c r="B419" s="271"/>
      <c r="C419" s="270"/>
      <c r="D419" s="272"/>
      <c r="E419" s="247"/>
      <c r="F419" s="273"/>
      <c r="G419" s="661"/>
      <c r="H419" s="662"/>
    </row>
    <row r="420" spans="1:8" s="240" customFormat="1">
      <c r="A420" s="270"/>
      <c r="B420" s="271"/>
      <c r="C420" s="270"/>
      <c r="D420" s="272"/>
      <c r="E420" s="247"/>
      <c r="F420" s="273"/>
      <c r="G420" s="661"/>
      <c r="H420" s="662"/>
    </row>
    <row r="421" spans="1:8" s="240" customFormat="1">
      <c r="A421" s="270"/>
      <c r="B421" s="271"/>
      <c r="C421" s="270"/>
      <c r="D421" s="272"/>
      <c r="E421" s="247"/>
      <c r="F421" s="273"/>
      <c r="G421" s="661"/>
      <c r="H421" s="662"/>
    </row>
    <row r="422" spans="1:8" s="240" customFormat="1">
      <c r="A422" s="270"/>
      <c r="B422" s="271"/>
      <c r="C422" s="270"/>
      <c r="D422" s="272"/>
      <c r="E422" s="247"/>
      <c r="F422" s="273"/>
      <c r="G422" s="661"/>
      <c r="H422" s="662"/>
    </row>
    <row r="423" spans="1:8" s="240" customFormat="1">
      <c r="A423" s="270"/>
      <c r="B423" s="271"/>
      <c r="C423" s="270"/>
      <c r="D423" s="272"/>
      <c r="E423" s="247"/>
      <c r="F423" s="273"/>
      <c r="G423" s="661"/>
      <c r="H423" s="662"/>
    </row>
    <row r="424" spans="1:8" s="240" customFormat="1">
      <c r="A424" s="270"/>
      <c r="B424" s="271"/>
      <c r="C424" s="270"/>
      <c r="D424" s="272"/>
      <c r="E424" s="247"/>
      <c r="F424" s="273"/>
      <c r="G424" s="661"/>
      <c r="H424" s="662"/>
    </row>
    <row r="425" spans="1:8" s="240" customFormat="1">
      <c r="A425" s="270"/>
      <c r="B425" s="271"/>
      <c r="C425" s="270"/>
      <c r="D425" s="272"/>
      <c r="E425" s="247"/>
      <c r="F425" s="273"/>
      <c r="G425" s="661"/>
      <c r="H425" s="662"/>
    </row>
    <row r="426" spans="1:8" s="240" customFormat="1">
      <c r="A426" s="270"/>
      <c r="B426" s="271"/>
      <c r="C426" s="270"/>
      <c r="D426" s="272"/>
      <c r="E426" s="247"/>
      <c r="F426" s="273"/>
      <c r="G426" s="661"/>
      <c r="H426" s="662"/>
    </row>
    <row r="427" spans="1:8" s="240" customFormat="1">
      <c r="A427" s="270"/>
      <c r="B427" s="271"/>
      <c r="C427" s="270"/>
      <c r="D427" s="272"/>
      <c r="E427" s="247"/>
      <c r="F427" s="273"/>
      <c r="G427" s="661"/>
      <c r="H427" s="662"/>
    </row>
    <row r="428" spans="1:8" s="240" customFormat="1">
      <c r="A428" s="270"/>
      <c r="B428" s="271"/>
      <c r="C428" s="270"/>
      <c r="D428" s="272"/>
      <c r="E428" s="247"/>
      <c r="F428" s="273"/>
      <c r="G428" s="661"/>
      <c r="H428" s="662"/>
    </row>
    <row r="429" spans="1:8" s="240" customFormat="1">
      <c r="A429" s="270"/>
      <c r="B429" s="271"/>
      <c r="C429" s="270"/>
      <c r="D429" s="272"/>
      <c r="E429" s="247"/>
      <c r="F429" s="273"/>
      <c r="G429" s="661"/>
      <c r="H429" s="662"/>
    </row>
    <row r="430" spans="1:8" s="240" customFormat="1">
      <c r="A430" s="270"/>
      <c r="B430" s="271"/>
      <c r="C430" s="270"/>
      <c r="D430" s="272"/>
      <c r="E430" s="247"/>
      <c r="F430" s="273"/>
      <c r="G430" s="661"/>
      <c r="H430" s="662"/>
    </row>
    <row r="431" spans="1:8" s="240" customFormat="1">
      <c r="A431" s="270"/>
      <c r="B431" s="271"/>
      <c r="C431" s="270"/>
      <c r="D431" s="272"/>
      <c r="E431" s="247"/>
      <c r="F431" s="273"/>
      <c r="G431" s="661"/>
      <c r="H431" s="662"/>
    </row>
    <row r="432" spans="1:8" s="240" customFormat="1">
      <c r="A432" s="270"/>
      <c r="B432" s="271"/>
      <c r="C432" s="270"/>
      <c r="D432" s="272"/>
      <c r="E432" s="247"/>
      <c r="F432" s="273"/>
      <c r="G432" s="661"/>
      <c r="H432" s="662"/>
    </row>
    <row r="433" spans="1:8" s="240" customFormat="1">
      <c r="A433" s="270"/>
      <c r="B433" s="271"/>
      <c r="C433" s="270"/>
      <c r="D433" s="272"/>
      <c r="E433" s="247"/>
      <c r="F433" s="273"/>
      <c r="G433" s="661"/>
      <c r="H433" s="662"/>
    </row>
    <row r="434" spans="1:8" s="240" customFormat="1">
      <c r="A434" s="270"/>
      <c r="B434" s="271"/>
      <c r="C434" s="270"/>
      <c r="D434" s="272"/>
      <c r="E434" s="247"/>
      <c r="F434" s="273"/>
      <c r="G434" s="661"/>
      <c r="H434" s="662"/>
    </row>
    <row r="435" spans="1:8" s="240" customFormat="1">
      <c r="A435" s="270"/>
      <c r="B435" s="271"/>
      <c r="C435" s="270"/>
      <c r="D435" s="272"/>
      <c r="E435" s="247"/>
      <c r="F435" s="273"/>
      <c r="G435" s="661"/>
      <c r="H435" s="662"/>
    </row>
    <row r="436" spans="1:8" s="240" customFormat="1">
      <c r="A436" s="270"/>
      <c r="B436" s="271"/>
      <c r="C436" s="270"/>
      <c r="D436" s="272"/>
      <c r="E436" s="247"/>
      <c r="F436" s="273"/>
      <c r="G436" s="661"/>
      <c r="H436" s="662"/>
    </row>
    <row r="437" spans="1:8" s="240" customFormat="1">
      <c r="A437" s="270"/>
      <c r="B437" s="271"/>
      <c r="C437" s="270"/>
      <c r="D437" s="272"/>
      <c r="E437" s="247"/>
      <c r="F437" s="273"/>
      <c r="G437" s="661"/>
      <c r="H437" s="662"/>
    </row>
    <row r="438" spans="1:8" s="240" customFormat="1">
      <c r="A438" s="270"/>
      <c r="B438" s="271"/>
      <c r="C438" s="270"/>
      <c r="D438" s="272"/>
      <c r="E438" s="247"/>
      <c r="F438" s="273"/>
      <c r="G438" s="661"/>
      <c r="H438" s="662"/>
    </row>
    <row r="439" spans="1:8" s="240" customFormat="1">
      <c r="A439" s="270"/>
      <c r="B439" s="271"/>
      <c r="C439" s="270"/>
      <c r="D439" s="272"/>
      <c r="E439" s="247"/>
      <c r="F439" s="273"/>
      <c r="G439" s="661"/>
      <c r="H439" s="662"/>
    </row>
    <row r="440" spans="1:8" s="240" customFormat="1">
      <c r="A440" s="270"/>
      <c r="B440" s="271"/>
      <c r="C440" s="270"/>
      <c r="D440" s="272"/>
      <c r="E440" s="247"/>
      <c r="F440" s="273"/>
      <c r="G440" s="661"/>
      <c r="H440" s="662"/>
    </row>
    <row r="441" spans="1:8" s="240" customFormat="1">
      <c r="A441" s="270"/>
      <c r="B441" s="271"/>
      <c r="C441" s="270"/>
      <c r="D441" s="272"/>
      <c r="E441" s="247"/>
      <c r="F441" s="273"/>
      <c r="G441" s="661"/>
      <c r="H441" s="662"/>
    </row>
    <row r="442" spans="1:8" s="240" customFormat="1">
      <c r="A442" s="270"/>
      <c r="B442" s="271"/>
      <c r="C442" s="270"/>
      <c r="D442" s="272"/>
      <c r="E442" s="247"/>
      <c r="F442" s="273"/>
      <c r="G442" s="661"/>
      <c r="H442" s="662"/>
    </row>
    <row r="443" spans="1:8" s="240" customFormat="1">
      <c r="A443" s="270"/>
      <c r="B443" s="271"/>
      <c r="C443" s="270"/>
      <c r="D443" s="272"/>
      <c r="E443" s="247"/>
      <c r="F443" s="273"/>
      <c r="G443" s="661"/>
      <c r="H443" s="662"/>
    </row>
    <row r="444" spans="1:8" s="240" customFormat="1">
      <c r="A444" s="270"/>
      <c r="B444" s="271"/>
      <c r="C444" s="270"/>
      <c r="D444" s="272"/>
      <c r="E444" s="247"/>
      <c r="F444" s="273"/>
      <c r="G444" s="661"/>
      <c r="H444" s="662"/>
    </row>
    <row r="445" spans="1:8" s="240" customFormat="1">
      <c r="A445" s="270"/>
      <c r="B445" s="271"/>
      <c r="C445" s="270"/>
      <c r="D445" s="272"/>
      <c r="E445" s="247"/>
      <c r="F445" s="273"/>
      <c r="G445" s="661"/>
      <c r="H445" s="662"/>
    </row>
    <row r="446" spans="1:8" s="240" customFormat="1">
      <c r="A446" s="270"/>
      <c r="B446" s="271"/>
      <c r="C446" s="270"/>
      <c r="D446" s="272"/>
      <c r="E446" s="247"/>
      <c r="F446" s="273"/>
      <c r="G446" s="661"/>
      <c r="H446" s="662"/>
    </row>
    <row r="447" spans="1:8" s="240" customFormat="1">
      <c r="A447" s="270"/>
      <c r="B447" s="271"/>
      <c r="C447" s="270"/>
      <c r="D447" s="272"/>
      <c r="E447" s="247"/>
      <c r="F447" s="273"/>
      <c r="G447" s="661"/>
      <c r="H447" s="662"/>
    </row>
    <row r="448" spans="1:8" s="240" customFormat="1">
      <c r="A448" s="270"/>
      <c r="B448" s="271"/>
      <c r="C448" s="270"/>
      <c r="D448" s="272"/>
      <c r="E448" s="247"/>
      <c r="F448" s="273"/>
      <c r="G448" s="661"/>
      <c r="H448" s="662"/>
    </row>
    <row r="449" spans="1:8" s="240" customFormat="1">
      <c r="A449" s="270"/>
      <c r="B449" s="271"/>
      <c r="C449" s="270"/>
      <c r="D449" s="272"/>
      <c r="E449" s="247"/>
      <c r="F449" s="273"/>
      <c r="G449" s="661"/>
      <c r="H449" s="662"/>
    </row>
    <row r="450" spans="1:8" s="240" customFormat="1">
      <c r="A450" s="270"/>
      <c r="B450" s="271"/>
      <c r="C450" s="270"/>
      <c r="D450" s="272"/>
      <c r="E450" s="247"/>
      <c r="F450" s="273"/>
      <c r="G450" s="661"/>
      <c r="H450" s="662"/>
    </row>
    <row r="451" spans="1:8" s="240" customFormat="1">
      <c r="A451" s="270"/>
      <c r="B451" s="271"/>
      <c r="C451" s="270"/>
      <c r="D451" s="272"/>
      <c r="E451" s="247"/>
      <c r="F451" s="273"/>
      <c r="G451" s="661"/>
      <c r="H451" s="662"/>
    </row>
    <row r="452" spans="1:8" s="240" customFormat="1">
      <c r="A452" s="270"/>
      <c r="B452" s="271"/>
      <c r="C452" s="270"/>
      <c r="D452" s="272"/>
      <c r="E452" s="247"/>
      <c r="F452" s="273"/>
      <c r="G452" s="661"/>
      <c r="H452" s="662"/>
    </row>
    <row r="453" spans="1:8" s="240" customFormat="1">
      <c r="A453" s="270"/>
      <c r="B453" s="271"/>
      <c r="C453" s="270"/>
      <c r="D453" s="272"/>
      <c r="E453" s="247"/>
      <c r="F453" s="273"/>
      <c r="G453" s="661"/>
      <c r="H453" s="662"/>
    </row>
    <row r="454" spans="1:8" s="240" customFormat="1">
      <c r="A454" s="270"/>
      <c r="B454" s="271"/>
      <c r="C454" s="270"/>
      <c r="D454" s="272"/>
      <c r="E454" s="247"/>
      <c r="F454" s="273"/>
      <c r="G454" s="661"/>
      <c r="H454" s="662"/>
    </row>
    <row r="455" spans="1:8" s="240" customFormat="1">
      <c r="A455" s="270"/>
      <c r="B455" s="271"/>
      <c r="C455" s="270"/>
      <c r="D455" s="272"/>
      <c r="E455" s="247"/>
      <c r="F455" s="273"/>
      <c r="G455" s="661"/>
      <c r="H455" s="662"/>
    </row>
    <row r="456" spans="1:8" s="240" customFormat="1">
      <c r="A456" s="270"/>
      <c r="B456" s="271"/>
      <c r="C456" s="270"/>
      <c r="D456" s="272"/>
      <c r="E456" s="247"/>
      <c r="F456" s="273"/>
      <c r="G456" s="661"/>
      <c r="H456" s="662"/>
    </row>
    <row r="457" spans="1:8" s="240" customFormat="1">
      <c r="A457" s="270"/>
      <c r="B457" s="271"/>
      <c r="C457" s="270"/>
      <c r="D457" s="272"/>
      <c r="E457" s="247"/>
      <c r="F457" s="273"/>
      <c r="G457" s="661"/>
      <c r="H457" s="662"/>
    </row>
    <row r="458" spans="1:8" s="240" customFormat="1">
      <c r="A458" s="270"/>
      <c r="B458" s="271"/>
      <c r="C458" s="270"/>
      <c r="D458" s="272"/>
      <c r="E458" s="247"/>
      <c r="F458" s="273"/>
      <c r="G458" s="661"/>
      <c r="H458" s="662"/>
    </row>
    <row r="459" spans="1:8" s="240" customFormat="1">
      <c r="A459" s="270"/>
      <c r="B459" s="271"/>
      <c r="C459" s="270"/>
      <c r="D459" s="272"/>
      <c r="E459" s="247"/>
      <c r="F459" s="273"/>
      <c r="G459" s="661"/>
      <c r="H459" s="662"/>
    </row>
    <row r="460" spans="1:8" s="240" customFormat="1">
      <c r="A460" s="270"/>
      <c r="B460" s="271"/>
      <c r="C460" s="270"/>
      <c r="D460" s="272"/>
      <c r="E460" s="247"/>
      <c r="F460" s="273"/>
      <c r="G460" s="661"/>
      <c r="H460" s="662"/>
    </row>
    <row r="461" spans="1:8" s="240" customFormat="1">
      <c r="A461" s="270"/>
      <c r="B461" s="271"/>
      <c r="C461" s="270"/>
      <c r="D461" s="272"/>
      <c r="E461" s="247"/>
      <c r="F461" s="273"/>
      <c r="G461" s="661"/>
      <c r="H461" s="662"/>
    </row>
    <row r="462" spans="1:8" s="240" customFormat="1">
      <c r="A462" s="270"/>
      <c r="B462" s="271"/>
      <c r="C462" s="270"/>
      <c r="D462" s="272"/>
      <c r="E462" s="247"/>
      <c r="F462" s="273"/>
      <c r="G462" s="661"/>
      <c r="H462" s="662"/>
    </row>
    <row r="463" spans="1:8" s="240" customFormat="1">
      <c r="A463" s="270"/>
      <c r="B463" s="271"/>
      <c r="C463" s="270"/>
      <c r="D463" s="272"/>
      <c r="E463" s="247"/>
      <c r="F463" s="273"/>
      <c r="G463" s="661"/>
      <c r="H463" s="662"/>
    </row>
    <row r="464" spans="1:8" s="240" customFormat="1">
      <c r="A464" s="270"/>
      <c r="B464" s="271"/>
      <c r="C464" s="270"/>
      <c r="D464" s="272"/>
      <c r="E464" s="247"/>
      <c r="F464" s="273"/>
      <c r="G464" s="661"/>
      <c r="H464" s="662"/>
    </row>
    <row r="465" spans="1:8" s="240" customFormat="1">
      <c r="A465" s="270"/>
      <c r="B465" s="271"/>
      <c r="C465" s="270"/>
      <c r="D465" s="272"/>
      <c r="E465" s="247"/>
      <c r="F465" s="273"/>
      <c r="G465" s="661"/>
      <c r="H465" s="662"/>
    </row>
    <row r="466" spans="1:8" s="240" customFormat="1">
      <c r="A466" s="270"/>
      <c r="B466" s="271"/>
      <c r="C466" s="270"/>
      <c r="D466" s="272"/>
      <c r="E466" s="247"/>
      <c r="F466" s="273"/>
      <c r="G466" s="661"/>
      <c r="H466" s="662"/>
    </row>
    <row r="467" spans="1:8" s="240" customFormat="1">
      <c r="A467" s="270"/>
      <c r="B467" s="271"/>
      <c r="C467" s="270"/>
      <c r="D467" s="272"/>
      <c r="E467" s="247"/>
      <c r="F467" s="273"/>
      <c r="G467" s="661"/>
      <c r="H467" s="662"/>
    </row>
    <row r="468" spans="1:8" s="240" customFormat="1">
      <c r="A468" s="270"/>
      <c r="B468" s="271"/>
      <c r="C468" s="270"/>
      <c r="D468" s="272"/>
      <c r="E468" s="247"/>
      <c r="F468" s="273"/>
      <c r="G468" s="661"/>
      <c r="H468" s="662"/>
    </row>
    <row r="469" spans="1:8" s="240" customFormat="1">
      <c r="A469" s="270"/>
      <c r="B469" s="271"/>
      <c r="C469" s="270"/>
      <c r="D469" s="272"/>
      <c r="E469" s="247"/>
      <c r="F469" s="273"/>
      <c r="G469" s="661"/>
      <c r="H469" s="662"/>
    </row>
    <row r="470" spans="1:8" s="240" customFormat="1">
      <c r="A470" s="270"/>
      <c r="B470" s="271"/>
      <c r="C470" s="270"/>
      <c r="D470" s="272"/>
      <c r="E470" s="247"/>
      <c r="F470" s="273"/>
      <c r="G470" s="661"/>
      <c r="H470" s="662"/>
    </row>
    <row r="471" spans="1:8" s="240" customFormat="1">
      <c r="A471" s="270"/>
      <c r="B471" s="271"/>
      <c r="C471" s="270"/>
      <c r="D471" s="272"/>
      <c r="E471" s="247"/>
      <c r="F471" s="273"/>
      <c r="G471" s="661"/>
      <c r="H471" s="662"/>
    </row>
    <row r="472" spans="1:8" s="240" customFormat="1">
      <c r="A472" s="270"/>
      <c r="B472" s="271"/>
      <c r="C472" s="270"/>
      <c r="D472" s="272"/>
      <c r="E472" s="247"/>
      <c r="F472" s="273"/>
      <c r="G472" s="661"/>
      <c r="H472" s="662"/>
    </row>
    <row r="473" spans="1:8" s="240" customFormat="1">
      <c r="A473" s="270"/>
      <c r="B473" s="271"/>
      <c r="C473" s="270"/>
      <c r="D473" s="272"/>
      <c r="E473" s="247"/>
      <c r="F473" s="273"/>
      <c r="G473" s="661"/>
      <c r="H473" s="662"/>
    </row>
    <row r="474" spans="1:8" s="240" customFormat="1">
      <c r="A474" s="270"/>
      <c r="B474" s="271"/>
      <c r="C474" s="270"/>
      <c r="D474" s="272"/>
      <c r="E474" s="247"/>
      <c r="F474" s="273"/>
      <c r="G474" s="661"/>
      <c r="H474" s="662"/>
    </row>
    <row r="475" spans="1:8" s="240" customFormat="1">
      <c r="A475" s="270"/>
      <c r="B475" s="271"/>
      <c r="C475" s="270"/>
      <c r="D475" s="272"/>
      <c r="E475" s="247"/>
      <c r="F475" s="273"/>
      <c r="G475" s="661"/>
      <c r="H475" s="662"/>
    </row>
    <row r="476" spans="1:8" s="240" customFormat="1">
      <c r="A476" s="270"/>
      <c r="B476" s="271"/>
      <c r="C476" s="270"/>
      <c r="D476" s="272"/>
      <c r="E476" s="247"/>
      <c r="F476" s="273"/>
      <c r="G476" s="661"/>
      <c r="H476" s="662"/>
    </row>
    <row r="477" spans="1:8" s="240" customFormat="1">
      <c r="A477" s="270"/>
      <c r="B477" s="271"/>
      <c r="C477" s="270"/>
      <c r="D477" s="272"/>
      <c r="E477" s="247"/>
      <c r="F477" s="273"/>
      <c r="G477" s="661"/>
      <c r="H477" s="662"/>
    </row>
    <row r="478" spans="1:8" s="240" customFormat="1">
      <c r="A478" s="270"/>
      <c r="B478" s="271"/>
      <c r="C478" s="270"/>
      <c r="D478" s="272"/>
      <c r="E478" s="247"/>
      <c r="F478" s="273"/>
      <c r="G478" s="661"/>
      <c r="H478" s="662"/>
    </row>
    <row r="479" spans="1:8" s="240" customFormat="1">
      <c r="A479" s="270"/>
      <c r="B479" s="271"/>
      <c r="C479" s="270"/>
      <c r="D479" s="272"/>
      <c r="E479" s="247"/>
      <c r="F479" s="273"/>
      <c r="G479" s="661"/>
      <c r="H479" s="662"/>
    </row>
    <row r="480" spans="1:8" s="240" customFormat="1">
      <c r="A480" s="270"/>
      <c r="B480" s="271"/>
      <c r="C480" s="270"/>
      <c r="D480" s="272"/>
      <c r="E480" s="247"/>
      <c r="F480" s="273"/>
      <c r="G480" s="661"/>
      <c r="H480" s="662"/>
    </row>
    <row r="481" spans="1:8" s="240" customFormat="1">
      <c r="A481" s="270"/>
      <c r="B481" s="271"/>
      <c r="C481" s="270"/>
      <c r="D481" s="272"/>
      <c r="E481" s="247"/>
      <c r="F481" s="273"/>
      <c r="G481" s="661"/>
      <c r="H481" s="662"/>
    </row>
    <row r="482" spans="1:8" s="240" customFormat="1">
      <c r="A482" s="270"/>
      <c r="B482" s="271"/>
      <c r="C482" s="270"/>
      <c r="D482" s="272"/>
      <c r="E482" s="247"/>
      <c r="F482" s="273"/>
      <c r="G482" s="661"/>
      <c r="H482" s="662"/>
    </row>
    <row r="483" spans="1:8" s="240" customFormat="1">
      <c r="A483" s="270"/>
      <c r="B483" s="271"/>
      <c r="C483" s="270"/>
      <c r="D483" s="272"/>
      <c r="E483" s="247"/>
      <c r="F483" s="273"/>
      <c r="G483" s="661"/>
      <c r="H483" s="662"/>
    </row>
    <row r="484" spans="1:8" s="240" customFormat="1">
      <c r="A484" s="270"/>
      <c r="B484" s="271"/>
      <c r="C484" s="270"/>
      <c r="D484" s="272"/>
      <c r="E484" s="247"/>
      <c r="F484" s="273"/>
      <c r="G484" s="661"/>
      <c r="H484" s="662"/>
    </row>
    <row r="485" spans="1:8" s="240" customFormat="1">
      <c r="A485" s="270"/>
      <c r="B485" s="271"/>
      <c r="C485" s="270"/>
      <c r="D485" s="272"/>
      <c r="E485" s="247"/>
      <c r="F485" s="273"/>
      <c r="G485" s="661"/>
      <c r="H485" s="662"/>
    </row>
    <row r="486" spans="1:8" s="240" customFormat="1">
      <c r="A486" s="270"/>
      <c r="B486" s="271"/>
      <c r="C486" s="270"/>
      <c r="D486" s="272"/>
      <c r="E486" s="247"/>
      <c r="F486" s="273"/>
      <c r="G486" s="661"/>
      <c r="H486" s="662"/>
    </row>
    <row r="487" spans="1:8" s="240" customFormat="1">
      <c r="A487" s="270"/>
      <c r="B487" s="271"/>
      <c r="C487" s="270"/>
      <c r="D487" s="272"/>
      <c r="E487" s="247"/>
      <c r="F487" s="273"/>
      <c r="G487" s="661"/>
      <c r="H487" s="662"/>
    </row>
    <row r="488" spans="1:8" s="240" customFormat="1">
      <c r="A488" s="270"/>
      <c r="B488" s="271"/>
      <c r="C488" s="270"/>
      <c r="D488" s="272"/>
      <c r="E488" s="247"/>
      <c r="F488" s="273"/>
      <c r="G488" s="661"/>
      <c r="H488" s="662"/>
    </row>
    <row r="489" spans="1:8" s="240" customFormat="1">
      <c r="A489" s="270"/>
      <c r="B489" s="271"/>
      <c r="C489" s="270"/>
      <c r="D489" s="272"/>
      <c r="E489" s="247"/>
      <c r="F489" s="273"/>
      <c r="G489" s="661"/>
      <c r="H489" s="662"/>
    </row>
    <row r="490" spans="1:8" s="240" customFormat="1">
      <c r="A490" s="270"/>
      <c r="B490" s="271"/>
      <c r="C490" s="270"/>
      <c r="D490" s="272"/>
      <c r="E490" s="247"/>
      <c r="F490" s="273"/>
      <c r="G490" s="661"/>
      <c r="H490" s="662"/>
    </row>
    <row r="491" spans="1:8" s="240" customFormat="1">
      <c r="A491" s="270"/>
      <c r="B491" s="271"/>
      <c r="C491" s="270"/>
      <c r="D491" s="272"/>
      <c r="E491" s="247"/>
      <c r="F491" s="273"/>
      <c r="G491" s="661"/>
      <c r="H491" s="662"/>
    </row>
    <row r="492" spans="1:8" s="240" customFormat="1">
      <c r="A492" s="270"/>
      <c r="B492" s="271"/>
      <c r="C492" s="270"/>
      <c r="D492" s="272"/>
      <c r="E492" s="247"/>
      <c r="F492" s="273"/>
      <c r="G492" s="661"/>
      <c r="H492" s="662"/>
    </row>
    <row r="493" spans="1:8" s="240" customFormat="1">
      <c r="A493" s="270"/>
      <c r="B493" s="271"/>
      <c r="C493" s="270"/>
      <c r="D493" s="272"/>
      <c r="E493" s="247"/>
      <c r="F493" s="273"/>
      <c r="G493" s="661"/>
      <c r="H493" s="662"/>
    </row>
    <row r="494" spans="1:8" s="240" customFormat="1">
      <c r="A494" s="270"/>
      <c r="B494" s="271"/>
      <c r="C494" s="270"/>
      <c r="D494" s="272"/>
      <c r="E494" s="247"/>
      <c r="F494" s="273"/>
      <c r="G494" s="661"/>
      <c r="H494" s="662"/>
    </row>
    <row r="495" spans="1:8" s="240" customFormat="1">
      <c r="A495" s="270"/>
      <c r="B495" s="271"/>
      <c r="C495" s="270"/>
      <c r="D495" s="272"/>
      <c r="E495" s="247"/>
      <c r="F495" s="273"/>
      <c r="G495" s="661"/>
      <c r="H495" s="662"/>
    </row>
    <row r="496" spans="1:8" s="240" customFormat="1">
      <c r="A496" s="270"/>
      <c r="B496" s="271"/>
      <c r="C496" s="270"/>
      <c r="D496" s="272"/>
      <c r="E496" s="247"/>
      <c r="F496" s="273"/>
      <c r="G496" s="661"/>
      <c r="H496" s="662"/>
    </row>
    <row r="497" spans="1:8" s="240" customFormat="1">
      <c r="A497" s="270"/>
      <c r="B497" s="271"/>
      <c r="C497" s="270"/>
      <c r="D497" s="272"/>
      <c r="E497" s="247"/>
      <c r="F497" s="273"/>
      <c r="G497" s="661"/>
      <c r="H497" s="662"/>
    </row>
    <row r="498" spans="1:8" s="240" customFormat="1">
      <c r="A498" s="270"/>
      <c r="B498" s="271"/>
      <c r="C498" s="270"/>
      <c r="D498" s="272"/>
      <c r="E498" s="247"/>
      <c r="F498" s="273"/>
      <c r="G498" s="661"/>
      <c r="H498" s="662"/>
    </row>
    <row r="499" spans="1:8" s="240" customFormat="1">
      <c r="A499" s="270"/>
      <c r="B499" s="271"/>
      <c r="C499" s="270"/>
      <c r="D499" s="272"/>
      <c r="E499" s="247"/>
      <c r="F499" s="273"/>
      <c r="G499" s="661"/>
      <c r="H499" s="662"/>
    </row>
    <row r="500" spans="1:8" s="240" customFormat="1">
      <c r="A500" s="270"/>
      <c r="B500" s="271"/>
      <c r="C500" s="270"/>
      <c r="D500" s="272"/>
      <c r="E500" s="247"/>
      <c r="F500" s="273"/>
      <c r="G500" s="661"/>
      <c r="H500" s="662"/>
    </row>
    <row r="501" spans="1:8" s="240" customFormat="1">
      <c r="A501" s="270"/>
      <c r="B501" s="271"/>
      <c r="C501" s="270"/>
      <c r="D501" s="272"/>
      <c r="E501" s="247"/>
      <c r="F501" s="273"/>
      <c r="G501" s="661"/>
      <c r="H501" s="662"/>
    </row>
    <row r="502" spans="1:8" s="240" customFormat="1">
      <c r="A502" s="270"/>
      <c r="B502" s="271"/>
      <c r="C502" s="270"/>
      <c r="D502" s="272"/>
      <c r="E502" s="247"/>
      <c r="F502" s="273"/>
      <c r="G502" s="661"/>
      <c r="H502" s="662"/>
    </row>
    <row r="503" spans="1:8" s="240" customFormat="1">
      <c r="A503" s="270"/>
      <c r="B503" s="271"/>
      <c r="C503" s="270"/>
      <c r="D503" s="272"/>
      <c r="E503" s="247"/>
      <c r="F503" s="273"/>
      <c r="G503" s="661"/>
      <c r="H503" s="662"/>
    </row>
    <row r="504" spans="1:8" s="240" customFormat="1">
      <c r="A504" s="270"/>
      <c r="B504" s="271"/>
      <c r="C504" s="270"/>
      <c r="D504" s="272"/>
      <c r="E504" s="247"/>
      <c r="F504" s="273"/>
      <c r="G504" s="661"/>
      <c r="H504" s="662"/>
    </row>
    <row r="505" spans="1:8" s="240" customFormat="1">
      <c r="A505" s="270"/>
      <c r="B505" s="271"/>
      <c r="C505" s="270"/>
      <c r="D505" s="272"/>
      <c r="E505" s="247"/>
      <c r="F505" s="273"/>
      <c r="G505" s="661"/>
      <c r="H505" s="662"/>
    </row>
    <row r="506" spans="1:8" s="240" customFormat="1">
      <c r="A506" s="270"/>
      <c r="B506" s="271"/>
      <c r="C506" s="270"/>
      <c r="D506" s="272"/>
      <c r="E506" s="247"/>
      <c r="F506" s="273"/>
      <c r="G506" s="661"/>
      <c r="H506" s="662"/>
    </row>
    <row r="507" spans="1:8" s="240" customFormat="1">
      <c r="A507" s="270"/>
      <c r="B507" s="271"/>
      <c r="C507" s="270"/>
      <c r="D507" s="272"/>
      <c r="E507" s="247"/>
      <c r="F507" s="273"/>
      <c r="G507" s="661"/>
      <c r="H507" s="662"/>
    </row>
    <row r="508" spans="1:8" s="240" customFormat="1">
      <c r="A508" s="270"/>
      <c r="B508" s="271"/>
      <c r="C508" s="270"/>
      <c r="D508" s="272"/>
      <c r="E508" s="247"/>
      <c r="F508" s="273"/>
      <c r="G508" s="661"/>
      <c r="H508" s="662"/>
    </row>
    <row r="509" spans="1:8" s="240" customFormat="1">
      <c r="A509" s="270"/>
      <c r="B509" s="271"/>
      <c r="C509" s="270"/>
      <c r="D509" s="272"/>
      <c r="E509" s="247"/>
      <c r="F509" s="273"/>
      <c r="G509" s="661"/>
      <c r="H509" s="662"/>
    </row>
    <row r="510" spans="1:8" s="240" customFormat="1">
      <c r="A510" s="270"/>
      <c r="B510" s="271"/>
      <c r="C510" s="270"/>
      <c r="D510" s="272"/>
      <c r="E510" s="247"/>
      <c r="F510" s="273"/>
      <c r="G510" s="661"/>
      <c r="H510" s="662"/>
    </row>
    <row r="511" spans="1:8" s="240" customFormat="1">
      <c r="A511" s="270"/>
      <c r="B511" s="271"/>
      <c r="C511" s="270"/>
      <c r="D511" s="272"/>
      <c r="E511" s="247"/>
      <c r="F511" s="273"/>
      <c r="G511" s="661"/>
      <c r="H511" s="662"/>
    </row>
    <row r="512" spans="1:8" s="240" customFormat="1">
      <c r="A512" s="270"/>
      <c r="B512" s="271"/>
      <c r="C512" s="270"/>
      <c r="D512" s="272"/>
      <c r="E512" s="247"/>
      <c r="F512" s="273"/>
      <c r="G512" s="661"/>
      <c r="H512" s="662"/>
    </row>
    <row r="513" spans="1:8" s="240" customFormat="1">
      <c r="A513" s="270"/>
      <c r="B513" s="271"/>
      <c r="C513" s="270"/>
      <c r="D513" s="272"/>
      <c r="E513" s="247"/>
      <c r="F513" s="273"/>
      <c r="G513" s="661"/>
      <c r="H513" s="662"/>
    </row>
    <row r="514" spans="1:8" s="240" customFormat="1">
      <c r="A514" s="270"/>
      <c r="B514" s="271"/>
      <c r="C514" s="270"/>
      <c r="D514" s="272"/>
      <c r="E514" s="247"/>
      <c r="F514" s="273"/>
      <c r="G514" s="661"/>
      <c r="H514" s="662"/>
    </row>
    <row r="515" spans="1:8" s="240" customFormat="1">
      <c r="A515" s="270"/>
      <c r="B515" s="271"/>
      <c r="C515" s="270"/>
      <c r="D515" s="272"/>
      <c r="E515" s="247"/>
      <c r="F515" s="273"/>
      <c r="G515" s="661"/>
      <c r="H515" s="662"/>
    </row>
    <row r="516" spans="1:8" s="240" customFormat="1">
      <c r="A516" s="270"/>
      <c r="B516" s="271"/>
      <c r="C516" s="270"/>
      <c r="D516" s="272"/>
      <c r="E516" s="247"/>
      <c r="F516" s="273"/>
      <c r="G516" s="661"/>
      <c r="H516" s="662"/>
    </row>
    <row r="517" spans="1:8" s="240" customFormat="1">
      <c r="A517" s="270"/>
      <c r="B517" s="271"/>
      <c r="C517" s="270"/>
      <c r="D517" s="272"/>
      <c r="E517" s="247"/>
      <c r="F517" s="273"/>
      <c r="G517" s="661"/>
      <c r="H517" s="662"/>
    </row>
    <row r="518" spans="1:8" s="240" customFormat="1">
      <c r="A518" s="270"/>
      <c r="B518" s="271"/>
      <c r="C518" s="270"/>
      <c r="D518" s="272"/>
      <c r="E518" s="247"/>
      <c r="F518" s="273"/>
      <c r="G518" s="661"/>
      <c r="H518" s="662"/>
    </row>
    <row r="519" spans="1:8" s="240" customFormat="1">
      <c r="A519" s="270"/>
      <c r="B519" s="271"/>
      <c r="C519" s="270"/>
      <c r="D519" s="272"/>
      <c r="E519" s="247"/>
      <c r="F519" s="273"/>
      <c r="G519" s="661"/>
      <c r="H519" s="662"/>
    </row>
    <row r="520" spans="1:8" s="240" customFormat="1">
      <c r="A520" s="270"/>
      <c r="B520" s="271"/>
      <c r="C520" s="270"/>
      <c r="D520" s="272"/>
      <c r="E520" s="247"/>
      <c r="F520" s="273"/>
      <c r="G520" s="661"/>
      <c r="H520" s="662"/>
    </row>
    <row r="521" spans="1:8" s="240" customFormat="1">
      <c r="A521" s="270"/>
      <c r="B521" s="271"/>
      <c r="C521" s="270"/>
      <c r="D521" s="272"/>
      <c r="E521" s="247"/>
      <c r="F521" s="273"/>
      <c r="G521" s="661"/>
      <c r="H521" s="662"/>
    </row>
    <row r="522" spans="1:8" s="240" customFormat="1">
      <c r="A522" s="270"/>
      <c r="B522" s="271"/>
      <c r="C522" s="270"/>
      <c r="D522" s="272"/>
      <c r="E522" s="247"/>
      <c r="F522" s="273"/>
      <c r="G522" s="661"/>
      <c r="H522" s="662"/>
    </row>
    <row r="523" spans="1:8" s="240" customFormat="1">
      <c r="A523" s="270"/>
      <c r="B523" s="271"/>
      <c r="C523" s="270"/>
      <c r="D523" s="272"/>
      <c r="E523" s="247"/>
      <c r="F523" s="273"/>
      <c r="G523" s="661"/>
      <c r="H523" s="662"/>
    </row>
    <row r="524" spans="1:8" s="240" customFormat="1">
      <c r="A524" s="270"/>
      <c r="B524" s="271"/>
      <c r="C524" s="270"/>
      <c r="D524" s="272"/>
      <c r="E524" s="247"/>
      <c r="F524" s="273"/>
      <c r="G524" s="661"/>
      <c r="H524" s="662"/>
    </row>
    <row r="525" spans="1:8" s="240" customFormat="1">
      <c r="A525" s="270"/>
      <c r="B525" s="271"/>
      <c r="C525" s="270"/>
      <c r="D525" s="272"/>
      <c r="E525" s="247"/>
      <c r="F525" s="273"/>
      <c r="G525" s="661"/>
      <c r="H525" s="662"/>
    </row>
    <row r="526" spans="1:8" s="240" customFormat="1">
      <c r="A526" s="270"/>
      <c r="B526" s="271"/>
      <c r="C526" s="270"/>
      <c r="D526" s="272"/>
      <c r="E526" s="247"/>
      <c r="F526" s="273"/>
      <c r="G526" s="661"/>
      <c r="H526" s="662"/>
    </row>
    <row r="527" spans="1:8" s="240" customFormat="1">
      <c r="A527" s="270"/>
      <c r="B527" s="271"/>
      <c r="C527" s="270"/>
      <c r="D527" s="272"/>
      <c r="E527" s="247"/>
      <c r="F527" s="273"/>
      <c r="G527" s="661"/>
      <c r="H527" s="662"/>
    </row>
    <row r="528" spans="1:8" s="240" customFormat="1">
      <c r="A528" s="270"/>
      <c r="B528" s="271"/>
      <c r="C528" s="270"/>
      <c r="D528" s="272"/>
      <c r="E528" s="247"/>
      <c r="F528" s="273"/>
      <c r="G528" s="661"/>
      <c r="H528" s="662"/>
    </row>
    <row r="529" spans="1:8" s="240" customFormat="1">
      <c r="A529" s="270"/>
      <c r="B529" s="271"/>
      <c r="C529" s="270"/>
      <c r="D529" s="272"/>
      <c r="E529" s="247"/>
      <c r="F529" s="273"/>
      <c r="G529" s="661"/>
      <c r="H529" s="662"/>
    </row>
    <row r="530" spans="1:8" s="240" customFormat="1">
      <c r="A530" s="270"/>
      <c r="B530" s="271"/>
      <c r="C530" s="270"/>
      <c r="D530" s="272"/>
      <c r="E530" s="247"/>
      <c r="F530" s="273"/>
      <c r="G530" s="661"/>
      <c r="H530" s="662"/>
    </row>
    <row r="531" spans="1:8" s="240" customFormat="1">
      <c r="A531" s="270"/>
      <c r="B531" s="271"/>
      <c r="C531" s="270"/>
      <c r="D531" s="272"/>
      <c r="E531" s="247"/>
      <c r="F531" s="273"/>
      <c r="G531" s="661"/>
      <c r="H531" s="662"/>
    </row>
    <row r="532" spans="1:8" s="240" customFormat="1">
      <c r="A532" s="270"/>
      <c r="B532" s="271"/>
      <c r="C532" s="270"/>
      <c r="D532" s="272"/>
      <c r="E532" s="247"/>
      <c r="F532" s="273"/>
      <c r="G532" s="661"/>
      <c r="H532" s="662"/>
    </row>
    <row r="533" spans="1:8" s="240" customFormat="1">
      <c r="A533" s="270"/>
      <c r="B533" s="271"/>
      <c r="C533" s="270"/>
      <c r="D533" s="272"/>
      <c r="E533" s="247"/>
      <c r="F533" s="273"/>
      <c r="G533" s="661"/>
      <c r="H533" s="662"/>
    </row>
    <row r="534" spans="1:8" s="240" customFormat="1">
      <c r="A534" s="270"/>
      <c r="B534" s="271"/>
      <c r="C534" s="270"/>
      <c r="D534" s="272"/>
      <c r="E534" s="247"/>
      <c r="F534" s="273"/>
      <c r="G534" s="661"/>
      <c r="H534" s="662"/>
    </row>
    <row r="535" spans="1:8" s="240" customFormat="1">
      <c r="A535" s="270"/>
      <c r="B535" s="271"/>
      <c r="C535" s="270"/>
      <c r="D535" s="272"/>
      <c r="E535" s="247"/>
      <c r="F535" s="273"/>
      <c r="G535" s="661"/>
      <c r="H535" s="662"/>
    </row>
    <row r="536" spans="1:8" s="240" customFormat="1">
      <c r="A536" s="270"/>
      <c r="B536" s="271"/>
      <c r="C536" s="270"/>
      <c r="D536" s="272"/>
      <c r="E536" s="247"/>
      <c r="F536" s="273"/>
      <c r="G536" s="661"/>
      <c r="H536" s="662"/>
    </row>
    <row r="537" spans="1:8" s="240" customFormat="1">
      <c r="A537" s="270"/>
      <c r="B537" s="271"/>
      <c r="C537" s="270"/>
      <c r="D537" s="272"/>
      <c r="E537" s="247"/>
      <c r="F537" s="273"/>
      <c r="G537" s="661"/>
      <c r="H537" s="662"/>
    </row>
    <row r="538" spans="1:8" s="240" customFormat="1">
      <c r="A538" s="270"/>
      <c r="B538" s="271"/>
      <c r="C538" s="270"/>
      <c r="D538" s="272"/>
      <c r="E538" s="247"/>
      <c r="F538" s="273"/>
      <c r="G538" s="661"/>
      <c r="H538" s="662"/>
    </row>
    <row r="539" spans="1:8" s="240" customFormat="1">
      <c r="A539" s="270"/>
      <c r="B539" s="271"/>
      <c r="C539" s="270"/>
      <c r="D539" s="272"/>
      <c r="E539" s="247"/>
      <c r="F539" s="273"/>
      <c r="G539" s="661"/>
      <c r="H539" s="662"/>
    </row>
    <row r="540" spans="1:8" s="240" customFormat="1">
      <c r="A540" s="270"/>
      <c r="B540" s="271"/>
      <c r="C540" s="270"/>
      <c r="D540" s="272"/>
      <c r="E540" s="247"/>
      <c r="F540" s="273"/>
      <c r="G540" s="661"/>
      <c r="H540" s="662"/>
    </row>
    <row r="541" spans="1:8" s="240" customFormat="1">
      <c r="A541" s="270"/>
      <c r="B541" s="271"/>
      <c r="C541" s="270"/>
      <c r="D541" s="272"/>
      <c r="E541" s="247"/>
      <c r="F541" s="273"/>
      <c r="G541" s="661"/>
      <c r="H541" s="662"/>
    </row>
    <row r="542" spans="1:8" s="240" customFormat="1">
      <c r="A542" s="270"/>
      <c r="B542" s="271"/>
      <c r="C542" s="270"/>
      <c r="D542" s="272"/>
      <c r="E542" s="247"/>
      <c r="F542" s="273"/>
      <c r="G542" s="661"/>
      <c r="H542" s="662"/>
    </row>
    <row r="543" spans="1:8" s="240" customFormat="1">
      <c r="A543" s="270"/>
      <c r="B543" s="271"/>
      <c r="C543" s="270"/>
      <c r="D543" s="272"/>
      <c r="E543" s="247"/>
      <c r="F543" s="273"/>
      <c r="G543" s="661"/>
      <c r="H543" s="662"/>
    </row>
    <row r="544" spans="1:8" s="240" customFormat="1">
      <c r="A544" s="270"/>
      <c r="B544" s="271"/>
      <c r="C544" s="270"/>
      <c r="D544" s="272"/>
      <c r="E544" s="247"/>
      <c r="F544" s="273"/>
      <c r="G544" s="661"/>
      <c r="H544" s="662"/>
    </row>
    <row r="545" spans="1:8" s="240" customFormat="1">
      <c r="A545" s="270"/>
      <c r="B545" s="271"/>
      <c r="C545" s="270"/>
      <c r="D545" s="272"/>
      <c r="E545" s="247"/>
      <c r="F545" s="273"/>
      <c r="G545" s="661"/>
      <c r="H545" s="662"/>
    </row>
    <row r="546" spans="1:8" s="240" customFormat="1">
      <c r="A546" s="270"/>
      <c r="B546" s="271"/>
      <c r="C546" s="270"/>
      <c r="D546" s="272"/>
      <c r="E546" s="247"/>
      <c r="F546" s="273"/>
      <c r="G546" s="661"/>
      <c r="H546" s="662"/>
    </row>
    <row r="547" spans="1:8" s="240" customFormat="1">
      <c r="A547" s="270"/>
      <c r="B547" s="271"/>
      <c r="C547" s="270"/>
      <c r="D547" s="272"/>
      <c r="E547" s="247"/>
      <c r="F547" s="273"/>
      <c r="G547" s="661"/>
      <c r="H547" s="662"/>
    </row>
    <row r="548" spans="1:8" s="240" customFormat="1">
      <c r="A548" s="270"/>
      <c r="B548" s="271"/>
      <c r="C548" s="270"/>
      <c r="D548" s="272"/>
      <c r="E548" s="247"/>
      <c r="F548" s="273"/>
      <c r="G548" s="661"/>
      <c r="H548" s="662"/>
    </row>
    <row r="549" spans="1:8" s="240" customFormat="1">
      <c r="A549" s="270"/>
      <c r="B549" s="271"/>
      <c r="C549" s="270"/>
      <c r="D549" s="272"/>
      <c r="E549" s="247"/>
      <c r="F549" s="273"/>
      <c r="G549" s="661"/>
      <c r="H549" s="662"/>
    </row>
    <row r="550" spans="1:8" s="240" customFormat="1">
      <c r="A550" s="270"/>
      <c r="B550" s="271"/>
      <c r="C550" s="270"/>
      <c r="D550" s="272"/>
      <c r="E550" s="247"/>
      <c r="F550" s="273"/>
      <c r="G550" s="661"/>
      <c r="H550" s="662"/>
    </row>
    <row r="551" spans="1:8" s="240" customFormat="1">
      <c r="A551" s="270"/>
      <c r="B551" s="271"/>
      <c r="C551" s="270"/>
      <c r="D551" s="272"/>
      <c r="E551" s="247"/>
      <c r="F551" s="273"/>
      <c r="G551" s="661"/>
      <c r="H551" s="662"/>
    </row>
    <row r="552" spans="1:8" s="240" customFormat="1">
      <c r="A552" s="270"/>
      <c r="B552" s="271"/>
      <c r="C552" s="270"/>
      <c r="D552" s="272"/>
      <c r="E552" s="247"/>
      <c r="F552" s="273"/>
      <c r="G552" s="661"/>
      <c r="H552" s="662"/>
    </row>
    <row r="553" spans="1:8" s="240" customFormat="1">
      <c r="A553" s="270"/>
      <c r="B553" s="271"/>
      <c r="C553" s="270"/>
      <c r="D553" s="272"/>
      <c r="E553" s="247"/>
      <c r="F553" s="273"/>
      <c r="G553" s="661"/>
      <c r="H553" s="662"/>
    </row>
    <row r="554" spans="1:8" s="240" customFormat="1">
      <c r="A554" s="270"/>
      <c r="B554" s="271"/>
      <c r="C554" s="270"/>
      <c r="D554" s="272"/>
      <c r="E554" s="247"/>
      <c r="F554" s="273"/>
      <c r="G554" s="661"/>
      <c r="H554" s="662"/>
    </row>
    <row r="555" spans="1:8" s="240" customFormat="1">
      <c r="A555" s="270"/>
      <c r="B555" s="271"/>
      <c r="C555" s="270"/>
      <c r="D555" s="272"/>
      <c r="E555" s="247"/>
      <c r="F555" s="273"/>
      <c r="G555" s="661"/>
      <c r="H555" s="662"/>
    </row>
    <row r="556" spans="1:8" s="240" customFormat="1">
      <c r="A556" s="270"/>
      <c r="B556" s="271"/>
      <c r="C556" s="270"/>
      <c r="D556" s="272"/>
      <c r="E556" s="247"/>
      <c r="F556" s="273"/>
      <c r="G556" s="661"/>
      <c r="H556" s="662"/>
    </row>
    <row r="557" spans="1:8" s="240" customFormat="1">
      <c r="A557" s="270"/>
      <c r="B557" s="271"/>
      <c r="C557" s="270"/>
      <c r="D557" s="272"/>
      <c r="E557" s="247"/>
      <c r="F557" s="273"/>
      <c r="G557" s="661"/>
      <c r="H557" s="662"/>
    </row>
    <row r="558" spans="1:8" s="240" customFormat="1">
      <c r="A558" s="270"/>
      <c r="B558" s="271"/>
      <c r="C558" s="270"/>
      <c r="D558" s="272"/>
      <c r="E558" s="247"/>
      <c r="F558" s="273"/>
      <c r="G558" s="661"/>
      <c r="H558" s="662"/>
    </row>
    <row r="559" spans="1:8" s="240" customFormat="1">
      <c r="A559" s="270"/>
      <c r="B559" s="271"/>
      <c r="C559" s="270"/>
      <c r="D559" s="272"/>
      <c r="E559" s="247"/>
      <c r="F559" s="273"/>
      <c r="G559" s="661"/>
      <c r="H559" s="662"/>
    </row>
    <row r="560" spans="1:8" s="240" customFormat="1">
      <c r="A560" s="270"/>
      <c r="B560" s="271"/>
      <c r="C560" s="270"/>
      <c r="D560" s="272"/>
      <c r="E560" s="247"/>
      <c r="F560" s="273"/>
      <c r="G560" s="661"/>
      <c r="H560" s="662"/>
    </row>
    <row r="561" spans="1:8" s="240" customFormat="1">
      <c r="A561" s="270"/>
      <c r="B561" s="271"/>
      <c r="C561" s="270"/>
      <c r="D561" s="272"/>
      <c r="E561" s="247"/>
      <c r="F561" s="273"/>
      <c r="G561" s="661"/>
      <c r="H561" s="662"/>
    </row>
    <row r="562" spans="1:8" s="240" customFormat="1">
      <c r="A562" s="270"/>
      <c r="B562" s="271"/>
      <c r="C562" s="270"/>
      <c r="D562" s="272"/>
      <c r="E562" s="247"/>
      <c r="F562" s="273"/>
      <c r="G562" s="661"/>
      <c r="H562" s="662"/>
    </row>
    <row r="563" spans="1:8" s="240" customFormat="1">
      <c r="A563" s="270"/>
      <c r="B563" s="271"/>
      <c r="C563" s="270"/>
      <c r="D563" s="272"/>
      <c r="E563" s="247"/>
      <c r="F563" s="273"/>
      <c r="G563" s="661"/>
      <c r="H563" s="662"/>
    </row>
    <row r="564" spans="1:8" s="240" customFormat="1">
      <c r="A564" s="270"/>
      <c r="B564" s="271"/>
      <c r="C564" s="270"/>
      <c r="D564" s="272"/>
      <c r="E564" s="247"/>
      <c r="F564" s="273"/>
      <c r="G564" s="661"/>
      <c r="H564" s="662"/>
    </row>
    <row r="565" spans="1:8" s="240" customFormat="1">
      <c r="A565" s="270"/>
      <c r="B565" s="271"/>
      <c r="C565" s="270"/>
      <c r="D565" s="272"/>
      <c r="E565" s="247"/>
      <c r="F565" s="273"/>
      <c r="G565" s="661"/>
      <c r="H565" s="662"/>
    </row>
    <row r="566" spans="1:8" s="240" customFormat="1">
      <c r="A566" s="270"/>
      <c r="B566" s="271"/>
      <c r="C566" s="270"/>
      <c r="D566" s="272"/>
      <c r="E566" s="247"/>
      <c r="F566" s="273"/>
      <c r="G566" s="661"/>
      <c r="H566" s="662"/>
    </row>
    <row r="567" spans="1:8" s="240" customFormat="1">
      <c r="A567" s="270"/>
      <c r="B567" s="271"/>
      <c r="C567" s="270"/>
      <c r="D567" s="272"/>
      <c r="E567" s="247"/>
      <c r="F567" s="273"/>
      <c r="G567" s="661"/>
      <c r="H567" s="662"/>
    </row>
    <row r="568" spans="1:8" s="240" customFormat="1">
      <c r="A568" s="270"/>
      <c r="B568" s="271"/>
      <c r="C568" s="270"/>
      <c r="D568" s="272"/>
      <c r="E568" s="247"/>
      <c r="F568" s="273"/>
      <c r="G568" s="661"/>
      <c r="H568" s="662"/>
    </row>
    <row r="569" spans="1:8" s="240" customFormat="1">
      <c r="A569" s="270"/>
      <c r="B569" s="271"/>
      <c r="C569" s="270"/>
      <c r="D569" s="272"/>
      <c r="E569" s="247"/>
      <c r="F569" s="273"/>
      <c r="G569" s="661"/>
      <c r="H569" s="662"/>
    </row>
    <row r="570" spans="1:8" s="240" customFormat="1">
      <c r="A570" s="270"/>
      <c r="B570" s="271"/>
      <c r="C570" s="270"/>
      <c r="D570" s="272"/>
      <c r="E570" s="247"/>
      <c r="F570" s="273"/>
      <c r="G570" s="661"/>
      <c r="H570" s="662"/>
    </row>
    <row r="571" spans="1:8" s="240" customFormat="1">
      <c r="A571" s="270"/>
      <c r="B571" s="271"/>
      <c r="C571" s="270"/>
      <c r="D571" s="272"/>
      <c r="E571" s="247"/>
      <c r="F571" s="273"/>
      <c r="G571" s="661"/>
      <c r="H571" s="662"/>
    </row>
    <row r="572" spans="1:8" s="240" customFormat="1">
      <c r="A572" s="270"/>
      <c r="B572" s="271"/>
      <c r="C572" s="270"/>
      <c r="D572" s="272"/>
      <c r="E572" s="247"/>
      <c r="F572" s="273"/>
      <c r="G572" s="661"/>
      <c r="H572" s="662"/>
    </row>
    <row r="573" spans="1:8" s="240" customFormat="1">
      <c r="A573" s="270"/>
      <c r="B573" s="271"/>
      <c r="C573" s="270"/>
      <c r="D573" s="272"/>
      <c r="E573" s="247"/>
      <c r="F573" s="273"/>
      <c r="G573" s="661"/>
      <c r="H573" s="662"/>
    </row>
    <row r="574" spans="1:8" s="240" customFormat="1">
      <c r="A574" s="270"/>
      <c r="B574" s="271"/>
      <c r="C574" s="270"/>
      <c r="D574" s="272"/>
      <c r="E574" s="247"/>
      <c r="F574" s="273"/>
      <c r="G574" s="661"/>
      <c r="H574" s="662"/>
    </row>
    <row r="575" spans="1:8" s="240" customFormat="1">
      <c r="A575" s="270"/>
      <c r="B575" s="271"/>
      <c r="C575" s="270"/>
      <c r="D575" s="272"/>
      <c r="E575" s="247"/>
      <c r="F575" s="273"/>
      <c r="G575" s="661"/>
      <c r="H575" s="662"/>
    </row>
    <row r="576" spans="1:8" s="240" customFormat="1">
      <c r="A576" s="270"/>
      <c r="B576" s="271"/>
      <c r="C576" s="270"/>
      <c r="D576" s="272"/>
      <c r="E576" s="247"/>
      <c r="F576" s="273"/>
      <c r="G576" s="661"/>
      <c r="H576" s="662"/>
    </row>
    <row r="577" spans="1:8" s="240" customFormat="1">
      <c r="A577" s="270"/>
      <c r="B577" s="271"/>
      <c r="C577" s="270"/>
      <c r="D577" s="272"/>
      <c r="E577" s="247"/>
      <c r="F577" s="273"/>
      <c r="G577" s="661"/>
      <c r="H577" s="662"/>
    </row>
    <row r="578" spans="1:8" s="240" customFormat="1">
      <c r="A578" s="270"/>
      <c r="B578" s="271"/>
      <c r="C578" s="270"/>
      <c r="D578" s="272"/>
      <c r="E578" s="247"/>
      <c r="F578" s="273"/>
      <c r="G578" s="661"/>
      <c r="H578" s="662"/>
    </row>
    <row r="579" spans="1:8" s="240" customFormat="1">
      <c r="A579" s="270"/>
      <c r="B579" s="271"/>
      <c r="C579" s="270"/>
      <c r="D579" s="272"/>
      <c r="E579" s="247"/>
      <c r="F579" s="273"/>
      <c r="G579" s="661"/>
      <c r="H579" s="662"/>
    </row>
    <row r="580" spans="1:8" s="240" customFormat="1">
      <c r="A580" s="270"/>
      <c r="B580" s="271"/>
      <c r="C580" s="270"/>
      <c r="D580" s="272"/>
      <c r="E580" s="247"/>
      <c r="F580" s="273"/>
      <c r="G580" s="661"/>
      <c r="H580" s="662"/>
    </row>
    <row r="581" spans="1:8" s="240" customFormat="1">
      <c r="A581" s="270"/>
      <c r="B581" s="271"/>
      <c r="C581" s="270"/>
      <c r="D581" s="272"/>
      <c r="E581" s="247"/>
      <c r="F581" s="273"/>
      <c r="G581" s="661"/>
      <c r="H581" s="662"/>
    </row>
    <row r="582" spans="1:8" s="240" customFormat="1">
      <c r="A582" s="270"/>
      <c r="B582" s="271"/>
      <c r="C582" s="270"/>
      <c r="D582" s="272"/>
      <c r="E582" s="247"/>
      <c r="F582" s="273"/>
      <c r="G582" s="661"/>
      <c r="H582" s="662"/>
    </row>
    <row r="583" spans="1:8" s="240" customFormat="1">
      <c r="A583" s="270"/>
      <c r="B583" s="271"/>
      <c r="C583" s="270"/>
      <c r="D583" s="272"/>
      <c r="E583" s="247"/>
      <c r="F583" s="273"/>
      <c r="G583" s="661"/>
      <c r="H583" s="662"/>
    </row>
    <row r="584" spans="1:8" s="240" customFormat="1">
      <c r="A584" s="270"/>
      <c r="B584" s="271"/>
      <c r="C584" s="270"/>
      <c r="D584" s="272"/>
      <c r="E584" s="247"/>
      <c r="F584" s="273"/>
      <c r="G584" s="661"/>
      <c r="H584" s="662"/>
    </row>
    <row r="585" spans="1:8" s="240" customFormat="1">
      <c r="A585" s="270"/>
      <c r="B585" s="271"/>
      <c r="C585" s="270"/>
      <c r="D585" s="272"/>
      <c r="E585" s="247"/>
      <c r="F585" s="273"/>
      <c r="G585" s="661"/>
      <c r="H585" s="662"/>
    </row>
    <row r="586" spans="1:8" s="240" customFormat="1">
      <c r="A586" s="270"/>
      <c r="B586" s="271"/>
      <c r="C586" s="270"/>
      <c r="D586" s="272"/>
      <c r="E586" s="247"/>
      <c r="F586" s="273"/>
      <c r="G586" s="661"/>
      <c r="H586" s="662"/>
    </row>
    <row r="587" spans="1:8" s="240" customFormat="1">
      <c r="A587" s="270"/>
      <c r="B587" s="271"/>
      <c r="C587" s="270"/>
      <c r="D587" s="272"/>
      <c r="E587" s="247"/>
      <c r="F587" s="273"/>
      <c r="G587" s="661"/>
      <c r="H587" s="662"/>
    </row>
    <row r="588" spans="1:8" s="240" customFormat="1">
      <c r="A588" s="270"/>
      <c r="B588" s="271"/>
      <c r="C588" s="270"/>
      <c r="D588" s="272"/>
      <c r="E588" s="247"/>
      <c r="F588" s="273"/>
      <c r="G588" s="661"/>
      <c r="H588" s="662"/>
    </row>
    <row r="589" spans="1:8" s="240" customFormat="1">
      <c r="A589" s="270"/>
      <c r="B589" s="271"/>
      <c r="C589" s="270"/>
      <c r="D589" s="272"/>
      <c r="E589" s="247"/>
      <c r="F589" s="273"/>
      <c r="G589" s="661"/>
      <c r="H589" s="662"/>
    </row>
    <row r="590" spans="1:8" s="240" customFormat="1">
      <c r="A590" s="270"/>
      <c r="B590" s="271"/>
      <c r="C590" s="270"/>
      <c r="D590" s="272"/>
      <c r="E590" s="247"/>
      <c r="F590" s="273"/>
      <c r="G590" s="661"/>
      <c r="H590" s="662"/>
    </row>
    <row r="591" spans="1:8" s="240" customFormat="1">
      <c r="A591" s="270"/>
      <c r="B591" s="271"/>
      <c r="C591" s="270"/>
      <c r="D591" s="272"/>
      <c r="E591" s="247"/>
      <c r="F591" s="273"/>
      <c r="G591" s="661"/>
      <c r="H591" s="662"/>
    </row>
    <row r="592" spans="1:8" s="240" customFormat="1">
      <c r="A592" s="270"/>
      <c r="B592" s="271"/>
      <c r="C592" s="270"/>
      <c r="D592" s="272"/>
      <c r="E592" s="247"/>
      <c r="F592" s="273"/>
      <c r="G592" s="661"/>
      <c r="H592" s="662"/>
    </row>
    <row r="593" spans="1:8" s="240" customFormat="1">
      <c r="A593" s="270"/>
      <c r="B593" s="271"/>
      <c r="C593" s="270"/>
      <c r="D593" s="272"/>
      <c r="E593" s="247"/>
      <c r="F593" s="273"/>
      <c r="G593" s="661"/>
      <c r="H593" s="662"/>
    </row>
    <row r="594" spans="1:8" s="240" customFormat="1">
      <c r="A594" s="270"/>
      <c r="B594" s="271"/>
      <c r="C594" s="270"/>
      <c r="D594" s="272"/>
      <c r="E594" s="247"/>
      <c r="F594" s="273"/>
      <c r="G594" s="661"/>
      <c r="H594" s="662"/>
    </row>
    <row r="595" spans="1:8" s="240" customFormat="1">
      <c r="A595" s="270"/>
      <c r="B595" s="271"/>
      <c r="C595" s="270"/>
      <c r="D595" s="272"/>
      <c r="E595" s="247"/>
      <c r="F595" s="273"/>
      <c r="G595" s="661"/>
      <c r="H595" s="662"/>
    </row>
    <row r="596" spans="1:8" s="240" customFormat="1">
      <c r="A596" s="270"/>
      <c r="B596" s="271"/>
      <c r="C596" s="270"/>
      <c r="D596" s="272"/>
      <c r="E596" s="247"/>
      <c r="F596" s="273"/>
      <c r="G596" s="661"/>
      <c r="H596" s="662"/>
    </row>
    <row r="597" spans="1:8" s="240" customFormat="1">
      <c r="A597" s="270"/>
      <c r="B597" s="271"/>
      <c r="C597" s="270"/>
      <c r="D597" s="272"/>
      <c r="E597" s="247"/>
      <c r="F597" s="273"/>
      <c r="G597" s="661"/>
      <c r="H597" s="662"/>
    </row>
    <row r="598" spans="1:8" s="240" customFormat="1">
      <c r="A598" s="270"/>
      <c r="B598" s="271"/>
      <c r="C598" s="270"/>
      <c r="D598" s="272"/>
      <c r="E598" s="247"/>
      <c r="F598" s="273"/>
      <c r="G598" s="661"/>
      <c r="H598" s="662"/>
    </row>
    <row r="599" spans="1:8" s="240" customFormat="1">
      <c r="A599" s="270"/>
      <c r="B599" s="271"/>
      <c r="C599" s="270"/>
      <c r="D599" s="272"/>
      <c r="E599" s="247"/>
      <c r="F599" s="273"/>
      <c r="G599" s="661"/>
      <c r="H599" s="662"/>
    </row>
    <row r="600" spans="1:8" s="240" customFormat="1">
      <c r="A600" s="270"/>
      <c r="B600" s="271"/>
      <c r="C600" s="270"/>
      <c r="D600" s="272"/>
      <c r="E600" s="247"/>
      <c r="F600" s="273"/>
      <c r="G600" s="661"/>
      <c r="H600" s="662"/>
    </row>
    <row r="601" spans="1:8" s="240" customFormat="1">
      <c r="A601" s="270"/>
      <c r="B601" s="271"/>
      <c r="C601" s="270"/>
      <c r="D601" s="272"/>
      <c r="E601" s="247"/>
      <c r="F601" s="273"/>
      <c r="G601" s="661"/>
      <c r="H601" s="662"/>
    </row>
    <row r="602" spans="1:8" s="240" customFormat="1">
      <c r="A602" s="270"/>
      <c r="B602" s="271"/>
      <c r="C602" s="270"/>
      <c r="D602" s="272"/>
      <c r="E602" s="247"/>
      <c r="F602" s="273"/>
      <c r="G602" s="661"/>
      <c r="H602" s="662"/>
    </row>
    <row r="603" spans="1:8" s="240" customFormat="1">
      <c r="A603" s="270"/>
      <c r="B603" s="271"/>
      <c r="C603" s="270"/>
      <c r="D603" s="272"/>
      <c r="E603" s="247"/>
      <c r="F603" s="273"/>
      <c r="G603" s="661"/>
      <c r="H603" s="662"/>
    </row>
    <row r="604" spans="1:8" s="240" customFormat="1">
      <c r="A604" s="270"/>
      <c r="B604" s="271"/>
      <c r="C604" s="270"/>
      <c r="D604" s="272"/>
      <c r="E604" s="247"/>
      <c r="F604" s="273"/>
      <c r="G604" s="661"/>
      <c r="H604" s="662"/>
    </row>
    <row r="605" spans="1:8" s="240" customFormat="1">
      <c r="A605" s="270"/>
      <c r="B605" s="271"/>
      <c r="C605" s="270"/>
      <c r="D605" s="272"/>
      <c r="E605" s="247"/>
      <c r="F605" s="273"/>
      <c r="G605" s="661"/>
      <c r="H605" s="662"/>
    </row>
    <row r="606" spans="1:8" s="240" customFormat="1">
      <c r="A606" s="270"/>
      <c r="B606" s="271"/>
      <c r="C606" s="270"/>
      <c r="D606" s="272"/>
      <c r="E606" s="247"/>
      <c r="F606" s="273"/>
      <c r="G606" s="661"/>
      <c r="H606" s="662"/>
    </row>
    <row r="607" spans="1:8" s="240" customFormat="1">
      <c r="A607" s="270"/>
      <c r="B607" s="271"/>
      <c r="C607" s="270"/>
      <c r="D607" s="272"/>
      <c r="E607" s="247"/>
      <c r="F607" s="273"/>
      <c r="G607" s="661"/>
      <c r="H607" s="662"/>
    </row>
    <row r="608" spans="1:8" s="240" customFormat="1">
      <c r="A608" s="270"/>
      <c r="B608" s="271"/>
      <c r="C608" s="270"/>
      <c r="D608" s="272"/>
      <c r="E608" s="247"/>
      <c r="F608" s="273"/>
      <c r="G608" s="661"/>
      <c r="H608" s="662"/>
    </row>
    <row r="609" spans="1:8" s="240" customFormat="1">
      <c r="A609" s="270"/>
      <c r="B609" s="271"/>
      <c r="C609" s="270"/>
      <c r="D609" s="272"/>
      <c r="E609" s="247"/>
      <c r="F609" s="273"/>
      <c r="G609" s="661"/>
      <c r="H609" s="662"/>
    </row>
    <row r="610" spans="1:8" s="240" customFormat="1">
      <c r="A610" s="270"/>
      <c r="B610" s="271"/>
      <c r="C610" s="270"/>
      <c r="D610" s="272"/>
      <c r="E610" s="247"/>
      <c r="F610" s="273"/>
      <c r="G610" s="661"/>
      <c r="H610" s="662"/>
    </row>
    <row r="611" spans="1:8" s="240" customFormat="1">
      <c r="A611" s="270"/>
      <c r="B611" s="271"/>
      <c r="C611" s="270"/>
      <c r="D611" s="272"/>
      <c r="E611" s="247"/>
      <c r="F611" s="273"/>
      <c r="G611" s="661"/>
      <c r="H611" s="662"/>
    </row>
    <row r="612" spans="1:8" s="240" customFormat="1">
      <c r="A612" s="270"/>
      <c r="B612" s="271"/>
      <c r="C612" s="270"/>
      <c r="D612" s="272"/>
      <c r="E612" s="247"/>
      <c r="F612" s="273"/>
      <c r="G612" s="661"/>
      <c r="H612" s="662"/>
    </row>
    <row r="613" spans="1:8" s="240" customFormat="1">
      <c r="A613" s="270"/>
      <c r="B613" s="271"/>
      <c r="C613" s="270"/>
      <c r="D613" s="272"/>
      <c r="E613" s="247"/>
      <c r="F613" s="273"/>
      <c r="G613" s="661"/>
      <c r="H613" s="662"/>
    </row>
    <row r="614" spans="1:8" s="240" customFormat="1">
      <c r="A614" s="270"/>
      <c r="B614" s="271"/>
      <c r="C614" s="270"/>
      <c r="D614" s="272"/>
      <c r="E614" s="247"/>
      <c r="F614" s="273"/>
      <c r="G614" s="661"/>
      <c r="H614" s="662"/>
    </row>
    <row r="615" spans="1:8" s="240" customFormat="1">
      <c r="A615" s="270"/>
      <c r="B615" s="271"/>
      <c r="C615" s="270"/>
      <c r="D615" s="272"/>
      <c r="E615" s="247"/>
      <c r="F615" s="273"/>
      <c r="G615" s="661"/>
      <c r="H615" s="662"/>
    </row>
    <row r="616" spans="1:8" s="240" customFormat="1">
      <c r="A616" s="270"/>
      <c r="B616" s="271"/>
      <c r="C616" s="270"/>
      <c r="D616" s="272"/>
      <c r="E616" s="247"/>
      <c r="F616" s="273"/>
      <c r="G616" s="661"/>
      <c r="H616" s="662"/>
    </row>
    <row r="617" spans="1:8" s="240" customFormat="1">
      <c r="A617" s="270"/>
      <c r="B617" s="271"/>
      <c r="C617" s="270"/>
      <c r="D617" s="272"/>
      <c r="E617" s="247"/>
      <c r="F617" s="273"/>
      <c r="G617" s="661"/>
      <c r="H617" s="662"/>
    </row>
    <row r="618" spans="1:8" s="240" customFormat="1">
      <c r="A618" s="270"/>
      <c r="B618" s="271"/>
      <c r="C618" s="270"/>
      <c r="D618" s="272"/>
      <c r="E618" s="247"/>
      <c r="F618" s="273"/>
      <c r="G618" s="661"/>
      <c r="H618" s="662"/>
    </row>
    <row r="619" spans="1:8" s="240" customFormat="1">
      <c r="A619" s="270"/>
      <c r="B619" s="271"/>
      <c r="C619" s="270"/>
      <c r="D619" s="272"/>
      <c r="E619" s="247"/>
      <c r="F619" s="273"/>
      <c r="G619" s="661"/>
      <c r="H619" s="662"/>
    </row>
    <row r="620" spans="1:8" s="240" customFormat="1">
      <c r="A620" s="270"/>
      <c r="B620" s="271"/>
      <c r="C620" s="270"/>
      <c r="D620" s="272"/>
      <c r="E620" s="247"/>
      <c r="F620" s="273"/>
      <c r="G620" s="661"/>
      <c r="H620" s="662"/>
    </row>
    <row r="621" spans="1:8" s="240" customFormat="1">
      <c r="A621" s="270"/>
      <c r="B621" s="271"/>
      <c r="C621" s="270"/>
      <c r="D621" s="272"/>
      <c r="E621" s="247"/>
      <c r="F621" s="273"/>
      <c r="G621" s="661"/>
      <c r="H621" s="662"/>
    </row>
    <row r="622" spans="1:8" s="240" customFormat="1">
      <c r="A622" s="270"/>
      <c r="B622" s="271"/>
      <c r="C622" s="270"/>
      <c r="D622" s="272"/>
      <c r="E622" s="247"/>
      <c r="F622" s="273"/>
      <c r="G622" s="661"/>
      <c r="H622" s="662"/>
    </row>
    <row r="623" spans="1:8" s="240" customFormat="1">
      <c r="A623" s="270"/>
      <c r="B623" s="271"/>
      <c r="C623" s="270"/>
      <c r="D623" s="272"/>
      <c r="E623" s="247"/>
      <c r="F623" s="273"/>
      <c r="G623" s="661"/>
      <c r="H623" s="662"/>
    </row>
    <row r="624" spans="1:8" s="240" customFormat="1">
      <c r="A624" s="270"/>
      <c r="B624" s="271"/>
      <c r="C624" s="270"/>
      <c r="D624" s="272"/>
      <c r="E624" s="247"/>
      <c r="F624" s="273"/>
      <c r="G624" s="661"/>
      <c r="H624" s="662"/>
    </row>
    <row r="625" spans="1:8" s="240" customFormat="1">
      <c r="A625" s="270"/>
      <c r="B625" s="271"/>
      <c r="C625" s="270"/>
      <c r="D625" s="272"/>
      <c r="E625" s="247"/>
      <c r="F625" s="273"/>
      <c r="G625" s="661"/>
      <c r="H625" s="662"/>
    </row>
    <row r="626" spans="1:8" s="240" customFormat="1">
      <c r="A626" s="270"/>
      <c r="B626" s="271"/>
      <c r="C626" s="270"/>
      <c r="D626" s="272"/>
      <c r="E626" s="247"/>
      <c r="F626" s="273"/>
      <c r="G626" s="661"/>
      <c r="H626" s="662"/>
    </row>
    <row r="627" spans="1:8" s="240" customFormat="1">
      <c r="A627" s="270"/>
      <c r="B627" s="271"/>
      <c r="C627" s="270"/>
      <c r="D627" s="272"/>
      <c r="E627" s="247"/>
      <c r="F627" s="273"/>
      <c r="G627" s="661"/>
      <c r="H627" s="662"/>
    </row>
    <row r="628" spans="1:8" s="240" customFormat="1">
      <c r="A628" s="270"/>
      <c r="B628" s="271"/>
      <c r="C628" s="270"/>
      <c r="D628" s="272"/>
      <c r="E628" s="247"/>
      <c r="F628" s="273"/>
      <c r="G628" s="661"/>
      <c r="H628" s="662"/>
    </row>
    <row r="629" spans="1:8" s="240" customFormat="1">
      <c r="A629" s="270"/>
      <c r="B629" s="271"/>
      <c r="C629" s="270"/>
      <c r="D629" s="272"/>
      <c r="E629" s="247"/>
      <c r="F629" s="273"/>
      <c r="G629" s="661"/>
      <c r="H629" s="662"/>
    </row>
    <row r="630" spans="1:8" s="240" customFormat="1">
      <c r="A630" s="270"/>
      <c r="B630" s="271"/>
      <c r="C630" s="270"/>
      <c r="D630" s="272"/>
      <c r="E630" s="247"/>
      <c r="F630" s="273"/>
      <c r="G630" s="661"/>
      <c r="H630" s="662"/>
    </row>
    <row r="631" spans="1:8" s="240" customFormat="1">
      <c r="A631" s="270"/>
      <c r="B631" s="271"/>
      <c r="C631" s="270"/>
      <c r="D631" s="272"/>
      <c r="E631" s="247"/>
      <c r="F631" s="273"/>
      <c r="G631" s="661"/>
      <c r="H631" s="662"/>
    </row>
    <row r="632" spans="1:8" s="240" customFormat="1">
      <c r="A632" s="270"/>
      <c r="B632" s="271"/>
      <c r="C632" s="270"/>
      <c r="D632" s="272"/>
      <c r="E632" s="247"/>
      <c r="F632" s="273"/>
      <c r="G632" s="661"/>
      <c r="H632" s="662"/>
    </row>
    <row r="633" spans="1:8" s="240" customFormat="1">
      <c r="A633" s="270"/>
      <c r="B633" s="271"/>
      <c r="C633" s="270"/>
      <c r="D633" s="272"/>
      <c r="E633" s="247"/>
      <c r="F633" s="273"/>
      <c r="G633" s="661"/>
      <c r="H633" s="662"/>
    </row>
    <row r="634" spans="1:8" s="240" customFormat="1">
      <c r="A634" s="270"/>
      <c r="B634" s="271"/>
      <c r="C634" s="270"/>
      <c r="D634" s="272"/>
      <c r="E634" s="247"/>
      <c r="F634" s="273"/>
      <c r="G634" s="661"/>
      <c r="H634" s="662"/>
    </row>
    <row r="635" spans="1:8" s="240" customFormat="1">
      <c r="A635" s="270"/>
      <c r="B635" s="271"/>
      <c r="C635" s="270"/>
      <c r="D635" s="272"/>
      <c r="E635" s="247"/>
      <c r="F635" s="273"/>
      <c r="G635" s="661"/>
      <c r="H635" s="662"/>
    </row>
    <row r="636" spans="1:8" s="240" customFormat="1">
      <c r="A636" s="270"/>
      <c r="B636" s="271"/>
      <c r="C636" s="270"/>
      <c r="D636" s="272"/>
      <c r="E636" s="247"/>
      <c r="F636" s="273"/>
      <c r="G636" s="661"/>
      <c r="H636" s="662"/>
    </row>
    <row r="637" spans="1:8" s="240" customFormat="1">
      <c r="A637" s="270"/>
      <c r="B637" s="271"/>
      <c r="C637" s="270"/>
      <c r="D637" s="272"/>
      <c r="E637" s="247"/>
      <c r="F637" s="273"/>
      <c r="G637" s="661"/>
      <c r="H637" s="662"/>
    </row>
    <row r="638" spans="1:8" s="240" customFormat="1">
      <c r="A638" s="270"/>
      <c r="B638" s="271"/>
      <c r="C638" s="270"/>
      <c r="D638" s="272"/>
      <c r="E638" s="247"/>
      <c r="F638" s="273"/>
      <c r="G638" s="661"/>
      <c r="H638" s="662"/>
    </row>
    <row r="639" spans="1:8" s="240" customFormat="1">
      <c r="A639" s="270"/>
      <c r="B639" s="271"/>
      <c r="C639" s="270"/>
      <c r="D639" s="272"/>
      <c r="E639" s="247"/>
      <c r="F639" s="273"/>
      <c r="G639" s="661"/>
      <c r="H639" s="662"/>
    </row>
    <row r="640" spans="1:8" s="240" customFormat="1">
      <c r="A640" s="270"/>
      <c r="B640" s="271"/>
      <c r="C640" s="270"/>
      <c r="D640" s="272"/>
      <c r="E640" s="247"/>
      <c r="F640" s="273"/>
      <c r="G640" s="661"/>
      <c r="H640" s="662"/>
    </row>
    <row r="641" spans="1:8" s="240" customFormat="1">
      <c r="A641" s="270"/>
      <c r="B641" s="271"/>
      <c r="C641" s="270"/>
      <c r="D641" s="272"/>
      <c r="E641" s="247"/>
      <c r="F641" s="273"/>
      <c r="G641" s="661"/>
      <c r="H641" s="662"/>
    </row>
    <row r="642" spans="1:8" s="240" customFormat="1">
      <c r="A642" s="270"/>
      <c r="B642" s="271"/>
      <c r="C642" s="270"/>
      <c r="D642" s="272"/>
      <c r="E642" s="247"/>
      <c r="F642" s="273"/>
      <c r="G642" s="661"/>
      <c r="H642" s="662"/>
    </row>
    <row r="643" spans="1:8" s="240" customFormat="1">
      <c r="A643" s="270"/>
      <c r="B643" s="271"/>
      <c r="C643" s="270"/>
      <c r="D643" s="272"/>
      <c r="E643" s="247"/>
      <c r="F643" s="273"/>
      <c r="G643" s="661"/>
      <c r="H643" s="662"/>
    </row>
    <row r="644" spans="1:8" s="240" customFormat="1">
      <c r="A644" s="270"/>
      <c r="B644" s="271"/>
      <c r="C644" s="270"/>
      <c r="D644" s="272"/>
      <c r="E644" s="247"/>
      <c r="F644" s="273"/>
      <c r="G644" s="661"/>
      <c r="H644" s="662"/>
    </row>
    <row r="645" spans="1:8" s="240" customFormat="1">
      <c r="A645" s="270"/>
      <c r="B645" s="271"/>
      <c r="C645" s="270"/>
      <c r="D645" s="272"/>
      <c r="E645" s="247"/>
      <c r="F645" s="273"/>
      <c r="G645" s="661"/>
      <c r="H645" s="662"/>
    </row>
    <row r="646" spans="1:8" s="240" customFormat="1">
      <c r="A646" s="270"/>
      <c r="B646" s="271"/>
      <c r="C646" s="270"/>
      <c r="D646" s="272"/>
      <c r="E646" s="247"/>
      <c r="F646" s="273"/>
      <c r="G646" s="661"/>
      <c r="H646" s="662"/>
    </row>
    <row r="647" spans="1:8" s="240" customFormat="1">
      <c r="A647" s="270"/>
      <c r="B647" s="271"/>
      <c r="C647" s="270"/>
      <c r="D647" s="272"/>
      <c r="E647" s="247"/>
      <c r="F647" s="273"/>
      <c r="G647" s="661"/>
      <c r="H647" s="662"/>
    </row>
    <row r="648" spans="1:8" s="240" customFormat="1">
      <c r="A648" s="270"/>
      <c r="B648" s="271"/>
      <c r="C648" s="270"/>
      <c r="D648" s="272"/>
      <c r="E648" s="247"/>
      <c r="F648" s="273"/>
      <c r="G648" s="661"/>
      <c r="H648" s="662"/>
    </row>
    <row r="649" spans="1:8" s="240" customFormat="1">
      <c r="A649" s="270"/>
      <c r="B649" s="271"/>
      <c r="C649" s="270"/>
      <c r="D649" s="272"/>
      <c r="E649" s="247"/>
      <c r="F649" s="273"/>
      <c r="G649" s="661"/>
      <c r="H649" s="662"/>
    </row>
    <row r="650" spans="1:8" s="240" customFormat="1">
      <c r="A650" s="270"/>
      <c r="B650" s="271"/>
      <c r="C650" s="270"/>
      <c r="D650" s="272"/>
      <c r="E650" s="247"/>
      <c r="F650" s="273"/>
      <c r="G650" s="661"/>
      <c r="H650" s="662"/>
    </row>
    <row r="651" spans="1:8" s="240" customFormat="1">
      <c r="A651" s="270"/>
      <c r="B651" s="271"/>
      <c r="C651" s="270"/>
      <c r="D651" s="272"/>
      <c r="E651" s="247"/>
      <c r="F651" s="273"/>
      <c r="G651" s="661"/>
      <c r="H651" s="662"/>
    </row>
    <row r="652" spans="1:8" s="240" customFormat="1">
      <c r="A652" s="270"/>
      <c r="B652" s="271"/>
      <c r="C652" s="270"/>
      <c r="D652" s="272"/>
      <c r="E652" s="247"/>
      <c r="F652" s="273"/>
      <c r="G652" s="661"/>
      <c r="H652" s="662"/>
    </row>
    <row r="653" spans="1:8" s="240" customFormat="1">
      <c r="A653" s="270"/>
      <c r="B653" s="271"/>
      <c r="C653" s="270"/>
      <c r="D653" s="272"/>
      <c r="E653" s="247"/>
      <c r="F653" s="273"/>
      <c r="G653" s="661"/>
      <c r="H653" s="662"/>
    </row>
    <row r="654" spans="1:8" s="240" customFormat="1">
      <c r="A654" s="270"/>
      <c r="B654" s="271"/>
      <c r="C654" s="270"/>
      <c r="D654" s="272"/>
      <c r="E654" s="247"/>
      <c r="F654" s="273"/>
      <c r="G654" s="661"/>
      <c r="H654" s="662"/>
    </row>
    <row r="655" spans="1:8" s="240" customFormat="1">
      <c r="A655" s="270"/>
      <c r="B655" s="271"/>
      <c r="C655" s="270"/>
      <c r="D655" s="272"/>
      <c r="E655" s="247"/>
      <c r="F655" s="273"/>
      <c r="G655" s="661"/>
      <c r="H655" s="662"/>
    </row>
    <row r="656" spans="1:8" s="240" customFormat="1">
      <c r="A656" s="270"/>
      <c r="B656" s="271"/>
      <c r="C656" s="270"/>
      <c r="D656" s="272"/>
      <c r="E656" s="247"/>
      <c r="F656" s="273"/>
      <c r="G656" s="661"/>
      <c r="H656" s="662"/>
    </row>
    <row r="657" spans="1:8" s="240" customFormat="1">
      <c r="A657" s="270"/>
      <c r="B657" s="271"/>
      <c r="C657" s="270"/>
      <c r="D657" s="272"/>
      <c r="E657" s="247"/>
      <c r="F657" s="273"/>
      <c r="G657" s="661"/>
      <c r="H657" s="662"/>
    </row>
    <row r="658" spans="1:8" s="240" customFormat="1">
      <c r="A658" s="270"/>
      <c r="B658" s="271"/>
      <c r="C658" s="270"/>
      <c r="D658" s="272"/>
      <c r="E658" s="247"/>
      <c r="F658" s="273"/>
      <c r="G658" s="661"/>
      <c r="H658" s="662"/>
    </row>
    <row r="659" spans="1:8" s="240" customFormat="1">
      <c r="A659" s="270"/>
      <c r="B659" s="271"/>
      <c r="C659" s="270"/>
      <c r="D659" s="272"/>
      <c r="E659" s="247"/>
      <c r="F659" s="273"/>
      <c r="G659" s="661"/>
      <c r="H659" s="662"/>
    </row>
    <row r="660" spans="1:8" s="240" customFormat="1">
      <c r="A660" s="270"/>
      <c r="B660" s="271"/>
      <c r="C660" s="270"/>
      <c r="D660" s="272"/>
      <c r="E660" s="247"/>
      <c r="F660" s="273"/>
      <c r="G660" s="661"/>
      <c r="H660" s="662"/>
    </row>
    <row r="661" spans="1:8" s="240" customFormat="1">
      <c r="A661" s="270"/>
      <c r="B661" s="271"/>
      <c r="C661" s="270"/>
      <c r="D661" s="272"/>
      <c r="E661" s="247"/>
      <c r="F661" s="273"/>
      <c r="G661" s="661"/>
      <c r="H661" s="662"/>
    </row>
    <row r="662" spans="1:8" s="240" customFormat="1">
      <c r="A662" s="270"/>
      <c r="B662" s="271"/>
      <c r="C662" s="270"/>
      <c r="D662" s="272"/>
      <c r="E662" s="247"/>
      <c r="F662" s="273"/>
      <c r="G662" s="661"/>
      <c r="H662" s="662"/>
    </row>
    <row r="663" spans="1:8" s="240" customFormat="1">
      <c r="A663" s="270"/>
      <c r="B663" s="271"/>
      <c r="C663" s="270"/>
      <c r="D663" s="272"/>
      <c r="E663" s="247"/>
      <c r="F663" s="273"/>
      <c r="G663" s="661"/>
      <c r="H663" s="662"/>
    </row>
    <row r="664" spans="1:8" s="240" customFormat="1">
      <c r="A664" s="270"/>
      <c r="B664" s="271"/>
      <c r="C664" s="270"/>
      <c r="D664" s="272"/>
      <c r="E664" s="247"/>
      <c r="F664" s="273"/>
      <c r="G664" s="661"/>
      <c r="H664" s="662"/>
    </row>
    <row r="665" spans="1:8" s="240" customFormat="1">
      <c r="A665" s="270"/>
      <c r="B665" s="271"/>
      <c r="C665" s="270"/>
      <c r="D665" s="272"/>
      <c r="E665" s="247"/>
      <c r="F665" s="273"/>
      <c r="G665" s="661"/>
      <c r="H665" s="662"/>
    </row>
    <row r="666" spans="1:8" s="240" customFormat="1">
      <c r="A666" s="270"/>
      <c r="B666" s="271"/>
      <c r="C666" s="270"/>
      <c r="D666" s="272"/>
      <c r="E666" s="247"/>
      <c r="F666" s="273"/>
      <c r="G666" s="661"/>
      <c r="H666" s="662"/>
    </row>
    <row r="667" spans="1:8" s="240" customFormat="1">
      <c r="A667" s="270"/>
      <c r="B667" s="271"/>
      <c r="C667" s="270"/>
      <c r="D667" s="272"/>
      <c r="E667" s="247"/>
      <c r="F667" s="273"/>
      <c r="G667" s="661"/>
      <c r="H667" s="662"/>
    </row>
    <row r="668" spans="1:8" s="240" customFormat="1">
      <c r="A668" s="270"/>
      <c r="B668" s="271"/>
      <c r="C668" s="270"/>
      <c r="D668" s="272"/>
      <c r="E668" s="247"/>
      <c r="F668" s="273"/>
      <c r="G668" s="661"/>
      <c r="H668" s="662"/>
    </row>
    <row r="669" spans="1:8" s="240" customFormat="1">
      <c r="A669" s="270"/>
      <c r="B669" s="271"/>
      <c r="C669" s="270"/>
      <c r="D669" s="272"/>
      <c r="E669" s="247"/>
      <c r="F669" s="273"/>
      <c r="G669" s="661"/>
      <c r="H669" s="662"/>
    </row>
    <row r="670" spans="1:8" s="240" customFormat="1">
      <c r="A670" s="270"/>
      <c r="B670" s="271"/>
      <c r="C670" s="270"/>
      <c r="D670" s="272"/>
      <c r="E670" s="247"/>
      <c r="F670" s="273"/>
      <c r="G670" s="661"/>
      <c r="H670" s="662"/>
    </row>
    <row r="671" spans="1:8" s="240" customFormat="1">
      <c r="A671" s="270"/>
      <c r="B671" s="271"/>
      <c r="C671" s="270"/>
      <c r="D671" s="272"/>
      <c r="E671" s="247"/>
      <c r="F671" s="273"/>
      <c r="G671" s="661"/>
      <c r="H671" s="662"/>
    </row>
    <row r="672" spans="1:8" s="240" customFormat="1">
      <c r="A672" s="270"/>
      <c r="B672" s="271"/>
      <c r="C672" s="270"/>
      <c r="D672" s="272"/>
      <c r="E672" s="247"/>
      <c r="F672" s="273"/>
      <c r="G672" s="661"/>
      <c r="H672" s="662"/>
    </row>
    <row r="673" spans="1:8" s="240" customFormat="1">
      <c r="A673" s="270"/>
      <c r="B673" s="271"/>
      <c r="C673" s="270"/>
      <c r="D673" s="272"/>
      <c r="E673" s="247"/>
      <c r="F673" s="273"/>
      <c r="G673" s="661"/>
      <c r="H673" s="662"/>
    </row>
    <row r="674" spans="1:8" s="240" customFormat="1">
      <c r="A674" s="270"/>
      <c r="B674" s="271"/>
      <c r="C674" s="270"/>
      <c r="D674" s="272"/>
      <c r="E674" s="247"/>
      <c r="F674" s="273"/>
      <c r="G674" s="661"/>
      <c r="H674" s="662"/>
    </row>
    <row r="675" spans="1:8" s="240" customFormat="1">
      <c r="A675" s="270"/>
      <c r="B675" s="271"/>
      <c r="C675" s="270"/>
      <c r="D675" s="272"/>
      <c r="E675" s="247"/>
      <c r="F675" s="273"/>
      <c r="G675" s="661"/>
      <c r="H675" s="662"/>
    </row>
    <row r="676" spans="1:8" s="240" customFormat="1">
      <c r="A676" s="270"/>
      <c r="B676" s="271"/>
      <c r="C676" s="270"/>
      <c r="D676" s="272"/>
      <c r="E676" s="247"/>
      <c r="F676" s="273"/>
      <c r="G676" s="661"/>
      <c r="H676" s="662"/>
    </row>
    <row r="677" spans="1:8" s="240" customFormat="1">
      <c r="A677" s="270"/>
      <c r="B677" s="271"/>
      <c r="C677" s="270"/>
      <c r="D677" s="272"/>
      <c r="E677" s="247"/>
      <c r="F677" s="273"/>
      <c r="G677" s="661"/>
      <c r="H677" s="662"/>
    </row>
    <row r="678" spans="1:8" s="240" customFormat="1">
      <c r="A678" s="270"/>
      <c r="B678" s="271"/>
      <c r="C678" s="270"/>
      <c r="D678" s="272"/>
      <c r="E678" s="247"/>
      <c r="F678" s="273"/>
      <c r="G678" s="661"/>
      <c r="H678" s="662"/>
    </row>
    <row r="679" spans="1:8" s="240" customFormat="1">
      <c r="A679" s="270"/>
      <c r="B679" s="271"/>
      <c r="C679" s="270"/>
      <c r="D679" s="272"/>
      <c r="E679" s="247"/>
      <c r="F679" s="273"/>
      <c r="G679" s="661"/>
      <c r="H679" s="662"/>
    </row>
    <row r="680" spans="1:8" s="240" customFormat="1">
      <c r="A680" s="270"/>
      <c r="B680" s="271"/>
      <c r="C680" s="270"/>
      <c r="D680" s="272"/>
      <c r="E680" s="247"/>
      <c r="F680" s="273"/>
      <c r="G680" s="661"/>
      <c r="H680" s="662"/>
    </row>
    <row r="681" spans="1:8" s="240" customFormat="1">
      <c r="A681" s="270"/>
      <c r="B681" s="271"/>
      <c r="C681" s="270"/>
      <c r="D681" s="272"/>
      <c r="E681" s="247"/>
      <c r="F681" s="273"/>
      <c r="G681" s="661"/>
      <c r="H681" s="662"/>
    </row>
    <row r="682" spans="1:8" s="240" customFormat="1">
      <c r="A682" s="270"/>
      <c r="B682" s="271"/>
      <c r="C682" s="270"/>
      <c r="D682" s="272"/>
      <c r="E682" s="247"/>
      <c r="F682" s="273"/>
      <c r="G682" s="661"/>
      <c r="H682" s="662"/>
    </row>
    <row r="683" spans="1:8" s="240" customFormat="1">
      <c r="A683" s="270"/>
      <c r="B683" s="271"/>
      <c r="C683" s="270"/>
      <c r="D683" s="272"/>
      <c r="E683" s="247"/>
      <c r="F683" s="273"/>
      <c r="G683" s="661"/>
      <c r="H683" s="662"/>
    </row>
    <row r="684" spans="1:8" s="240" customFormat="1">
      <c r="A684" s="270"/>
      <c r="B684" s="271"/>
      <c r="C684" s="270"/>
      <c r="D684" s="272"/>
      <c r="E684" s="247"/>
      <c r="F684" s="273"/>
      <c r="G684" s="661"/>
      <c r="H684" s="662"/>
    </row>
    <row r="685" spans="1:8" s="240" customFormat="1">
      <c r="A685" s="270"/>
      <c r="B685" s="271"/>
      <c r="C685" s="270"/>
      <c r="D685" s="272"/>
      <c r="E685" s="247"/>
      <c r="F685" s="273"/>
      <c r="G685" s="661"/>
      <c r="H685" s="662"/>
    </row>
    <row r="686" spans="1:8" s="240" customFormat="1">
      <c r="A686" s="270"/>
      <c r="B686" s="271"/>
      <c r="C686" s="270"/>
      <c r="D686" s="272"/>
      <c r="E686" s="247"/>
      <c r="F686" s="273"/>
      <c r="G686" s="661"/>
      <c r="H686" s="662"/>
    </row>
    <row r="687" spans="1:8" s="240" customFormat="1">
      <c r="A687" s="270"/>
      <c r="B687" s="271"/>
      <c r="C687" s="270"/>
      <c r="D687" s="272"/>
      <c r="E687" s="247"/>
      <c r="F687" s="273"/>
      <c r="G687" s="661"/>
      <c r="H687" s="662"/>
    </row>
    <row r="688" spans="1:8" s="240" customFormat="1">
      <c r="A688" s="270"/>
      <c r="B688" s="271"/>
      <c r="C688" s="270"/>
      <c r="D688" s="272"/>
      <c r="E688" s="247"/>
      <c r="F688" s="273"/>
      <c r="G688" s="661"/>
      <c r="H688" s="662"/>
    </row>
    <row r="689" spans="1:8" s="240" customFormat="1">
      <c r="A689" s="270"/>
      <c r="B689" s="271"/>
      <c r="C689" s="270"/>
      <c r="D689" s="272"/>
      <c r="E689" s="247"/>
      <c r="F689" s="273"/>
      <c r="G689" s="661"/>
      <c r="H689" s="662"/>
    </row>
    <row r="690" spans="1:8" s="240" customFormat="1">
      <c r="A690" s="270"/>
      <c r="B690" s="271"/>
      <c r="C690" s="270"/>
      <c r="D690" s="272"/>
      <c r="E690" s="247"/>
      <c r="F690" s="273"/>
      <c r="G690" s="661"/>
      <c r="H690" s="662"/>
    </row>
    <row r="691" spans="1:8" s="240" customFormat="1">
      <c r="A691" s="270"/>
      <c r="B691" s="271"/>
      <c r="C691" s="270"/>
      <c r="D691" s="272"/>
      <c r="E691" s="247"/>
      <c r="F691" s="273"/>
      <c r="G691" s="661"/>
      <c r="H691" s="662"/>
    </row>
    <row r="692" spans="1:8" s="240" customFormat="1">
      <c r="A692" s="270"/>
      <c r="B692" s="271"/>
      <c r="C692" s="270"/>
      <c r="D692" s="272"/>
      <c r="E692" s="247"/>
      <c r="F692" s="273"/>
      <c r="G692" s="661"/>
      <c r="H692" s="662"/>
    </row>
    <row r="693" spans="1:8" s="240" customFormat="1">
      <c r="A693" s="270"/>
      <c r="B693" s="271"/>
      <c r="C693" s="270"/>
      <c r="D693" s="272"/>
      <c r="E693" s="247"/>
      <c r="F693" s="273"/>
      <c r="G693" s="661"/>
      <c r="H693" s="662"/>
    </row>
    <row r="694" spans="1:8" s="240" customFormat="1">
      <c r="A694" s="270"/>
      <c r="B694" s="271"/>
      <c r="C694" s="270"/>
      <c r="D694" s="272"/>
      <c r="E694" s="247"/>
      <c r="F694" s="273"/>
      <c r="G694" s="661"/>
      <c r="H694" s="662"/>
    </row>
    <row r="695" spans="1:8" s="240" customFormat="1">
      <c r="A695" s="270"/>
      <c r="B695" s="271"/>
      <c r="C695" s="270"/>
      <c r="D695" s="272"/>
      <c r="E695" s="247"/>
      <c r="F695" s="273"/>
      <c r="G695" s="661"/>
      <c r="H695" s="662"/>
    </row>
    <row r="696" spans="1:8" s="240" customFormat="1">
      <c r="A696" s="270"/>
      <c r="B696" s="271"/>
      <c r="C696" s="270"/>
      <c r="D696" s="272"/>
      <c r="E696" s="247"/>
      <c r="F696" s="273"/>
      <c r="G696" s="661"/>
      <c r="H696" s="662"/>
    </row>
    <row r="697" spans="1:8" s="240" customFormat="1">
      <c r="A697" s="270"/>
      <c r="B697" s="271"/>
      <c r="C697" s="270"/>
      <c r="D697" s="272"/>
      <c r="E697" s="247"/>
      <c r="F697" s="273"/>
      <c r="G697" s="661"/>
      <c r="H697" s="662"/>
    </row>
    <row r="698" spans="1:8" s="240" customFormat="1">
      <c r="A698" s="270"/>
      <c r="B698" s="271"/>
      <c r="C698" s="270"/>
      <c r="D698" s="272"/>
      <c r="E698" s="247"/>
      <c r="F698" s="273"/>
      <c r="G698" s="661"/>
      <c r="H698" s="662"/>
    </row>
    <row r="699" spans="1:8" s="240" customFormat="1">
      <c r="A699" s="270"/>
      <c r="B699" s="271"/>
      <c r="C699" s="270"/>
      <c r="D699" s="272"/>
      <c r="E699" s="247"/>
      <c r="F699" s="273"/>
      <c r="G699" s="661"/>
      <c r="H699" s="662"/>
    </row>
    <row r="700" spans="1:8" s="240" customFormat="1">
      <c r="A700" s="270"/>
      <c r="B700" s="271"/>
      <c r="C700" s="270"/>
      <c r="D700" s="272"/>
      <c r="E700" s="247"/>
      <c r="F700" s="273"/>
      <c r="G700" s="661"/>
      <c r="H700" s="662"/>
    </row>
    <row r="701" spans="1:8" s="240" customFormat="1">
      <c r="A701" s="270"/>
      <c r="B701" s="271"/>
      <c r="C701" s="270"/>
      <c r="D701" s="272"/>
      <c r="E701" s="247"/>
      <c r="F701" s="273"/>
      <c r="G701" s="661"/>
      <c r="H701" s="662"/>
    </row>
    <row r="702" spans="1:8" s="240" customFormat="1">
      <c r="A702" s="270"/>
      <c r="B702" s="271"/>
      <c r="C702" s="270"/>
      <c r="D702" s="272"/>
      <c r="E702" s="247"/>
      <c r="F702" s="273"/>
      <c r="G702" s="661"/>
      <c r="H702" s="662"/>
    </row>
    <row r="703" spans="1:8" s="240" customFormat="1">
      <c r="A703" s="270"/>
      <c r="B703" s="271"/>
      <c r="C703" s="270"/>
      <c r="D703" s="272"/>
      <c r="E703" s="247"/>
      <c r="F703" s="273"/>
      <c r="G703" s="661"/>
      <c r="H703" s="662"/>
    </row>
    <row r="704" spans="1:8" s="240" customFormat="1">
      <c r="A704" s="270"/>
      <c r="B704" s="271"/>
      <c r="C704" s="270"/>
      <c r="D704" s="272"/>
      <c r="E704" s="247"/>
      <c r="F704" s="273"/>
      <c r="G704" s="661"/>
      <c r="H704" s="662"/>
    </row>
    <row r="705" spans="1:8" s="240" customFormat="1">
      <c r="A705" s="270"/>
      <c r="B705" s="271"/>
      <c r="C705" s="270"/>
      <c r="D705" s="272"/>
      <c r="E705" s="247"/>
      <c r="F705" s="273"/>
      <c r="G705" s="661"/>
      <c r="H705" s="662"/>
    </row>
    <row r="706" spans="1:8" s="240" customFormat="1">
      <c r="A706" s="270"/>
      <c r="B706" s="271"/>
      <c r="C706" s="270"/>
      <c r="D706" s="272"/>
      <c r="E706" s="247"/>
      <c r="F706" s="273"/>
      <c r="G706" s="661"/>
      <c r="H706" s="662"/>
    </row>
    <row r="707" spans="1:8" s="240" customFormat="1">
      <c r="A707" s="270"/>
      <c r="B707" s="271"/>
      <c r="C707" s="270"/>
      <c r="D707" s="272"/>
      <c r="E707" s="247"/>
      <c r="F707" s="273"/>
      <c r="G707" s="661"/>
      <c r="H707" s="662"/>
    </row>
    <row r="708" spans="1:8" s="240" customFormat="1">
      <c r="A708" s="270"/>
      <c r="B708" s="271"/>
      <c r="C708" s="270"/>
      <c r="D708" s="272"/>
      <c r="E708" s="247"/>
      <c r="F708" s="273"/>
      <c r="G708" s="661"/>
      <c r="H708" s="662"/>
    </row>
    <row r="709" spans="1:8" s="240" customFormat="1">
      <c r="A709" s="270"/>
      <c r="B709" s="271"/>
      <c r="C709" s="270"/>
      <c r="D709" s="272"/>
      <c r="E709" s="247"/>
      <c r="F709" s="273"/>
      <c r="G709" s="661"/>
      <c r="H709" s="662"/>
    </row>
    <row r="710" spans="1:8" s="240" customFormat="1">
      <c r="A710" s="270"/>
      <c r="B710" s="271"/>
      <c r="C710" s="270"/>
      <c r="D710" s="272"/>
      <c r="E710" s="247"/>
      <c r="F710" s="273"/>
      <c r="G710" s="661"/>
      <c r="H710" s="662"/>
    </row>
    <row r="711" spans="1:8" s="240" customFormat="1">
      <c r="A711" s="270"/>
      <c r="B711" s="271"/>
      <c r="C711" s="270"/>
      <c r="D711" s="272"/>
      <c r="E711" s="247"/>
      <c r="F711" s="273"/>
      <c r="G711" s="661"/>
      <c r="H711" s="662"/>
    </row>
    <row r="712" spans="1:8" s="240" customFormat="1">
      <c r="A712" s="270"/>
      <c r="B712" s="271"/>
      <c r="C712" s="270"/>
      <c r="D712" s="272"/>
      <c r="E712" s="247"/>
      <c r="F712" s="273"/>
      <c r="G712" s="661"/>
      <c r="H712" s="662"/>
    </row>
    <row r="713" spans="1:8" s="240" customFormat="1">
      <c r="A713" s="270"/>
      <c r="B713" s="271"/>
      <c r="C713" s="270"/>
      <c r="D713" s="272"/>
      <c r="E713" s="247"/>
      <c r="F713" s="273"/>
      <c r="G713" s="661"/>
      <c r="H713" s="662"/>
    </row>
    <row r="714" spans="1:8" s="240" customFormat="1">
      <c r="A714" s="270"/>
      <c r="B714" s="271"/>
      <c r="C714" s="270"/>
      <c r="D714" s="272"/>
      <c r="E714" s="247"/>
      <c r="F714" s="273"/>
      <c r="G714" s="661"/>
      <c r="H714" s="662"/>
    </row>
    <row r="715" spans="1:8" s="240" customFormat="1">
      <c r="A715" s="270"/>
      <c r="B715" s="271"/>
      <c r="C715" s="270"/>
      <c r="D715" s="272"/>
      <c r="E715" s="247"/>
      <c r="F715" s="273"/>
      <c r="G715" s="661"/>
      <c r="H715" s="662"/>
    </row>
    <row r="716" spans="1:8" s="240" customFormat="1">
      <c r="A716" s="270"/>
      <c r="B716" s="271"/>
      <c r="C716" s="270"/>
      <c r="D716" s="272"/>
      <c r="E716" s="247"/>
      <c r="F716" s="273"/>
      <c r="G716" s="661"/>
      <c r="H716" s="662"/>
    </row>
    <row r="717" spans="1:8" s="240" customFormat="1">
      <c r="A717" s="270"/>
      <c r="B717" s="271"/>
      <c r="C717" s="270"/>
      <c r="D717" s="272"/>
      <c r="E717" s="247"/>
      <c r="F717" s="273"/>
      <c r="G717" s="661"/>
      <c r="H717" s="662"/>
    </row>
    <row r="718" spans="1:8" s="240" customFormat="1">
      <c r="A718" s="270"/>
      <c r="B718" s="271"/>
      <c r="C718" s="270"/>
      <c r="D718" s="272"/>
      <c r="E718" s="247"/>
      <c r="F718" s="273"/>
      <c r="G718" s="661"/>
      <c r="H718" s="662"/>
    </row>
    <row r="719" spans="1:8" s="240" customFormat="1">
      <c r="A719" s="270"/>
      <c r="B719" s="271"/>
      <c r="C719" s="270"/>
      <c r="D719" s="272"/>
      <c r="E719" s="247"/>
      <c r="F719" s="273"/>
      <c r="G719" s="661"/>
      <c r="H719" s="662"/>
    </row>
    <row r="720" spans="1:8" s="240" customFormat="1">
      <c r="A720" s="270"/>
      <c r="B720" s="271"/>
      <c r="C720" s="270"/>
      <c r="D720" s="272"/>
      <c r="E720" s="247"/>
      <c r="F720" s="273"/>
      <c r="G720" s="661"/>
      <c r="H720" s="662"/>
    </row>
    <row r="721" spans="1:8" s="240" customFormat="1">
      <c r="A721" s="270"/>
      <c r="B721" s="271"/>
      <c r="C721" s="270"/>
      <c r="D721" s="272"/>
      <c r="E721" s="247"/>
      <c r="F721" s="273"/>
      <c r="G721" s="661"/>
      <c r="H721" s="662"/>
    </row>
    <row r="722" spans="1:8" s="240" customFormat="1">
      <c r="A722" s="270"/>
      <c r="B722" s="271"/>
      <c r="C722" s="270"/>
      <c r="D722" s="272"/>
      <c r="E722" s="247"/>
      <c r="F722" s="273"/>
      <c r="G722" s="661"/>
      <c r="H722" s="662"/>
    </row>
    <row r="723" spans="1:8" s="240" customFormat="1">
      <c r="A723" s="270"/>
      <c r="B723" s="271"/>
      <c r="C723" s="270"/>
      <c r="D723" s="272"/>
      <c r="E723" s="247"/>
      <c r="F723" s="273"/>
      <c r="G723" s="661"/>
      <c r="H723" s="662"/>
    </row>
    <row r="724" spans="1:8" s="240" customFormat="1">
      <c r="A724" s="270"/>
      <c r="B724" s="271"/>
      <c r="C724" s="270"/>
      <c r="D724" s="272"/>
      <c r="E724" s="247"/>
      <c r="F724" s="273"/>
      <c r="G724" s="661"/>
      <c r="H724" s="662"/>
    </row>
    <row r="725" spans="1:8" s="240" customFormat="1">
      <c r="A725" s="270"/>
      <c r="B725" s="271"/>
      <c r="C725" s="270"/>
      <c r="D725" s="272"/>
      <c r="E725" s="247"/>
      <c r="F725" s="273"/>
      <c r="G725" s="661"/>
      <c r="H725" s="662"/>
    </row>
    <row r="726" spans="1:8" s="240" customFormat="1">
      <c r="A726" s="270"/>
      <c r="B726" s="271"/>
      <c r="C726" s="270"/>
      <c r="D726" s="272"/>
      <c r="E726" s="247"/>
      <c r="F726" s="273"/>
      <c r="G726" s="661"/>
      <c r="H726" s="662"/>
    </row>
    <row r="727" spans="1:8" s="240" customFormat="1">
      <c r="A727" s="270"/>
      <c r="B727" s="271"/>
      <c r="C727" s="270"/>
      <c r="D727" s="272"/>
      <c r="E727" s="247"/>
      <c r="F727" s="273"/>
      <c r="G727" s="661"/>
      <c r="H727" s="662"/>
    </row>
    <row r="728" spans="1:8" s="240" customFormat="1">
      <c r="A728" s="270"/>
      <c r="B728" s="271"/>
      <c r="C728" s="270"/>
      <c r="D728" s="272"/>
      <c r="E728" s="247"/>
      <c r="F728" s="273"/>
      <c r="G728" s="661"/>
      <c r="H728" s="662"/>
    </row>
    <row r="729" spans="1:8" s="240" customFormat="1">
      <c r="A729" s="270"/>
      <c r="B729" s="271"/>
      <c r="C729" s="270"/>
      <c r="D729" s="272"/>
      <c r="E729" s="247"/>
      <c r="F729" s="273"/>
      <c r="G729" s="661"/>
      <c r="H729" s="662"/>
    </row>
    <row r="730" spans="1:8" s="240" customFormat="1">
      <c r="A730" s="270"/>
      <c r="B730" s="271"/>
      <c r="C730" s="270"/>
      <c r="D730" s="272"/>
      <c r="E730" s="247"/>
      <c r="F730" s="273"/>
      <c r="G730" s="661"/>
      <c r="H730" s="662"/>
    </row>
    <row r="731" spans="1:8" s="240" customFormat="1">
      <c r="A731" s="270"/>
      <c r="B731" s="271"/>
      <c r="C731" s="270"/>
      <c r="D731" s="272"/>
      <c r="E731" s="247"/>
      <c r="F731" s="273"/>
      <c r="G731" s="661"/>
      <c r="H731" s="662"/>
    </row>
    <row r="732" spans="1:8" s="240" customFormat="1">
      <c r="A732" s="270"/>
      <c r="B732" s="271"/>
      <c r="C732" s="270"/>
      <c r="D732" s="272"/>
      <c r="E732" s="247"/>
      <c r="F732" s="273"/>
      <c r="G732" s="661"/>
      <c r="H732" s="662"/>
    </row>
    <row r="733" spans="1:8" s="240" customFormat="1">
      <c r="A733" s="270"/>
      <c r="B733" s="271"/>
      <c r="C733" s="270"/>
      <c r="D733" s="272"/>
      <c r="E733" s="247"/>
      <c r="F733" s="273"/>
      <c r="G733" s="661"/>
      <c r="H733" s="662"/>
    </row>
    <row r="734" spans="1:8" s="240" customFormat="1">
      <c r="A734" s="270"/>
      <c r="B734" s="271"/>
      <c r="C734" s="270"/>
      <c r="D734" s="272"/>
      <c r="E734" s="247"/>
      <c r="F734" s="273"/>
      <c r="G734" s="661"/>
      <c r="H734" s="662"/>
    </row>
    <row r="735" spans="1:8" s="240" customFormat="1">
      <c r="A735" s="270"/>
      <c r="B735" s="271"/>
      <c r="C735" s="270"/>
      <c r="D735" s="272"/>
      <c r="E735" s="247"/>
      <c r="F735" s="273"/>
      <c r="G735" s="661"/>
      <c r="H735" s="662"/>
    </row>
    <row r="736" spans="1:8" s="240" customFormat="1">
      <c r="A736" s="270"/>
      <c r="B736" s="271"/>
      <c r="C736" s="270"/>
      <c r="D736" s="272"/>
      <c r="E736" s="247"/>
      <c r="F736" s="273"/>
      <c r="G736" s="661"/>
      <c r="H736" s="662"/>
    </row>
    <row r="737" spans="1:8" s="240" customFormat="1">
      <c r="A737" s="270"/>
      <c r="B737" s="271"/>
      <c r="C737" s="270"/>
      <c r="D737" s="272"/>
      <c r="E737" s="247"/>
      <c r="F737" s="273"/>
      <c r="G737" s="661"/>
      <c r="H737" s="662"/>
    </row>
    <row r="738" spans="1:8" s="240" customFormat="1">
      <c r="A738" s="270"/>
      <c r="B738" s="271"/>
      <c r="C738" s="270"/>
      <c r="D738" s="272"/>
      <c r="E738" s="247"/>
      <c r="F738" s="273"/>
      <c r="G738" s="661"/>
      <c r="H738" s="662"/>
    </row>
    <row r="739" spans="1:8" s="240" customFormat="1">
      <c r="A739" s="270"/>
      <c r="B739" s="271"/>
      <c r="C739" s="270"/>
      <c r="D739" s="272"/>
      <c r="E739" s="247"/>
      <c r="F739" s="273"/>
      <c r="G739" s="661"/>
      <c r="H739" s="662"/>
    </row>
    <row r="740" spans="1:8" s="240" customFormat="1">
      <c r="A740" s="270"/>
      <c r="B740" s="271"/>
      <c r="C740" s="270"/>
      <c r="D740" s="272"/>
      <c r="E740" s="247"/>
      <c r="F740" s="273"/>
      <c r="G740" s="661"/>
      <c r="H740" s="662"/>
    </row>
    <row r="741" spans="1:8" s="240" customFormat="1">
      <c r="A741" s="270"/>
      <c r="B741" s="271"/>
      <c r="C741" s="270"/>
      <c r="D741" s="272"/>
      <c r="E741" s="247"/>
      <c r="F741" s="273"/>
      <c r="G741" s="661"/>
      <c r="H741" s="662"/>
    </row>
    <row r="742" spans="1:8" s="240" customFormat="1">
      <c r="A742" s="270"/>
      <c r="B742" s="271"/>
      <c r="C742" s="270"/>
      <c r="D742" s="272"/>
      <c r="E742" s="247"/>
      <c r="F742" s="273"/>
      <c r="G742" s="661"/>
      <c r="H742" s="662"/>
    </row>
    <row r="743" spans="1:8" s="240" customFormat="1">
      <c r="A743" s="270"/>
      <c r="B743" s="271"/>
      <c r="C743" s="270"/>
      <c r="D743" s="272"/>
      <c r="E743" s="247"/>
      <c r="F743" s="273"/>
      <c r="G743" s="661"/>
      <c r="H743" s="662"/>
    </row>
    <row r="744" spans="1:8" s="240" customFormat="1">
      <c r="A744" s="270"/>
      <c r="B744" s="271"/>
      <c r="C744" s="270"/>
      <c r="D744" s="272"/>
      <c r="E744" s="247"/>
      <c r="F744" s="273"/>
      <c r="G744" s="661"/>
      <c r="H744" s="662"/>
    </row>
    <row r="745" spans="1:8" s="240" customFormat="1">
      <c r="A745" s="270"/>
      <c r="B745" s="271"/>
      <c r="C745" s="270"/>
      <c r="D745" s="272"/>
      <c r="E745" s="247"/>
      <c r="F745" s="273"/>
      <c r="G745" s="661"/>
      <c r="H745" s="662"/>
    </row>
    <row r="746" spans="1:8" s="240" customFormat="1">
      <c r="A746" s="270"/>
      <c r="B746" s="271"/>
      <c r="C746" s="270"/>
      <c r="D746" s="272"/>
      <c r="E746" s="247"/>
      <c r="F746" s="273"/>
      <c r="G746" s="661"/>
      <c r="H746" s="662"/>
    </row>
    <row r="747" spans="1:8" s="240" customFormat="1">
      <c r="A747" s="270"/>
      <c r="B747" s="271"/>
      <c r="C747" s="270"/>
      <c r="D747" s="272"/>
      <c r="E747" s="247"/>
      <c r="F747" s="273"/>
      <c r="G747" s="661"/>
      <c r="H747" s="662"/>
    </row>
    <row r="748" spans="1:8" s="240" customFormat="1">
      <c r="A748" s="270"/>
      <c r="B748" s="271"/>
      <c r="C748" s="270"/>
      <c r="D748" s="272"/>
      <c r="E748" s="247"/>
      <c r="F748" s="273"/>
      <c r="G748" s="661"/>
      <c r="H748" s="662"/>
    </row>
    <row r="749" spans="1:8" s="240" customFormat="1">
      <c r="A749" s="270"/>
      <c r="B749" s="271"/>
      <c r="C749" s="270"/>
      <c r="D749" s="272"/>
      <c r="E749" s="247"/>
      <c r="F749" s="273"/>
      <c r="G749" s="661"/>
      <c r="H749" s="662"/>
    </row>
    <row r="750" spans="1:8" s="240" customFormat="1">
      <c r="A750" s="270"/>
      <c r="B750" s="271"/>
      <c r="C750" s="270"/>
      <c r="D750" s="272"/>
      <c r="E750" s="247"/>
      <c r="F750" s="273"/>
      <c r="G750" s="661"/>
      <c r="H750" s="662"/>
    </row>
    <row r="751" spans="1:8" s="240" customFormat="1">
      <c r="A751" s="270"/>
      <c r="B751" s="271"/>
      <c r="C751" s="270"/>
      <c r="D751" s="272"/>
      <c r="E751" s="247"/>
      <c r="F751" s="273"/>
      <c r="G751" s="661"/>
      <c r="H751" s="662"/>
    </row>
    <row r="752" spans="1:8" s="240" customFormat="1">
      <c r="A752" s="270"/>
      <c r="B752" s="271"/>
      <c r="C752" s="270"/>
      <c r="D752" s="272"/>
      <c r="E752" s="247"/>
      <c r="F752" s="273"/>
      <c r="G752" s="661"/>
      <c r="H752" s="662"/>
    </row>
    <row r="753" spans="1:8" s="240" customFormat="1">
      <c r="A753" s="270"/>
      <c r="B753" s="271"/>
      <c r="C753" s="270"/>
      <c r="D753" s="272"/>
      <c r="E753" s="247"/>
      <c r="F753" s="273"/>
      <c r="G753" s="661"/>
      <c r="H753" s="662"/>
    </row>
    <row r="754" spans="1:8" s="240" customFormat="1">
      <c r="A754" s="270"/>
      <c r="B754" s="271"/>
      <c r="C754" s="270"/>
      <c r="D754" s="272"/>
      <c r="E754" s="247"/>
      <c r="F754" s="273"/>
      <c r="G754" s="661"/>
      <c r="H754" s="662"/>
    </row>
    <row r="755" spans="1:8" s="240" customFormat="1">
      <c r="A755" s="270"/>
      <c r="B755" s="271"/>
      <c r="C755" s="270"/>
      <c r="D755" s="272"/>
      <c r="E755" s="247"/>
      <c r="F755" s="273"/>
      <c r="G755" s="661"/>
      <c r="H755" s="662"/>
    </row>
    <row r="756" spans="1:8" s="240" customFormat="1">
      <c r="A756" s="270"/>
      <c r="B756" s="271"/>
      <c r="C756" s="270"/>
      <c r="D756" s="272"/>
      <c r="E756" s="247"/>
      <c r="F756" s="273"/>
      <c r="G756" s="661"/>
      <c r="H756" s="662"/>
    </row>
    <row r="757" spans="1:8" s="240" customFormat="1">
      <c r="A757" s="270"/>
      <c r="B757" s="271"/>
      <c r="C757" s="270"/>
      <c r="D757" s="272"/>
      <c r="E757" s="247"/>
      <c r="F757" s="273"/>
      <c r="G757" s="661"/>
      <c r="H757" s="662"/>
    </row>
    <row r="758" spans="1:8" s="240" customFormat="1">
      <c r="A758" s="270"/>
      <c r="B758" s="271"/>
      <c r="C758" s="270"/>
      <c r="D758" s="272"/>
      <c r="E758" s="247"/>
      <c r="F758" s="273"/>
      <c r="G758" s="661"/>
      <c r="H758" s="662"/>
    </row>
    <row r="759" spans="1:8" s="240" customFormat="1">
      <c r="A759" s="270"/>
      <c r="B759" s="271"/>
      <c r="C759" s="270"/>
      <c r="D759" s="272"/>
      <c r="E759" s="247"/>
      <c r="F759" s="273"/>
      <c r="G759" s="661"/>
      <c r="H759" s="662"/>
    </row>
    <row r="760" spans="1:8" s="240" customFormat="1">
      <c r="A760" s="270"/>
      <c r="B760" s="271"/>
      <c r="C760" s="270"/>
      <c r="D760" s="272"/>
      <c r="E760" s="247"/>
      <c r="F760" s="273"/>
      <c r="G760" s="661"/>
      <c r="H760" s="662"/>
    </row>
    <row r="761" spans="1:8" s="240" customFormat="1">
      <c r="A761" s="270"/>
      <c r="B761" s="271"/>
      <c r="C761" s="270"/>
      <c r="D761" s="272"/>
      <c r="E761" s="247"/>
      <c r="F761" s="273"/>
      <c r="G761" s="661"/>
      <c r="H761" s="662"/>
    </row>
    <row r="762" spans="1:8" s="240" customFormat="1">
      <c r="A762" s="270"/>
      <c r="B762" s="271"/>
      <c r="C762" s="270"/>
      <c r="D762" s="272"/>
      <c r="E762" s="247"/>
      <c r="F762" s="273"/>
      <c r="G762" s="661"/>
      <c r="H762" s="662"/>
    </row>
    <row r="763" spans="1:8" s="240" customFormat="1">
      <c r="A763" s="270"/>
      <c r="B763" s="271"/>
      <c r="C763" s="270"/>
      <c r="D763" s="272"/>
      <c r="E763" s="247"/>
      <c r="F763" s="273"/>
      <c r="G763" s="661"/>
      <c r="H763" s="662"/>
    </row>
    <row r="764" spans="1:8" s="240" customFormat="1">
      <c r="A764" s="270"/>
      <c r="B764" s="271"/>
      <c r="C764" s="270"/>
      <c r="D764" s="272"/>
      <c r="E764" s="247"/>
      <c r="F764" s="273"/>
      <c r="G764" s="661"/>
      <c r="H764" s="662"/>
    </row>
    <row r="765" spans="1:8" s="240" customFormat="1">
      <c r="A765" s="270"/>
      <c r="B765" s="271"/>
      <c r="C765" s="270"/>
      <c r="D765" s="272"/>
      <c r="E765" s="247"/>
      <c r="F765" s="273"/>
      <c r="G765" s="661"/>
      <c r="H765" s="662"/>
    </row>
    <row r="766" spans="1:8" s="240" customFormat="1">
      <c r="A766" s="270"/>
      <c r="B766" s="271"/>
      <c r="C766" s="270"/>
      <c r="D766" s="272"/>
      <c r="E766" s="247"/>
      <c r="F766" s="273"/>
      <c r="G766" s="661"/>
      <c r="H766" s="662"/>
    </row>
    <row r="767" spans="1:8" s="240" customFormat="1">
      <c r="A767" s="270"/>
      <c r="B767" s="271"/>
      <c r="C767" s="270"/>
      <c r="D767" s="272"/>
      <c r="E767" s="247"/>
      <c r="F767" s="273"/>
      <c r="G767" s="661"/>
      <c r="H767" s="662"/>
    </row>
    <row r="768" spans="1:8" s="240" customFormat="1">
      <c r="A768" s="270"/>
      <c r="B768" s="271"/>
      <c r="C768" s="270"/>
      <c r="D768" s="272"/>
      <c r="E768" s="247"/>
      <c r="F768" s="273"/>
      <c r="G768" s="661"/>
      <c r="H768" s="662"/>
    </row>
    <row r="769" spans="1:8" s="240" customFormat="1">
      <c r="A769" s="270"/>
      <c r="B769" s="271"/>
      <c r="C769" s="270"/>
      <c r="D769" s="272"/>
      <c r="E769" s="247"/>
      <c r="F769" s="273"/>
      <c r="G769" s="661"/>
      <c r="H769" s="662"/>
    </row>
    <row r="770" spans="1:8" s="240" customFormat="1">
      <c r="A770" s="270"/>
      <c r="B770" s="271"/>
      <c r="C770" s="270"/>
      <c r="D770" s="272"/>
      <c r="E770" s="247"/>
      <c r="F770" s="273"/>
      <c r="G770" s="661"/>
      <c r="H770" s="662"/>
    </row>
    <row r="771" spans="1:8" s="240" customFormat="1">
      <c r="A771" s="270"/>
      <c r="B771" s="271"/>
      <c r="C771" s="270"/>
      <c r="D771" s="272"/>
      <c r="E771" s="247"/>
      <c r="F771" s="273"/>
      <c r="G771" s="661"/>
      <c r="H771" s="662"/>
    </row>
    <row r="772" spans="1:8" s="240" customFormat="1">
      <c r="A772" s="270"/>
      <c r="B772" s="271"/>
      <c r="C772" s="270"/>
      <c r="D772" s="272"/>
      <c r="E772" s="247"/>
      <c r="F772" s="273"/>
      <c r="G772" s="661"/>
      <c r="H772" s="662"/>
    </row>
    <row r="773" spans="1:8" s="240" customFormat="1">
      <c r="A773" s="270"/>
      <c r="B773" s="271"/>
      <c r="C773" s="270"/>
      <c r="D773" s="272"/>
      <c r="E773" s="247"/>
      <c r="F773" s="273"/>
      <c r="G773" s="661"/>
      <c r="H773" s="662"/>
    </row>
    <row r="774" spans="1:8" s="240" customFormat="1">
      <c r="A774" s="270"/>
      <c r="B774" s="271"/>
      <c r="C774" s="270"/>
      <c r="D774" s="272"/>
      <c r="E774" s="247"/>
      <c r="F774" s="273"/>
      <c r="G774" s="661"/>
      <c r="H774" s="662"/>
    </row>
    <row r="775" spans="1:8" s="240" customFormat="1">
      <c r="A775" s="270"/>
      <c r="B775" s="271"/>
      <c r="C775" s="270"/>
      <c r="D775" s="272"/>
      <c r="E775" s="247"/>
      <c r="F775" s="273"/>
      <c r="G775" s="661"/>
      <c r="H775" s="662"/>
    </row>
    <row r="776" spans="1:8" s="240" customFormat="1">
      <c r="A776" s="270"/>
      <c r="B776" s="271"/>
      <c r="C776" s="270"/>
      <c r="D776" s="272"/>
      <c r="E776" s="247"/>
      <c r="F776" s="273"/>
      <c r="G776" s="661"/>
      <c r="H776" s="662"/>
    </row>
    <row r="777" spans="1:8" s="240" customFormat="1">
      <c r="A777" s="270"/>
      <c r="B777" s="271"/>
      <c r="C777" s="270"/>
      <c r="D777" s="272"/>
      <c r="E777" s="247"/>
      <c r="F777" s="273"/>
      <c r="G777" s="661"/>
      <c r="H777" s="662"/>
    </row>
    <row r="778" spans="1:8" s="240" customFormat="1">
      <c r="A778" s="270"/>
      <c r="B778" s="271"/>
      <c r="C778" s="270"/>
      <c r="D778" s="272"/>
      <c r="E778" s="247"/>
      <c r="F778" s="273"/>
      <c r="G778" s="661"/>
      <c r="H778" s="662"/>
    </row>
    <row r="779" spans="1:8" s="240" customFormat="1">
      <c r="A779" s="270"/>
      <c r="B779" s="271"/>
      <c r="C779" s="270"/>
      <c r="D779" s="272"/>
      <c r="E779" s="247"/>
      <c r="F779" s="273"/>
      <c r="G779" s="661"/>
      <c r="H779" s="662"/>
    </row>
    <row r="780" spans="1:8" s="240" customFormat="1">
      <c r="A780" s="270"/>
      <c r="B780" s="271"/>
      <c r="C780" s="270"/>
      <c r="D780" s="272"/>
      <c r="E780" s="247"/>
      <c r="F780" s="273"/>
      <c r="G780" s="661"/>
      <c r="H780" s="662"/>
    </row>
    <row r="781" spans="1:8" s="240" customFormat="1">
      <c r="A781" s="270"/>
      <c r="B781" s="271"/>
      <c r="C781" s="270"/>
      <c r="D781" s="272"/>
      <c r="E781" s="247"/>
      <c r="F781" s="273"/>
      <c r="G781" s="661"/>
      <c r="H781" s="662"/>
    </row>
    <row r="782" spans="1:8" s="240" customFormat="1">
      <c r="A782" s="270"/>
      <c r="B782" s="271"/>
      <c r="C782" s="270"/>
      <c r="D782" s="272"/>
      <c r="E782" s="247"/>
      <c r="F782" s="273"/>
      <c r="G782" s="661"/>
      <c r="H782" s="662"/>
    </row>
    <row r="783" spans="1:8" s="240" customFormat="1">
      <c r="A783" s="270"/>
      <c r="B783" s="271"/>
      <c r="C783" s="270"/>
      <c r="D783" s="272"/>
      <c r="E783" s="247"/>
      <c r="F783" s="273"/>
      <c r="G783" s="661"/>
      <c r="H783" s="662"/>
    </row>
    <row r="784" spans="1:8" s="240" customFormat="1">
      <c r="A784" s="270"/>
      <c r="B784" s="271"/>
      <c r="C784" s="270"/>
      <c r="D784" s="272"/>
      <c r="E784" s="247"/>
      <c r="F784" s="273"/>
      <c r="G784" s="661"/>
      <c r="H784" s="662"/>
    </row>
    <row r="785" spans="1:8" s="240" customFormat="1">
      <c r="A785" s="270"/>
      <c r="B785" s="271"/>
      <c r="C785" s="270"/>
      <c r="D785" s="272"/>
      <c r="E785" s="247"/>
      <c r="F785" s="273"/>
      <c r="G785" s="661"/>
      <c r="H785" s="662"/>
    </row>
    <row r="786" spans="1:8" s="240" customFormat="1">
      <c r="A786" s="270"/>
      <c r="B786" s="271"/>
      <c r="C786" s="270"/>
      <c r="D786" s="272"/>
      <c r="E786" s="247"/>
      <c r="F786" s="273"/>
      <c r="G786" s="661"/>
      <c r="H786" s="662"/>
    </row>
    <row r="787" spans="1:8" s="240" customFormat="1">
      <c r="A787" s="270"/>
      <c r="B787" s="271"/>
      <c r="C787" s="270"/>
      <c r="D787" s="272"/>
      <c r="E787" s="247"/>
      <c r="F787" s="273"/>
      <c r="G787" s="661"/>
      <c r="H787" s="662"/>
    </row>
    <row r="788" spans="1:8" s="240" customFormat="1">
      <c r="A788" s="270"/>
      <c r="B788" s="271"/>
      <c r="C788" s="270"/>
      <c r="D788" s="272"/>
      <c r="E788" s="247"/>
      <c r="F788" s="273"/>
      <c r="G788" s="661"/>
      <c r="H788" s="662"/>
    </row>
    <row r="789" spans="1:8" s="240" customFormat="1">
      <c r="A789" s="270"/>
      <c r="B789" s="271"/>
      <c r="C789" s="270"/>
      <c r="D789" s="272"/>
      <c r="E789" s="247"/>
      <c r="F789" s="273"/>
      <c r="G789" s="661"/>
      <c r="H789" s="662"/>
    </row>
    <row r="790" spans="1:8" s="240" customFormat="1">
      <c r="A790" s="270"/>
      <c r="B790" s="271"/>
      <c r="C790" s="270"/>
      <c r="D790" s="272"/>
      <c r="E790" s="247"/>
      <c r="F790" s="273"/>
      <c r="G790" s="661"/>
      <c r="H790" s="662"/>
    </row>
    <row r="791" spans="1:8" s="240" customFormat="1">
      <c r="A791" s="270"/>
      <c r="B791" s="271"/>
      <c r="C791" s="270"/>
      <c r="D791" s="272"/>
      <c r="E791" s="247"/>
      <c r="F791" s="273"/>
      <c r="G791" s="661"/>
      <c r="H791" s="662"/>
    </row>
    <row r="792" spans="1:8" s="240" customFormat="1">
      <c r="A792" s="270"/>
      <c r="B792" s="271"/>
      <c r="C792" s="270"/>
      <c r="D792" s="272"/>
      <c r="E792" s="247"/>
      <c r="F792" s="273"/>
      <c r="G792" s="661"/>
      <c r="H792" s="662"/>
    </row>
    <row r="793" spans="1:8" s="240" customFormat="1">
      <c r="A793" s="270"/>
      <c r="B793" s="271"/>
      <c r="C793" s="270"/>
      <c r="D793" s="272"/>
      <c r="E793" s="247"/>
      <c r="F793" s="273"/>
      <c r="G793" s="661"/>
      <c r="H793" s="662"/>
    </row>
    <row r="794" spans="1:8" s="240" customFormat="1">
      <c r="A794" s="270"/>
      <c r="B794" s="271"/>
      <c r="C794" s="270"/>
      <c r="D794" s="272"/>
      <c r="E794" s="247"/>
      <c r="F794" s="273"/>
      <c r="G794" s="661"/>
      <c r="H794" s="662"/>
    </row>
    <row r="795" spans="1:8" s="240" customFormat="1">
      <c r="A795" s="270"/>
      <c r="B795" s="271"/>
      <c r="C795" s="270"/>
      <c r="D795" s="272"/>
      <c r="E795" s="247"/>
      <c r="F795" s="273"/>
      <c r="G795" s="661"/>
      <c r="H795" s="662"/>
    </row>
    <row r="796" spans="1:8" s="240" customFormat="1">
      <c r="A796" s="270"/>
      <c r="B796" s="271"/>
      <c r="C796" s="270"/>
      <c r="D796" s="272"/>
      <c r="E796" s="247"/>
      <c r="F796" s="273"/>
      <c r="G796" s="661"/>
      <c r="H796" s="662"/>
    </row>
    <row r="797" spans="1:8" s="240" customFormat="1">
      <c r="A797" s="270"/>
      <c r="B797" s="271"/>
      <c r="C797" s="270"/>
      <c r="D797" s="272"/>
      <c r="E797" s="247"/>
      <c r="F797" s="273"/>
      <c r="G797" s="661"/>
      <c r="H797" s="662"/>
    </row>
    <row r="798" spans="1:8" s="240" customFormat="1">
      <c r="A798" s="270"/>
      <c r="B798" s="271"/>
      <c r="C798" s="270"/>
      <c r="D798" s="272"/>
      <c r="E798" s="247"/>
      <c r="F798" s="273"/>
      <c r="G798" s="661"/>
      <c r="H798" s="662"/>
    </row>
    <row r="799" spans="1:8" s="240" customFormat="1">
      <c r="A799" s="270"/>
      <c r="B799" s="271"/>
      <c r="C799" s="270"/>
      <c r="D799" s="272"/>
      <c r="E799" s="247"/>
      <c r="F799" s="273"/>
      <c r="G799" s="661"/>
      <c r="H799" s="662"/>
    </row>
    <row r="800" spans="1:8" s="240" customFormat="1">
      <c r="A800" s="270"/>
      <c r="B800" s="271"/>
      <c r="C800" s="270"/>
      <c r="D800" s="272"/>
      <c r="E800" s="247"/>
      <c r="F800" s="273"/>
      <c r="G800" s="661"/>
      <c r="H800" s="662"/>
    </row>
    <row r="801" spans="1:8" s="240" customFormat="1">
      <c r="A801" s="270"/>
      <c r="B801" s="271"/>
      <c r="C801" s="270"/>
      <c r="D801" s="272"/>
      <c r="E801" s="247"/>
      <c r="F801" s="273"/>
      <c r="G801" s="661"/>
      <c r="H801" s="662"/>
    </row>
    <row r="802" spans="1:8" s="240" customFormat="1">
      <c r="A802" s="270"/>
      <c r="B802" s="271"/>
      <c r="C802" s="270"/>
      <c r="D802" s="272"/>
      <c r="E802" s="247"/>
      <c r="F802" s="273"/>
      <c r="G802" s="661"/>
      <c r="H802" s="662"/>
    </row>
    <row r="803" spans="1:8" s="240" customFormat="1">
      <c r="A803" s="270"/>
      <c r="B803" s="271"/>
      <c r="C803" s="270"/>
      <c r="D803" s="272"/>
      <c r="E803" s="247"/>
      <c r="F803" s="273"/>
      <c r="G803" s="661"/>
      <c r="H803" s="662"/>
    </row>
    <row r="804" spans="1:8" s="240" customFormat="1">
      <c r="A804" s="270"/>
      <c r="B804" s="271"/>
      <c r="C804" s="270"/>
      <c r="D804" s="272"/>
      <c r="E804" s="247"/>
      <c r="F804" s="273"/>
      <c r="G804" s="661"/>
      <c r="H804" s="662"/>
    </row>
    <row r="805" spans="1:8" s="240" customFormat="1">
      <c r="A805" s="270"/>
      <c r="B805" s="271"/>
      <c r="C805" s="270"/>
      <c r="D805" s="272"/>
      <c r="E805" s="247"/>
      <c r="F805" s="273"/>
      <c r="G805" s="661"/>
      <c r="H805" s="662"/>
    </row>
    <row r="806" spans="1:8" s="240" customFormat="1">
      <c r="A806" s="270"/>
      <c r="B806" s="271"/>
      <c r="C806" s="270"/>
      <c r="D806" s="272"/>
      <c r="E806" s="247"/>
      <c r="F806" s="273"/>
      <c r="G806" s="661"/>
      <c r="H806" s="662"/>
    </row>
    <row r="807" spans="1:8" s="240" customFormat="1">
      <c r="A807" s="270"/>
      <c r="B807" s="271"/>
      <c r="C807" s="270"/>
      <c r="D807" s="272"/>
      <c r="E807" s="247"/>
      <c r="F807" s="273"/>
      <c r="G807" s="661"/>
      <c r="H807" s="662"/>
    </row>
    <row r="808" spans="1:8" s="240" customFormat="1">
      <c r="A808" s="270"/>
      <c r="B808" s="271"/>
      <c r="C808" s="270"/>
      <c r="D808" s="272"/>
      <c r="E808" s="247"/>
      <c r="F808" s="273"/>
      <c r="G808" s="661"/>
      <c r="H808" s="662"/>
    </row>
    <row r="809" spans="1:8" s="240" customFormat="1">
      <c r="A809" s="270"/>
      <c r="B809" s="271"/>
      <c r="C809" s="270"/>
      <c r="D809" s="272"/>
      <c r="E809" s="247"/>
      <c r="F809" s="273"/>
      <c r="G809" s="661"/>
      <c r="H809" s="662"/>
    </row>
    <row r="810" spans="1:8" s="240" customFormat="1">
      <c r="A810" s="270"/>
      <c r="B810" s="271"/>
      <c r="C810" s="270"/>
      <c r="D810" s="272"/>
      <c r="E810" s="247"/>
      <c r="F810" s="273"/>
      <c r="G810" s="661"/>
      <c r="H810" s="662"/>
    </row>
    <row r="811" spans="1:8" s="240" customFormat="1">
      <c r="A811" s="270"/>
      <c r="B811" s="271"/>
      <c r="C811" s="270"/>
      <c r="D811" s="272"/>
      <c r="E811" s="247"/>
      <c r="F811" s="273"/>
      <c r="G811" s="661"/>
      <c r="H811" s="662"/>
    </row>
    <row r="812" spans="1:8" s="240" customFormat="1">
      <c r="A812" s="270"/>
      <c r="B812" s="271"/>
      <c r="C812" s="270"/>
      <c r="D812" s="272"/>
      <c r="E812" s="247"/>
      <c r="F812" s="273"/>
      <c r="G812" s="661"/>
      <c r="H812" s="662"/>
    </row>
    <row r="813" spans="1:8" s="240" customFormat="1">
      <c r="A813" s="270"/>
      <c r="B813" s="271"/>
      <c r="C813" s="270"/>
      <c r="D813" s="272"/>
      <c r="E813" s="247"/>
      <c r="F813" s="273"/>
      <c r="G813" s="661"/>
      <c r="H813" s="662"/>
    </row>
    <row r="814" spans="1:8" s="240" customFormat="1">
      <c r="A814" s="270"/>
      <c r="B814" s="271"/>
      <c r="C814" s="270"/>
      <c r="D814" s="272"/>
      <c r="E814" s="247"/>
      <c r="F814" s="273"/>
      <c r="G814" s="661"/>
      <c r="H814" s="662"/>
    </row>
    <row r="815" spans="1:8" s="240" customFormat="1">
      <c r="A815" s="270"/>
      <c r="B815" s="271"/>
      <c r="C815" s="270"/>
      <c r="D815" s="272"/>
      <c r="E815" s="247"/>
      <c r="F815" s="273"/>
      <c r="G815" s="661"/>
      <c r="H815" s="662"/>
    </row>
    <row r="816" spans="1:8" s="240" customFormat="1">
      <c r="A816" s="270"/>
      <c r="B816" s="271"/>
      <c r="C816" s="270"/>
      <c r="D816" s="272"/>
      <c r="E816" s="247"/>
      <c r="F816" s="273"/>
      <c r="G816" s="661"/>
      <c r="H816" s="662"/>
    </row>
    <row r="817" spans="1:8" s="240" customFormat="1">
      <c r="A817" s="270"/>
      <c r="B817" s="271"/>
      <c r="C817" s="270"/>
      <c r="D817" s="272"/>
      <c r="E817" s="247"/>
      <c r="F817" s="273"/>
      <c r="G817" s="661"/>
      <c r="H817" s="662"/>
    </row>
    <row r="818" spans="1:8" s="240" customFormat="1">
      <c r="A818" s="270"/>
      <c r="B818" s="271"/>
      <c r="C818" s="270"/>
      <c r="D818" s="272"/>
      <c r="E818" s="247"/>
      <c r="F818" s="273"/>
      <c r="G818" s="661"/>
      <c r="H818" s="662"/>
    </row>
    <row r="819" spans="1:8" s="240" customFormat="1">
      <c r="A819" s="270"/>
      <c r="B819" s="271"/>
      <c r="C819" s="270"/>
      <c r="D819" s="272"/>
      <c r="E819" s="247"/>
      <c r="F819" s="273"/>
      <c r="G819" s="661"/>
      <c r="H819" s="662"/>
    </row>
    <row r="820" spans="1:8" s="240" customFormat="1">
      <c r="A820" s="270"/>
      <c r="B820" s="271"/>
      <c r="C820" s="270"/>
      <c r="D820" s="272"/>
      <c r="E820" s="247"/>
      <c r="F820" s="273"/>
      <c r="G820" s="661"/>
      <c r="H820" s="662"/>
    </row>
    <row r="821" spans="1:8" s="240" customFormat="1">
      <c r="A821" s="270"/>
      <c r="B821" s="271"/>
      <c r="C821" s="270"/>
      <c r="D821" s="272"/>
      <c r="E821" s="247"/>
      <c r="F821" s="273"/>
      <c r="G821" s="661"/>
      <c r="H821" s="662"/>
    </row>
    <row r="822" spans="1:8" s="240" customFormat="1">
      <c r="A822" s="270"/>
      <c r="B822" s="271"/>
      <c r="C822" s="270"/>
      <c r="D822" s="272"/>
      <c r="E822" s="247"/>
      <c r="F822" s="273"/>
      <c r="G822" s="661"/>
      <c r="H822" s="662"/>
    </row>
    <row r="823" spans="1:8" s="240" customFormat="1">
      <c r="A823" s="270"/>
      <c r="B823" s="271"/>
      <c r="C823" s="270"/>
      <c r="D823" s="272"/>
      <c r="E823" s="247"/>
      <c r="F823" s="273"/>
      <c r="G823" s="661"/>
      <c r="H823" s="662"/>
    </row>
    <row r="824" spans="1:8" s="240" customFormat="1">
      <c r="A824" s="270"/>
      <c r="B824" s="271"/>
      <c r="C824" s="270"/>
      <c r="D824" s="272"/>
      <c r="E824" s="247"/>
      <c r="F824" s="273"/>
      <c r="G824" s="661"/>
      <c r="H824" s="662"/>
    </row>
    <row r="825" spans="1:8" s="240" customFormat="1">
      <c r="A825" s="270"/>
      <c r="B825" s="271"/>
      <c r="C825" s="270"/>
      <c r="D825" s="272"/>
      <c r="E825" s="247"/>
      <c r="F825" s="273"/>
      <c r="G825" s="661"/>
      <c r="H825" s="662"/>
    </row>
    <row r="826" spans="1:8" s="240" customFormat="1">
      <c r="A826" s="270"/>
      <c r="B826" s="271"/>
      <c r="C826" s="270"/>
      <c r="D826" s="272"/>
      <c r="E826" s="247"/>
      <c r="F826" s="273"/>
      <c r="G826" s="661"/>
      <c r="H826" s="662"/>
    </row>
    <row r="827" spans="1:8" s="240" customFormat="1">
      <c r="A827" s="270"/>
      <c r="B827" s="271"/>
      <c r="C827" s="270"/>
      <c r="D827" s="272"/>
      <c r="E827" s="247"/>
      <c r="F827" s="273"/>
      <c r="G827" s="661"/>
      <c r="H827" s="662"/>
    </row>
    <row r="828" spans="1:8" s="240" customFormat="1">
      <c r="A828" s="270"/>
      <c r="B828" s="271"/>
      <c r="C828" s="270"/>
      <c r="D828" s="272"/>
      <c r="E828" s="247"/>
      <c r="F828" s="273"/>
      <c r="G828" s="661"/>
      <c r="H828" s="662"/>
    </row>
    <row r="829" spans="1:8" s="240" customFormat="1">
      <c r="A829" s="270"/>
      <c r="B829" s="271"/>
      <c r="C829" s="270"/>
      <c r="D829" s="272"/>
      <c r="E829" s="247"/>
      <c r="F829" s="273"/>
      <c r="G829" s="661"/>
      <c r="H829" s="662"/>
    </row>
    <row r="830" spans="1:8" s="240" customFormat="1">
      <c r="A830" s="270"/>
      <c r="B830" s="271"/>
      <c r="C830" s="270"/>
      <c r="D830" s="272"/>
      <c r="E830" s="247"/>
      <c r="F830" s="273"/>
      <c r="G830" s="661"/>
      <c r="H830" s="662"/>
    </row>
    <row r="831" spans="1:8" s="240" customFormat="1">
      <c r="A831" s="270"/>
      <c r="B831" s="271"/>
      <c r="C831" s="270"/>
      <c r="D831" s="272"/>
      <c r="E831" s="247"/>
      <c r="F831" s="273"/>
      <c r="G831" s="661"/>
      <c r="H831" s="662"/>
    </row>
    <row r="832" spans="1:8" s="240" customFormat="1">
      <c r="A832" s="270"/>
      <c r="B832" s="271"/>
      <c r="C832" s="270"/>
      <c r="D832" s="272"/>
      <c r="E832" s="247"/>
      <c r="F832" s="273"/>
      <c r="G832" s="661"/>
      <c r="H832" s="662"/>
    </row>
    <row r="833" spans="1:8" s="240" customFormat="1">
      <c r="A833" s="270"/>
      <c r="B833" s="271"/>
      <c r="C833" s="270"/>
      <c r="D833" s="272"/>
      <c r="E833" s="247"/>
      <c r="F833" s="273"/>
      <c r="G833" s="661"/>
      <c r="H833" s="662"/>
    </row>
    <row r="834" spans="1:8" s="240" customFormat="1">
      <c r="A834" s="270"/>
      <c r="B834" s="271"/>
      <c r="C834" s="270"/>
      <c r="D834" s="272"/>
      <c r="E834" s="247"/>
      <c r="F834" s="273"/>
      <c r="G834" s="661"/>
      <c r="H834" s="662"/>
    </row>
    <row r="835" spans="1:8" s="240" customFormat="1">
      <c r="A835" s="270"/>
      <c r="B835" s="271"/>
      <c r="C835" s="270"/>
      <c r="D835" s="272"/>
      <c r="E835" s="247"/>
      <c r="F835" s="273"/>
      <c r="G835" s="661"/>
      <c r="H835" s="662"/>
    </row>
    <row r="836" spans="1:8" s="240" customFormat="1">
      <c r="A836" s="270"/>
      <c r="B836" s="271"/>
      <c r="C836" s="270"/>
      <c r="D836" s="272"/>
      <c r="E836" s="247"/>
      <c r="F836" s="273"/>
      <c r="G836" s="661"/>
      <c r="H836" s="662"/>
    </row>
    <row r="837" spans="1:8" s="240" customFormat="1">
      <c r="A837" s="270"/>
      <c r="B837" s="271"/>
      <c r="C837" s="270"/>
      <c r="D837" s="272"/>
      <c r="E837" s="247"/>
      <c r="F837" s="273"/>
      <c r="G837" s="661"/>
      <c r="H837" s="662"/>
    </row>
    <row r="838" spans="1:8" s="240" customFormat="1">
      <c r="A838" s="270"/>
      <c r="B838" s="271"/>
      <c r="C838" s="270"/>
      <c r="D838" s="272"/>
      <c r="E838" s="247"/>
      <c r="F838" s="273"/>
      <c r="G838" s="661"/>
      <c r="H838" s="662"/>
    </row>
    <row r="839" spans="1:8" s="240" customFormat="1">
      <c r="A839" s="270"/>
      <c r="B839" s="271"/>
      <c r="C839" s="270"/>
      <c r="D839" s="272"/>
      <c r="E839" s="247"/>
      <c r="F839" s="273"/>
      <c r="G839" s="661"/>
      <c r="H839" s="662"/>
    </row>
    <row r="840" spans="1:8" s="240" customFormat="1">
      <c r="A840" s="270"/>
      <c r="B840" s="271"/>
      <c r="C840" s="270"/>
      <c r="D840" s="272"/>
      <c r="E840" s="247"/>
      <c r="F840" s="273"/>
      <c r="G840" s="661"/>
      <c r="H840" s="662"/>
    </row>
    <row r="841" spans="1:8" s="240" customFormat="1">
      <c r="A841" s="270"/>
      <c r="B841" s="271"/>
      <c r="C841" s="270"/>
      <c r="D841" s="272"/>
      <c r="E841" s="247"/>
      <c r="F841" s="273"/>
      <c r="G841" s="661"/>
      <c r="H841" s="662"/>
    </row>
    <row r="842" spans="1:8" s="240" customFormat="1">
      <c r="A842" s="270"/>
      <c r="B842" s="271"/>
      <c r="C842" s="270"/>
      <c r="D842" s="272"/>
      <c r="E842" s="247"/>
      <c r="F842" s="273"/>
      <c r="G842" s="661"/>
      <c r="H842" s="662"/>
    </row>
    <row r="843" spans="1:8" s="240" customFormat="1">
      <c r="A843" s="270"/>
      <c r="B843" s="271"/>
      <c r="C843" s="270"/>
      <c r="D843" s="272"/>
      <c r="E843" s="247"/>
      <c r="F843" s="273"/>
      <c r="G843" s="661"/>
      <c r="H843" s="662"/>
    </row>
    <row r="844" spans="1:8" s="240" customFormat="1">
      <c r="A844" s="270"/>
      <c r="B844" s="271"/>
      <c r="C844" s="270"/>
      <c r="D844" s="272"/>
      <c r="E844" s="247"/>
      <c r="F844" s="273"/>
      <c r="G844" s="661"/>
      <c r="H844" s="662"/>
    </row>
    <row r="845" spans="1:8" s="240" customFormat="1">
      <c r="A845" s="270"/>
      <c r="B845" s="271"/>
      <c r="C845" s="270"/>
      <c r="D845" s="272"/>
      <c r="E845" s="247"/>
      <c r="F845" s="273"/>
      <c r="G845" s="661"/>
      <c r="H845" s="662"/>
    </row>
    <row r="846" spans="1:8" s="240" customFormat="1">
      <c r="A846" s="270"/>
      <c r="B846" s="271"/>
      <c r="C846" s="270"/>
      <c r="D846" s="272"/>
      <c r="E846" s="247"/>
      <c r="F846" s="273"/>
      <c r="G846" s="661"/>
      <c r="H846" s="662"/>
    </row>
    <row r="847" spans="1:8" s="240" customFormat="1">
      <c r="A847" s="270"/>
      <c r="B847" s="271"/>
      <c r="C847" s="270"/>
      <c r="D847" s="272"/>
      <c r="E847" s="247"/>
      <c r="F847" s="273"/>
      <c r="G847" s="661"/>
      <c r="H847" s="662"/>
    </row>
    <row r="848" spans="1:8" s="240" customFormat="1">
      <c r="A848" s="270"/>
      <c r="B848" s="271"/>
      <c r="C848" s="270"/>
      <c r="D848" s="272"/>
      <c r="E848" s="247"/>
      <c r="F848" s="273"/>
      <c r="G848" s="661"/>
      <c r="H848" s="662"/>
    </row>
    <row r="849" spans="1:8" s="240" customFormat="1">
      <c r="A849" s="270"/>
      <c r="B849" s="271"/>
      <c r="C849" s="270"/>
      <c r="D849" s="272"/>
      <c r="E849" s="247"/>
      <c r="F849" s="273"/>
      <c r="G849" s="661"/>
      <c r="H849" s="662"/>
    </row>
    <row r="850" spans="1:8" s="240" customFormat="1">
      <c r="A850" s="270"/>
      <c r="B850" s="271"/>
      <c r="C850" s="270"/>
      <c r="D850" s="272"/>
      <c r="E850" s="247"/>
      <c r="F850" s="273"/>
      <c r="G850" s="661"/>
      <c r="H850" s="662"/>
    </row>
    <row r="851" spans="1:8" s="240" customFormat="1">
      <c r="A851" s="270"/>
      <c r="B851" s="271"/>
      <c r="C851" s="270"/>
      <c r="D851" s="272"/>
      <c r="E851" s="247"/>
      <c r="F851" s="273"/>
      <c r="G851" s="661"/>
      <c r="H851" s="662"/>
    </row>
    <row r="852" spans="1:8" s="240" customFormat="1">
      <c r="A852" s="270"/>
      <c r="B852" s="271"/>
      <c r="C852" s="270"/>
      <c r="D852" s="272"/>
      <c r="E852" s="247"/>
      <c r="F852" s="273"/>
      <c r="G852" s="661"/>
      <c r="H852" s="662"/>
    </row>
    <row r="853" spans="1:8" s="240" customFormat="1">
      <c r="A853" s="270"/>
      <c r="B853" s="271"/>
      <c r="C853" s="270"/>
      <c r="D853" s="272"/>
      <c r="E853" s="247"/>
      <c r="F853" s="273"/>
      <c r="G853" s="661"/>
      <c r="H853" s="662"/>
    </row>
    <row r="854" spans="1:8" s="240" customFormat="1">
      <c r="A854" s="270"/>
      <c r="B854" s="271"/>
      <c r="C854" s="270"/>
      <c r="D854" s="272"/>
      <c r="E854" s="247"/>
      <c r="F854" s="273"/>
      <c r="G854" s="661"/>
      <c r="H854" s="662"/>
    </row>
    <row r="855" spans="1:8" s="240" customFormat="1">
      <c r="A855" s="270"/>
      <c r="B855" s="271"/>
      <c r="C855" s="270"/>
      <c r="D855" s="272"/>
      <c r="E855" s="247"/>
      <c r="F855" s="273"/>
      <c r="G855" s="661"/>
      <c r="H855" s="662"/>
    </row>
    <row r="856" spans="1:8" s="240" customFormat="1">
      <c r="A856" s="270"/>
      <c r="B856" s="271"/>
      <c r="C856" s="270"/>
      <c r="D856" s="272"/>
      <c r="E856" s="247"/>
      <c r="F856" s="273"/>
      <c r="G856" s="661"/>
      <c r="H856" s="662"/>
    </row>
    <row r="857" spans="1:8" s="240" customFormat="1">
      <c r="A857" s="270"/>
      <c r="B857" s="271"/>
      <c r="C857" s="270"/>
      <c r="D857" s="272"/>
      <c r="E857" s="247"/>
      <c r="F857" s="273"/>
      <c r="G857" s="661"/>
      <c r="H857" s="662"/>
    </row>
    <row r="858" spans="1:8" s="240" customFormat="1">
      <c r="A858" s="270"/>
      <c r="B858" s="271"/>
      <c r="C858" s="270"/>
      <c r="D858" s="272"/>
      <c r="E858" s="247"/>
      <c r="F858" s="273"/>
      <c r="G858" s="661"/>
      <c r="H858" s="662"/>
    </row>
    <row r="859" spans="1:8" s="240" customFormat="1">
      <c r="A859" s="270"/>
      <c r="B859" s="271"/>
      <c r="C859" s="270"/>
      <c r="D859" s="272"/>
      <c r="E859" s="247"/>
      <c r="F859" s="273"/>
      <c r="G859" s="661"/>
      <c r="H859" s="662"/>
    </row>
    <row r="860" spans="1:8" s="240" customFormat="1">
      <c r="A860" s="270"/>
      <c r="B860" s="271"/>
      <c r="C860" s="270"/>
      <c r="D860" s="272"/>
      <c r="E860" s="247"/>
      <c r="F860" s="273"/>
      <c r="G860" s="661"/>
      <c r="H860" s="662"/>
    </row>
    <row r="861" spans="1:8" s="240" customFormat="1">
      <c r="A861" s="270"/>
      <c r="B861" s="271"/>
      <c r="C861" s="270"/>
      <c r="D861" s="272"/>
      <c r="E861" s="247"/>
      <c r="F861" s="273"/>
      <c r="G861" s="661"/>
      <c r="H861" s="662"/>
    </row>
    <row r="862" spans="1:8" s="240" customFormat="1">
      <c r="A862" s="270"/>
      <c r="B862" s="271"/>
      <c r="C862" s="270"/>
      <c r="D862" s="272"/>
      <c r="E862" s="247"/>
      <c r="F862" s="273"/>
      <c r="G862" s="661"/>
      <c r="H862" s="662"/>
    </row>
    <row r="863" spans="1:8" s="240" customFormat="1">
      <c r="A863" s="270"/>
      <c r="B863" s="271"/>
      <c r="C863" s="270"/>
      <c r="D863" s="272"/>
      <c r="E863" s="247"/>
      <c r="F863" s="273"/>
      <c r="G863" s="661"/>
      <c r="H863" s="662"/>
    </row>
    <row r="864" spans="1:8" s="240" customFormat="1">
      <c r="A864" s="270"/>
      <c r="B864" s="271"/>
      <c r="C864" s="270"/>
      <c r="D864" s="272"/>
      <c r="E864" s="247"/>
      <c r="F864" s="273"/>
      <c r="G864" s="661"/>
      <c r="H864" s="662"/>
    </row>
    <row r="865" spans="1:8" s="240" customFormat="1">
      <c r="A865" s="270"/>
      <c r="B865" s="271"/>
      <c r="C865" s="270"/>
      <c r="D865" s="272"/>
      <c r="E865" s="247"/>
      <c r="F865" s="273"/>
      <c r="G865" s="661"/>
      <c r="H865" s="662"/>
    </row>
    <row r="866" spans="1:8" s="240" customFormat="1">
      <c r="A866" s="270"/>
      <c r="B866" s="271"/>
      <c r="C866" s="270"/>
      <c r="D866" s="272"/>
      <c r="E866" s="247"/>
      <c r="F866" s="273"/>
      <c r="G866" s="661"/>
      <c r="H866" s="662"/>
    </row>
    <row r="867" spans="1:8" s="240" customFormat="1">
      <c r="A867" s="270"/>
      <c r="B867" s="271"/>
      <c r="C867" s="270"/>
      <c r="D867" s="272"/>
      <c r="E867" s="247"/>
      <c r="F867" s="273"/>
      <c r="G867" s="661"/>
      <c r="H867" s="662"/>
    </row>
    <row r="868" spans="1:8" s="240" customFormat="1">
      <c r="A868" s="270"/>
      <c r="B868" s="271"/>
      <c r="C868" s="270"/>
      <c r="D868" s="272"/>
      <c r="E868" s="247"/>
      <c r="F868" s="273"/>
      <c r="G868" s="661"/>
      <c r="H868" s="662"/>
    </row>
    <row r="869" spans="1:8" s="240" customFormat="1">
      <c r="A869" s="270"/>
      <c r="B869" s="271"/>
      <c r="C869" s="270"/>
      <c r="D869" s="272"/>
      <c r="E869" s="247"/>
      <c r="F869" s="273"/>
      <c r="G869" s="661"/>
      <c r="H869" s="662"/>
    </row>
    <row r="870" spans="1:8" s="240" customFormat="1">
      <c r="A870" s="270"/>
      <c r="B870" s="271"/>
      <c r="C870" s="270"/>
      <c r="D870" s="272"/>
      <c r="E870" s="247"/>
      <c r="F870" s="273"/>
      <c r="G870" s="661"/>
      <c r="H870" s="662"/>
    </row>
    <row r="871" spans="1:8" s="240" customFormat="1">
      <c r="A871" s="270"/>
      <c r="B871" s="271"/>
      <c r="C871" s="270"/>
      <c r="D871" s="272"/>
      <c r="E871" s="247"/>
      <c r="F871" s="273"/>
      <c r="G871" s="661"/>
      <c r="H871" s="662"/>
    </row>
    <row r="872" spans="1:8" s="240" customFormat="1">
      <c r="A872" s="270"/>
      <c r="B872" s="271"/>
      <c r="C872" s="270"/>
      <c r="D872" s="272"/>
      <c r="E872" s="247"/>
      <c r="F872" s="273"/>
      <c r="G872" s="661"/>
      <c r="H872" s="662"/>
    </row>
    <row r="873" spans="1:8" s="240" customFormat="1">
      <c r="A873" s="270"/>
      <c r="B873" s="271"/>
      <c r="C873" s="270"/>
      <c r="D873" s="272"/>
      <c r="E873" s="247"/>
      <c r="F873" s="273"/>
      <c r="G873" s="661"/>
      <c r="H873" s="662"/>
    </row>
    <row r="874" spans="1:8" s="240" customFormat="1">
      <c r="A874" s="270"/>
      <c r="B874" s="271"/>
      <c r="C874" s="270"/>
      <c r="D874" s="272"/>
      <c r="E874" s="247"/>
      <c r="F874" s="273"/>
      <c r="G874" s="661"/>
      <c r="H874" s="662"/>
    </row>
    <row r="875" spans="1:8" s="240" customFormat="1">
      <c r="A875" s="270"/>
      <c r="B875" s="271"/>
      <c r="C875" s="270"/>
      <c r="D875" s="272"/>
      <c r="E875" s="247"/>
      <c r="F875" s="273"/>
      <c r="G875" s="661"/>
      <c r="H875" s="662"/>
    </row>
    <row r="876" spans="1:8" s="240" customFormat="1">
      <c r="A876" s="270"/>
      <c r="B876" s="271"/>
      <c r="C876" s="270"/>
      <c r="D876" s="272"/>
      <c r="E876" s="247"/>
      <c r="F876" s="273"/>
      <c r="G876" s="661"/>
      <c r="H876" s="662"/>
    </row>
    <row r="877" spans="1:8" s="240" customFormat="1">
      <c r="A877" s="270"/>
      <c r="B877" s="271"/>
      <c r="C877" s="270"/>
      <c r="D877" s="272"/>
      <c r="E877" s="247"/>
      <c r="F877" s="273"/>
      <c r="G877" s="661"/>
      <c r="H877" s="662"/>
    </row>
    <row r="878" spans="1:8" s="240" customFormat="1">
      <c r="A878" s="270"/>
      <c r="B878" s="271"/>
      <c r="C878" s="270"/>
      <c r="D878" s="272"/>
      <c r="E878" s="247"/>
      <c r="F878" s="273"/>
      <c r="G878" s="661"/>
      <c r="H878" s="662"/>
    </row>
    <row r="879" spans="1:8" s="240" customFormat="1">
      <c r="A879" s="270"/>
      <c r="B879" s="271"/>
      <c r="C879" s="270"/>
      <c r="D879" s="272"/>
      <c r="E879" s="247"/>
      <c r="F879" s="273"/>
      <c r="G879" s="661"/>
      <c r="H879" s="662"/>
    </row>
    <row r="880" spans="1:8" s="240" customFormat="1">
      <c r="A880" s="270"/>
      <c r="B880" s="271"/>
      <c r="C880" s="270"/>
      <c r="D880" s="272"/>
      <c r="E880" s="247"/>
      <c r="F880" s="273"/>
      <c r="G880" s="661"/>
      <c r="H880" s="662"/>
    </row>
    <row r="881" spans="1:8" s="240" customFormat="1">
      <c r="A881" s="270"/>
      <c r="B881" s="271"/>
      <c r="C881" s="270"/>
      <c r="D881" s="272"/>
      <c r="E881" s="247"/>
      <c r="F881" s="273"/>
      <c r="G881" s="661"/>
      <c r="H881" s="662"/>
    </row>
    <row r="882" spans="1:8" s="240" customFormat="1">
      <c r="A882" s="270"/>
      <c r="B882" s="271"/>
      <c r="C882" s="270"/>
      <c r="D882" s="272"/>
      <c r="E882" s="247"/>
      <c r="F882" s="273"/>
      <c r="G882" s="661"/>
      <c r="H882" s="662"/>
    </row>
    <row r="883" spans="1:8" s="240" customFormat="1">
      <c r="A883" s="270"/>
      <c r="B883" s="271"/>
      <c r="C883" s="270"/>
      <c r="D883" s="272"/>
      <c r="E883" s="247"/>
      <c r="F883" s="273"/>
      <c r="G883" s="661"/>
      <c r="H883" s="662"/>
    </row>
    <row r="884" spans="1:8" s="240" customFormat="1">
      <c r="A884" s="270"/>
      <c r="B884" s="271"/>
      <c r="C884" s="270"/>
      <c r="D884" s="272"/>
      <c r="E884" s="247"/>
      <c r="F884" s="273"/>
      <c r="G884" s="661"/>
      <c r="H884" s="662"/>
    </row>
    <row r="885" spans="1:8" s="240" customFormat="1">
      <c r="A885" s="270"/>
      <c r="B885" s="271"/>
      <c r="C885" s="270"/>
      <c r="D885" s="272"/>
      <c r="E885" s="247"/>
      <c r="F885" s="273"/>
      <c r="G885" s="661"/>
      <c r="H885" s="662"/>
    </row>
    <row r="886" spans="1:8" s="240" customFormat="1">
      <c r="A886" s="270"/>
      <c r="B886" s="271"/>
      <c r="C886" s="270"/>
      <c r="D886" s="272"/>
      <c r="E886" s="247"/>
      <c r="F886" s="273"/>
      <c r="G886" s="661"/>
      <c r="H886" s="662"/>
    </row>
    <row r="887" spans="1:8" s="240" customFormat="1">
      <c r="A887" s="270"/>
      <c r="B887" s="271"/>
      <c r="C887" s="270"/>
      <c r="D887" s="272"/>
      <c r="E887" s="247"/>
      <c r="F887" s="273"/>
      <c r="G887" s="661"/>
      <c r="H887" s="662"/>
    </row>
    <row r="888" spans="1:8" s="240" customFormat="1">
      <c r="A888" s="270"/>
      <c r="B888" s="271"/>
      <c r="C888" s="270"/>
      <c r="D888" s="272"/>
      <c r="E888" s="247"/>
      <c r="F888" s="273"/>
      <c r="G888" s="661"/>
      <c r="H888" s="662"/>
    </row>
    <row r="889" spans="1:8" s="240" customFormat="1">
      <c r="A889" s="270"/>
      <c r="B889" s="271"/>
      <c r="C889" s="270"/>
      <c r="D889" s="272"/>
      <c r="E889" s="247"/>
      <c r="F889" s="273"/>
      <c r="G889" s="661"/>
      <c r="H889" s="662"/>
    </row>
    <row r="890" spans="1:8" s="240" customFormat="1">
      <c r="A890" s="270"/>
      <c r="B890" s="271"/>
      <c r="C890" s="270"/>
      <c r="D890" s="272"/>
      <c r="E890" s="247"/>
      <c r="F890" s="273"/>
      <c r="G890" s="661"/>
      <c r="H890" s="662"/>
    </row>
    <row r="891" spans="1:8" s="240" customFormat="1">
      <c r="A891" s="270"/>
      <c r="B891" s="271"/>
      <c r="C891" s="270"/>
      <c r="D891" s="272"/>
      <c r="E891" s="247"/>
      <c r="F891" s="273"/>
      <c r="G891" s="661"/>
      <c r="H891" s="662"/>
    </row>
    <row r="892" spans="1:8" s="240" customFormat="1">
      <c r="A892" s="270"/>
      <c r="B892" s="271"/>
      <c r="C892" s="270"/>
      <c r="D892" s="272"/>
      <c r="E892" s="247"/>
      <c r="F892" s="273"/>
      <c r="G892" s="661"/>
      <c r="H892" s="662"/>
    </row>
    <row r="893" spans="1:8" s="240" customFormat="1">
      <c r="A893" s="270"/>
      <c r="B893" s="271"/>
      <c r="C893" s="270"/>
      <c r="D893" s="272"/>
      <c r="E893" s="247"/>
      <c r="F893" s="273"/>
      <c r="G893" s="661"/>
      <c r="H893" s="662"/>
    </row>
    <row r="894" spans="1:8" s="240" customFormat="1">
      <c r="A894" s="270"/>
      <c r="B894" s="271"/>
      <c r="C894" s="270"/>
      <c r="D894" s="272"/>
      <c r="E894" s="247"/>
      <c r="F894" s="273"/>
      <c r="G894" s="661"/>
      <c r="H894" s="662"/>
    </row>
    <row r="895" spans="1:8" s="240" customFormat="1">
      <c r="A895" s="270"/>
      <c r="B895" s="271"/>
      <c r="C895" s="270"/>
      <c r="D895" s="272"/>
      <c r="E895" s="247"/>
      <c r="F895" s="273"/>
      <c r="G895" s="661"/>
      <c r="H895" s="662"/>
    </row>
    <row r="896" spans="1:8" s="240" customFormat="1">
      <c r="A896" s="270"/>
      <c r="B896" s="271"/>
      <c r="C896" s="270"/>
      <c r="D896" s="272"/>
      <c r="E896" s="247"/>
      <c r="F896" s="273"/>
      <c r="G896" s="661"/>
      <c r="H896" s="662"/>
    </row>
    <row r="897" spans="1:8" s="240" customFormat="1">
      <c r="A897" s="270"/>
      <c r="B897" s="271"/>
      <c r="C897" s="270"/>
      <c r="D897" s="272"/>
      <c r="E897" s="247"/>
      <c r="F897" s="273"/>
      <c r="G897" s="661"/>
      <c r="H897" s="662"/>
    </row>
    <row r="898" spans="1:8" s="240" customFormat="1">
      <c r="A898" s="270"/>
      <c r="B898" s="271"/>
      <c r="C898" s="270"/>
      <c r="D898" s="272"/>
      <c r="E898" s="247"/>
      <c r="F898" s="273"/>
      <c r="G898" s="661"/>
      <c r="H898" s="662"/>
    </row>
    <row r="899" spans="1:8" s="240" customFormat="1">
      <c r="A899" s="270"/>
      <c r="B899" s="271"/>
      <c r="C899" s="270"/>
      <c r="D899" s="272"/>
      <c r="E899" s="247"/>
      <c r="F899" s="273"/>
      <c r="G899" s="661"/>
      <c r="H899" s="662"/>
    </row>
    <row r="900" spans="1:8" s="240" customFormat="1">
      <c r="A900" s="270"/>
      <c r="B900" s="271"/>
      <c r="C900" s="270"/>
      <c r="D900" s="272"/>
      <c r="E900" s="247"/>
      <c r="F900" s="273"/>
      <c r="G900" s="661"/>
      <c r="H900" s="662"/>
    </row>
    <row r="901" spans="1:8" s="240" customFormat="1">
      <c r="A901" s="270"/>
      <c r="B901" s="271"/>
      <c r="C901" s="270"/>
      <c r="D901" s="272"/>
      <c r="E901" s="247"/>
      <c r="F901" s="273"/>
      <c r="G901" s="661"/>
      <c r="H901" s="662"/>
    </row>
    <row r="902" spans="1:8" s="240" customFormat="1">
      <c r="A902" s="270"/>
      <c r="B902" s="271"/>
      <c r="C902" s="270"/>
      <c r="D902" s="272"/>
      <c r="E902" s="247"/>
      <c r="F902" s="273"/>
      <c r="G902" s="661"/>
      <c r="H902" s="662"/>
    </row>
    <row r="903" spans="1:8" s="240" customFormat="1">
      <c r="A903" s="270"/>
      <c r="B903" s="271"/>
      <c r="C903" s="270"/>
      <c r="D903" s="272"/>
      <c r="E903" s="247"/>
      <c r="F903" s="273"/>
      <c r="G903" s="661"/>
      <c r="H903" s="662"/>
    </row>
    <row r="904" spans="1:8" s="240" customFormat="1">
      <c r="A904" s="270"/>
      <c r="B904" s="271"/>
      <c r="C904" s="270"/>
      <c r="D904" s="272"/>
      <c r="E904" s="247"/>
      <c r="F904" s="273"/>
      <c r="G904" s="661"/>
      <c r="H904" s="662"/>
    </row>
    <row r="905" spans="1:8" s="240" customFormat="1">
      <c r="A905" s="270"/>
      <c r="B905" s="271"/>
      <c r="C905" s="270"/>
      <c r="D905" s="272"/>
      <c r="E905" s="247"/>
      <c r="F905" s="273"/>
      <c r="G905" s="661"/>
      <c r="H905" s="662"/>
    </row>
    <row r="906" spans="1:8" s="240" customFormat="1">
      <c r="A906" s="270"/>
      <c r="B906" s="271"/>
      <c r="C906" s="270"/>
      <c r="D906" s="272"/>
      <c r="E906" s="247"/>
      <c r="F906" s="273"/>
      <c r="G906" s="661"/>
      <c r="H906" s="662"/>
    </row>
    <row r="907" spans="1:8" s="240" customFormat="1">
      <c r="A907" s="270"/>
      <c r="B907" s="271"/>
      <c r="C907" s="270"/>
      <c r="D907" s="272"/>
      <c r="E907" s="247"/>
      <c r="F907" s="273"/>
      <c r="G907" s="661"/>
      <c r="H907" s="662"/>
    </row>
    <row r="908" spans="1:8" s="240" customFormat="1">
      <c r="A908" s="270"/>
      <c r="B908" s="271"/>
      <c r="C908" s="270"/>
      <c r="D908" s="272"/>
      <c r="E908" s="247"/>
      <c r="F908" s="273"/>
      <c r="G908" s="661"/>
      <c r="H908" s="662"/>
    </row>
    <row r="909" spans="1:8" s="240" customFormat="1">
      <c r="A909" s="270"/>
      <c r="B909" s="271"/>
      <c r="C909" s="270"/>
      <c r="D909" s="272"/>
      <c r="E909" s="247"/>
      <c r="F909" s="273"/>
      <c r="G909" s="661"/>
      <c r="H909" s="662"/>
    </row>
    <row r="910" spans="1:8" s="240" customFormat="1">
      <c r="A910" s="270"/>
      <c r="B910" s="271"/>
      <c r="C910" s="270"/>
      <c r="D910" s="272"/>
      <c r="E910" s="247"/>
      <c r="F910" s="273"/>
      <c r="G910" s="661"/>
      <c r="H910" s="662"/>
    </row>
    <row r="911" spans="1:8" s="240" customFormat="1">
      <c r="A911" s="270"/>
      <c r="B911" s="271"/>
      <c r="C911" s="270"/>
      <c r="D911" s="272"/>
      <c r="E911" s="247"/>
      <c r="F911" s="273"/>
      <c r="G911" s="661"/>
      <c r="H911" s="662"/>
    </row>
    <row r="912" spans="1:8" s="240" customFormat="1">
      <c r="A912" s="270"/>
      <c r="B912" s="271"/>
      <c r="C912" s="270"/>
      <c r="D912" s="272"/>
      <c r="E912" s="247"/>
      <c r="F912" s="273"/>
      <c r="G912" s="661"/>
      <c r="H912" s="662"/>
    </row>
    <row r="913" spans="1:8" s="240" customFormat="1">
      <c r="A913" s="270"/>
      <c r="B913" s="271"/>
      <c r="C913" s="270"/>
      <c r="D913" s="272"/>
      <c r="E913" s="247"/>
      <c r="F913" s="273"/>
      <c r="G913" s="661"/>
      <c r="H913" s="662"/>
    </row>
    <row r="914" spans="1:8" s="240" customFormat="1">
      <c r="A914" s="270"/>
      <c r="B914" s="271"/>
      <c r="C914" s="270"/>
      <c r="D914" s="272"/>
      <c r="E914" s="247"/>
      <c r="F914" s="273"/>
      <c r="G914" s="661"/>
      <c r="H914" s="662"/>
    </row>
    <row r="915" spans="1:8" s="240" customFormat="1">
      <c r="A915" s="270"/>
      <c r="B915" s="271"/>
      <c r="C915" s="270"/>
      <c r="D915" s="272"/>
      <c r="E915" s="247"/>
      <c r="F915" s="273"/>
      <c r="G915" s="661"/>
      <c r="H915" s="662"/>
    </row>
    <row r="916" spans="1:8" s="240" customFormat="1">
      <c r="A916" s="270"/>
      <c r="B916" s="271"/>
      <c r="C916" s="270"/>
      <c r="D916" s="272"/>
      <c r="E916" s="247"/>
      <c r="F916" s="273"/>
      <c r="G916" s="661"/>
      <c r="H916" s="662"/>
    </row>
    <row r="917" spans="1:8" s="240" customFormat="1">
      <c r="A917" s="270"/>
      <c r="B917" s="271"/>
      <c r="C917" s="270"/>
      <c r="D917" s="272"/>
      <c r="E917" s="247"/>
      <c r="F917" s="273"/>
      <c r="G917" s="661"/>
      <c r="H917" s="662"/>
    </row>
    <row r="918" spans="1:8" s="240" customFormat="1">
      <c r="A918" s="270"/>
      <c r="B918" s="271"/>
      <c r="C918" s="270"/>
      <c r="D918" s="272"/>
      <c r="E918" s="247"/>
      <c r="F918" s="273"/>
      <c r="G918" s="661"/>
      <c r="H918" s="662"/>
    </row>
    <row r="919" spans="1:8" s="240" customFormat="1">
      <c r="A919" s="270"/>
      <c r="B919" s="271"/>
      <c r="C919" s="270"/>
      <c r="D919" s="272"/>
      <c r="E919" s="247"/>
      <c r="F919" s="273"/>
      <c r="G919" s="661"/>
      <c r="H919" s="662"/>
    </row>
    <row r="920" spans="1:8" s="240" customFormat="1">
      <c r="A920" s="270"/>
      <c r="B920" s="271"/>
      <c r="C920" s="270"/>
      <c r="D920" s="272"/>
      <c r="E920" s="247"/>
      <c r="F920" s="273"/>
      <c r="G920" s="661"/>
      <c r="H920" s="662"/>
    </row>
    <row r="921" spans="1:8" s="240" customFormat="1">
      <c r="A921" s="270"/>
      <c r="B921" s="271"/>
      <c r="C921" s="270"/>
      <c r="D921" s="272"/>
      <c r="E921" s="247"/>
      <c r="F921" s="273"/>
      <c r="G921" s="661"/>
      <c r="H921" s="662"/>
    </row>
    <row r="922" spans="1:8" s="240" customFormat="1">
      <c r="A922" s="270"/>
      <c r="B922" s="271"/>
      <c r="C922" s="270"/>
      <c r="D922" s="272"/>
      <c r="E922" s="247"/>
      <c r="F922" s="273"/>
      <c r="G922" s="661"/>
      <c r="H922" s="662"/>
    </row>
    <row r="923" spans="1:8" s="240" customFormat="1">
      <c r="A923" s="270"/>
      <c r="B923" s="271"/>
      <c r="C923" s="270"/>
      <c r="D923" s="272"/>
      <c r="E923" s="247"/>
      <c r="F923" s="273"/>
      <c r="G923" s="661"/>
      <c r="H923" s="662"/>
    </row>
    <row r="924" spans="1:8" s="240" customFormat="1">
      <c r="A924" s="270"/>
      <c r="B924" s="271"/>
      <c r="C924" s="270"/>
      <c r="D924" s="272"/>
      <c r="E924" s="247"/>
      <c r="F924" s="273"/>
      <c r="G924" s="661"/>
      <c r="H924" s="662"/>
    </row>
    <row r="925" spans="1:8" s="240" customFormat="1">
      <c r="A925" s="270"/>
      <c r="B925" s="271"/>
      <c r="C925" s="270"/>
      <c r="D925" s="272"/>
      <c r="E925" s="247"/>
      <c r="F925" s="273"/>
      <c r="G925" s="661"/>
      <c r="H925" s="662"/>
    </row>
    <row r="926" spans="1:8" s="240" customFormat="1">
      <c r="A926" s="270"/>
      <c r="B926" s="271"/>
      <c r="C926" s="270"/>
      <c r="D926" s="272"/>
      <c r="E926" s="247"/>
      <c r="F926" s="273"/>
      <c r="G926" s="661"/>
      <c r="H926" s="662"/>
    </row>
    <row r="927" spans="1:8" s="240" customFormat="1">
      <c r="A927" s="270"/>
      <c r="B927" s="271"/>
      <c r="C927" s="270"/>
      <c r="D927" s="272"/>
      <c r="E927" s="247"/>
      <c r="F927" s="273"/>
      <c r="G927" s="661"/>
      <c r="H927" s="662"/>
    </row>
    <row r="928" spans="1:8" s="240" customFormat="1">
      <c r="A928" s="270"/>
      <c r="B928" s="271"/>
      <c r="C928" s="270"/>
      <c r="D928" s="272"/>
      <c r="E928" s="247"/>
      <c r="F928" s="273"/>
      <c r="G928" s="661"/>
      <c r="H928" s="662"/>
    </row>
    <row r="929" spans="1:8" s="240" customFormat="1">
      <c r="A929" s="270"/>
      <c r="B929" s="271"/>
      <c r="C929" s="270"/>
      <c r="D929" s="272"/>
      <c r="E929" s="247"/>
      <c r="F929" s="273"/>
      <c r="G929" s="661"/>
      <c r="H929" s="662"/>
    </row>
    <row r="930" spans="1:8" s="240" customFormat="1">
      <c r="A930" s="270"/>
      <c r="B930" s="271"/>
      <c r="C930" s="270"/>
      <c r="D930" s="272"/>
      <c r="E930" s="247"/>
      <c r="F930" s="273"/>
      <c r="G930" s="661"/>
      <c r="H930" s="662"/>
    </row>
    <row r="931" spans="1:8" s="240" customFormat="1">
      <c r="A931" s="270"/>
      <c r="B931" s="271"/>
      <c r="C931" s="270"/>
      <c r="D931" s="272"/>
      <c r="E931" s="247"/>
      <c r="F931" s="273"/>
      <c r="G931" s="661"/>
      <c r="H931" s="662"/>
    </row>
    <row r="932" spans="1:8" s="240" customFormat="1">
      <c r="A932" s="270"/>
      <c r="B932" s="271"/>
      <c r="C932" s="270"/>
      <c r="D932" s="272"/>
      <c r="E932" s="247"/>
      <c r="F932" s="273"/>
      <c r="G932" s="661"/>
      <c r="H932" s="662"/>
    </row>
    <row r="933" spans="1:8" s="240" customFormat="1">
      <c r="A933" s="270"/>
      <c r="B933" s="271"/>
      <c r="C933" s="270"/>
      <c r="D933" s="272"/>
      <c r="E933" s="247"/>
      <c r="F933" s="273"/>
      <c r="G933" s="661"/>
      <c r="H933" s="662"/>
    </row>
    <row r="934" spans="1:8" s="240" customFormat="1">
      <c r="A934" s="270"/>
      <c r="B934" s="271"/>
      <c r="C934" s="270"/>
      <c r="D934" s="272"/>
      <c r="E934" s="247"/>
      <c r="F934" s="273"/>
      <c r="G934" s="661"/>
      <c r="H934" s="662"/>
    </row>
    <row r="935" spans="1:8" s="240" customFormat="1">
      <c r="A935" s="270"/>
      <c r="B935" s="271"/>
      <c r="C935" s="270"/>
      <c r="D935" s="272"/>
      <c r="E935" s="247"/>
      <c r="F935" s="273"/>
      <c r="G935" s="661"/>
      <c r="H935" s="662"/>
    </row>
    <row r="936" spans="1:8" s="240" customFormat="1">
      <c r="A936" s="270"/>
      <c r="B936" s="271"/>
      <c r="C936" s="270"/>
      <c r="D936" s="272"/>
      <c r="E936" s="247"/>
      <c r="F936" s="273"/>
      <c r="G936" s="661"/>
      <c r="H936" s="662"/>
    </row>
    <row r="937" spans="1:8" s="240" customFormat="1">
      <c r="A937" s="270"/>
      <c r="B937" s="271"/>
      <c r="C937" s="270"/>
      <c r="D937" s="272"/>
      <c r="E937" s="247"/>
      <c r="F937" s="273"/>
      <c r="G937" s="661"/>
      <c r="H937" s="662"/>
    </row>
    <row r="938" spans="1:8" s="240" customFormat="1">
      <c r="A938" s="270"/>
      <c r="B938" s="271"/>
      <c r="C938" s="270"/>
      <c r="D938" s="272"/>
      <c r="E938" s="247"/>
      <c r="F938" s="273"/>
      <c r="G938" s="661"/>
      <c r="H938" s="662"/>
    </row>
    <row r="939" spans="1:8" s="240" customFormat="1">
      <c r="A939" s="270"/>
      <c r="B939" s="271"/>
      <c r="C939" s="270"/>
      <c r="D939" s="272"/>
      <c r="E939" s="247"/>
      <c r="F939" s="273"/>
      <c r="G939" s="661"/>
      <c r="H939" s="662"/>
    </row>
    <row r="940" spans="1:8" s="240" customFormat="1">
      <c r="A940" s="270"/>
      <c r="B940" s="271"/>
      <c r="C940" s="270"/>
      <c r="D940" s="272"/>
      <c r="E940" s="247"/>
      <c r="F940" s="273"/>
      <c r="G940" s="661"/>
      <c r="H940" s="662"/>
    </row>
    <row r="941" spans="1:8" s="240" customFormat="1">
      <c r="A941" s="270"/>
      <c r="B941" s="271"/>
      <c r="C941" s="270"/>
      <c r="D941" s="272"/>
      <c r="E941" s="247"/>
      <c r="F941" s="273"/>
      <c r="G941" s="661"/>
      <c r="H941" s="662"/>
    </row>
    <row r="942" spans="1:8" s="240" customFormat="1">
      <c r="A942" s="270"/>
      <c r="B942" s="271"/>
      <c r="C942" s="270"/>
      <c r="D942" s="272"/>
      <c r="E942" s="247"/>
      <c r="F942" s="273"/>
      <c r="G942" s="661"/>
      <c r="H942" s="662"/>
    </row>
    <row r="943" spans="1:8" s="240" customFormat="1">
      <c r="A943" s="270"/>
      <c r="B943" s="271"/>
      <c r="C943" s="270"/>
      <c r="D943" s="272"/>
      <c r="E943" s="247"/>
      <c r="F943" s="273"/>
      <c r="G943" s="661"/>
      <c r="H943" s="662"/>
    </row>
    <row r="944" spans="1:8" s="240" customFormat="1">
      <c r="A944" s="270"/>
      <c r="B944" s="271"/>
      <c r="C944" s="270"/>
      <c r="D944" s="272"/>
      <c r="E944" s="247"/>
      <c r="F944" s="273"/>
      <c r="G944" s="661"/>
      <c r="H944" s="662"/>
    </row>
    <row r="945" spans="1:8" s="240" customFormat="1">
      <c r="A945" s="270"/>
      <c r="B945" s="271"/>
      <c r="C945" s="270"/>
      <c r="D945" s="272"/>
      <c r="E945" s="247"/>
      <c r="F945" s="273"/>
      <c r="G945" s="661"/>
      <c r="H945" s="662"/>
    </row>
    <row r="946" spans="1:8" s="240" customFormat="1">
      <c r="A946" s="270"/>
      <c r="B946" s="271"/>
      <c r="C946" s="270"/>
      <c r="D946" s="272"/>
      <c r="E946" s="247"/>
      <c r="F946" s="273"/>
      <c r="G946" s="661"/>
      <c r="H946" s="662"/>
    </row>
    <row r="947" spans="1:8" s="240" customFormat="1">
      <c r="A947" s="270"/>
      <c r="B947" s="271"/>
      <c r="C947" s="270"/>
      <c r="D947" s="272"/>
      <c r="E947" s="247"/>
      <c r="F947" s="273"/>
      <c r="G947" s="661"/>
      <c r="H947" s="662"/>
    </row>
    <row r="948" spans="1:8" s="240" customFormat="1">
      <c r="A948" s="270"/>
      <c r="B948" s="271"/>
      <c r="C948" s="270"/>
      <c r="D948" s="272"/>
      <c r="E948" s="247"/>
      <c r="F948" s="273"/>
      <c r="G948" s="661"/>
      <c r="H948" s="662"/>
    </row>
    <row r="949" spans="1:8" s="240" customFormat="1">
      <c r="A949" s="270"/>
      <c r="B949" s="271"/>
      <c r="C949" s="270"/>
      <c r="D949" s="272"/>
      <c r="E949" s="247"/>
      <c r="F949" s="273"/>
      <c r="G949" s="661"/>
      <c r="H949" s="662"/>
    </row>
    <row r="950" spans="1:8" s="240" customFormat="1">
      <c r="A950" s="270"/>
      <c r="B950" s="271"/>
      <c r="C950" s="270"/>
      <c r="D950" s="272"/>
      <c r="E950" s="247"/>
      <c r="F950" s="273"/>
      <c r="G950" s="661"/>
      <c r="H950" s="662"/>
    </row>
    <row r="951" spans="1:8" s="240" customFormat="1">
      <c r="A951" s="270"/>
      <c r="B951" s="271"/>
      <c r="C951" s="270"/>
      <c r="D951" s="272"/>
      <c r="E951" s="247"/>
      <c r="F951" s="273"/>
      <c r="G951" s="661"/>
      <c r="H951" s="662"/>
    </row>
    <row r="952" spans="1:8" s="240" customFormat="1">
      <c r="A952" s="270"/>
      <c r="B952" s="271"/>
      <c r="C952" s="270"/>
      <c r="D952" s="272"/>
      <c r="E952" s="247"/>
      <c r="F952" s="273"/>
      <c r="G952" s="661"/>
      <c r="H952" s="662"/>
    </row>
    <row r="953" spans="1:8" s="240" customFormat="1">
      <c r="A953" s="270"/>
      <c r="B953" s="271"/>
      <c r="C953" s="270"/>
      <c r="D953" s="272"/>
      <c r="E953" s="247"/>
      <c r="F953" s="273"/>
      <c r="G953" s="661"/>
      <c r="H953" s="662"/>
    </row>
    <row r="954" spans="1:8" s="240" customFormat="1">
      <c r="A954" s="270"/>
      <c r="B954" s="271"/>
      <c r="C954" s="270"/>
      <c r="D954" s="272"/>
      <c r="E954" s="247"/>
      <c r="F954" s="273"/>
      <c r="G954" s="661"/>
      <c r="H954" s="662"/>
    </row>
    <row r="955" spans="1:8" s="240" customFormat="1">
      <c r="A955" s="270"/>
      <c r="B955" s="271"/>
      <c r="C955" s="270"/>
      <c r="D955" s="272"/>
      <c r="E955" s="247"/>
      <c r="F955" s="273"/>
      <c r="G955" s="661"/>
      <c r="H955" s="662"/>
    </row>
    <row r="956" spans="1:8" s="240" customFormat="1">
      <c r="A956" s="270"/>
      <c r="B956" s="271"/>
      <c r="C956" s="270"/>
      <c r="D956" s="272"/>
      <c r="E956" s="247"/>
      <c r="F956" s="273"/>
      <c r="G956" s="661"/>
      <c r="H956" s="662"/>
    </row>
    <row r="957" spans="1:8" s="240" customFormat="1">
      <c r="A957" s="270"/>
      <c r="B957" s="271"/>
      <c r="C957" s="270"/>
      <c r="D957" s="272"/>
      <c r="E957" s="247"/>
      <c r="F957" s="273"/>
      <c r="G957" s="661"/>
      <c r="H957" s="662"/>
    </row>
    <row r="958" spans="1:8" s="240" customFormat="1">
      <c r="A958" s="270"/>
      <c r="B958" s="271"/>
      <c r="C958" s="270"/>
      <c r="D958" s="272"/>
      <c r="E958" s="247"/>
      <c r="F958" s="273"/>
      <c r="G958" s="661"/>
      <c r="H958" s="662"/>
    </row>
    <row r="959" spans="1:8" s="240" customFormat="1">
      <c r="A959" s="270"/>
      <c r="B959" s="271"/>
      <c r="C959" s="270"/>
      <c r="D959" s="272"/>
      <c r="E959" s="247"/>
      <c r="F959" s="273"/>
      <c r="G959" s="661"/>
      <c r="H959" s="662"/>
    </row>
    <row r="960" spans="1:8" s="240" customFormat="1">
      <c r="A960" s="270"/>
      <c r="B960" s="271"/>
      <c r="C960" s="270"/>
      <c r="D960" s="272"/>
      <c r="E960" s="247"/>
      <c r="F960" s="273"/>
      <c r="G960" s="661"/>
      <c r="H960" s="662"/>
    </row>
    <row r="961" spans="1:8" s="240" customFormat="1">
      <c r="A961" s="270"/>
      <c r="B961" s="271"/>
      <c r="C961" s="270"/>
      <c r="D961" s="272"/>
      <c r="E961" s="247"/>
      <c r="F961" s="273"/>
      <c r="G961" s="661"/>
      <c r="H961" s="662"/>
    </row>
    <row r="962" spans="1:8" s="240" customFormat="1">
      <c r="A962" s="270"/>
      <c r="B962" s="271"/>
      <c r="C962" s="270"/>
      <c r="D962" s="272"/>
      <c r="E962" s="247"/>
      <c r="F962" s="273"/>
      <c r="G962" s="661"/>
      <c r="H962" s="662"/>
    </row>
    <row r="963" spans="1:8" s="240" customFormat="1">
      <c r="A963" s="270"/>
      <c r="B963" s="271"/>
      <c r="C963" s="270"/>
      <c r="D963" s="272"/>
      <c r="E963" s="247"/>
      <c r="F963" s="273"/>
      <c r="G963" s="661"/>
      <c r="H963" s="662"/>
    </row>
    <row r="964" spans="1:8" s="240" customFormat="1">
      <c r="A964" s="270"/>
      <c r="B964" s="271"/>
      <c r="C964" s="270"/>
      <c r="D964" s="272"/>
      <c r="E964" s="247"/>
      <c r="F964" s="273"/>
      <c r="G964" s="661"/>
      <c r="H964" s="662"/>
    </row>
    <row r="965" spans="1:8" s="240" customFormat="1">
      <c r="A965" s="270"/>
      <c r="B965" s="271"/>
      <c r="C965" s="270"/>
      <c r="D965" s="272"/>
      <c r="E965" s="247"/>
      <c r="F965" s="273"/>
      <c r="G965" s="661"/>
      <c r="H965" s="662"/>
    </row>
    <row r="966" spans="1:8" s="240" customFormat="1">
      <c r="A966" s="270"/>
      <c r="B966" s="271"/>
      <c r="C966" s="270"/>
      <c r="D966" s="272"/>
      <c r="E966" s="247"/>
      <c r="F966" s="273"/>
      <c r="G966" s="661"/>
      <c r="H966" s="662"/>
    </row>
    <row r="967" spans="1:8" s="240" customFormat="1">
      <c r="A967" s="270"/>
      <c r="B967" s="271"/>
      <c r="C967" s="270"/>
      <c r="D967" s="272"/>
      <c r="E967" s="247"/>
      <c r="F967" s="273"/>
      <c r="G967" s="661"/>
      <c r="H967" s="662"/>
    </row>
    <row r="968" spans="1:8" s="240" customFormat="1">
      <c r="A968" s="270"/>
      <c r="B968" s="271"/>
      <c r="C968" s="270"/>
      <c r="D968" s="272"/>
      <c r="E968" s="247"/>
      <c r="F968" s="273"/>
      <c r="G968" s="661"/>
      <c r="H968" s="662"/>
    </row>
    <row r="969" spans="1:8" s="240" customFormat="1">
      <c r="A969" s="270"/>
      <c r="B969" s="271"/>
      <c r="C969" s="270"/>
      <c r="D969" s="272"/>
      <c r="E969" s="247"/>
      <c r="F969" s="273"/>
      <c r="G969" s="661"/>
      <c r="H969" s="662"/>
    </row>
    <row r="970" spans="1:8" s="240" customFormat="1">
      <c r="A970" s="270"/>
      <c r="B970" s="271"/>
      <c r="C970" s="270"/>
      <c r="D970" s="272"/>
      <c r="E970" s="247"/>
      <c r="F970" s="273"/>
      <c r="G970" s="661"/>
      <c r="H970" s="662"/>
    </row>
    <row r="971" spans="1:8" s="240" customFormat="1">
      <c r="A971" s="270"/>
      <c r="B971" s="271"/>
      <c r="C971" s="270"/>
      <c r="D971" s="272"/>
      <c r="E971" s="247"/>
      <c r="F971" s="273"/>
      <c r="G971" s="661"/>
      <c r="H971" s="662"/>
    </row>
    <row r="972" spans="1:8" s="240" customFormat="1">
      <c r="A972" s="270"/>
      <c r="B972" s="271"/>
      <c r="C972" s="270"/>
      <c r="D972" s="272"/>
      <c r="E972" s="247"/>
      <c r="F972" s="273"/>
      <c r="G972" s="661"/>
      <c r="H972" s="662"/>
    </row>
    <row r="973" spans="1:8" s="240" customFormat="1">
      <c r="A973" s="270"/>
      <c r="B973" s="271"/>
      <c r="C973" s="270"/>
      <c r="D973" s="272"/>
      <c r="E973" s="247"/>
      <c r="F973" s="273"/>
      <c r="G973" s="661"/>
      <c r="H973" s="662"/>
    </row>
    <row r="974" spans="1:8" s="240" customFormat="1">
      <c r="A974" s="270"/>
      <c r="B974" s="271"/>
      <c r="C974" s="270"/>
      <c r="D974" s="272"/>
      <c r="E974" s="247"/>
      <c r="F974" s="273"/>
      <c r="G974" s="661"/>
      <c r="H974" s="662"/>
    </row>
    <row r="975" spans="1:8" s="240" customFormat="1">
      <c r="A975" s="270"/>
      <c r="B975" s="271"/>
      <c r="C975" s="270"/>
      <c r="D975" s="272"/>
      <c r="E975" s="247"/>
      <c r="F975" s="273"/>
      <c r="G975" s="661"/>
      <c r="H975" s="662"/>
    </row>
    <row r="976" spans="1:8" s="240" customFormat="1">
      <c r="A976" s="270"/>
      <c r="B976" s="271"/>
      <c r="C976" s="270"/>
      <c r="D976" s="272"/>
      <c r="E976" s="247"/>
      <c r="F976" s="273"/>
      <c r="G976" s="661"/>
      <c r="H976" s="662"/>
    </row>
    <row r="977" spans="1:8" s="240" customFormat="1">
      <c r="A977" s="270"/>
      <c r="B977" s="271"/>
      <c r="C977" s="270"/>
      <c r="D977" s="272"/>
      <c r="E977" s="247"/>
      <c r="F977" s="273"/>
      <c r="G977" s="661"/>
      <c r="H977" s="662"/>
    </row>
    <row r="978" spans="1:8" s="240" customFormat="1">
      <c r="A978" s="270"/>
      <c r="B978" s="271"/>
      <c r="C978" s="270"/>
      <c r="D978" s="272"/>
      <c r="E978" s="247"/>
      <c r="F978" s="273"/>
      <c r="G978" s="661"/>
      <c r="H978" s="662"/>
    </row>
    <row r="979" spans="1:8" s="240" customFormat="1">
      <c r="A979" s="270"/>
      <c r="B979" s="271"/>
      <c r="C979" s="270"/>
      <c r="D979" s="272"/>
      <c r="E979" s="247"/>
      <c r="F979" s="273"/>
      <c r="G979" s="661"/>
      <c r="H979" s="662"/>
    </row>
    <row r="980" spans="1:8" s="240" customFormat="1">
      <c r="A980" s="270"/>
      <c r="B980" s="271"/>
      <c r="C980" s="270"/>
      <c r="D980" s="272"/>
      <c r="E980" s="247"/>
      <c r="F980" s="273"/>
      <c r="G980" s="661"/>
      <c r="H980" s="662"/>
    </row>
    <row r="981" spans="1:8" s="240" customFormat="1">
      <c r="A981" s="270"/>
      <c r="B981" s="271"/>
      <c r="C981" s="270"/>
      <c r="D981" s="272"/>
      <c r="E981" s="247"/>
      <c r="F981" s="273"/>
      <c r="G981" s="661"/>
      <c r="H981" s="662"/>
    </row>
    <row r="982" spans="1:8" s="240" customFormat="1">
      <c r="A982" s="270"/>
      <c r="B982" s="271"/>
      <c r="C982" s="270"/>
      <c r="D982" s="272"/>
      <c r="E982" s="247"/>
      <c r="F982" s="273"/>
      <c r="G982" s="661"/>
      <c r="H982" s="662"/>
    </row>
    <row r="983" spans="1:8" s="240" customFormat="1">
      <c r="A983" s="270"/>
      <c r="B983" s="271"/>
      <c r="C983" s="270"/>
      <c r="D983" s="272"/>
      <c r="E983" s="247"/>
      <c r="F983" s="273"/>
      <c r="G983" s="661"/>
      <c r="H983" s="662"/>
    </row>
    <row r="984" spans="1:8" s="240" customFormat="1">
      <c r="A984" s="270"/>
      <c r="B984" s="271"/>
      <c r="C984" s="270"/>
      <c r="D984" s="272"/>
      <c r="E984" s="247"/>
      <c r="F984" s="273"/>
      <c r="G984" s="661"/>
      <c r="H984" s="662"/>
    </row>
    <row r="985" spans="1:8" s="240" customFormat="1">
      <c r="A985" s="270"/>
      <c r="B985" s="271"/>
      <c r="C985" s="270"/>
      <c r="D985" s="272"/>
      <c r="E985" s="247"/>
      <c r="F985" s="273"/>
      <c r="G985" s="661"/>
      <c r="H985" s="662"/>
    </row>
    <row r="986" spans="1:8" s="240" customFormat="1">
      <c r="A986" s="270"/>
      <c r="B986" s="271"/>
      <c r="C986" s="270"/>
      <c r="D986" s="272"/>
      <c r="E986" s="247"/>
      <c r="F986" s="273"/>
      <c r="G986" s="661"/>
      <c r="H986" s="662"/>
    </row>
    <row r="987" spans="1:8" s="240" customFormat="1">
      <c r="A987" s="270"/>
      <c r="B987" s="271"/>
      <c r="C987" s="270"/>
      <c r="D987" s="272"/>
      <c r="E987" s="247"/>
      <c r="F987" s="273"/>
      <c r="G987" s="661"/>
      <c r="H987" s="662"/>
    </row>
    <row r="988" spans="1:8" s="240" customFormat="1">
      <c r="A988" s="270"/>
      <c r="B988" s="271"/>
      <c r="C988" s="270"/>
      <c r="D988" s="272"/>
      <c r="E988" s="247"/>
      <c r="F988" s="273"/>
      <c r="G988" s="661"/>
      <c r="H988" s="662"/>
    </row>
    <row r="989" spans="1:8" s="240" customFormat="1">
      <c r="A989" s="270"/>
      <c r="B989" s="271"/>
      <c r="C989" s="270"/>
      <c r="D989" s="272"/>
      <c r="E989" s="247"/>
      <c r="F989" s="273"/>
      <c r="G989" s="661"/>
      <c r="H989" s="662"/>
    </row>
    <row r="990" spans="1:8" s="240" customFormat="1">
      <c r="A990" s="270"/>
      <c r="B990" s="271"/>
      <c r="C990" s="270"/>
      <c r="D990" s="272"/>
      <c r="E990" s="247"/>
      <c r="F990" s="273"/>
      <c r="G990" s="661"/>
      <c r="H990" s="662"/>
    </row>
    <row r="991" spans="1:8" s="240" customFormat="1">
      <c r="A991" s="270"/>
      <c r="B991" s="271"/>
      <c r="C991" s="270"/>
      <c r="D991" s="272"/>
      <c r="E991" s="247"/>
      <c r="F991" s="273"/>
      <c r="G991" s="661"/>
      <c r="H991" s="662"/>
    </row>
    <row r="992" spans="1:8" s="240" customFormat="1">
      <c r="A992" s="270"/>
      <c r="B992" s="271"/>
      <c r="C992" s="270"/>
      <c r="D992" s="272"/>
      <c r="E992" s="247"/>
      <c r="F992" s="273"/>
      <c r="G992" s="661"/>
      <c r="H992" s="662"/>
    </row>
    <row r="993" spans="1:8" s="240" customFormat="1">
      <c r="A993" s="270"/>
      <c r="B993" s="271"/>
      <c r="C993" s="270"/>
      <c r="D993" s="272"/>
      <c r="E993" s="247"/>
      <c r="F993" s="273"/>
      <c r="G993" s="661"/>
      <c r="H993" s="662"/>
    </row>
    <row r="994" spans="1:8" s="240" customFormat="1">
      <c r="A994" s="270"/>
      <c r="B994" s="271"/>
      <c r="C994" s="270"/>
      <c r="D994" s="272"/>
      <c r="E994" s="247"/>
      <c r="F994" s="273"/>
      <c r="G994" s="661"/>
      <c r="H994" s="662"/>
    </row>
    <row r="995" spans="1:8" s="240" customFormat="1">
      <c r="A995" s="270"/>
      <c r="B995" s="271"/>
      <c r="C995" s="270"/>
      <c r="D995" s="272"/>
      <c r="E995" s="247"/>
      <c r="F995" s="273"/>
      <c r="G995" s="661"/>
      <c r="H995" s="662"/>
    </row>
    <row r="996" spans="1:8" s="240" customFormat="1">
      <c r="A996" s="270"/>
      <c r="B996" s="271"/>
      <c r="C996" s="270"/>
      <c r="D996" s="272"/>
      <c r="E996" s="247"/>
      <c r="F996" s="273"/>
      <c r="G996" s="661"/>
      <c r="H996" s="662"/>
    </row>
    <row r="997" spans="1:8" s="240" customFormat="1">
      <c r="A997" s="270"/>
      <c r="B997" s="271"/>
      <c r="C997" s="270"/>
      <c r="D997" s="272"/>
      <c r="E997" s="247"/>
      <c r="F997" s="273"/>
      <c r="G997" s="661"/>
      <c r="H997" s="662"/>
    </row>
    <row r="998" spans="1:8" s="240" customFormat="1">
      <c r="A998" s="270"/>
      <c r="B998" s="271"/>
      <c r="C998" s="270"/>
      <c r="D998" s="272"/>
      <c r="E998" s="247"/>
      <c r="F998" s="273"/>
      <c r="G998" s="661"/>
      <c r="H998" s="662"/>
    </row>
    <row r="999" spans="1:8" s="240" customFormat="1">
      <c r="A999" s="270"/>
      <c r="B999" s="271"/>
      <c r="C999" s="270"/>
      <c r="D999" s="272"/>
      <c r="E999" s="247"/>
      <c r="F999" s="273"/>
      <c r="G999" s="661"/>
      <c r="H999" s="662"/>
    </row>
    <row r="1000" spans="1:8" s="240" customFormat="1">
      <c r="A1000" s="270"/>
      <c r="B1000" s="271"/>
      <c r="C1000" s="270"/>
      <c r="D1000" s="272"/>
      <c r="E1000" s="247"/>
      <c r="F1000" s="273"/>
      <c r="G1000" s="661"/>
      <c r="H1000" s="662"/>
    </row>
    <row r="1001" spans="1:8" s="240" customFormat="1">
      <c r="A1001" s="270"/>
      <c r="B1001" s="271"/>
      <c r="C1001" s="270"/>
      <c r="D1001" s="272"/>
      <c r="E1001" s="247"/>
      <c r="F1001" s="273"/>
      <c r="G1001" s="661"/>
      <c r="H1001" s="662"/>
    </row>
    <row r="1002" spans="1:8" s="240" customFormat="1">
      <c r="A1002" s="270"/>
      <c r="B1002" s="271"/>
      <c r="C1002" s="270"/>
      <c r="D1002" s="272"/>
      <c r="E1002" s="247"/>
      <c r="F1002" s="273"/>
      <c r="G1002" s="661"/>
      <c r="H1002" s="662"/>
    </row>
    <row r="1003" spans="1:8" s="240" customFormat="1">
      <c r="A1003" s="270"/>
      <c r="B1003" s="271"/>
      <c r="C1003" s="270"/>
      <c r="D1003" s="272"/>
      <c r="E1003" s="247"/>
      <c r="F1003" s="273"/>
      <c r="G1003" s="661"/>
      <c r="H1003" s="662"/>
    </row>
    <row r="1004" spans="1:8" s="240" customFormat="1">
      <c r="A1004" s="270"/>
      <c r="B1004" s="271"/>
      <c r="C1004" s="270"/>
      <c r="D1004" s="272"/>
      <c r="E1004" s="247"/>
      <c r="F1004" s="273"/>
      <c r="G1004" s="661"/>
      <c r="H1004" s="662"/>
    </row>
    <row r="1005" spans="1:8" s="240" customFormat="1">
      <c r="A1005" s="270"/>
      <c r="B1005" s="271"/>
      <c r="C1005" s="270"/>
      <c r="D1005" s="272"/>
      <c r="E1005" s="247"/>
      <c r="F1005" s="273"/>
      <c r="G1005" s="661"/>
      <c r="H1005" s="662"/>
    </row>
    <row r="1006" spans="1:8" s="240" customFormat="1">
      <c r="A1006" s="270"/>
      <c r="B1006" s="271"/>
      <c r="C1006" s="270"/>
      <c r="D1006" s="272"/>
      <c r="E1006" s="247"/>
      <c r="F1006" s="273"/>
      <c r="G1006" s="661"/>
      <c r="H1006" s="662"/>
    </row>
    <row r="1007" spans="1:8" s="240" customFormat="1">
      <c r="A1007" s="270"/>
      <c r="B1007" s="271"/>
      <c r="C1007" s="270"/>
      <c r="D1007" s="272"/>
      <c r="E1007" s="247"/>
      <c r="F1007" s="273"/>
      <c r="G1007" s="661"/>
      <c r="H1007" s="662"/>
    </row>
    <row r="1008" spans="1:8" s="240" customFormat="1">
      <c r="A1008" s="270"/>
      <c r="B1008" s="271"/>
      <c r="C1008" s="270"/>
      <c r="D1008" s="272"/>
      <c r="E1008" s="247"/>
      <c r="F1008" s="273"/>
      <c r="G1008" s="661"/>
      <c r="H1008" s="662"/>
    </row>
    <row r="1009" spans="1:8" s="240" customFormat="1">
      <c r="A1009" s="270"/>
      <c r="B1009" s="271"/>
      <c r="C1009" s="270"/>
      <c r="D1009" s="272"/>
      <c r="E1009" s="247"/>
      <c r="F1009" s="273"/>
      <c r="G1009" s="661"/>
      <c r="H1009" s="662"/>
    </row>
    <row r="1010" spans="1:8" s="240" customFormat="1">
      <c r="A1010" s="270"/>
      <c r="B1010" s="271"/>
      <c r="C1010" s="270"/>
      <c r="D1010" s="272"/>
      <c r="E1010" s="247"/>
      <c r="F1010" s="273"/>
      <c r="G1010" s="661"/>
      <c r="H1010" s="662"/>
    </row>
    <row r="1011" spans="1:8" s="240" customFormat="1">
      <c r="A1011" s="270"/>
      <c r="B1011" s="271"/>
      <c r="C1011" s="270"/>
      <c r="D1011" s="272"/>
      <c r="E1011" s="247"/>
      <c r="F1011" s="273"/>
      <c r="G1011" s="661"/>
      <c r="H1011" s="662"/>
    </row>
    <row r="1012" spans="1:8" s="240" customFormat="1">
      <c r="A1012" s="270"/>
      <c r="B1012" s="271"/>
      <c r="C1012" s="270"/>
      <c r="D1012" s="272"/>
      <c r="E1012" s="247"/>
      <c r="F1012" s="273"/>
      <c r="G1012" s="661"/>
      <c r="H1012" s="662"/>
    </row>
    <row r="1013" spans="1:8" s="240" customFormat="1">
      <c r="A1013" s="270"/>
      <c r="B1013" s="271"/>
      <c r="C1013" s="270"/>
      <c r="D1013" s="272"/>
      <c r="E1013" s="247"/>
      <c r="F1013" s="273"/>
      <c r="G1013" s="661"/>
      <c r="H1013" s="662"/>
    </row>
    <row r="1014" spans="1:8" s="240" customFormat="1">
      <c r="A1014" s="270"/>
      <c r="B1014" s="271"/>
      <c r="C1014" s="270"/>
      <c r="D1014" s="272"/>
      <c r="E1014" s="247"/>
      <c r="F1014" s="273"/>
      <c r="G1014" s="661"/>
      <c r="H1014" s="662"/>
    </row>
    <row r="1015" spans="1:8" s="240" customFormat="1">
      <c r="A1015" s="270"/>
      <c r="B1015" s="271"/>
      <c r="C1015" s="270"/>
      <c r="D1015" s="272"/>
      <c r="E1015" s="247"/>
      <c r="F1015" s="273"/>
      <c r="G1015" s="661"/>
      <c r="H1015" s="662"/>
    </row>
    <row r="1016" spans="1:8" s="240" customFormat="1">
      <c r="A1016" s="270"/>
      <c r="B1016" s="271"/>
      <c r="C1016" s="270"/>
      <c r="D1016" s="272"/>
      <c r="E1016" s="247"/>
      <c r="F1016" s="273"/>
      <c r="G1016" s="661"/>
      <c r="H1016" s="662"/>
    </row>
    <row r="1017" spans="1:8" s="240" customFormat="1">
      <c r="A1017" s="270"/>
      <c r="B1017" s="271"/>
      <c r="C1017" s="270"/>
      <c r="D1017" s="272"/>
      <c r="E1017" s="247"/>
      <c r="F1017" s="273"/>
      <c r="G1017" s="661"/>
      <c r="H1017" s="662"/>
    </row>
    <row r="1018" spans="1:8" s="240" customFormat="1">
      <c r="A1018" s="270"/>
      <c r="B1018" s="271"/>
      <c r="C1018" s="270"/>
      <c r="D1018" s="272"/>
      <c r="E1018" s="247"/>
      <c r="F1018" s="273"/>
      <c r="G1018" s="661"/>
      <c r="H1018" s="662"/>
    </row>
    <row r="1019" spans="1:8" s="240" customFormat="1">
      <c r="A1019" s="270"/>
      <c r="B1019" s="271"/>
      <c r="C1019" s="270"/>
      <c r="D1019" s="272"/>
      <c r="E1019" s="247"/>
      <c r="F1019" s="273"/>
      <c r="G1019" s="661"/>
      <c r="H1019" s="662"/>
    </row>
    <row r="1020" spans="1:8" s="240" customFormat="1">
      <c r="A1020" s="270"/>
      <c r="B1020" s="271"/>
      <c r="C1020" s="270"/>
      <c r="D1020" s="272"/>
      <c r="E1020" s="247"/>
      <c r="F1020" s="273"/>
      <c r="G1020" s="661"/>
      <c r="H1020" s="662"/>
    </row>
    <row r="1021" spans="1:8" s="240" customFormat="1">
      <c r="A1021" s="270"/>
      <c r="B1021" s="271"/>
      <c r="C1021" s="270"/>
      <c r="D1021" s="272"/>
      <c r="E1021" s="247"/>
      <c r="F1021" s="273"/>
      <c r="G1021" s="661"/>
      <c r="H1021" s="662"/>
    </row>
    <row r="1022" spans="1:8" s="240" customFormat="1">
      <c r="A1022" s="270"/>
      <c r="B1022" s="271"/>
      <c r="C1022" s="270"/>
      <c r="D1022" s="272"/>
      <c r="E1022" s="247"/>
      <c r="F1022" s="273"/>
      <c r="G1022" s="661"/>
      <c r="H1022" s="662"/>
    </row>
    <row r="1023" spans="1:8" s="240" customFormat="1">
      <c r="A1023" s="270"/>
      <c r="B1023" s="271"/>
      <c r="C1023" s="270"/>
      <c r="D1023" s="272"/>
      <c r="E1023" s="247"/>
      <c r="F1023" s="273"/>
      <c r="G1023" s="661"/>
      <c r="H1023" s="662"/>
    </row>
    <row r="1024" spans="1:8" s="240" customFormat="1">
      <c r="A1024" s="270"/>
      <c r="B1024" s="271"/>
      <c r="C1024" s="270"/>
      <c r="D1024" s="272"/>
      <c r="E1024" s="247"/>
      <c r="F1024" s="273"/>
      <c r="G1024" s="661"/>
      <c r="H1024" s="662"/>
    </row>
    <row r="1025" spans="1:8" s="240" customFormat="1">
      <c r="A1025" s="270"/>
      <c r="B1025" s="271"/>
      <c r="C1025" s="270"/>
      <c r="D1025" s="272"/>
      <c r="E1025" s="247"/>
      <c r="F1025" s="273"/>
      <c r="G1025" s="661"/>
      <c r="H1025" s="662"/>
    </row>
    <row r="1026" spans="1:8" s="240" customFormat="1">
      <c r="A1026" s="270"/>
      <c r="B1026" s="271"/>
      <c r="C1026" s="270"/>
      <c r="D1026" s="272"/>
      <c r="E1026" s="247"/>
      <c r="F1026" s="273"/>
      <c r="G1026" s="661"/>
      <c r="H1026" s="662"/>
    </row>
    <row r="1027" spans="1:8" s="240" customFormat="1">
      <c r="A1027" s="270"/>
      <c r="B1027" s="271"/>
      <c r="C1027" s="270"/>
      <c r="D1027" s="272"/>
      <c r="E1027" s="247"/>
      <c r="F1027" s="273"/>
      <c r="G1027" s="661"/>
      <c r="H1027" s="662"/>
    </row>
    <row r="1028" spans="1:8" s="240" customFormat="1">
      <c r="A1028" s="270"/>
      <c r="B1028" s="271"/>
      <c r="C1028" s="270"/>
      <c r="D1028" s="272"/>
      <c r="E1028" s="247"/>
      <c r="F1028" s="273"/>
      <c r="G1028" s="661"/>
      <c r="H1028" s="662"/>
    </row>
    <row r="1029" spans="1:8" s="240" customFormat="1">
      <c r="A1029" s="270"/>
      <c r="B1029" s="271"/>
      <c r="C1029" s="270"/>
      <c r="D1029" s="272"/>
      <c r="E1029" s="247"/>
      <c r="F1029" s="273"/>
      <c r="G1029" s="661"/>
      <c r="H1029" s="662"/>
    </row>
    <row r="1030" spans="1:8" s="240" customFormat="1">
      <c r="A1030" s="270"/>
      <c r="B1030" s="271"/>
      <c r="C1030" s="270"/>
      <c r="D1030" s="272"/>
      <c r="E1030" s="247"/>
      <c r="F1030" s="273"/>
      <c r="G1030" s="661"/>
      <c r="H1030" s="662"/>
    </row>
    <row r="1031" spans="1:8" s="240" customFormat="1">
      <c r="A1031" s="270"/>
      <c r="B1031" s="271"/>
      <c r="C1031" s="270"/>
      <c r="D1031" s="272"/>
      <c r="E1031" s="247"/>
      <c r="F1031" s="273"/>
      <c r="G1031" s="661"/>
      <c r="H1031" s="662"/>
    </row>
    <row r="1032" spans="1:8" s="240" customFormat="1">
      <c r="A1032" s="270"/>
      <c r="B1032" s="271"/>
      <c r="C1032" s="270"/>
      <c r="D1032" s="272"/>
      <c r="E1032" s="247"/>
      <c r="F1032" s="273"/>
      <c r="G1032" s="661"/>
      <c r="H1032" s="662"/>
    </row>
    <row r="1033" spans="1:8" s="240" customFormat="1">
      <c r="A1033" s="270"/>
      <c r="B1033" s="271"/>
      <c r="C1033" s="270"/>
      <c r="D1033" s="272"/>
      <c r="E1033" s="247"/>
      <c r="F1033" s="273"/>
      <c r="G1033" s="661"/>
      <c r="H1033" s="662"/>
    </row>
    <row r="1034" spans="1:8" s="240" customFormat="1">
      <c r="A1034" s="270"/>
      <c r="B1034" s="271"/>
      <c r="C1034" s="270"/>
      <c r="D1034" s="272"/>
      <c r="E1034" s="247"/>
      <c r="F1034" s="273"/>
      <c r="G1034" s="661"/>
      <c r="H1034" s="662"/>
    </row>
    <row r="1035" spans="1:8" s="240" customFormat="1">
      <c r="A1035" s="270"/>
      <c r="B1035" s="271"/>
      <c r="C1035" s="270"/>
      <c r="D1035" s="272"/>
      <c r="E1035" s="247"/>
      <c r="F1035" s="273"/>
      <c r="G1035" s="661"/>
      <c r="H1035" s="662"/>
    </row>
    <row r="1036" spans="1:8" s="240" customFormat="1">
      <c r="A1036" s="270"/>
      <c r="B1036" s="271"/>
      <c r="C1036" s="270"/>
      <c r="D1036" s="272"/>
      <c r="E1036" s="247"/>
      <c r="F1036" s="273"/>
      <c r="G1036" s="661"/>
      <c r="H1036" s="662"/>
    </row>
    <row r="1037" spans="1:8" s="240" customFormat="1">
      <c r="A1037" s="270"/>
      <c r="B1037" s="271"/>
      <c r="C1037" s="270"/>
      <c r="D1037" s="272"/>
      <c r="E1037" s="247"/>
      <c r="F1037" s="273"/>
      <c r="G1037" s="661"/>
      <c r="H1037" s="662"/>
    </row>
    <row r="1038" spans="1:8" s="240" customFormat="1">
      <c r="A1038" s="270"/>
      <c r="B1038" s="271"/>
      <c r="C1038" s="270"/>
      <c r="D1038" s="272"/>
      <c r="E1038" s="247"/>
      <c r="F1038" s="273"/>
      <c r="G1038" s="661"/>
      <c r="H1038" s="662"/>
    </row>
    <row r="1039" spans="1:8" s="240" customFormat="1">
      <c r="A1039" s="270"/>
      <c r="B1039" s="271"/>
      <c r="C1039" s="270"/>
      <c r="D1039" s="272"/>
      <c r="E1039" s="247"/>
      <c r="F1039" s="273"/>
      <c r="G1039" s="661"/>
      <c r="H1039" s="662"/>
    </row>
    <row r="1040" spans="1:8" s="240" customFormat="1">
      <c r="A1040" s="270"/>
      <c r="B1040" s="271"/>
      <c r="C1040" s="270"/>
      <c r="D1040" s="272"/>
      <c r="E1040" s="247"/>
      <c r="F1040" s="273"/>
      <c r="G1040" s="661"/>
      <c r="H1040" s="662"/>
    </row>
    <row r="1041" spans="1:8" s="240" customFormat="1">
      <c r="A1041" s="270"/>
      <c r="B1041" s="271"/>
      <c r="C1041" s="270"/>
      <c r="D1041" s="272"/>
      <c r="E1041" s="247"/>
      <c r="F1041" s="273"/>
      <c r="G1041" s="661"/>
      <c r="H1041" s="662"/>
    </row>
    <row r="1042" spans="1:8" s="240" customFormat="1">
      <c r="A1042" s="270"/>
      <c r="B1042" s="271"/>
      <c r="C1042" s="270"/>
      <c r="D1042" s="272"/>
      <c r="E1042" s="247"/>
      <c r="F1042" s="273"/>
      <c r="G1042" s="661"/>
      <c r="H1042" s="662"/>
    </row>
    <row r="1043" spans="1:8" s="240" customFormat="1">
      <c r="A1043" s="270"/>
      <c r="B1043" s="271"/>
      <c r="C1043" s="270"/>
      <c r="D1043" s="272"/>
      <c r="E1043" s="247"/>
      <c r="F1043" s="273"/>
      <c r="G1043" s="661"/>
      <c r="H1043" s="662"/>
    </row>
    <row r="1044" spans="1:8" s="240" customFormat="1">
      <c r="A1044" s="270"/>
      <c r="B1044" s="271"/>
      <c r="C1044" s="270"/>
      <c r="D1044" s="272"/>
      <c r="E1044" s="247"/>
      <c r="F1044" s="273"/>
      <c r="G1044" s="661"/>
      <c r="H1044" s="662"/>
    </row>
    <row r="1045" spans="1:8" s="240" customFormat="1">
      <c r="A1045" s="270"/>
      <c r="B1045" s="271"/>
      <c r="C1045" s="270"/>
      <c r="D1045" s="272"/>
      <c r="E1045" s="247"/>
      <c r="F1045" s="273"/>
      <c r="G1045" s="661"/>
      <c r="H1045" s="662"/>
    </row>
    <row r="1046" spans="1:8" s="240" customFormat="1">
      <c r="A1046" s="270"/>
      <c r="B1046" s="271"/>
      <c r="C1046" s="270"/>
      <c r="D1046" s="272"/>
      <c r="E1046" s="247"/>
      <c r="F1046" s="273"/>
      <c r="G1046" s="661"/>
      <c r="H1046" s="662"/>
    </row>
    <row r="1047" spans="1:8" s="240" customFormat="1">
      <c r="A1047" s="270"/>
      <c r="B1047" s="271"/>
      <c r="C1047" s="270"/>
      <c r="D1047" s="272"/>
      <c r="E1047" s="247"/>
      <c r="F1047" s="273"/>
      <c r="G1047" s="661"/>
      <c r="H1047" s="662"/>
    </row>
    <row r="1048" spans="1:8" s="240" customFormat="1">
      <c r="A1048" s="270"/>
      <c r="B1048" s="271"/>
      <c r="C1048" s="270"/>
      <c r="D1048" s="272"/>
      <c r="E1048" s="247"/>
      <c r="F1048" s="273"/>
      <c r="G1048" s="661"/>
      <c r="H1048" s="662"/>
    </row>
    <row r="1049" spans="1:8" s="240" customFormat="1">
      <c r="A1049" s="270"/>
      <c r="B1049" s="271"/>
      <c r="C1049" s="270"/>
      <c r="D1049" s="272"/>
      <c r="E1049" s="247"/>
      <c r="F1049" s="273"/>
      <c r="G1049" s="661"/>
      <c r="H1049" s="662"/>
    </row>
    <row r="1050" spans="1:8" s="240" customFormat="1">
      <c r="A1050" s="270"/>
      <c r="B1050" s="271"/>
      <c r="C1050" s="270"/>
      <c r="D1050" s="272"/>
      <c r="E1050" s="247"/>
      <c r="F1050" s="273"/>
      <c r="G1050" s="661"/>
      <c r="H1050" s="662"/>
    </row>
    <row r="1051" spans="1:8" s="240" customFormat="1">
      <c r="A1051" s="270"/>
      <c r="B1051" s="271"/>
      <c r="C1051" s="270"/>
      <c r="D1051" s="272"/>
      <c r="E1051" s="247"/>
      <c r="F1051" s="273"/>
      <c r="G1051" s="661"/>
      <c r="H1051" s="662"/>
    </row>
    <row r="1052" spans="1:8" s="240" customFormat="1">
      <c r="A1052" s="270"/>
      <c r="B1052" s="271"/>
      <c r="C1052" s="270"/>
      <c r="D1052" s="272"/>
      <c r="E1052" s="247"/>
      <c r="F1052" s="273"/>
      <c r="G1052" s="661"/>
      <c r="H1052" s="662"/>
    </row>
    <row r="1053" spans="1:8" s="240" customFormat="1">
      <c r="A1053" s="270"/>
      <c r="B1053" s="271"/>
      <c r="C1053" s="270"/>
      <c r="D1053" s="272"/>
      <c r="E1053" s="247"/>
      <c r="F1053" s="273"/>
      <c r="G1053" s="661"/>
      <c r="H1053" s="662"/>
    </row>
    <row r="1054" spans="1:8" s="240" customFormat="1">
      <c r="A1054" s="270"/>
      <c r="B1054" s="271"/>
      <c r="C1054" s="270"/>
      <c r="D1054" s="272"/>
      <c r="E1054" s="247"/>
      <c r="F1054" s="273"/>
      <c r="G1054" s="661"/>
      <c r="H1054" s="662"/>
    </row>
    <row r="1055" spans="1:8" s="240" customFormat="1">
      <c r="A1055" s="270"/>
      <c r="B1055" s="271"/>
      <c r="C1055" s="270"/>
      <c r="D1055" s="272"/>
      <c r="E1055" s="247"/>
      <c r="F1055" s="273"/>
      <c r="G1055" s="661"/>
      <c r="H1055" s="662"/>
    </row>
    <row r="1056" spans="1:8" s="240" customFormat="1">
      <c r="A1056" s="270"/>
      <c r="B1056" s="271"/>
      <c r="C1056" s="270"/>
      <c r="D1056" s="272"/>
      <c r="E1056" s="247"/>
      <c r="F1056" s="273"/>
      <c r="G1056" s="661"/>
      <c r="H1056" s="662"/>
    </row>
    <row r="1057" spans="1:8" s="240" customFormat="1">
      <c r="A1057" s="270"/>
      <c r="B1057" s="271"/>
      <c r="C1057" s="270"/>
      <c r="D1057" s="272"/>
      <c r="E1057" s="247"/>
      <c r="F1057" s="273"/>
      <c r="G1057" s="661"/>
      <c r="H1057" s="662"/>
    </row>
    <row r="1058" spans="1:8" s="240" customFormat="1">
      <c r="A1058" s="270"/>
      <c r="B1058" s="271"/>
      <c r="C1058" s="270"/>
      <c r="D1058" s="272"/>
      <c r="E1058" s="247"/>
      <c r="F1058" s="273"/>
      <c r="G1058" s="661"/>
      <c r="H1058" s="662"/>
    </row>
    <row r="1059" spans="1:8" s="240" customFormat="1">
      <c r="A1059" s="270"/>
      <c r="B1059" s="271"/>
      <c r="C1059" s="270"/>
      <c r="D1059" s="272"/>
      <c r="E1059" s="247"/>
      <c r="F1059" s="273"/>
      <c r="G1059" s="661"/>
      <c r="H1059" s="662"/>
    </row>
    <row r="1060" spans="1:8" s="240" customFormat="1">
      <c r="A1060" s="270"/>
      <c r="B1060" s="271"/>
      <c r="C1060" s="270"/>
      <c r="D1060" s="272"/>
      <c r="E1060" s="247"/>
      <c r="F1060" s="273"/>
      <c r="G1060" s="661"/>
      <c r="H1060" s="662"/>
    </row>
    <row r="1061" spans="1:8" s="240" customFormat="1">
      <c r="A1061" s="270"/>
      <c r="B1061" s="271"/>
      <c r="C1061" s="270"/>
      <c r="D1061" s="272"/>
      <c r="E1061" s="247"/>
      <c r="F1061" s="273"/>
      <c r="G1061" s="661"/>
      <c r="H1061" s="662"/>
    </row>
    <row r="1062" spans="1:8" s="240" customFormat="1">
      <c r="A1062" s="270"/>
      <c r="B1062" s="271"/>
      <c r="C1062" s="270"/>
      <c r="D1062" s="272"/>
      <c r="E1062" s="247"/>
      <c r="F1062" s="273"/>
      <c r="G1062" s="661"/>
      <c r="H1062" s="662"/>
    </row>
    <row r="1063" spans="1:8" s="240" customFormat="1">
      <c r="A1063" s="270"/>
      <c r="B1063" s="271"/>
      <c r="C1063" s="270"/>
      <c r="D1063" s="272"/>
      <c r="E1063" s="247"/>
      <c r="F1063" s="273"/>
      <c r="G1063" s="661"/>
      <c r="H1063" s="662"/>
    </row>
    <row r="1064" spans="1:8" s="240" customFormat="1">
      <c r="A1064" s="270"/>
      <c r="B1064" s="271"/>
      <c r="C1064" s="270"/>
      <c r="D1064" s="272"/>
      <c r="E1064" s="247"/>
      <c r="F1064" s="273"/>
      <c r="G1064" s="661"/>
      <c r="H1064" s="662"/>
    </row>
    <row r="1065" spans="1:8" s="240" customFormat="1">
      <c r="A1065" s="270"/>
      <c r="B1065" s="271"/>
      <c r="C1065" s="270"/>
      <c r="D1065" s="272"/>
      <c r="E1065" s="247"/>
      <c r="F1065" s="273"/>
      <c r="G1065" s="661"/>
      <c r="H1065" s="662"/>
    </row>
    <row r="1066" spans="1:8" s="240" customFormat="1">
      <c r="A1066" s="270"/>
      <c r="B1066" s="271"/>
      <c r="C1066" s="270"/>
      <c r="D1066" s="272"/>
      <c r="E1066" s="247"/>
      <c r="F1066" s="273"/>
      <c r="G1066" s="661"/>
      <c r="H1066" s="662"/>
    </row>
    <row r="1067" spans="1:8" s="240" customFormat="1">
      <c r="A1067" s="270"/>
      <c r="B1067" s="271"/>
      <c r="C1067" s="270"/>
      <c r="D1067" s="272"/>
      <c r="E1067" s="247"/>
      <c r="F1067" s="273"/>
      <c r="G1067" s="661"/>
      <c r="H1067" s="662"/>
    </row>
    <row r="1068" spans="1:8" s="240" customFormat="1">
      <c r="A1068" s="270"/>
      <c r="B1068" s="271"/>
      <c r="C1068" s="270"/>
      <c r="D1068" s="272"/>
      <c r="E1068" s="247"/>
      <c r="F1068" s="273"/>
      <c r="G1068" s="661"/>
      <c r="H1068" s="662"/>
    </row>
    <row r="1069" spans="1:8" s="240" customFormat="1">
      <c r="A1069" s="270"/>
      <c r="B1069" s="271"/>
      <c r="C1069" s="270"/>
      <c r="D1069" s="272"/>
      <c r="E1069" s="247"/>
      <c r="F1069" s="273"/>
      <c r="G1069" s="661"/>
      <c r="H1069" s="662"/>
    </row>
    <row r="1070" spans="1:8" s="240" customFormat="1">
      <c r="A1070" s="270"/>
      <c r="B1070" s="271"/>
      <c r="C1070" s="270"/>
      <c r="D1070" s="272"/>
      <c r="E1070" s="247"/>
      <c r="F1070" s="273"/>
      <c r="G1070" s="661"/>
      <c r="H1070" s="662"/>
    </row>
    <row r="1071" spans="1:8" s="240" customFormat="1">
      <c r="A1071" s="270"/>
      <c r="B1071" s="271"/>
      <c r="C1071" s="270"/>
      <c r="D1071" s="272"/>
      <c r="E1071" s="247"/>
      <c r="F1071" s="273"/>
      <c r="G1071" s="661"/>
      <c r="H1071" s="662"/>
    </row>
    <row r="1072" spans="1:8" s="240" customFormat="1">
      <c r="A1072" s="270"/>
      <c r="B1072" s="271"/>
      <c r="C1072" s="270"/>
      <c r="D1072" s="272"/>
      <c r="E1072" s="247"/>
      <c r="F1072" s="273"/>
      <c r="G1072" s="661"/>
      <c r="H1072" s="662"/>
    </row>
    <row r="1073" spans="1:8" s="240" customFormat="1">
      <c r="A1073" s="270"/>
      <c r="B1073" s="271"/>
      <c r="C1073" s="270"/>
      <c r="D1073" s="272"/>
      <c r="E1073" s="247"/>
      <c r="F1073" s="273"/>
      <c r="G1073" s="661"/>
      <c r="H1073" s="662"/>
    </row>
    <row r="1074" spans="1:8" s="240" customFormat="1">
      <c r="A1074" s="270"/>
      <c r="B1074" s="271"/>
      <c r="C1074" s="270"/>
      <c r="D1074" s="272"/>
      <c r="E1074" s="247"/>
      <c r="F1074" s="273"/>
      <c r="G1074" s="661"/>
      <c r="H1074" s="662"/>
    </row>
    <row r="1075" spans="1:8" s="240" customFormat="1">
      <c r="A1075" s="270"/>
      <c r="B1075" s="271"/>
      <c r="C1075" s="270"/>
      <c r="D1075" s="272"/>
      <c r="E1075" s="247"/>
      <c r="F1075" s="273"/>
      <c r="G1075" s="661"/>
      <c r="H1075" s="662"/>
    </row>
    <row r="1076" spans="1:8" s="240" customFormat="1">
      <c r="A1076" s="270"/>
      <c r="B1076" s="271"/>
      <c r="C1076" s="270"/>
      <c r="D1076" s="272"/>
      <c r="E1076" s="247"/>
      <c r="F1076" s="273"/>
      <c r="G1076" s="661"/>
      <c r="H1076" s="662"/>
    </row>
    <row r="1077" spans="1:8" s="240" customFormat="1">
      <c r="A1077" s="270"/>
      <c r="B1077" s="271"/>
      <c r="C1077" s="270"/>
      <c r="D1077" s="272"/>
      <c r="E1077" s="247"/>
      <c r="F1077" s="273"/>
      <c r="G1077" s="661"/>
      <c r="H1077" s="662"/>
    </row>
    <row r="1078" spans="1:8" s="240" customFormat="1">
      <c r="A1078" s="270"/>
      <c r="B1078" s="271"/>
      <c r="C1078" s="270"/>
      <c r="D1078" s="272"/>
      <c r="E1078" s="247"/>
      <c r="F1078" s="273"/>
      <c r="G1078" s="661"/>
      <c r="H1078" s="662"/>
    </row>
    <row r="1079" spans="1:8" s="240" customFormat="1">
      <c r="A1079" s="270"/>
      <c r="B1079" s="271"/>
      <c r="C1079" s="270"/>
      <c r="D1079" s="272"/>
      <c r="E1079" s="247"/>
      <c r="F1079" s="273"/>
      <c r="G1079" s="661"/>
      <c r="H1079" s="662"/>
    </row>
    <row r="1080" spans="1:8" s="240" customFormat="1">
      <c r="A1080" s="270"/>
      <c r="B1080" s="271"/>
      <c r="C1080" s="270"/>
      <c r="D1080" s="272"/>
      <c r="E1080" s="247"/>
      <c r="F1080" s="273"/>
      <c r="G1080" s="661"/>
      <c r="H1080" s="662"/>
    </row>
    <row r="1081" spans="1:8" s="240" customFormat="1">
      <c r="A1081" s="270"/>
      <c r="B1081" s="271"/>
      <c r="C1081" s="270"/>
      <c r="D1081" s="272"/>
      <c r="E1081" s="247"/>
      <c r="F1081" s="273"/>
      <c r="G1081" s="661"/>
      <c r="H1081" s="662"/>
    </row>
    <row r="1082" spans="1:8" s="240" customFormat="1">
      <c r="A1082" s="270"/>
      <c r="B1082" s="271"/>
      <c r="C1082" s="270"/>
      <c r="D1082" s="272"/>
      <c r="E1082" s="247"/>
      <c r="F1082" s="273"/>
      <c r="G1082" s="661"/>
      <c r="H1082" s="662"/>
    </row>
    <row r="1083" spans="1:8" s="240" customFormat="1">
      <c r="A1083" s="270"/>
      <c r="B1083" s="271"/>
      <c r="C1083" s="270"/>
      <c r="D1083" s="272"/>
      <c r="E1083" s="247"/>
      <c r="F1083" s="273"/>
      <c r="G1083" s="661"/>
      <c r="H1083" s="662"/>
    </row>
    <row r="1084" spans="1:8" s="240" customFormat="1">
      <c r="A1084" s="270"/>
      <c r="B1084" s="271"/>
      <c r="C1084" s="270"/>
      <c r="D1084" s="272"/>
      <c r="E1084" s="247"/>
      <c r="F1084" s="273"/>
      <c r="G1084" s="661"/>
      <c r="H1084" s="662"/>
    </row>
    <row r="1085" spans="1:8" s="240" customFormat="1">
      <c r="A1085" s="270"/>
      <c r="B1085" s="271"/>
      <c r="C1085" s="270"/>
      <c r="D1085" s="272"/>
      <c r="E1085" s="247"/>
      <c r="F1085" s="273"/>
      <c r="G1085" s="661"/>
      <c r="H1085" s="662"/>
    </row>
    <row r="1086" spans="1:8" s="240" customFormat="1">
      <c r="A1086" s="270"/>
      <c r="B1086" s="271"/>
      <c r="C1086" s="270"/>
      <c r="D1086" s="272"/>
      <c r="E1086" s="247"/>
      <c r="F1086" s="273"/>
      <c r="G1086" s="661"/>
      <c r="H1086" s="662"/>
    </row>
    <row r="1087" spans="1:8" s="240" customFormat="1">
      <c r="A1087" s="270"/>
      <c r="B1087" s="271"/>
      <c r="C1087" s="270"/>
      <c r="D1087" s="272"/>
      <c r="E1087" s="247"/>
      <c r="F1087" s="273"/>
      <c r="G1087" s="661"/>
      <c r="H1087" s="662"/>
    </row>
    <row r="1088" spans="1:8" s="240" customFormat="1">
      <c r="A1088" s="270"/>
      <c r="B1088" s="271"/>
      <c r="C1088" s="270"/>
      <c r="D1088" s="272"/>
      <c r="E1088" s="247"/>
      <c r="F1088" s="273"/>
      <c r="G1088" s="661"/>
      <c r="H1088" s="662"/>
    </row>
    <row r="1089" spans="1:8" s="240" customFormat="1">
      <c r="A1089" s="270"/>
      <c r="B1089" s="271"/>
      <c r="C1089" s="270"/>
      <c r="D1089" s="272"/>
      <c r="E1089" s="247"/>
      <c r="F1089" s="273"/>
      <c r="G1089" s="661"/>
      <c r="H1089" s="662"/>
    </row>
    <row r="1090" spans="1:8" s="240" customFormat="1">
      <c r="A1090" s="270"/>
      <c r="B1090" s="271"/>
      <c r="C1090" s="270"/>
      <c r="D1090" s="272"/>
      <c r="E1090" s="247"/>
      <c r="F1090" s="273"/>
      <c r="G1090" s="661"/>
      <c r="H1090" s="662"/>
    </row>
    <row r="1091" spans="1:8" s="240" customFormat="1">
      <c r="A1091" s="270"/>
      <c r="B1091" s="271"/>
      <c r="C1091" s="270"/>
      <c r="D1091" s="272"/>
      <c r="E1091" s="247"/>
      <c r="F1091" s="273"/>
      <c r="G1091" s="661"/>
      <c r="H1091" s="662"/>
    </row>
    <row r="1092" spans="1:8" s="240" customFormat="1">
      <c r="A1092" s="270"/>
      <c r="B1092" s="271"/>
      <c r="C1092" s="270"/>
      <c r="D1092" s="272"/>
      <c r="E1092" s="247"/>
      <c r="F1092" s="273"/>
      <c r="G1092" s="661"/>
      <c r="H1092" s="662"/>
    </row>
    <row r="1093" spans="1:8" s="240" customFormat="1">
      <c r="A1093" s="270"/>
      <c r="B1093" s="271"/>
      <c r="C1093" s="270"/>
      <c r="D1093" s="272"/>
      <c r="E1093" s="247"/>
      <c r="F1093" s="273"/>
      <c r="G1093" s="661"/>
      <c r="H1093" s="662"/>
    </row>
    <row r="1094" spans="1:8" s="240" customFormat="1">
      <c r="A1094" s="270"/>
      <c r="B1094" s="271"/>
      <c r="C1094" s="270"/>
      <c r="D1094" s="272"/>
      <c r="E1094" s="247"/>
      <c r="F1094" s="273"/>
      <c r="G1094" s="661"/>
      <c r="H1094" s="662"/>
    </row>
    <row r="1095" spans="1:8" s="240" customFormat="1">
      <c r="A1095" s="270"/>
      <c r="B1095" s="271"/>
      <c r="C1095" s="270"/>
      <c r="D1095" s="272"/>
      <c r="E1095" s="247"/>
      <c r="F1095" s="273"/>
      <c r="G1095" s="661"/>
      <c r="H1095" s="662"/>
    </row>
    <row r="1096" spans="1:8" s="240" customFormat="1">
      <c r="A1096" s="270"/>
      <c r="B1096" s="271"/>
      <c r="C1096" s="270"/>
      <c r="D1096" s="272"/>
      <c r="E1096" s="247"/>
      <c r="F1096" s="273"/>
      <c r="G1096" s="661"/>
      <c r="H1096" s="662"/>
    </row>
    <row r="1097" spans="1:8" s="240" customFormat="1">
      <c r="A1097" s="270"/>
      <c r="B1097" s="271"/>
      <c r="C1097" s="270"/>
      <c r="D1097" s="272"/>
      <c r="E1097" s="247"/>
      <c r="F1097" s="273"/>
      <c r="G1097" s="661"/>
      <c r="H1097" s="662"/>
    </row>
    <row r="1098" spans="1:8" s="240" customFormat="1">
      <c r="A1098" s="270"/>
      <c r="B1098" s="271"/>
      <c r="C1098" s="270"/>
      <c r="D1098" s="272"/>
      <c r="E1098" s="247"/>
      <c r="F1098" s="273"/>
      <c r="G1098" s="661"/>
      <c r="H1098" s="662"/>
    </row>
    <row r="1099" spans="1:8" s="240" customFormat="1">
      <c r="A1099" s="270"/>
      <c r="B1099" s="271"/>
      <c r="C1099" s="270"/>
      <c r="D1099" s="272"/>
      <c r="E1099" s="247"/>
      <c r="F1099" s="273"/>
      <c r="G1099" s="661"/>
      <c r="H1099" s="662"/>
    </row>
    <row r="1100" spans="1:8" s="240" customFormat="1">
      <c r="A1100" s="270"/>
      <c r="B1100" s="271"/>
      <c r="C1100" s="270"/>
      <c r="D1100" s="272"/>
      <c r="E1100" s="247"/>
      <c r="F1100" s="273"/>
      <c r="G1100" s="661"/>
      <c r="H1100" s="662"/>
    </row>
    <row r="1101" spans="1:8" s="240" customFormat="1">
      <c r="A1101" s="270"/>
      <c r="B1101" s="271"/>
      <c r="C1101" s="270"/>
      <c r="D1101" s="272"/>
      <c r="E1101" s="247"/>
      <c r="F1101" s="273"/>
      <c r="G1101" s="661"/>
      <c r="H1101" s="662"/>
    </row>
    <row r="1102" spans="1:8" s="240" customFormat="1">
      <c r="A1102" s="270"/>
      <c r="B1102" s="271"/>
      <c r="C1102" s="270"/>
      <c r="D1102" s="272"/>
      <c r="E1102" s="247"/>
      <c r="F1102" s="273"/>
      <c r="G1102" s="661"/>
      <c r="H1102" s="662"/>
    </row>
    <row r="1103" spans="1:8" s="240" customFormat="1">
      <c r="A1103" s="270"/>
      <c r="B1103" s="271"/>
      <c r="C1103" s="270"/>
      <c r="D1103" s="272"/>
      <c r="E1103" s="247"/>
      <c r="F1103" s="273"/>
      <c r="G1103" s="661"/>
      <c r="H1103" s="662"/>
    </row>
    <row r="1104" spans="1:8" s="240" customFormat="1">
      <c r="A1104" s="270"/>
      <c r="B1104" s="271"/>
      <c r="C1104" s="270"/>
      <c r="D1104" s="272"/>
      <c r="E1104" s="247"/>
      <c r="F1104" s="273"/>
      <c r="G1104" s="661"/>
      <c r="H1104" s="662"/>
    </row>
    <row r="1105" spans="1:8" s="240" customFormat="1">
      <c r="A1105" s="270"/>
      <c r="B1105" s="271"/>
      <c r="C1105" s="270"/>
      <c r="D1105" s="272"/>
      <c r="E1105" s="247"/>
      <c r="F1105" s="273"/>
      <c r="G1105" s="661"/>
      <c r="H1105" s="662"/>
    </row>
    <row r="1106" spans="1:8" s="240" customFormat="1">
      <c r="A1106" s="270"/>
      <c r="B1106" s="271"/>
      <c r="C1106" s="270"/>
      <c r="D1106" s="272"/>
      <c r="E1106" s="247"/>
      <c r="F1106" s="273"/>
      <c r="G1106" s="661"/>
      <c r="H1106" s="662"/>
    </row>
    <row r="1107" spans="1:8" s="240" customFormat="1">
      <c r="A1107" s="270"/>
      <c r="B1107" s="271"/>
      <c r="C1107" s="270"/>
      <c r="D1107" s="272"/>
      <c r="E1107" s="247"/>
      <c r="F1107" s="273"/>
      <c r="G1107" s="661"/>
      <c r="H1107" s="662"/>
    </row>
    <row r="1108" spans="1:8" s="240" customFormat="1">
      <c r="A1108" s="270"/>
      <c r="B1108" s="271"/>
      <c r="C1108" s="270"/>
      <c r="D1108" s="272"/>
      <c r="E1108" s="247"/>
      <c r="F1108" s="273"/>
      <c r="G1108" s="661"/>
      <c r="H1108" s="662"/>
    </row>
    <row r="1109" spans="1:8" s="240" customFormat="1">
      <c r="A1109" s="270"/>
      <c r="B1109" s="271"/>
      <c r="C1109" s="270"/>
      <c r="D1109" s="272"/>
      <c r="E1109" s="247"/>
      <c r="F1109" s="273"/>
      <c r="G1109" s="661"/>
      <c r="H1109" s="662"/>
    </row>
    <row r="1110" spans="1:8" s="240" customFormat="1">
      <c r="A1110" s="270"/>
      <c r="B1110" s="271"/>
      <c r="C1110" s="270"/>
      <c r="D1110" s="272"/>
      <c r="E1110" s="247"/>
      <c r="F1110" s="273"/>
      <c r="G1110" s="661"/>
      <c r="H1110" s="662"/>
    </row>
    <row r="1111" spans="1:8" s="240" customFormat="1">
      <c r="A1111" s="270"/>
      <c r="B1111" s="271"/>
      <c r="C1111" s="270"/>
      <c r="D1111" s="272"/>
      <c r="E1111" s="247"/>
      <c r="F1111" s="273"/>
      <c r="G1111" s="661"/>
      <c r="H1111" s="662"/>
    </row>
    <row r="1112" spans="1:8" s="240" customFormat="1">
      <c r="A1112" s="270"/>
      <c r="B1112" s="271"/>
      <c r="C1112" s="270"/>
      <c r="D1112" s="272"/>
      <c r="E1112" s="247"/>
      <c r="F1112" s="273"/>
      <c r="G1112" s="661"/>
      <c r="H1112" s="662"/>
    </row>
    <row r="1113" spans="1:8" s="240" customFormat="1">
      <c r="A1113" s="270"/>
      <c r="B1113" s="271"/>
      <c r="C1113" s="270"/>
      <c r="D1113" s="272"/>
      <c r="E1113" s="247"/>
      <c r="F1113" s="273"/>
      <c r="G1113" s="661"/>
      <c r="H1113" s="662"/>
    </row>
    <row r="1114" spans="1:8" s="240" customFormat="1">
      <c r="A1114" s="270"/>
      <c r="B1114" s="271"/>
      <c r="C1114" s="270"/>
      <c r="D1114" s="272"/>
      <c r="E1114" s="247"/>
      <c r="F1114" s="273"/>
      <c r="G1114" s="661"/>
      <c r="H1114" s="662"/>
    </row>
    <row r="1115" spans="1:8" s="240" customFormat="1">
      <c r="A1115" s="270"/>
      <c r="B1115" s="271"/>
      <c r="C1115" s="270"/>
      <c r="D1115" s="272"/>
      <c r="E1115" s="247"/>
      <c r="F1115" s="273"/>
      <c r="G1115" s="661"/>
      <c r="H1115" s="662"/>
    </row>
    <row r="1116" spans="1:8" s="240" customFormat="1">
      <c r="A1116" s="270"/>
      <c r="B1116" s="271"/>
      <c r="C1116" s="270"/>
      <c r="D1116" s="272"/>
      <c r="E1116" s="247"/>
      <c r="F1116" s="273"/>
      <c r="G1116" s="661"/>
      <c r="H1116" s="662"/>
    </row>
    <row r="1117" spans="1:8" s="240" customFormat="1">
      <c r="A1117" s="270"/>
      <c r="B1117" s="271"/>
      <c r="C1117" s="270"/>
      <c r="D1117" s="272"/>
      <c r="E1117" s="247"/>
      <c r="F1117" s="273"/>
      <c r="G1117" s="661"/>
      <c r="H1117" s="662"/>
    </row>
    <row r="1118" spans="1:8" s="240" customFormat="1">
      <c r="A1118" s="270"/>
      <c r="B1118" s="271"/>
      <c r="C1118" s="270"/>
      <c r="D1118" s="272"/>
      <c r="E1118" s="247"/>
      <c r="F1118" s="273"/>
      <c r="G1118" s="661"/>
      <c r="H1118" s="662"/>
    </row>
    <row r="1119" spans="1:8" s="240" customFormat="1">
      <c r="A1119" s="270"/>
      <c r="B1119" s="271"/>
      <c r="C1119" s="270"/>
      <c r="D1119" s="272"/>
      <c r="E1119" s="247"/>
      <c r="F1119" s="273"/>
      <c r="G1119" s="661"/>
      <c r="H1119" s="662"/>
    </row>
    <row r="1120" spans="1:8" s="240" customFormat="1">
      <c r="A1120" s="270"/>
      <c r="B1120" s="271"/>
      <c r="C1120" s="270"/>
      <c r="D1120" s="272"/>
      <c r="E1120" s="247"/>
      <c r="F1120" s="273"/>
      <c r="G1120" s="661"/>
      <c r="H1120" s="662"/>
    </row>
    <row r="1121" spans="1:8" s="240" customFormat="1">
      <c r="A1121" s="270"/>
      <c r="B1121" s="271"/>
      <c r="C1121" s="270"/>
      <c r="D1121" s="272"/>
      <c r="E1121" s="247"/>
      <c r="F1121" s="273"/>
      <c r="G1121" s="661"/>
      <c r="H1121" s="662"/>
    </row>
    <row r="1122" spans="1:8" s="240" customFormat="1">
      <c r="A1122" s="270"/>
      <c r="B1122" s="271"/>
      <c r="C1122" s="270"/>
      <c r="D1122" s="272"/>
      <c r="E1122" s="247"/>
      <c r="F1122" s="273"/>
      <c r="G1122" s="661"/>
      <c r="H1122" s="662"/>
    </row>
    <row r="1123" spans="1:8" s="240" customFormat="1">
      <c r="A1123" s="270"/>
      <c r="B1123" s="271"/>
      <c r="C1123" s="270"/>
      <c r="D1123" s="272"/>
      <c r="E1123" s="247"/>
      <c r="F1123" s="273"/>
      <c r="G1123" s="661"/>
      <c r="H1123" s="662"/>
    </row>
    <row r="1124" spans="1:8" s="240" customFormat="1">
      <c r="A1124" s="270"/>
      <c r="B1124" s="271"/>
      <c r="C1124" s="270"/>
      <c r="D1124" s="272"/>
      <c r="E1124" s="247"/>
      <c r="F1124" s="273"/>
      <c r="G1124" s="661"/>
      <c r="H1124" s="662"/>
    </row>
    <row r="1125" spans="1:8" s="240" customFormat="1">
      <c r="A1125" s="270"/>
      <c r="B1125" s="271"/>
      <c r="C1125" s="270"/>
      <c r="D1125" s="272"/>
      <c r="E1125" s="247"/>
      <c r="F1125" s="273"/>
      <c r="G1125" s="661"/>
      <c r="H1125" s="662"/>
    </row>
    <row r="1126" spans="1:8" s="240" customFormat="1">
      <c r="A1126" s="270"/>
      <c r="B1126" s="271"/>
      <c r="C1126" s="270"/>
      <c r="D1126" s="272"/>
      <c r="E1126" s="247"/>
      <c r="F1126" s="273"/>
      <c r="G1126" s="661"/>
      <c r="H1126" s="662"/>
    </row>
    <row r="1127" spans="1:8" s="240" customFormat="1">
      <c r="A1127" s="270"/>
      <c r="B1127" s="271"/>
      <c r="C1127" s="270"/>
      <c r="D1127" s="272"/>
      <c r="E1127" s="247"/>
      <c r="F1127" s="273"/>
      <c r="G1127" s="661"/>
      <c r="H1127" s="662"/>
    </row>
    <row r="1128" spans="1:8" s="240" customFormat="1">
      <c r="A1128" s="270"/>
      <c r="B1128" s="271"/>
      <c r="C1128" s="270"/>
      <c r="D1128" s="272"/>
      <c r="E1128" s="247"/>
      <c r="F1128" s="273"/>
      <c r="G1128" s="661"/>
      <c r="H1128" s="662"/>
    </row>
    <row r="1129" spans="1:8" s="240" customFormat="1">
      <c r="A1129" s="270"/>
      <c r="B1129" s="271"/>
      <c r="C1129" s="270"/>
      <c r="D1129" s="272"/>
      <c r="E1129" s="247"/>
      <c r="F1129" s="273"/>
      <c r="G1129" s="661"/>
      <c r="H1129" s="662"/>
    </row>
    <row r="1130" spans="1:8" s="240" customFormat="1">
      <c r="A1130" s="270"/>
      <c r="B1130" s="271"/>
      <c r="C1130" s="270"/>
      <c r="D1130" s="272"/>
      <c r="E1130" s="247"/>
      <c r="F1130" s="273"/>
      <c r="G1130" s="661"/>
      <c r="H1130" s="662"/>
    </row>
    <row r="1131" spans="1:8" s="240" customFormat="1">
      <c r="A1131" s="270"/>
      <c r="B1131" s="271"/>
      <c r="C1131" s="270"/>
      <c r="D1131" s="272"/>
      <c r="E1131" s="247"/>
      <c r="F1131" s="273"/>
      <c r="G1131" s="661"/>
      <c r="H1131" s="662"/>
    </row>
    <row r="1132" spans="1:8" s="240" customFormat="1">
      <c r="A1132" s="270"/>
      <c r="B1132" s="271"/>
      <c r="C1132" s="270"/>
      <c r="D1132" s="272"/>
      <c r="E1132" s="247"/>
      <c r="F1132" s="273"/>
      <c r="G1132" s="661"/>
      <c r="H1132" s="662"/>
    </row>
    <row r="1133" spans="1:8" s="240" customFormat="1">
      <c r="A1133" s="270"/>
      <c r="B1133" s="271"/>
      <c r="C1133" s="270"/>
      <c r="D1133" s="272"/>
      <c r="E1133" s="247"/>
      <c r="F1133" s="273"/>
      <c r="G1133" s="661"/>
      <c r="H1133" s="662"/>
    </row>
    <row r="1134" spans="1:8" s="240" customFormat="1">
      <c r="A1134" s="270"/>
      <c r="B1134" s="271"/>
      <c r="C1134" s="270"/>
      <c r="D1134" s="272"/>
      <c r="E1134" s="247"/>
      <c r="F1134" s="273"/>
      <c r="G1134" s="661"/>
      <c r="H1134" s="662"/>
    </row>
    <row r="1135" spans="1:8" s="240" customFormat="1">
      <c r="A1135" s="270"/>
      <c r="B1135" s="271"/>
      <c r="C1135" s="270"/>
      <c r="D1135" s="272"/>
      <c r="E1135" s="247"/>
      <c r="F1135" s="273"/>
      <c r="G1135" s="661"/>
      <c r="H1135" s="662"/>
    </row>
    <row r="1136" spans="1:8" s="240" customFormat="1">
      <c r="A1136" s="270"/>
      <c r="B1136" s="271"/>
      <c r="C1136" s="270"/>
      <c r="D1136" s="272"/>
      <c r="E1136" s="247"/>
      <c r="F1136" s="273"/>
      <c r="G1136" s="661"/>
      <c r="H1136" s="662"/>
    </row>
    <row r="1137" spans="1:8" s="240" customFormat="1">
      <c r="A1137" s="270"/>
      <c r="B1137" s="271"/>
      <c r="C1137" s="270"/>
      <c r="D1137" s="272"/>
      <c r="E1137" s="247"/>
      <c r="F1137" s="273"/>
      <c r="G1137" s="661"/>
      <c r="H1137" s="662"/>
    </row>
    <row r="1138" spans="1:8" s="240" customFormat="1">
      <c r="A1138" s="270"/>
      <c r="B1138" s="271"/>
      <c r="C1138" s="270"/>
      <c r="D1138" s="272"/>
      <c r="E1138" s="247"/>
      <c r="F1138" s="273"/>
      <c r="G1138" s="661"/>
      <c r="H1138" s="662"/>
    </row>
    <row r="1139" spans="1:8" s="240" customFormat="1">
      <c r="A1139" s="270"/>
      <c r="B1139" s="271"/>
      <c r="C1139" s="270"/>
      <c r="D1139" s="272"/>
      <c r="E1139" s="247"/>
      <c r="F1139" s="273"/>
      <c r="G1139" s="661"/>
      <c r="H1139" s="662"/>
    </row>
    <row r="1140" spans="1:8" s="240" customFormat="1">
      <c r="A1140" s="270"/>
      <c r="B1140" s="271"/>
      <c r="C1140" s="270"/>
      <c r="D1140" s="272"/>
      <c r="E1140" s="247"/>
      <c r="F1140" s="273"/>
      <c r="G1140" s="661"/>
      <c r="H1140" s="662"/>
    </row>
    <row r="1141" spans="1:8" s="240" customFormat="1">
      <c r="A1141" s="270"/>
      <c r="B1141" s="271"/>
      <c r="C1141" s="270"/>
      <c r="D1141" s="272"/>
      <c r="E1141" s="247"/>
      <c r="F1141" s="273"/>
      <c r="G1141" s="661"/>
      <c r="H1141" s="662"/>
    </row>
    <row r="1142" spans="1:8" s="240" customFormat="1">
      <c r="A1142" s="270"/>
      <c r="B1142" s="271"/>
      <c r="C1142" s="270"/>
      <c r="D1142" s="272"/>
      <c r="E1142" s="247"/>
      <c r="F1142" s="273"/>
      <c r="G1142" s="661"/>
      <c r="H1142" s="662"/>
    </row>
    <row r="1143" spans="1:8" s="240" customFormat="1">
      <c r="A1143" s="270"/>
      <c r="B1143" s="271"/>
      <c r="C1143" s="270"/>
      <c r="D1143" s="272"/>
      <c r="E1143" s="247"/>
      <c r="F1143" s="273"/>
      <c r="G1143" s="661"/>
      <c r="H1143" s="662"/>
    </row>
    <row r="1144" spans="1:8" s="240" customFormat="1">
      <c r="A1144" s="270"/>
      <c r="B1144" s="271"/>
      <c r="C1144" s="270"/>
      <c r="D1144" s="272"/>
      <c r="E1144" s="247"/>
      <c r="F1144" s="273"/>
      <c r="G1144" s="661"/>
      <c r="H1144" s="662"/>
    </row>
    <row r="1145" spans="1:8" s="240" customFormat="1">
      <c r="A1145" s="270"/>
      <c r="B1145" s="271"/>
      <c r="C1145" s="270"/>
      <c r="D1145" s="272"/>
      <c r="E1145" s="247"/>
      <c r="F1145" s="273"/>
      <c r="G1145" s="661"/>
      <c r="H1145" s="662"/>
    </row>
    <row r="1146" spans="1:8" s="240" customFormat="1">
      <c r="A1146" s="270"/>
      <c r="B1146" s="271"/>
      <c r="C1146" s="270"/>
      <c r="D1146" s="272"/>
      <c r="E1146" s="247"/>
      <c r="F1146" s="273"/>
      <c r="G1146" s="661"/>
      <c r="H1146" s="662"/>
    </row>
    <row r="1147" spans="1:8" s="240" customFormat="1">
      <c r="A1147" s="270"/>
      <c r="B1147" s="271"/>
      <c r="C1147" s="270"/>
      <c r="D1147" s="272"/>
      <c r="E1147" s="247"/>
      <c r="F1147" s="273"/>
      <c r="G1147" s="661"/>
      <c r="H1147" s="662"/>
    </row>
    <row r="1148" spans="1:8" s="240" customFormat="1">
      <c r="A1148" s="270"/>
      <c r="B1148" s="271"/>
      <c r="C1148" s="270"/>
      <c r="D1148" s="272"/>
      <c r="E1148" s="247"/>
      <c r="F1148" s="273"/>
      <c r="G1148" s="661"/>
      <c r="H1148" s="662"/>
    </row>
    <row r="1149" spans="1:8" s="240" customFormat="1">
      <c r="A1149" s="270"/>
      <c r="B1149" s="271"/>
      <c r="C1149" s="270"/>
      <c r="D1149" s="272"/>
      <c r="E1149" s="247"/>
      <c r="F1149" s="273"/>
      <c r="G1149" s="661"/>
      <c r="H1149" s="662"/>
    </row>
    <row r="1150" spans="1:8" s="240" customFormat="1">
      <c r="A1150" s="270"/>
      <c r="B1150" s="271"/>
      <c r="C1150" s="270"/>
      <c r="D1150" s="272"/>
      <c r="E1150" s="247"/>
      <c r="F1150" s="273"/>
      <c r="G1150" s="661"/>
      <c r="H1150" s="662"/>
    </row>
    <row r="1151" spans="1:8" s="240" customFormat="1">
      <c r="A1151" s="270"/>
      <c r="B1151" s="271"/>
      <c r="C1151" s="270"/>
      <c r="D1151" s="272"/>
      <c r="E1151" s="247"/>
      <c r="F1151" s="273"/>
      <c r="G1151" s="661"/>
      <c r="H1151" s="662"/>
    </row>
    <row r="1152" spans="1:8" s="240" customFormat="1">
      <c r="A1152" s="270"/>
      <c r="B1152" s="271"/>
      <c r="C1152" s="270"/>
      <c r="D1152" s="272"/>
      <c r="E1152" s="247"/>
      <c r="F1152" s="273"/>
      <c r="G1152" s="661"/>
      <c r="H1152" s="662"/>
    </row>
    <row r="1153" spans="1:8" s="240" customFormat="1">
      <c r="A1153" s="270"/>
      <c r="B1153" s="271"/>
      <c r="C1153" s="270"/>
      <c r="D1153" s="272"/>
      <c r="E1153" s="247"/>
      <c r="F1153" s="273"/>
      <c r="G1153" s="661"/>
      <c r="H1153" s="662"/>
    </row>
    <row r="1154" spans="1:8" s="240" customFormat="1">
      <c r="A1154" s="270"/>
      <c r="B1154" s="271"/>
      <c r="C1154" s="270"/>
      <c r="D1154" s="272"/>
      <c r="E1154" s="247"/>
      <c r="F1154" s="273"/>
      <c r="G1154" s="661"/>
      <c r="H1154" s="662"/>
    </row>
    <row r="1155" spans="1:8" s="240" customFormat="1">
      <c r="A1155" s="270"/>
      <c r="B1155" s="271"/>
      <c r="C1155" s="270"/>
      <c r="D1155" s="272"/>
      <c r="E1155" s="247"/>
      <c r="F1155" s="273"/>
      <c r="G1155" s="661"/>
      <c r="H1155" s="662"/>
    </row>
    <row r="1156" spans="1:8" s="240" customFormat="1">
      <c r="A1156" s="270"/>
      <c r="B1156" s="271"/>
      <c r="C1156" s="270"/>
      <c r="D1156" s="272"/>
      <c r="E1156" s="247"/>
      <c r="F1156" s="273"/>
      <c r="G1156" s="661"/>
      <c r="H1156" s="662"/>
    </row>
    <row r="1157" spans="1:8" s="240" customFormat="1">
      <c r="A1157" s="270"/>
      <c r="B1157" s="271"/>
      <c r="C1157" s="270"/>
      <c r="D1157" s="272"/>
      <c r="E1157" s="247"/>
      <c r="F1157" s="273"/>
      <c r="G1157" s="661"/>
      <c r="H1157" s="662"/>
    </row>
    <row r="1158" spans="1:8" s="240" customFormat="1">
      <c r="A1158" s="270"/>
      <c r="B1158" s="271"/>
      <c r="C1158" s="270"/>
      <c r="D1158" s="272"/>
      <c r="E1158" s="247"/>
      <c r="F1158" s="273"/>
      <c r="G1158" s="661"/>
      <c r="H1158" s="662"/>
    </row>
    <row r="1159" spans="1:8" s="240" customFormat="1">
      <c r="A1159" s="270"/>
      <c r="B1159" s="271"/>
      <c r="C1159" s="270"/>
      <c r="D1159" s="272"/>
      <c r="E1159" s="247"/>
      <c r="F1159" s="273"/>
      <c r="G1159" s="661"/>
      <c r="H1159" s="662"/>
    </row>
    <row r="1160" spans="1:8" s="240" customFormat="1">
      <c r="A1160" s="270"/>
      <c r="B1160" s="271"/>
      <c r="C1160" s="270"/>
      <c r="D1160" s="272"/>
      <c r="E1160" s="247"/>
      <c r="F1160" s="273"/>
      <c r="G1160" s="661"/>
      <c r="H1160" s="662"/>
    </row>
    <row r="1161" spans="1:8" s="240" customFormat="1">
      <c r="A1161" s="270"/>
      <c r="B1161" s="271"/>
      <c r="C1161" s="270"/>
      <c r="D1161" s="272"/>
      <c r="E1161" s="247"/>
      <c r="F1161" s="273"/>
      <c r="G1161" s="661"/>
      <c r="H1161" s="662"/>
    </row>
    <row r="1162" spans="1:8" s="240" customFormat="1">
      <c r="A1162" s="270"/>
      <c r="B1162" s="271"/>
      <c r="C1162" s="270"/>
      <c r="D1162" s="272"/>
      <c r="E1162" s="247"/>
      <c r="F1162" s="273"/>
      <c r="G1162" s="661"/>
      <c r="H1162" s="662"/>
    </row>
    <row r="1163" spans="1:8" s="240" customFormat="1">
      <c r="A1163" s="270"/>
      <c r="B1163" s="271"/>
      <c r="C1163" s="270"/>
      <c r="D1163" s="272"/>
      <c r="E1163" s="247"/>
      <c r="F1163" s="273"/>
      <c r="G1163" s="661"/>
      <c r="H1163" s="662"/>
    </row>
    <row r="1164" spans="1:8" s="240" customFormat="1">
      <c r="A1164" s="270"/>
      <c r="B1164" s="271"/>
      <c r="C1164" s="270"/>
      <c r="D1164" s="272"/>
      <c r="E1164" s="247"/>
      <c r="F1164" s="273"/>
      <c r="G1164" s="661"/>
      <c r="H1164" s="662"/>
    </row>
    <row r="1165" spans="1:8" s="240" customFormat="1">
      <c r="A1165" s="270"/>
      <c r="B1165" s="271"/>
      <c r="C1165" s="270"/>
      <c r="D1165" s="272"/>
      <c r="E1165" s="247"/>
      <c r="F1165" s="273"/>
      <c r="G1165" s="661"/>
      <c r="H1165" s="662"/>
    </row>
    <row r="1166" spans="1:8" s="240" customFormat="1">
      <c r="A1166" s="270"/>
      <c r="B1166" s="271"/>
      <c r="C1166" s="270"/>
      <c r="D1166" s="272"/>
      <c r="E1166" s="247"/>
      <c r="F1166" s="273"/>
      <c r="G1166" s="661"/>
      <c r="H1166" s="662"/>
    </row>
    <row r="1167" spans="1:8" s="240" customFormat="1">
      <c r="A1167" s="270"/>
      <c r="B1167" s="271"/>
      <c r="C1167" s="270"/>
      <c r="D1167" s="272"/>
      <c r="E1167" s="247"/>
      <c r="F1167" s="273"/>
      <c r="G1167" s="661"/>
      <c r="H1167" s="662"/>
    </row>
    <row r="1168" spans="1:8" s="240" customFormat="1">
      <c r="A1168" s="270"/>
      <c r="B1168" s="271"/>
      <c r="C1168" s="270"/>
      <c r="D1168" s="272"/>
      <c r="E1168" s="247"/>
      <c r="F1168" s="273"/>
      <c r="G1168" s="661"/>
      <c r="H1168" s="662"/>
    </row>
    <row r="1169" spans="1:8" s="240" customFormat="1">
      <c r="A1169" s="270"/>
      <c r="B1169" s="271"/>
      <c r="C1169" s="270"/>
      <c r="D1169" s="272"/>
      <c r="E1169" s="247"/>
      <c r="F1169" s="273"/>
      <c r="G1169" s="661"/>
      <c r="H1169" s="662"/>
    </row>
    <row r="1170" spans="1:8" s="240" customFormat="1">
      <c r="A1170" s="270"/>
      <c r="B1170" s="271"/>
      <c r="C1170" s="270"/>
      <c r="D1170" s="272"/>
      <c r="E1170" s="247"/>
      <c r="F1170" s="273"/>
      <c r="G1170" s="661"/>
      <c r="H1170" s="662"/>
    </row>
    <row r="1171" spans="1:8" s="240" customFormat="1">
      <c r="A1171" s="270"/>
      <c r="B1171" s="271"/>
      <c r="C1171" s="270"/>
      <c r="D1171" s="272"/>
      <c r="E1171" s="247"/>
      <c r="F1171" s="273"/>
      <c r="G1171" s="661"/>
      <c r="H1171" s="662"/>
    </row>
    <row r="1172" spans="1:8" s="240" customFormat="1">
      <c r="A1172" s="270"/>
      <c r="B1172" s="271"/>
      <c r="C1172" s="270"/>
      <c r="D1172" s="272"/>
      <c r="E1172" s="247"/>
      <c r="F1172" s="273"/>
      <c r="G1172" s="661"/>
      <c r="H1172" s="662"/>
    </row>
    <row r="1173" spans="1:8" s="240" customFormat="1">
      <c r="A1173" s="270"/>
      <c r="B1173" s="271"/>
      <c r="C1173" s="270"/>
      <c r="D1173" s="272"/>
      <c r="E1173" s="247"/>
      <c r="F1173" s="273"/>
      <c r="G1173" s="661"/>
      <c r="H1173" s="662"/>
    </row>
    <row r="1174" spans="1:8" s="240" customFormat="1">
      <c r="A1174" s="270"/>
      <c r="B1174" s="271"/>
      <c r="C1174" s="270"/>
      <c r="D1174" s="272"/>
      <c r="E1174" s="247"/>
      <c r="F1174" s="273"/>
      <c r="G1174" s="661"/>
      <c r="H1174" s="662"/>
    </row>
    <row r="1175" spans="1:8" s="240" customFormat="1">
      <c r="A1175" s="270"/>
      <c r="B1175" s="271"/>
      <c r="C1175" s="270"/>
      <c r="D1175" s="272"/>
      <c r="E1175" s="247"/>
      <c r="F1175" s="273"/>
      <c r="G1175" s="661"/>
      <c r="H1175" s="662"/>
    </row>
    <row r="1176" spans="1:8" s="240" customFormat="1">
      <c r="A1176" s="270"/>
      <c r="B1176" s="271"/>
      <c r="C1176" s="270"/>
      <c r="D1176" s="272"/>
      <c r="E1176" s="247"/>
      <c r="F1176" s="273"/>
      <c r="G1176" s="661"/>
      <c r="H1176" s="662"/>
    </row>
    <row r="1177" spans="1:8" s="240" customFormat="1">
      <c r="A1177" s="270"/>
      <c r="B1177" s="271"/>
      <c r="C1177" s="270"/>
      <c r="D1177" s="272"/>
      <c r="E1177" s="247"/>
      <c r="F1177" s="273"/>
      <c r="G1177" s="661"/>
      <c r="H1177" s="662"/>
    </row>
    <row r="1178" spans="1:8" s="240" customFormat="1">
      <c r="A1178" s="270"/>
      <c r="B1178" s="271"/>
      <c r="C1178" s="270"/>
      <c r="D1178" s="272"/>
      <c r="E1178" s="247"/>
      <c r="F1178" s="273"/>
      <c r="G1178" s="661"/>
      <c r="H1178" s="662"/>
    </row>
    <row r="1179" spans="1:8" s="240" customFormat="1">
      <c r="A1179" s="270"/>
      <c r="B1179" s="271"/>
      <c r="C1179" s="270"/>
      <c r="D1179" s="272"/>
      <c r="E1179" s="247"/>
      <c r="F1179" s="273"/>
      <c r="G1179" s="661"/>
      <c r="H1179" s="662"/>
    </row>
    <row r="1180" spans="1:8" s="240" customFormat="1">
      <c r="A1180" s="270"/>
      <c r="B1180" s="271"/>
      <c r="C1180" s="270"/>
      <c r="D1180" s="272"/>
      <c r="E1180" s="247"/>
      <c r="F1180" s="273"/>
      <c r="G1180" s="661"/>
      <c r="H1180" s="662"/>
    </row>
    <row r="1181" spans="1:8" s="240" customFormat="1">
      <c r="A1181" s="270"/>
      <c r="B1181" s="271"/>
      <c r="C1181" s="270"/>
      <c r="D1181" s="272"/>
      <c r="E1181" s="247"/>
      <c r="F1181" s="273"/>
      <c r="G1181" s="661"/>
      <c r="H1181" s="662"/>
    </row>
    <row r="1182" spans="1:8" s="240" customFormat="1">
      <c r="A1182" s="270"/>
      <c r="B1182" s="271"/>
      <c r="C1182" s="270"/>
      <c r="D1182" s="272"/>
      <c r="E1182" s="247"/>
      <c r="F1182" s="273"/>
      <c r="G1182" s="661"/>
      <c r="H1182" s="662"/>
    </row>
    <row r="1183" spans="1:8" s="240" customFormat="1">
      <c r="A1183" s="270"/>
      <c r="B1183" s="271"/>
      <c r="C1183" s="270"/>
      <c r="D1183" s="272"/>
      <c r="E1183" s="247"/>
      <c r="F1183" s="273"/>
      <c r="G1183" s="661"/>
      <c r="H1183" s="662"/>
    </row>
    <row r="1184" spans="1:8" s="240" customFormat="1">
      <c r="A1184" s="270"/>
      <c r="B1184" s="271"/>
      <c r="C1184" s="270"/>
      <c r="D1184" s="272"/>
      <c r="E1184" s="247"/>
      <c r="F1184" s="273"/>
      <c r="G1184" s="661"/>
      <c r="H1184" s="662"/>
    </row>
    <row r="1185" spans="1:8" s="240" customFormat="1">
      <c r="A1185" s="270"/>
      <c r="B1185" s="271"/>
      <c r="C1185" s="270"/>
      <c r="D1185" s="272"/>
      <c r="E1185" s="247"/>
      <c r="F1185" s="273"/>
      <c r="G1185" s="661"/>
      <c r="H1185" s="662"/>
    </row>
    <row r="1186" spans="1:8" s="240" customFormat="1">
      <c r="A1186" s="270"/>
      <c r="B1186" s="271"/>
      <c r="C1186" s="270"/>
      <c r="D1186" s="272"/>
      <c r="E1186" s="247"/>
      <c r="F1186" s="273"/>
      <c r="G1186" s="661"/>
      <c r="H1186" s="662"/>
    </row>
    <row r="1187" spans="1:8" s="240" customFormat="1">
      <c r="A1187" s="270"/>
      <c r="B1187" s="271"/>
      <c r="C1187" s="270"/>
      <c r="D1187" s="272"/>
      <c r="E1187" s="247"/>
      <c r="F1187" s="273"/>
      <c r="G1187" s="661"/>
      <c r="H1187" s="662"/>
    </row>
    <row r="1188" spans="1:8" s="240" customFormat="1">
      <c r="A1188" s="270"/>
      <c r="B1188" s="271"/>
      <c r="C1188" s="270"/>
      <c r="D1188" s="272"/>
      <c r="E1188" s="247"/>
      <c r="F1188" s="273"/>
      <c r="G1188" s="661"/>
      <c r="H1188" s="662"/>
    </row>
    <row r="1189" spans="1:8" s="240" customFormat="1">
      <c r="A1189" s="270"/>
      <c r="B1189" s="271"/>
      <c r="C1189" s="270"/>
      <c r="D1189" s="272"/>
      <c r="E1189" s="247"/>
      <c r="F1189" s="273"/>
      <c r="G1189" s="661"/>
      <c r="H1189" s="662"/>
    </row>
    <row r="1190" spans="1:8" s="240" customFormat="1">
      <c r="A1190" s="270"/>
      <c r="B1190" s="271"/>
      <c r="C1190" s="270"/>
      <c r="D1190" s="272"/>
      <c r="E1190" s="247"/>
      <c r="F1190" s="273"/>
      <c r="G1190" s="661"/>
      <c r="H1190" s="662"/>
    </row>
    <row r="1191" spans="1:8" s="240" customFormat="1">
      <c r="A1191" s="270"/>
      <c r="B1191" s="271"/>
      <c r="C1191" s="270"/>
      <c r="D1191" s="272"/>
      <c r="E1191" s="247"/>
      <c r="F1191" s="273"/>
      <c r="G1191" s="661"/>
      <c r="H1191" s="662"/>
    </row>
    <row r="1192" spans="1:8" s="240" customFormat="1">
      <c r="A1192" s="270"/>
      <c r="B1192" s="271"/>
      <c r="C1192" s="270"/>
      <c r="D1192" s="272"/>
      <c r="E1192" s="247"/>
      <c r="F1192" s="273"/>
      <c r="G1192" s="661"/>
      <c r="H1192" s="662"/>
    </row>
    <row r="1193" spans="1:8" s="240" customFormat="1">
      <c r="A1193" s="270"/>
      <c r="B1193" s="271"/>
      <c r="C1193" s="270"/>
      <c r="D1193" s="272"/>
      <c r="E1193" s="247"/>
      <c r="F1193" s="273"/>
      <c r="G1193" s="661"/>
      <c r="H1193" s="662"/>
    </row>
    <row r="1194" spans="1:8" s="240" customFormat="1">
      <c r="A1194" s="270"/>
      <c r="B1194" s="271"/>
      <c r="C1194" s="270"/>
      <c r="D1194" s="272"/>
      <c r="E1194" s="247"/>
      <c r="F1194" s="273"/>
      <c r="G1194" s="661"/>
      <c r="H1194" s="662"/>
    </row>
    <row r="1195" spans="1:8" s="240" customFormat="1">
      <c r="A1195" s="270"/>
      <c r="B1195" s="271"/>
      <c r="C1195" s="270"/>
      <c r="D1195" s="272"/>
      <c r="E1195" s="247"/>
      <c r="F1195" s="273"/>
      <c r="G1195" s="661"/>
      <c r="H1195" s="662"/>
    </row>
    <row r="1196" spans="1:8" s="240" customFormat="1">
      <c r="A1196" s="270"/>
      <c r="B1196" s="271"/>
      <c r="C1196" s="270"/>
      <c r="D1196" s="272"/>
      <c r="E1196" s="247"/>
      <c r="F1196" s="273"/>
      <c r="G1196" s="661"/>
      <c r="H1196" s="662"/>
    </row>
    <row r="1197" spans="1:8" s="240" customFormat="1">
      <c r="A1197" s="270"/>
      <c r="B1197" s="271"/>
      <c r="C1197" s="270"/>
      <c r="D1197" s="272"/>
      <c r="E1197" s="247"/>
      <c r="F1197" s="273"/>
      <c r="G1197" s="661"/>
      <c r="H1197" s="662"/>
    </row>
    <row r="1198" spans="1:8" s="240" customFormat="1">
      <c r="A1198" s="270"/>
      <c r="B1198" s="271"/>
      <c r="C1198" s="270"/>
      <c r="D1198" s="272"/>
      <c r="E1198" s="247"/>
      <c r="F1198" s="273"/>
      <c r="G1198" s="661"/>
      <c r="H1198" s="662"/>
    </row>
    <row r="1199" spans="1:8" s="240" customFormat="1">
      <c r="A1199" s="270"/>
      <c r="B1199" s="271"/>
      <c r="C1199" s="270"/>
      <c r="D1199" s="272"/>
      <c r="E1199" s="247"/>
      <c r="F1199" s="273"/>
      <c r="G1199" s="661"/>
      <c r="H1199" s="662"/>
    </row>
    <row r="1200" spans="1:8" s="240" customFormat="1">
      <c r="A1200" s="270"/>
      <c r="B1200" s="271"/>
      <c r="C1200" s="270"/>
      <c r="D1200" s="272"/>
      <c r="E1200" s="247"/>
      <c r="F1200" s="273"/>
      <c r="G1200" s="661"/>
      <c r="H1200" s="662"/>
    </row>
    <row r="1201" spans="1:8" s="240" customFormat="1">
      <c r="A1201" s="270"/>
      <c r="B1201" s="271"/>
      <c r="C1201" s="270"/>
      <c r="D1201" s="272"/>
      <c r="E1201" s="247"/>
      <c r="F1201" s="273"/>
      <c r="G1201" s="661"/>
      <c r="H1201" s="662"/>
    </row>
    <row r="1202" spans="1:8" s="240" customFormat="1">
      <c r="A1202" s="270"/>
      <c r="B1202" s="271"/>
      <c r="C1202" s="270"/>
      <c r="D1202" s="272"/>
      <c r="E1202" s="247"/>
      <c r="F1202" s="273"/>
      <c r="G1202" s="661"/>
      <c r="H1202" s="662"/>
    </row>
    <row r="1203" spans="1:8" s="240" customFormat="1">
      <c r="A1203" s="270"/>
      <c r="B1203" s="271"/>
      <c r="C1203" s="270"/>
      <c r="D1203" s="272"/>
      <c r="E1203" s="247"/>
      <c r="F1203" s="273"/>
      <c r="G1203" s="661"/>
      <c r="H1203" s="662"/>
    </row>
    <row r="1204" spans="1:8" s="240" customFormat="1">
      <c r="A1204" s="270"/>
      <c r="B1204" s="271"/>
      <c r="C1204" s="270"/>
      <c r="D1204" s="272"/>
      <c r="E1204" s="247"/>
      <c r="F1204" s="273"/>
      <c r="G1204" s="661"/>
      <c r="H1204" s="662"/>
    </row>
    <row r="1205" spans="1:8" s="240" customFormat="1">
      <c r="A1205" s="270"/>
      <c r="B1205" s="271"/>
      <c r="C1205" s="270"/>
      <c r="D1205" s="272"/>
      <c r="E1205" s="247"/>
      <c r="F1205" s="273"/>
      <c r="G1205" s="661"/>
      <c r="H1205" s="662"/>
    </row>
    <row r="1206" spans="1:8" s="240" customFormat="1">
      <c r="A1206" s="270"/>
      <c r="B1206" s="271"/>
      <c r="C1206" s="270"/>
      <c r="D1206" s="272"/>
      <c r="E1206" s="247"/>
      <c r="F1206" s="273"/>
      <c r="G1206" s="661"/>
      <c r="H1206" s="662"/>
    </row>
    <row r="1207" spans="1:8" s="240" customFormat="1">
      <c r="A1207" s="270"/>
      <c r="B1207" s="271"/>
      <c r="C1207" s="270"/>
      <c r="D1207" s="272"/>
      <c r="E1207" s="247"/>
      <c r="F1207" s="273"/>
      <c r="G1207" s="661"/>
      <c r="H1207" s="662"/>
    </row>
    <row r="1208" spans="1:8" s="240" customFormat="1">
      <c r="A1208" s="270"/>
      <c r="B1208" s="271"/>
      <c r="C1208" s="270"/>
      <c r="D1208" s="272"/>
      <c r="E1208" s="247"/>
      <c r="F1208" s="273"/>
      <c r="G1208" s="661"/>
      <c r="H1208" s="662"/>
    </row>
    <row r="1209" spans="1:8" s="240" customFormat="1">
      <c r="A1209" s="270"/>
      <c r="B1209" s="271"/>
      <c r="C1209" s="270"/>
      <c r="D1209" s="272"/>
      <c r="E1209" s="247"/>
      <c r="F1209" s="273"/>
      <c r="G1209" s="661"/>
      <c r="H1209" s="662"/>
    </row>
    <row r="1210" spans="1:8" s="240" customFormat="1">
      <c r="A1210" s="270"/>
      <c r="B1210" s="271"/>
      <c r="C1210" s="270"/>
      <c r="D1210" s="272"/>
      <c r="E1210" s="247"/>
      <c r="F1210" s="273"/>
      <c r="G1210" s="661"/>
      <c r="H1210" s="662"/>
    </row>
    <row r="1211" spans="1:8" s="240" customFormat="1">
      <c r="A1211" s="270"/>
      <c r="B1211" s="271"/>
      <c r="C1211" s="270"/>
      <c r="D1211" s="272"/>
      <c r="E1211" s="247"/>
      <c r="F1211" s="273"/>
      <c r="G1211" s="661"/>
      <c r="H1211" s="662"/>
    </row>
    <row r="1212" spans="1:8" s="240" customFormat="1">
      <c r="A1212" s="270"/>
      <c r="B1212" s="271"/>
      <c r="C1212" s="270"/>
      <c r="D1212" s="272"/>
      <c r="E1212" s="247"/>
      <c r="F1212" s="273"/>
      <c r="G1212" s="661"/>
      <c r="H1212" s="662"/>
    </row>
    <row r="1213" spans="1:8" s="240" customFormat="1">
      <c r="A1213" s="270"/>
      <c r="B1213" s="271"/>
      <c r="C1213" s="270"/>
      <c r="D1213" s="272"/>
      <c r="E1213" s="247"/>
      <c r="F1213" s="273"/>
      <c r="G1213" s="661"/>
      <c r="H1213" s="662"/>
    </row>
    <row r="1214" spans="1:8" s="240" customFormat="1">
      <c r="A1214" s="270"/>
      <c r="B1214" s="271"/>
      <c r="C1214" s="270"/>
      <c r="D1214" s="272"/>
      <c r="E1214" s="247"/>
      <c r="F1214" s="273"/>
      <c r="G1214" s="661"/>
      <c r="H1214" s="662"/>
    </row>
    <row r="1215" spans="1:8" s="240" customFormat="1">
      <c r="A1215" s="270"/>
      <c r="B1215" s="271"/>
      <c r="C1215" s="270"/>
      <c r="D1215" s="272"/>
      <c r="E1215" s="247"/>
      <c r="F1215" s="273"/>
      <c r="G1215" s="661"/>
      <c r="H1215" s="662"/>
    </row>
    <row r="1216" spans="1:8" s="240" customFormat="1">
      <c r="A1216" s="270"/>
      <c r="B1216" s="271"/>
      <c r="C1216" s="270"/>
      <c r="D1216" s="272"/>
      <c r="E1216" s="247"/>
      <c r="F1216" s="273"/>
      <c r="G1216" s="661"/>
      <c r="H1216" s="662"/>
    </row>
    <row r="1217" spans="1:8" s="240" customFormat="1">
      <c r="A1217" s="270"/>
      <c r="B1217" s="271"/>
      <c r="C1217" s="270"/>
      <c r="D1217" s="272"/>
      <c r="E1217" s="247"/>
      <c r="F1217" s="273"/>
      <c r="G1217" s="661"/>
      <c r="H1217" s="662"/>
    </row>
    <row r="1218" spans="1:8" s="240" customFormat="1">
      <c r="A1218" s="270"/>
      <c r="B1218" s="271"/>
      <c r="C1218" s="270"/>
      <c r="D1218" s="272"/>
      <c r="E1218" s="247"/>
      <c r="F1218" s="273"/>
      <c r="G1218" s="661"/>
      <c r="H1218" s="662"/>
    </row>
    <row r="1219" spans="1:8" s="240" customFormat="1">
      <c r="A1219" s="270"/>
      <c r="B1219" s="271"/>
      <c r="C1219" s="270"/>
      <c r="D1219" s="272"/>
      <c r="E1219" s="247"/>
      <c r="F1219" s="273"/>
      <c r="G1219" s="661"/>
      <c r="H1219" s="662"/>
    </row>
    <row r="1220" spans="1:8" s="240" customFormat="1">
      <c r="A1220" s="270"/>
      <c r="B1220" s="271"/>
      <c r="C1220" s="270"/>
      <c r="D1220" s="272"/>
      <c r="E1220" s="247"/>
      <c r="F1220" s="273"/>
      <c r="G1220" s="661"/>
      <c r="H1220" s="662"/>
    </row>
    <row r="1221" spans="1:8" s="240" customFormat="1">
      <c r="A1221" s="270"/>
      <c r="B1221" s="271"/>
      <c r="C1221" s="270"/>
      <c r="D1221" s="272"/>
      <c r="E1221" s="247"/>
      <c r="F1221" s="273"/>
      <c r="G1221" s="661"/>
      <c r="H1221" s="662"/>
    </row>
    <row r="1222" spans="1:8" s="240" customFormat="1">
      <c r="A1222" s="270"/>
      <c r="B1222" s="271"/>
      <c r="C1222" s="270"/>
      <c r="D1222" s="272"/>
      <c r="E1222" s="247"/>
      <c r="F1222" s="273"/>
      <c r="G1222" s="661"/>
      <c r="H1222" s="662"/>
    </row>
    <row r="1223" spans="1:8" s="240" customFormat="1">
      <c r="A1223" s="270"/>
      <c r="B1223" s="271"/>
      <c r="C1223" s="270"/>
      <c r="D1223" s="272"/>
      <c r="E1223" s="247"/>
      <c r="F1223" s="273"/>
      <c r="G1223" s="661"/>
      <c r="H1223" s="662"/>
    </row>
    <row r="1224" spans="1:8" s="240" customFormat="1">
      <c r="A1224" s="270"/>
      <c r="B1224" s="271"/>
      <c r="C1224" s="270"/>
      <c r="D1224" s="272"/>
      <c r="E1224" s="247"/>
      <c r="F1224" s="273"/>
      <c r="G1224" s="661"/>
      <c r="H1224" s="662"/>
    </row>
    <row r="1225" spans="1:8" s="240" customFormat="1">
      <c r="A1225" s="270"/>
      <c r="B1225" s="271"/>
      <c r="C1225" s="270"/>
      <c r="D1225" s="272"/>
      <c r="E1225" s="247"/>
      <c r="F1225" s="273"/>
      <c r="G1225" s="661"/>
      <c r="H1225" s="662"/>
    </row>
    <row r="1226" spans="1:8" s="240" customFormat="1">
      <c r="A1226" s="270"/>
      <c r="B1226" s="271"/>
      <c r="C1226" s="270"/>
      <c r="D1226" s="272"/>
      <c r="E1226" s="247"/>
      <c r="F1226" s="273"/>
      <c r="G1226" s="661"/>
      <c r="H1226" s="662"/>
    </row>
    <row r="1227" spans="1:8" s="240" customFormat="1">
      <c r="A1227" s="270"/>
      <c r="B1227" s="271"/>
      <c r="C1227" s="270"/>
      <c r="D1227" s="272"/>
      <c r="E1227" s="247"/>
      <c r="F1227" s="273"/>
      <c r="G1227" s="661"/>
      <c r="H1227" s="662"/>
    </row>
    <row r="1228" spans="1:8" s="240" customFormat="1">
      <c r="A1228" s="270"/>
      <c r="B1228" s="271"/>
      <c r="C1228" s="270"/>
      <c r="D1228" s="272"/>
      <c r="E1228" s="247"/>
      <c r="F1228" s="273"/>
      <c r="G1228" s="661"/>
      <c r="H1228" s="662"/>
    </row>
    <row r="1229" spans="1:8" s="240" customFormat="1">
      <c r="A1229" s="270"/>
      <c r="B1229" s="271"/>
      <c r="C1229" s="270"/>
      <c r="D1229" s="272"/>
      <c r="E1229" s="247"/>
      <c r="F1229" s="273"/>
      <c r="G1229" s="661"/>
      <c r="H1229" s="662"/>
    </row>
    <row r="1230" spans="1:8" s="240" customFormat="1">
      <c r="A1230" s="270"/>
      <c r="B1230" s="271"/>
      <c r="C1230" s="270"/>
      <c r="D1230" s="272"/>
      <c r="E1230" s="247"/>
      <c r="F1230" s="273"/>
      <c r="G1230" s="661"/>
      <c r="H1230" s="662"/>
    </row>
    <row r="1231" spans="1:8" s="240" customFormat="1">
      <c r="A1231" s="270"/>
      <c r="B1231" s="271"/>
      <c r="C1231" s="270"/>
      <c r="D1231" s="272"/>
      <c r="E1231" s="247"/>
      <c r="F1231" s="273"/>
      <c r="G1231" s="661"/>
      <c r="H1231" s="662"/>
    </row>
    <row r="1232" spans="1:8" s="240" customFormat="1">
      <c r="A1232" s="270"/>
      <c r="B1232" s="271"/>
      <c r="C1232" s="270"/>
      <c r="D1232" s="272"/>
      <c r="E1232" s="247"/>
      <c r="F1232" s="273"/>
      <c r="G1232" s="661"/>
      <c r="H1232" s="662"/>
    </row>
    <row r="1233" spans="1:8" s="240" customFormat="1">
      <c r="A1233" s="270"/>
      <c r="B1233" s="271"/>
      <c r="C1233" s="270"/>
      <c r="D1233" s="272"/>
      <c r="E1233" s="247"/>
      <c r="F1233" s="273"/>
      <c r="G1233" s="661"/>
      <c r="H1233" s="662"/>
    </row>
    <row r="1234" spans="1:8" s="240" customFormat="1">
      <c r="A1234" s="270"/>
      <c r="B1234" s="271"/>
      <c r="C1234" s="270"/>
      <c r="D1234" s="272"/>
      <c r="E1234" s="247"/>
      <c r="F1234" s="273"/>
      <c r="G1234" s="661"/>
      <c r="H1234" s="662"/>
    </row>
    <row r="1235" spans="1:8" s="240" customFormat="1">
      <c r="A1235" s="270"/>
      <c r="B1235" s="271"/>
      <c r="C1235" s="270"/>
      <c r="D1235" s="272"/>
      <c r="E1235" s="247"/>
      <c r="F1235" s="273"/>
      <c r="G1235" s="661"/>
      <c r="H1235" s="662"/>
    </row>
    <row r="1236" spans="1:8" s="240" customFormat="1">
      <c r="A1236" s="270"/>
      <c r="B1236" s="271"/>
      <c r="C1236" s="270"/>
      <c r="D1236" s="272"/>
      <c r="E1236" s="247"/>
      <c r="F1236" s="273"/>
      <c r="G1236" s="661"/>
      <c r="H1236" s="662"/>
    </row>
    <row r="1237" spans="1:8" s="240" customFormat="1">
      <c r="A1237" s="270"/>
      <c r="B1237" s="271"/>
      <c r="C1237" s="270"/>
      <c r="D1237" s="272"/>
      <c r="E1237" s="247"/>
      <c r="F1237" s="273"/>
      <c r="G1237" s="661"/>
      <c r="H1237" s="662"/>
    </row>
    <row r="1238" spans="1:8" s="240" customFormat="1">
      <c r="A1238" s="270"/>
      <c r="B1238" s="271"/>
      <c r="C1238" s="270"/>
      <c r="D1238" s="272"/>
      <c r="E1238" s="247"/>
      <c r="F1238" s="273"/>
      <c r="G1238" s="661"/>
      <c r="H1238" s="662"/>
    </row>
    <row r="1239" spans="1:8" s="240" customFormat="1">
      <c r="A1239" s="270"/>
      <c r="B1239" s="271"/>
      <c r="C1239" s="270"/>
      <c r="D1239" s="272"/>
      <c r="E1239" s="247"/>
      <c r="F1239" s="273"/>
      <c r="G1239" s="661"/>
      <c r="H1239" s="662"/>
    </row>
    <row r="1240" spans="1:8" s="240" customFormat="1">
      <c r="A1240" s="270"/>
      <c r="B1240" s="271"/>
      <c r="C1240" s="270"/>
      <c r="D1240" s="272"/>
      <c r="E1240" s="247"/>
      <c r="F1240" s="273"/>
      <c r="G1240" s="661"/>
      <c r="H1240" s="662"/>
    </row>
    <row r="1241" spans="1:8" s="240" customFormat="1">
      <c r="A1241" s="270"/>
      <c r="B1241" s="271"/>
      <c r="C1241" s="270"/>
      <c r="D1241" s="272"/>
      <c r="E1241" s="247"/>
      <c r="F1241" s="273"/>
      <c r="G1241" s="661"/>
      <c r="H1241" s="662"/>
    </row>
    <row r="1242" spans="1:8" s="240" customFormat="1">
      <c r="A1242" s="270"/>
      <c r="B1242" s="271"/>
      <c r="C1242" s="270"/>
      <c r="D1242" s="272"/>
      <c r="E1242" s="247"/>
      <c r="F1242" s="273"/>
      <c r="G1242" s="661"/>
      <c r="H1242" s="662"/>
    </row>
    <row r="1243" spans="1:8" s="240" customFormat="1">
      <c r="A1243" s="270"/>
      <c r="B1243" s="271"/>
      <c r="C1243" s="270"/>
      <c r="D1243" s="272"/>
      <c r="E1243" s="247"/>
      <c r="F1243" s="273"/>
      <c r="G1243" s="661"/>
      <c r="H1243" s="662"/>
    </row>
    <row r="1244" spans="1:8" s="240" customFormat="1">
      <c r="A1244" s="270"/>
      <c r="B1244" s="271"/>
      <c r="C1244" s="270"/>
      <c r="D1244" s="272"/>
      <c r="E1244" s="247"/>
      <c r="F1244" s="273"/>
      <c r="G1244" s="661"/>
      <c r="H1244" s="662"/>
    </row>
    <row r="1245" spans="1:8" s="240" customFormat="1">
      <c r="A1245" s="270"/>
      <c r="B1245" s="271"/>
      <c r="C1245" s="270"/>
      <c r="D1245" s="272"/>
      <c r="E1245" s="247"/>
      <c r="F1245" s="273"/>
      <c r="G1245" s="661"/>
      <c r="H1245" s="662"/>
    </row>
    <row r="1246" spans="1:8" s="240" customFormat="1">
      <c r="A1246" s="270"/>
      <c r="B1246" s="271"/>
      <c r="C1246" s="270"/>
      <c r="D1246" s="272"/>
      <c r="E1246" s="247"/>
      <c r="F1246" s="273"/>
      <c r="G1246" s="661"/>
      <c r="H1246" s="662"/>
    </row>
    <row r="1247" spans="1:8" s="240" customFormat="1">
      <c r="A1247" s="270"/>
      <c r="B1247" s="271"/>
      <c r="C1247" s="270"/>
      <c r="D1247" s="272"/>
      <c r="E1247" s="247"/>
      <c r="F1247" s="273"/>
      <c r="G1247" s="661"/>
      <c r="H1247" s="662"/>
    </row>
    <row r="1248" spans="1:8" s="240" customFormat="1">
      <c r="A1248" s="270"/>
      <c r="B1248" s="271"/>
      <c r="C1248" s="270"/>
      <c r="D1248" s="272"/>
      <c r="E1248" s="247"/>
      <c r="F1248" s="273"/>
      <c r="G1248" s="661"/>
      <c r="H1248" s="662"/>
    </row>
    <row r="1249" spans="1:8" s="240" customFormat="1">
      <c r="A1249" s="270"/>
      <c r="B1249" s="271"/>
      <c r="C1249" s="270"/>
      <c r="D1249" s="272"/>
      <c r="E1249" s="247"/>
      <c r="F1249" s="273"/>
      <c r="G1249" s="661"/>
      <c r="H1249" s="662"/>
    </row>
    <row r="1250" spans="1:8" s="240" customFormat="1">
      <c r="A1250" s="270"/>
      <c r="B1250" s="271"/>
      <c r="C1250" s="270"/>
      <c r="D1250" s="272"/>
      <c r="E1250" s="247"/>
      <c r="F1250" s="273"/>
      <c r="G1250" s="661"/>
      <c r="H1250" s="662"/>
    </row>
    <row r="1251" spans="1:8" s="240" customFormat="1">
      <c r="A1251" s="270"/>
      <c r="B1251" s="271"/>
      <c r="C1251" s="270"/>
      <c r="D1251" s="272"/>
      <c r="E1251" s="247"/>
      <c r="F1251" s="273"/>
      <c r="G1251" s="661"/>
      <c r="H1251" s="662"/>
    </row>
    <row r="1252" spans="1:8" s="240" customFormat="1">
      <c r="A1252" s="270"/>
      <c r="B1252" s="271"/>
      <c r="C1252" s="270"/>
      <c r="D1252" s="272"/>
      <c r="E1252" s="247"/>
      <c r="F1252" s="273"/>
      <c r="G1252" s="661"/>
      <c r="H1252" s="662"/>
    </row>
    <row r="1253" spans="1:8" s="240" customFormat="1">
      <c r="A1253" s="270"/>
      <c r="B1253" s="271"/>
      <c r="C1253" s="270"/>
      <c r="D1253" s="272"/>
      <c r="E1253" s="247"/>
      <c r="F1253" s="273"/>
      <c r="G1253" s="661"/>
      <c r="H1253" s="662"/>
    </row>
    <row r="1254" spans="1:8" s="240" customFormat="1">
      <c r="A1254" s="270"/>
      <c r="B1254" s="271"/>
      <c r="C1254" s="270"/>
      <c r="D1254" s="272"/>
      <c r="E1254" s="247"/>
      <c r="F1254" s="273"/>
      <c r="G1254" s="661"/>
      <c r="H1254" s="662"/>
    </row>
    <row r="1255" spans="1:8" s="240" customFormat="1">
      <c r="A1255" s="270"/>
      <c r="B1255" s="271"/>
      <c r="C1255" s="270"/>
      <c r="D1255" s="272"/>
      <c r="E1255" s="247"/>
      <c r="F1255" s="273"/>
      <c r="G1255" s="661"/>
      <c r="H1255" s="662"/>
    </row>
    <row r="1256" spans="1:8" s="240" customFormat="1">
      <c r="A1256" s="270"/>
      <c r="B1256" s="271"/>
      <c r="C1256" s="270"/>
      <c r="D1256" s="272"/>
      <c r="E1256" s="247"/>
      <c r="F1256" s="273"/>
      <c r="G1256" s="661"/>
      <c r="H1256" s="662"/>
    </row>
    <row r="1257" spans="1:8" s="240" customFormat="1">
      <c r="A1257" s="270"/>
      <c r="B1257" s="271"/>
      <c r="C1257" s="270"/>
      <c r="D1257" s="272"/>
      <c r="E1257" s="247"/>
      <c r="F1257" s="273"/>
      <c r="G1257" s="661"/>
      <c r="H1257" s="662"/>
    </row>
    <row r="1258" spans="1:8" s="240" customFormat="1">
      <c r="A1258" s="270"/>
      <c r="B1258" s="271"/>
      <c r="C1258" s="270"/>
      <c r="D1258" s="272"/>
      <c r="E1258" s="247"/>
      <c r="F1258" s="273"/>
      <c r="G1258" s="661"/>
      <c r="H1258" s="662"/>
    </row>
    <row r="1259" spans="1:8" s="240" customFormat="1">
      <c r="A1259" s="270"/>
      <c r="B1259" s="271"/>
      <c r="C1259" s="270"/>
      <c r="D1259" s="272"/>
      <c r="E1259" s="247"/>
      <c r="F1259" s="273"/>
      <c r="G1259" s="661"/>
      <c r="H1259" s="662"/>
    </row>
    <row r="1260" spans="1:8" s="240" customFormat="1">
      <c r="A1260" s="270"/>
      <c r="B1260" s="271"/>
      <c r="C1260" s="270"/>
      <c r="D1260" s="272"/>
      <c r="E1260" s="247"/>
      <c r="F1260" s="273"/>
      <c r="G1260" s="661"/>
      <c r="H1260" s="662"/>
    </row>
    <row r="1261" spans="1:8" s="240" customFormat="1">
      <c r="A1261" s="270"/>
      <c r="B1261" s="271"/>
      <c r="C1261" s="270"/>
      <c r="D1261" s="272"/>
      <c r="E1261" s="247"/>
      <c r="F1261" s="273"/>
      <c r="G1261" s="661"/>
      <c r="H1261" s="662"/>
    </row>
    <row r="1262" spans="1:8" s="240" customFormat="1">
      <c r="A1262" s="270"/>
      <c r="B1262" s="271"/>
      <c r="C1262" s="270"/>
      <c r="D1262" s="272"/>
      <c r="E1262" s="247"/>
      <c r="F1262" s="273"/>
      <c r="G1262" s="661"/>
      <c r="H1262" s="662"/>
    </row>
    <row r="1263" spans="1:8" s="240" customFormat="1">
      <c r="A1263" s="270"/>
      <c r="B1263" s="271"/>
      <c r="C1263" s="270"/>
      <c r="D1263" s="272"/>
      <c r="E1263" s="247"/>
      <c r="F1263" s="273"/>
      <c r="G1263" s="661"/>
      <c r="H1263" s="662"/>
    </row>
    <row r="1264" spans="1:8" s="240" customFormat="1">
      <c r="A1264" s="270"/>
      <c r="B1264" s="271"/>
      <c r="C1264" s="270"/>
      <c r="D1264" s="272"/>
      <c r="E1264" s="247"/>
      <c r="F1264" s="273"/>
      <c r="G1264" s="661"/>
      <c r="H1264" s="662"/>
    </row>
    <row r="1265" spans="1:8" s="240" customFormat="1">
      <c r="A1265" s="270"/>
      <c r="B1265" s="271"/>
      <c r="C1265" s="270"/>
      <c r="D1265" s="272"/>
      <c r="E1265" s="247"/>
      <c r="F1265" s="273"/>
      <c r="G1265" s="661"/>
      <c r="H1265" s="662"/>
    </row>
    <row r="1266" spans="1:8" s="240" customFormat="1">
      <c r="A1266" s="270"/>
      <c r="B1266" s="271"/>
      <c r="C1266" s="270"/>
      <c r="D1266" s="272"/>
      <c r="E1266" s="247"/>
      <c r="F1266" s="273"/>
      <c r="G1266" s="661"/>
      <c r="H1266" s="662"/>
    </row>
    <row r="1267" spans="1:8" s="240" customFormat="1">
      <c r="A1267" s="270"/>
      <c r="B1267" s="271"/>
      <c r="C1267" s="270"/>
      <c r="D1267" s="272"/>
      <c r="E1267" s="247"/>
      <c r="F1267" s="273"/>
      <c r="G1267" s="661"/>
      <c r="H1267" s="662"/>
    </row>
    <row r="1268" spans="1:8" s="240" customFormat="1">
      <c r="A1268" s="270"/>
      <c r="B1268" s="271"/>
      <c r="C1268" s="270"/>
      <c r="D1268" s="272"/>
      <c r="E1268" s="247"/>
      <c r="F1268" s="273"/>
      <c r="G1268" s="661"/>
      <c r="H1268" s="662"/>
    </row>
    <row r="1269" spans="1:8" s="240" customFormat="1">
      <c r="A1269" s="270"/>
      <c r="B1269" s="271"/>
      <c r="C1269" s="270"/>
      <c r="D1269" s="272"/>
      <c r="E1269" s="247"/>
      <c r="F1269" s="273"/>
      <c r="G1269" s="661"/>
      <c r="H1269" s="662"/>
    </row>
    <row r="1270" spans="1:8" s="240" customFormat="1">
      <c r="A1270" s="270"/>
      <c r="B1270" s="271"/>
      <c r="C1270" s="270"/>
      <c r="D1270" s="272"/>
      <c r="E1270" s="247"/>
      <c r="F1270" s="273"/>
      <c r="G1270" s="661"/>
      <c r="H1270" s="662"/>
    </row>
    <row r="1271" spans="1:8" s="240" customFormat="1">
      <c r="A1271" s="270"/>
      <c r="B1271" s="271"/>
      <c r="C1271" s="270"/>
      <c r="D1271" s="272"/>
      <c r="E1271" s="247"/>
      <c r="F1271" s="273"/>
      <c r="G1271" s="661"/>
      <c r="H1271" s="662"/>
    </row>
    <row r="1272" spans="1:8" s="240" customFormat="1">
      <c r="A1272" s="270"/>
      <c r="B1272" s="271"/>
      <c r="C1272" s="270"/>
      <c r="D1272" s="272"/>
      <c r="E1272" s="247"/>
      <c r="F1272" s="273"/>
      <c r="G1272" s="661"/>
      <c r="H1272" s="662"/>
    </row>
    <row r="1273" spans="1:8" s="240" customFormat="1">
      <c r="A1273" s="270"/>
      <c r="B1273" s="271"/>
      <c r="C1273" s="270"/>
      <c r="D1273" s="272"/>
      <c r="E1273" s="247"/>
      <c r="F1273" s="273"/>
      <c r="G1273" s="661"/>
      <c r="H1273" s="662"/>
    </row>
    <row r="1274" spans="1:8" s="240" customFormat="1">
      <c r="A1274" s="270"/>
      <c r="B1274" s="271"/>
      <c r="C1274" s="270"/>
      <c r="D1274" s="272"/>
      <c r="E1274" s="247"/>
      <c r="F1274" s="273"/>
      <c r="G1274" s="661"/>
      <c r="H1274" s="662"/>
    </row>
    <row r="1275" spans="1:8" s="240" customFormat="1">
      <c r="A1275" s="270"/>
      <c r="B1275" s="271"/>
      <c r="C1275" s="270"/>
      <c r="D1275" s="272"/>
      <c r="E1275" s="247"/>
      <c r="F1275" s="273"/>
      <c r="G1275" s="661"/>
      <c r="H1275" s="662"/>
    </row>
    <row r="1276" spans="1:8" s="240" customFormat="1">
      <c r="A1276" s="270"/>
      <c r="B1276" s="271"/>
      <c r="C1276" s="270"/>
      <c r="D1276" s="272"/>
      <c r="E1276" s="247"/>
      <c r="F1276" s="273"/>
      <c r="G1276" s="661"/>
      <c r="H1276" s="662"/>
    </row>
    <row r="1277" spans="1:8" s="240" customFormat="1">
      <c r="A1277" s="270"/>
      <c r="B1277" s="271"/>
      <c r="C1277" s="270"/>
      <c r="D1277" s="272"/>
      <c r="E1277" s="247"/>
      <c r="F1277" s="273"/>
      <c r="G1277" s="661"/>
      <c r="H1277" s="662"/>
    </row>
    <row r="1278" spans="1:8" s="240" customFormat="1">
      <c r="A1278" s="270"/>
      <c r="B1278" s="271"/>
      <c r="C1278" s="270"/>
      <c r="D1278" s="272"/>
      <c r="E1278" s="247"/>
      <c r="F1278" s="273"/>
      <c r="G1278" s="661"/>
      <c r="H1278" s="662"/>
    </row>
    <row r="1279" spans="1:8" s="240" customFormat="1">
      <c r="A1279" s="270"/>
      <c r="B1279" s="271"/>
      <c r="C1279" s="270"/>
      <c r="D1279" s="272"/>
      <c r="E1279" s="247"/>
      <c r="F1279" s="273"/>
      <c r="G1279" s="661"/>
      <c r="H1279" s="662"/>
    </row>
    <row r="1280" spans="1:8" s="240" customFormat="1">
      <c r="A1280" s="270"/>
      <c r="B1280" s="271"/>
      <c r="C1280" s="270"/>
      <c r="D1280" s="272"/>
      <c r="E1280" s="247"/>
      <c r="F1280" s="273"/>
      <c r="G1280" s="661"/>
      <c r="H1280" s="662"/>
    </row>
    <row r="1281" spans="1:8" s="240" customFormat="1">
      <c r="A1281" s="270"/>
      <c r="B1281" s="271"/>
      <c r="C1281" s="270"/>
      <c r="D1281" s="272"/>
      <c r="E1281" s="247"/>
      <c r="F1281" s="273"/>
      <c r="G1281" s="661"/>
      <c r="H1281" s="662"/>
    </row>
    <row r="1282" spans="1:8" s="240" customFormat="1">
      <c r="A1282" s="270"/>
      <c r="B1282" s="271"/>
      <c r="C1282" s="270"/>
      <c r="D1282" s="272"/>
      <c r="E1282" s="247"/>
      <c r="F1282" s="273"/>
      <c r="G1282" s="661"/>
      <c r="H1282" s="662"/>
    </row>
    <row r="1283" spans="1:8" s="240" customFormat="1">
      <c r="A1283" s="270"/>
      <c r="B1283" s="271"/>
      <c r="C1283" s="270"/>
      <c r="D1283" s="272"/>
      <c r="E1283" s="247"/>
      <c r="F1283" s="273"/>
      <c r="G1283" s="661"/>
      <c r="H1283" s="662"/>
    </row>
    <row r="1284" spans="1:8" s="240" customFormat="1">
      <c r="A1284" s="270"/>
      <c r="B1284" s="271"/>
      <c r="C1284" s="270"/>
      <c r="D1284" s="272"/>
      <c r="E1284" s="247"/>
      <c r="F1284" s="273"/>
      <c r="G1284" s="661"/>
      <c r="H1284" s="662"/>
    </row>
    <row r="1285" spans="1:8" s="240" customFormat="1">
      <c r="A1285" s="270"/>
      <c r="B1285" s="271"/>
      <c r="C1285" s="270"/>
      <c r="D1285" s="272"/>
      <c r="E1285" s="247"/>
      <c r="F1285" s="273"/>
      <c r="G1285" s="661"/>
      <c r="H1285" s="662"/>
    </row>
    <row r="1286" spans="1:8" s="240" customFormat="1">
      <c r="A1286" s="270"/>
      <c r="B1286" s="271"/>
      <c r="C1286" s="270"/>
      <c r="D1286" s="272"/>
      <c r="E1286" s="247"/>
      <c r="F1286" s="273"/>
      <c r="G1286" s="661"/>
      <c r="H1286" s="662"/>
    </row>
    <row r="1287" spans="1:8" s="240" customFormat="1">
      <c r="A1287" s="270"/>
      <c r="B1287" s="271"/>
      <c r="C1287" s="270"/>
      <c r="D1287" s="272"/>
      <c r="E1287" s="247"/>
      <c r="F1287" s="273"/>
      <c r="G1287" s="661"/>
      <c r="H1287" s="662"/>
    </row>
    <row r="1288" spans="1:8" s="240" customFormat="1">
      <c r="A1288" s="270"/>
      <c r="B1288" s="271"/>
      <c r="C1288" s="270"/>
      <c r="D1288" s="272"/>
      <c r="E1288" s="247"/>
      <c r="F1288" s="273"/>
      <c r="G1288" s="661"/>
      <c r="H1288" s="662"/>
    </row>
    <row r="1289" spans="1:8" s="240" customFormat="1">
      <c r="A1289" s="270"/>
      <c r="B1289" s="271"/>
      <c r="C1289" s="270"/>
      <c r="D1289" s="272"/>
      <c r="E1289" s="247"/>
      <c r="F1289" s="273"/>
      <c r="G1289" s="661"/>
      <c r="H1289" s="662"/>
    </row>
    <row r="1290" spans="1:8" s="240" customFormat="1">
      <c r="A1290" s="270"/>
      <c r="B1290" s="271"/>
      <c r="C1290" s="270"/>
      <c r="D1290" s="272"/>
      <c r="E1290" s="247"/>
      <c r="F1290" s="273"/>
      <c r="G1290" s="661"/>
      <c r="H1290" s="662"/>
    </row>
    <row r="1291" spans="1:8" s="240" customFormat="1">
      <c r="A1291" s="270"/>
      <c r="B1291" s="271"/>
      <c r="C1291" s="270"/>
      <c r="D1291" s="272"/>
      <c r="E1291" s="247"/>
      <c r="F1291" s="273"/>
      <c r="G1291" s="661"/>
      <c r="H1291" s="662"/>
    </row>
    <row r="1292" spans="1:8" s="240" customFormat="1">
      <c r="A1292" s="270"/>
      <c r="B1292" s="271"/>
      <c r="C1292" s="270"/>
      <c r="D1292" s="272"/>
      <c r="E1292" s="247"/>
      <c r="F1292" s="273"/>
      <c r="G1292" s="661"/>
      <c r="H1292" s="662"/>
    </row>
    <row r="1293" spans="1:8" s="240" customFormat="1">
      <c r="A1293" s="270"/>
      <c r="B1293" s="271"/>
      <c r="C1293" s="270"/>
      <c r="D1293" s="272"/>
      <c r="E1293" s="247"/>
      <c r="F1293" s="273"/>
      <c r="G1293" s="661"/>
      <c r="H1293" s="662"/>
    </row>
    <row r="1294" spans="1:8" s="240" customFormat="1">
      <c r="A1294" s="270"/>
      <c r="B1294" s="271"/>
      <c r="C1294" s="270"/>
      <c r="D1294" s="272"/>
      <c r="E1294" s="247"/>
      <c r="F1294" s="273"/>
      <c r="G1294" s="661"/>
      <c r="H1294" s="662"/>
    </row>
    <row r="1295" spans="1:8" s="240" customFormat="1">
      <c r="A1295" s="270"/>
      <c r="B1295" s="271"/>
      <c r="C1295" s="270"/>
      <c r="D1295" s="272"/>
      <c r="E1295" s="247"/>
      <c r="F1295" s="273"/>
      <c r="G1295" s="661"/>
      <c r="H1295" s="662"/>
    </row>
    <row r="1296" spans="1:8" s="240" customFormat="1">
      <c r="A1296" s="270"/>
      <c r="B1296" s="271"/>
      <c r="C1296" s="270"/>
      <c r="D1296" s="272"/>
      <c r="E1296" s="247"/>
      <c r="F1296" s="273"/>
      <c r="G1296" s="661"/>
      <c r="H1296" s="662"/>
    </row>
    <row r="1297" spans="1:8" s="240" customFormat="1">
      <c r="A1297" s="270"/>
      <c r="B1297" s="271"/>
      <c r="C1297" s="270"/>
      <c r="D1297" s="272"/>
      <c r="E1297" s="247"/>
      <c r="F1297" s="273"/>
      <c r="G1297" s="661"/>
      <c r="H1297" s="662"/>
    </row>
    <row r="1298" spans="1:8" s="240" customFormat="1">
      <c r="A1298" s="270"/>
      <c r="B1298" s="271"/>
      <c r="C1298" s="270"/>
      <c r="D1298" s="272"/>
      <c r="E1298" s="247"/>
      <c r="F1298" s="273"/>
      <c r="G1298" s="661"/>
      <c r="H1298" s="662"/>
    </row>
    <row r="1299" spans="1:8" s="240" customFormat="1">
      <c r="A1299" s="270"/>
      <c r="B1299" s="271"/>
      <c r="C1299" s="270"/>
      <c r="D1299" s="272"/>
      <c r="E1299" s="247"/>
      <c r="F1299" s="273"/>
      <c r="G1299" s="661"/>
      <c r="H1299" s="662"/>
    </row>
    <row r="1300" spans="1:8" s="240" customFormat="1">
      <c r="A1300" s="270"/>
      <c r="B1300" s="271"/>
      <c r="C1300" s="270"/>
      <c r="D1300" s="272"/>
      <c r="E1300" s="247"/>
      <c r="F1300" s="273"/>
      <c r="G1300" s="661"/>
      <c r="H1300" s="662"/>
    </row>
    <row r="1301" spans="1:8" s="240" customFormat="1">
      <c r="A1301" s="270"/>
      <c r="B1301" s="271"/>
      <c r="C1301" s="270"/>
      <c r="D1301" s="272"/>
      <c r="E1301" s="247"/>
      <c r="F1301" s="273"/>
      <c r="G1301" s="661"/>
      <c r="H1301" s="662"/>
    </row>
    <row r="1302" spans="1:8" s="240" customFormat="1">
      <c r="A1302" s="270"/>
      <c r="B1302" s="271"/>
      <c r="C1302" s="270"/>
      <c r="D1302" s="272"/>
      <c r="E1302" s="247"/>
      <c r="F1302" s="273"/>
      <c r="G1302" s="661"/>
      <c r="H1302" s="662"/>
    </row>
    <row r="1303" spans="1:8" s="240" customFormat="1">
      <c r="A1303" s="270"/>
      <c r="B1303" s="271"/>
      <c r="C1303" s="270"/>
      <c r="D1303" s="272"/>
      <c r="E1303" s="247"/>
      <c r="F1303" s="273"/>
      <c r="G1303" s="661"/>
      <c r="H1303" s="662"/>
    </row>
    <row r="1304" spans="1:8" s="240" customFormat="1">
      <c r="A1304" s="270"/>
      <c r="B1304" s="271"/>
      <c r="C1304" s="270"/>
      <c r="D1304" s="272"/>
      <c r="E1304" s="247"/>
      <c r="F1304" s="273"/>
      <c r="G1304" s="661"/>
      <c r="H1304" s="662"/>
    </row>
    <row r="1305" spans="1:8" s="240" customFormat="1">
      <c r="A1305" s="270"/>
      <c r="B1305" s="271"/>
      <c r="C1305" s="270"/>
      <c r="D1305" s="272"/>
      <c r="E1305" s="247"/>
      <c r="F1305" s="273"/>
      <c r="G1305" s="661"/>
      <c r="H1305" s="662"/>
    </row>
    <row r="1306" spans="1:8" s="240" customFormat="1">
      <c r="A1306" s="270"/>
      <c r="B1306" s="271"/>
      <c r="C1306" s="270"/>
      <c r="D1306" s="272"/>
      <c r="E1306" s="247"/>
      <c r="F1306" s="273"/>
      <c r="G1306" s="661"/>
      <c r="H1306" s="662"/>
    </row>
    <row r="1307" spans="1:8" s="240" customFormat="1">
      <c r="A1307" s="270"/>
      <c r="B1307" s="271"/>
      <c r="C1307" s="270"/>
      <c r="D1307" s="272"/>
      <c r="E1307" s="247"/>
      <c r="F1307" s="273"/>
      <c r="G1307" s="661"/>
      <c r="H1307" s="662"/>
    </row>
    <row r="1308" spans="1:8" s="240" customFormat="1">
      <c r="A1308" s="270"/>
      <c r="B1308" s="271"/>
      <c r="C1308" s="270"/>
      <c r="D1308" s="272"/>
      <c r="E1308" s="247"/>
      <c r="F1308" s="273"/>
      <c r="G1308" s="661"/>
      <c r="H1308" s="662"/>
    </row>
    <row r="1309" spans="1:8" s="240" customFormat="1">
      <c r="A1309" s="270"/>
      <c r="B1309" s="271"/>
      <c r="C1309" s="270"/>
      <c r="D1309" s="272"/>
      <c r="E1309" s="247"/>
      <c r="F1309" s="273"/>
      <c r="G1309" s="661"/>
      <c r="H1309" s="662"/>
    </row>
    <row r="1310" spans="1:8" s="240" customFormat="1">
      <c r="A1310" s="270"/>
      <c r="B1310" s="271"/>
      <c r="C1310" s="270"/>
      <c r="D1310" s="272"/>
      <c r="E1310" s="247"/>
      <c r="F1310" s="273"/>
      <c r="G1310" s="661"/>
      <c r="H1310" s="662"/>
    </row>
    <row r="1311" spans="1:8" s="240" customFormat="1">
      <c r="A1311" s="270"/>
      <c r="B1311" s="271"/>
      <c r="C1311" s="270"/>
      <c r="D1311" s="272"/>
      <c r="E1311" s="247"/>
      <c r="F1311" s="273"/>
      <c r="G1311" s="661"/>
      <c r="H1311" s="662"/>
    </row>
    <row r="1312" spans="1:8" s="240" customFormat="1">
      <c r="A1312" s="270"/>
      <c r="B1312" s="271"/>
      <c r="C1312" s="270"/>
      <c r="D1312" s="272"/>
      <c r="E1312" s="247"/>
      <c r="F1312" s="273"/>
      <c r="G1312" s="661"/>
      <c r="H1312" s="662"/>
    </row>
    <row r="1313" spans="1:8" s="240" customFormat="1">
      <c r="A1313" s="270"/>
      <c r="B1313" s="271"/>
      <c r="C1313" s="270"/>
      <c r="D1313" s="272"/>
      <c r="E1313" s="247"/>
      <c r="F1313" s="273"/>
      <c r="G1313" s="661"/>
      <c r="H1313" s="662"/>
    </row>
    <row r="1314" spans="1:8" s="240" customFormat="1">
      <c r="A1314" s="270"/>
      <c r="B1314" s="271"/>
      <c r="C1314" s="270"/>
      <c r="D1314" s="272"/>
      <c r="E1314" s="247"/>
      <c r="F1314" s="273"/>
      <c r="G1314" s="661"/>
      <c r="H1314" s="662"/>
    </row>
    <row r="1315" spans="1:8" s="240" customFormat="1">
      <c r="A1315" s="270"/>
      <c r="B1315" s="271"/>
      <c r="C1315" s="270"/>
      <c r="D1315" s="272"/>
      <c r="E1315" s="247"/>
      <c r="F1315" s="273"/>
      <c r="G1315" s="661"/>
      <c r="H1315" s="662"/>
    </row>
    <row r="1316" spans="1:8" s="240" customFormat="1">
      <c r="A1316" s="270"/>
      <c r="B1316" s="271"/>
      <c r="C1316" s="270"/>
      <c r="D1316" s="272"/>
      <c r="E1316" s="247"/>
      <c r="F1316" s="273"/>
      <c r="G1316" s="661"/>
      <c r="H1316" s="662"/>
    </row>
    <row r="1317" spans="1:8" s="240" customFormat="1">
      <c r="A1317" s="270"/>
      <c r="B1317" s="271"/>
      <c r="C1317" s="270"/>
      <c r="D1317" s="272"/>
      <c r="E1317" s="247"/>
      <c r="F1317" s="273"/>
      <c r="G1317" s="661"/>
      <c r="H1317" s="662"/>
    </row>
    <row r="1318" spans="1:8" s="240" customFormat="1">
      <c r="A1318" s="270"/>
      <c r="B1318" s="271"/>
      <c r="C1318" s="270"/>
      <c r="D1318" s="272"/>
      <c r="E1318" s="247"/>
      <c r="F1318" s="273"/>
      <c r="G1318" s="661"/>
      <c r="H1318" s="662"/>
    </row>
    <row r="1319" spans="1:8" s="240" customFormat="1">
      <c r="A1319" s="270"/>
      <c r="B1319" s="271"/>
      <c r="C1319" s="270"/>
      <c r="D1319" s="272"/>
      <c r="E1319" s="247"/>
      <c r="F1319" s="273"/>
      <c r="G1319" s="661"/>
      <c r="H1319" s="662"/>
    </row>
    <row r="1320" spans="1:8" s="240" customFormat="1">
      <c r="A1320" s="270"/>
      <c r="B1320" s="271"/>
      <c r="C1320" s="270"/>
      <c r="D1320" s="272"/>
      <c r="E1320" s="247"/>
      <c r="F1320" s="273"/>
      <c r="G1320" s="661"/>
      <c r="H1320" s="662"/>
    </row>
    <row r="1321" spans="1:8" s="240" customFormat="1">
      <c r="A1321" s="270"/>
      <c r="B1321" s="271"/>
      <c r="C1321" s="270"/>
      <c r="D1321" s="272"/>
      <c r="E1321" s="247"/>
      <c r="F1321" s="273"/>
      <c r="G1321" s="661"/>
      <c r="H1321" s="662"/>
    </row>
    <row r="1322" spans="1:8" s="240" customFormat="1">
      <c r="A1322" s="270"/>
      <c r="B1322" s="271"/>
      <c r="C1322" s="270"/>
      <c r="D1322" s="272"/>
      <c r="E1322" s="247"/>
      <c r="F1322" s="273"/>
      <c r="G1322" s="661"/>
      <c r="H1322" s="662"/>
    </row>
    <row r="1323" spans="1:8" s="240" customFormat="1">
      <c r="A1323" s="270"/>
      <c r="B1323" s="271"/>
      <c r="C1323" s="270"/>
      <c r="D1323" s="272"/>
      <c r="E1323" s="247"/>
      <c r="F1323" s="273"/>
      <c r="G1323" s="661"/>
      <c r="H1323" s="662"/>
    </row>
    <row r="1324" spans="1:8" s="240" customFormat="1">
      <c r="A1324" s="270"/>
      <c r="B1324" s="271"/>
      <c r="C1324" s="270"/>
      <c r="D1324" s="272"/>
      <c r="E1324" s="247"/>
      <c r="F1324" s="273"/>
      <c r="G1324" s="661"/>
      <c r="H1324" s="662"/>
    </row>
    <row r="1325" spans="1:8" s="240" customFormat="1">
      <c r="A1325" s="270"/>
      <c r="B1325" s="271"/>
      <c r="C1325" s="270"/>
      <c r="D1325" s="272"/>
      <c r="E1325" s="247"/>
      <c r="F1325" s="273"/>
      <c r="G1325" s="661"/>
      <c r="H1325" s="662"/>
    </row>
    <row r="1326" spans="1:8" s="240" customFormat="1">
      <c r="A1326" s="270"/>
      <c r="B1326" s="271"/>
      <c r="C1326" s="270"/>
      <c r="D1326" s="272"/>
      <c r="E1326" s="247"/>
      <c r="F1326" s="273"/>
      <c r="G1326" s="661"/>
      <c r="H1326" s="662"/>
    </row>
    <row r="1327" spans="1:8" s="240" customFormat="1">
      <c r="A1327" s="270"/>
      <c r="B1327" s="271"/>
      <c r="C1327" s="270"/>
      <c r="D1327" s="272"/>
      <c r="E1327" s="247"/>
      <c r="F1327" s="273"/>
      <c r="G1327" s="661"/>
      <c r="H1327" s="662"/>
    </row>
    <row r="1328" spans="1:8" s="240" customFormat="1">
      <c r="A1328" s="270"/>
      <c r="B1328" s="271"/>
      <c r="C1328" s="270"/>
      <c r="D1328" s="272"/>
      <c r="E1328" s="247"/>
      <c r="F1328" s="273"/>
      <c r="G1328" s="661"/>
      <c r="H1328" s="662"/>
    </row>
    <row r="1329" spans="1:8" s="240" customFormat="1">
      <c r="A1329" s="270"/>
      <c r="B1329" s="271"/>
      <c r="C1329" s="270"/>
      <c r="D1329" s="272"/>
      <c r="E1329" s="247"/>
      <c r="F1329" s="273"/>
      <c r="G1329" s="661"/>
      <c r="H1329" s="662"/>
    </row>
    <row r="1330" spans="1:8" s="240" customFormat="1">
      <c r="A1330" s="270"/>
      <c r="B1330" s="271"/>
      <c r="C1330" s="270"/>
      <c r="D1330" s="272"/>
      <c r="E1330" s="247"/>
      <c r="F1330" s="273"/>
      <c r="G1330" s="661"/>
      <c r="H1330" s="662"/>
    </row>
    <row r="1331" spans="1:8" s="240" customFormat="1">
      <c r="A1331" s="270"/>
      <c r="B1331" s="271"/>
      <c r="C1331" s="270"/>
      <c r="D1331" s="272"/>
      <c r="E1331" s="247"/>
      <c r="F1331" s="273"/>
      <c r="G1331" s="661"/>
      <c r="H1331" s="662"/>
    </row>
    <row r="1332" spans="1:8" s="240" customFormat="1">
      <c r="A1332" s="270"/>
      <c r="B1332" s="271"/>
      <c r="C1332" s="270"/>
      <c r="D1332" s="272"/>
      <c r="E1332" s="247"/>
      <c r="F1332" s="273"/>
      <c r="G1332" s="661"/>
      <c r="H1332" s="662"/>
    </row>
    <row r="1333" spans="1:8" s="240" customFormat="1">
      <c r="A1333" s="270"/>
      <c r="B1333" s="271"/>
      <c r="C1333" s="270"/>
      <c r="D1333" s="272"/>
      <c r="E1333" s="247"/>
      <c r="F1333" s="273"/>
      <c r="G1333" s="661"/>
      <c r="H1333" s="662"/>
    </row>
    <row r="1334" spans="1:8" s="240" customFormat="1">
      <c r="A1334" s="270"/>
      <c r="B1334" s="271"/>
      <c r="C1334" s="270"/>
      <c r="D1334" s="272"/>
      <c r="E1334" s="247"/>
      <c r="F1334" s="273"/>
      <c r="G1334" s="661"/>
      <c r="H1334" s="662"/>
    </row>
    <row r="1335" spans="1:8" s="240" customFormat="1">
      <c r="A1335" s="270"/>
      <c r="B1335" s="271"/>
      <c r="C1335" s="270"/>
      <c r="D1335" s="272"/>
      <c r="E1335" s="247"/>
      <c r="F1335" s="273"/>
      <c r="G1335" s="661"/>
      <c r="H1335" s="662"/>
    </row>
    <row r="1336" spans="1:8" s="240" customFormat="1">
      <c r="A1336" s="270"/>
      <c r="B1336" s="271"/>
      <c r="C1336" s="270"/>
      <c r="D1336" s="272"/>
      <c r="E1336" s="247"/>
      <c r="F1336" s="273"/>
      <c r="G1336" s="661"/>
      <c r="H1336" s="662"/>
    </row>
    <row r="1337" spans="1:8" s="240" customFormat="1">
      <c r="A1337" s="270"/>
      <c r="B1337" s="271"/>
      <c r="C1337" s="270"/>
      <c r="D1337" s="272"/>
      <c r="E1337" s="247"/>
      <c r="F1337" s="273"/>
      <c r="G1337" s="661"/>
      <c r="H1337" s="662"/>
    </row>
    <row r="1338" spans="1:8" s="240" customFormat="1">
      <c r="A1338" s="270"/>
      <c r="B1338" s="271"/>
      <c r="C1338" s="270"/>
      <c r="D1338" s="272"/>
      <c r="E1338" s="247"/>
      <c r="F1338" s="273"/>
      <c r="G1338" s="661"/>
      <c r="H1338" s="662"/>
    </row>
    <row r="1339" spans="1:8" s="240" customFormat="1">
      <c r="A1339" s="270"/>
      <c r="B1339" s="271"/>
      <c r="C1339" s="270"/>
      <c r="D1339" s="272"/>
      <c r="E1339" s="247"/>
      <c r="F1339" s="273"/>
      <c r="G1339" s="661"/>
      <c r="H1339" s="662"/>
    </row>
    <row r="1340" spans="1:8" s="240" customFormat="1">
      <c r="A1340" s="270"/>
      <c r="B1340" s="271"/>
      <c r="C1340" s="270"/>
      <c r="D1340" s="272"/>
      <c r="E1340" s="247"/>
      <c r="F1340" s="273"/>
      <c r="G1340" s="661"/>
      <c r="H1340" s="662"/>
    </row>
    <row r="1341" spans="1:8" s="240" customFormat="1">
      <c r="A1341" s="270"/>
      <c r="B1341" s="271"/>
      <c r="C1341" s="270"/>
      <c r="D1341" s="272"/>
      <c r="E1341" s="247"/>
      <c r="F1341" s="273"/>
      <c r="G1341" s="661"/>
      <c r="H1341" s="662"/>
    </row>
    <row r="1342" spans="1:8" s="240" customFormat="1">
      <c r="A1342" s="270"/>
      <c r="B1342" s="271"/>
      <c r="C1342" s="270"/>
      <c r="D1342" s="272"/>
      <c r="E1342" s="247"/>
      <c r="F1342" s="273"/>
      <c r="G1342" s="661"/>
      <c r="H1342" s="662"/>
    </row>
    <row r="1343" spans="1:8" s="240" customFormat="1">
      <c r="A1343" s="270"/>
      <c r="B1343" s="271"/>
      <c r="C1343" s="270"/>
      <c r="D1343" s="272"/>
      <c r="E1343" s="247"/>
      <c r="F1343" s="273"/>
      <c r="G1343" s="661"/>
      <c r="H1343" s="662"/>
    </row>
    <row r="1344" spans="1:8" s="240" customFormat="1">
      <c r="A1344" s="270"/>
      <c r="B1344" s="271"/>
      <c r="C1344" s="270"/>
      <c r="D1344" s="272"/>
      <c r="E1344" s="247"/>
      <c r="F1344" s="273"/>
      <c r="G1344" s="661"/>
      <c r="H1344" s="662"/>
    </row>
    <row r="1345" spans="1:8" s="240" customFormat="1">
      <c r="A1345" s="270"/>
      <c r="B1345" s="271"/>
      <c r="C1345" s="270"/>
      <c r="D1345" s="272"/>
      <c r="E1345" s="247"/>
      <c r="F1345" s="273"/>
      <c r="G1345" s="661"/>
      <c r="H1345" s="662"/>
    </row>
    <row r="1346" spans="1:8" s="240" customFormat="1">
      <c r="A1346" s="270"/>
      <c r="B1346" s="271"/>
      <c r="C1346" s="270"/>
      <c r="D1346" s="272"/>
      <c r="E1346" s="247"/>
      <c r="F1346" s="273"/>
      <c r="G1346" s="661"/>
      <c r="H1346" s="662"/>
    </row>
    <row r="1347" spans="1:8" s="240" customFormat="1">
      <c r="A1347" s="270"/>
      <c r="B1347" s="271"/>
      <c r="C1347" s="270"/>
      <c r="D1347" s="272"/>
      <c r="E1347" s="247"/>
      <c r="F1347" s="273"/>
      <c r="G1347" s="661"/>
      <c r="H1347" s="662"/>
    </row>
    <row r="1348" spans="1:8" s="240" customFormat="1">
      <c r="A1348" s="270"/>
      <c r="B1348" s="271"/>
      <c r="C1348" s="270"/>
      <c r="D1348" s="272"/>
      <c r="E1348" s="247"/>
      <c r="F1348" s="273"/>
      <c r="G1348" s="661"/>
      <c r="H1348" s="662"/>
    </row>
    <row r="1349" spans="1:8" s="240" customFormat="1">
      <c r="A1349" s="270"/>
      <c r="B1349" s="271"/>
      <c r="C1349" s="270"/>
      <c r="D1349" s="272"/>
      <c r="E1349" s="247"/>
      <c r="F1349" s="273"/>
      <c r="G1349" s="661"/>
      <c r="H1349" s="662"/>
    </row>
    <row r="1350" spans="1:8" s="240" customFormat="1">
      <c r="A1350" s="270"/>
      <c r="B1350" s="271"/>
      <c r="C1350" s="270"/>
      <c r="D1350" s="272"/>
      <c r="E1350" s="247"/>
      <c r="F1350" s="273"/>
      <c r="G1350" s="661"/>
      <c r="H1350" s="662"/>
    </row>
    <row r="1351" spans="1:8" s="240" customFormat="1">
      <c r="A1351" s="270"/>
      <c r="B1351" s="271"/>
      <c r="C1351" s="270"/>
      <c r="D1351" s="272"/>
      <c r="E1351" s="247"/>
      <c r="F1351" s="273"/>
      <c r="G1351" s="661"/>
      <c r="H1351" s="662"/>
    </row>
    <row r="1352" spans="1:8" s="240" customFormat="1">
      <c r="A1352" s="270"/>
      <c r="B1352" s="271"/>
      <c r="C1352" s="270"/>
      <c r="D1352" s="272"/>
      <c r="E1352" s="247"/>
      <c r="F1352" s="273"/>
      <c r="G1352" s="661"/>
      <c r="H1352" s="662"/>
    </row>
    <row r="1353" spans="1:8" s="240" customFormat="1">
      <c r="A1353" s="270"/>
      <c r="B1353" s="271"/>
      <c r="C1353" s="270"/>
      <c r="D1353" s="272"/>
      <c r="E1353" s="247"/>
      <c r="F1353" s="273"/>
      <c r="G1353" s="661"/>
      <c r="H1353" s="662"/>
    </row>
    <row r="1354" spans="1:8" s="240" customFormat="1">
      <c r="A1354" s="270"/>
      <c r="B1354" s="271"/>
      <c r="C1354" s="270"/>
      <c r="D1354" s="272"/>
      <c r="E1354" s="247"/>
      <c r="F1354" s="273"/>
      <c r="G1354" s="661"/>
      <c r="H1354" s="662"/>
    </row>
    <row r="1355" spans="1:8" s="240" customFormat="1">
      <c r="A1355" s="270"/>
      <c r="B1355" s="271"/>
      <c r="C1355" s="270"/>
      <c r="D1355" s="272"/>
      <c r="E1355" s="247"/>
      <c r="F1355" s="273"/>
      <c r="G1355" s="661"/>
      <c r="H1355" s="662"/>
    </row>
    <row r="1356" spans="1:8" s="240" customFormat="1">
      <c r="A1356" s="270"/>
      <c r="B1356" s="271"/>
      <c r="C1356" s="270"/>
      <c r="D1356" s="272"/>
      <c r="E1356" s="247"/>
      <c r="F1356" s="273"/>
      <c r="G1356" s="661"/>
      <c r="H1356" s="662"/>
    </row>
    <row r="1357" spans="1:8" s="240" customFormat="1">
      <c r="A1357" s="270"/>
      <c r="B1357" s="271"/>
      <c r="C1357" s="270"/>
      <c r="D1357" s="272"/>
      <c r="E1357" s="247"/>
      <c r="F1357" s="273"/>
      <c r="G1357" s="661"/>
      <c r="H1357" s="662"/>
    </row>
    <row r="1358" spans="1:8" s="240" customFormat="1">
      <c r="A1358" s="270"/>
      <c r="B1358" s="271"/>
      <c r="C1358" s="270"/>
      <c r="D1358" s="272"/>
      <c r="E1358" s="247"/>
      <c r="F1358" s="273"/>
      <c r="G1358" s="661"/>
      <c r="H1358" s="662"/>
    </row>
    <row r="1359" spans="1:8" s="240" customFormat="1">
      <c r="A1359" s="270"/>
      <c r="B1359" s="271"/>
      <c r="C1359" s="270"/>
      <c r="D1359" s="272"/>
      <c r="E1359" s="247"/>
      <c r="F1359" s="273"/>
      <c r="G1359" s="661"/>
      <c r="H1359" s="662"/>
    </row>
    <row r="1360" spans="1:8" s="240" customFormat="1">
      <c r="A1360" s="270"/>
      <c r="B1360" s="271"/>
      <c r="C1360" s="270"/>
      <c r="D1360" s="272"/>
      <c r="E1360" s="247"/>
      <c r="F1360" s="273"/>
      <c r="G1360" s="661"/>
      <c r="H1360" s="662"/>
    </row>
    <row r="1361" spans="1:8" s="240" customFormat="1">
      <c r="A1361" s="270"/>
      <c r="B1361" s="271"/>
      <c r="C1361" s="270"/>
      <c r="D1361" s="272"/>
      <c r="E1361" s="247"/>
      <c r="F1361" s="273"/>
      <c r="G1361" s="661"/>
      <c r="H1361" s="662"/>
    </row>
    <row r="1362" spans="1:8" s="240" customFormat="1">
      <c r="A1362" s="270"/>
      <c r="B1362" s="271"/>
      <c r="C1362" s="270"/>
      <c r="D1362" s="272"/>
      <c r="E1362" s="247"/>
      <c r="F1362" s="273"/>
      <c r="G1362" s="661"/>
      <c r="H1362" s="662"/>
    </row>
    <row r="1363" spans="1:8" s="240" customFormat="1">
      <c r="A1363" s="270"/>
      <c r="B1363" s="271"/>
      <c r="C1363" s="270"/>
      <c r="D1363" s="272"/>
      <c r="E1363" s="247"/>
      <c r="F1363" s="273"/>
      <c r="G1363" s="661"/>
      <c r="H1363" s="662"/>
    </row>
    <row r="1364" spans="1:8" s="240" customFormat="1">
      <c r="A1364" s="270"/>
      <c r="B1364" s="271"/>
      <c r="C1364" s="270"/>
      <c r="D1364" s="272"/>
      <c r="E1364" s="247"/>
      <c r="F1364" s="273"/>
      <c r="G1364" s="661"/>
      <c r="H1364" s="662"/>
    </row>
    <row r="1365" spans="1:8" s="240" customFormat="1">
      <c r="A1365" s="270"/>
      <c r="B1365" s="271"/>
      <c r="C1365" s="270"/>
      <c r="D1365" s="272"/>
      <c r="E1365" s="247"/>
      <c r="F1365" s="273"/>
      <c r="G1365" s="661"/>
      <c r="H1365" s="662"/>
    </row>
    <row r="1366" spans="1:8" s="240" customFormat="1">
      <c r="A1366" s="270"/>
      <c r="B1366" s="271"/>
      <c r="C1366" s="270"/>
      <c r="D1366" s="272"/>
      <c r="E1366" s="247"/>
      <c r="F1366" s="273"/>
      <c r="G1366" s="661"/>
      <c r="H1366" s="662"/>
    </row>
    <row r="1367" spans="1:8" s="240" customFormat="1">
      <c r="A1367" s="270"/>
      <c r="B1367" s="271"/>
      <c r="C1367" s="270"/>
      <c r="D1367" s="272"/>
      <c r="E1367" s="247"/>
      <c r="F1367" s="273"/>
      <c r="G1367" s="661"/>
      <c r="H1367" s="662"/>
    </row>
    <row r="1368" spans="1:8" s="240" customFormat="1">
      <c r="A1368" s="270"/>
      <c r="B1368" s="271"/>
      <c r="C1368" s="270"/>
      <c r="D1368" s="272"/>
      <c r="E1368" s="247"/>
      <c r="F1368" s="273"/>
      <c r="G1368" s="661"/>
      <c r="H1368" s="662"/>
    </row>
    <row r="1369" spans="1:8" s="240" customFormat="1">
      <c r="A1369" s="270"/>
      <c r="B1369" s="271"/>
      <c r="C1369" s="270"/>
      <c r="D1369" s="272"/>
      <c r="E1369" s="247"/>
      <c r="F1369" s="273"/>
      <c r="G1369" s="661"/>
      <c r="H1369" s="662"/>
    </row>
    <row r="1370" spans="1:8" s="240" customFormat="1">
      <c r="A1370" s="270"/>
      <c r="B1370" s="271"/>
      <c r="C1370" s="270"/>
      <c r="D1370" s="272"/>
      <c r="E1370" s="247"/>
      <c r="F1370" s="273"/>
      <c r="G1370" s="661"/>
      <c r="H1370" s="662"/>
    </row>
    <row r="1371" spans="1:8" s="240" customFormat="1">
      <c r="A1371" s="270"/>
      <c r="B1371" s="271"/>
      <c r="C1371" s="270"/>
      <c r="D1371" s="272"/>
      <c r="E1371" s="247"/>
      <c r="F1371" s="273"/>
      <c r="G1371" s="661"/>
      <c r="H1371" s="662"/>
    </row>
    <row r="1372" spans="1:8" s="240" customFormat="1">
      <c r="A1372" s="270"/>
      <c r="B1372" s="271"/>
      <c r="C1372" s="270"/>
      <c r="D1372" s="272"/>
      <c r="E1372" s="247"/>
      <c r="F1372" s="273"/>
      <c r="G1372" s="661"/>
      <c r="H1372" s="662"/>
    </row>
    <row r="1373" spans="1:8" s="240" customFormat="1">
      <c r="A1373" s="270"/>
      <c r="B1373" s="271"/>
      <c r="C1373" s="270"/>
      <c r="D1373" s="272"/>
      <c r="E1373" s="247"/>
      <c r="F1373" s="273"/>
      <c r="G1373" s="661"/>
      <c r="H1373" s="662"/>
    </row>
    <row r="1374" spans="1:8" s="240" customFormat="1">
      <c r="A1374" s="270"/>
      <c r="B1374" s="271"/>
      <c r="C1374" s="270"/>
      <c r="D1374" s="272"/>
      <c r="E1374" s="247"/>
      <c r="F1374" s="273"/>
      <c r="G1374" s="661"/>
      <c r="H1374" s="662"/>
    </row>
    <row r="1375" spans="1:8" s="240" customFormat="1">
      <c r="A1375" s="270"/>
      <c r="B1375" s="271"/>
      <c r="C1375" s="270"/>
      <c r="D1375" s="272"/>
      <c r="E1375" s="247"/>
      <c r="F1375" s="273"/>
      <c r="G1375" s="661"/>
      <c r="H1375" s="662"/>
    </row>
    <row r="1376" spans="1:8" s="240" customFormat="1">
      <c r="A1376" s="270"/>
      <c r="B1376" s="271"/>
      <c r="C1376" s="270"/>
      <c r="D1376" s="272"/>
      <c r="E1376" s="247"/>
      <c r="F1376" s="273"/>
      <c r="G1376" s="661"/>
      <c r="H1376" s="662"/>
    </row>
    <row r="1377" spans="1:8" s="240" customFormat="1">
      <c r="A1377" s="270"/>
      <c r="B1377" s="271"/>
      <c r="C1377" s="270"/>
      <c r="D1377" s="272"/>
      <c r="E1377" s="247"/>
      <c r="F1377" s="273"/>
      <c r="G1377" s="661"/>
      <c r="H1377" s="662"/>
    </row>
    <row r="1378" spans="1:8" s="240" customFormat="1">
      <c r="A1378" s="270"/>
      <c r="B1378" s="271"/>
      <c r="C1378" s="270"/>
      <c r="D1378" s="272"/>
      <c r="E1378" s="247"/>
      <c r="F1378" s="273"/>
      <c r="G1378" s="661"/>
      <c r="H1378" s="662"/>
    </row>
    <row r="1379" spans="1:8" s="240" customFormat="1">
      <c r="A1379" s="270"/>
      <c r="B1379" s="271"/>
      <c r="C1379" s="270"/>
      <c r="D1379" s="272"/>
      <c r="E1379" s="247"/>
      <c r="F1379" s="273"/>
      <c r="G1379" s="661"/>
      <c r="H1379" s="662"/>
    </row>
    <row r="1380" spans="1:8" s="240" customFormat="1">
      <c r="A1380" s="270"/>
      <c r="B1380" s="271"/>
      <c r="C1380" s="270"/>
      <c r="D1380" s="272"/>
      <c r="E1380" s="247"/>
      <c r="F1380" s="273"/>
      <c r="G1380" s="661"/>
      <c r="H1380" s="662"/>
    </row>
    <row r="1381" spans="1:8" s="240" customFormat="1">
      <c r="A1381" s="270"/>
      <c r="B1381" s="271"/>
      <c r="C1381" s="270"/>
      <c r="D1381" s="272"/>
      <c r="E1381" s="247"/>
      <c r="F1381" s="273"/>
      <c r="G1381" s="661"/>
      <c r="H1381" s="662"/>
    </row>
    <row r="1382" spans="1:8" s="240" customFormat="1">
      <c r="A1382" s="270"/>
      <c r="B1382" s="271"/>
      <c r="C1382" s="270"/>
      <c r="D1382" s="272"/>
      <c r="E1382" s="247"/>
      <c r="F1382" s="273"/>
      <c r="G1382" s="661"/>
      <c r="H1382" s="662"/>
    </row>
    <row r="1383" spans="1:8" s="240" customFormat="1">
      <c r="A1383" s="270"/>
      <c r="B1383" s="271"/>
      <c r="C1383" s="270"/>
      <c r="D1383" s="272"/>
      <c r="E1383" s="247"/>
      <c r="F1383" s="273"/>
      <c r="G1383" s="661"/>
      <c r="H1383" s="662"/>
    </row>
    <row r="1384" spans="1:8" s="240" customFormat="1">
      <c r="A1384" s="270"/>
      <c r="B1384" s="271"/>
      <c r="C1384" s="270"/>
      <c r="D1384" s="272"/>
      <c r="E1384" s="247"/>
      <c r="F1384" s="273"/>
      <c r="G1384" s="661"/>
      <c r="H1384" s="662"/>
    </row>
    <row r="1385" spans="1:8" s="240" customFormat="1">
      <c r="A1385" s="270"/>
      <c r="B1385" s="271"/>
      <c r="C1385" s="270"/>
      <c r="D1385" s="272"/>
      <c r="E1385" s="247"/>
      <c r="F1385" s="273"/>
      <c r="G1385" s="661"/>
      <c r="H1385" s="662"/>
    </row>
    <row r="1386" spans="1:8" s="240" customFormat="1">
      <c r="A1386" s="270"/>
      <c r="B1386" s="271"/>
      <c r="C1386" s="270"/>
      <c r="D1386" s="272"/>
      <c r="E1386" s="247"/>
      <c r="F1386" s="273"/>
      <c r="G1386" s="661"/>
      <c r="H1386" s="662"/>
    </row>
    <row r="1387" spans="1:8" s="240" customFormat="1">
      <c r="A1387" s="270"/>
      <c r="B1387" s="271"/>
      <c r="C1387" s="270"/>
      <c r="D1387" s="272"/>
      <c r="E1387" s="247"/>
      <c r="F1387" s="273"/>
      <c r="G1387" s="661"/>
      <c r="H1387" s="662"/>
    </row>
    <row r="1388" spans="1:8" s="240" customFormat="1">
      <c r="A1388" s="270"/>
      <c r="B1388" s="271"/>
      <c r="C1388" s="270"/>
      <c r="D1388" s="272"/>
      <c r="E1388" s="247"/>
      <c r="F1388" s="273"/>
      <c r="G1388" s="661"/>
      <c r="H1388" s="662"/>
    </row>
    <row r="1389" spans="1:8" s="240" customFormat="1">
      <c r="A1389" s="270"/>
      <c r="B1389" s="271"/>
      <c r="C1389" s="270"/>
      <c r="D1389" s="272"/>
      <c r="E1389" s="247"/>
      <c r="F1389" s="273"/>
      <c r="G1389" s="661"/>
      <c r="H1389" s="662"/>
    </row>
    <row r="1390" spans="1:8" s="240" customFormat="1">
      <c r="A1390" s="270"/>
      <c r="B1390" s="271"/>
      <c r="C1390" s="270"/>
      <c r="D1390" s="272"/>
      <c r="E1390" s="247"/>
      <c r="F1390" s="273"/>
      <c r="G1390" s="661"/>
      <c r="H1390" s="662"/>
    </row>
    <row r="1391" spans="1:8" s="240" customFormat="1">
      <c r="A1391" s="270"/>
      <c r="B1391" s="271"/>
      <c r="C1391" s="270"/>
      <c r="D1391" s="272"/>
      <c r="E1391" s="247"/>
      <c r="F1391" s="273"/>
      <c r="G1391" s="661"/>
      <c r="H1391" s="662"/>
    </row>
    <row r="1392" spans="1:8" s="240" customFormat="1">
      <c r="A1392" s="270"/>
      <c r="B1392" s="271"/>
      <c r="C1392" s="270"/>
      <c r="D1392" s="272"/>
      <c r="E1392" s="247"/>
      <c r="F1392" s="273"/>
      <c r="G1392" s="661"/>
      <c r="H1392" s="662"/>
    </row>
    <row r="1393" spans="1:8" s="240" customFormat="1">
      <c r="A1393" s="270"/>
      <c r="B1393" s="271"/>
      <c r="C1393" s="270"/>
      <c r="D1393" s="272"/>
      <c r="E1393" s="247"/>
      <c r="F1393" s="273"/>
      <c r="G1393" s="661"/>
      <c r="H1393" s="662"/>
    </row>
    <row r="1394" spans="1:8" s="240" customFormat="1">
      <c r="A1394" s="270"/>
      <c r="B1394" s="271"/>
      <c r="C1394" s="270"/>
      <c r="D1394" s="272"/>
      <c r="E1394" s="247"/>
      <c r="F1394" s="273"/>
      <c r="G1394" s="661"/>
      <c r="H1394" s="662"/>
    </row>
    <row r="1395" spans="1:8" s="240" customFormat="1">
      <c r="A1395" s="270"/>
      <c r="B1395" s="271"/>
      <c r="C1395" s="270"/>
      <c r="D1395" s="272"/>
      <c r="E1395" s="247"/>
      <c r="F1395" s="273"/>
      <c r="G1395" s="661"/>
      <c r="H1395" s="662"/>
    </row>
    <row r="1396" spans="1:8" s="240" customFormat="1">
      <c r="A1396" s="270"/>
      <c r="B1396" s="271"/>
      <c r="C1396" s="270"/>
      <c r="D1396" s="272"/>
      <c r="E1396" s="247"/>
      <c r="F1396" s="273"/>
      <c r="G1396" s="661"/>
      <c r="H1396" s="662"/>
    </row>
    <row r="1397" spans="1:8" s="240" customFormat="1">
      <c r="A1397" s="270"/>
      <c r="B1397" s="271"/>
      <c r="C1397" s="270"/>
      <c r="D1397" s="272"/>
      <c r="E1397" s="247"/>
      <c r="F1397" s="273"/>
      <c r="G1397" s="661"/>
      <c r="H1397" s="662"/>
    </row>
    <row r="1398" spans="1:8" s="240" customFormat="1">
      <c r="A1398" s="270"/>
      <c r="B1398" s="271"/>
      <c r="C1398" s="270"/>
      <c r="D1398" s="272"/>
      <c r="E1398" s="247"/>
      <c r="F1398" s="273"/>
      <c r="G1398" s="661"/>
      <c r="H1398" s="662"/>
    </row>
    <row r="1399" spans="1:8" s="240" customFormat="1">
      <c r="A1399" s="270"/>
      <c r="B1399" s="271"/>
      <c r="C1399" s="270"/>
      <c r="D1399" s="272"/>
      <c r="E1399" s="247"/>
      <c r="F1399" s="273"/>
      <c r="G1399" s="661"/>
      <c r="H1399" s="662"/>
    </row>
    <row r="1400" spans="1:8" s="240" customFormat="1">
      <c r="A1400" s="270"/>
      <c r="B1400" s="271"/>
      <c r="C1400" s="270"/>
      <c r="D1400" s="272"/>
      <c r="E1400" s="247"/>
      <c r="F1400" s="273"/>
      <c r="G1400" s="661"/>
      <c r="H1400" s="662"/>
    </row>
    <row r="1401" spans="1:8" s="240" customFormat="1">
      <c r="A1401" s="270"/>
      <c r="B1401" s="271"/>
      <c r="C1401" s="270"/>
      <c r="D1401" s="272"/>
      <c r="E1401" s="247"/>
      <c r="F1401" s="273"/>
      <c r="G1401" s="661"/>
      <c r="H1401" s="662"/>
    </row>
    <row r="1402" spans="1:8" s="240" customFormat="1">
      <c r="A1402" s="270"/>
      <c r="B1402" s="271"/>
      <c r="C1402" s="270"/>
      <c r="D1402" s="272"/>
      <c r="E1402" s="247"/>
      <c r="F1402" s="273"/>
      <c r="G1402" s="661"/>
      <c r="H1402" s="662"/>
    </row>
    <row r="1403" spans="1:8" s="240" customFormat="1">
      <c r="A1403" s="270"/>
      <c r="B1403" s="271"/>
      <c r="C1403" s="270"/>
      <c r="D1403" s="272"/>
      <c r="E1403" s="247"/>
      <c r="F1403" s="273"/>
      <c r="G1403" s="661"/>
      <c r="H1403" s="662"/>
    </row>
    <row r="1404" spans="1:8" s="240" customFormat="1">
      <c r="A1404" s="270"/>
      <c r="B1404" s="271"/>
      <c r="C1404" s="270"/>
      <c r="D1404" s="272"/>
      <c r="E1404" s="247"/>
      <c r="F1404" s="273"/>
      <c r="G1404" s="661"/>
      <c r="H1404" s="662"/>
    </row>
    <row r="1405" spans="1:8" s="240" customFormat="1">
      <c r="A1405" s="270"/>
      <c r="B1405" s="271"/>
      <c r="C1405" s="270"/>
      <c r="D1405" s="272"/>
      <c r="E1405" s="247"/>
      <c r="F1405" s="273"/>
      <c r="G1405" s="661"/>
      <c r="H1405" s="662"/>
    </row>
    <row r="1406" spans="1:8" s="240" customFormat="1">
      <c r="A1406" s="270"/>
      <c r="B1406" s="271"/>
      <c r="C1406" s="270"/>
      <c r="D1406" s="272"/>
      <c r="E1406" s="247"/>
      <c r="F1406" s="273"/>
      <c r="G1406" s="661"/>
      <c r="H1406" s="662"/>
    </row>
    <row r="1407" spans="1:8" s="240" customFormat="1">
      <c r="A1407" s="270"/>
      <c r="B1407" s="271"/>
      <c r="C1407" s="270"/>
      <c r="D1407" s="272"/>
      <c r="E1407" s="247"/>
      <c r="F1407" s="273"/>
      <c r="G1407" s="661"/>
      <c r="H1407" s="662"/>
    </row>
    <row r="1408" spans="1:8" s="240" customFormat="1">
      <c r="A1408" s="270"/>
      <c r="B1408" s="271"/>
      <c r="C1408" s="270"/>
      <c r="D1408" s="272"/>
      <c r="E1408" s="247"/>
      <c r="F1408" s="273"/>
      <c r="G1408" s="661"/>
      <c r="H1408" s="662"/>
    </row>
    <row r="1409" spans="1:8" s="240" customFormat="1">
      <c r="A1409" s="270"/>
      <c r="B1409" s="271"/>
      <c r="C1409" s="270"/>
      <c r="D1409" s="272"/>
      <c r="E1409" s="247"/>
      <c r="F1409" s="273"/>
      <c r="G1409" s="661"/>
      <c r="H1409" s="662"/>
    </row>
    <row r="1410" spans="1:8" s="240" customFormat="1">
      <c r="A1410" s="270"/>
      <c r="B1410" s="271"/>
      <c r="C1410" s="270"/>
      <c r="D1410" s="272"/>
      <c r="E1410" s="247"/>
      <c r="F1410" s="273"/>
      <c r="G1410" s="661"/>
      <c r="H1410" s="662"/>
    </row>
    <row r="1411" spans="1:8" s="240" customFormat="1">
      <c r="A1411" s="270"/>
      <c r="B1411" s="271"/>
      <c r="C1411" s="270"/>
      <c r="D1411" s="272"/>
      <c r="E1411" s="247"/>
      <c r="F1411" s="273"/>
      <c r="G1411" s="661"/>
      <c r="H1411" s="662"/>
    </row>
    <row r="1412" spans="1:8" s="240" customFormat="1">
      <c r="A1412" s="270"/>
      <c r="B1412" s="271"/>
      <c r="C1412" s="270"/>
      <c r="D1412" s="272"/>
      <c r="E1412" s="247"/>
      <c r="F1412" s="273"/>
      <c r="G1412" s="661"/>
      <c r="H1412" s="662"/>
    </row>
    <row r="1413" spans="1:8" s="240" customFormat="1">
      <c r="A1413" s="270"/>
      <c r="B1413" s="271"/>
      <c r="C1413" s="270"/>
      <c r="D1413" s="272"/>
      <c r="E1413" s="247"/>
      <c r="F1413" s="273"/>
      <c r="G1413" s="661"/>
      <c r="H1413" s="662"/>
    </row>
    <row r="1414" spans="1:8" s="240" customFormat="1">
      <c r="A1414" s="270"/>
      <c r="B1414" s="271"/>
      <c r="C1414" s="270"/>
      <c r="D1414" s="272"/>
      <c r="E1414" s="247"/>
      <c r="F1414" s="273"/>
      <c r="G1414" s="661"/>
      <c r="H1414" s="662"/>
    </row>
    <row r="1415" spans="1:8" s="240" customFormat="1">
      <c r="A1415" s="270"/>
      <c r="B1415" s="271"/>
      <c r="C1415" s="270"/>
      <c r="D1415" s="272"/>
      <c r="E1415" s="247"/>
      <c r="F1415" s="273"/>
      <c r="G1415" s="661"/>
      <c r="H1415" s="662"/>
    </row>
    <row r="1416" spans="1:8" s="240" customFormat="1">
      <c r="A1416" s="270"/>
      <c r="B1416" s="271"/>
      <c r="C1416" s="270"/>
      <c r="D1416" s="272"/>
      <c r="E1416" s="247"/>
      <c r="F1416" s="273"/>
      <c r="G1416" s="661"/>
      <c r="H1416" s="662"/>
    </row>
    <row r="1417" spans="1:8" s="240" customFormat="1">
      <c r="A1417" s="270"/>
      <c r="B1417" s="271"/>
      <c r="C1417" s="270"/>
      <c r="D1417" s="272"/>
      <c r="E1417" s="247"/>
      <c r="F1417" s="273"/>
      <c r="G1417" s="661"/>
      <c r="H1417" s="662"/>
    </row>
    <row r="1418" spans="1:8" s="240" customFormat="1">
      <c r="A1418" s="270"/>
      <c r="B1418" s="271"/>
      <c r="C1418" s="270"/>
      <c r="D1418" s="272"/>
      <c r="E1418" s="247"/>
      <c r="F1418" s="273"/>
      <c r="G1418" s="661"/>
      <c r="H1418" s="662"/>
    </row>
    <row r="1419" spans="1:8" s="240" customFormat="1">
      <c r="A1419" s="270"/>
      <c r="B1419" s="271"/>
      <c r="C1419" s="270"/>
      <c r="D1419" s="272"/>
      <c r="E1419" s="247"/>
      <c r="F1419" s="273"/>
      <c r="G1419" s="661"/>
      <c r="H1419" s="662"/>
    </row>
    <row r="1420" spans="1:8" s="240" customFormat="1">
      <c r="A1420" s="270"/>
      <c r="B1420" s="271"/>
      <c r="C1420" s="270"/>
      <c r="D1420" s="272"/>
      <c r="E1420" s="247"/>
      <c r="F1420" s="273"/>
      <c r="G1420" s="661"/>
      <c r="H1420" s="662"/>
    </row>
    <row r="1421" spans="1:8" s="240" customFormat="1">
      <c r="A1421" s="270"/>
      <c r="B1421" s="271"/>
      <c r="C1421" s="270"/>
      <c r="D1421" s="272"/>
      <c r="E1421" s="247"/>
      <c r="F1421" s="273"/>
      <c r="G1421" s="661"/>
      <c r="H1421" s="662"/>
    </row>
    <row r="1422" spans="1:8" s="240" customFormat="1">
      <c r="A1422" s="270"/>
      <c r="B1422" s="271"/>
      <c r="C1422" s="270"/>
      <c r="D1422" s="272"/>
      <c r="E1422" s="247"/>
      <c r="F1422" s="273"/>
      <c r="G1422" s="661"/>
      <c r="H1422" s="662"/>
    </row>
    <row r="1423" spans="1:8" s="240" customFormat="1">
      <c r="A1423" s="270"/>
      <c r="B1423" s="271"/>
      <c r="C1423" s="270"/>
      <c r="D1423" s="272"/>
      <c r="E1423" s="247"/>
      <c r="F1423" s="273"/>
      <c r="G1423" s="661"/>
      <c r="H1423" s="662"/>
    </row>
    <row r="1424" spans="1:8" s="240" customFormat="1">
      <c r="A1424" s="270"/>
      <c r="B1424" s="271"/>
      <c r="C1424" s="270"/>
      <c r="D1424" s="272"/>
      <c r="E1424" s="247"/>
      <c r="F1424" s="273"/>
      <c r="G1424" s="661"/>
      <c r="H1424" s="662"/>
    </row>
    <row r="1425" spans="1:8" s="240" customFormat="1">
      <c r="A1425" s="270"/>
      <c r="B1425" s="271"/>
      <c r="C1425" s="270"/>
      <c r="D1425" s="272"/>
      <c r="E1425" s="247"/>
      <c r="F1425" s="273"/>
      <c r="G1425" s="661"/>
      <c r="H1425" s="662"/>
    </row>
    <row r="1426" spans="1:8" s="240" customFormat="1">
      <c r="A1426" s="270"/>
      <c r="B1426" s="271"/>
      <c r="C1426" s="270"/>
      <c r="D1426" s="272"/>
      <c r="E1426" s="247"/>
      <c r="F1426" s="273"/>
      <c r="G1426" s="661"/>
      <c r="H1426" s="662"/>
    </row>
    <row r="1427" spans="1:8" s="240" customFormat="1">
      <c r="A1427" s="270"/>
      <c r="B1427" s="271"/>
      <c r="C1427" s="270"/>
      <c r="D1427" s="272"/>
      <c r="E1427" s="247"/>
      <c r="F1427" s="273"/>
      <c r="G1427" s="661"/>
      <c r="H1427" s="662"/>
    </row>
    <row r="1428" spans="1:8" s="240" customFormat="1">
      <c r="A1428" s="270"/>
      <c r="B1428" s="271"/>
      <c r="C1428" s="270"/>
      <c r="D1428" s="272"/>
      <c r="E1428" s="247"/>
      <c r="F1428" s="273"/>
      <c r="G1428" s="661"/>
      <c r="H1428" s="662"/>
    </row>
    <row r="1429" spans="1:8" s="240" customFormat="1">
      <c r="A1429" s="270"/>
      <c r="B1429" s="271"/>
      <c r="C1429" s="270"/>
      <c r="D1429" s="272"/>
      <c r="E1429" s="247"/>
      <c r="F1429" s="273"/>
      <c r="G1429" s="661"/>
      <c r="H1429" s="662"/>
    </row>
    <row r="1430" spans="1:8" s="240" customFormat="1">
      <c r="A1430" s="270"/>
      <c r="B1430" s="271"/>
      <c r="C1430" s="270"/>
      <c r="D1430" s="272"/>
      <c r="E1430" s="247"/>
      <c r="F1430" s="273"/>
      <c r="G1430" s="661"/>
      <c r="H1430" s="662"/>
    </row>
    <row r="1431" spans="1:8" s="240" customFormat="1">
      <c r="A1431" s="270"/>
      <c r="B1431" s="271"/>
      <c r="C1431" s="270"/>
      <c r="D1431" s="272"/>
      <c r="E1431" s="247"/>
      <c r="F1431" s="273"/>
      <c r="G1431" s="661"/>
      <c r="H1431" s="662"/>
    </row>
    <row r="1432" spans="1:8" s="240" customFormat="1">
      <c r="A1432" s="270"/>
      <c r="B1432" s="271"/>
      <c r="C1432" s="270"/>
      <c r="D1432" s="272"/>
      <c r="E1432" s="247"/>
      <c r="F1432" s="273"/>
      <c r="G1432" s="661"/>
      <c r="H1432" s="662"/>
    </row>
    <row r="1433" spans="1:8" s="240" customFormat="1">
      <c r="A1433" s="270"/>
      <c r="B1433" s="271"/>
      <c r="C1433" s="270"/>
      <c r="D1433" s="272"/>
      <c r="E1433" s="247"/>
      <c r="F1433" s="273"/>
      <c r="G1433" s="661"/>
      <c r="H1433" s="662"/>
    </row>
    <row r="1434" spans="1:8" s="240" customFormat="1">
      <c r="A1434" s="270"/>
      <c r="B1434" s="271"/>
      <c r="C1434" s="270"/>
      <c r="D1434" s="272"/>
      <c r="E1434" s="247"/>
      <c r="F1434" s="273"/>
      <c r="G1434" s="661"/>
      <c r="H1434" s="662"/>
    </row>
    <row r="1435" spans="1:8" s="240" customFormat="1">
      <c r="A1435" s="270"/>
      <c r="B1435" s="271"/>
      <c r="C1435" s="270"/>
      <c r="D1435" s="272"/>
      <c r="E1435" s="247"/>
      <c r="F1435" s="273"/>
      <c r="G1435" s="661"/>
      <c r="H1435" s="662"/>
    </row>
    <row r="1436" spans="1:8" s="240" customFormat="1">
      <c r="A1436" s="270"/>
      <c r="B1436" s="271"/>
      <c r="C1436" s="270"/>
      <c r="D1436" s="272"/>
      <c r="E1436" s="247"/>
      <c r="F1436" s="273"/>
      <c r="G1436" s="661"/>
      <c r="H1436" s="662"/>
    </row>
    <row r="1437" spans="1:8" s="240" customFormat="1">
      <c r="A1437" s="270"/>
      <c r="B1437" s="271"/>
      <c r="C1437" s="270"/>
      <c r="D1437" s="272"/>
      <c r="E1437" s="247"/>
      <c r="F1437" s="273"/>
      <c r="G1437" s="661"/>
      <c r="H1437" s="662"/>
    </row>
    <row r="1438" spans="1:8" s="240" customFormat="1">
      <c r="A1438" s="270"/>
      <c r="B1438" s="271"/>
      <c r="C1438" s="270"/>
      <c r="D1438" s="272"/>
      <c r="E1438" s="247"/>
      <c r="F1438" s="273"/>
      <c r="G1438" s="661"/>
      <c r="H1438" s="662"/>
    </row>
    <row r="1439" spans="1:8" s="240" customFormat="1">
      <c r="A1439" s="270"/>
      <c r="B1439" s="271"/>
      <c r="C1439" s="270"/>
      <c r="D1439" s="272"/>
      <c r="E1439" s="247"/>
      <c r="F1439" s="273"/>
      <c r="G1439" s="661"/>
      <c r="H1439" s="662"/>
    </row>
    <row r="1440" spans="1:8" s="240" customFormat="1">
      <c r="A1440" s="270"/>
      <c r="B1440" s="271"/>
      <c r="C1440" s="270"/>
      <c r="D1440" s="272"/>
      <c r="E1440" s="247"/>
      <c r="F1440" s="273"/>
      <c r="G1440" s="661"/>
      <c r="H1440" s="662"/>
    </row>
    <row r="1441" spans="1:8" s="240" customFormat="1">
      <c r="A1441" s="270"/>
      <c r="B1441" s="271"/>
      <c r="C1441" s="270"/>
      <c r="D1441" s="272"/>
      <c r="E1441" s="247"/>
      <c r="F1441" s="273"/>
      <c r="G1441" s="661"/>
      <c r="H1441" s="662"/>
    </row>
    <row r="1442" spans="1:8" s="240" customFormat="1">
      <c r="A1442" s="270"/>
      <c r="B1442" s="271"/>
      <c r="C1442" s="270"/>
      <c r="D1442" s="272"/>
      <c r="E1442" s="247"/>
      <c r="F1442" s="273"/>
      <c r="G1442" s="661"/>
      <c r="H1442" s="662"/>
    </row>
    <row r="1443" spans="1:8" s="240" customFormat="1">
      <c r="A1443" s="270"/>
      <c r="B1443" s="271"/>
      <c r="C1443" s="270"/>
      <c r="D1443" s="272"/>
      <c r="E1443" s="247"/>
      <c r="F1443" s="273"/>
      <c r="G1443" s="661"/>
      <c r="H1443" s="662"/>
    </row>
    <row r="1444" spans="1:8" s="240" customFormat="1">
      <c r="A1444" s="270"/>
      <c r="B1444" s="271"/>
      <c r="C1444" s="270"/>
      <c r="D1444" s="272"/>
      <c r="E1444" s="247"/>
      <c r="F1444" s="273"/>
      <c r="G1444" s="661"/>
      <c r="H1444" s="662"/>
    </row>
    <row r="1445" spans="1:8" s="240" customFormat="1">
      <c r="A1445" s="270"/>
      <c r="B1445" s="271"/>
      <c r="C1445" s="270"/>
      <c r="D1445" s="272"/>
      <c r="E1445" s="247"/>
      <c r="F1445" s="273"/>
      <c r="G1445" s="661"/>
      <c r="H1445" s="662"/>
    </row>
    <row r="1446" spans="1:8" s="240" customFormat="1">
      <c r="A1446" s="270"/>
      <c r="B1446" s="271"/>
      <c r="C1446" s="270"/>
      <c r="D1446" s="272"/>
      <c r="E1446" s="247"/>
      <c r="F1446" s="273"/>
      <c r="G1446" s="661"/>
      <c r="H1446" s="662"/>
    </row>
    <row r="1447" spans="1:8" s="240" customFormat="1">
      <c r="A1447" s="270"/>
      <c r="B1447" s="271"/>
      <c r="C1447" s="270"/>
      <c r="D1447" s="272"/>
      <c r="E1447" s="247"/>
      <c r="F1447" s="273"/>
      <c r="G1447" s="661"/>
      <c r="H1447" s="662"/>
    </row>
    <row r="1448" spans="1:8" s="240" customFormat="1">
      <c r="A1448" s="270"/>
      <c r="B1448" s="271"/>
      <c r="C1448" s="270"/>
      <c r="D1448" s="272"/>
      <c r="E1448" s="247"/>
      <c r="F1448" s="273"/>
      <c r="G1448" s="661"/>
      <c r="H1448" s="662"/>
    </row>
    <row r="1449" spans="1:8" s="240" customFormat="1">
      <c r="A1449" s="270"/>
      <c r="B1449" s="271"/>
      <c r="C1449" s="270"/>
      <c r="D1449" s="272"/>
      <c r="E1449" s="247"/>
      <c r="F1449" s="273"/>
      <c r="G1449" s="661"/>
      <c r="H1449" s="662"/>
    </row>
    <row r="1450" spans="1:8" s="240" customFormat="1">
      <c r="A1450" s="270"/>
      <c r="B1450" s="271"/>
      <c r="C1450" s="270"/>
      <c r="D1450" s="272"/>
      <c r="E1450" s="247"/>
      <c r="F1450" s="273"/>
      <c r="G1450" s="661"/>
      <c r="H1450" s="662"/>
    </row>
    <row r="1451" spans="1:8" s="240" customFormat="1">
      <c r="A1451" s="270"/>
      <c r="B1451" s="271"/>
      <c r="C1451" s="270"/>
      <c r="D1451" s="272"/>
      <c r="E1451" s="247"/>
      <c r="F1451" s="273"/>
      <c r="G1451" s="661"/>
      <c r="H1451" s="662"/>
    </row>
    <row r="1452" spans="1:8" s="240" customFormat="1">
      <c r="A1452" s="270"/>
      <c r="B1452" s="271"/>
      <c r="C1452" s="270"/>
      <c r="D1452" s="272"/>
      <c r="E1452" s="247"/>
      <c r="F1452" s="273"/>
      <c r="G1452" s="661"/>
      <c r="H1452" s="662"/>
    </row>
    <row r="1453" spans="1:8" s="240" customFormat="1">
      <c r="A1453" s="270"/>
      <c r="B1453" s="271"/>
      <c r="C1453" s="270"/>
      <c r="D1453" s="272"/>
      <c r="E1453" s="247"/>
      <c r="F1453" s="273"/>
      <c r="G1453" s="661"/>
      <c r="H1453" s="662"/>
    </row>
    <row r="1454" spans="1:8" s="240" customFormat="1">
      <c r="A1454" s="270"/>
      <c r="B1454" s="271"/>
      <c r="C1454" s="270"/>
      <c r="D1454" s="272"/>
      <c r="E1454" s="247"/>
      <c r="F1454" s="273"/>
      <c r="G1454" s="661"/>
      <c r="H1454" s="662"/>
    </row>
    <row r="1455" spans="1:8" s="240" customFormat="1">
      <c r="A1455" s="270"/>
      <c r="B1455" s="271"/>
      <c r="C1455" s="270"/>
      <c r="D1455" s="272"/>
      <c r="E1455" s="247"/>
      <c r="F1455" s="273"/>
      <c r="G1455" s="661"/>
      <c r="H1455" s="662"/>
    </row>
    <row r="1456" spans="1:8" s="240" customFormat="1">
      <c r="A1456" s="270"/>
      <c r="B1456" s="271"/>
      <c r="C1456" s="270"/>
      <c r="D1456" s="272"/>
      <c r="E1456" s="247"/>
      <c r="F1456" s="273"/>
      <c r="G1456" s="661"/>
      <c r="H1456" s="662"/>
    </row>
    <row r="1457" spans="1:8" s="240" customFormat="1">
      <c r="A1457" s="270"/>
      <c r="B1457" s="271"/>
      <c r="C1457" s="270"/>
      <c r="D1457" s="272"/>
      <c r="E1457" s="247"/>
      <c r="F1457" s="273"/>
      <c r="G1457" s="661"/>
      <c r="H1457" s="662"/>
    </row>
    <row r="1458" spans="1:8" s="240" customFormat="1">
      <c r="A1458" s="270"/>
      <c r="B1458" s="271"/>
      <c r="C1458" s="270"/>
      <c r="D1458" s="272"/>
      <c r="E1458" s="247"/>
      <c r="F1458" s="273"/>
      <c r="G1458" s="661"/>
      <c r="H1458" s="662"/>
    </row>
    <row r="1459" spans="1:8" s="240" customFormat="1">
      <c r="A1459" s="270"/>
      <c r="B1459" s="271"/>
      <c r="C1459" s="270"/>
      <c r="D1459" s="272"/>
      <c r="E1459" s="247"/>
      <c r="F1459" s="273"/>
      <c r="G1459" s="661"/>
      <c r="H1459" s="662"/>
    </row>
    <row r="1460" spans="1:8" s="240" customFormat="1">
      <c r="A1460" s="270"/>
      <c r="B1460" s="271"/>
      <c r="C1460" s="270"/>
      <c r="D1460" s="272"/>
      <c r="E1460" s="247"/>
      <c r="F1460" s="273"/>
      <c r="G1460" s="661"/>
      <c r="H1460" s="662"/>
    </row>
    <row r="1461" spans="1:8" s="240" customFormat="1">
      <c r="A1461" s="270"/>
      <c r="B1461" s="271"/>
      <c r="C1461" s="270"/>
      <c r="D1461" s="272"/>
      <c r="E1461" s="247"/>
      <c r="F1461" s="273"/>
      <c r="G1461" s="661"/>
      <c r="H1461" s="662"/>
    </row>
    <row r="1462" spans="1:8" s="240" customFormat="1">
      <c r="A1462" s="270"/>
      <c r="B1462" s="271"/>
      <c r="C1462" s="270"/>
      <c r="D1462" s="272"/>
      <c r="E1462" s="247"/>
      <c r="F1462" s="273"/>
      <c r="G1462" s="661"/>
      <c r="H1462" s="662"/>
    </row>
    <row r="1463" spans="1:8" s="240" customFormat="1">
      <c r="A1463" s="270"/>
      <c r="B1463" s="271"/>
      <c r="C1463" s="270"/>
      <c r="D1463" s="272"/>
      <c r="E1463" s="247"/>
      <c r="F1463" s="273"/>
      <c r="G1463" s="661"/>
      <c r="H1463" s="662"/>
    </row>
    <row r="1464" spans="1:8" s="240" customFormat="1">
      <c r="A1464" s="270"/>
      <c r="B1464" s="271"/>
      <c r="C1464" s="270"/>
      <c r="D1464" s="272"/>
      <c r="E1464" s="247"/>
      <c r="F1464" s="273"/>
      <c r="G1464" s="661"/>
      <c r="H1464" s="662"/>
    </row>
    <row r="1465" spans="1:8" s="240" customFormat="1">
      <c r="A1465" s="270"/>
      <c r="B1465" s="271"/>
      <c r="C1465" s="270"/>
      <c r="D1465" s="272"/>
      <c r="E1465" s="247"/>
      <c r="F1465" s="273"/>
      <c r="G1465" s="661"/>
      <c r="H1465" s="662"/>
    </row>
    <row r="1466" spans="1:8" s="240" customFormat="1">
      <c r="A1466" s="270"/>
      <c r="B1466" s="271"/>
      <c r="C1466" s="270"/>
      <c r="D1466" s="272"/>
      <c r="E1466" s="247"/>
      <c r="F1466" s="273"/>
      <c r="G1466" s="661"/>
      <c r="H1466" s="662"/>
    </row>
    <row r="1467" spans="1:8" s="240" customFormat="1">
      <c r="A1467" s="270"/>
      <c r="B1467" s="271"/>
      <c r="C1467" s="270"/>
      <c r="D1467" s="272"/>
      <c r="E1467" s="247"/>
      <c r="F1467" s="273"/>
      <c r="G1467" s="661"/>
      <c r="H1467" s="662"/>
    </row>
    <row r="1468" spans="1:8" s="240" customFormat="1">
      <c r="A1468" s="270"/>
      <c r="B1468" s="271"/>
      <c r="C1468" s="270"/>
      <c r="D1468" s="272"/>
      <c r="E1468" s="247"/>
      <c r="F1468" s="273"/>
      <c r="G1468" s="661"/>
      <c r="H1468" s="662"/>
    </row>
    <row r="1469" spans="1:8" s="240" customFormat="1">
      <c r="A1469" s="270"/>
      <c r="B1469" s="271"/>
      <c r="C1469" s="270"/>
      <c r="D1469" s="272"/>
      <c r="E1469" s="247"/>
      <c r="F1469" s="273"/>
      <c r="G1469" s="661"/>
      <c r="H1469" s="662"/>
    </row>
    <row r="1470" spans="1:8" s="240" customFormat="1">
      <c r="A1470" s="270"/>
      <c r="B1470" s="271"/>
      <c r="C1470" s="270"/>
      <c r="D1470" s="272"/>
      <c r="E1470" s="247"/>
      <c r="F1470" s="273"/>
      <c r="G1470" s="661"/>
      <c r="H1470" s="662"/>
    </row>
    <row r="1471" spans="1:8" s="240" customFormat="1">
      <c r="A1471" s="270"/>
      <c r="B1471" s="271"/>
      <c r="C1471" s="270"/>
      <c r="D1471" s="272"/>
      <c r="E1471" s="247"/>
      <c r="F1471" s="273"/>
      <c r="G1471" s="661"/>
      <c r="H1471" s="662"/>
    </row>
    <row r="1472" spans="1:8" s="240" customFormat="1">
      <c r="A1472" s="270"/>
      <c r="B1472" s="271"/>
      <c r="C1472" s="270"/>
      <c r="D1472" s="272"/>
      <c r="E1472" s="247"/>
      <c r="F1472" s="273"/>
      <c r="G1472" s="661"/>
      <c r="H1472" s="662"/>
    </row>
    <row r="1473" spans="1:8" s="240" customFormat="1">
      <c r="A1473" s="270"/>
      <c r="B1473" s="271"/>
      <c r="C1473" s="270"/>
      <c r="D1473" s="272"/>
      <c r="E1473" s="247"/>
      <c r="F1473" s="273"/>
      <c r="G1473" s="661"/>
      <c r="H1473" s="662"/>
    </row>
    <row r="1474" spans="1:8" s="240" customFormat="1">
      <c r="A1474" s="270"/>
      <c r="B1474" s="271"/>
      <c r="C1474" s="270"/>
      <c r="D1474" s="272"/>
      <c r="E1474" s="247"/>
      <c r="F1474" s="273"/>
      <c r="G1474" s="661"/>
      <c r="H1474" s="662"/>
    </row>
    <row r="1475" spans="1:8" s="240" customFormat="1">
      <c r="A1475" s="270"/>
      <c r="B1475" s="271"/>
      <c r="C1475" s="270"/>
      <c r="D1475" s="272"/>
      <c r="E1475" s="247"/>
      <c r="F1475" s="273"/>
      <c r="G1475" s="661"/>
      <c r="H1475" s="662"/>
    </row>
    <row r="1476" spans="1:8" s="240" customFormat="1">
      <c r="A1476" s="270"/>
      <c r="B1476" s="271"/>
      <c r="C1476" s="270"/>
      <c r="D1476" s="272"/>
      <c r="E1476" s="247"/>
      <c r="F1476" s="273"/>
      <c r="G1476" s="661"/>
      <c r="H1476" s="662"/>
    </row>
    <row r="1477" spans="1:8" s="240" customFormat="1">
      <c r="A1477" s="270"/>
      <c r="B1477" s="271"/>
      <c r="C1477" s="270"/>
      <c r="D1477" s="272"/>
      <c r="E1477" s="247"/>
      <c r="F1477" s="273"/>
      <c r="G1477" s="661"/>
      <c r="H1477" s="662"/>
    </row>
    <row r="1478" spans="1:8" s="240" customFormat="1">
      <c r="A1478" s="270"/>
      <c r="B1478" s="271"/>
      <c r="C1478" s="270"/>
      <c r="D1478" s="272"/>
      <c r="E1478" s="247"/>
      <c r="F1478" s="273"/>
      <c r="G1478" s="661"/>
      <c r="H1478" s="662"/>
    </row>
    <row r="1479" spans="1:8" s="240" customFormat="1">
      <c r="A1479" s="270"/>
      <c r="B1479" s="271"/>
      <c r="C1479" s="270"/>
      <c r="D1479" s="272"/>
      <c r="E1479" s="247"/>
      <c r="F1479" s="273"/>
      <c r="G1479" s="661"/>
      <c r="H1479" s="662"/>
    </row>
    <row r="1480" spans="1:8" s="240" customFormat="1">
      <c r="A1480" s="270"/>
      <c r="B1480" s="271"/>
      <c r="C1480" s="270"/>
      <c r="D1480" s="272"/>
      <c r="E1480" s="247"/>
      <c r="F1480" s="273"/>
      <c r="G1480" s="661"/>
      <c r="H1480" s="662"/>
    </row>
    <row r="1481" spans="1:8" s="240" customFormat="1">
      <c r="A1481" s="270"/>
      <c r="B1481" s="271"/>
      <c r="C1481" s="270"/>
      <c r="D1481" s="272"/>
      <c r="E1481" s="247"/>
      <c r="F1481" s="273"/>
      <c r="G1481" s="661"/>
      <c r="H1481" s="662"/>
    </row>
    <row r="1482" spans="1:8" s="240" customFormat="1">
      <c r="A1482" s="270"/>
      <c r="B1482" s="271"/>
      <c r="C1482" s="270"/>
      <c r="D1482" s="272"/>
      <c r="E1482" s="247"/>
      <c r="F1482" s="273"/>
      <c r="G1482" s="661"/>
      <c r="H1482" s="662"/>
    </row>
    <row r="1483" spans="1:8" s="240" customFormat="1">
      <c r="A1483" s="270"/>
      <c r="B1483" s="271"/>
      <c r="C1483" s="270"/>
      <c r="D1483" s="272"/>
      <c r="E1483" s="247"/>
      <c r="F1483" s="273"/>
      <c r="G1483" s="661"/>
      <c r="H1483" s="662"/>
    </row>
    <row r="1484" spans="1:8" s="240" customFormat="1">
      <c r="A1484" s="270"/>
      <c r="B1484" s="271"/>
      <c r="C1484" s="270"/>
      <c r="D1484" s="272"/>
      <c r="E1484" s="247"/>
      <c r="F1484" s="273"/>
      <c r="G1484" s="661"/>
      <c r="H1484" s="662"/>
    </row>
    <row r="1485" spans="1:8" s="240" customFormat="1">
      <c r="A1485" s="270"/>
      <c r="B1485" s="271"/>
      <c r="C1485" s="270"/>
      <c r="D1485" s="272"/>
      <c r="E1485" s="247"/>
      <c r="F1485" s="273"/>
      <c r="G1485" s="661"/>
      <c r="H1485" s="662"/>
    </row>
    <row r="1486" spans="1:8" s="240" customFormat="1">
      <c r="A1486" s="270"/>
      <c r="B1486" s="271"/>
      <c r="C1486" s="270"/>
      <c r="D1486" s="272"/>
      <c r="E1486" s="247"/>
      <c r="F1486" s="273"/>
      <c r="G1486" s="661"/>
      <c r="H1486" s="662"/>
    </row>
    <row r="1487" spans="1:8" s="240" customFormat="1">
      <c r="A1487" s="270"/>
      <c r="B1487" s="271"/>
      <c r="C1487" s="270"/>
      <c r="D1487" s="272"/>
      <c r="E1487" s="247"/>
      <c r="F1487" s="273"/>
      <c r="G1487" s="661"/>
      <c r="H1487" s="662"/>
    </row>
    <row r="1488" spans="1:8" s="240" customFormat="1">
      <c r="A1488" s="270"/>
      <c r="B1488" s="271"/>
      <c r="C1488" s="270"/>
      <c r="D1488" s="272"/>
      <c r="E1488" s="247"/>
      <c r="F1488" s="273"/>
      <c r="G1488" s="661"/>
      <c r="H1488" s="662"/>
    </row>
    <row r="1489" spans="1:8" s="240" customFormat="1">
      <c r="A1489" s="270"/>
      <c r="B1489" s="271"/>
      <c r="C1489" s="270"/>
      <c r="D1489" s="272"/>
      <c r="E1489" s="247"/>
      <c r="F1489" s="273"/>
      <c r="G1489" s="661"/>
      <c r="H1489" s="662"/>
    </row>
    <row r="1490" spans="1:8" s="240" customFormat="1">
      <c r="A1490" s="270"/>
      <c r="B1490" s="271"/>
      <c r="C1490" s="270"/>
      <c r="D1490" s="272"/>
      <c r="E1490" s="247"/>
      <c r="F1490" s="273"/>
      <c r="G1490" s="661"/>
      <c r="H1490" s="662"/>
    </row>
    <row r="1491" spans="1:8" s="240" customFormat="1">
      <c r="A1491" s="270"/>
      <c r="B1491" s="271"/>
      <c r="C1491" s="270"/>
      <c r="D1491" s="272"/>
      <c r="E1491" s="247"/>
      <c r="F1491" s="273"/>
      <c r="G1491" s="661"/>
      <c r="H1491" s="662"/>
    </row>
    <row r="1492" spans="1:8" s="240" customFormat="1">
      <c r="A1492" s="270"/>
      <c r="B1492" s="271"/>
      <c r="C1492" s="270"/>
      <c r="D1492" s="272"/>
      <c r="E1492" s="247"/>
      <c r="F1492" s="273"/>
      <c r="G1492" s="661"/>
      <c r="H1492" s="662"/>
    </row>
    <row r="1493" spans="1:8" s="240" customFormat="1">
      <c r="A1493" s="270"/>
      <c r="B1493" s="271"/>
      <c r="C1493" s="270"/>
      <c r="D1493" s="272"/>
      <c r="E1493" s="247"/>
      <c r="F1493" s="273"/>
      <c r="G1493" s="661"/>
      <c r="H1493" s="662"/>
    </row>
    <row r="1494" spans="1:8" s="240" customFormat="1">
      <c r="A1494" s="270"/>
      <c r="B1494" s="271"/>
      <c r="C1494" s="270"/>
      <c r="D1494" s="272"/>
      <c r="E1494" s="247"/>
      <c r="F1494" s="273"/>
      <c r="G1494" s="661"/>
      <c r="H1494" s="662"/>
    </row>
    <row r="1495" spans="1:8" s="240" customFormat="1">
      <c r="A1495" s="270"/>
      <c r="B1495" s="271"/>
      <c r="C1495" s="270"/>
      <c r="D1495" s="272"/>
      <c r="E1495" s="247"/>
      <c r="F1495" s="273"/>
      <c r="G1495" s="661"/>
      <c r="H1495" s="662"/>
    </row>
    <row r="1496" spans="1:8" s="240" customFormat="1">
      <c r="A1496" s="270"/>
      <c r="B1496" s="271"/>
      <c r="C1496" s="270"/>
      <c r="D1496" s="272"/>
      <c r="E1496" s="247"/>
      <c r="F1496" s="273"/>
      <c r="G1496" s="661"/>
      <c r="H1496" s="662"/>
    </row>
    <row r="1497" spans="1:8" s="240" customFormat="1">
      <c r="A1497" s="270"/>
      <c r="B1497" s="271"/>
      <c r="C1497" s="270"/>
      <c r="D1497" s="272"/>
      <c r="E1497" s="247"/>
      <c r="F1497" s="273"/>
      <c r="G1497" s="661"/>
      <c r="H1497" s="662"/>
    </row>
    <row r="1498" spans="1:8" s="240" customFormat="1">
      <c r="A1498" s="270"/>
      <c r="B1498" s="271"/>
      <c r="C1498" s="270"/>
      <c r="D1498" s="272"/>
      <c r="E1498" s="247"/>
      <c r="F1498" s="273"/>
      <c r="G1498" s="661"/>
      <c r="H1498" s="662"/>
    </row>
    <row r="1499" spans="1:8" s="240" customFormat="1">
      <c r="A1499" s="270"/>
      <c r="B1499" s="271"/>
      <c r="C1499" s="270"/>
      <c r="D1499" s="272"/>
      <c r="E1499" s="247"/>
      <c r="F1499" s="273"/>
      <c r="G1499" s="661"/>
      <c r="H1499" s="662"/>
    </row>
    <row r="1500" spans="1:8" s="240" customFormat="1">
      <c r="A1500" s="270"/>
      <c r="B1500" s="271"/>
      <c r="C1500" s="270"/>
      <c r="D1500" s="272"/>
      <c r="E1500" s="247"/>
      <c r="F1500" s="273"/>
      <c r="G1500" s="661"/>
      <c r="H1500" s="662"/>
    </row>
    <row r="1501" spans="1:8" s="240" customFormat="1">
      <c r="A1501" s="270"/>
      <c r="B1501" s="271"/>
      <c r="C1501" s="270"/>
      <c r="D1501" s="272"/>
      <c r="E1501" s="247"/>
      <c r="F1501" s="273"/>
      <c r="G1501" s="661"/>
      <c r="H1501" s="662"/>
    </row>
    <row r="1502" spans="1:8" s="240" customFormat="1">
      <c r="A1502" s="270"/>
      <c r="B1502" s="271"/>
      <c r="C1502" s="270"/>
      <c r="D1502" s="272"/>
      <c r="E1502" s="247"/>
      <c r="F1502" s="273"/>
      <c r="G1502" s="661"/>
      <c r="H1502" s="662"/>
    </row>
    <row r="1503" spans="1:8" s="240" customFormat="1">
      <c r="A1503" s="270"/>
      <c r="B1503" s="271"/>
      <c r="C1503" s="270"/>
      <c r="D1503" s="272"/>
      <c r="E1503" s="247"/>
      <c r="F1503" s="273"/>
      <c r="G1503" s="661"/>
      <c r="H1503" s="662"/>
    </row>
    <row r="1504" spans="1:8" s="240" customFormat="1">
      <c r="A1504" s="270"/>
      <c r="B1504" s="271"/>
      <c r="C1504" s="270"/>
      <c r="D1504" s="272"/>
      <c r="E1504" s="247"/>
      <c r="F1504" s="273"/>
      <c r="G1504" s="661"/>
      <c r="H1504" s="662"/>
    </row>
    <row r="1505" spans="1:8" s="240" customFormat="1">
      <c r="A1505" s="270"/>
      <c r="B1505" s="271"/>
      <c r="C1505" s="270"/>
      <c r="D1505" s="272"/>
      <c r="E1505" s="247"/>
      <c r="F1505" s="273"/>
      <c r="G1505" s="661"/>
      <c r="H1505" s="662"/>
    </row>
    <row r="1506" spans="1:8" s="240" customFormat="1">
      <c r="A1506" s="270"/>
      <c r="B1506" s="271"/>
      <c r="C1506" s="270"/>
      <c r="D1506" s="272"/>
      <c r="E1506" s="247"/>
      <c r="F1506" s="273"/>
      <c r="G1506" s="661"/>
      <c r="H1506" s="662"/>
    </row>
    <row r="1507" spans="1:8" s="240" customFormat="1">
      <c r="A1507" s="270"/>
      <c r="B1507" s="271"/>
      <c r="C1507" s="270"/>
      <c r="D1507" s="272"/>
      <c r="E1507" s="247"/>
      <c r="F1507" s="273"/>
      <c r="G1507" s="661"/>
      <c r="H1507" s="662"/>
    </row>
    <row r="1508" spans="1:8" s="240" customFormat="1">
      <c r="A1508" s="270"/>
      <c r="B1508" s="271"/>
      <c r="C1508" s="270"/>
      <c r="D1508" s="272"/>
      <c r="E1508" s="247"/>
      <c r="F1508" s="273"/>
      <c r="G1508" s="661"/>
      <c r="H1508" s="662"/>
    </row>
    <row r="1509" spans="1:8" s="240" customFormat="1">
      <c r="A1509" s="270"/>
      <c r="B1509" s="271"/>
      <c r="C1509" s="270"/>
      <c r="D1509" s="272"/>
      <c r="E1509" s="247"/>
      <c r="F1509" s="273"/>
      <c r="G1509" s="661"/>
      <c r="H1509" s="662"/>
    </row>
    <row r="1510" spans="1:8" s="240" customFormat="1">
      <c r="A1510" s="270"/>
      <c r="B1510" s="271"/>
      <c r="C1510" s="270"/>
      <c r="D1510" s="272"/>
      <c r="E1510" s="247"/>
      <c r="F1510" s="273"/>
      <c r="G1510" s="661"/>
      <c r="H1510" s="662"/>
    </row>
    <row r="1511" spans="1:8" s="240" customFormat="1">
      <c r="A1511" s="270"/>
      <c r="B1511" s="271"/>
      <c r="C1511" s="270"/>
      <c r="D1511" s="272"/>
      <c r="E1511" s="247"/>
      <c r="F1511" s="273"/>
      <c r="G1511" s="661"/>
      <c r="H1511" s="662"/>
    </row>
    <row r="1512" spans="1:8" s="240" customFormat="1">
      <c r="A1512" s="270"/>
      <c r="B1512" s="271"/>
      <c r="C1512" s="270"/>
      <c r="D1512" s="272"/>
      <c r="E1512" s="247"/>
      <c r="F1512" s="273"/>
      <c r="G1512" s="661"/>
      <c r="H1512" s="662"/>
    </row>
    <row r="1513" spans="1:8" s="240" customFormat="1">
      <c r="A1513" s="270"/>
      <c r="B1513" s="271"/>
      <c r="C1513" s="270"/>
      <c r="D1513" s="272"/>
      <c r="E1513" s="247"/>
      <c r="F1513" s="273"/>
      <c r="G1513" s="661"/>
      <c r="H1513" s="662"/>
    </row>
    <row r="1514" spans="1:8" s="240" customFormat="1">
      <c r="A1514" s="270"/>
      <c r="B1514" s="271"/>
      <c r="C1514" s="270"/>
      <c r="D1514" s="272"/>
      <c r="E1514" s="247"/>
      <c r="F1514" s="273"/>
      <c r="G1514" s="661"/>
      <c r="H1514" s="662"/>
    </row>
    <row r="1515" spans="1:8" s="240" customFormat="1">
      <c r="A1515" s="270"/>
      <c r="B1515" s="271"/>
      <c r="C1515" s="270"/>
      <c r="D1515" s="272"/>
      <c r="E1515" s="247"/>
      <c r="F1515" s="273"/>
      <c r="G1515" s="661"/>
      <c r="H1515" s="662"/>
    </row>
    <row r="1516" spans="1:8" s="240" customFormat="1">
      <c r="A1516" s="270"/>
      <c r="B1516" s="271"/>
      <c r="C1516" s="270"/>
      <c r="D1516" s="272"/>
      <c r="E1516" s="247"/>
      <c r="F1516" s="273"/>
      <c r="G1516" s="661"/>
      <c r="H1516" s="662"/>
    </row>
    <row r="1517" spans="1:8" s="240" customFormat="1">
      <c r="A1517" s="270"/>
      <c r="B1517" s="271"/>
      <c r="C1517" s="270"/>
      <c r="D1517" s="272"/>
      <c r="E1517" s="247"/>
      <c r="F1517" s="273"/>
      <c r="G1517" s="661"/>
      <c r="H1517" s="662"/>
    </row>
    <row r="1518" spans="1:8" s="240" customFormat="1">
      <c r="A1518" s="270"/>
      <c r="B1518" s="271"/>
      <c r="C1518" s="270"/>
      <c r="D1518" s="272"/>
      <c r="E1518" s="247"/>
      <c r="F1518" s="273"/>
      <c r="G1518" s="661"/>
      <c r="H1518" s="662"/>
    </row>
    <row r="1519" spans="1:8" s="240" customFormat="1">
      <c r="A1519" s="270"/>
      <c r="B1519" s="271"/>
      <c r="C1519" s="270"/>
      <c r="D1519" s="272"/>
      <c r="E1519" s="247"/>
      <c r="F1519" s="273"/>
      <c r="G1519" s="661"/>
      <c r="H1519" s="662"/>
    </row>
    <row r="1520" spans="1:8" s="240" customFormat="1">
      <c r="A1520" s="270"/>
      <c r="B1520" s="271"/>
      <c r="C1520" s="270"/>
      <c r="D1520" s="272"/>
      <c r="E1520" s="247"/>
      <c r="F1520" s="273"/>
      <c r="G1520" s="661"/>
      <c r="H1520" s="662"/>
    </row>
    <row r="1521" spans="1:8" s="240" customFormat="1">
      <c r="A1521" s="270"/>
      <c r="B1521" s="271"/>
      <c r="C1521" s="270"/>
      <c r="D1521" s="272"/>
      <c r="E1521" s="247"/>
      <c r="F1521" s="273"/>
      <c r="G1521" s="661"/>
      <c r="H1521" s="662"/>
    </row>
    <row r="1522" spans="1:8" s="240" customFormat="1">
      <c r="A1522" s="270"/>
      <c r="B1522" s="271"/>
      <c r="C1522" s="270"/>
      <c r="D1522" s="272"/>
      <c r="E1522" s="247"/>
      <c r="F1522" s="273"/>
      <c r="G1522" s="661"/>
      <c r="H1522" s="662"/>
    </row>
    <row r="1523" spans="1:8" s="240" customFormat="1">
      <c r="A1523" s="270"/>
      <c r="B1523" s="271"/>
      <c r="C1523" s="270"/>
      <c r="D1523" s="272"/>
      <c r="E1523" s="247"/>
      <c r="F1523" s="273"/>
      <c r="G1523" s="661"/>
      <c r="H1523" s="662"/>
    </row>
    <row r="1524" spans="1:8" s="240" customFormat="1">
      <c r="A1524" s="270"/>
      <c r="B1524" s="271"/>
      <c r="C1524" s="270"/>
      <c r="D1524" s="272"/>
      <c r="E1524" s="247"/>
      <c r="F1524" s="273"/>
      <c r="G1524" s="661"/>
      <c r="H1524" s="662"/>
    </row>
    <row r="1525" spans="1:8" s="240" customFormat="1">
      <c r="A1525" s="270"/>
      <c r="B1525" s="271"/>
      <c r="C1525" s="270"/>
      <c r="D1525" s="272"/>
      <c r="E1525" s="247"/>
      <c r="F1525" s="273"/>
      <c r="G1525" s="661"/>
      <c r="H1525" s="662"/>
    </row>
    <row r="1526" spans="1:8" s="240" customFormat="1">
      <c r="A1526" s="270"/>
      <c r="B1526" s="271"/>
      <c r="C1526" s="270"/>
      <c r="D1526" s="272"/>
      <c r="E1526" s="247"/>
      <c r="F1526" s="273"/>
      <c r="G1526" s="661"/>
      <c r="H1526" s="662"/>
    </row>
    <row r="1527" spans="1:8" s="240" customFormat="1">
      <c r="A1527" s="270"/>
      <c r="B1527" s="271"/>
      <c r="C1527" s="270"/>
      <c r="D1527" s="272"/>
      <c r="E1527" s="247"/>
      <c r="F1527" s="273"/>
      <c r="G1527" s="661"/>
      <c r="H1527" s="662"/>
    </row>
    <row r="1528" spans="1:8" s="240" customFormat="1">
      <c r="A1528" s="270"/>
      <c r="B1528" s="271"/>
      <c r="C1528" s="270"/>
      <c r="D1528" s="272"/>
      <c r="E1528" s="247"/>
      <c r="F1528" s="273"/>
      <c r="G1528" s="661"/>
      <c r="H1528" s="662"/>
    </row>
    <row r="1529" spans="1:8" s="240" customFormat="1">
      <c r="A1529" s="270"/>
      <c r="B1529" s="271"/>
      <c r="C1529" s="270"/>
      <c r="D1529" s="272"/>
      <c r="E1529" s="247"/>
      <c r="F1529" s="273"/>
      <c r="G1529" s="661"/>
      <c r="H1529" s="662"/>
    </row>
    <row r="1530" spans="1:8" s="240" customFormat="1">
      <c r="A1530" s="270"/>
      <c r="B1530" s="271"/>
      <c r="C1530" s="270"/>
      <c r="D1530" s="272"/>
      <c r="E1530" s="247"/>
      <c r="F1530" s="273"/>
      <c r="G1530" s="661"/>
      <c r="H1530" s="662"/>
    </row>
    <row r="1531" spans="1:8" s="240" customFormat="1">
      <c r="A1531" s="270"/>
      <c r="B1531" s="271"/>
      <c r="C1531" s="270"/>
      <c r="D1531" s="272"/>
      <c r="E1531" s="247"/>
      <c r="F1531" s="273"/>
      <c r="G1531" s="661"/>
      <c r="H1531" s="662"/>
    </row>
    <row r="1532" spans="1:8" s="240" customFormat="1">
      <c r="A1532" s="270"/>
      <c r="B1532" s="271"/>
      <c r="C1532" s="270"/>
      <c r="D1532" s="272"/>
      <c r="E1532" s="247"/>
      <c r="F1532" s="273"/>
      <c r="G1532" s="661"/>
      <c r="H1532" s="662"/>
    </row>
    <row r="1533" spans="1:8" s="240" customFormat="1">
      <c r="A1533" s="270"/>
      <c r="B1533" s="271"/>
      <c r="C1533" s="270"/>
      <c r="D1533" s="272"/>
      <c r="E1533" s="247"/>
      <c r="F1533" s="273"/>
      <c r="G1533" s="661"/>
      <c r="H1533" s="662"/>
    </row>
    <row r="1534" spans="1:8" s="240" customFormat="1">
      <c r="A1534" s="270"/>
      <c r="B1534" s="271"/>
      <c r="C1534" s="270"/>
      <c r="D1534" s="272"/>
      <c r="E1534" s="247"/>
      <c r="F1534" s="273"/>
      <c r="G1534" s="661"/>
      <c r="H1534" s="662"/>
    </row>
    <row r="1535" spans="1:8" s="240" customFormat="1">
      <c r="A1535" s="270"/>
      <c r="B1535" s="271"/>
      <c r="C1535" s="270"/>
      <c r="D1535" s="272"/>
      <c r="E1535" s="247"/>
      <c r="F1535" s="273"/>
      <c r="G1535" s="661"/>
      <c r="H1535" s="662"/>
    </row>
    <row r="1536" spans="1:8" s="240" customFormat="1">
      <c r="A1536" s="270"/>
      <c r="B1536" s="271"/>
      <c r="C1536" s="270"/>
      <c r="D1536" s="272"/>
      <c r="E1536" s="247"/>
      <c r="F1536" s="273"/>
      <c r="G1536" s="661"/>
      <c r="H1536" s="662"/>
    </row>
    <row r="1537" spans="1:8" s="240" customFormat="1">
      <c r="A1537" s="270"/>
      <c r="B1537" s="271"/>
      <c r="C1537" s="270"/>
      <c r="D1537" s="272"/>
      <c r="E1537" s="247"/>
      <c r="F1537" s="273"/>
      <c r="G1537" s="661"/>
      <c r="H1537" s="662"/>
    </row>
    <row r="1538" spans="1:8" s="240" customFormat="1">
      <c r="A1538" s="270"/>
      <c r="B1538" s="271"/>
      <c r="C1538" s="270"/>
      <c r="D1538" s="272"/>
      <c r="E1538" s="247"/>
      <c r="F1538" s="273"/>
      <c r="G1538" s="661"/>
      <c r="H1538" s="662"/>
    </row>
    <row r="1539" spans="1:8" s="240" customFormat="1">
      <c r="A1539" s="270"/>
      <c r="B1539" s="271"/>
      <c r="C1539" s="270"/>
      <c r="D1539" s="272"/>
      <c r="E1539" s="247"/>
      <c r="F1539" s="273"/>
      <c r="G1539" s="661"/>
      <c r="H1539" s="662"/>
    </row>
    <row r="1540" spans="1:8" s="240" customFormat="1">
      <c r="A1540" s="270"/>
      <c r="B1540" s="271"/>
      <c r="C1540" s="270"/>
      <c r="D1540" s="272"/>
      <c r="E1540" s="247"/>
      <c r="F1540" s="273"/>
      <c r="G1540" s="661"/>
      <c r="H1540" s="662"/>
    </row>
    <row r="1541" spans="1:8" s="240" customFormat="1">
      <c r="A1541" s="270"/>
      <c r="B1541" s="271"/>
      <c r="C1541" s="270"/>
      <c r="D1541" s="272"/>
      <c r="E1541" s="247"/>
      <c r="F1541" s="273"/>
      <c r="G1541" s="661"/>
      <c r="H1541" s="662"/>
    </row>
    <row r="1542" spans="1:8" s="240" customFormat="1">
      <c r="A1542" s="270"/>
      <c r="B1542" s="271"/>
      <c r="C1542" s="270"/>
      <c r="D1542" s="272"/>
      <c r="E1542" s="247"/>
      <c r="F1542" s="273"/>
      <c r="G1542" s="661"/>
      <c r="H1542" s="662"/>
    </row>
    <row r="1543" spans="1:8" s="240" customFormat="1">
      <c r="A1543" s="270"/>
      <c r="B1543" s="271"/>
      <c r="C1543" s="270"/>
      <c r="D1543" s="272"/>
      <c r="E1543" s="247"/>
      <c r="F1543" s="273"/>
      <c r="G1543" s="661"/>
      <c r="H1543" s="662"/>
    </row>
    <row r="1544" spans="1:8" s="240" customFormat="1">
      <c r="A1544" s="270"/>
      <c r="B1544" s="271"/>
      <c r="C1544" s="270"/>
      <c r="D1544" s="272"/>
      <c r="E1544" s="247"/>
      <c r="F1544" s="273"/>
      <c r="G1544" s="661"/>
      <c r="H1544" s="662"/>
    </row>
    <row r="1545" spans="1:8" s="240" customFormat="1">
      <c r="A1545" s="270"/>
      <c r="B1545" s="271"/>
      <c r="C1545" s="270"/>
      <c r="D1545" s="272"/>
      <c r="E1545" s="247"/>
      <c r="F1545" s="273"/>
      <c r="G1545" s="661"/>
      <c r="H1545" s="662"/>
    </row>
    <row r="1546" spans="1:8" s="240" customFormat="1">
      <c r="A1546" s="270"/>
      <c r="B1546" s="271"/>
      <c r="C1546" s="270"/>
      <c r="D1546" s="272"/>
      <c r="E1546" s="247"/>
      <c r="F1546" s="273"/>
      <c r="G1546" s="661"/>
      <c r="H1546" s="662"/>
    </row>
    <row r="1547" spans="1:8" s="240" customFormat="1">
      <c r="A1547" s="270"/>
      <c r="B1547" s="271"/>
      <c r="C1547" s="270"/>
      <c r="D1547" s="272"/>
      <c r="E1547" s="247"/>
      <c r="F1547" s="273"/>
      <c r="G1547" s="661"/>
      <c r="H1547" s="662"/>
    </row>
    <row r="1548" spans="1:8" s="240" customFormat="1">
      <c r="A1548" s="270"/>
      <c r="B1548" s="271"/>
      <c r="C1548" s="270"/>
      <c r="D1548" s="272"/>
      <c r="E1548" s="247"/>
      <c r="F1548" s="273"/>
      <c r="G1548" s="661"/>
      <c r="H1548" s="662"/>
    </row>
    <row r="1549" spans="1:8" s="240" customFormat="1">
      <c r="A1549" s="270"/>
      <c r="B1549" s="271"/>
      <c r="C1549" s="270"/>
      <c r="D1549" s="272"/>
      <c r="E1549" s="247"/>
      <c r="F1549" s="273"/>
      <c r="G1549" s="661"/>
      <c r="H1549" s="662"/>
    </row>
    <row r="1550" spans="1:8" s="240" customFormat="1">
      <c r="A1550" s="270"/>
      <c r="B1550" s="271"/>
      <c r="C1550" s="270"/>
      <c r="D1550" s="272"/>
      <c r="E1550" s="247"/>
      <c r="F1550" s="273"/>
      <c r="G1550" s="661"/>
      <c r="H1550" s="662"/>
    </row>
    <row r="1551" spans="1:8" s="240" customFormat="1">
      <c r="A1551" s="270"/>
      <c r="B1551" s="271"/>
      <c r="C1551" s="270"/>
      <c r="D1551" s="272"/>
      <c r="E1551" s="247"/>
      <c r="F1551" s="273"/>
      <c r="G1551" s="661"/>
      <c r="H1551" s="662"/>
    </row>
    <row r="1552" spans="1:8" s="240" customFormat="1">
      <c r="A1552" s="270"/>
      <c r="B1552" s="271"/>
      <c r="C1552" s="270"/>
      <c r="D1552" s="272"/>
      <c r="E1552" s="247"/>
      <c r="F1552" s="273"/>
      <c r="G1552" s="661"/>
      <c r="H1552" s="662"/>
    </row>
    <row r="1553" spans="1:8" s="240" customFormat="1">
      <c r="A1553" s="270"/>
      <c r="B1553" s="271"/>
      <c r="C1553" s="270"/>
      <c r="D1553" s="272"/>
      <c r="E1553" s="247"/>
      <c r="F1553" s="273"/>
      <c r="G1553" s="661"/>
      <c r="H1553" s="662"/>
    </row>
    <row r="1554" spans="1:8" s="240" customFormat="1">
      <c r="A1554" s="270"/>
      <c r="B1554" s="271"/>
      <c r="C1554" s="270"/>
      <c r="D1554" s="272"/>
      <c r="E1554" s="247"/>
      <c r="F1554" s="273"/>
      <c r="G1554" s="661"/>
      <c r="H1554" s="662"/>
    </row>
    <row r="1555" spans="1:8" s="240" customFormat="1">
      <c r="A1555" s="270"/>
      <c r="B1555" s="271"/>
      <c r="C1555" s="270"/>
      <c r="D1555" s="272"/>
      <c r="E1555" s="247"/>
      <c r="F1555" s="273"/>
      <c r="G1555" s="661"/>
      <c r="H1555" s="662"/>
    </row>
    <row r="1556" spans="1:8" s="240" customFormat="1">
      <c r="A1556" s="270"/>
      <c r="B1556" s="271"/>
      <c r="C1556" s="270"/>
      <c r="D1556" s="272"/>
      <c r="E1556" s="247"/>
      <c r="F1556" s="273"/>
      <c r="G1556" s="661"/>
      <c r="H1556" s="662"/>
    </row>
    <row r="1557" spans="1:8" s="240" customFormat="1">
      <c r="A1557" s="270"/>
      <c r="B1557" s="271"/>
      <c r="C1557" s="270"/>
      <c r="D1557" s="272"/>
      <c r="E1557" s="247"/>
      <c r="F1557" s="273"/>
      <c r="G1557" s="661"/>
      <c r="H1557" s="662"/>
    </row>
    <row r="1558" spans="1:8" s="240" customFormat="1">
      <c r="A1558" s="270"/>
      <c r="B1558" s="271"/>
      <c r="C1558" s="270"/>
      <c r="D1558" s="272"/>
      <c r="E1558" s="247"/>
      <c r="F1558" s="273"/>
      <c r="G1558" s="661"/>
      <c r="H1558" s="662"/>
    </row>
    <row r="1559" spans="1:8" s="240" customFormat="1">
      <c r="A1559" s="270"/>
      <c r="B1559" s="271"/>
      <c r="C1559" s="270"/>
      <c r="D1559" s="272"/>
      <c r="E1559" s="247"/>
      <c r="F1559" s="273"/>
      <c r="G1559" s="661"/>
      <c r="H1559" s="662"/>
    </row>
    <row r="1560" spans="1:8" s="240" customFormat="1">
      <c r="A1560" s="270"/>
      <c r="B1560" s="271"/>
      <c r="C1560" s="270"/>
      <c r="D1560" s="272"/>
      <c r="E1560" s="247"/>
      <c r="F1560" s="273"/>
      <c r="G1560" s="661"/>
      <c r="H1560" s="662"/>
    </row>
    <row r="1561" spans="1:8" s="240" customFormat="1">
      <c r="A1561" s="270"/>
      <c r="B1561" s="271"/>
      <c r="C1561" s="270"/>
      <c r="D1561" s="272"/>
      <c r="E1561" s="247"/>
      <c r="F1561" s="273"/>
      <c r="G1561" s="661"/>
      <c r="H1561" s="662"/>
    </row>
    <row r="1562" spans="1:8" s="240" customFormat="1">
      <c r="A1562" s="270"/>
      <c r="B1562" s="271"/>
      <c r="C1562" s="270"/>
      <c r="D1562" s="272"/>
      <c r="E1562" s="247"/>
      <c r="F1562" s="273"/>
      <c r="G1562" s="661"/>
      <c r="H1562" s="662"/>
    </row>
    <row r="1563" spans="1:8" s="240" customFormat="1">
      <c r="A1563" s="270"/>
      <c r="B1563" s="271"/>
      <c r="C1563" s="270"/>
      <c r="D1563" s="272"/>
      <c r="E1563" s="247"/>
      <c r="F1563" s="273"/>
      <c r="G1563" s="661"/>
      <c r="H1563" s="662"/>
    </row>
    <row r="1564" spans="1:8" s="240" customFormat="1">
      <c r="A1564" s="270"/>
      <c r="B1564" s="271"/>
      <c r="C1564" s="270"/>
      <c r="D1564" s="272"/>
      <c r="E1564" s="247"/>
      <c r="F1564" s="273"/>
      <c r="G1564" s="661"/>
      <c r="H1564" s="662"/>
    </row>
    <row r="1565" spans="1:8" s="240" customFormat="1">
      <c r="A1565" s="270"/>
      <c r="B1565" s="271"/>
      <c r="C1565" s="270"/>
      <c r="D1565" s="272"/>
      <c r="E1565" s="247"/>
      <c r="F1565" s="273"/>
      <c r="G1565" s="661"/>
      <c r="H1565" s="662"/>
    </row>
    <row r="1566" spans="1:8" s="240" customFormat="1">
      <c r="A1566" s="270"/>
      <c r="B1566" s="271"/>
      <c r="C1566" s="270"/>
      <c r="D1566" s="272"/>
      <c r="E1566" s="247"/>
      <c r="F1566" s="273"/>
      <c r="G1566" s="661"/>
      <c r="H1566" s="662"/>
    </row>
    <row r="1567" spans="1:8" s="240" customFormat="1">
      <c r="A1567" s="270"/>
      <c r="B1567" s="271"/>
      <c r="C1567" s="270"/>
      <c r="D1567" s="272"/>
      <c r="E1567" s="247"/>
      <c r="F1567" s="273"/>
      <c r="G1567" s="661"/>
      <c r="H1567" s="662"/>
    </row>
    <row r="1568" spans="1:8" s="240" customFormat="1">
      <c r="A1568" s="270"/>
      <c r="B1568" s="271"/>
      <c r="C1568" s="270"/>
      <c r="D1568" s="272"/>
      <c r="E1568" s="247"/>
      <c r="F1568" s="273"/>
      <c r="G1568" s="661"/>
      <c r="H1568" s="662"/>
    </row>
    <row r="1569" spans="1:8" s="240" customFormat="1">
      <c r="A1569" s="270"/>
      <c r="B1569" s="271"/>
      <c r="C1569" s="270"/>
      <c r="D1569" s="272"/>
      <c r="E1569" s="247"/>
      <c r="F1569" s="273"/>
      <c r="G1569" s="661"/>
      <c r="H1569" s="662"/>
    </row>
    <row r="1570" spans="1:8" s="240" customFormat="1">
      <c r="A1570" s="270"/>
      <c r="B1570" s="271"/>
      <c r="C1570" s="270"/>
      <c r="D1570" s="272"/>
      <c r="E1570" s="247"/>
      <c r="F1570" s="273"/>
      <c r="G1570" s="661"/>
      <c r="H1570" s="662"/>
    </row>
    <row r="1571" spans="1:8" s="240" customFormat="1">
      <c r="A1571" s="270"/>
      <c r="B1571" s="271"/>
      <c r="C1571" s="270"/>
      <c r="D1571" s="272"/>
      <c r="E1571" s="247"/>
      <c r="F1571" s="273"/>
      <c r="G1571" s="661"/>
      <c r="H1571" s="662"/>
    </row>
    <row r="1572" spans="1:8" s="240" customFormat="1">
      <c r="A1572" s="270"/>
      <c r="B1572" s="271"/>
      <c r="C1572" s="270"/>
      <c r="D1572" s="272"/>
      <c r="E1572" s="247"/>
      <c r="F1572" s="273"/>
      <c r="G1572" s="661"/>
      <c r="H1572" s="662"/>
    </row>
    <row r="1573" spans="1:8" s="240" customFormat="1">
      <c r="A1573" s="270"/>
      <c r="B1573" s="271"/>
      <c r="C1573" s="270"/>
      <c r="D1573" s="272"/>
      <c r="E1573" s="247"/>
      <c r="F1573" s="273"/>
      <c r="G1573" s="661"/>
      <c r="H1573" s="662"/>
    </row>
    <row r="1574" spans="1:8" s="240" customFormat="1">
      <c r="A1574" s="270"/>
      <c r="B1574" s="271"/>
      <c r="C1574" s="270"/>
      <c r="D1574" s="272"/>
      <c r="E1574" s="247"/>
      <c r="F1574" s="273"/>
      <c r="G1574" s="661"/>
      <c r="H1574" s="662"/>
    </row>
    <row r="1575" spans="1:8" s="240" customFormat="1">
      <c r="A1575" s="270"/>
      <c r="B1575" s="271"/>
      <c r="C1575" s="270"/>
      <c r="D1575" s="272"/>
      <c r="E1575" s="247"/>
      <c r="F1575" s="273"/>
      <c r="G1575" s="661"/>
      <c r="H1575" s="662"/>
    </row>
    <row r="1576" spans="1:8" s="240" customFormat="1">
      <c r="A1576" s="270"/>
      <c r="B1576" s="271"/>
      <c r="C1576" s="270"/>
      <c r="D1576" s="272"/>
      <c r="E1576" s="247"/>
      <c r="F1576" s="273"/>
      <c r="G1576" s="661"/>
      <c r="H1576" s="662"/>
    </row>
    <row r="1577" spans="1:8" s="240" customFormat="1">
      <c r="A1577" s="270"/>
      <c r="B1577" s="271"/>
      <c r="C1577" s="270"/>
      <c r="D1577" s="272"/>
      <c r="E1577" s="247"/>
      <c r="F1577" s="273"/>
      <c r="G1577" s="661"/>
      <c r="H1577" s="662"/>
    </row>
    <row r="1578" spans="1:8" s="240" customFormat="1">
      <c r="A1578" s="270"/>
      <c r="B1578" s="271"/>
      <c r="C1578" s="270"/>
      <c r="D1578" s="272"/>
      <c r="E1578" s="247"/>
      <c r="F1578" s="273"/>
      <c r="G1578" s="661"/>
      <c r="H1578" s="662"/>
    </row>
    <row r="1579" spans="1:8" s="240" customFormat="1">
      <c r="A1579" s="270"/>
      <c r="B1579" s="271"/>
      <c r="C1579" s="270"/>
      <c r="D1579" s="272"/>
      <c r="E1579" s="247"/>
      <c r="F1579" s="273"/>
      <c r="G1579" s="661"/>
      <c r="H1579" s="662"/>
    </row>
    <row r="1580" spans="1:8" s="240" customFormat="1">
      <c r="A1580" s="270"/>
      <c r="B1580" s="271"/>
      <c r="C1580" s="270"/>
      <c r="D1580" s="272"/>
      <c r="E1580" s="247"/>
      <c r="F1580" s="273"/>
      <c r="G1580" s="661"/>
      <c r="H1580" s="662"/>
    </row>
    <row r="1581" spans="1:8" s="240" customFormat="1">
      <c r="A1581" s="270"/>
      <c r="B1581" s="271"/>
      <c r="C1581" s="270"/>
      <c r="D1581" s="272"/>
      <c r="E1581" s="247"/>
      <c r="F1581" s="273"/>
      <c r="G1581" s="661"/>
      <c r="H1581" s="662"/>
    </row>
    <row r="1582" spans="1:8" s="240" customFormat="1">
      <c r="A1582" s="270"/>
      <c r="B1582" s="271"/>
      <c r="C1582" s="270"/>
      <c r="D1582" s="272"/>
      <c r="E1582" s="247"/>
      <c r="F1582" s="273"/>
      <c r="G1582" s="661"/>
      <c r="H1582" s="662"/>
    </row>
    <row r="1583" spans="1:8" s="240" customFormat="1">
      <c r="A1583" s="270"/>
      <c r="B1583" s="271"/>
      <c r="C1583" s="270"/>
      <c r="D1583" s="272"/>
      <c r="E1583" s="247"/>
      <c r="F1583" s="273"/>
      <c r="G1583" s="661"/>
      <c r="H1583" s="662"/>
    </row>
    <row r="1584" spans="1:8" s="240" customFormat="1">
      <c r="A1584" s="270"/>
      <c r="B1584" s="271"/>
      <c r="C1584" s="270"/>
      <c r="D1584" s="272"/>
      <c r="E1584" s="247"/>
      <c r="F1584" s="273"/>
      <c r="G1584" s="661"/>
      <c r="H1584" s="662"/>
    </row>
    <row r="1585" spans="1:8" s="240" customFormat="1">
      <c r="A1585" s="270"/>
      <c r="B1585" s="271"/>
      <c r="C1585" s="270"/>
      <c r="D1585" s="272"/>
      <c r="E1585" s="247"/>
      <c r="F1585" s="273"/>
      <c r="G1585" s="661"/>
      <c r="H1585" s="662"/>
    </row>
    <row r="1586" spans="1:8" s="240" customFormat="1">
      <c r="A1586" s="270"/>
      <c r="B1586" s="271"/>
      <c r="C1586" s="270"/>
      <c r="D1586" s="272"/>
      <c r="E1586" s="247"/>
      <c r="F1586" s="273"/>
      <c r="G1586" s="661"/>
      <c r="H1586" s="662"/>
    </row>
    <row r="1587" spans="1:8" s="240" customFormat="1">
      <c r="A1587" s="270"/>
      <c r="B1587" s="271"/>
      <c r="C1587" s="270"/>
      <c r="D1587" s="272"/>
      <c r="E1587" s="247"/>
      <c r="F1587" s="273"/>
      <c r="G1587" s="661"/>
      <c r="H1587" s="662"/>
    </row>
    <row r="1588" spans="1:8" s="240" customFormat="1">
      <c r="A1588" s="270"/>
      <c r="B1588" s="271"/>
      <c r="C1588" s="270"/>
      <c r="D1588" s="272"/>
      <c r="E1588" s="247"/>
      <c r="F1588" s="273"/>
      <c r="G1588" s="661"/>
      <c r="H1588" s="662"/>
    </row>
    <row r="1589" spans="1:8" s="240" customFormat="1">
      <c r="A1589" s="270"/>
      <c r="B1589" s="271"/>
      <c r="C1589" s="270"/>
      <c r="D1589" s="272"/>
      <c r="E1589" s="247"/>
      <c r="F1589" s="273"/>
      <c r="G1589" s="661"/>
      <c r="H1589" s="662"/>
    </row>
    <row r="1590" spans="1:8" s="240" customFormat="1">
      <c r="A1590" s="270"/>
      <c r="B1590" s="271"/>
      <c r="C1590" s="270"/>
      <c r="D1590" s="272"/>
      <c r="E1590" s="247"/>
      <c r="F1590" s="273"/>
      <c r="G1590" s="661"/>
      <c r="H1590" s="662"/>
    </row>
    <row r="1591" spans="1:8" s="240" customFormat="1">
      <c r="A1591" s="270"/>
      <c r="B1591" s="271"/>
      <c r="C1591" s="270"/>
      <c r="D1591" s="272"/>
      <c r="E1591" s="247"/>
      <c r="F1591" s="273"/>
      <c r="G1591" s="661"/>
      <c r="H1591" s="662"/>
    </row>
    <row r="1592" spans="1:8" s="240" customFormat="1">
      <c r="A1592" s="270"/>
      <c r="B1592" s="271"/>
      <c r="C1592" s="270"/>
      <c r="D1592" s="272"/>
      <c r="E1592" s="247"/>
      <c r="F1592" s="273"/>
      <c r="G1592" s="661"/>
      <c r="H1592" s="662"/>
    </row>
    <row r="1593" spans="1:8" s="240" customFormat="1">
      <c r="A1593" s="270"/>
      <c r="B1593" s="271"/>
      <c r="C1593" s="270"/>
      <c r="D1593" s="272"/>
      <c r="E1593" s="247"/>
      <c r="F1593" s="273"/>
      <c r="G1593" s="661"/>
      <c r="H1593" s="662"/>
    </row>
    <row r="1594" spans="1:8" s="240" customFormat="1">
      <c r="A1594" s="270"/>
      <c r="B1594" s="271"/>
      <c r="C1594" s="270"/>
      <c r="D1594" s="272"/>
      <c r="E1594" s="247"/>
      <c r="F1594" s="273"/>
      <c r="G1594" s="661"/>
      <c r="H1594" s="662"/>
    </row>
    <row r="1595" spans="1:8" s="240" customFormat="1">
      <c r="A1595" s="270"/>
      <c r="B1595" s="271"/>
      <c r="C1595" s="270"/>
      <c r="D1595" s="272"/>
      <c r="E1595" s="247"/>
      <c r="F1595" s="273"/>
      <c r="G1595" s="661"/>
      <c r="H1595" s="662"/>
    </row>
    <row r="1596" spans="1:8" s="240" customFormat="1">
      <c r="A1596" s="270"/>
      <c r="B1596" s="271"/>
      <c r="C1596" s="270"/>
      <c r="D1596" s="272"/>
      <c r="E1596" s="247"/>
      <c r="F1596" s="273"/>
      <c r="G1596" s="661"/>
      <c r="H1596" s="662"/>
    </row>
    <row r="1597" spans="1:8" s="240" customFormat="1">
      <c r="A1597" s="270"/>
      <c r="B1597" s="271"/>
      <c r="C1597" s="270"/>
      <c r="D1597" s="272"/>
      <c r="E1597" s="247"/>
      <c r="F1597" s="273"/>
      <c r="G1597" s="661"/>
      <c r="H1597" s="662"/>
    </row>
    <row r="1598" spans="1:8" s="240" customFormat="1">
      <c r="A1598" s="270"/>
      <c r="B1598" s="271"/>
      <c r="C1598" s="270"/>
      <c r="D1598" s="272"/>
      <c r="E1598" s="247"/>
      <c r="F1598" s="273"/>
      <c r="G1598" s="661"/>
      <c r="H1598" s="662"/>
    </row>
    <row r="1599" spans="1:8" s="240" customFormat="1">
      <c r="A1599" s="270"/>
      <c r="B1599" s="271"/>
      <c r="C1599" s="270"/>
      <c r="D1599" s="272"/>
      <c r="E1599" s="247"/>
      <c r="F1599" s="273"/>
      <c r="G1599" s="661"/>
      <c r="H1599" s="662"/>
    </row>
    <row r="1600" spans="1:8" s="240" customFormat="1">
      <c r="A1600" s="270"/>
      <c r="B1600" s="271"/>
      <c r="C1600" s="270"/>
      <c r="D1600" s="272"/>
      <c r="E1600" s="247"/>
      <c r="F1600" s="273"/>
      <c r="G1600" s="661"/>
      <c r="H1600" s="662"/>
    </row>
    <row r="1601" spans="1:8" s="240" customFormat="1">
      <c r="A1601" s="270"/>
      <c r="B1601" s="271"/>
      <c r="C1601" s="270"/>
      <c r="D1601" s="272"/>
      <c r="E1601" s="247"/>
      <c r="F1601" s="273"/>
      <c r="G1601" s="661"/>
      <c r="H1601" s="662"/>
    </row>
    <row r="1602" spans="1:8" s="240" customFormat="1">
      <c r="A1602" s="270"/>
      <c r="B1602" s="271"/>
      <c r="C1602" s="270"/>
      <c r="D1602" s="272"/>
      <c r="E1602" s="247"/>
      <c r="F1602" s="273"/>
      <c r="G1602" s="661"/>
      <c r="H1602" s="662"/>
    </row>
    <row r="1603" spans="1:8" s="240" customFormat="1">
      <c r="A1603" s="270"/>
      <c r="B1603" s="271"/>
      <c r="C1603" s="270"/>
      <c r="D1603" s="272"/>
      <c r="E1603" s="247"/>
      <c r="F1603" s="273"/>
      <c r="G1603" s="661"/>
      <c r="H1603" s="662"/>
    </row>
    <row r="1604" spans="1:8" s="240" customFormat="1">
      <c r="A1604" s="270"/>
      <c r="B1604" s="271"/>
      <c r="C1604" s="270"/>
      <c r="D1604" s="272"/>
      <c r="E1604" s="247"/>
      <c r="F1604" s="273"/>
      <c r="G1604" s="661"/>
      <c r="H1604" s="662"/>
    </row>
    <row r="1605" spans="1:8" s="240" customFormat="1">
      <c r="A1605" s="270"/>
      <c r="B1605" s="271"/>
      <c r="C1605" s="270"/>
      <c r="D1605" s="272"/>
      <c r="E1605" s="247"/>
      <c r="F1605" s="273"/>
      <c r="G1605" s="661"/>
      <c r="H1605" s="662"/>
    </row>
    <row r="1606" spans="1:8" s="240" customFormat="1">
      <c r="A1606" s="270"/>
      <c r="B1606" s="271"/>
      <c r="C1606" s="270"/>
      <c r="D1606" s="272"/>
      <c r="E1606" s="247"/>
      <c r="F1606" s="273"/>
      <c r="G1606" s="661"/>
      <c r="H1606" s="662"/>
    </row>
    <row r="1607" spans="1:8" s="240" customFormat="1">
      <c r="A1607" s="270"/>
      <c r="B1607" s="271"/>
      <c r="C1607" s="270"/>
      <c r="D1607" s="272"/>
      <c r="E1607" s="247"/>
      <c r="F1607" s="273"/>
      <c r="G1607" s="661"/>
      <c r="H1607" s="662"/>
    </row>
    <row r="1608" spans="1:8" s="240" customFormat="1">
      <c r="A1608" s="270"/>
      <c r="B1608" s="271"/>
      <c r="C1608" s="270"/>
      <c r="D1608" s="272"/>
      <c r="E1608" s="247"/>
      <c r="F1608" s="273"/>
      <c r="G1608" s="661"/>
      <c r="H1608" s="662"/>
    </row>
    <row r="1609" spans="1:8" s="240" customFormat="1">
      <c r="A1609" s="270"/>
      <c r="B1609" s="271"/>
      <c r="C1609" s="270"/>
      <c r="D1609" s="272"/>
      <c r="E1609" s="247"/>
      <c r="F1609" s="273"/>
      <c r="G1609" s="661"/>
      <c r="H1609" s="662"/>
    </row>
    <row r="1610" spans="1:8" s="240" customFormat="1">
      <c r="A1610" s="270"/>
      <c r="B1610" s="271"/>
      <c r="C1610" s="270"/>
      <c r="D1610" s="272"/>
      <c r="E1610" s="247"/>
      <c r="F1610" s="273"/>
      <c r="G1610" s="661"/>
      <c r="H1610" s="662"/>
    </row>
    <row r="1611" spans="1:8" s="240" customFormat="1">
      <c r="A1611" s="270"/>
      <c r="B1611" s="271"/>
      <c r="C1611" s="270"/>
      <c r="D1611" s="272"/>
      <c r="E1611" s="247"/>
      <c r="F1611" s="273"/>
      <c r="G1611" s="661"/>
      <c r="H1611" s="662"/>
    </row>
    <row r="1612" spans="1:8" s="240" customFormat="1">
      <c r="A1612" s="270"/>
      <c r="B1612" s="271"/>
      <c r="C1612" s="270"/>
      <c r="D1612" s="272"/>
      <c r="E1612" s="247"/>
      <c r="F1612" s="273"/>
      <c r="G1612" s="661"/>
      <c r="H1612" s="662"/>
    </row>
    <row r="1613" spans="1:8" s="240" customFormat="1">
      <c r="A1613" s="270"/>
      <c r="B1613" s="271"/>
      <c r="C1613" s="270"/>
      <c r="D1613" s="272"/>
      <c r="E1613" s="247"/>
      <c r="F1613" s="273"/>
      <c r="G1613" s="661"/>
      <c r="H1613" s="662"/>
    </row>
    <row r="1614" spans="1:8" s="240" customFormat="1">
      <c r="A1614" s="270"/>
      <c r="B1614" s="271"/>
      <c r="C1614" s="270"/>
      <c r="D1614" s="272"/>
      <c r="E1614" s="247"/>
      <c r="F1614" s="273"/>
      <c r="G1614" s="661"/>
      <c r="H1614" s="662"/>
    </row>
    <row r="1615" spans="1:8" s="240" customFormat="1">
      <c r="A1615" s="270"/>
      <c r="B1615" s="271"/>
      <c r="C1615" s="270"/>
      <c r="D1615" s="272"/>
      <c r="E1615" s="247"/>
      <c r="F1615" s="273"/>
      <c r="G1615" s="661"/>
      <c r="H1615" s="662"/>
    </row>
    <row r="1616" spans="1:8" s="240" customFormat="1">
      <c r="A1616" s="270"/>
      <c r="B1616" s="271"/>
      <c r="C1616" s="270"/>
      <c r="D1616" s="272"/>
      <c r="E1616" s="247"/>
      <c r="F1616" s="273"/>
      <c r="G1616" s="661"/>
      <c r="H1616" s="662"/>
    </row>
    <row r="1617" spans="1:8" s="240" customFormat="1">
      <c r="A1617" s="270"/>
      <c r="B1617" s="271"/>
      <c r="C1617" s="270"/>
      <c r="D1617" s="272"/>
      <c r="E1617" s="247"/>
      <c r="F1617" s="273"/>
      <c r="G1617" s="661"/>
      <c r="H1617" s="662"/>
    </row>
    <row r="1618" spans="1:8" s="240" customFormat="1">
      <c r="A1618" s="270"/>
      <c r="B1618" s="271"/>
      <c r="C1618" s="270"/>
      <c r="D1618" s="272"/>
      <c r="E1618" s="247"/>
      <c r="F1618" s="273"/>
      <c r="G1618" s="661"/>
      <c r="H1618" s="662"/>
    </row>
    <row r="1619" spans="1:8" s="240" customFormat="1">
      <c r="A1619" s="270"/>
      <c r="B1619" s="271"/>
      <c r="C1619" s="270"/>
      <c r="D1619" s="272"/>
      <c r="E1619" s="247"/>
      <c r="F1619" s="273"/>
      <c r="G1619" s="661"/>
      <c r="H1619" s="662"/>
    </row>
    <row r="1620" spans="1:8" s="240" customFormat="1">
      <c r="A1620" s="270"/>
      <c r="B1620" s="271"/>
      <c r="C1620" s="270"/>
      <c r="D1620" s="272"/>
      <c r="E1620" s="247"/>
      <c r="F1620" s="273"/>
      <c r="G1620" s="661"/>
      <c r="H1620" s="662"/>
    </row>
    <row r="1621" spans="1:8" s="240" customFormat="1">
      <c r="A1621" s="270"/>
      <c r="B1621" s="271"/>
      <c r="C1621" s="270"/>
      <c r="D1621" s="272"/>
      <c r="E1621" s="247"/>
      <c r="F1621" s="273"/>
      <c r="G1621" s="661"/>
      <c r="H1621" s="662"/>
    </row>
    <row r="1622" spans="1:8" s="240" customFormat="1">
      <c r="A1622" s="270"/>
      <c r="B1622" s="271"/>
      <c r="C1622" s="270"/>
      <c r="D1622" s="272"/>
      <c r="E1622" s="247"/>
      <c r="F1622" s="273"/>
      <c r="G1622" s="661"/>
      <c r="H1622" s="662"/>
    </row>
    <row r="1623" spans="1:8" s="240" customFormat="1">
      <c r="A1623" s="270"/>
      <c r="B1623" s="271"/>
      <c r="C1623" s="270"/>
      <c r="D1623" s="272"/>
      <c r="E1623" s="247"/>
      <c r="F1623" s="273"/>
      <c r="G1623" s="661"/>
      <c r="H1623" s="662"/>
    </row>
    <row r="1624" spans="1:8" s="240" customFormat="1">
      <c r="A1624" s="270"/>
      <c r="B1624" s="271"/>
      <c r="C1624" s="270"/>
      <c r="D1624" s="272"/>
      <c r="E1624" s="247"/>
      <c r="F1624" s="273"/>
      <c r="G1624" s="661"/>
      <c r="H1624" s="662"/>
    </row>
    <row r="1625" spans="1:8" s="240" customFormat="1">
      <c r="A1625" s="270"/>
      <c r="B1625" s="271"/>
      <c r="C1625" s="270"/>
      <c r="D1625" s="272"/>
      <c r="E1625" s="247"/>
      <c r="F1625" s="273"/>
      <c r="G1625" s="661"/>
      <c r="H1625" s="662"/>
    </row>
    <row r="1626" spans="1:8" s="240" customFormat="1">
      <c r="A1626" s="270"/>
      <c r="B1626" s="271"/>
      <c r="C1626" s="270"/>
      <c r="D1626" s="272"/>
      <c r="E1626" s="247"/>
      <c r="F1626" s="273"/>
      <c r="G1626" s="661"/>
      <c r="H1626" s="662"/>
    </row>
    <row r="1627" spans="1:8" s="240" customFormat="1">
      <c r="A1627" s="270"/>
      <c r="B1627" s="271"/>
      <c r="C1627" s="270"/>
      <c r="D1627" s="272"/>
      <c r="E1627" s="247"/>
      <c r="F1627" s="273"/>
      <c r="G1627" s="661"/>
      <c r="H1627" s="662"/>
    </row>
    <row r="1628" spans="1:8" s="240" customFormat="1">
      <c r="A1628" s="270"/>
      <c r="B1628" s="271"/>
      <c r="C1628" s="270"/>
      <c r="D1628" s="272"/>
      <c r="E1628" s="247"/>
      <c r="F1628" s="273"/>
      <c r="G1628" s="661"/>
      <c r="H1628" s="662"/>
    </row>
    <row r="1629" spans="1:8" s="240" customFormat="1">
      <c r="A1629" s="270"/>
      <c r="B1629" s="271"/>
      <c r="C1629" s="270"/>
      <c r="D1629" s="272"/>
      <c r="E1629" s="247"/>
      <c r="F1629" s="273"/>
      <c r="G1629" s="661"/>
      <c r="H1629" s="662"/>
    </row>
    <row r="1630" spans="1:8" s="240" customFormat="1">
      <c r="A1630" s="270"/>
      <c r="B1630" s="271"/>
      <c r="C1630" s="270"/>
      <c r="D1630" s="272"/>
      <c r="E1630" s="247"/>
      <c r="F1630" s="273"/>
      <c r="G1630" s="661"/>
      <c r="H1630" s="662"/>
    </row>
    <row r="1631" spans="1:8" s="240" customFormat="1">
      <c r="A1631" s="270"/>
      <c r="B1631" s="271"/>
      <c r="C1631" s="270"/>
      <c r="D1631" s="272"/>
      <c r="E1631" s="247"/>
      <c r="F1631" s="273"/>
      <c r="G1631" s="661"/>
      <c r="H1631" s="662"/>
    </row>
    <row r="1632" spans="1:8" s="240" customFormat="1">
      <c r="A1632" s="270"/>
      <c r="B1632" s="271"/>
      <c r="C1632" s="270"/>
      <c r="D1632" s="272"/>
      <c r="E1632" s="247"/>
      <c r="F1632" s="273"/>
      <c r="G1632" s="661"/>
      <c r="H1632" s="662"/>
    </row>
    <row r="1633" spans="1:8" s="240" customFormat="1">
      <c r="A1633" s="270"/>
      <c r="B1633" s="271"/>
      <c r="C1633" s="270"/>
      <c r="D1633" s="272"/>
      <c r="E1633" s="247"/>
      <c r="F1633" s="273"/>
      <c r="G1633" s="661"/>
      <c r="H1633" s="662"/>
    </row>
    <row r="1634" spans="1:8" s="240" customFormat="1">
      <c r="A1634" s="270"/>
      <c r="B1634" s="271"/>
      <c r="C1634" s="270"/>
      <c r="D1634" s="272"/>
      <c r="E1634" s="247"/>
      <c r="F1634" s="273"/>
      <c r="G1634" s="661"/>
      <c r="H1634" s="662"/>
    </row>
    <row r="1635" spans="1:8" s="240" customFormat="1">
      <c r="A1635" s="270"/>
      <c r="B1635" s="271"/>
      <c r="C1635" s="270"/>
      <c r="D1635" s="272"/>
      <c r="E1635" s="247"/>
      <c r="F1635" s="273"/>
      <c r="G1635" s="661"/>
      <c r="H1635" s="662"/>
    </row>
    <row r="1636" spans="1:8" s="240" customFormat="1">
      <c r="A1636" s="270"/>
      <c r="B1636" s="271"/>
      <c r="C1636" s="270"/>
      <c r="D1636" s="272"/>
      <c r="E1636" s="247"/>
      <c r="F1636" s="273"/>
      <c r="G1636" s="661"/>
      <c r="H1636" s="662"/>
    </row>
    <row r="1637" spans="1:8" s="240" customFormat="1">
      <c r="A1637" s="270"/>
      <c r="B1637" s="271"/>
      <c r="C1637" s="270"/>
      <c r="D1637" s="272"/>
      <c r="E1637" s="247"/>
      <c r="F1637" s="273"/>
      <c r="G1637" s="661"/>
      <c r="H1637" s="662"/>
    </row>
    <row r="1638" spans="1:8" s="240" customFormat="1">
      <c r="A1638" s="270"/>
      <c r="B1638" s="271"/>
      <c r="C1638" s="270"/>
      <c r="D1638" s="272"/>
      <c r="E1638" s="247"/>
      <c r="F1638" s="273"/>
      <c r="G1638" s="661"/>
      <c r="H1638" s="662"/>
    </row>
    <row r="1639" spans="1:8" s="240" customFormat="1">
      <c r="A1639" s="270"/>
      <c r="B1639" s="271"/>
      <c r="C1639" s="270"/>
      <c r="D1639" s="272"/>
      <c r="E1639" s="247"/>
      <c r="F1639" s="273"/>
      <c r="G1639" s="661"/>
      <c r="H1639" s="662"/>
    </row>
    <row r="1640" spans="1:8" s="240" customFormat="1">
      <c r="A1640" s="270"/>
      <c r="B1640" s="271"/>
      <c r="C1640" s="270"/>
      <c r="D1640" s="272"/>
      <c r="E1640" s="247"/>
      <c r="F1640" s="273"/>
      <c r="G1640" s="661"/>
      <c r="H1640" s="662"/>
    </row>
    <row r="1641" spans="1:8" s="240" customFormat="1">
      <c r="A1641" s="270"/>
      <c r="B1641" s="271"/>
      <c r="C1641" s="270"/>
      <c r="D1641" s="272"/>
      <c r="E1641" s="247"/>
      <c r="F1641" s="273"/>
      <c r="G1641" s="661"/>
      <c r="H1641" s="662"/>
    </row>
    <row r="1642" spans="1:8" s="240" customFormat="1">
      <c r="A1642" s="270"/>
      <c r="B1642" s="271"/>
      <c r="C1642" s="270"/>
      <c r="D1642" s="272"/>
      <c r="E1642" s="247"/>
      <c r="F1642" s="273"/>
      <c r="G1642" s="661"/>
      <c r="H1642" s="662"/>
    </row>
    <row r="1643" spans="1:8" s="240" customFormat="1">
      <c r="A1643" s="270"/>
      <c r="B1643" s="271"/>
      <c r="C1643" s="270"/>
      <c r="D1643" s="272"/>
      <c r="E1643" s="247"/>
      <c r="F1643" s="273"/>
      <c r="G1643" s="661"/>
      <c r="H1643" s="662"/>
    </row>
    <row r="1644" spans="1:8" s="240" customFormat="1">
      <c r="A1644" s="270"/>
      <c r="B1644" s="271"/>
      <c r="C1644" s="270"/>
      <c r="D1644" s="272"/>
      <c r="E1644" s="247"/>
      <c r="F1644" s="273"/>
      <c r="G1644" s="661"/>
      <c r="H1644" s="662"/>
    </row>
    <row r="1645" spans="1:8" s="240" customFormat="1">
      <c r="A1645" s="270"/>
      <c r="B1645" s="271"/>
      <c r="C1645" s="270"/>
      <c r="D1645" s="272"/>
      <c r="E1645" s="247"/>
      <c r="F1645" s="273"/>
      <c r="G1645" s="661"/>
      <c r="H1645" s="662"/>
    </row>
    <row r="1646" spans="1:8" s="240" customFormat="1">
      <c r="A1646" s="270"/>
      <c r="B1646" s="271"/>
      <c r="C1646" s="270"/>
      <c r="D1646" s="272"/>
      <c r="E1646" s="247"/>
      <c r="F1646" s="273"/>
      <c r="G1646" s="661"/>
      <c r="H1646" s="662"/>
    </row>
    <row r="1647" spans="1:8" s="240" customFormat="1">
      <c r="A1647" s="270"/>
      <c r="B1647" s="271"/>
      <c r="C1647" s="270"/>
      <c r="D1647" s="272"/>
      <c r="E1647" s="247"/>
      <c r="F1647" s="273"/>
      <c r="G1647" s="661"/>
      <c r="H1647" s="662"/>
    </row>
    <row r="1648" spans="1:8" s="240" customFormat="1">
      <c r="A1648" s="270"/>
      <c r="B1648" s="271"/>
      <c r="C1648" s="270"/>
      <c r="D1648" s="272"/>
      <c r="E1648" s="247"/>
      <c r="F1648" s="273"/>
      <c r="G1648" s="661"/>
      <c r="H1648" s="662"/>
    </row>
    <row r="1649" spans="1:8" s="240" customFormat="1">
      <c r="A1649" s="270"/>
      <c r="B1649" s="271"/>
      <c r="C1649" s="270"/>
      <c r="D1649" s="272"/>
      <c r="E1649" s="247"/>
      <c r="F1649" s="273"/>
      <c r="G1649" s="661"/>
      <c r="H1649" s="662"/>
    </row>
    <row r="1650" spans="1:8" s="240" customFormat="1">
      <c r="A1650" s="270"/>
      <c r="B1650" s="271"/>
      <c r="C1650" s="270"/>
      <c r="D1650" s="272"/>
      <c r="E1650" s="247"/>
      <c r="F1650" s="273"/>
      <c r="G1650" s="661"/>
      <c r="H1650" s="662"/>
    </row>
    <row r="1651" spans="1:8" s="240" customFormat="1">
      <c r="A1651" s="270"/>
      <c r="B1651" s="271"/>
      <c r="C1651" s="270"/>
      <c r="D1651" s="272"/>
      <c r="E1651" s="247"/>
      <c r="F1651" s="273"/>
      <c r="G1651" s="661"/>
      <c r="H1651" s="662"/>
    </row>
    <row r="1652" spans="1:8" s="240" customFormat="1">
      <c r="A1652" s="270"/>
      <c r="B1652" s="271"/>
      <c r="C1652" s="270"/>
      <c r="D1652" s="272"/>
      <c r="E1652" s="247"/>
      <c r="F1652" s="273"/>
      <c r="G1652" s="661"/>
      <c r="H1652" s="662"/>
    </row>
    <row r="1653" spans="1:8" s="240" customFormat="1">
      <c r="A1653" s="270"/>
      <c r="B1653" s="271"/>
      <c r="C1653" s="270"/>
      <c r="D1653" s="272"/>
      <c r="E1653" s="247"/>
      <c r="F1653" s="273"/>
      <c r="G1653" s="661"/>
      <c r="H1653" s="662"/>
    </row>
    <row r="1654" spans="1:8" s="240" customFormat="1">
      <c r="A1654" s="270"/>
      <c r="B1654" s="271"/>
      <c r="C1654" s="270"/>
      <c r="D1654" s="272"/>
      <c r="E1654" s="247"/>
      <c r="F1654" s="273"/>
      <c r="G1654" s="661"/>
      <c r="H1654" s="662"/>
    </row>
    <row r="1655" spans="1:8" s="240" customFormat="1">
      <c r="A1655" s="270"/>
      <c r="B1655" s="271"/>
      <c r="C1655" s="270"/>
      <c r="D1655" s="272"/>
      <c r="E1655" s="247"/>
      <c r="F1655" s="273"/>
      <c r="G1655" s="661"/>
      <c r="H1655" s="662"/>
    </row>
    <row r="1656" spans="1:8" s="240" customFormat="1">
      <c r="A1656" s="270"/>
      <c r="B1656" s="271"/>
      <c r="C1656" s="270"/>
      <c r="D1656" s="272"/>
      <c r="E1656" s="247"/>
      <c r="F1656" s="273"/>
      <c r="G1656" s="661"/>
      <c r="H1656" s="662"/>
    </row>
    <row r="1657" spans="1:8" s="240" customFormat="1">
      <c r="A1657" s="270"/>
      <c r="B1657" s="271"/>
      <c r="C1657" s="270"/>
      <c r="D1657" s="272"/>
      <c r="E1657" s="247"/>
      <c r="F1657" s="273"/>
      <c r="G1657" s="661"/>
      <c r="H1657" s="662"/>
    </row>
    <row r="1658" spans="1:8" s="240" customFormat="1">
      <c r="A1658" s="270"/>
      <c r="B1658" s="271"/>
      <c r="C1658" s="270"/>
      <c r="D1658" s="272"/>
      <c r="E1658" s="247"/>
      <c r="F1658" s="273"/>
      <c r="G1658" s="661"/>
      <c r="H1658" s="662"/>
    </row>
    <row r="1659" spans="1:8" s="240" customFormat="1">
      <c r="A1659" s="270"/>
      <c r="B1659" s="271"/>
      <c r="C1659" s="270"/>
      <c r="D1659" s="272"/>
      <c r="E1659" s="247"/>
      <c r="F1659" s="273"/>
      <c r="G1659" s="661"/>
      <c r="H1659" s="662"/>
    </row>
    <row r="1660" spans="1:8" s="240" customFormat="1">
      <c r="A1660" s="270"/>
      <c r="B1660" s="271"/>
      <c r="C1660" s="270"/>
      <c r="D1660" s="272"/>
      <c r="E1660" s="247"/>
      <c r="F1660" s="273"/>
      <c r="G1660" s="661"/>
      <c r="H1660" s="662"/>
    </row>
    <row r="1661" spans="1:8" s="240" customFormat="1">
      <c r="A1661" s="270"/>
      <c r="B1661" s="271"/>
      <c r="C1661" s="270"/>
      <c r="D1661" s="272"/>
      <c r="E1661" s="247"/>
      <c r="F1661" s="273"/>
      <c r="G1661" s="661"/>
      <c r="H1661" s="662"/>
    </row>
    <row r="1662" spans="1:8" s="240" customFormat="1">
      <c r="A1662" s="270"/>
      <c r="B1662" s="271"/>
      <c r="C1662" s="270"/>
      <c r="D1662" s="272"/>
      <c r="E1662" s="247"/>
      <c r="F1662" s="273"/>
      <c r="G1662" s="661"/>
      <c r="H1662" s="662"/>
    </row>
    <row r="1663" spans="1:8" s="240" customFormat="1">
      <c r="A1663" s="270"/>
      <c r="B1663" s="271"/>
      <c r="C1663" s="270"/>
      <c r="D1663" s="272"/>
      <c r="E1663" s="247"/>
      <c r="F1663" s="273"/>
      <c r="G1663" s="661"/>
      <c r="H1663" s="662"/>
    </row>
    <row r="1664" spans="1:8" s="240" customFormat="1">
      <c r="A1664" s="270"/>
      <c r="B1664" s="271"/>
      <c r="C1664" s="270"/>
      <c r="D1664" s="272"/>
      <c r="E1664" s="247"/>
      <c r="F1664" s="273"/>
      <c r="G1664" s="661"/>
      <c r="H1664" s="662"/>
    </row>
    <row r="1665" spans="1:8" s="240" customFormat="1">
      <c r="A1665" s="270"/>
      <c r="B1665" s="271"/>
      <c r="C1665" s="270"/>
      <c r="D1665" s="272"/>
      <c r="E1665" s="247"/>
      <c r="F1665" s="273"/>
      <c r="G1665" s="661"/>
      <c r="H1665" s="662"/>
    </row>
    <row r="1666" spans="1:8" s="240" customFormat="1">
      <c r="A1666" s="270"/>
      <c r="B1666" s="271"/>
      <c r="C1666" s="270"/>
      <c r="D1666" s="272"/>
      <c r="E1666" s="247"/>
      <c r="F1666" s="273"/>
      <c r="G1666" s="661"/>
      <c r="H1666" s="662"/>
    </row>
    <row r="1667" spans="1:8" s="240" customFormat="1">
      <c r="A1667" s="270"/>
      <c r="B1667" s="271"/>
      <c r="C1667" s="270"/>
      <c r="D1667" s="272"/>
      <c r="E1667" s="247"/>
      <c r="F1667" s="273"/>
      <c r="G1667" s="661"/>
      <c r="H1667" s="662"/>
    </row>
    <row r="1668" spans="1:8" s="240" customFormat="1">
      <c r="A1668" s="270"/>
      <c r="B1668" s="271"/>
      <c r="C1668" s="270"/>
      <c r="D1668" s="272"/>
      <c r="E1668" s="247"/>
      <c r="F1668" s="273"/>
      <c r="G1668" s="661"/>
      <c r="H1668" s="662"/>
    </row>
    <row r="1669" spans="1:8" s="240" customFormat="1">
      <c r="A1669" s="270"/>
      <c r="B1669" s="271"/>
      <c r="C1669" s="270"/>
      <c r="D1669" s="272"/>
      <c r="E1669" s="247"/>
      <c r="F1669" s="273"/>
      <c r="G1669" s="661"/>
      <c r="H1669" s="662"/>
    </row>
    <row r="1670" spans="1:8" s="240" customFormat="1">
      <c r="A1670" s="270"/>
      <c r="B1670" s="271"/>
      <c r="C1670" s="270"/>
      <c r="D1670" s="272"/>
      <c r="E1670" s="247"/>
      <c r="F1670" s="273"/>
      <c r="G1670" s="661"/>
      <c r="H1670" s="662"/>
    </row>
    <row r="1671" spans="1:8" s="240" customFormat="1">
      <c r="A1671" s="270"/>
      <c r="B1671" s="271"/>
      <c r="C1671" s="270"/>
      <c r="D1671" s="272"/>
      <c r="E1671" s="247"/>
      <c r="F1671" s="273"/>
      <c r="G1671" s="661"/>
      <c r="H1671" s="662"/>
    </row>
    <row r="1672" spans="1:8" s="240" customFormat="1">
      <c r="A1672" s="270"/>
      <c r="B1672" s="271"/>
      <c r="C1672" s="270"/>
      <c r="D1672" s="272"/>
      <c r="E1672" s="247"/>
      <c r="F1672" s="273"/>
      <c r="G1672" s="661"/>
      <c r="H1672" s="662"/>
    </row>
    <row r="1673" spans="1:8" s="240" customFormat="1">
      <c r="A1673" s="270"/>
      <c r="B1673" s="271"/>
      <c r="C1673" s="270"/>
      <c r="D1673" s="272"/>
      <c r="E1673" s="247"/>
      <c r="F1673" s="273"/>
      <c r="G1673" s="661"/>
      <c r="H1673" s="662"/>
    </row>
    <row r="1674" spans="1:8" s="240" customFormat="1">
      <c r="A1674" s="270"/>
      <c r="B1674" s="271"/>
      <c r="C1674" s="270"/>
      <c r="D1674" s="272"/>
      <c r="E1674" s="247"/>
      <c r="F1674" s="273"/>
      <c r="G1674" s="661"/>
      <c r="H1674" s="662"/>
    </row>
    <row r="1675" spans="1:8" s="240" customFormat="1">
      <c r="A1675" s="270"/>
      <c r="B1675" s="271"/>
      <c r="C1675" s="270"/>
      <c r="D1675" s="272"/>
      <c r="E1675" s="247"/>
      <c r="F1675" s="273"/>
      <c r="G1675" s="661"/>
      <c r="H1675" s="662"/>
    </row>
    <row r="1676" spans="1:8" s="240" customFormat="1">
      <c r="A1676" s="270"/>
      <c r="B1676" s="271"/>
      <c r="C1676" s="270"/>
      <c r="D1676" s="272"/>
      <c r="E1676" s="247"/>
      <c r="F1676" s="273"/>
      <c r="G1676" s="661"/>
      <c r="H1676" s="662"/>
    </row>
    <row r="1677" spans="1:8" s="240" customFormat="1">
      <c r="A1677" s="270"/>
      <c r="B1677" s="271"/>
      <c r="C1677" s="270"/>
      <c r="D1677" s="272"/>
      <c r="E1677" s="247"/>
      <c r="F1677" s="273"/>
      <c r="G1677" s="661"/>
      <c r="H1677" s="662"/>
    </row>
    <row r="1678" spans="1:8" s="240" customFormat="1">
      <c r="A1678" s="270"/>
      <c r="B1678" s="271"/>
      <c r="C1678" s="270"/>
      <c r="D1678" s="272"/>
      <c r="E1678" s="247"/>
      <c r="F1678" s="273"/>
      <c r="G1678" s="661"/>
      <c r="H1678" s="662"/>
    </row>
    <row r="1679" spans="1:8" s="240" customFormat="1">
      <c r="A1679" s="270"/>
      <c r="B1679" s="271"/>
      <c r="C1679" s="270"/>
      <c r="D1679" s="272"/>
      <c r="E1679" s="247"/>
      <c r="F1679" s="273"/>
      <c r="G1679" s="661"/>
      <c r="H1679" s="662"/>
    </row>
    <row r="1680" spans="1:8" s="240" customFormat="1">
      <c r="A1680" s="270"/>
      <c r="B1680" s="271"/>
      <c r="C1680" s="270"/>
      <c r="D1680" s="272"/>
      <c r="E1680" s="247"/>
      <c r="F1680" s="273"/>
      <c r="G1680" s="661"/>
      <c r="H1680" s="662"/>
    </row>
    <row r="1681" spans="1:8" s="240" customFormat="1">
      <c r="A1681" s="270"/>
      <c r="B1681" s="271"/>
      <c r="C1681" s="270"/>
      <c r="D1681" s="272"/>
      <c r="E1681" s="247"/>
      <c r="F1681" s="273"/>
      <c r="G1681" s="661"/>
      <c r="H1681" s="662"/>
    </row>
    <row r="1682" spans="1:8" s="240" customFormat="1">
      <c r="A1682" s="270"/>
      <c r="B1682" s="271"/>
      <c r="C1682" s="270"/>
      <c r="D1682" s="272"/>
      <c r="E1682" s="247"/>
      <c r="F1682" s="273"/>
      <c r="G1682" s="661"/>
      <c r="H1682" s="662"/>
    </row>
    <row r="1683" spans="1:8" s="240" customFormat="1">
      <c r="A1683" s="270"/>
      <c r="B1683" s="271"/>
      <c r="C1683" s="270"/>
      <c r="D1683" s="272"/>
      <c r="E1683" s="247"/>
      <c r="F1683" s="273"/>
      <c r="G1683" s="661"/>
      <c r="H1683" s="662"/>
    </row>
    <row r="1684" spans="1:8" s="240" customFormat="1">
      <c r="A1684" s="270"/>
      <c r="B1684" s="271"/>
      <c r="C1684" s="270"/>
      <c r="D1684" s="272"/>
      <c r="E1684" s="247"/>
      <c r="F1684" s="273"/>
      <c r="G1684" s="661"/>
      <c r="H1684" s="662"/>
    </row>
    <row r="1685" spans="1:8" s="240" customFormat="1">
      <c r="A1685" s="270"/>
      <c r="B1685" s="271"/>
      <c r="C1685" s="270"/>
      <c r="D1685" s="272"/>
      <c r="E1685" s="247"/>
      <c r="F1685" s="273"/>
      <c r="G1685" s="661"/>
      <c r="H1685" s="662"/>
    </row>
    <row r="1686" spans="1:8" s="240" customFormat="1">
      <c r="A1686" s="270"/>
      <c r="B1686" s="271"/>
      <c r="C1686" s="270"/>
      <c r="D1686" s="272"/>
      <c r="E1686" s="247"/>
      <c r="F1686" s="273"/>
      <c r="G1686" s="661"/>
      <c r="H1686" s="662"/>
    </row>
    <row r="1687" spans="1:8" s="240" customFormat="1">
      <c r="A1687" s="270"/>
      <c r="B1687" s="271"/>
      <c r="C1687" s="270"/>
      <c r="D1687" s="272"/>
      <c r="E1687" s="247"/>
      <c r="F1687" s="273"/>
      <c r="G1687" s="661"/>
      <c r="H1687" s="662"/>
    </row>
    <row r="1688" spans="1:8" s="240" customFormat="1">
      <c r="A1688" s="270"/>
      <c r="B1688" s="271"/>
      <c r="C1688" s="270"/>
      <c r="D1688" s="272"/>
      <c r="E1688" s="247"/>
      <c r="F1688" s="273"/>
      <c r="G1688" s="661"/>
      <c r="H1688" s="662"/>
    </row>
    <row r="1689" spans="1:8" s="240" customFormat="1">
      <c r="A1689" s="270"/>
      <c r="B1689" s="271"/>
      <c r="C1689" s="270"/>
      <c r="D1689" s="272"/>
      <c r="E1689" s="247"/>
      <c r="F1689" s="273"/>
      <c r="G1689" s="661"/>
      <c r="H1689" s="662"/>
    </row>
    <row r="1690" spans="1:8" s="240" customFormat="1">
      <c r="A1690" s="270"/>
      <c r="B1690" s="271"/>
      <c r="C1690" s="270"/>
      <c r="D1690" s="272"/>
      <c r="E1690" s="247"/>
      <c r="F1690" s="273"/>
      <c r="G1690" s="661"/>
      <c r="H1690" s="662"/>
    </row>
    <row r="1691" spans="1:8" s="240" customFormat="1">
      <c r="A1691" s="270"/>
      <c r="B1691" s="271"/>
      <c r="C1691" s="270"/>
      <c r="D1691" s="272"/>
      <c r="E1691" s="247"/>
      <c r="F1691" s="273"/>
      <c r="G1691" s="661"/>
      <c r="H1691" s="662"/>
    </row>
    <row r="1692" spans="1:8" s="240" customFormat="1">
      <c r="A1692" s="270"/>
      <c r="B1692" s="271"/>
      <c r="C1692" s="270"/>
      <c r="D1692" s="272"/>
      <c r="E1692" s="247"/>
      <c r="F1692" s="273"/>
      <c r="G1692" s="661"/>
      <c r="H1692" s="662"/>
    </row>
    <row r="1693" spans="1:8" s="240" customFormat="1">
      <c r="A1693" s="270"/>
      <c r="B1693" s="271"/>
      <c r="C1693" s="270"/>
      <c r="D1693" s="272"/>
      <c r="E1693" s="247"/>
      <c r="F1693" s="273"/>
      <c r="G1693" s="661"/>
      <c r="H1693" s="662"/>
    </row>
    <row r="1694" spans="1:8" s="240" customFormat="1">
      <c r="A1694" s="270"/>
      <c r="B1694" s="271"/>
      <c r="C1694" s="270"/>
      <c r="D1694" s="272"/>
      <c r="E1694" s="247"/>
      <c r="F1694" s="273"/>
      <c r="G1694" s="661"/>
      <c r="H1694" s="662"/>
    </row>
    <row r="1695" spans="1:8" s="240" customFormat="1">
      <c r="A1695" s="270"/>
      <c r="B1695" s="271"/>
      <c r="C1695" s="270"/>
      <c r="D1695" s="272"/>
      <c r="E1695" s="247"/>
      <c r="F1695" s="273"/>
      <c r="G1695" s="661"/>
      <c r="H1695" s="662"/>
    </row>
    <row r="1696" spans="1:8" s="240" customFormat="1">
      <c r="A1696" s="270"/>
      <c r="B1696" s="271"/>
      <c r="C1696" s="270"/>
      <c r="D1696" s="272"/>
      <c r="E1696" s="247"/>
      <c r="F1696" s="273"/>
      <c r="G1696" s="661"/>
      <c r="H1696" s="662"/>
    </row>
    <row r="1697" spans="1:8" s="240" customFormat="1">
      <c r="A1697" s="270"/>
      <c r="B1697" s="271"/>
      <c r="C1697" s="270"/>
      <c r="D1697" s="272"/>
      <c r="E1697" s="247"/>
      <c r="F1697" s="273"/>
      <c r="G1697" s="661"/>
      <c r="H1697" s="662"/>
    </row>
    <row r="1698" spans="1:8" s="240" customFormat="1">
      <c r="A1698" s="270"/>
      <c r="B1698" s="271"/>
      <c r="C1698" s="270"/>
      <c r="D1698" s="272"/>
      <c r="E1698" s="247"/>
      <c r="F1698" s="273"/>
      <c r="G1698" s="661"/>
      <c r="H1698" s="662"/>
    </row>
    <row r="1699" spans="1:8" s="240" customFormat="1">
      <c r="A1699" s="270"/>
      <c r="B1699" s="271"/>
      <c r="C1699" s="270"/>
      <c r="D1699" s="272"/>
      <c r="E1699" s="247"/>
      <c r="F1699" s="273"/>
      <c r="G1699" s="661"/>
      <c r="H1699" s="662"/>
    </row>
    <row r="1700" spans="1:8" s="240" customFormat="1">
      <c r="A1700" s="270"/>
      <c r="B1700" s="271"/>
      <c r="C1700" s="270"/>
      <c r="D1700" s="272"/>
      <c r="E1700" s="247"/>
      <c r="F1700" s="273"/>
      <c r="G1700" s="661"/>
      <c r="H1700" s="662"/>
    </row>
    <row r="1701" spans="1:8" s="240" customFormat="1">
      <c r="A1701" s="270"/>
      <c r="B1701" s="271"/>
      <c r="C1701" s="270"/>
      <c r="D1701" s="272"/>
      <c r="E1701" s="247"/>
      <c r="F1701" s="273"/>
      <c r="G1701" s="661"/>
      <c r="H1701" s="662"/>
    </row>
    <row r="1702" spans="1:8" s="240" customFormat="1">
      <c r="A1702" s="270"/>
      <c r="B1702" s="271"/>
      <c r="C1702" s="270"/>
      <c r="D1702" s="272"/>
      <c r="E1702" s="247"/>
      <c r="F1702" s="273"/>
      <c r="G1702" s="661"/>
      <c r="H1702" s="662"/>
    </row>
    <row r="1703" spans="1:8" s="240" customFormat="1">
      <c r="A1703" s="270"/>
      <c r="B1703" s="271"/>
      <c r="C1703" s="270"/>
      <c r="D1703" s="272"/>
      <c r="E1703" s="247"/>
      <c r="F1703" s="273"/>
      <c r="G1703" s="661"/>
      <c r="H1703" s="662"/>
    </row>
    <row r="1704" spans="1:8" s="240" customFormat="1">
      <c r="A1704" s="270"/>
      <c r="B1704" s="271"/>
      <c r="C1704" s="270"/>
      <c r="D1704" s="272"/>
      <c r="E1704" s="247"/>
      <c r="F1704" s="273"/>
      <c r="G1704" s="661"/>
      <c r="H1704" s="662"/>
    </row>
    <row r="1705" spans="1:8" s="240" customFormat="1">
      <c r="A1705" s="270"/>
      <c r="B1705" s="271"/>
      <c r="C1705" s="270"/>
      <c r="D1705" s="272"/>
      <c r="E1705" s="247"/>
      <c r="F1705" s="273"/>
      <c r="G1705" s="661"/>
      <c r="H1705" s="662"/>
    </row>
    <row r="1706" spans="1:8" s="240" customFormat="1">
      <c r="A1706" s="270"/>
      <c r="B1706" s="271"/>
      <c r="C1706" s="270"/>
      <c r="D1706" s="272"/>
      <c r="E1706" s="247"/>
      <c r="F1706" s="273"/>
      <c r="G1706" s="661"/>
      <c r="H1706" s="662"/>
    </row>
    <row r="1707" spans="1:8" s="240" customFormat="1">
      <c r="A1707" s="270"/>
      <c r="B1707" s="271"/>
      <c r="C1707" s="270"/>
      <c r="D1707" s="272"/>
      <c r="E1707" s="247"/>
      <c r="F1707" s="273"/>
      <c r="G1707" s="661"/>
      <c r="H1707" s="662"/>
    </row>
    <row r="1708" spans="1:8" s="240" customFormat="1">
      <c r="A1708" s="270"/>
      <c r="B1708" s="271"/>
      <c r="C1708" s="270"/>
      <c r="D1708" s="272"/>
      <c r="E1708" s="247"/>
      <c r="F1708" s="273"/>
      <c r="G1708" s="661"/>
      <c r="H1708" s="662"/>
    </row>
    <row r="1709" spans="1:8" s="240" customFormat="1">
      <c r="A1709" s="270"/>
      <c r="B1709" s="271"/>
      <c r="C1709" s="270"/>
      <c r="D1709" s="272"/>
      <c r="E1709" s="247"/>
      <c r="F1709" s="273"/>
      <c r="G1709" s="661"/>
      <c r="H1709" s="662"/>
    </row>
    <row r="1710" spans="1:8" s="240" customFormat="1">
      <c r="A1710" s="270"/>
      <c r="B1710" s="271"/>
      <c r="C1710" s="270"/>
      <c r="D1710" s="272"/>
      <c r="E1710" s="247"/>
      <c r="F1710" s="273"/>
      <c r="G1710" s="661"/>
      <c r="H1710" s="662"/>
    </row>
    <row r="1711" spans="1:8" s="240" customFormat="1">
      <c r="A1711" s="270"/>
      <c r="B1711" s="271"/>
      <c r="C1711" s="270"/>
      <c r="D1711" s="272"/>
      <c r="E1711" s="247"/>
      <c r="F1711" s="273"/>
      <c r="G1711" s="661"/>
      <c r="H1711" s="662"/>
    </row>
    <row r="1712" spans="1:8" s="240" customFormat="1">
      <c r="A1712" s="270"/>
      <c r="B1712" s="271"/>
      <c r="C1712" s="270"/>
      <c r="D1712" s="272"/>
      <c r="E1712" s="247"/>
      <c r="F1712" s="273"/>
      <c r="G1712" s="661"/>
      <c r="H1712" s="662"/>
    </row>
    <row r="1713" spans="1:8" s="240" customFormat="1">
      <c r="A1713" s="270"/>
      <c r="B1713" s="271"/>
      <c r="C1713" s="270"/>
      <c r="D1713" s="272"/>
      <c r="E1713" s="247"/>
      <c r="F1713" s="273"/>
      <c r="G1713" s="661"/>
      <c r="H1713" s="662"/>
    </row>
    <row r="1714" spans="1:8" s="240" customFormat="1">
      <c r="A1714" s="270"/>
      <c r="B1714" s="271"/>
      <c r="C1714" s="270"/>
      <c r="D1714" s="272"/>
      <c r="E1714" s="247"/>
      <c r="F1714" s="273"/>
      <c r="G1714" s="661"/>
      <c r="H1714" s="662"/>
    </row>
    <row r="1715" spans="1:8" s="240" customFormat="1">
      <c r="A1715" s="270"/>
      <c r="B1715" s="271"/>
      <c r="C1715" s="270"/>
      <c r="D1715" s="272"/>
      <c r="E1715" s="247"/>
      <c r="F1715" s="273"/>
      <c r="G1715" s="661"/>
      <c r="H1715" s="662"/>
    </row>
    <row r="1716" spans="1:8" s="240" customFormat="1">
      <c r="A1716" s="270"/>
      <c r="B1716" s="271"/>
      <c r="C1716" s="270"/>
      <c r="D1716" s="272"/>
      <c r="E1716" s="247"/>
      <c r="F1716" s="273"/>
      <c r="G1716" s="661"/>
      <c r="H1716" s="662"/>
    </row>
    <row r="1717" spans="1:8" s="240" customFormat="1">
      <c r="A1717" s="270"/>
      <c r="B1717" s="271"/>
      <c r="C1717" s="270"/>
      <c r="D1717" s="272"/>
      <c r="E1717" s="247"/>
      <c r="F1717" s="273"/>
      <c r="G1717" s="661"/>
      <c r="H1717" s="662"/>
    </row>
    <row r="1718" spans="1:8" s="240" customFormat="1">
      <c r="A1718" s="270"/>
      <c r="B1718" s="271"/>
      <c r="C1718" s="270"/>
      <c r="D1718" s="272"/>
      <c r="E1718" s="247"/>
      <c r="F1718" s="273"/>
      <c r="G1718" s="661"/>
      <c r="H1718" s="662"/>
    </row>
    <row r="1719" spans="1:8" s="240" customFormat="1">
      <c r="A1719" s="270"/>
      <c r="B1719" s="271"/>
      <c r="C1719" s="270"/>
      <c r="D1719" s="272"/>
      <c r="E1719" s="247"/>
      <c r="F1719" s="273"/>
      <c r="G1719" s="661"/>
      <c r="H1719" s="662"/>
    </row>
    <row r="1720" spans="1:8" s="240" customFormat="1">
      <c r="A1720" s="270"/>
      <c r="B1720" s="271"/>
      <c r="C1720" s="270"/>
      <c r="D1720" s="272"/>
      <c r="E1720" s="247"/>
      <c r="F1720" s="273"/>
      <c r="G1720" s="661"/>
      <c r="H1720" s="662"/>
    </row>
    <row r="1721" spans="1:8" s="240" customFormat="1">
      <c r="A1721" s="270"/>
      <c r="B1721" s="271"/>
      <c r="C1721" s="270"/>
      <c r="D1721" s="272"/>
      <c r="E1721" s="247"/>
      <c r="F1721" s="273"/>
      <c r="G1721" s="661"/>
      <c r="H1721" s="662"/>
    </row>
    <row r="1722" spans="1:8" s="240" customFormat="1">
      <c r="A1722" s="270"/>
      <c r="B1722" s="271"/>
      <c r="C1722" s="270"/>
      <c r="D1722" s="272"/>
      <c r="E1722" s="247"/>
      <c r="F1722" s="273"/>
      <c r="G1722" s="661"/>
      <c r="H1722" s="662"/>
    </row>
    <row r="1723" spans="1:8" s="240" customFormat="1">
      <c r="A1723" s="270"/>
      <c r="B1723" s="271"/>
      <c r="C1723" s="270"/>
      <c r="D1723" s="272"/>
      <c r="E1723" s="247"/>
      <c r="F1723" s="273"/>
      <c r="G1723" s="661"/>
      <c r="H1723" s="662"/>
    </row>
    <row r="1724" spans="1:8" s="240" customFormat="1">
      <c r="A1724" s="270"/>
      <c r="B1724" s="271"/>
      <c r="C1724" s="270"/>
      <c r="D1724" s="272"/>
      <c r="E1724" s="247"/>
      <c r="F1724" s="273"/>
      <c r="G1724" s="661"/>
      <c r="H1724" s="662"/>
    </row>
    <row r="1725" spans="1:8" s="240" customFormat="1">
      <c r="A1725" s="270"/>
      <c r="B1725" s="271"/>
      <c r="C1725" s="270"/>
      <c r="D1725" s="272"/>
      <c r="E1725" s="247"/>
      <c r="F1725" s="273"/>
      <c r="G1725" s="661"/>
      <c r="H1725" s="662"/>
    </row>
    <row r="1726" spans="1:8" s="240" customFormat="1">
      <c r="A1726" s="270"/>
      <c r="B1726" s="271"/>
      <c r="C1726" s="270"/>
      <c r="D1726" s="272"/>
      <c r="E1726" s="247"/>
      <c r="F1726" s="273"/>
      <c r="G1726" s="661"/>
      <c r="H1726" s="662"/>
    </row>
    <row r="1727" spans="1:8" s="240" customFormat="1">
      <c r="A1727" s="270"/>
      <c r="B1727" s="271"/>
      <c r="C1727" s="270"/>
      <c r="D1727" s="272"/>
      <c r="E1727" s="247"/>
      <c r="F1727" s="273"/>
      <c r="G1727" s="661"/>
      <c r="H1727" s="662"/>
    </row>
    <row r="1728" spans="1:8" s="240" customFormat="1">
      <c r="A1728" s="270"/>
      <c r="B1728" s="271"/>
      <c r="C1728" s="270"/>
      <c r="D1728" s="272"/>
      <c r="E1728" s="247"/>
      <c r="F1728" s="273"/>
      <c r="G1728" s="661"/>
      <c r="H1728" s="662"/>
    </row>
    <row r="1729" spans="1:8" s="240" customFormat="1">
      <c r="A1729" s="270"/>
      <c r="B1729" s="271"/>
      <c r="C1729" s="270"/>
      <c r="D1729" s="272"/>
      <c r="E1729" s="247"/>
      <c r="F1729" s="273"/>
      <c r="G1729" s="661"/>
      <c r="H1729" s="662"/>
    </row>
    <row r="1730" spans="1:8" s="240" customFormat="1">
      <c r="A1730" s="270"/>
      <c r="B1730" s="271"/>
      <c r="C1730" s="270"/>
      <c r="D1730" s="272"/>
      <c r="E1730" s="247"/>
      <c r="F1730" s="273"/>
      <c r="G1730" s="661"/>
      <c r="H1730" s="662"/>
    </row>
    <row r="1731" spans="1:8" s="240" customFormat="1">
      <c r="A1731" s="270"/>
      <c r="B1731" s="271"/>
      <c r="C1731" s="270"/>
      <c r="D1731" s="272"/>
      <c r="E1731" s="247"/>
      <c r="F1731" s="273"/>
      <c r="G1731" s="661"/>
      <c r="H1731" s="662"/>
    </row>
    <row r="1732" spans="1:8" s="240" customFormat="1">
      <c r="A1732" s="270"/>
      <c r="B1732" s="271"/>
      <c r="C1732" s="270"/>
      <c r="D1732" s="272"/>
      <c r="E1732" s="247"/>
      <c r="F1732" s="273"/>
      <c r="G1732" s="661"/>
      <c r="H1732" s="662"/>
    </row>
    <row r="1733" spans="1:8" s="240" customFormat="1">
      <c r="A1733" s="270"/>
      <c r="B1733" s="271"/>
      <c r="C1733" s="270"/>
      <c r="D1733" s="272"/>
      <c r="E1733" s="247"/>
      <c r="F1733" s="273"/>
      <c r="G1733" s="661"/>
      <c r="H1733" s="662"/>
    </row>
    <row r="1734" spans="1:8" s="240" customFormat="1">
      <c r="A1734" s="270"/>
      <c r="B1734" s="271"/>
      <c r="C1734" s="270"/>
      <c r="D1734" s="272"/>
      <c r="E1734" s="247"/>
      <c r="F1734" s="273"/>
      <c r="G1734" s="661"/>
      <c r="H1734" s="662"/>
    </row>
    <row r="1735" spans="1:8" s="240" customFormat="1">
      <c r="A1735" s="270"/>
      <c r="B1735" s="271"/>
      <c r="C1735" s="270"/>
      <c r="D1735" s="272"/>
      <c r="E1735" s="247"/>
      <c r="F1735" s="273"/>
      <c r="G1735" s="661"/>
      <c r="H1735" s="662"/>
    </row>
    <row r="1736" spans="1:8" s="240" customFormat="1">
      <c r="A1736" s="270"/>
      <c r="B1736" s="271"/>
      <c r="C1736" s="270"/>
      <c r="D1736" s="272"/>
      <c r="E1736" s="247"/>
      <c r="F1736" s="273"/>
      <c r="G1736" s="661"/>
      <c r="H1736" s="662"/>
    </row>
    <row r="1737" spans="1:8" s="240" customFormat="1">
      <c r="A1737" s="270"/>
      <c r="B1737" s="271"/>
      <c r="C1737" s="270"/>
      <c r="D1737" s="272"/>
      <c r="E1737" s="247"/>
      <c r="F1737" s="273"/>
      <c r="G1737" s="661"/>
      <c r="H1737" s="662"/>
    </row>
    <row r="1738" spans="1:8" s="240" customFormat="1">
      <c r="A1738" s="270"/>
      <c r="B1738" s="271"/>
      <c r="C1738" s="270"/>
      <c r="D1738" s="272"/>
      <c r="E1738" s="247"/>
      <c r="F1738" s="273"/>
      <c r="G1738" s="661"/>
      <c r="H1738" s="662"/>
    </row>
    <row r="1739" spans="1:8" s="240" customFormat="1">
      <c r="A1739" s="270"/>
      <c r="B1739" s="271"/>
      <c r="C1739" s="270"/>
      <c r="D1739" s="272"/>
      <c r="E1739" s="247"/>
      <c r="F1739" s="273"/>
      <c r="G1739" s="661"/>
      <c r="H1739" s="662"/>
    </row>
    <row r="1740" spans="1:8" s="240" customFormat="1">
      <c r="A1740" s="270"/>
      <c r="B1740" s="271"/>
      <c r="C1740" s="270"/>
      <c r="D1740" s="272"/>
      <c r="E1740" s="247"/>
      <c r="F1740" s="273"/>
      <c r="G1740" s="661"/>
      <c r="H1740" s="662"/>
    </row>
    <row r="1741" spans="1:8" s="240" customFormat="1">
      <c r="A1741" s="270"/>
      <c r="B1741" s="271"/>
      <c r="C1741" s="270"/>
      <c r="D1741" s="272"/>
      <c r="E1741" s="247"/>
      <c r="F1741" s="273"/>
      <c r="G1741" s="661"/>
      <c r="H1741" s="662"/>
    </row>
    <row r="1742" spans="1:8" s="240" customFormat="1">
      <c r="A1742" s="270"/>
      <c r="B1742" s="271"/>
      <c r="C1742" s="270"/>
      <c r="D1742" s="272"/>
      <c r="E1742" s="247"/>
      <c r="F1742" s="273"/>
      <c r="G1742" s="661"/>
      <c r="H1742" s="662"/>
    </row>
    <row r="1743" spans="1:8" s="240" customFormat="1">
      <c r="A1743" s="270"/>
      <c r="B1743" s="271"/>
      <c r="C1743" s="270"/>
      <c r="D1743" s="272"/>
      <c r="E1743" s="247"/>
      <c r="F1743" s="273"/>
      <c r="G1743" s="661"/>
      <c r="H1743" s="662"/>
    </row>
    <row r="1744" spans="1:8" s="240" customFormat="1">
      <c r="A1744" s="270"/>
      <c r="B1744" s="271"/>
      <c r="C1744" s="270"/>
      <c r="D1744" s="272"/>
      <c r="E1744" s="247"/>
      <c r="F1744" s="273"/>
      <c r="G1744" s="661"/>
      <c r="H1744" s="662"/>
    </row>
    <row r="1745" spans="1:8" s="240" customFormat="1">
      <c r="A1745" s="270"/>
      <c r="B1745" s="271"/>
      <c r="C1745" s="270"/>
      <c r="D1745" s="272"/>
      <c r="E1745" s="247"/>
      <c r="F1745" s="273"/>
      <c r="G1745" s="661"/>
      <c r="H1745" s="662"/>
    </row>
    <row r="1746" spans="1:8" s="240" customFormat="1">
      <c r="A1746" s="270"/>
      <c r="B1746" s="271"/>
      <c r="C1746" s="270"/>
      <c r="D1746" s="272"/>
      <c r="E1746" s="247"/>
      <c r="F1746" s="273"/>
      <c r="G1746" s="661"/>
      <c r="H1746" s="662"/>
    </row>
    <row r="1747" spans="1:8" s="240" customFormat="1">
      <c r="A1747" s="270"/>
      <c r="B1747" s="271"/>
      <c r="C1747" s="270"/>
      <c r="D1747" s="272"/>
      <c r="E1747" s="247"/>
      <c r="F1747" s="273"/>
      <c r="G1747" s="661"/>
      <c r="H1747" s="662"/>
    </row>
    <row r="1748" spans="1:8" s="240" customFormat="1">
      <c r="A1748" s="270"/>
      <c r="B1748" s="271"/>
      <c r="C1748" s="270"/>
      <c r="D1748" s="272"/>
      <c r="E1748" s="247"/>
      <c r="F1748" s="273"/>
      <c r="G1748" s="661"/>
      <c r="H1748" s="662"/>
    </row>
    <row r="1749" spans="1:8" s="240" customFormat="1">
      <c r="A1749" s="270"/>
      <c r="B1749" s="271"/>
      <c r="C1749" s="270"/>
      <c r="D1749" s="272"/>
      <c r="E1749" s="247"/>
      <c r="F1749" s="273"/>
      <c r="G1749" s="661"/>
      <c r="H1749" s="662"/>
    </row>
    <row r="1750" spans="1:8" s="240" customFormat="1">
      <c r="A1750" s="270"/>
      <c r="B1750" s="271"/>
      <c r="C1750" s="270"/>
      <c r="D1750" s="272"/>
      <c r="E1750" s="247"/>
      <c r="F1750" s="273"/>
      <c r="G1750" s="661"/>
      <c r="H1750" s="662"/>
    </row>
    <row r="1751" spans="1:8" s="240" customFormat="1">
      <c r="A1751" s="270"/>
      <c r="B1751" s="271"/>
      <c r="C1751" s="270"/>
      <c r="D1751" s="272"/>
      <c r="E1751" s="247"/>
      <c r="F1751" s="273"/>
      <c r="G1751" s="661"/>
      <c r="H1751" s="662"/>
    </row>
    <row r="1752" spans="1:8" s="240" customFormat="1">
      <c r="A1752" s="270"/>
      <c r="B1752" s="271"/>
      <c r="C1752" s="270"/>
      <c r="D1752" s="272"/>
      <c r="E1752" s="247"/>
      <c r="F1752" s="273"/>
      <c r="G1752" s="661"/>
      <c r="H1752" s="662"/>
    </row>
    <row r="1753" spans="1:8" s="240" customFormat="1">
      <c r="A1753" s="270"/>
      <c r="B1753" s="271"/>
      <c r="C1753" s="270"/>
      <c r="D1753" s="272"/>
      <c r="E1753" s="247"/>
      <c r="F1753" s="273"/>
      <c r="G1753" s="661"/>
      <c r="H1753" s="662"/>
    </row>
    <row r="1754" spans="1:8" s="240" customFormat="1">
      <c r="A1754" s="270"/>
      <c r="B1754" s="271"/>
      <c r="C1754" s="270"/>
      <c r="D1754" s="272"/>
      <c r="E1754" s="247"/>
      <c r="F1754" s="273"/>
      <c r="G1754" s="661"/>
      <c r="H1754" s="662"/>
    </row>
    <row r="1755" spans="1:8" s="240" customFormat="1">
      <c r="A1755" s="270"/>
      <c r="B1755" s="271"/>
      <c r="C1755" s="270"/>
      <c r="D1755" s="272"/>
      <c r="E1755" s="247"/>
      <c r="F1755" s="273"/>
      <c r="G1755" s="661"/>
      <c r="H1755" s="662"/>
    </row>
    <row r="1756" spans="1:8" s="240" customFormat="1">
      <c r="A1756" s="270"/>
      <c r="B1756" s="271"/>
      <c r="C1756" s="270"/>
      <c r="D1756" s="272"/>
      <c r="E1756" s="247"/>
      <c r="F1756" s="273"/>
      <c r="G1756" s="661"/>
      <c r="H1756" s="662"/>
    </row>
    <row r="1757" spans="1:8" s="240" customFormat="1">
      <c r="A1757" s="270"/>
      <c r="B1757" s="271"/>
      <c r="C1757" s="270"/>
      <c r="D1757" s="272"/>
      <c r="E1757" s="247"/>
      <c r="F1757" s="273"/>
      <c r="G1757" s="661"/>
      <c r="H1757" s="662"/>
    </row>
    <row r="1758" spans="1:8" s="240" customFormat="1">
      <c r="A1758" s="270"/>
      <c r="B1758" s="271"/>
      <c r="C1758" s="270"/>
      <c r="D1758" s="272"/>
      <c r="E1758" s="247"/>
      <c r="F1758" s="273"/>
      <c r="G1758" s="661"/>
      <c r="H1758" s="662"/>
    </row>
    <row r="1759" spans="1:8" s="240" customFormat="1">
      <c r="A1759" s="270"/>
      <c r="B1759" s="271"/>
      <c r="C1759" s="270"/>
      <c r="D1759" s="272"/>
      <c r="E1759" s="247"/>
      <c r="F1759" s="273"/>
      <c r="G1759" s="661"/>
      <c r="H1759" s="662"/>
    </row>
    <row r="1760" spans="1:8" s="240" customFormat="1">
      <c r="A1760" s="270"/>
      <c r="B1760" s="271"/>
      <c r="C1760" s="270"/>
      <c r="D1760" s="272"/>
      <c r="E1760" s="247"/>
      <c r="F1760" s="273"/>
      <c r="G1760" s="661"/>
      <c r="H1760" s="662"/>
    </row>
    <row r="1761" spans="1:8" s="240" customFormat="1">
      <c r="A1761" s="270"/>
      <c r="B1761" s="271"/>
      <c r="C1761" s="270"/>
      <c r="D1761" s="272"/>
      <c r="E1761" s="247"/>
      <c r="F1761" s="273"/>
      <c r="G1761" s="661"/>
      <c r="H1761" s="662"/>
    </row>
    <row r="1762" spans="1:8" s="240" customFormat="1">
      <c r="A1762" s="270"/>
      <c r="B1762" s="271"/>
      <c r="C1762" s="270"/>
      <c r="D1762" s="272"/>
      <c r="E1762" s="247"/>
      <c r="F1762" s="273"/>
      <c r="G1762" s="661"/>
      <c r="H1762" s="662"/>
    </row>
    <row r="1763" spans="1:8" s="240" customFormat="1">
      <c r="A1763" s="270"/>
      <c r="B1763" s="271"/>
      <c r="C1763" s="270"/>
      <c r="D1763" s="272"/>
      <c r="E1763" s="247"/>
      <c r="F1763" s="273"/>
      <c r="G1763" s="661"/>
      <c r="H1763" s="662"/>
    </row>
    <row r="1764" spans="1:8" s="240" customFormat="1">
      <c r="A1764" s="270"/>
      <c r="B1764" s="271"/>
      <c r="C1764" s="270"/>
      <c r="D1764" s="272"/>
      <c r="E1764" s="247"/>
      <c r="F1764" s="273"/>
      <c r="G1764" s="661"/>
      <c r="H1764" s="662"/>
    </row>
    <row r="1765" spans="1:8" s="240" customFormat="1">
      <c r="A1765" s="270"/>
      <c r="B1765" s="271"/>
      <c r="C1765" s="270"/>
      <c r="D1765" s="272"/>
      <c r="E1765" s="247"/>
      <c r="F1765" s="273"/>
      <c r="G1765" s="661"/>
      <c r="H1765" s="662"/>
    </row>
    <row r="1766" spans="1:8" s="240" customFormat="1">
      <c r="A1766" s="270"/>
      <c r="B1766" s="271"/>
      <c r="C1766" s="270"/>
      <c r="D1766" s="272"/>
      <c r="E1766" s="247"/>
      <c r="F1766" s="273"/>
      <c r="G1766" s="661"/>
      <c r="H1766" s="662"/>
    </row>
    <row r="1767" spans="1:8" s="240" customFormat="1">
      <c r="A1767" s="270"/>
      <c r="B1767" s="271"/>
      <c r="C1767" s="270"/>
      <c r="D1767" s="272"/>
      <c r="E1767" s="247"/>
      <c r="F1767" s="273"/>
      <c r="G1767" s="661"/>
      <c r="H1767" s="662"/>
    </row>
    <row r="1768" spans="1:8" s="240" customFormat="1">
      <c r="A1768" s="270"/>
      <c r="B1768" s="271"/>
      <c r="C1768" s="270"/>
      <c r="D1768" s="272"/>
      <c r="E1768" s="247"/>
      <c r="F1768" s="273"/>
      <c r="G1768" s="661"/>
      <c r="H1768" s="662"/>
    </row>
    <row r="1769" spans="1:8" s="240" customFormat="1">
      <c r="A1769" s="270"/>
      <c r="B1769" s="271"/>
      <c r="C1769" s="270"/>
      <c r="D1769" s="272"/>
      <c r="E1769" s="247"/>
      <c r="F1769" s="273"/>
      <c r="G1769" s="661"/>
      <c r="H1769" s="662"/>
    </row>
    <row r="1770" spans="1:8" s="240" customFormat="1">
      <c r="A1770" s="270"/>
      <c r="B1770" s="271"/>
      <c r="C1770" s="270"/>
      <c r="D1770" s="272"/>
      <c r="E1770" s="247"/>
      <c r="F1770" s="273"/>
      <c r="G1770" s="661"/>
      <c r="H1770" s="662"/>
    </row>
    <row r="1771" spans="1:8" s="240" customFormat="1">
      <c r="A1771" s="270"/>
      <c r="B1771" s="271"/>
      <c r="C1771" s="270"/>
      <c r="D1771" s="272"/>
      <c r="E1771" s="247"/>
      <c r="F1771" s="273"/>
      <c r="G1771" s="661"/>
      <c r="H1771" s="662"/>
    </row>
    <row r="1772" spans="1:8" s="240" customFormat="1">
      <c r="A1772" s="270"/>
      <c r="B1772" s="271"/>
      <c r="C1772" s="270"/>
      <c r="D1772" s="272"/>
      <c r="E1772" s="247"/>
      <c r="F1772" s="273"/>
      <c r="G1772" s="661"/>
      <c r="H1772" s="662"/>
    </row>
    <row r="1773" spans="1:8" s="240" customFormat="1">
      <c r="A1773" s="270"/>
      <c r="B1773" s="271"/>
      <c r="C1773" s="270"/>
      <c r="D1773" s="272"/>
      <c r="E1773" s="247"/>
      <c r="F1773" s="273"/>
      <c r="G1773" s="661"/>
      <c r="H1773" s="662"/>
    </row>
    <row r="1774" spans="1:8" s="240" customFormat="1">
      <c r="A1774" s="270"/>
      <c r="B1774" s="271"/>
      <c r="C1774" s="270"/>
      <c r="D1774" s="272"/>
      <c r="E1774" s="247"/>
      <c r="F1774" s="273"/>
      <c r="G1774" s="661"/>
      <c r="H1774" s="662"/>
    </row>
    <row r="1775" spans="1:8" s="240" customFormat="1">
      <c r="A1775" s="270"/>
      <c r="B1775" s="271"/>
      <c r="C1775" s="270"/>
      <c r="D1775" s="272"/>
      <c r="E1775" s="247"/>
      <c r="F1775" s="273"/>
      <c r="G1775" s="661"/>
      <c r="H1775" s="662"/>
    </row>
    <row r="1776" spans="1:8" s="240" customFormat="1">
      <c r="A1776" s="270"/>
      <c r="B1776" s="271"/>
      <c r="C1776" s="270"/>
      <c r="D1776" s="272"/>
      <c r="E1776" s="247"/>
      <c r="F1776" s="273"/>
      <c r="G1776" s="661"/>
      <c r="H1776" s="662"/>
    </row>
    <row r="1777" spans="1:8" s="240" customFormat="1">
      <c r="A1777" s="270"/>
      <c r="B1777" s="271"/>
      <c r="C1777" s="270"/>
      <c r="D1777" s="272"/>
      <c r="E1777" s="247"/>
      <c r="F1777" s="273"/>
      <c r="G1777" s="661"/>
      <c r="H1777" s="662"/>
    </row>
    <row r="1778" spans="1:8" s="240" customFormat="1">
      <c r="A1778" s="270"/>
      <c r="B1778" s="271"/>
      <c r="C1778" s="270"/>
      <c r="D1778" s="272"/>
      <c r="E1778" s="247"/>
      <c r="F1778" s="273"/>
      <c r="G1778" s="661"/>
      <c r="H1778" s="662"/>
    </row>
    <row r="1779" spans="1:8" s="240" customFormat="1">
      <c r="A1779" s="270"/>
      <c r="B1779" s="271"/>
      <c r="C1779" s="270"/>
      <c r="D1779" s="272"/>
      <c r="E1779" s="247"/>
      <c r="F1779" s="273"/>
      <c r="G1779" s="661"/>
      <c r="H1779" s="662"/>
    </row>
    <row r="1780" spans="1:8" s="240" customFormat="1">
      <c r="A1780" s="270"/>
      <c r="B1780" s="271"/>
      <c r="C1780" s="270"/>
      <c r="D1780" s="272"/>
      <c r="E1780" s="247"/>
      <c r="F1780" s="273"/>
      <c r="G1780" s="661"/>
      <c r="H1780" s="662"/>
    </row>
    <row r="1781" spans="1:8" s="240" customFormat="1">
      <c r="A1781" s="270"/>
      <c r="B1781" s="271"/>
      <c r="C1781" s="270"/>
      <c r="D1781" s="272"/>
      <c r="E1781" s="247"/>
      <c r="F1781" s="273"/>
      <c r="G1781" s="661"/>
      <c r="H1781" s="662"/>
    </row>
    <row r="1782" spans="1:8" s="240" customFormat="1">
      <c r="A1782" s="270"/>
      <c r="B1782" s="271"/>
      <c r="C1782" s="270"/>
      <c r="D1782" s="272"/>
      <c r="E1782" s="247"/>
      <c r="F1782" s="273"/>
      <c r="G1782" s="661"/>
      <c r="H1782" s="662"/>
    </row>
    <row r="1783" spans="1:8" s="240" customFormat="1">
      <c r="A1783" s="270"/>
      <c r="B1783" s="271"/>
      <c r="C1783" s="270"/>
      <c r="D1783" s="272"/>
      <c r="E1783" s="247"/>
      <c r="F1783" s="273"/>
      <c r="G1783" s="661"/>
      <c r="H1783" s="662"/>
    </row>
    <row r="1784" spans="1:8" s="240" customFormat="1">
      <c r="A1784" s="270"/>
      <c r="B1784" s="271"/>
      <c r="C1784" s="270"/>
      <c r="D1784" s="272"/>
      <c r="E1784" s="247"/>
      <c r="F1784" s="273"/>
      <c r="G1784" s="661"/>
      <c r="H1784" s="662"/>
    </row>
    <row r="1785" spans="1:8" s="240" customFormat="1">
      <c r="A1785" s="270"/>
      <c r="B1785" s="271"/>
      <c r="C1785" s="270"/>
      <c r="D1785" s="272"/>
      <c r="E1785" s="247"/>
      <c r="F1785" s="273"/>
      <c r="G1785" s="661"/>
      <c r="H1785" s="662"/>
    </row>
    <row r="1786" spans="1:8" s="240" customFormat="1">
      <c r="A1786" s="270"/>
      <c r="B1786" s="271"/>
      <c r="C1786" s="270"/>
      <c r="D1786" s="272"/>
      <c r="E1786" s="247"/>
      <c r="F1786" s="273"/>
      <c r="G1786" s="661"/>
      <c r="H1786" s="662"/>
    </row>
    <row r="1787" spans="1:8" s="240" customFormat="1">
      <c r="A1787" s="270"/>
      <c r="B1787" s="271"/>
      <c r="C1787" s="270"/>
      <c r="D1787" s="272"/>
      <c r="E1787" s="247"/>
      <c r="F1787" s="273"/>
      <c r="G1787" s="661"/>
      <c r="H1787" s="662"/>
    </row>
    <row r="1788" spans="1:8" s="240" customFormat="1">
      <c r="A1788" s="270"/>
      <c r="B1788" s="271"/>
      <c r="C1788" s="270"/>
      <c r="D1788" s="272"/>
      <c r="E1788" s="247"/>
      <c r="F1788" s="273"/>
      <c r="G1788" s="661"/>
      <c r="H1788" s="662"/>
    </row>
    <row r="1789" spans="1:8" s="240" customFormat="1">
      <c r="A1789" s="270"/>
      <c r="B1789" s="271"/>
      <c r="C1789" s="270"/>
      <c r="D1789" s="272"/>
      <c r="E1789" s="247"/>
      <c r="F1789" s="273"/>
      <c r="G1789" s="661"/>
      <c r="H1789" s="662"/>
    </row>
    <row r="1790" spans="1:8" s="240" customFormat="1">
      <c r="A1790" s="270"/>
      <c r="B1790" s="271"/>
      <c r="C1790" s="270"/>
      <c r="D1790" s="272"/>
      <c r="E1790" s="247"/>
      <c r="F1790" s="273"/>
      <c r="G1790" s="661"/>
      <c r="H1790" s="662"/>
    </row>
    <row r="1791" spans="1:8" s="240" customFormat="1">
      <c r="A1791" s="270"/>
      <c r="B1791" s="271"/>
      <c r="C1791" s="270"/>
      <c r="D1791" s="272"/>
      <c r="E1791" s="247"/>
      <c r="F1791" s="273"/>
      <c r="G1791" s="661"/>
      <c r="H1791" s="662"/>
    </row>
    <row r="1792" spans="1:8" s="240" customFormat="1">
      <c r="A1792" s="270"/>
      <c r="B1792" s="271"/>
      <c r="C1792" s="270"/>
      <c r="D1792" s="272"/>
      <c r="E1792" s="247"/>
      <c r="F1792" s="273"/>
      <c r="G1792" s="661"/>
      <c r="H1792" s="662"/>
    </row>
    <row r="1793" spans="1:8" s="240" customFormat="1">
      <c r="A1793" s="270"/>
      <c r="B1793" s="271"/>
      <c r="C1793" s="270"/>
      <c r="D1793" s="272"/>
      <c r="E1793" s="247"/>
      <c r="F1793" s="273"/>
      <c r="G1793" s="661"/>
      <c r="H1793" s="662"/>
    </row>
    <row r="1794" spans="1:8" s="240" customFormat="1">
      <c r="A1794" s="270"/>
      <c r="B1794" s="271"/>
      <c r="C1794" s="270"/>
      <c r="D1794" s="272"/>
      <c r="E1794" s="247"/>
      <c r="F1794" s="273"/>
      <c r="G1794" s="661"/>
      <c r="H1794" s="662"/>
    </row>
    <row r="1795" spans="1:8" s="240" customFormat="1">
      <c r="A1795" s="270"/>
      <c r="B1795" s="271"/>
      <c r="C1795" s="270"/>
      <c r="D1795" s="272"/>
      <c r="E1795" s="247"/>
      <c r="F1795" s="273"/>
      <c r="G1795" s="661"/>
      <c r="H1795" s="662"/>
    </row>
    <row r="1796" spans="1:8" s="240" customFormat="1">
      <c r="A1796" s="270"/>
      <c r="B1796" s="271"/>
      <c r="C1796" s="270"/>
      <c r="D1796" s="272"/>
      <c r="E1796" s="247"/>
      <c r="F1796" s="273"/>
      <c r="G1796" s="661"/>
      <c r="H1796" s="662"/>
    </row>
    <row r="1797" spans="1:8" s="240" customFormat="1">
      <c r="A1797" s="270"/>
      <c r="B1797" s="271"/>
      <c r="C1797" s="270"/>
      <c r="D1797" s="272"/>
      <c r="E1797" s="247"/>
      <c r="F1797" s="273"/>
      <c r="G1797" s="661"/>
      <c r="H1797" s="662"/>
    </row>
    <row r="1798" spans="1:8" s="240" customFormat="1">
      <c r="A1798" s="270"/>
      <c r="B1798" s="271"/>
      <c r="C1798" s="270"/>
      <c r="D1798" s="272"/>
      <c r="E1798" s="247"/>
      <c r="F1798" s="273"/>
      <c r="G1798" s="661"/>
      <c r="H1798" s="662"/>
    </row>
    <row r="1799" spans="1:8" s="240" customFormat="1">
      <c r="A1799" s="270"/>
      <c r="B1799" s="271"/>
      <c r="C1799" s="270"/>
      <c r="D1799" s="272"/>
      <c r="E1799" s="247"/>
      <c r="F1799" s="273"/>
      <c r="G1799" s="661"/>
      <c r="H1799" s="662"/>
    </row>
    <row r="1800" spans="1:8" s="240" customFormat="1">
      <c r="A1800" s="270"/>
      <c r="B1800" s="271"/>
      <c r="C1800" s="270"/>
      <c r="D1800" s="272"/>
      <c r="E1800" s="247"/>
      <c r="F1800" s="273"/>
      <c r="G1800" s="661"/>
      <c r="H1800" s="662"/>
    </row>
    <row r="1801" spans="1:8" s="240" customFormat="1">
      <c r="A1801" s="270"/>
      <c r="B1801" s="271"/>
      <c r="C1801" s="270"/>
      <c r="D1801" s="272"/>
      <c r="E1801" s="247"/>
      <c r="F1801" s="273"/>
      <c r="G1801" s="661"/>
      <c r="H1801" s="662"/>
    </row>
    <row r="1802" spans="1:8" s="240" customFormat="1">
      <c r="A1802" s="270"/>
      <c r="B1802" s="271"/>
      <c r="C1802" s="270"/>
      <c r="D1802" s="272"/>
      <c r="E1802" s="247"/>
      <c r="F1802" s="273"/>
      <c r="G1802" s="661"/>
      <c r="H1802" s="662"/>
    </row>
    <row r="1803" spans="1:8" s="240" customFormat="1">
      <c r="A1803" s="270"/>
      <c r="B1803" s="271"/>
      <c r="C1803" s="270"/>
      <c r="D1803" s="272"/>
      <c r="E1803" s="247"/>
      <c r="F1803" s="273"/>
      <c r="G1803" s="661"/>
      <c r="H1803" s="662"/>
    </row>
    <row r="1804" spans="1:8" s="240" customFormat="1">
      <c r="A1804" s="270"/>
      <c r="B1804" s="271"/>
      <c r="C1804" s="270"/>
      <c r="D1804" s="272"/>
      <c r="E1804" s="247"/>
      <c r="F1804" s="273"/>
      <c r="G1804" s="661"/>
      <c r="H1804" s="662"/>
    </row>
    <row r="1805" spans="1:8" s="240" customFormat="1">
      <c r="A1805" s="270"/>
      <c r="B1805" s="271"/>
      <c r="C1805" s="270"/>
      <c r="D1805" s="272"/>
      <c r="E1805" s="247"/>
      <c r="F1805" s="273"/>
      <c r="G1805" s="661"/>
      <c r="H1805" s="662"/>
    </row>
    <row r="1806" spans="1:8" s="240" customFormat="1">
      <c r="A1806" s="270"/>
      <c r="B1806" s="271"/>
      <c r="C1806" s="270"/>
      <c r="D1806" s="272"/>
      <c r="E1806" s="247"/>
      <c r="F1806" s="273"/>
      <c r="G1806" s="661"/>
      <c r="H1806" s="662"/>
    </row>
    <row r="1807" spans="1:8" s="240" customFormat="1">
      <c r="A1807" s="270"/>
      <c r="B1807" s="271"/>
      <c r="C1807" s="270"/>
      <c r="D1807" s="272"/>
      <c r="E1807" s="247"/>
      <c r="F1807" s="273"/>
      <c r="G1807" s="661"/>
      <c r="H1807" s="662"/>
    </row>
    <row r="1808" spans="1:8" s="240" customFormat="1">
      <c r="A1808" s="270"/>
      <c r="B1808" s="271"/>
      <c r="C1808" s="270"/>
      <c r="D1808" s="272"/>
      <c r="E1808" s="247"/>
      <c r="F1808" s="273"/>
      <c r="G1808" s="661"/>
      <c r="H1808" s="662"/>
    </row>
    <row r="1809" spans="1:8" s="240" customFormat="1">
      <c r="A1809" s="270"/>
      <c r="B1809" s="271"/>
      <c r="C1809" s="270"/>
      <c r="D1809" s="272"/>
      <c r="E1809" s="247"/>
      <c r="F1809" s="273"/>
      <c r="G1809" s="661"/>
      <c r="H1809" s="662"/>
    </row>
    <row r="1810" spans="1:8" s="240" customFormat="1">
      <c r="A1810" s="270"/>
      <c r="B1810" s="271"/>
      <c r="C1810" s="270"/>
      <c r="D1810" s="272"/>
      <c r="E1810" s="247"/>
      <c r="F1810" s="273"/>
      <c r="G1810" s="661"/>
      <c r="H1810" s="662"/>
    </row>
    <row r="1811" spans="1:8" s="240" customFormat="1">
      <c r="A1811" s="270"/>
      <c r="B1811" s="271"/>
      <c r="C1811" s="270"/>
      <c r="D1811" s="272"/>
      <c r="E1811" s="247"/>
      <c r="F1811" s="273"/>
      <c r="G1811" s="661"/>
      <c r="H1811" s="662"/>
    </row>
    <row r="1812" spans="1:8" s="240" customFormat="1">
      <c r="A1812" s="270"/>
      <c r="B1812" s="271"/>
      <c r="C1812" s="270"/>
      <c r="D1812" s="272"/>
      <c r="E1812" s="247"/>
      <c r="F1812" s="273"/>
      <c r="G1812" s="661"/>
      <c r="H1812" s="662"/>
    </row>
    <row r="1813" spans="1:8" s="240" customFormat="1">
      <c r="A1813" s="270"/>
      <c r="B1813" s="271"/>
      <c r="C1813" s="270"/>
      <c r="D1813" s="272"/>
      <c r="E1813" s="247"/>
      <c r="F1813" s="273"/>
      <c r="G1813" s="661"/>
      <c r="H1813" s="662"/>
    </row>
    <row r="1814" spans="1:8" s="240" customFormat="1">
      <c r="A1814" s="270"/>
      <c r="B1814" s="271"/>
      <c r="C1814" s="270"/>
      <c r="D1814" s="272"/>
      <c r="E1814" s="247"/>
      <c r="F1814" s="273"/>
      <c r="G1814" s="661"/>
      <c r="H1814" s="662"/>
    </row>
    <row r="1815" spans="1:8" s="240" customFormat="1">
      <c r="A1815" s="270"/>
      <c r="B1815" s="271"/>
      <c r="C1815" s="270"/>
      <c r="D1815" s="272"/>
      <c r="E1815" s="247"/>
      <c r="F1815" s="273"/>
      <c r="G1815" s="661"/>
      <c r="H1815" s="662"/>
    </row>
    <row r="1816" spans="1:8" s="240" customFormat="1">
      <c r="A1816" s="270"/>
      <c r="B1816" s="271"/>
      <c r="C1816" s="270"/>
      <c r="D1816" s="272"/>
      <c r="E1816" s="247"/>
      <c r="F1816" s="273"/>
      <c r="G1816" s="661"/>
      <c r="H1816" s="662"/>
    </row>
    <row r="1817" spans="1:8" s="240" customFormat="1">
      <c r="A1817" s="270"/>
      <c r="B1817" s="271"/>
      <c r="C1817" s="270"/>
      <c r="D1817" s="272"/>
      <c r="E1817" s="247"/>
      <c r="F1817" s="273"/>
      <c r="G1817" s="661"/>
      <c r="H1817" s="662"/>
    </row>
    <row r="1818" spans="1:8" s="240" customFormat="1">
      <c r="A1818" s="270"/>
      <c r="B1818" s="271"/>
      <c r="C1818" s="270"/>
      <c r="D1818" s="272"/>
      <c r="E1818" s="247"/>
      <c r="F1818" s="273"/>
      <c r="G1818" s="661"/>
      <c r="H1818" s="662"/>
    </row>
    <row r="1819" spans="1:8" s="240" customFormat="1">
      <c r="A1819" s="270"/>
      <c r="B1819" s="271"/>
      <c r="C1819" s="270"/>
      <c r="D1819" s="272"/>
      <c r="E1819" s="247"/>
      <c r="F1819" s="273"/>
      <c r="G1819" s="661"/>
      <c r="H1819" s="662"/>
    </row>
    <row r="1820" spans="1:8" s="240" customFormat="1">
      <c r="A1820" s="270"/>
      <c r="B1820" s="271"/>
      <c r="C1820" s="270"/>
      <c r="D1820" s="272"/>
      <c r="E1820" s="247"/>
      <c r="F1820" s="273"/>
      <c r="G1820" s="661"/>
      <c r="H1820" s="662"/>
    </row>
    <row r="1821" spans="1:8" s="240" customFormat="1">
      <c r="A1821" s="270"/>
      <c r="B1821" s="271"/>
      <c r="C1821" s="270"/>
      <c r="D1821" s="272"/>
      <c r="E1821" s="247"/>
      <c r="F1821" s="273"/>
      <c r="G1821" s="661"/>
      <c r="H1821" s="662"/>
    </row>
    <row r="1822" spans="1:8" s="240" customFormat="1">
      <c r="A1822" s="270"/>
      <c r="B1822" s="271"/>
      <c r="C1822" s="270"/>
      <c r="D1822" s="272"/>
      <c r="E1822" s="247"/>
      <c r="F1822" s="273"/>
      <c r="G1822" s="661"/>
      <c r="H1822" s="662"/>
    </row>
    <row r="1823" spans="1:8" s="240" customFormat="1">
      <c r="A1823" s="270"/>
      <c r="B1823" s="271"/>
      <c r="C1823" s="270"/>
      <c r="D1823" s="272"/>
      <c r="E1823" s="247"/>
      <c r="F1823" s="273"/>
      <c r="G1823" s="661"/>
      <c r="H1823" s="662"/>
    </row>
    <row r="1824" spans="1:8" s="240" customFormat="1">
      <c r="A1824" s="270"/>
      <c r="B1824" s="271"/>
      <c r="C1824" s="270"/>
      <c r="D1824" s="272"/>
      <c r="E1824" s="247"/>
      <c r="F1824" s="273"/>
      <c r="G1824" s="661"/>
      <c r="H1824" s="662"/>
    </row>
    <row r="1825" spans="1:8" s="240" customFormat="1">
      <c r="A1825" s="270"/>
      <c r="B1825" s="271"/>
      <c r="C1825" s="270"/>
      <c r="D1825" s="272"/>
      <c r="E1825" s="247"/>
      <c r="F1825" s="273"/>
      <c r="G1825" s="661"/>
      <c r="H1825" s="662"/>
    </row>
    <row r="1826" spans="1:8" s="240" customFormat="1">
      <c r="A1826" s="270"/>
      <c r="B1826" s="271"/>
      <c r="C1826" s="270"/>
      <c r="D1826" s="272"/>
      <c r="E1826" s="247"/>
      <c r="F1826" s="273"/>
      <c r="G1826" s="661"/>
      <c r="H1826" s="662"/>
    </row>
    <row r="1827" spans="1:8" s="240" customFormat="1">
      <c r="A1827" s="270"/>
      <c r="B1827" s="271"/>
      <c r="C1827" s="270"/>
      <c r="D1827" s="272"/>
      <c r="E1827" s="247"/>
      <c r="F1827" s="273"/>
      <c r="G1827" s="661"/>
      <c r="H1827" s="662"/>
    </row>
    <row r="1828" spans="1:8" s="240" customFormat="1">
      <c r="A1828" s="270"/>
      <c r="B1828" s="271"/>
      <c r="C1828" s="270"/>
      <c r="D1828" s="272"/>
      <c r="E1828" s="247"/>
      <c r="F1828" s="273"/>
      <c r="G1828" s="661"/>
      <c r="H1828" s="662"/>
    </row>
    <row r="1829" spans="1:8" s="240" customFormat="1">
      <c r="A1829" s="270"/>
      <c r="B1829" s="271"/>
      <c r="C1829" s="270"/>
      <c r="D1829" s="272"/>
      <c r="E1829" s="247"/>
      <c r="F1829" s="273"/>
      <c r="G1829" s="661"/>
      <c r="H1829" s="662"/>
    </row>
    <row r="1830" spans="1:8" s="240" customFormat="1">
      <c r="A1830" s="270"/>
      <c r="B1830" s="271"/>
      <c r="C1830" s="270"/>
      <c r="D1830" s="272"/>
      <c r="E1830" s="247"/>
      <c r="F1830" s="273"/>
      <c r="G1830" s="661"/>
      <c r="H1830" s="662"/>
    </row>
    <row r="1831" spans="1:8" s="240" customFormat="1">
      <c r="A1831" s="270"/>
      <c r="B1831" s="271"/>
      <c r="C1831" s="270"/>
      <c r="D1831" s="272"/>
      <c r="E1831" s="247"/>
      <c r="F1831" s="273"/>
      <c r="G1831" s="661"/>
      <c r="H1831" s="662"/>
    </row>
    <row r="1832" spans="1:8" s="240" customFormat="1">
      <c r="A1832" s="270"/>
      <c r="B1832" s="271"/>
      <c r="C1832" s="270"/>
      <c r="D1832" s="272"/>
      <c r="E1832" s="247"/>
      <c r="F1832" s="273"/>
      <c r="G1832" s="661"/>
      <c r="H1832" s="662"/>
    </row>
    <row r="1833" spans="1:8" s="240" customFormat="1">
      <c r="A1833" s="270"/>
      <c r="B1833" s="271"/>
      <c r="C1833" s="270"/>
      <c r="D1833" s="272"/>
      <c r="E1833" s="247"/>
      <c r="F1833" s="273"/>
      <c r="G1833" s="661"/>
      <c r="H1833" s="662"/>
    </row>
    <row r="1834" spans="1:8" s="240" customFormat="1">
      <c r="A1834" s="270"/>
      <c r="B1834" s="271"/>
      <c r="C1834" s="270"/>
      <c r="D1834" s="272"/>
      <c r="E1834" s="247"/>
      <c r="F1834" s="273"/>
      <c r="G1834" s="661"/>
      <c r="H1834" s="662"/>
    </row>
    <row r="1835" spans="1:8" s="240" customFormat="1">
      <c r="A1835" s="270"/>
      <c r="B1835" s="271"/>
      <c r="C1835" s="270"/>
      <c r="D1835" s="272"/>
      <c r="E1835" s="247"/>
      <c r="F1835" s="273"/>
      <c r="G1835" s="661"/>
      <c r="H1835" s="662"/>
    </row>
    <row r="1836" spans="1:8" s="240" customFormat="1">
      <c r="A1836" s="270"/>
      <c r="B1836" s="271"/>
      <c r="C1836" s="270"/>
      <c r="D1836" s="272"/>
      <c r="E1836" s="247"/>
      <c r="F1836" s="273"/>
      <c r="G1836" s="661"/>
      <c r="H1836" s="662"/>
    </row>
    <row r="1837" spans="1:8" s="240" customFormat="1">
      <c r="A1837" s="270"/>
      <c r="B1837" s="271"/>
      <c r="C1837" s="270"/>
      <c r="D1837" s="272"/>
      <c r="E1837" s="247"/>
      <c r="F1837" s="273"/>
      <c r="G1837" s="661"/>
      <c r="H1837" s="662"/>
    </row>
    <row r="1838" spans="1:8" s="240" customFormat="1">
      <c r="A1838" s="270"/>
      <c r="B1838" s="271"/>
      <c r="C1838" s="270"/>
      <c r="D1838" s="272"/>
      <c r="E1838" s="247"/>
      <c r="F1838" s="273"/>
      <c r="G1838" s="661"/>
      <c r="H1838" s="662"/>
    </row>
    <row r="1839" spans="1:8" s="240" customFormat="1">
      <c r="A1839" s="270"/>
      <c r="B1839" s="271"/>
      <c r="C1839" s="270"/>
      <c r="D1839" s="272"/>
      <c r="E1839" s="247"/>
      <c r="F1839" s="273"/>
      <c r="G1839" s="661"/>
      <c r="H1839" s="662"/>
    </row>
    <row r="1840" spans="1:8" s="240" customFormat="1">
      <c r="A1840" s="270"/>
      <c r="B1840" s="271"/>
      <c r="C1840" s="270"/>
      <c r="D1840" s="272"/>
      <c r="E1840" s="247"/>
      <c r="F1840" s="273"/>
      <c r="G1840" s="661"/>
      <c r="H1840" s="662"/>
    </row>
    <row r="1841" spans="1:8" s="240" customFormat="1">
      <c r="A1841" s="270"/>
      <c r="B1841" s="271"/>
      <c r="C1841" s="270"/>
      <c r="D1841" s="272"/>
      <c r="E1841" s="247"/>
      <c r="F1841" s="273"/>
      <c r="G1841" s="661"/>
      <c r="H1841" s="662"/>
    </row>
    <row r="1842" spans="1:8" s="240" customFormat="1">
      <c r="A1842" s="270"/>
      <c r="B1842" s="271"/>
      <c r="C1842" s="270"/>
      <c r="D1842" s="272"/>
      <c r="E1842" s="247"/>
      <c r="F1842" s="273"/>
      <c r="G1842" s="661"/>
      <c r="H1842" s="662"/>
    </row>
    <row r="1843" spans="1:8" s="240" customFormat="1">
      <c r="A1843" s="270"/>
      <c r="B1843" s="271"/>
      <c r="C1843" s="270"/>
      <c r="D1843" s="272"/>
      <c r="E1843" s="247"/>
      <c r="F1843" s="273"/>
      <c r="G1843" s="661"/>
      <c r="H1843" s="662"/>
    </row>
    <row r="1844" spans="1:8" s="240" customFormat="1">
      <c r="A1844" s="270"/>
      <c r="B1844" s="271"/>
      <c r="C1844" s="270"/>
      <c r="D1844" s="272"/>
      <c r="E1844" s="247"/>
      <c r="F1844" s="273"/>
      <c r="G1844" s="661"/>
      <c r="H1844" s="662"/>
    </row>
    <row r="1845" spans="1:8" s="240" customFormat="1">
      <c r="A1845" s="270"/>
      <c r="B1845" s="271"/>
      <c r="C1845" s="270"/>
      <c r="D1845" s="272"/>
      <c r="E1845" s="247"/>
      <c r="F1845" s="273"/>
      <c r="G1845" s="661"/>
      <c r="H1845" s="662"/>
    </row>
    <row r="1846" spans="1:8" s="240" customFormat="1">
      <c r="A1846" s="270"/>
      <c r="B1846" s="271"/>
      <c r="C1846" s="270"/>
      <c r="D1846" s="272"/>
      <c r="E1846" s="247"/>
      <c r="F1846" s="273"/>
      <c r="G1846" s="661"/>
      <c r="H1846" s="662"/>
    </row>
    <row r="1847" spans="1:8" s="240" customFormat="1">
      <c r="A1847" s="270"/>
      <c r="B1847" s="271"/>
      <c r="C1847" s="270"/>
      <c r="D1847" s="272"/>
      <c r="E1847" s="247"/>
      <c r="F1847" s="273"/>
      <c r="G1847" s="661"/>
      <c r="H1847" s="662"/>
    </row>
    <row r="1848" spans="1:8" s="240" customFormat="1">
      <c r="A1848" s="270"/>
      <c r="B1848" s="271"/>
      <c r="C1848" s="270"/>
      <c r="D1848" s="272"/>
      <c r="E1848" s="247"/>
      <c r="F1848" s="273"/>
      <c r="G1848" s="661"/>
      <c r="H1848" s="662"/>
    </row>
    <row r="1849" spans="1:8" s="240" customFormat="1">
      <c r="A1849" s="270"/>
      <c r="B1849" s="271"/>
      <c r="C1849" s="270"/>
      <c r="D1849" s="272"/>
      <c r="E1849" s="247"/>
      <c r="F1849" s="273"/>
      <c r="G1849" s="661"/>
      <c r="H1849" s="662"/>
    </row>
    <row r="1850" spans="1:8" s="240" customFormat="1">
      <c r="A1850" s="270"/>
      <c r="B1850" s="271"/>
      <c r="C1850" s="270"/>
      <c r="D1850" s="272"/>
      <c r="E1850" s="247"/>
      <c r="F1850" s="273"/>
      <c r="G1850" s="661"/>
      <c r="H1850" s="662"/>
    </row>
    <row r="1851" spans="1:8" s="240" customFormat="1">
      <c r="A1851" s="270"/>
      <c r="B1851" s="271"/>
      <c r="C1851" s="270"/>
      <c r="D1851" s="272"/>
      <c r="E1851" s="247"/>
      <c r="F1851" s="273"/>
      <c r="G1851" s="661"/>
      <c r="H1851" s="662"/>
    </row>
    <row r="1852" spans="1:8" s="240" customFormat="1">
      <c r="A1852" s="270"/>
      <c r="B1852" s="271"/>
      <c r="C1852" s="270"/>
      <c r="D1852" s="272"/>
      <c r="E1852" s="247"/>
      <c r="F1852" s="273"/>
      <c r="G1852" s="661"/>
      <c r="H1852" s="662"/>
    </row>
    <row r="1853" spans="1:8" s="240" customFormat="1">
      <c r="A1853" s="270"/>
      <c r="B1853" s="271"/>
      <c r="C1853" s="270"/>
      <c r="D1853" s="272"/>
      <c r="E1853" s="247"/>
      <c r="F1853" s="273"/>
      <c r="G1853" s="661"/>
      <c r="H1853" s="662"/>
    </row>
    <row r="1854" spans="1:8" s="240" customFormat="1">
      <c r="A1854" s="270"/>
      <c r="B1854" s="271"/>
      <c r="C1854" s="270"/>
      <c r="D1854" s="272"/>
      <c r="E1854" s="247"/>
      <c r="F1854" s="273"/>
      <c r="G1854" s="661"/>
      <c r="H1854" s="662"/>
    </row>
    <row r="1855" spans="1:8" s="240" customFormat="1">
      <c r="A1855" s="270"/>
      <c r="B1855" s="271"/>
      <c r="C1855" s="270"/>
      <c r="D1855" s="272"/>
      <c r="E1855" s="247"/>
      <c r="F1855" s="273"/>
      <c r="G1855" s="661"/>
      <c r="H1855" s="662"/>
    </row>
    <row r="1856" spans="1:8" s="240" customFormat="1">
      <c r="A1856" s="270"/>
      <c r="B1856" s="271"/>
      <c r="C1856" s="270"/>
      <c r="D1856" s="272"/>
      <c r="E1856" s="247"/>
      <c r="F1856" s="273"/>
      <c r="G1856" s="661"/>
      <c r="H1856" s="662"/>
    </row>
    <row r="1857" spans="1:8" s="240" customFormat="1">
      <c r="A1857" s="270"/>
      <c r="B1857" s="271"/>
      <c r="C1857" s="270"/>
      <c r="D1857" s="272"/>
      <c r="E1857" s="247"/>
      <c r="F1857" s="273"/>
      <c r="G1857" s="661"/>
      <c r="H1857" s="662"/>
    </row>
    <row r="1858" spans="1:8" s="240" customFormat="1">
      <c r="A1858" s="270"/>
      <c r="B1858" s="271"/>
      <c r="C1858" s="270"/>
      <c r="D1858" s="272"/>
      <c r="E1858" s="247"/>
      <c r="F1858" s="273"/>
      <c r="G1858" s="661"/>
      <c r="H1858" s="662"/>
    </row>
    <row r="1859" spans="1:8" s="240" customFormat="1">
      <c r="A1859" s="270"/>
      <c r="B1859" s="271"/>
      <c r="C1859" s="270"/>
      <c r="D1859" s="272"/>
      <c r="E1859" s="247"/>
      <c r="F1859" s="273"/>
      <c r="G1859" s="661"/>
      <c r="H1859" s="662"/>
    </row>
    <row r="1860" spans="1:8" s="240" customFormat="1">
      <c r="A1860" s="270"/>
      <c r="B1860" s="271"/>
      <c r="C1860" s="270"/>
      <c r="D1860" s="272"/>
      <c r="E1860" s="247"/>
      <c r="F1860" s="273"/>
      <c r="G1860" s="661"/>
      <c r="H1860" s="662"/>
    </row>
    <row r="1861" spans="1:8" s="240" customFormat="1">
      <c r="A1861" s="270"/>
      <c r="B1861" s="271"/>
      <c r="C1861" s="270"/>
      <c r="D1861" s="272"/>
      <c r="E1861" s="247"/>
      <c r="F1861" s="273"/>
      <c r="G1861" s="661"/>
      <c r="H1861" s="662"/>
    </row>
    <row r="1862" spans="1:8" s="240" customFormat="1">
      <c r="A1862" s="270"/>
      <c r="B1862" s="271"/>
      <c r="C1862" s="270"/>
      <c r="D1862" s="272"/>
      <c r="E1862" s="247"/>
      <c r="F1862" s="273"/>
      <c r="G1862" s="661"/>
      <c r="H1862" s="662"/>
    </row>
    <row r="1863" spans="1:8" s="240" customFormat="1">
      <c r="A1863" s="270"/>
      <c r="B1863" s="271"/>
      <c r="C1863" s="270"/>
      <c r="D1863" s="272"/>
      <c r="E1863" s="247"/>
      <c r="F1863" s="273"/>
      <c r="G1863" s="661"/>
      <c r="H1863" s="662"/>
    </row>
    <row r="1864" spans="1:8" s="240" customFormat="1">
      <c r="A1864" s="270"/>
      <c r="B1864" s="271"/>
      <c r="C1864" s="270"/>
      <c r="D1864" s="272"/>
      <c r="E1864" s="247"/>
      <c r="F1864" s="273"/>
      <c r="G1864" s="661"/>
      <c r="H1864" s="662"/>
    </row>
    <row r="1865" spans="1:8" s="240" customFormat="1">
      <c r="A1865" s="270"/>
      <c r="B1865" s="271"/>
      <c r="C1865" s="270"/>
      <c r="D1865" s="272"/>
      <c r="E1865" s="247"/>
      <c r="F1865" s="273"/>
      <c r="G1865" s="661"/>
      <c r="H1865" s="662"/>
    </row>
    <row r="1866" spans="1:8" s="240" customFormat="1">
      <c r="A1866" s="270"/>
      <c r="B1866" s="271"/>
      <c r="C1866" s="270"/>
      <c r="D1866" s="272"/>
      <c r="E1866" s="247"/>
      <c r="F1866" s="273"/>
      <c r="G1866" s="661"/>
      <c r="H1866" s="662"/>
    </row>
    <row r="1867" spans="1:8" s="240" customFormat="1">
      <c r="A1867" s="270"/>
      <c r="B1867" s="271"/>
      <c r="C1867" s="270"/>
      <c r="D1867" s="272"/>
      <c r="E1867" s="247"/>
      <c r="F1867" s="273"/>
      <c r="G1867" s="661"/>
      <c r="H1867" s="662"/>
    </row>
    <row r="1868" spans="1:8" s="240" customFormat="1">
      <c r="A1868" s="270"/>
      <c r="B1868" s="271"/>
      <c r="C1868" s="270"/>
      <c r="D1868" s="272"/>
      <c r="E1868" s="247"/>
      <c r="F1868" s="273"/>
      <c r="G1868" s="661"/>
      <c r="H1868" s="662"/>
    </row>
    <row r="1869" spans="1:8" s="240" customFormat="1">
      <c r="A1869" s="270"/>
      <c r="B1869" s="271"/>
      <c r="C1869" s="270"/>
      <c r="D1869" s="272"/>
      <c r="E1869" s="247"/>
      <c r="F1869" s="273"/>
      <c r="G1869" s="661"/>
      <c r="H1869" s="662"/>
    </row>
    <row r="1870" spans="1:8" s="240" customFormat="1">
      <c r="A1870" s="270"/>
      <c r="B1870" s="271"/>
      <c r="C1870" s="270"/>
      <c r="D1870" s="272"/>
      <c r="E1870" s="247"/>
      <c r="F1870" s="273"/>
      <c r="G1870" s="661"/>
      <c r="H1870" s="662"/>
    </row>
    <row r="1871" spans="1:8" s="240" customFormat="1">
      <c r="A1871" s="270"/>
      <c r="B1871" s="271"/>
      <c r="C1871" s="270"/>
      <c r="D1871" s="272"/>
      <c r="E1871" s="247"/>
      <c r="F1871" s="273"/>
      <c r="G1871" s="661"/>
      <c r="H1871" s="662"/>
    </row>
    <row r="1872" spans="1:8" s="240" customFormat="1">
      <c r="A1872" s="270"/>
      <c r="B1872" s="271"/>
      <c r="C1872" s="270"/>
      <c r="D1872" s="272"/>
      <c r="E1872" s="247"/>
      <c r="F1872" s="273"/>
      <c r="G1872" s="661"/>
      <c r="H1872" s="662"/>
    </row>
    <row r="1873" spans="1:8" s="240" customFormat="1">
      <c r="A1873" s="270"/>
      <c r="B1873" s="271"/>
      <c r="C1873" s="270"/>
      <c r="D1873" s="272"/>
      <c r="E1873" s="247"/>
      <c r="F1873" s="273"/>
      <c r="G1873" s="661"/>
      <c r="H1873" s="662"/>
    </row>
    <row r="1874" spans="1:8" s="240" customFormat="1">
      <c r="A1874" s="270"/>
      <c r="B1874" s="271"/>
      <c r="C1874" s="270"/>
      <c r="D1874" s="272"/>
      <c r="E1874" s="247"/>
      <c r="F1874" s="273"/>
      <c r="G1874" s="661"/>
      <c r="H1874" s="662"/>
    </row>
    <row r="1875" spans="1:8" s="240" customFormat="1">
      <c r="A1875" s="270"/>
      <c r="B1875" s="271"/>
      <c r="C1875" s="270"/>
      <c r="D1875" s="272"/>
      <c r="E1875" s="247"/>
      <c r="F1875" s="273"/>
      <c r="G1875" s="661"/>
      <c r="H1875" s="662"/>
    </row>
    <row r="1876" spans="1:8" s="240" customFormat="1">
      <c r="A1876" s="270"/>
      <c r="B1876" s="271"/>
      <c r="C1876" s="270"/>
      <c r="D1876" s="272"/>
      <c r="E1876" s="247"/>
      <c r="F1876" s="273"/>
      <c r="G1876" s="661"/>
      <c r="H1876" s="662"/>
    </row>
    <row r="1877" spans="1:8" s="240" customFormat="1">
      <c r="A1877" s="270"/>
      <c r="B1877" s="271"/>
      <c r="C1877" s="270"/>
      <c r="D1877" s="272"/>
      <c r="E1877" s="247"/>
      <c r="F1877" s="273"/>
      <c r="G1877" s="661"/>
      <c r="H1877" s="662"/>
    </row>
    <row r="1878" spans="1:8" s="240" customFormat="1">
      <c r="A1878" s="270"/>
      <c r="B1878" s="271"/>
      <c r="C1878" s="270"/>
      <c r="D1878" s="272"/>
      <c r="E1878" s="247"/>
      <c r="F1878" s="273"/>
      <c r="G1878" s="661"/>
      <c r="H1878" s="662"/>
    </row>
    <row r="1879" spans="1:8" s="240" customFormat="1">
      <c r="A1879" s="270"/>
      <c r="B1879" s="271"/>
      <c r="C1879" s="270"/>
      <c r="D1879" s="272"/>
      <c r="E1879" s="247"/>
      <c r="F1879" s="273"/>
      <c r="G1879" s="661"/>
      <c r="H1879" s="662"/>
    </row>
    <row r="1880" spans="1:8" s="240" customFormat="1">
      <c r="A1880" s="270"/>
      <c r="B1880" s="271"/>
      <c r="C1880" s="270"/>
      <c r="D1880" s="272"/>
      <c r="E1880" s="247"/>
      <c r="F1880" s="273"/>
      <c r="G1880" s="661"/>
      <c r="H1880" s="662"/>
    </row>
    <row r="1881" spans="1:8" s="240" customFormat="1">
      <c r="A1881" s="270"/>
      <c r="B1881" s="271"/>
      <c r="C1881" s="270"/>
      <c r="D1881" s="272"/>
      <c r="E1881" s="247"/>
      <c r="F1881" s="273"/>
      <c r="G1881" s="661"/>
      <c r="H1881" s="662"/>
    </row>
    <row r="1882" spans="1:8" s="240" customFormat="1">
      <c r="A1882" s="270"/>
      <c r="B1882" s="271"/>
      <c r="C1882" s="270"/>
      <c r="D1882" s="272"/>
      <c r="E1882" s="247"/>
      <c r="F1882" s="273"/>
      <c r="G1882" s="661"/>
      <c r="H1882" s="662"/>
    </row>
    <row r="1883" spans="1:8" s="240" customFormat="1">
      <c r="A1883" s="270"/>
      <c r="B1883" s="271"/>
      <c r="C1883" s="270"/>
      <c r="D1883" s="272"/>
      <c r="E1883" s="247"/>
      <c r="F1883" s="273"/>
      <c r="G1883" s="661"/>
      <c r="H1883" s="662"/>
    </row>
    <row r="1884" spans="1:8" s="240" customFormat="1">
      <c r="A1884" s="270"/>
      <c r="B1884" s="271"/>
      <c r="C1884" s="270"/>
      <c r="D1884" s="272"/>
      <c r="E1884" s="247"/>
      <c r="F1884" s="273"/>
      <c r="G1884" s="661"/>
      <c r="H1884" s="662"/>
    </row>
    <row r="1885" spans="1:8" s="240" customFormat="1">
      <c r="A1885" s="270"/>
      <c r="B1885" s="271"/>
      <c r="C1885" s="270"/>
      <c r="D1885" s="272"/>
      <c r="E1885" s="247"/>
      <c r="F1885" s="273"/>
      <c r="G1885" s="661"/>
      <c r="H1885" s="662"/>
    </row>
    <row r="1886" spans="1:8" s="240" customFormat="1">
      <c r="A1886" s="270"/>
      <c r="B1886" s="271"/>
      <c r="C1886" s="270"/>
      <c r="D1886" s="272"/>
      <c r="E1886" s="247"/>
      <c r="F1886" s="273"/>
      <c r="G1886" s="661"/>
      <c r="H1886" s="662"/>
    </row>
    <row r="1887" spans="1:8" s="240" customFormat="1">
      <c r="A1887" s="270"/>
      <c r="B1887" s="271"/>
      <c r="C1887" s="270"/>
      <c r="D1887" s="272"/>
      <c r="E1887" s="247"/>
      <c r="F1887" s="273"/>
      <c r="G1887" s="661"/>
      <c r="H1887" s="662"/>
    </row>
    <row r="1888" spans="1:8" s="240" customFormat="1">
      <c r="A1888" s="270"/>
      <c r="B1888" s="271"/>
      <c r="C1888" s="270"/>
      <c r="D1888" s="272"/>
      <c r="E1888" s="247"/>
      <c r="F1888" s="273"/>
      <c r="G1888" s="661"/>
      <c r="H1888" s="662"/>
    </row>
    <row r="1889" spans="1:8" s="240" customFormat="1">
      <c r="A1889" s="270"/>
      <c r="B1889" s="271"/>
      <c r="C1889" s="270"/>
      <c r="D1889" s="272"/>
      <c r="E1889" s="247"/>
      <c r="F1889" s="273"/>
      <c r="G1889" s="661"/>
      <c r="H1889" s="662"/>
    </row>
    <row r="1890" spans="1:8" s="240" customFormat="1">
      <c r="A1890" s="270"/>
      <c r="B1890" s="271"/>
      <c r="C1890" s="270"/>
      <c r="D1890" s="272"/>
      <c r="E1890" s="247"/>
      <c r="F1890" s="273"/>
      <c r="G1890" s="661"/>
      <c r="H1890" s="662"/>
    </row>
    <row r="1891" spans="1:8" s="240" customFormat="1">
      <c r="A1891" s="270"/>
      <c r="B1891" s="271"/>
      <c r="C1891" s="270"/>
      <c r="D1891" s="272"/>
      <c r="E1891" s="247"/>
      <c r="F1891" s="273"/>
      <c r="G1891" s="661"/>
      <c r="H1891" s="662"/>
    </row>
    <row r="1892" spans="1:8" s="240" customFormat="1">
      <c r="A1892" s="270"/>
      <c r="B1892" s="271"/>
      <c r="C1892" s="270"/>
      <c r="D1892" s="272"/>
      <c r="E1892" s="247"/>
      <c r="F1892" s="273"/>
      <c r="G1892" s="661"/>
      <c r="H1892" s="662"/>
    </row>
    <row r="1893" spans="1:8" s="240" customFormat="1">
      <c r="A1893" s="270"/>
      <c r="B1893" s="271"/>
      <c r="C1893" s="270"/>
      <c r="D1893" s="272"/>
      <c r="E1893" s="247"/>
      <c r="F1893" s="273"/>
      <c r="G1893" s="661"/>
      <c r="H1893" s="662"/>
    </row>
    <row r="1894" spans="1:8" s="240" customFormat="1">
      <c r="A1894" s="270"/>
      <c r="B1894" s="271"/>
      <c r="C1894" s="270"/>
      <c r="D1894" s="272"/>
      <c r="E1894" s="247"/>
      <c r="F1894" s="273"/>
      <c r="G1894" s="661"/>
      <c r="H1894" s="662"/>
    </row>
    <row r="1895" spans="1:8" s="240" customFormat="1">
      <c r="A1895" s="270"/>
      <c r="B1895" s="271"/>
      <c r="C1895" s="270"/>
      <c r="D1895" s="272"/>
      <c r="E1895" s="247"/>
      <c r="F1895" s="273"/>
      <c r="G1895" s="661"/>
      <c r="H1895" s="662"/>
    </row>
    <row r="1896" spans="1:8" s="240" customFormat="1">
      <c r="A1896" s="270"/>
      <c r="B1896" s="271"/>
      <c r="C1896" s="270"/>
      <c r="D1896" s="272"/>
      <c r="E1896" s="247"/>
      <c r="F1896" s="273"/>
      <c r="G1896" s="661"/>
      <c r="H1896" s="662"/>
    </row>
    <row r="1897" spans="1:8" s="240" customFormat="1">
      <c r="A1897" s="270"/>
      <c r="B1897" s="271"/>
      <c r="C1897" s="270"/>
      <c r="D1897" s="272"/>
      <c r="E1897" s="247"/>
      <c r="F1897" s="273"/>
      <c r="G1897" s="661"/>
      <c r="H1897" s="662"/>
    </row>
    <row r="1898" spans="1:8" s="240" customFormat="1">
      <c r="A1898" s="270"/>
      <c r="B1898" s="271"/>
      <c r="C1898" s="270"/>
      <c r="D1898" s="272"/>
      <c r="E1898" s="247"/>
      <c r="F1898" s="273"/>
      <c r="G1898" s="661"/>
      <c r="H1898" s="662"/>
    </row>
    <row r="1899" spans="1:8" s="240" customFormat="1">
      <c r="A1899" s="270"/>
      <c r="B1899" s="271"/>
      <c r="C1899" s="270"/>
      <c r="D1899" s="272"/>
      <c r="E1899" s="247"/>
      <c r="F1899" s="273"/>
      <c r="G1899" s="661"/>
      <c r="H1899" s="662"/>
    </row>
    <row r="1900" spans="1:8" s="240" customFormat="1">
      <c r="A1900" s="270"/>
      <c r="B1900" s="271"/>
      <c r="C1900" s="270"/>
      <c r="D1900" s="272"/>
      <c r="E1900" s="247"/>
      <c r="F1900" s="273"/>
      <c r="G1900" s="661"/>
      <c r="H1900" s="662"/>
    </row>
    <row r="1901" spans="1:8" s="240" customFormat="1">
      <c r="A1901" s="270"/>
      <c r="B1901" s="271"/>
      <c r="C1901" s="270"/>
      <c r="D1901" s="272"/>
      <c r="E1901" s="247"/>
      <c r="F1901" s="273"/>
      <c r="G1901" s="661"/>
      <c r="H1901" s="662"/>
    </row>
    <row r="1902" spans="1:8" s="240" customFormat="1">
      <c r="A1902" s="270"/>
      <c r="B1902" s="271"/>
      <c r="C1902" s="270"/>
      <c r="D1902" s="272"/>
      <c r="E1902" s="247"/>
      <c r="F1902" s="273"/>
      <c r="G1902" s="661"/>
      <c r="H1902" s="662"/>
    </row>
    <row r="1903" spans="1:8" s="240" customFormat="1">
      <c r="A1903" s="270"/>
      <c r="B1903" s="271"/>
      <c r="C1903" s="270"/>
      <c r="D1903" s="272"/>
      <c r="E1903" s="247"/>
      <c r="F1903" s="273"/>
      <c r="G1903" s="661"/>
      <c r="H1903" s="662"/>
    </row>
    <row r="1904" spans="1:8" s="240" customFormat="1">
      <c r="A1904" s="270"/>
      <c r="B1904" s="271"/>
      <c r="C1904" s="270"/>
      <c r="D1904" s="272"/>
      <c r="E1904" s="247"/>
      <c r="F1904" s="273"/>
      <c r="G1904" s="661"/>
      <c r="H1904" s="662"/>
    </row>
    <row r="1905" spans="1:8" s="240" customFormat="1">
      <c r="A1905" s="270"/>
      <c r="B1905" s="271"/>
      <c r="C1905" s="270"/>
      <c r="D1905" s="272"/>
      <c r="E1905" s="247"/>
      <c r="F1905" s="273"/>
      <c r="G1905" s="661"/>
      <c r="H1905" s="662"/>
    </row>
    <row r="1906" spans="1:8" s="240" customFormat="1">
      <c r="A1906" s="270"/>
      <c r="B1906" s="271"/>
      <c r="C1906" s="270"/>
      <c r="D1906" s="272"/>
      <c r="E1906" s="247"/>
      <c r="F1906" s="273"/>
      <c r="G1906" s="661"/>
      <c r="H1906" s="662"/>
    </row>
    <row r="1907" spans="1:8" s="240" customFormat="1">
      <c r="A1907" s="270"/>
      <c r="B1907" s="271"/>
      <c r="C1907" s="270"/>
      <c r="D1907" s="272"/>
      <c r="E1907" s="247"/>
      <c r="F1907" s="273"/>
      <c r="G1907" s="661"/>
      <c r="H1907" s="662"/>
    </row>
    <row r="1908" spans="1:8" s="240" customFormat="1">
      <c r="A1908" s="270"/>
      <c r="B1908" s="271"/>
      <c r="C1908" s="270"/>
      <c r="D1908" s="272"/>
      <c r="E1908" s="247"/>
      <c r="F1908" s="273"/>
      <c r="G1908" s="661"/>
      <c r="H1908" s="662"/>
    </row>
    <row r="1909" spans="1:8" s="240" customFormat="1">
      <c r="A1909" s="270"/>
      <c r="B1909" s="271"/>
      <c r="C1909" s="270"/>
      <c r="D1909" s="272"/>
      <c r="E1909" s="247"/>
      <c r="F1909" s="273"/>
      <c r="G1909" s="661"/>
      <c r="H1909" s="662"/>
    </row>
    <row r="1910" spans="1:8" s="240" customFormat="1">
      <c r="A1910" s="270"/>
      <c r="B1910" s="271"/>
      <c r="C1910" s="270"/>
      <c r="D1910" s="272"/>
      <c r="E1910" s="247"/>
      <c r="F1910" s="273"/>
      <c r="G1910" s="661"/>
      <c r="H1910" s="662"/>
    </row>
    <row r="1911" spans="1:8" s="240" customFormat="1">
      <c r="A1911" s="270"/>
      <c r="B1911" s="271"/>
      <c r="C1911" s="270"/>
      <c r="D1911" s="272"/>
      <c r="E1911" s="247"/>
      <c r="F1911" s="273"/>
      <c r="G1911" s="661"/>
      <c r="H1911" s="662"/>
    </row>
    <row r="1912" spans="1:8" s="240" customFormat="1">
      <c r="A1912" s="270"/>
      <c r="B1912" s="271"/>
      <c r="C1912" s="270"/>
      <c r="D1912" s="272"/>
      <c r="E1912" s="247"/>
      <c r="F1912" s="273"/>
      <c r="G1912" s="661"/>
      <c r="H1912" s="662"/>
    </row>
    <row r="1913" spans="1:8" s="240" customFormat="1">
      <c r="A1913" s="270"/>
      <c r="B1913" s="271"/>
      <c r="C1913" s="270"/>
      <c r="D1913" s="272"/>
      <c r="E1913" s="247"/>
      <c r="F1913" s="273"/>
      <c r="G1913" s="661"/>
      <c r="H1913" s="662"/>
    </row>
    <row r="1914" spans="1:8" s="240" customFormat="1">
      <c r="A1914" s="270"/>
      <c r="B1914" s="271"/>
      <c r="C1914" s="270"/>
      <c r="D1914" s="272"/>
      <c r="E1914" s="247"/>
      <c r="F1914" s="273"/>
      <c r="G1914" s="661"/>
      <c r="H1914" s="662"/>
    </row>
    <row r="1915" spans="1:8" s="240" customFormat="1">
      <c r="A1915" s="270"/>
      <c r="B1915" s="271"/>
      <c r="C1915" s="270"/>
      <c r="D1915" s="272"/>
      <c r="E1915" s="247"/>
      <c r="F1915" s="273"/>
      <c r="G1915" s="661"/>
      <c r="H1915" s="662"/>
    </row>
    <row r="1916" spans="1:8" s="240" customFormat="1">
      <c r="A1916" s="270"/>
      <c r="B1916" s="271"/>
      <c r="C1916" s="270"/>
      <c r="D1916" s="272"/>
      <c r="E1916" s="247"/>
      <c r="F1916" s="273"/>
      <c r="G1916" s="661"/>
      <c r="H1916" s="662"/>
    </row>
    <row r="1917" spans="1:8" s="240" customFormat="1">
      <c r="A1917" s="270"/>
      <c r="B1917" s="271"/>
      <c r="C1917" s="270"/>
      <c r="D1917" s="272"/>
      <c r="E1917" s="247"/>
      <c r="F1917" s="273"/>
      <c r="G1917" s="661"/>
      <c r="H1917" s="662"/>
    </row>
    <row r="1918" spans="1:8" s="240" customFormat="1">
      <c r="A1918" s="270"/>
      <c r="B1918" s="271"/>
      <c r="C1918" s="270"/>
      <c r="D1918" s="272"/>
      <c r="E1918" s="247"/>
      <c r="F1918" s="273"/>
      <c r="G1918" s="661"/>
      <c r="H1918" s="662"/>
    </row>
    <row r="1919" spans="1:8" s="240" customFormat="1">
      <c r="A1919" s="270"/>
      <c r="B1919" s="271"/>
      <c r="C1919" s="270"/>
      <c r="D1919" s="272"/>
      <c r="E1919" s="247"/>
      <c r="F1919" s="273"/>
      <c r="G1919" s="661"/>
      <c r="H1919" s="662"/>
    </row>
    <row r="1920" spans="1:8" s="240" customFormat="1">
      <c r="A1920" s="270"/>
      <c r="B1920" s="271"/>
      <c r="C1920" s="270"/>
      <c r="D1920" s="272"/>
      <c r="E1920" s="247"/>
      <c r="F1920" s="273"/>
      <c r="G1920" s="661"/>
      <c r="H1920" s="662"/>
    </row>
    <row r="1921" spans="1:8" s="240" customFormat="1">
      <c r="A1921" s="270"/>
      <c r="B1921" s="271"/>
      <c r="C1921" s="270"/>
      <c r="D1921" s="272"/>
      <c r="E1921" s="247"/>
      <c r="F1921" s="273"/>
      <c r="G1921" s="661"/>
      <c r="H1921" s="662"/>
    </row>
    <row r="1922" spans="1:8" s="240" customFormat="1">
      <c r="A1922" s="270"/>
      <c r="B1922" s="271"/>
      <c r="C1922" s="270"/>
      <c r="D1922" s="272"/>
      <c r="E1922" s="247"/>
      <c r="F1922" s="273"/>
      <c r="G1922" s="661"/>
      <c r="H1922" s="662"/>
    </row>
    <row r="1923" spans="1:8" s="240" customFormat="1">
      <c r="A1923" s="270"/>
      <c r="B1923" s="271"/>
      <c r="C1923" s="270"/>
      <c r="D1923" s="272"/>
      <c r="E1923" s="247"/>
      <c r="F1923" s="273"/>
      <c r="G1923" s="661"/>
      <c r="H1923" s="662"/>
    </row>
    <row r="1924" spans="1:8" s="240" customFormat="1">
      <c r="A1924" s="270"/>
      <c r="B1924" s="271"/>
      <c r="C1924" s="270"/>
      <c r="D1924" s="272"/>
      <c r="E1924" s="247"/>
      <c r="F1924" s="273"/>
      <c r="G1924" s="661"/>
      <c r="H1924" s="662"/>
    </row>
    <row r="1925" spans="1:8" s="240" customFormat="1">
      <c r="A1925" s="270"/>
      <c r="B1925" s="271"/>
      <c r="C1925" s="270"/>
      <c r="D1925" s="272"/>
      <c r="E1925" s="247"/>
      <c r="F1925" s="273"/>
      <c r="G1925" s="661"/>
      <c r="H1925" s="662"/>
    </row>
    <row r="1926" spans="1:8" s="240" customFormat="1">
      <c r="A1926" s="270"/>
      <c r="B1926" s="271"/>
      <c r="C1926" s="270"/>
      <c r="D1926" s="272"/>
      <c r="E1926" s="247"/>
      <c r="F1926" s="273"/>
      <c r="G1926" s="661"/>
      <c r="H1926" s="662"/>
    </row>
    <row r="1927" spans="1:8" s="240" customFormat="1">
      <c r="A1927" s="270"/>
      <c r="B1927" s="271"/>
      <c r="C1927" s="270"/>
      <c r="D1927" s="272"/>
      <c r="E1927" s="247"/>
      <c r="F1927" s="273"/>
      <c r="G1927" s="661"/>
      <c r="H1927" s="662"/>
    </row>
    <row r="1928" spans="1:8" s="240" customFormat="1">
      <c r="A1928" s="270"/>
      <c r="B1928" s="271"/>
      <c r="C1928" s="270"/>
      <c r="D1928" s="272"/>
      <c r="E1928" s="247"/>
      <c r="F1928" s="273"/>
      <c r="G1928" s="661"/>
      <c r="H1928" s="662"/>
    </row>
    <row r="1929" spans="1:8" s="240" customFormat="1">
      <c r="A1929" s="270"/>
      <c r="B1929" s="271"/>
      <c r="C1929" s="270"/>
      <c r="D1929" s="272"/>
      <c r="E1929" s="247"/>
      <c r="F1929" s="273"/>
      <c r="G1929" s="661"/>
      <c r="H1929" s="662"/>
    </row>
    <row r="1930" spans="1:8" s="240" customFormat="1">
      <c r="A1930" s="270"/>
      <c r="B1930" s="271"/>
      <c r="C1930" s="270"/>
      <c r="D1930" s="272"/>
      <c r="E1930" s="247"/>
      <c r="F1930" s="273"/>
      <c r="G1930" s="661"/>
      <c r="H1930" s="662"/>
    </row>
    <row r="1931" spans="1:8" s="240" customFormat="1">
      <c r="A1931" s="270"/>
      <c r="B1931" s="271"/>
      <c r="C1931" s="270"/>
      <c r="D1931" s="272"/>
      <c r="E1931" s="247"/>
      <c r="F1931" s="273"/>
      <c r="G1931" s="661"/>
      <c r="H1931" s="662"/>
    </row>
    <row r="1932" spans="1:8" s="240" customFormat="1">
      <c r="A1932" s="270"/>
      <c r="B1932" s="271"/>
      <c r="C1932" s="270"/>
      <c r="D1932" s="272"/>
      <c r="E1932" s="247"/>
      <c r="F1932" s="273"/>
      <c r="G1932" s="661"/>
      <c r="H1932" s="662"/>
    </row>
    <row r="1933" spans="1:8" s="240" customFormat="1">
      <c r="A1933" s="270"/>
      <c r="B1933" s="271"/>
      <c r="C1933" s="270"/>
      <c r="D1933" s="272"/>
      <c r="E1933" s="247"/>
      <c r="F1933" s="273"/>
      <c r="G1933" s="661"/>
      <c r="H1933" s="662"/>
    </row>
    <row r="1934" spans="1:8" s="240" customFormat="1">
      <c r="A1934" s="270"/>
      <c r="B1934" s="271"/>
      <c r="C1934" s="270"/>
      <c r="D1934" s="272"/>
      <c r="E1934" s="247"/>
      <c r="F1934" s="273"/>
      <c r="G1934" s="661"/>
      <c r="H1934" s="662"/>
    </row>
    <row r="1935" spans="1:8" s="240" customFormat="1">
      <c r="A1935" s="270"/>
      <c r="B1935" s="271"/>
      <c r="C1935" s="270"/>
      <c r="D1935" s="272"/>
      <c r="E1935" s="247"/>
      <c r="F1935" s="273"/>
      <c r="G1935" s="661"/>
      <c r="H1935" s="662"/>
    </row>
    <row r="1936" spans="1:8" s="240" customFormat="1">
      <c r="A1936" s="270"/>
      <c r="B1936" s="271"/>
      <c r="C1936" s="270"/>
      <c r="D1936" s="272"/>
      <c r="E1936" s="247"/>
      <c r="F1936" s="273"/>
      <c r="G1936" s="661"/>
      <c r="H1936" s="662"/>
    </row>
    <row r="1937" spans="1:8" s="240" customFormat="1">
      <c r="A1937" s="270"/>
      <c r="B1937" s="271"/>
      <c r="C1937" s="270"/>
      <c r="D1937" s="272"/>
      <c r="E1937" s="247"/>
      <c r="F1937" s="273"/>
      <c r="G1937" s="661"/>
      <c r="H1937" s="662"/>
    </row>
    <row r="1938" spans="1:8" s="240" customFormat="1">
      <c r="A1938" s="270"/>
      <c r="B1938" s="271"/>
      <c r="C1938" s="270"/>
      <c r="D1938" s="272"/>
      <c r="E1938" s="247"/>
      <c r="F1938" s="273"/>
      <c r="G1938" s="661"/>
      <c r="H1938" s="662"/>
    </row>
    <row r="1939" spans="1:8" s="240" customFormat="1">
      <c r="A1939" s="270"/>
      <c r="B1939" s="271"/>
      <c r="C1939" s="270"/>
      <c r="D1939" s="272"/>
      <c r="E1939" s="247"/>
      <c r="F1939" s="273"/>
      <c r="G1939" s="661"/>
      <c r="H1939" s="662"/>
    </row>
    <row r="1940" spans="1:8" s="240" customFormat="1">
      <c r="A1940" s="270"/>
      <c r="B1940" s="271"/>
      <c r="C1940" s="270"/>
      <c r="D1940" s="272"/>
      <c r="E1940" s="247"/>
      <c r="F1940" s="273"/>
      <c r="G1940" s="661"/>
      <c r="H1940" s="662"/>
    </row>
    <row r="1941" spans="1:8" s="240" customFormat="1">
      <c r="A1941" s="270"/>
      <c r="B1941" s="271"/>
      <c r="C1941" s="270"/>
      <c r="D1941" s="272"/>
      <c r="E1941" s="247"/>
      <c r="F1941" s="273"/>
      <c r="G1941" s="661"/>
      <c r="H1941" s="662"/>
    </row>
    <row r="1942" spans="1:8" s="240" customFormat="1">
      <c r="A1942" s="270"/>
      <c r="B1942" s="271"/>
      <c r="C1942" s="270"/>
      <c r="D1942" s="272"/>
      <c r="E1942" s="247"/>
      <c r="F1942" s="273"/>
      <c r="G1942" s="661"/>
      <c r="H1942" s="662"/>
    </row>
    <row r="1943" spans="1:8" s="240" customFormat="1">
      <c r="A1943" s="270"/>
      <c r="B1943" s="271"/>
      <c r="C1943" s="270"/>
      <c r="D1943" s="272"/>
      <c r="E1943" s="247"/>
      <c r="F1943" s="273"/>
      <c r="G1943" s="661"/>
      <c r="H1943" s="662"/>
    </row>
    <row r="1944" spans="1:8" s="240" customFormat="1">
      <c r="A1944" s="270"/>
      <c r="B1944" s="271"/>
      <c r="C1944" s="270"/>
      <c r="D1944" s="272"/>
      <c r="E1944" s="247"/>
      <c r="F1944" s="273"/>
      <c r="G1944" s="661"/>
      <c r="H1944" s="662"/>
    </row>
    <row r="1945" spans="1:8" s="240" customFormat="1">
      <c r="A1945" s="270"/>
      <c r="B1945" s="271"/>
      <c r="C1945" s="270"/>
      <c r="D1945" s="272"/>
      <c r="E1945" s="247"/>
      <c r="F1945" s="273"/>
      <c r="G1945" s="661"/>
      <c r="H1945" s="662"/>
    </row>
    <row r="1946" spans="1:8" s="240" customFormat="1">
      <c r="A1946" s="270"/>
      <c r="B1946" s="271"/>
      <c r="C1946" s="270"/>
      <c r="D1946" s="272"/>
      <c r="E1946" s="247"/>
      <c r="F1946" s="273"/>
      <c r="G1946" s="661"/>
      <c r="H1946" s="662"/>
    </row>
    <row r="1947" spans="1:8" s="240" customFormat="1">
      <c r="A1947" s="270"/>
      <c r="B1947" s="271"/>
      <c r="C1947" s="270"/>
      <c r="D1947" s="272"/>
      <c r="E1947" s="247"/>
      <c r="F1947" s="273"/>
      <c r="G1947" s="661"/>
      <c r="H1947" s="662"/>
    </row>
    <row r="1948" spans="1:8" s="240" customFormat="1">
      <c r="A1948" s="270"/>
      <c r="B1948" s="271"/>
      <c r="C1948" s="270"/>
      <c r="D1948" s="272"/>
      <c r="E1948" s="247"/>
      <c r="F1948" s="273"/>
      <c r="G1948" s="661"/>
      <c r="H1948" s="662"/>
    </row>
    <row r="1949" spans="1:8" s="240" customFormat="1">
      <c r="A1949" s="270"/>
      <c r="B1949" s="271"/>
      <c r="C1949" s="270"/>
      <c r="D1949" s="272"/>
      <c r="E1949" s="247"/>
      <c r="F1949" s="273"/>
      <c r="G1949" s="661"/>
      <c r="H1949" s="662"/>
    </row>
    <row r="1950" spans="1:8" s="240" customFormat="1">
      <c r="A1950" s="270"/>
      <c r="B1950" s="271"/>
      <c r="C1950" s="270"/>
      <c r="D1950" s="272"/>
      <c r="E1950" s="247"/>
      <c r="F1950" s="273"/>
      <c r="G1950" s="661"/>
      <c r="H1950" s="662"/>
    </row>
    <row r="1951" spans="1:8" s="240" customFormat="1">
      <c r="A1951" s="270"/>
      <c r="B1951" s="271"/>
      <c r="C1951" s="270"/>
      <c r="D1951" s="272"/>
      <c r="E1951" s="247"/>
      <c r="F1951" s="273"/>
      <c r="G1951" s="661"/>
      <c r="H1951" s="662"/>
    </row>
    <row r="1952" spans="1:8" s="240" customFormat="1">
      <c r="A1952" s="270"/>
      <c r="B1952" s="271"/>
      <c r="C1952" s="270"/>
      <c r="D1952" s="272"/>
      <c r="E1952" s="247"/>
      <c r="F1952" s="273"/>
      <c r="G1952" s="661"/>
      <c r="H1952" s="662"/>
    </row>
    <row r="1953" spans="1:8" s="240" customFormat="1">
      <c r="A1953" s="270"/>
      <c r="B1953" s="271"/>
      <c r="C1953" s="270"/>
      <c r="D1953" s="272"/>
      <c r="E1953" s="247"/>
      <c r="F1953" s="273"/>
      <c r="G1953" s="661"/>
      <c r="H1953" s="662"/>
    </row>
    <row r="1954" spans="1:8" s="240" customFormat="1">
      <c r="A1954" s="270"/>
      <c r="B1954" s="271"/>
      <c r="C1954" s="270"/>
      <c r="D1954" s="272"/>
      <c r="E1954" s="247"/>
      <c r="F1954" s="273"/>
      <c r="G1954" s="661"/>
      <c r="H1954" s="662"/>
    </row>
    <row r="1955" spans="1:8" s="240" customFormat="1">
      <c r="A1955" s="270"/>
      <c r="B1955" s="271"/>
      <c r="C1955" s="270"/>
      <c r="D1955" s="272"/>
      <c r="E1955" s="247"/>
      <c r="F1955" s="273"/>
      <c r="G1955" s="661"/>
      <c r="H1955" s="662"/>
    </row>
    <row r="1956" spans="1:8" s="240" customFormat="1">
      <c r="A1956" s="270"/>
      <c r="B1956" s="271"/>
      <c r="C1956" s="270"/>
      <c r="D1956" s="272"/>
      <c r="E1956" s="247"/>
      <c r="F1956" s="273"/>
      <c r="G1956" s="661"/>
      <c r="H1956" s="662"/>
    </row>
    <row r="1957" spans="1:8" s="240" customFormat="1">
      <c r="A1957" s="270"/>
      <c r="B1957" s="271"/>
      <c r="C1957" s="270"/>
      <c r="D1957" s="272"/>
      <c r="E1957" s="247"/>
      <c r="F1957" s="273"/>
      <c r="G1957" s="661"/>
      <c r="H1957" s="662"/>
    </row>
    <row r="1958" spans="1:8" s="240" customFormat="1">
      <c r="A1958" s="270"/>
      <c r="B1958" s="271"/>
      <c r="C1958" s="270"/>
      <c r="D1958" s="272"/>
      <c r="E1958" s="247"/>
      <c r="F1958" s="273"/>
      <c r="G1958" s="661"/>
      <c r="H1958" s="662"/>
    </row>
    <row r="1959" spans="1:8" s="240" customFormat="1">
      <c r="A1959" s="270"/>
      <c r="B1959" s="271"/>
      <c r="C1959" s="270"/>
      <c r="D1959" s="272"/>
      <c r="E1959" s="247"/>
      <c r="F1959" s="273"/>
      <c r="G1959" s="661"/>
      <c r="H1959" s="662"/>
    </row>
    <row r="1960" spans="1:8" s="240" customFormat="1">
      <c r="A1960" s="270"/>
      <c r="B1960" s="271"/>
      <c r="C1960" s="270"/>
      <c r="D1960" s="272"/>
      <c r="E1960" s="247"/>
      <c r="F1960" s="273"/>
      <c r="G1960" s="661"/>
      <c r="H1960" s="662"/>
    </row>
    <row r="1961" spans="1:8" s="240" customFormat="1">
      <c r="A1961" s="270"/>
      <c r="B1961" s="271"/>
      <c r="C1961" s="270"/>
      <c r="D1961" s="272"/>
      <c r="E1961" s="247"/>
      <c r="F1961" s="273"/>
      <c r="G1961" s="661"/>
      <c r="H1961" s="662"/>
    </row>
    <row r="1962" spans="1:8" s="240" customFormat="1">
      <c r="A1962" s="270"/>
      <c r="B1962" s="271"/>
      <c r="C1962" s="270"/>
      <c r="D1962" s="272"/>
      <c r="E1962" s="247"/>
      <c r="F1962" s="273"/>
      <c r="G1962" s="661"/>
      <c r="H1962" s="662"/>
    </row>
    <row r="1963" spans="1:8" s="240" customFormat="1">
      <c r="A1963" s="270"/>
      <c r="B1963" s="271"/>
      <c r="C1963" s="270"/>
      <c r="D1963" s="272"/>
      <c r="E1963" s="247"/>
      <c r="F1963" s="273"/>
      <c r="G1963" s="661"/>
      <c r="H1963" s="662"/>
    </row>
    <row r="1964" spans="1:8" s="240" customFormat="1">
      <c r="A1964" s="270"/>
      <c r="B1964" s="271"/>
      <c r="C1964" s="270"/>
      <c r="D1964" s="272"/>
      <c r="E1964" s="247"/>
      <c r="F1964" s="273"/>
      <c r="G1964" s="661"/>
      <c r="H1964" s="662"/>
    </row>
    <row r="1965" spans="1:8" s="240" customFormat="1">
      <c r="A1965" s="270"/>
      <c r="B1965" s="271"/>
      <c r="C1965" s="270"/>
      <c r="D1965" s="272"/>
      <c r="E1965" s="247"/>
      <c r="F1965" s="273"/>
      <c r="G1965" s="661"/>
      <c r="H1965" s="662"/>
    </row>
    <row r="1966" spans="1:8" s="240" customFormat="1">
      <c r="A1966" s="270"/>
      <c r="B1966" s="271"/>
      <c r="C1966" s="270"/>
      <c r="D1966" s="272"/>
      <c r="E1966" s="247"/>
      <c r="F1966" s="273"/>
      <c r="G1966" s="661"/>
      <c r="H1966" s="662"/>
    </row>
    <row r="1967" spans="1:8" s="240" customFormat="1">
      <c r="A1967" s="270"/>
      <c r="B1967" s="271"/>
      <c r="C1967" s="270"/>
      <c r="D1967" s="272"/>
      <c r="E1967" s="247"/>
      <c r="F1967" s="273"/>
      <c r="G1967" s="661"/>
      <c r="H1967" s="662"/>
    </row>
    <row r="1968" spans="1:8" s="240" customFormat="1">
      <c r="A1968" s="270"/>
      <c r="B1968" s="271"/>
      <c r="C1968" s="270"/>
      <c r="D1968" s="272"/>
      <c r="E1968" s="247"/>
      <c r="F1968" s="273"/>
      <c r="G1968" s="661"/>
      <c r="H1968" s="662"/>
    </row>
    <row r="1969" spans="1:8" s="240" customFormat="1">
      <c r="A1969" s="270"/>
      <c r="B1969" s="271"/>
      <c r="C1969" s="270"/>
      <c r="D1969" s="272"/>
      <c r="E1969" s="247"/>
      <c r="F1969" s="273"/>
      <c r="G1969" s="661"/>
      <c r="H1969" s="662"/>
    </row>
    <row r="1970" spans="1:8" s="240" customFormat="1">
      <c r="A1970" s="270"/>
      <c r="B1970" s="271"/>
      <c r="C1970" s="270"/>
      <c r="D1970" s="272"/>
      <c r="E1970" s="247"/>
      <c r="F1970" s="273"/>
      <c r="G1970" s="661"/>
      <c r="H1970" s="662"/>
    </row>
    <row r="1971" spans="1:8" s="240" customFormat="1">
      <c r="A1971" s="270"/>
      <c r="B1971" s="271"/>
      <c r="C1971" s="270"/>
      <c r="D1971" s="272"/>
      <c r="E1971" s="247"/>
      <c r="F1971" s="273"/>
      <c r="G1971" s="661"/>
      <c r="H1971" s="662"/>
    </row>
    <row r="1972" spans="1:8" s="240" customFormat="1">
      <c r="A1972" s="270"/>
      <c r="B1972" s="271"/>
      <c r="C1972" s="270"/>
      <c r="D1972" s="272"/>
      <c r="E1972" s="247"/>
      <c r="F1972" s="273"/>
      <c r="G1972" s="661"/>
      <c r="H1972" s="662"/>
    </row>
    <row r="1973" spans="1:8" s="240" customFormat="1">
      <c r="A1973" s="270"/>
      <c r="B1973" s="271"/>
      <c r="C1973" s="270"/>
      <c r="D1973" s="272"/>
      <c r="E1973" s="247"/>
      <c r="F1973" s="273"/>
      <c r="G1973" s="661"/>
      <c r="H1973" s="662"/>
    </row>
    <row r="1974" spans="1:8" s="240" customFormat="1">
      <c r="A1974" s="270"/>
      <c r="B1974" s="271"/>
      <c r="C1974" s="270"/>
      <c r="D1974" s="272"/>
      <c r="E1974" s="247"/>
      <c r="F1974" s="273"/>
      <c r="G1974" s="661"/>
      <c r="H1974" s="662"/>
    </row>
    <row r="1975" spans="1:8" s="240" customFormat="1">
      <c r="A1975" s="270"/>
      <c r="B1975" s="271"/>
      <c r="C1975" s="270"/>
      <c r="D1975" s="272"/>
      <c r="E1975" s="247"/>
      <c r="F1975" s="273"/>
      <c r="G1975" s="661"/>
      <c r="H1975" s="662"/>
    </row>
    <row r="1976" spans="1:8" s="240" customFormat="1">
      <c r="A1976" s="270"/>
      <c r="B1976" s="271"/>
      <c r="C1976" s="270"/>
      <c r="D1976" s="272"/>
      <c r="E1976" s="247"/>
      <c r="F1976" s="273"/>
      <c r="G1976" s="661"/>
      <c r="H1976" s="662"/>
    </row>
    <row r="1977" spans="1:8" s="240" customFormat="1">
      <c r="A1977" s="270"/>
      <c r="B1977" s="271"/>
      <c r="C1977" s="270"/>
      <c r="D1977" s="272"/>
      <c r="E1977" s="247"/>
      <c r="F1977" s="273"/>
      <c r="G1977" s="661"/>
      <c r="H1977" s="662"/>
    </row>
    <row r="1978" spans="1:8" s="240" customFormat="1">
      <c r="A1978" s="270"/>
      <c r="B1978" s="271"/>
      <c r="C1978" s="270"/>
      <c r="D1978" s="272"/>
      <c r="E1978" s="247"/>
      <c r="F1978" s="273"/>
      <c r="G1978" s="661"/>
      <c r="H1978" s="662"/>
    </row>
    <row r="1979" spans="1:8" s="240" customFormat="1">
      <c r="A1979" s="270"/>
      <c r="B1979" s="271"/>
      <c r="C1979" s="270"/>
      <c r="D1979" s="272"/>
      <c r="E1979" s="247"/>
      <c r="F1979" s="273"/>
      <c r="G1979" s="661"/>
      <c r="H1979" s="662"/>
    </row>
    <row r="1980" spans="1:8" s="240" customFormat="1">
      <c r="A1980" s="270"/>
      <c r="B1980" s="271"/>
      <c r="C1980" s="270"/>
      <c r="D1980" s="272"/>
      <c r="E1980" s="247"/>
      <c r="F1980" s="273"/>
      <c r="G1980" s="661"/>
      <c r="H1980" s="662"/>
    </row>
    <row r="1981" spans="1:8" s="240" customFormat="1">
      <c r="A1981" s="270"/>
      <c r="B1981" s="271"/>
      <c r="C1981" s="270"/>
      <c r="D1981" s="272"/>
      <c r="E1981" s="247"/>
      <c r="F1981" s="273"/>
      <c r="G1981" s="661"/>
      <c r="H1981" s="662"/>
    </row>
    <row r="1982" spans="1:8" s="240" customFormat="1">
      <c r="A1982" s="270"/>
      <c r="B1982" s="271"/>
      <c r="C1982" s="270"/>
      <c r="D1982" s="272"/>
      <c r="E1982" s="247"/>
      <c r="F1982" s="273"/>
      <c r="G1982" s="661"/>
      <c r="H1982" s="662"/>
    </row>
    <row r="1983" spans="1:8" s="240" customFormat="1">
      <c r="A1983" s="270"/>
      <c r="B1983" s="271"/>
      <c r="C1983" s="270"/>
      <c r="D1983" s="272"/>
      <c r="E1983" s="247"/>
      <c r="F1983" s="273"/>
      <c r="G1983" s="661"/>
      <c r="H1983" s="662"/>
    </row>
    <row r="1984" spans="1:8" s="240" customFormat="1">
      <c r="A1984" s="270"/>
      <c r="B1984" s="271"/>
      <c r="C1984" s="270"/>
      <c r="D1984" s="272"/>
      <c r="E1984" s="247"/>
      <c r="F1984" s="273"/>
      <c r="G1984" s="661"/>
      <c r="H1984" s="662"/>
    </row>
    <row r="1985" spans="1:8" s="240" customFormat="1">
      <c r="A1985" s="270"/>
      <c r="B1985" s="271"/>
      <c r="C1985" s="270"/>
      <c r="D1985" s="272"/>
      <c r="E1985" s="247"/>
      <c r="F1985" s="273"/>
      <c r="G1985" s="661"/>
      <c r="H1985" s="662"/>
    </row>
    <row r="1986" spans="1:8" s="240" customFormat="1">
      <c r="A1986" s="270"/>
      <c r="B1986" s="271"/>
      <c r="C1986" s="270"/>
      <c r="D1986" s="272"/>
      <c r="E1986" s="247"/>
      <c r="F1986" s="273"/>
      <c r="G1986" s="661"/>
      <c r="H1986" s="662"/>
    </row>
    <row r="1987" spans="1:8" s="240" customFormat="1">
      <c r="A1987" s="270"/>
      <c r="B1987" s="271"/>
      <c r="C1987" s="270"/>
      <c r="D1987" s="272"/>
      <c r="E1987" s="247"/>
      <c r="F1987" s="273"/>
      <c r="G1987" s="661"/>
      <c r="H1987" s="662"/>
    </row>
    <row r="1988" spans="1:8" s="240" customFormat="1">
      <c r="A1988" s="270"/>
      <c r="B1988" s="271"/>
      <c r="C1988" s="270"/>
      <c r="D1988" s="272"/>
      <c r="E1988" s="247"/>
      <c r="F1988" s="273"/>
      <c r="G1988" s="661"/>
      <c r="H1988" s="662"/>
    </row>
    <row r="1989" spans="1:8" s="240" customFormat="1">
      <c r="A1989" s="270"/>
      <c r="B1989" s="271"/>
      <c r="C1989" s="270"/>
      <c r="D1989" s="272"/>
      <c r="E1989" s="247"/>
      <c r="F1989" s="273"/>
      <c r="G1989" s="661"/>
      <c r="H1989" s="662"/>
    </row>
    <row r="1990" spans="1:8" s="240" customFormat="1">
      <c r="A1990" s="270"/>
      <c r="B1990" s="271"/>
      <c r="C1990" s="270"/>
      <c r="D1990" s="272"/>
      <c r="E1990" s="247"/>
      <c r="F1990" s="273"/>
      <c r="G1990" s="661"/>
      <c r="H1990" s="662"/>
    </row>
    <row r="1991" spans="1:8" s="240" customFormat="1">
      <c r="A1991" s="270"/>
      <c r="B1991" s="271"/>
      <c r="C1991" s="270"/>
      <c r="D1991" s="272"/>
      <c r="E1991" s="247"/>
      <c r="F1991" s="273"/>
      <c r="G1991" s="661"/>
      <c r="H1991" s="662"/>
    </row>
    <row r="1992" spans="1:8" s="240" customFormat="1">
      <c r="A1992" s="270"/>
      <c r="B1992" s="271"/>
      <c r="C1992" s="270"/>
      <c r="D1992" s="272"/>
      <c r="E1992" s="247"/>
      <c r="F1992" s="273"/>
      <c r="G1992" s="661"/>
      <c r="H1992" s="662"/>
    </row>
    <row r="1993" spans="1:8" s="240" customFormat="1">
      <c r="A1993" s="270"/>
      <c r="B1993" s="271"/>
      <c r="C1993" s="270"/>
      <c r="D1993" s="272"/>
      <c r="E1993" s="247"/>
      <c r="F1993" s="273"/>
      <c r="G1993" s="661"/>
      <c r="H1993" s="662"/>
    </row>
    <row r="1994" spans="1:8" s="240" customFormat="1">
      <c r="A1994" s="270"/>
      <c r="B1994" s="271"/>
      <c r="C1994" s="270"/>
      <c r="D1994" s="272"/>
      <c r="E1994" s="247"/>
      <c r="F1994" s="273"/>
      <c r="G1994" s="661"/>
      <c r="H1994" s="662"/>
    </row>
    <row r="1995" spans="1:8" s="240" customFormat="1">
      <c r="A1995" s="270"/>
      <c r="B1995" s="271"/>
      <c r="C1995" s="270"/>
      <c r="D1995" s="272"/>
      <c r="E1995" s="247"/>
      <c r="F1995" s="273"/>
      <c r="G1995" s="661"/>
      <c r="H1995" s="662"/>
    </row>
    <row r="1996" spans="1:8" s="240" customFormat="1">
      <c r="A1996" s="270"/>
      <c r="B1996" s="271"/>
      <c r="C1996" s="270"/>
      <c r="D1996" s="272"/>
      <c r="E1996" s="247"/>
      <c r="F1996" s="273"/>
      <c r="G1996" s="661"/>
      <c r="H1996" s="662"/>
    </row>
    <row r="1997" spans="1:8" s="240" customFormat="1">
      <c r="A1997" s="270"/>
      <c r="B1997" s="271"/>
      <c r="C1997" s="270"/>
      <c r="D1997" s="272"/>
      <c r="E1997" s="247"/>
      <c r="F1997" s="273"/>
      <c r="G1997" s="661"/>
      <c r="H1997" s="662"/>
    </row>
    <row r="1998" spans="1:8" s="240" customFormat="1">
      <c r="A1998" s="270"/>
      <c r="B1998" s="271"/>
      <c r="C1998" s="270"/>
      <c r="D1998" s="272"/>
      <c r="E1998" s="247"/>
      <c r="F1998" s="273"/>
      <c r="G1998" s="661"/>
      <c r="H1998" s="662"/>
    </row>
    <row r="1999" spans="1:8" s="240" customFormat="1">
      <c r="A1999" s="270"/>
      <c r="B1999" s="271"/>
      <c r="C1999" s="270"/>
      <c r="D1999" s="272"/>
      <c r="E1999" s="247"/>
      <c r="F1999" s="273"/>
      <c r="G1999" s="661"/>
      <c r="H1999" s="662"/>
    </row>
    <row r="2000" spans="1:8" s="240" customFormat="1">
      <c r="A2000" s="270"/>
      <c r="B2000" s="271"/>
      <c r="C2000" s="270"/>
      <c r="D2000" s="272"/>
      <c r="E2000" s="247"/>
      <c r="F2000" s="273"/>
      <c r="G2000" s="661"/>
      <c r="H2000" s="662"/>
    </row>
    <row r="2001" spans="1:8" s="240" customFormat="1">
      <c r="A2001" s="270"/>
      <c r="B2001" s="271"/>
      <c r="C2001" s="270"/>
      <c r="D2001" s="272"/>
      <c r="E2001" s="247"/>
      <c r="F2001" s="273"/>
      <c r="G2001" s="661"/>
      <c r="H2001" s="662"/>
    </row>
    <row r="2002" spans="1:8" s="240" customFormat="1">
      <c r="A2002" s="270"/>
      <c r="B2002" s="271"/>
      <c r="C2002" s="270"/>
      <c r="D2002" s="272"/>
      <c r="E2002" s="247"/>
      <c r="F2002" s="273"/>
      <c r="G2002" s="661"/>
      <c r="H2002" s="662"/>
    </row>
    <row r="2003" spans="1:8" s="240" customFormat="1">
      <c r="A2003" s="270"/>
      <c r="B2003" s="271"/>
      <c r="C2003" s="270"/>
      <c r="D2003" s="272"/>
      <c r="E2003" s="247"/>
      <c r="F2003" s="273"/>
      <c r="G2003" s="661"/>
      <c r="H2003" s="662"/>
    </row>
    <row r="2004" spans="1:8" s="240" customFormat="1">
      <c r="A2004" s="270"/>
      <c r="B2004" s="271"/>
      <c r="C2004" s="270"/>
      <c r="D2004" s="272"/>
      <c r="E2004" s="247"/>
      <c r="F2004" s="273"/>
      <c r="G2004" s="661"/>
      <c r="H2004" s="662"/>
    </row>
    <row r="2005" spans="1:8" s="240" customFormat="1">
      <c r="A2005" s="270"/>
      <c r="B2005" s="271"/>
      <c r="C2005" s="270"/>
      <c r="D2005" s="272"/>
      <c r="E2005" s="247"/>
      <c r="F2005" s="273"/>
      <c r="G2005" s="661"/>
      <c r="H2005" s="662"/>
    </row>
    <row r="2006" spans="1:8" s="240" customFormat="1">
      <c r="A2006" s="270"/>
      <c r="B2006" s="271"/>
      <c r="C2006" s="270"/>
      <c r="D2006" s="272"/>
      <c r="E2006" s="247"/>
      <c r="F2006" s="273"/>
      <c r="G2006" s="661"/>
      <c r="H2006" s="662"/>
    </row>
    <row r="2007" spans="1:8" s="240" customFormat="1">
      <c r="A2007" s="270"/>
      <c r="B2007" s="271"/>
      <c r="C2007" s="270"/>
      <c r="D2007" s="272"/>
      <c r="E2007" s="247"/>
      <c r="F2007" s="273"/>
      <c r="G2007" s="661"/>
      <c r="H2007" s="662"/>
    </row>
    <row r="2008" spans="1:8" s="240" customFormat="1">
      <c r="A2008" s="270"/>
      <c r="B2008" s="271"/>
      <c r="C2008" s="270"/>
      <c r="D2008" s="272"/>
      <c r="E2008" s="247"/>
      <c r="F2008" s="273"/>
      <c r="G2008" s="661"/>
      <c r="H2008" s="662"/>
    </row>
    <row r="2009" spans="1:8" s="240" customFormat="1">
      <c r="A2009" s="270"/>
      <c r="B2009" s="271"/>
      <c r="C2009" s="270"/>
      <c r="D2009" s="272"/>
      <c r="E2009" s="247"/>
      <c r="F2009" s="273"/>
      <c r="G2009" s="661"/>
      <c r="H2009" s="662"/>
    </row>
    <row r="2010" spans="1:8" s="240" customFormat="1">
      <c r="A2010" s="270"/>
      <c r="B2010" s="271"/>
      <c r="C2010" s="270"/>
      <c r="D2010" s="272"/>
      <c r="E2010" s="247"/>
      <c r="F2010" s="273"/>
      <c r="G2010" s="661"/>
      <c r="H2010" s="662"/>
    </row>
    <row r="2011" spans="1:8" s="240" customFormat="1">
      <c r="A2011" s="270"/>
      <c r="B2011" s="271"/>
      <c r="C2011" s="270"/>
      <c r="D2011" s="272"/>
      <c r="E2011" s="247"/>
      <c r="F2011" s="273"/>
      <c r="G2011" s="661"/>
      <c r="H2011" s="662"/>
    </row>
    <row r="2012" spans="1:8" s="240" customFormat="1">
      <c r="A2012" s="270"/>
      <c r="B2012" s="271"/>
      <c r="C2012" s="270"/>
      <c r="D2012" s="272"/>
      <c r="E2012" s="247"/>
      <c r="F2012" s="273"/>
      <c r="G2012" s="661"/>
      <c r="H2012" s="662"/>
    </row>
    <row r="2013" spans="1:8" s="240" customFormat="1">
      <c r="A2013" s="270"/>
      <c r="B2013" s="271"/>
      <c r="C2013" s="270"/>
      <c r="D2013" s="272"/>
      <c r="E2013" s="247"/>
      <c r="F2013" s="273"/>
      <c r="G2013" s="661"/>
      <c r="H2013" s="662"/>
    </row>
    <row r="2014" spans="1:8" s="240" customFormat="1">
      <c r="A2014" s="270"/>
      <c r="B2014" s="271"/>
      <c r="C2014" s="270"/>
      <c r="D2014" s="272"/>
      <c r="E2014" s="247"/>
      <c r="F2014" s="273"/>
      <c r="G2014" s="661"/>
      <c r="H2014" s="662"/>
    </row>
    <row r="2015" spans="1:8" s="240" customFormat="1">
      <c r="A2015" s="270"/>
      <c r="B2015" s="271"/>
      <c r="C2015" s="270"/>
      <c r="D2015" s="272"/>
      <c r="E2015" s="247"/>
      <c r="F2015" s="273"/>
      <c r="G2015" s="661"/>
      <c r="H2015" s="662"/>
    </row>
    <row r="2016" spans="1:8" s="240" customFormat="1">
      <c r="A2016" s="270"/>
      <c r="B2016" s="271"/>
      <c r="C2016" s="270"/>
      <c r="D2016" s="272"/>
      <c r="E2016" s="247"/>
      <c r="F2016" s="273"/>
      <c r="G2016" s="661"/>
      <c r="H2016" s="662"/>
    </row>
    <row r="2017" spans="1:8" s="240" customFormat="1">
      <c r="A2017" s="270"/>
      <c r="B2017" s="271"/>
      <c r="C2017" s="270"/>
      <c r="D2017" s="272"/>
      <c r="E2017" s="247"/>
      <c r="F2017" s="273"/>
      <c r="G2017" s="661"/>
      <c r="H2017" s="662"/>
    </row>
    <row r="2018" spans="1:8" s="240" customFormat="1">
      <c r="A2018" s="270"/>
      <c r="B2018" s="271"/>
      <c r="C2018" s="270"/>
      <c r="D2018" s="272"/>
      <c r="E2018" s="247"/>
      <c r="F2018" s="273"/>
      <c r="G2018" s="661"/>
      <c r="H2018" s="662"/>
    </row>
    <row r="2019" spans="1:8" s="240" customFormat="1">
      <c r="A2019" s="270"/>
      <c r="B2019" s="271"/>
      <c r="C2019" s="270"/>
      <c r="D2019" s="272"/>
      <c r="E2019" s="247"/>
      <c r="F2019" s="273"/>
      <c r="G2019" s="661"/>
      <c r="H2019" s="662"/>
    </row>
    <row r="2020" spans="1:8" s="240" customFormat="1">
      <c r="A2020" s="270"/>
      <c r="B2020" s="271"/>
      <c r="C2020" s="270"/>
      <c r="D2020" s="272"/>
      <c r="E2020" s="247"/>
      <c r="F2020" s="273"/>
      <c r="G2020" s="661"/>
      <c r="H2020" s="662"/>
    </row>
    <row r="2021" spans="1:8" s="240" customFormat="1">
      <c r="A2021" s="270"/>
      <c r="B2021" s="271"/>
      <c r="C2021" s="270"/>
      <c r="D2021" s="272"/>
      <c r="E2021" s="247"/>
      <c r="F2021" s="273"/>
      <c r="G2021" s="661"/>
      <c r="H2021" s="662"/>
    </row>
    <row r="2022" spans="1:8" s="240" customFormat="1">
      <c r="A2022" s="270"/>
      <c r="B2022" s="271"/>
      <c r="C2022" s="270"/>
      <c r="D2022" s="272"/>
      <c r="E2022" s="247"/>
      <c r="F2022" s="273"/>
      <c r="G2022" s="661"/>
      <c r="H2022" s="662"/>
    </row>
    <row r="2023" spans="1:8" s="240" customFormat="1">
      <c r="A2023" s="270"/>
      <c r="B2023" s="271"/>
      <c r="C2023" s="270"/>
      <c r="D2023" s="272"/>
      <c r="E2023" s="247"/>
      <c r="F2023" s="273"/>
      <c r="G2023" s="661"/>
      <c r="H2023" s="662"/>
    </row>
    <row r="2024" spans="1:8" s="240" customFormat="1">
      <c r="A2024" s="270"/>
      <c r="B2024" s="271"/>
      <c r="C2024" s="270"/>
      <c r="D2024" s="272"/>
      <c r="E2024" s="247"/>
      <c r="F2024" s="273"/>
      <c r="G2024" s="661"/>
      <c r="H2024" s="662"/>
    </row>
    <row r="2025" spans="1:8" s="240" customFormat="1">
      <c r="A2025" s="270"/>
      <c r="B2025" s="271"/>
      <c r="C2025" s="270"/>
      <c r="D2025" s="272"/>
      <c r="E2025" s="247"/>
      <c r="F2025" s="273"/>
      <c r="G2025" s="661"/>
      <c r="H2025" s="662"/>
    </row>
    <row r="2026" spans="1:8" s="240" customFormat="1">
      <c r="A2026" s="270"/>
      <c r="B2026" s="271"/>
      <c r="C2026" s="270"/>
      <c r="D2026" s="272"/>
      <c r="E2026" s="247"/>
      <c r="F2026" s="273"/>
      <c r="G2026" s="661"/>
      <c r="H2026" s="662"/>
    </row>
    <row r="2027" spans="1:8" s="240" customFormat="1">
      <c r="A2027" s="270"/>
      <c r="B2027" s="271"/>
      <c r="C2027" s="270"/>
      <c r="D2027" s="272"/>
      <c r="E2027" s="247"/>
      <c r="F2027" s="273"/>
      <c r="G2027" s="661"/>
      <c r="H2027" s="662"/>
    </row>
    <row r="2028" spans="1:8" s="240" customFormat="1">
      <c r="A2028" s="270"/>
      <c r="B2028" s="271"/>
      <c r="C2028" s="270"/>
      <c r="D2028" s="272"/>
      <c r="E2028" s="247"/>
      <c r="F2028" s="273"/>
      <c r="G2028" s="661"/>
      <c r="H2028" s="662"/>
    </row>
    <row r="2029" spans="1:8" s="240" customFormat="1">
      <c r="A2029" s="270"/>
      <c r="B2029" s="271"/>
      <c r="C2029" s="270"/>
      <c r="D2029" s="272"/>
      <c r="E2029" s="247"/>
      <c r="F2029" s="273"/>
      <c r="G2029" s="661"/>
      <c r="H2029" s="662"/>
    </row>
    <row r="2030" spans="1:8" s="240" customFormat="1">
      <c r="A2030" s="270"/>
      <c r="B2030" s="271"/>
      <c r="C2030" s="270"/>
      <c r="D2030" s="272"/>
      <c r="E2030" s="247"/>
      <c r="F2030" s="273"/>
      <c r="G2030" s="661"/>
      <c r="H2030" s="662"/>
    </row>
    <row r="2031" spans="1:8" s="240" customFormat="1">
      <c r="A2031" s="270"/>
      <c r="B2031" s="271"/>
      <c r="C2031" s="270"/>
      <c r="D2031" s="272"/>
      <c r="E2031" s="247"/>
      <c r="F2031" s="273"/>
      <c r="G2031" s="661"/>
      <c r="H2031" s="662"/>
    </row>
    <row r="2032" spans="1:8" s="240" customFormat="1">
      <c r="A2032" s="270"/>
      <c r="B2032" s="271"/>
      <c r="C2032" s="270"/>
      <c r="D2032" s="272"/>
      <c r="E2032" s="247"/>
      <c r="F2032" s="273"/>
      <c r="G2032" s="661"/>
      <c r="H2032" s="662"/>
    </row>
    <row r="2033" spans="1:8" s="240" customFormat="1">
      <c r="A2033" s="270"/>
      <c r="B2033" s="271"/>
      <c r="C2033" s="270"/>
      <c r="D2033" s="272"/>
      <c r="E2033" s="247"/>
      <c r="F2033" s="273"/>
      <c r="G2033" s="661"/>
      <c r="H2033" s="662"/>
    </row>
    <row r="2034" spans="1:8" s="240" customFormat="1">
      <c r="A2034" s="270"/>
      <c r="B2034" s="271"/>
      <c r="C2034" s="270"/>
      <c r="D2034" s="272"/>
      <c r="E2034" s="247"/>
      <c r="F2034" s="273"/>
      <c r="G2034" s="661"/>
      <c r="H2034" s="662"/>
    </row>
    <row r="2035" spans="1:8" s="240" customFormat="1">
      <c r="A2035" s="270"/>
      <c r="B2035" s="271"/>
      <c r="C2035" s="270"/>
      <c r="D2035" s="272"/>
      <c r="E2035" s="247"/>
      <c r="F2035" s="273"/>
      <c r="G2035" s="661"/>
      <c r="H2035" s="662"/>
    </row>
    <row r="2036" spans="1:8" s="240" customFormat="1">
      <c r="A2036" s="270"/>
      <c r="B2036" s="271"/>
      <c r="C2036" s="270"/>
      <c r="D2036" s="272"/>
      <c r="E2036" s="247"/>
      <c r="F2036" s="273"/>
      <c r="G2036" s="661"/>
      <c r="H2036" s="662"/>
    </row>
    <row r="2037" spans="1:8" s="240" customFormat="1">
      <c r="A2037" s="270"/>
      <c r="B2037" s="271"/>
      <c r="C2037" s="270"/>
      <c r="D2037" s="272"/>
      <c r="E2037" s="247"/>
      <c r="F2037" s="273"/>
      <c r="G2037" s="661"/>
      <c r="H2037" s="662"/>
    </row>
    <row r="2038" spans="1:8" s="240" customFormat="1">
      <c r="A2038" s="270"/>
      <c r="B2038" s="271"/>
      <c r="C2038" s="270"/>
      <c r="D2038" s="272"/>
      <c r="E2038" s="247"/>
      <c r="F2038" s="273"/>
      <c r="G2038" s="661"/>
      <c r="H2038" s="662"/>
    </row>
    <row r="2039" spans="1:8" s="240" customFormat="1">
      <c r="A2039" s="270"/>
      <c r="B2039" s="271"/>
      <c r="C2039" s="270"/>
      <c r="D2039" s="272"/>
      <c r="E2039" s="247"/>
      <c r="F2039" s="273"/>
      <c r="G2039" s="661"/>
      <c r="H2039" s="662"/>
    </row>
    <row r="2040" spans="1:8" s="240" customFormat="1">
      <c r="A2040" s="270"/>
      <c r="B2040" s="271"/>
      <c r="C2040" s="270"/>
      <c r="D2040" s="272"/>
      <c r="E2040" s="247"/>
      <c r="F2040" s="273"/>
      <c r="G2040" s="661"/>
      <c r="H2040" s="662"/>
    </row>
    <row r="2041" spans="1:8" s="240" customFormat="1">
      <c r="A2041" s="270"/>
      <c r="B2041" s="271"/>
      <c r="C2041" s="270"/>
      <c r="D2041" s="272"/>
      <c r="E2041" s="247"/>
      <c r="F2041" s="273"/>
      <c r="G2041" s="661"/>
      <c r="H2041" s="662"/>
    </row>
    <row r="2042" spans="1:8" s="240" customFormat="1">
      <c r="A2042" s="270"/>
      <c r="B2042" s="271"/>
      <c r="C2042" s="270"/>
      <c r="D2042" s="272"/>
      <c r="E2042" s="247"/>
      <c r="F2042" s="273"/>
      <c r="G2042" s="661"/>
      <c r="H2042" s="662"/>
    </row>
    <row r="2043" spans="1:8" s="240" customFormat="1">
      <c r="A2043" s="270"/>
      <c r="B2043" s="271"/>
      <c r="C2043" s="270"/>
      <c r="D2043" s="272"/>
      <c r="E2043" s="247"/>
      <c r="F2043" s="273"/>
      <c r="G2043" s="661"/>
      <c r="H2043" s="662"/>
    </row>
    <row r="2044" spans="1:8" s="240" customFormat="1">
      <c r="A2044" s="270"/>
      <c r="B2044" s="271"/>
      <c r="C2044" s="270"/>
      <c r="D2044" s="272"/>
      <c r="E2044" s="247"/>
      <c r="F2044" s="273"/>
      <c r="G2044" s="661"/>
      <c r="H2044" s="662"/>
    </row>
    <row r="2045" spans="1:8" s="240" customFormat="1">
      <c r="A2045" s="270"/>
      <c r="B2045" s="271"/>
      <c r="C2045" s="270"/>
      <c r="D2045" s="272"/>
      <c r="E2045" s="247"/>
      <c r="F2045" s="273"/>
      <c r="G2045" s="661"/>
      <c r="H2045" s="662"/>
    </row>
    <row r="2046" spans="1:8" s="240" customFormat="1">
      <c r="A2046" s="270"/>
      <c r="B2046" s="271"/>
      <c r="C2046" s="270"/>
      <c r="D2046" s="272"/>
      <c r="E2046" s="247"/>
      <c r="F2046" s="273"/>
      <c r="G2046" s="661"/>
      <c r="H2046" s="662"/>
    </row>
    <row r="2047" spans="1:8" s="240" customFormat="1">
      <c r="A2047" s="270"/>
      <c r="B2047" s="271"/>
      <c r="C2047" s="270"/>
      <c r="D2047" s="272"/>
      <c r="E2047" s="247"/>
      <c r="F2047" s="273"/>
      <c r="G2047" s="661"/>
      <c r="H2047" s="662"/>
    </row>
    <row r="2048" spans="1:8" s="240" customFormat="1">
      <c r="A2048" s="270"/>
      <c r="B2048" s="271"/>
      <c r="C2048" s="270"/>
      <c r="D2048" s="272"/>
      <c r="E2048" s="247"/>
      <c r="F2048" s="273"/>
      <c r="G2048" s="661"/>
      <c r="H2048" s="662"/>
    </row>
    <row r="2049" spans="1:8" s="240" customFormat="1">
      <c r="A2049" s="270"/>
      <c r="B2049" s="271"/>
      <c r="C2049" s="270"/>
      <c r="D2049" s="272"/>
      <c r="E2049" s="247"/>
      <c r="F2049" s="273"/>
      <c r="G2049" s="661"/>
      <c r="H2049" s="662"/>
    </row>
    <row r="2050" spans="1:8" s="240" customFormat="1">
      <c r="A2050" s="270"/>
      <c r="B2050" s="271"/>
      <c r="C2050" s="270"/>
      <c r="D2050" s="272"/>
      <c r="E2050" s="247"/>
      <c r="F2050" s="273"/>
      <c r="G2050" s="661"/>
      <c r="H2050" s="662"/>
    </row>
    <row r="2051" spans="1:8" s="240" customFormat="1">
      <c r="A2051" s="270"/>
      <c r="B2051" s="271"/>
      <c r="C2051" s="270"/>
      <c r="D2051" s="272"/>
      <c r="E2051" s="247"/>
      <c r="F2051" s="273"/>
      <c r="G2051" s="661"/>
      <c r="H2051" s="662"/>
    </row>
    <row r="2052" spans="1:8" s="240" customFormat="1">
      <c r="A2052" s="270"/>
      <c r="B2052" s="271"/>
      <c r="C2052" s="270"/>
      <c r="D2052" s="272"/>
      <c r="E2052" s="247"/>
      <c r="F2052" s="273"/>
      <c r="G2052" s="661"/>
      <c r="H2052" s="662"/>
    </row>
    <row r="2053" spans="1:8" s="240" customFormat="1">
      <c r="A2053" s="270"/>
      <c r="B2053" s="271"/>
      <c r="C2053" s="270"/>
      <c r="D2053" s="272"/>
      <c r="E2053" s="247"/>
      <c r="F2053" s="273"/>
      <c r="G2053" s="661"/>
      <c r="H2053" s="662"/>
    </row>
    <row r="2054" spans="1:8" s="240" customFormat="1">
      <c r="A2054" s="270"/>
      <c r="B2054" s="271"/>
      <c r="C2054" s="270"/>
      <c r="D2054" s="272"/>
      <c r="E2054" s="247"/>
      <c r="F2054" s="273"/>
      <c r="G2054" s="661"/>
      <c r="H2054" s="662"/>
    </row>
    <row r="2055" spans="1:8" s="240" customFormat="1">
      <c r="A2055" s="270"/>
      <c r="B2055" s="271"/>
      <c r="C2055" s="270"/>
      <c r="D2055" s="272"/>
      <c r="E2055" s="247"/>
      <c r="F2055" s="273"/>
      <c r="G2055" s="661"/>
      <c r="H2055" s="662"/>
    </row>
    <row r="2056" spans="1:8" s="240" customFormat="1">
      <c r="A2056" s="270"/>
      <c r="B2056" s="271"/>
      <c r="C2056" s="270"/>
      <c r="D2056" s="272"/>
      <c r="E2056" s="247"/>
      <c r="F2056" s="273"/>
      <c r="G2056" s="661"/>
      <c r="H2056" s="662"/>
    </row>
    <row r="2057" spans="1:8" s="240" customFormat="1">
      <c r="A2057" s="270"/>
      <c r="B2057" s="271"/>
      <c r="C2057" s="270"/>
      <c r="D2057" s="272"/>
      <c r="E2057" s="247"/>
      <c r="F2057" s="273"/>
      <c r="G2057" s="661"/>
      <c r="H2057" s="662"/>
    </row>
    <row r="2058" spans="1:8" s="240" customFormat="1">
      <c r="A2058" s="270"/>
      <c r="B2058" s="271"/>
      <c r="C2058" s="270"/>
      <c r="D2058" s="272"/>
      <c r="E2058" s="247"/>
      <c r="F2058" s="273"/>
      <c r="G2058" s="661"/>
      <c r="H2058" s="662"/>
    </row>
    <row r="2059" spans="1:8" s="240" customFormat="1">
      <c r="A2059" s="270"/>
      <c r="B2059" s="271"/>
      <c r="C2059" s="270"/>
      <c r="D2059" s="272"/>
      <c r="E2059" s="247"/>
      <c r="F2059" s="273"/>
      <c r="G2059" s="661"/>
      <c r="H2059" s="662"/>
    </row>
    <row r="2060" spans="1:8" s="240" customFormat="1">
      <c r="A2060" s="270"/>
      <c r="B2060" s="271"/>
      <c r="C2060" s="270"/>
      <c r="D2060" s="272"/>
      <c r="E2060" s="247"/>
      <c r="F2060" s="273"/>
      <c r="G2060" s="661"/>
      <c r="H2060" s="662"/>
    </row>
    <row r="2061" spans="1:8" s="240" customFormat="1">
      <c r="A2061" s="270"/>
      <c r="B2061" s="271"/>
      <c r="C2061" s="270"/>
      <c r="D2061" s="272"/>
      <c r="E2061" s="247"/>
      <c r="F2061" s="273"/>
      <c r="G2061" s="661"/>
      <c r="H2061" s="662"/>
    </row>
    <row r="2062" spans="1:8" s="240" customFormat="1">
      <c r="A2062" s="270"/>
      <c r="B2062" s="271"/>
      <c r="C2062" s="270"/>
      <c r="D2062" s="272"/>
      <c r="E2062" s="247"/>
      <c r="F2062" s="273"/>
      <c r="G2062" s="661"/>
      <c r="H2062" s="662"/>
    </row>
    <row r="2063" spans="1:8" s="240" customFormat="1">
      <c r="A2063" s="270"/>
      <c r="B2063" s="271"/>
      <c r="C2063" s="270"/>
      <c r="D2063" s="272"/>
      <c r="E2063" s="247"/>
      <c r="F2063" s="273"/>
      <c r="G2063" s="661"/>
      <c r="H2063" s="662"/>
    </row>
    <row r="2064" spans="1:8" s="240" customFormat="1">
      <c r="A2064" s="270"/>
      <c r="B2064" s="271"/>
      <c r="C2064" s="270"/>
      <c r="D2064" s="272"/>
      <c r="E2064" s="247"/>
      <c r="F2064" s="273"/>
      <c r="G2064" s="661"/>
      <c r="H2064" s="662"/>
    </row>
    <row r="2065" spans="1:8" s="240" customFormat="1">
      <c r="A2065" s="270"/>
      <c r="B2065" s="271"/>
      <c r="C2065" s="270"/>
      <c r="D2065" s="272"/>
      <c r="E2065" s="247"/>
      <c r="F2065" s="273"/>
      <c r="G2065" s="661"/>
      <c r="H2065" s="662"/>
    </row>
    <row r="2066" spans="1:8" s="240" customFormat="1">
      <c r="A2066" s="270"/>
      <c r="B2066" s="271"/>
      <c r="C2066" s="270"/>
      <c r="D2066" s="272"/>
      <c r="E2066" s="247"/>
      <c r="F2066" s="273"/>
      <c r="G2066" s="661"/>
      <c r="H2066" s="662"/>
    </row>
    <row r="2067" spans="1:8" s="240" customFormat="1">
      <c r="A2067" s="270"/>
      <c r="B2067" s="271"/>
      <c r="C2067" s="270"/>
      <c r="D2067" s="272"/>
      <c r="E2067" s="247"/>
      <c r="F2067" s="273"/>
      <c r="G2067" s="661"/>
      <c r="H2067" s="662"/>
    </row>
    <row r="2068" spans="1:8" s="240" customFormat="1">
      <c r="A2068" s="270"/>
      <c r="B2068" s="271"/>
      <c r="C2068" s="270"/>
      <c r="D2068" s="272"/>
      <c r="E2068" s="247"/>
      <c r="F2068" s="273"/>
      <c r="G2068" s="661"/>
      <c r="H2068" s="662"/>
    </row>
    <row r="2069" spans="1:8" s="240" customFormat="1">
      <c r="A2069" s="270"/>
      <c r="B2069" s="271"/>
      <c r="C2069" s="270"/>
      <c r="D2069" s="272"/>
      <c r="E2069" s="247"/>
      <c r="F2069" s="273"/>
      <c r="G2069" s="661"/>
      <c r="H2069" s="662"/>
    </row>
    <row r="2070" spans="1:8" s="240" customFormat="1">
      <c r="A2070" s="270"/>
      <c r="B2070" s="271"/>
      <c r="C2070" s="270"/>
      <c r="D2070" s="272"/>
      <c r="E2070" s="247"/>
      <c r="F2070" s="273"/>
      <c r="G2070" s="661"/>
      <c r="H2070" s="662"/>
    </row>
    <row r="2071" spans="1:8" s="240" customFormat="1">
      <c r="A2071" s="270"/>
      <c r="B2071" s="271"/>
      <c r="C2071" s="270"/>
      <c r="D2071" s="272"/>
      <c r="E2071" s="247"/>
      <c r="F2071" s="273"/>
      <c r="G2071" s="661"/>
      <c r="H2071" s="662"/>
    </row>
    <row r="2072" spans="1:8" s="240" customFormat="1">
      <c r="A2072" s="270"/>
      <c r="B2072" s="271"/>
      <c r="C2072" s="270"/>
      <c r="D2072" s="272"/>
      <c r="E2072" s="247"/>
      <c r="F2072" s="273"/>
      <c r="G2072" s="661"/>
      <c r="H2072" s="662"/>
    </row>
    <row r="2073" spans="1:8" s="240" customFormat="1">
      <c r="A2073" s="270"/>
      <c r="B2073" s="271"/>
      <c r="C2073" s="270"/>
      <c r="D2073" s="272"/>
      <c r="E2073" s="247"/>
      <c r="F2073" s="273"/>
      <c r="G2073" s="661"/>
      <c r="H2073" s="662"/>
    </row>
    <row r="2074" spans="1:8" s="240" customFormat="1">
      <c r="A2074" s="270"/>
      <c r="B2074" s="271"/>
      <c r="C2074" s="270"/>
      <c r="D2074" s="272"/>
      <c r="E2074" s="247"/>
      <c r="F2074" s="273"/>
      <c r="G2074" s="661"/>
      <c r="H2074" s="662"/>
    </row>
    <row r="2075" spans="1:8" s="240" customFormat="1">
      <c r="A2075" s="270"/>
      <c r="B2075" s="271"/>
      <c r="C2075" s="270"/>
      <c r="D2075" s="272"/>
      <c r="E2075" s="247"/>
      <c r="F2075" s="273"/>
      <c r="G2075" s="661"/>
      <c r="H2075" s="662"/>
    </row>
    <row r="2076" spans="1:8" s="240" customFormat="1">
      <c r="A2076" s="270"/>
      <c r="B2076" s="271"/>
      <c r="C2076" s="270"/>
      <c r="D2076" s="272"/>
      <c r="E2076" s="247"/>
      <c r="F2076" s="273"/>
      <c r="G2076" s="661"/>
      <c r="H2076" s="662"/>
    </row>
    <row r="2077" spans="1:8" s="240" customFormat="1">
      <c r="A2077" s="270"/>
      <c r="B2077" s="271"/>
      <c r="C2077" s="270"/>
      <c r="D2077" s="272"/>
      <c r="E2077" s="247"/>
      <c r="F2077" s="273"/>
      <c r="G2077" s="661"/>
      <c r="H2077" s="662"/>
    </row>
    <row r="2078" spans="1:8" s="240" customFormat="1">
      <c r="A2078" s="270"/>
      <c r="B2078" s="271"/>
      <c r="C2078" s="270"/>
      <c r="D2078" s="272"/>
      <c r="E2078" s="247"/>
      <c r="F2078" s="273"/>
      <c r="G2078" s="661"/>
      <c r="H2078" s="662"/>
    </row>
    <row r="2079" spans="1:8" s="240" customFormat="1">
      <c r="A2079" s="270"/>
      <c r="B2079" s="271"/>
      <c r="C2079" s="270"/>
      <c r="D2079" s="272"/>
      <c r="E2079" s="247"/>
      <c r="F2079" s="273"/>
      <c r="G2079" s="661"/>
      <c r="H2079" s="662"/>
    </row>
    <row r="2080" spans="1:8" s="240" customFormat="1">
      <c r="A2080" s="270"/>
      <c r="B2080" s="271"/>
      <c r="C2080" s="270"/>
      <c r="D2080" s="272"/>
      <c r="E2080" s="247"/>
      <c r="F2080" s="273"/>
      <c r="G2080" s="661"/>
      <c r="H2080" s="662"/>
    </row>
    <row r="2081" spans="1:8" s="240" customFormat="1">
      <c r="A2081" s="270"/>
      <c r="B2081" s="271"/>
      <c r="C2081" s="270"/>
      <c r="D2081" s="272"/>
      <c r="E2081" s="247"/>
      <c r="F2081" s="273"/>
      <c r="G2081" s="661"/>
      <c r="H2081" s="662"/>
    </row>
    <row r="2082" spans="1:8" s="240" customFormat="1">
      <c r="A2082" s="270"/>
      <c r="B2082" s="271"/>
      <c r="C2082" s="270"/>
      <c r="D2082" s="272"/>
      <c r="E2082" s="247"/>
      <c r="F2082" s="273"/>
      <c r="G2082" s="661"/>
      <c r="H2082" s="662"/>
    </row>
    <row r="2083" spans="1:8" s="240" customFormat="1">
      <c r="A2083" s="270"/>
      <c r="B2083" s="271"/>
      <c r="C2083" s="270"/>
      <c r="D2083" s="272"/>
      <c r="E2083" s="247"/>
      <c r="F2083" s="273"/>
      <c r="G2083" s="661"/>
      <c r="H2083" s="662"/>
    </row>
    <row r="2084" spans="1:8" s="240" customFormat="1">
      <c r="A2084" s="270"/>
      <c r="B2084" s="271"/>
      <c r="C2084" s="270"/>
      <c r="D2084" s="272"/>
      <c r="E2084" s="247"/>
      <c r="F2084" s="273"/>
      <c r="G2084" s="661"/>
      <c r="H2084" s="662"/>
    </row>
    <row r="2085" spans="1:8" s="240" customFormat="1">
      <c r="A2085" s="270"/>
      <c r="B2085" s="271"/>
      <c r="C2085" s="270"/>
      <c r="D2085" s="272"/>
      <c r="E2085" s="247"/>
      <c r="F2085" s="273"/>
      <c r="G2085" s="661"/>
      <c r="H2085" s="662"/>
    </row>
    <row r="2086" spans="1:8" s="240" customFormat="1">
      <c r="A2086" s="270"/>
      <c r="B2086" s="271"/>
      <c r="C2086" s="270"/>
      <c r="D2086" s="272"/>
      <c r="E2086" s="247"/>
      <c r="F2086" s="273"/>
      <c r="G2086" s="661"/>
      <c r="H2086" s="662"/>
    </row>
    <row r="2087" spans="1:8" s="240" customFormat="1">
      <c r="A2087" s="270"/>
      <c r="B2087" s="271"/>
      <c r="C2087" s="270"/>
      <c r="D2087" s="272"/>
      <c r="E2087" s="247"/>
      <c r="F2087" s="273"/>
      <c r="G2087" s="661"/>
      <c r="H2087" s="662"/>
    </row>
    <row r="2088" spans="1:8" s="240" customFormat="1">
      <c r="A2088" s="270"/>
      <c r="B2088" s="271"/>
      <c r="C2088" s="270"/>
      <c r="D2088" s="272"/>
      <c r="E2088" s="247"/>
      <c r="F2088" s="273"/>
      <c r="G2088" s="661"/>
      <c r="H2088" s="662"/>
    </row>
    <row r="2089" spans="1:8" s="240" customFormat="1">
      <c r="A2089" s="270"/>
      <c r="B2089" s="271"/>
      <c r="C2089" s="270"/>
      <c r="D2089" s="272"/>
      <c r="E2089" s="247"/>
      <c r="F2089" s="273"/>
      <c r="G2089" s="661"/>
      <c r="H2089" s="662"/>
    </row>
    <row r="2090" spans="1:8" s="240" customFormat="1">
      <c r="A2090" s="270"/>
      <c r="B2090" s="271"/>
      <c r="C2090" s="270"/>
      <c r="D2090" s="272"/>
      <c r="E2090" s="247"/>
      <c r="F2090" s="273"/>
      <c r="G2090" s="661"/>
      <c r="H2090" s="662"/>
    </row>
    <row r="2091" spans="1:8" s="240" customFormat="1">
      <c r="A2091" s="270"/>
      <c r="B2091" s="271"/>
      <c r="C2091" s="270"/>
      <c r="D2091" s="272"/>
      <c r="E2091" s="247"/>
      <c r="F2091" s="273"/>
      <c r="G2091" s="661"/>
      <c r="H2091" s="662"/>
    </row>
    <row r="2092" spans="1:8" s="240" customFormat="1">
      <c r="A2092" s="270"/>
      <c r="B2092" s="271"/>
      <c r="C2092" s="270"/>
      <c r="D2092" s="272"/>
      <c r="E2092" s="247"/>
      <c r="F2092" s="273"/>
      <c r="G2092" s="661"/>
      <c r="H2092" s="662"/>
    </row>
    <row r="2093" spans="1:8" s="240" customFormat="1">
      <c r="A2093" s="270"/>
      <c r="B2093" s="271"/>
      <c r="C2093" s="270"/>
      <c r="D2093" s="272"/>
      <c r="E2093" s="247"/>
      <c r="F2093" s="273"/>
      <c r="G2093" s="661"/>
      <c r="H2093" s="662"/>
    </row>
    <row r="2094" spans="1:8" s="240" customFormat="1">
      <c r="A2094" s="270"/>
      <c r="B2094" s="271"/>
      <c r="C2094" s="270"/>
      <c r="D2094" s="272"/>
      <c r="E2094" s="247"/>
      <c r="F2094" s="273"/>
      <c r="G2094" s="661"/>
      <c r="H2094" s="662"/>
    </row>
    <row r="2095" spans="1:8" s="240" customFormat="1">
      <c r="A2095" s="270"/>
      <c r="B2095" s="271"/>
      <c r="C2095" s="270"/>
      <c r="D2095" s="272"/>
      <c r="E2095" s="247"/>
      <c r="F2095" s="273"/>
      <c r="G2095" s="661"/>
      <c r="H2095" s="662"/>
    </row>
    <row r="2096" spans="1:8" s="240" customFormat="1">
      <c r="A2096" s="270"/>
      <c r="B2096" s="271"/>
      <c r="C2096" s="270"/>
      <c r="D2096" s="272"/>
      <c r="E2096" s="247"/>
      <c r="F2096" s="273"/>
      <c r="G2096" s="661"/>
      <c r="H2096" s="662"/>
    </row>
    <row r="2097" spans="1:8" s="240" customFormat="1">
      <c r="A2097" s="270"/>
      <c r="B2097" s="271"/>
      <c r="C2097" s="270"/>
      <c r="D2097" s="272"/>
      <c r="E2097" s="247"/>
      <c r="F2097" s="273"/>
      <c r="G2097" s="661"/>
      <c r="H2097" s="662"/>
    </row>
    <row r="2098" spans="1:8" s="240" customFormat="1">
      <c r="A2098" s="270"/>
      <c r="B2098" s="271"/>
      <c r="C2098" s="270"/>
      <c r="D2098" s="272"/>
      <c r="E2098" s="247"/>
      <c r="F2098" s="273"/>
      <c r="G2098" s="661"/>
      <c r="H2098" s="662"/>
    </row>
    <row r="2099" spans="1:8" s="240" customFormat="1">
      <c r="A2099" s="270"/>
      <c r="B2099" s="271"/>
      <c r="C2099" s="270"/>
      <c r="D2099" s="272"/>
      <c r="E2099" s="247"/>
      <c r="F2099" s="273"/>
      <c r="G2099" s="661"/>
      <c r="H2099" s="662"/>
    </row>
    <row r="2100" spans="1:8" s="240" customFormat="1">
      <c r="A2100" s="270"/>
      <c r="B2100" s="271"/>
      <c r="C2100" s="270"/>
      <c r="D2100" s="272"/>
      <c r="E2100" s="247"/>
      <c r="F2100" s="273"/>
      <c r="G2100" s="661"/>
      <c r="H2100" s="662"/>
    </row>
    <row r="2101" spans="1:8" s="240" customFormat="1">
      <c r="A2101" s="270"/>
      <c r="B2101" s="271"/>
      <c r="C2101" s="270"/>
      <c r="D2101" s="272"/>
      <c r="E2101" s="247"/>
      <c r="F2101" s="273"/>
      <c r="G2101" s="661"/>
      <c r="H2101" s="662"/>
    </row>
    <row r="2102" spans="1:8" s="240" customFormat="1">
      <c r="A2102" s="270"/>
      <c r="B2102" s="271"/>
      <c r="C2102" s="270"/>
      <c r="D2102" s="272"/>
      <c r="E2102" s="247"/>
      <c r="F2102" s="273"/>
      <c r="G2102" s="661"/>
      <c r="H2102" s="662"/>
    </row>
    <row r="2103" spans="1:8" s="240" customFormat="1">
      <c r="A2103" s="270"/>
      <c r="B2103" s="271"/>
      <c r="C2103" s="270"/>
      <c r="D2103" s="272"/>
      <c r="E2103" s="247"/>
      <c r="F2103" s="273"/>
      <c r="G2103" s="661"/>
      <c r="H2103" s="662"/>
    </row>
    <row r="2104" spans="1:8" s="240" customFormat="1">
      <c r="A2104" s="270"/>
      <c r="B2104" s="271"/>
      <c r="C2104" s="270"/>
      <c r="D2104" s="272"/>
      <c r="E2104" s="247"/>
      <c r="F2104" s="273"/>
      <c r="G2104" s="661"/>
      <c r="H2104" s="662"/>
    </row>
    <row r="2105" spans="1:8" s="240" customFormat="1">
      <c r="A2105" s="270"/>
      <c r="B2105" s="271"/>
      <c r="C2105" s="270"/>
      <c r="D2105" s="272"/>
      <c r="E2105" s="247"/>
      <c r="F2105" s="273"/>
      <c r="G2105" s="661"/>
      <c r="H2105" s="662"/>
    </row>
    <row r="2106" spans="1:8" s="240" customFormat="1">
      <c r="A2106" s="270"/>
      <c r="B2106" s="271"/>
      <c r="C2106" s="270"/>
      <c r="D2106" s="272"/>
      <c r="E2106" s="247"/>
      <c r="F2106" s="273"/>
      <c r="G2106" s="661"/>
      <c r="H2106" s="662"/>
    </row>
    <row r="2107" spans="1:8" s="240" customFormat="1">
      <c r="A2107" s="270"/>
      <c r="B2107" s="271"/>
      <c r="C2107" s="270"/>
      <c r="D2107" s="272"/>
      <c r="E2107" s="247"/>
      <c r="F2107" s="273"/>
      <c r="G2107" s="661"/>
      <c r="H2107" s="662"/>
    </row>
    <row r="2108" spans="1:8" s="240" customFormat="1">
      <c r="A2108" s="270"/>
      <c r="B2108" s="271"/>
      <c r="C2108" s="270"/>
      <c r="D2108" s="272"/>
      <c r="E2108" s="247"/>
      <c r="F2108" s="273"/>
      <c r="G2108" s="661"/>
      <c r="H2108" s="662"/>
    </row>
    <row r="2109" spans="1:8" s="240" customFormat="1">
      <c r="A2109" s="270"/>
      <c r="B2109" s="271"/>
      <c r="C2109" s="270"/>
      <c r="D2109" s="272"/>
      <c r="E2109" s="247"/>
      <c r="F2109" s="273"/>
      <c r="G2109" s="661"/>
      <c r="H2109" s="662"/>
    </row>
    <row r="2110" spans="1:8" s="240" customFormat="1">
      <c r="A2110" s="270"/>
      <c r="B2110" s="271"/>
      <c r="C2110" s="270"/>
      <c r="D2110" s="272"/>
      <c r="E2110" s="247"/>
      <c r="F2110" s="273"/>
      <c r="G2110" s="661"/>
      <c r="H2110" s="662"/>
    </row>
    <row r="2111" spans="1:8" s="240" customFormat="1">
      <c r="A2111" s="270"/>
      <c r="B2111" s="271"/>
      <c r="C2111" s="270"/>
      <c r="D2111" s="272"/>
      <c r="E2111" s="247"/>
      <c r="F2111" s="273"/>
      <c r="G2111" s="661"/>
      <c r="H2111" s="662"/>
    </row>
    <row r="2112" spans="1:8" s="240" customFormat="1">
      <c r="A2112" s="270"/>
      <c r="B2112" s="271"/>
      <c r="C2112" s="270"/>
      <c r="D2112" s="272"/>
      <c r="E2112" s="247"/>
      <c r="F2112" s="273"/>
      <c r="G2112" s="661"/>
      <c r="H2112" s="662"/>
    </row>
    <row r="2113" spans="1:8" s="240" customFormat="1">
      <c r="A2113" s="270"/>
      <c r="B2113" s="271"/>
      <c r="C2113" s="270"/>
      <c r="D2113" s="272"/>
      <c r="E2113" s="247"/>
      <c r="F2113" s="273"/>
      <c r="G2113" s="661"/>
      <c r="H2113" s="662"/>
    </row>
    <row r="2114" spans="1:8" s="240" customFormat="1">
      <c r="A2114" s="270"/>
      <c r="B2114" s="271"/>
      <c r="C2114" s="270"/>
      <c r="D2114" s="272"/>
      <c r="E2114" s="247"/>
      <c r="F2114" s="273"/>
      <c r="G2114" s="661"/>
      <c r="H2114" s="662"/>
    </row>
    <row r="2115" spans="1:8" s="240" customFormat="1">
      <c r="A2115" s="270"/>
      <c r="B2115" s="271"/>
      <c r="C2115" s="270"/>
      <c r="D2115" s="272"/>
      <c r="E2115" s="247"/>
      <c r="F2115" s="273"/>
      <c r="G2115" s="661"/>
      <c r="H2115" s="662"/>
    </row>
    <row r="2116" spans="1:8" s="240" customFormat="1">
      <c r="A2116" s="270"/>
      <c r="B2116" s="271"/>
      <c r="C2116" s="270"/>
      <c r="D2116" s="272"/>
      <c r="E2116" s="247"/>
      <c r="F2116" s="273"/>
      <c r="G2116" s="661"/>
      <c r="H2116" s="662"/>
    </row>
    <row r="2117" spans="1:8" s="240" customFormat="1">
      <c r="A2117" s="270"/>
      <c r="B2117" s="271"/>
      <c r="C2117" s="270"/>
      <c r="D2117" s="272"/>
      <c r="E2117" s="247"/>
      <c r="F2117" s="273"/>
      <c r="G2117" s="661"/>
      <c r="H2117" s="662"/>
    </row>
    <row r="2118" spans="1:8" s="240" customFormat="1">
      <c r="A2118" s="270"/>
      <c r="B2118" s="271"/>
      <c r="C2118" s="270"/>
      <c r="D2118" s="272"/>
      <c r="E2118" s="247"/>
      <c r="F2118" s="273"/>
      <c r="G2118" s="661"/>
      <c r="H2118" s="662"/>
    </row>
    <row r="2119" spans="1:8" s="240" customFormat="1">
      <c r="A2119" s="270"/>
      <c r="B2119" s="271"/>
      <c r="C2119" s="270"/>
      <c r="D2119" s="272"/>
      <c r="E2119" s="247"/>
      <c r="F2119" s="273"/>
      <c r="G2119" s="661"/>
      <c r="H2119" s="662"/>
    </row>
    <row r="2120" spans="1:8" s="240" customFormat="1">
      <c r="A2120" s="270"/>
      <c r="B2120" s="271"/>
      <c r="C2120" s="270"/>
      <c r="D2120" s="272"/>
      <c r="E2120" s="247"/>
      <c r="F2120" s="273"/>
      <c r="G2120" s="661"/>
      <c r="H2120" s="662"/>
    </row>
    <row r="2121" spans="1:8" s="240" customFormat="1">
      <c r="A2121" s="270"/>
      <c r="B2121" s="271"/>
      <c r="C2121" s="270"/>
      <c r="D2121" s="272"/>
      <c r="E2121" s="247"/>
      <c r="F2121" s="273"/>
      <c r="G2121" s="661"/>
      <c r="H2121" s="662"/>
    </row>
    <row r="2122" spans="1:8" s="240" customFormat="1">
      <c r="A2122" s="270"/>
      <c r="B2122" s="271"/>
      <c r="C2122" s="270"/>
      <c r="D2122" s="272"/>
      <c r="E2122" s="247"/>
      <c r="F2122" s="273"/>
      <c r="G2122" s="661"/>
      <c r="H2122" s="662"/>
    </row>
    <row r="2123" spans="1:8" s="240" customFormat="1">
      <c r="A2123" s="270"/>
      <c r="B2123" s="271"/>
      <c r="C2123" s="270"/>
      <c r="D2123" s="272"/>
      <c r="E2123" s="247"/>
      <c r="F2123" s="273"/>
      <c r="G2123" s="661"/>
      <c r="H2123" s="662"/>
    </row>
    <row r="2124" spans="1:8" s="240" customFormat="1">
      <c r="A2124" s="270"/>
      <c r="B2124" s="271"/>
      <c r="C2124" s="270"/>
      <c r="D2124" s="272"/>
      <c r="E2124" s="247"/>
      <c r="F2124" s="273"/>
      <c r="G2124" s="661"/>
      <c r="H2124" s="662"/>
    </row>
    <row r="2125" spans="1:8" s="240" customFormat="1">
      <c r="A2125" s="270"/>
      <c r="B2125" s="271"/>
      <c r="C2125" s="270"/>
      <c r="D2125" s="272"/>
      <c r="E2125" s="247"/>
      <c r="F2125" s="273"/>
      <c r="G2125" s="661"/>
      <c r="H2125" s="662"/>
    </row>
    <row r="2126" spans="1:8" s="240" customFormat="1">
      <c r="A2126" s="270"/>
      <c r="B2126" s="271"/>
      <c r="C2126" s="270"/>
      <c r="D2126" s="272"/>
      <c r="E2126" s="247"/>
      <c r="F2126" s="273"/>
      <c r="G2126" s="661"/>
      <c r="H2126" s="662"/>
    </row>
    <row r="2127" spans="1:8" s="240" customFormat="1">
      <c r="A2127" s="270"/>
      <c r="B2127" s="271"/>
      <c r="C2127" s="270"/>
      <c r="D2127" s="272"/>
      <c r="E2127" s="247"/>
      <c r="F2127" s="273"/>
      <c r="G2127" s="661"/>
      <c r="H2127" s="662"/>
    </row>
    <row r="2128" spans="1:8" s="240" customFormat="1">
      <c r="A2128" s="270"/>
      <c r="B2128" s="271"/>
      <c r="C2128" s="270"/>
      <c r="D2128" s="272"/>
      <c r="E2128" s="247"/>
      <c r="F2128" s="273"/>
      <c r="G2128" s="661"/>
      <c r="H2128" s="662"/>
    </row>
    <row r="2129" spans="1:8" s="240" customFormat="1">
      <c r="A2129" s="270"/>
      <c r="B2129" s="271"/>
      <c r="C2129" s="270"/>
      <c r="D2129" s="272"/>
      <c r="E2129" s="247"/>
      <c r="F2129" s="273"/>
      <c r="G2129" s="661"/>
      <c r="H2129" s="662"/>
    </row>
    <row r="2130" spans="1:8" s="240" customFormat="1">
      <c r="A2130" s="270"/>
      <c r="B2130" s="271"/>
      <c r="C2130" s="270"/>
      <c r="D2130" s="272"/>
      <c r="E2130" s="247"/>
      <c r="F2130" s="273"/>
      <c r="G2130" s="661"/>
      <c r="H2130" s="662"/>
    </row>
    <row r="2131" spans="1:8" s="240" customFormat="1">
      <c r="A2131" s="270"/>
      <c r="B2131" s="271"/>
      <c r="C2131" s="270"/>
      <c r="D2131" s="272"/>
      <c r="E2131" s="247"/>
      <c r="F2131" s="273"/>
      <c r="G2131" s="661"/>
      <c r="H2131" s="662"/>
    </row>
    <row r="2132" spans="1:8" s="240" customFormat="1">
      <c r="A2132" s="270"/>
      <c r="B2132" s="271"/>
      <c r="C2132" s="270"/>
      <c r="D2132" s="272"/>
      <c r="E2132" s="247"/>
      <c r="F2132" s="273"/>
      <c r="G2132" s="661"/>
      <c r="H2132" s="662"/>
    </row>
    <row r="2133" spans="1:8" s="240" customFormat="1">
      <c r="A2133" s="270"/>
      <c r="B2133" s="271"/>
      <c r="C2133" s="270"/>
      <c r="D2133" s="272"/>
      <c r="E2133" s="247"/>
      <c r="F2133" s="273"/>
      <c r="G2133" s="661"/>
      <c r="H2133" s="662"/>
    </row>
    <row r="2134" spans="1:8" s="240" customFormat="1">
      <c r="A2134" s="270"/>
      <c r="B2134" s="271"/>
      <c r="C2134" s="270"/>
      <c r="D2134" s="272"/>
      <c r="E2134" s="247"/>
      <c r="F2134" s="273"/>
      <c r="G2134" s="661"/>
      <c r="H2134" s="662"/>
    </row>
    <row r="2135" spans="1:8" s="240" customFormat="1">
      <c r="A2135" s="270"/>
      <c r="B2135" s="271"/>
      <c r="C2135" s="270"/>
      <c r="D2135" s="272"/>
      <c r="E2135" s="247"/>
      <c r="F2135" s="273"/>
      <c r="G2135" s="661"/>
      <c r="H2135" s="662"/>
    </row>
    <row r="2136" spans="1:8" s="240" customFormat="1">
      <c r="A2136" s="270"/>
      <c r="B2136" s="271"/>
      <c r="C2136" s="270"/>
      <c r="D2136" s="272"/>
      <c r="E2136" s="247"/>
      <c r="F2136" s="273"/>
      <c r="G2136" s="661"/>
      <c r="H2136" s="662"/>
    </row>
    <row r="2137" spans="1:8" s="240" customFormat="1">
      <c r="A2137" s="270"/>
      <c r="B2137" s="271"/>
      <c r="C2137" s="270"/>
      <c r="D2137" s="272"/>
      <c r="E2137" s="247"/>
      <c r="F2137" s="273"/>
      <c r="G2137" s="661"/>
      <c r="H2137" s="662"/>
    </row>
    <row r="2138" spans="1:8" s="240" customFormat="1">
      <c r="A2138" s="270"/>
      <c r="B2138" s="271"/>
      <c r="C2138" s="270"/>
      <c r="D2138" s="272"/>
      <c r="E2138" s="247"/>
      <c r="F2138" s="273"/>
      <c r="G2138" s="661"/>
      <c r="H2138" s="662"/>
    </row>
    <row r="2139" spans="1:8" s="240" customFormat="1">
      <c r="A2139" s="270"/>
      <c r="B2139" s="271"/>
      <c r="C2139" s="270"/>
      <c r="D2139" s="272"/>
      <c r="E2139" s="247"/>
      <c r="F2139" s="273"/>
      <c r="G2139" s="661"/>
      <c r="H2139" s="662"/>
    </row>
    <row r="2140" spans="1:8" s="240" customFormat="1">
      <c r="A2140" s="270"/>
      <c r="B2140" s="271"/>
      <c r="C2140" s="270"/>
      <c r="D2140" s="272"/>
      <c r="E2140" s="247"/>
      <c r="F2140" s="273"/>
      <c r="G2140" s="661"/>
      <c r="H2140" s="662"/>
    </row>
    <row r="2141" spans="1:8" s="240" customFormat="1">
      <c r="A2141" s="270"/>
      <c r="B2141" s="271"/>
      <c r="C2141" s="270"/>
      <c r="D2141" s="272"/>
      <c r="E2141" s="247"/>
      <c r="F2141" s="273"/>
      <c r="G2141" s="661"/>
      <c r="H2141" s="662"/>
    </row>
    <row r="2142" spans="1:8" s="240" customFormat="1">
      <c r="A2142" s="270"/>
      <c r="B2142" s="271"/>
      <c r="C2142" s="270"/>
      <c r="D2142" s="272"/>
      <c r="E2142" s="247"/>
      <c r="F2142" s="273"/>
      <c r="G2142" s="661"/>
      <c r="H2142" s="662"/>
    </row>
    <row r="2143" spans="1:8" s="240" customFormat="1">
      <c r="A2143" s="270"/>
      <c r="B2143" s="271"/>
      <c r="C2143" s="270"/>
      <c r="D2143" s="272"/>
      <c r="E2143" s="247"/>
      <c r="F2143" s="273"/>
      <c r="G2143" s="661"/>
      <c r="H2143" s="662"/>
    </row>
    <row r="2144" spans="1:8" s="240" customFormat="1">
      <c r="A2144" s="270"/>
      <c r="B2144" s="271"/>
      <c r="C2144" s="270"/>
      <c r="D2144" s="272"/>
      <c r="E2144" s="247"/>
      <c r="F2144" s="273"/>
      <c r="G2144" s="661"/>
      <c r="H2144" s="662"/>
    </row>
    <row r="2145" spans="1:8" s="240" customFormat="1">
      <c r="A2145" s="270"/>
      <c r="B2145" s="271"/>
      <c r="C2145" s="270"/>
      <c r="D2145" s="272"/>
      <c r="E2145" s="247"/>
      <c r="F2145" s="273"/>
      <c r="G2145" s="661"/>
      <c r="H2145" s="662"/>
    </row>
    <row r="2146" spans="1:8" s="240" customFormat="1">
      <c r="A2146" s="270"/>
      <c r="B2146" s="271"/>
      <c r="C2146" s="270"/>
      <c r="D2146" s="272"/>
      <c r="E2146" s="247"/>
      <c r="F2146" s="273"/>
      <c r="G2146" s="661"/>
      <c r="H2146" s="662"/>
    </row>
    <row r="2147" spans="1:8" s="240" customFormat="1">
      <c r="A2147" s="270"/>
      <c r="B2147" s="271"/>
      <c r="C2147" s="270"/>
      <c r="D2147" s="272"/>
      <c r="E2147" s="247"/>
      <c r="F2147" s="273"/>
      <c r="G2147" s="661"/>
      <c r="H2147" s="662"/>
    </row>
    <row r="2148" spans="1:8" s="240" customFormat="1">
      <c r="A2148" s="270"/>
      <c r="B2148" s="271"/>
      <c r="C2148" s="270"/>
      <c r="D2148" s="272"/>
      <c r="E2148" s="247"/>
      <c r="F2148" s="273"/>
      <c r="G2148" s="661"/>
      <c r="H2148" s="662"/>
    </row>
    <row r="2149" spans="1:8" s="240" customFormat="1">
      <c r="A2149" s="270"/>
      <c r="B2149" s="271"/>
      <c r="C2149" s="270"/>
      <c r="D2149" s="272"/>
      <c r="E2149" s="247"/>
      <c r="F2149" s="273"/>
      <c r="G2149" s="661"/>
      <c r="H2149" s="662"/>
    </row>
    <row r="2150" spans="1:8" s="240" customFormat="1">
      <c r="A2150" s="270"/>
      <c r="B2150" s="271"/>
      <c r="C2150" s="270"/>
      <c r="D2150" s="272"/>
      <c r="E2150" s="247"/>
      <c r="F2150" s="273"/>
      <c r="G2150" s="661"/>
      <c r="H2150" s="662"/>
    </row>
    <row r="2151" spans="1:8" s="240" customFormat="1">
      <c r="A2151" s="270"/>
      <c r="B2151" s="271"/>
      <c r="C2151" s="270"/>
      <c r="D2151" s="272"/>
      <c r="E2151" s="247"/>
      <c r="F2151" s="273"/>
      <c r="G2151" s="661"/>
      <c r="H2151" s="662"/>
    </row>
    <row r="2152" spans="1:8" s="240" customFormat="1">
      <c r="A2152" s="270"/>
      <c r="B2152" s="271"/>
      <c r="C2152" s="270"/>
      <c r="D2152" s="272"/>
      <c r="E2152" s="247"/>
      <c r="F2152" s="273"/>
      <c r="G2152" s="661"/>
      <c r="H2152" s="662"/>
    </row>
    <row r="2153" spans="1:8" s="240" customFormat="1">
      <c r="A2153" s="270"/>
      <c r="B2153" s="271"/>
      <c r="C2153" s="270"/>
      <c r="D2153" s="272"/>
      <c r="E2153" s="247"/>
      <c r="F2153" s="273"/>
      <c r="G2153" s="661"/>
      <c r="H2153" s="662"/>
    </row>
    <row r="2154" spans="1:8" s="240" customFormat="1">
      <c r="A2154" s="270"/>
      <c r="B2154" s="271"/>
      <c r="C2154" s="270"/>
      <c r="D2154" s="272"/>
      <c r="E2154" s="247"/>
      <c r="F2154" s="273"/>
      <c r="G2154" s="661"/>
      <c r="H2154" s="662"/>
    </row>
    <row r="2155" spans="1:8" s="240" customFormat="1">
      <c r="A2155" s="270"/>
      <c r="B2155" s="271"/>
      <c r="C2155" s="270"/>
      <c r="D2155" s="272"/>
      <c r="E2155" s="247"/>
      <c r="F2155" s="273"/>
      <c r="G2155" s="661"/>
      <c r="H2155" s="662"/>
    </row>
    <row r="2156" spans="1:8" s="240" customFormat="1">
      <c r="A2156" s="270"/>
      <c r="B2156" s="271"/>
      <c r="C2156" s="270"/>
      <c r="D2156" s="272"/>
      <c r="E2156" s="247"/>
      <c r="F2156" s="273"/>
      <c r="G2156" s="661"/>
      <c r="H2156" s="662"/>
    </row>
    <row r="2157" spans="1:8" s="240" customFormat="1">
      <c r="A2157" s="270"/>
      <c r="B2157" s="271"/>
      <c r="C2157" s="270"/>
      <c r="D2157" s="272"/>
      <c r="E2157" s="247"/>
      <c r="F2157" s="273"/>
      <c r="G2157" s="661"/>
      <c r="H2157" s="662"/>
    </row>
    <row r="2158" spans="1:8" s="240" customFormat="1">
      <c r="A2158" s="270"/>
      <c r="B2158" s="271"/>
      <c r="C2158" s="270"/>
      <c r="D2158" s="272"/>
      <c r="E2158" s="247"/>
      <c r="F2158" s="273"/>
      <c r="G2158" s="661"/>
      <c r="H2158" s="662"/>
    </row>
    <row r="2159" spans="1:8" s="240" customFormat="1">
      <c r="A2159" s="270"/>
      <c r="B2159" s="271"/>
      <c r="C2159" s="270"/>
      <c r="D2159" s="272"/>
      <c r="E2159" s="247"/>
      <c r="F2159" s="273"/>
      <c r="G2159" s="661"/>
      <c r="H2159" s="662"/>
    </row>
    <row r="2160" spans="1:8" s="240" customFormat="1">
      <c r="A2160" s="270"/>
      <c r="B2160" s="271"/>
      <c r="C2160" s="270"/>
      <c r="D2160" s="272"/>
      <c r="E2160" s="247"/>
      <c r="F2160" s="273"/>
      <c r="G2160" s="661"/>
      <c r="H2160" s="662"/>
    </row>
    <row r="2161" spans="1:8" s="240" customFormat="1">
      <c r="A2161" s="270"/>
      <c r="B2161" s="271"/>
      <c r="C2161" s="270"/>
      <c r="D2161" s="272"/>
      <c r="E2161" s="247"/>
      <c r="F2161" s="273"/>
      <c r="G2161" s="661"/>
      <c r="H2161" s="662"/>
    </row>
    <row r="2162" spans="1:8" s="240" customFormat="1">
      <c r="A2162" s="270"/>
      <c r="B2162" s="271"/>
      <c r="C2162" s="270"/>
      <c r="D2162" s="272"/>
      <c r="E2162" s="247"/>
      <c r="F2162" s="273"/>
      <c r="G2162" s="661"/>
      <c r="H2162" s="662"/>
    </row>
    <row r="2163" spans="1:8" s="240" customFormat="1">
      <c r="A2163" s="270"/>
      <c r="B2163" s="271"/>
      <c r="C2163" s="270"/>
      <c r="D2163" s="272"/>
      <c r="E2163" s="247"/>
      <c r="F2163" s="273"/>
      <c r="G2163" s="661"/>
      <c r="H2163" s="662"/>
    </row>
    <row r="2164" spans="1:8" s="240" customFormat="1">
      <c r="A2164" s="270"/>
      <c r="B2164" s="271"/>
      <c r="C2164" s="270"/>
      <c r="D2164" s="272"/>
      <c r="E2164" s="247"/>
      <c r="F2164" s="273"/>
      <c r="G2164" s="661"/>
      <c r="H2164" s="662"/>
    </row>
    <row r="2165" spans="1:8" s="240" customFormat="1">
      <c r="A2165" s="270"/>
      <c r="B2165" s="271"/>
      <c r="C2165" s="270"/>
      <c r="D2165" s="272"/>
      <c r="E2165" s="247"/>
      <c r="F2165" s="273"/>
      <c r="G2165" s="661"/>
      <c r="H2165" s="662"/>
    </row>
    <row r="2166" spans="1:8" s="240" customFormat="1">
      <c r="A2166" s="270"/>
      <c r="B2166" s="271"/>
      <c r="C2166" s="270"/>
      <c r="D2166" s="272"/>
      <c r="E2166" s="247"/>
      <c r="F2166" s="273"/>
      <c r="G2166" s="661"/>
      <c r="H2166" s="662"/>
    </row>
    <row r="2167" spans="1:8" s="240" customFormat="1">
      <c r="A2167" s="270"/>
      <c r="B2167" s="271"/>
      <c r="C2167" s="270"/>
      <c r="D2167" s="272"/>
      <c r="E2167" s="247"/>
      <c r="F2167" s="273"/>
      <c r="G2167" s="661"/>
      <c r="H2167" s="662"/>
    </row>
    <row r="2168" spans="1:8" s="240" customFormat="1">
      <c r="A2168" s="270"/>
      <c r="B2168" s="271"/>
      <c r="C2168" s="270"/>
      <c r="D2168" s="272"/>
      <c r="E2168" s="247"/>
      <c r="F2168" s="273"/>
      <c r="G2168" s="661"/>
      <c r="H2168" s="662"/>
    </row>
    <row r="2169" spans="1:8" s="240" customFormat="1">
      <c r="A2169" s="270"/>
      <c r="B2169" s="271"/>
      <c r="C2169" s="270"/>
      <c r="D2169" s="272"/>
      <c r="E2169" s="247"/>
      <c r="F2169" s="273"/>
      <c r="G2169" s="661"/>
      <c r="H2169" s="662"/>
    </row>
    <row r="2170" spans="1:8" s="240" customFormat="1">
      <c r="A2170" s="270"/>
      <c r="B2170" s="271"/>
      <c r="C2170" s="270"/>
      <c r="D2170" s="272"/>
      <c r="E2170" s="247"/>
      <c r="F2170" s="273"/>
      <c r="G2170" s="661"/>
      <c r="H2170" s="662"/>
    </row>
    <row r="2171" spans="1:8" s="240" customFormat="1">
      <c r="A2171" s="270"/>
      <c r="B2171" s="271"/>
      <c r="C2171" s="270"/>
      <c r="D2171" s="272"/>
      <c r="E2171" s="247"/>
      <c r="F2171" s="273"/>
      <c r="G2171" s="661"/>
      <c r="H2171" s="662"/>
    </row>
    <row r="2172" spans="1:8" s="240" customFormat="1">
      <c r="A2172" s="270"/>
      <c r="B2172" s="271"/>
      <c r="C2172" s="270"/>
      <c r="D2172" s="272"/>
      <c r="E2172" s="247"/>
      <c r="F2172" s="273"/>
      <c r="G2172" s="661"/>
      <c r="H2172" s="662"/>
    </row>
    <row r="2173" spans="1:8" s="240" customFormat="1">
      <c r="A2173" s="270"/>
      <c r="B2173" s="271"/>
      <c r="C2173" s="270"/>
      <c r="D2173" s="272"/>
      <c r="E2173" s="247"/>
      <c r="F2173" s="273"/>
      <c r="G2173" s="661"/>
      <c r="H2173" s="662"/>
    </row>
    <row r="2174" spans="1:8" s="240" customFormat="1">
      <c r="A2174" s="270"/>
      <c r="B2174" s="271"/>
      <c r="C2174" s="270"/>
      <c r="D2174" s="272"/>
      <c r="E2174" s="247"/>
      <c r="F2174" s="273"/>
      <c r="G2174" s="661"/>
      <c r="H2174" s="662"/>
    </row>
    <row r="2175" spans="1:8" s="240" customFormat="1">
      <c r="A2175" s="270"/>
      <c r="B2175" s="271"/>
      <c r="C2175" s="270"/>
      <c r="D2175" s="272"/>
      <c r="E2175" s="247"/>
      <c r="F2175" s="273"/>
      <c r="G2175" s="661"/>
      <c r="H2175" s="662"/>
    </row>
    <row r="2176" spans="1:8" s="240" customFormat="1">
      <c r="A2176" s="270"/>
      <c r="B2176" s="271"/>
      <c r="C2176" s="270"/>
      <c r="D2176" s="272"/>
      <c r="E2176" s="247"/>
      <c r="F2176" s="273"/>
      <c r="G2176" s="661"/>
      <c r="H2176" s="662"/>
    </row>
    <row r="2177" spans="1:8" s="240" customFormat="1">
      <c r="A2177" s="270"/>
      <c r="B2177" s="271"/>
      <c r="C2177" s="270"/>
      <c r="D2177" s="272"/>
      <c r="E2177" s="247"/>
      <c r="F2177" s="273"/>
      <c r="G2177" s="661"/>
      <c r="H2177" s="662"/>
    </row>
    <row r="2178" spans="1:8" s="240" customFormat="1">
      <c r="A2178" s="270"/>
      <c r="B2178" s="271"/>
      <c r="C2178" s="270"/>
      <c r="D2178" s="272"/>
      <c r="E2178" s="247"/>
      <c r="F2178" s="273"/>
      <c r="G2178" s="661"/>
      <c r="H2178" s="662"/>
    </row>
    <row r="2179" spans="1:8" s="240" customFormat="1">
      <c r="A2179" s="270"/>
      <c r="B2179" s="271"/>
      <c r="C2179" s="270"/>
      <c r="D2179" s="272"/>
      <c r="E2179" s="247"/>
      <c r="F2179" s="273"/>
      <c r="G2179" s="661"/>
      <c r="H2179" s="662"/>
    </row>
    <row r="2180" spans="1:8" s="240" customFormat="1">
      <c r="A2180" s="270"/>
      <c r="B2180" s="271"/>
      <c r="C2180" s="270"/>
      <c r="D2180" s="272"/>
      <c r="E2180" s="247"/>
      <c r="F2180" s="273"/>
      <c r="G2180" s="661"/>
      <c r="H2180" s="662"/>
    </row>
    <row r="2181" spans="1:8" s="240" customFormat="1">
      <c r="A2181" s="270"/>
      <c r="B2181" s="271"/>
      <c r="C2181" s="270"/>
      <c r="D2181" s="272"/>
      <c r="E2181" s="247"/>
      <c r="F2181" s="273"/>
      <c r="G2181" s="661"/>
      <c r="H2181" s="662"/>
    </row>
    <row r="2182" spans="1:8" s="240" customFormat="1">
      <c r="A2182" s="270"/>
      <c r="B2182" s="271"/>
      <c r="C2182" s="270"/>
      <c r="D2182" s="272"/>
      <c r="E2182" s="247"/>
      <c r="F2182" s="273"/>
      <c r="G2182" s="661"/>
      <c r="H2182" s="662"/>
    </row>
    <row r="2183" spans="1:8" s="240" customFormat="1">
      <c r="A2183" s="270"/>
      <c r="B2183" s="271"/>
      <c r="C2183" s="270"/>
      <c r="D2183" s="272"/>
      <c r="E2183" s="247"/>
      <c r="F2183" s="273"/>
      <c r="G2183" s="661"/>
      <c r="H2183" s="662"/>
    </row>
    <row r="2184" spans="1:8" s="240" customFormat="1">
      <c r="A2184" s="270"/>
      <c r="B2184" s="271"/>
      <c r="C2184" s="270"/>
      <c r="D2184" s="272"/>
      <c r="E2184" s="247"/>
      <c r="F2184" s="273"/>
      <c r="G2184" s="661"/>
      <c r="H2184" s="662"/>
    </row>
    <row r="2185" spans="1:8" s="240" customFormat="1">
      <c r="A2185" s="270"/>
      <c r="B2185" s="271"/>
      <c r="C2185" s="270"/>
      <c r="D2185" s="272"/>
      <c r="E2185" s="247"/>
      <c r="F2185" s="273"/>
      <c r="G2185" s="661"/>
      <c r="H2185" s="662"/>
    </row>
    <row r="2186" spans="1:8" s="240" customFormat="1">
      <c r="A2186" s="270"/>
      <c r="B2186" s="271"/>
      <c r="C2186" s="270"/>
      <c r="D2186" s="272"/>
      <c r="E2186" s="247"/>
      <c r="F2186" s="273"/>
      <c r="G2186" s="661"/>
      <c r="H2186" s="662"/>
    </row>
    <row r="2187" spans="1:8" s="240" customFormat="1">
      <c r="A2187" s="270"/>
      <c r="B2187" s="271"/>
      <c r="C2187" s="270"/>
      <c r="D2187" s="272"/>
      <c r="E2187" s="247"/>
      <c r="F2187" s="273"/>
      <c r="G2187" s="661"/>
      <c r="H2187" s="662"/>
    </row>
    <row r="2188" spans="1:8" s="240" customFormat="1">
      <c r="A2188" s="270"/>
      <c r="B2188" s="271"/>
      <c r="C2188" s="270"/>
      <c r="D2188" s="272"/>
      <c r="E2188" s="247"/>
      <c r="F2188" s="273"/>
      <c r="G2188" s="661"/>
      <c r="H2188" s="662"/>
    </row>
    <row r="2189" spans="1:8" s="240" customFormat="1">
      <c r="A2189" s="270"/>
      <c r="B2189" s="271"/>
      <c r="C2189" s="270"/>
      <c r="D2189" s="272"/>
      <c r="E2189" s="247"/>
      <c r="F2189" s="273"/>
      <c r="G2189" s="661"/>
      <c r="H2189" s="662"/>
    </row>
    <row r="2190" spans="1:8" s="240" customFormat="1">
      <c r="A2190" s="270"/>
      <c r="B2190" s="271"/>
      <c r="C2190" s="270"/>
      <c r="D2190" s="272"/>
      <c r="E2190" s="247"/>
      <c r="F2190" s="273"/>
      <c r="G2190" s="661"/>
      <c r="H2190" s="662"/>
    </row>
    <row r="2191" spans="1:8" s="240" customFormat="1">
      <c r="A2191" s="270"/>
      <c r="B2191" s="271"/>
      <c r="C2191" s="270"/>
      <c r="D2191" s="272"/>
      <c r="E2191" s="247"/>
      <c r="F2191" s="273"/>
      <c r="G2191" s="661"/>
      <c r="H2191" s="662"/>
    </row>
    <row r="2192" spans="1:8" s="240" customFormat="1">
      <c r="A2192" s="270"/>
      <c r="B2192" s="271"/>
      <c r="C2192" s="270"/>
      <c r="D2192" s="272"/>
      <c r="E2192" s="247"/>
      <c r="F2192" s="273"/>
      <c r="G2192" s="661"/>
      <c r="H2192" s="662"/>
    </row>
    <row r="2193" spans="1:8" s="240" customFormat="1">
      <c r="A2193" s="270"/>
      <c r="B2193" s="271"/>
      <c r="C2193" s="270"/>
      <c r="D2193" s="272"/>
      <c r="E2193" s="247"/>
      <c r="F2193" s="273"/>
      <c r="G2193" s="661"/>
      <c r="H2193" s="662"/>
    </row>
    <row r="2194" spans="1:8" s="240" customFormat="1">
      <c r="A2194" s="270"/>
      <c r="B2194" s="271"/>
      <c r="C2194" s="270"/>
      <c r="D2194" s="272"/>
      <c r="E2194" s="247"/>
      <c r="F2194" s="273"/>
      <c r="G2194" s="661"/>
      <c r="H2194" s="662"/>
    </row>
    <row r="2195" spans="1:8" s="240" customFormat="1">
      <c r="A2195" s="270"/>
      <c r="B2195" s="271"/>
      <c r="C2195" s="270"/>
      <c r="D2195" s="272"/>
      <c r="E2195" s="247"/>
      <c r="F2195" s="273"/>
      <c r="G2195" s="661"/>
      <c r="H2195" s="662"/>
    </row>
    <row r="2196" spans="1:8" s="240" customFormat="1">
      <c r="A2196" s="270"/>
      <c r="B2196" s="271"/>
      <c r="C2196" s="270"/>
      <c r="D2196" s="272"/>
      <c r="E2196" s="247"/>
      <c r="F2196" s="273"/>
      <c r="G2196" s="661"/>
      <c r="H2196" s="662"/>
    </row>
    <row r="2197" spans="1:8" s="240" customFormat="1">
      <c r="A2197" s="270"/>
      <c r="B2197" s="271"/>
      <c r="C2197" s="270"/>
      <c r="D2197" s="272"/>
      <c r="E2197" s="247"/>
      <c r="F2197" s="273"/>
      <c r="G2197" s="661"/>
      <c r="H2197" s="662"/>
    </row>
    <row r="2198" spans="1:8" s="240" customFormat="1">
      <c r="A2198" s="270"/>
      <c r="B2198" s="271"/>
      <c r="C2198" s="270"/>
      <c r="D2198" s="272"/>
      <c r="E2198" s="247"/>
      <c r="F2198" s="273"/>
      <c r="G2198" s="661"/>
      <c r="H2198" s="662"/>
    </row>
    <row r="2199" spans="1:8" s="240" customFormat="1">
      <c r="A2199" s="270"/>
      <c r="B2199" s="271"/>
      <c r="C2199" s="270"/>
      <c r="D2199" s="272"/>
      <c r="E2199" s="247"/>
      <c r="F2199" s="273"/>
      <c r="G2199" s="661"/>
      <c r="H2199" s="662"/>
    </row>
    <row r="2200" spans="1:8" s="240" customFormat="1">
      <c r="A2200" s="270"/>
      <c r="B2200" s="271"/>
      <c r="C2200" s="270"/>
      <c r="D2200" s="272"/>
      <c r="E2200" s="247"/>
      <c r="F2200" s="273"/>
      <c r="G2200" s="661"/>
      <c r="H2200" s="662"/>
    </row>
    <row r="2201" spans="1:8" s="240" customFormat="1">
      <c r="A2201" s="270"/>
      <c r="B2201" s="271"/>
      <c r="C2201" s="270"/>
      <c r="D2201" s="272"/>
      <c r="E2201" s="247"/>
      <c r="F2201" s="273"/>
      <c r="G2201" s="661"/>
      <c r="H2201" s="662"/>
    </row>
    <row r="2202" spans="1:8" s="240" customFormat="1">
      <c r="A2202" s="270"/>
      <c r="B2202" s="271"/>
      <c r="C2202" s="270"/>
      <c r="D2202" s="272"/>
      <c r="E2202" s="247"/>
      <c r="F2202" s="273"/>
      <c r="G2202" s="661"/>
      <c r="H2202" s="662"/>
    </row>
    <row r="2203" spans="1:8" s="240" customFormat="1">
      <c r="A2203" s="270"/>
      <c r="B2203" s="271"/>
      <c r="C2203" s="270"/>
      <c r="D2203" s="272"/>
      <c r="E2203" s="247"/>
      <c r="F2203" s="273"/>
      <c r="G2203" s="661"/>
      <c r="H2203" s="662"/>
    </row>
    <row r="2204" spans="1:8" s="240" customFormat="1">
      <c r="A2204" s="270"/>
      <c r="B2204" s="271"/>
      <c r="C2204" s="270"/>
      <c r="D2204" s="272"/>
      <c r="E2204" s="247"/>
      <c r="F2204" s="273"/>
      <c r="G2204" s="661"/>
      <c r="H2204" s="662"/>
    </row>
    <row r="2205" spans="1:8" s="240" customFormat="1">
      <c r="A2205" s="270"/>
      <c r="B2205" s="271"/>
      <c r="C2205" s="270"/>
      <c r="D2205" s="272"/>
      <c r="E2205" s="247"/>
      <c r="F2205" s="273"/>
      <c r="G2205" s="661"/>
      <c r="H2205" s="662"/>
    </row>
    <row r="2206" spans="1:8" s="240" customFormat="1">
      <c r="A2206" s="270"/>
      <c r="B2206" s="271"/>
      <c r="C2206" s="270"/>
      <c r="D2206" s="272"/>
      <c r="E2206" s="247"/>
      <c r="F2206" s="273"/>
      <c r="G2206" s="661"/>
      <c r="H2206" s="662"/>
    </row>
    <row r="2207" spans="1:8" s="240" customFormat="1">
      <c r="A2207" s="270"/>
      <c r="B2207" s="271"/>
      <c r="C2207" s="270"/>
      <c r="D2207" s="272"/>
      <c r="E2207" s="247"/>
      <c r="F2207" s="273"/>
      <c r="G2207" s="661"/>
      <c r="H2207" s="662"/>
    </row>
    <row r="2208" spans="1:8" s="240" customFormat="1">
      <c r="A2208" s="270"/>
      <c r="B2208" s="271"/>
      <c r="C2208" s="270"/>
      <c r="D2208" s="272"/>
      <c r="E2208" s="247"/>
      <c r="F2208" s="273"/>
      <c r="G2208" s="661"/>
      <c r="H2208" s="662"/>
    </row>
    <row r="2209" spans="1:8" s="240" customFormat="1">
      <c r="A2209" s="270"/>
      <c r="B2209" s="271"/>
      <c r="C2209" s="270"/>
      <c r="D2209" s="272"/>
      <c r="E2209" s="247"/>
      <c r="F2209" s="273"/>
      <c r="G2209" s="661"/>
      <c r="H2209" s="662"/>
    </row>
    <row r="2210" spans="1:8" s="240" customFormat="1">
      <c r="A2210" s="270"/>
      <c r="B2210" s="271"/>
      <c r="C2210" s="270"/>
      <c r="D2210" s="272"/>
      <c r="E2210" s="247"/>
      <c r="F2210" s="273"/>
      <c r="G2210" s="661"/>
      <c r="H2210" s="662"/>
    </row>
    <row r="2211" spans="1:8" s="240" customFormat="1">
      <c r="A2211" s="270"/>
      <c r="B2211" s="271"/>
      <c r="C2211" s="270"/>
      <c r="D2211" s="272"/>
      <c r="E2211" s="247"/>
      <c r="F2211" s="273"/>
      <c r="G2211" s="661"/>
      <c r="H2211" s="662"/>
    </row>
    <row r="2212" spans="1:8" s="240" customFormat="1">
      <c r="A2212" s="270"/>
      <c r="B2212" s="271"/>
      <c r="C2212" s="270"/>
      <c r="D2212" s="272"/>
      <c r="E2212" s="247"/>
      <c r="F2212" s="273"/>
      <c r="G2212" s="661"/>
      <c r="H2212" s="662"/>
    </row>
    <row r="2213" spans="1:8" s="240" customFormat="1">
      <c r="A2213" s="270"/>
      <c r="B2213" s="271"/>
      <c r="C2213" s="270"/>
      <c r="D2213" s="272"/>
      <c r="E2213" s="247"/>
      <c r="F2213" s="273"/>
      <c r="G2213" s="661"/>
      <c r="H2213" s="662"/>
    </row>
    <row r="2214" spans="1:8" s="240" customFormat="1">
      <c r="A2214" s="270"/>
      <c r="B2214" s="271"/>
      <c r="C2214" s="270"/>
      <c r="D2214" s="272"/>
      <c r="E2214" s="247"/>
      <c r="F2214" s="273"/>
      <c r="G2214" s="661"/>
      <c r="H2214" s="662"/>
    </row>
    <row r="2215" spans="1:8" s="240" customFormat="1">
      <c r="A2215" s="270"/>
      <c r="B2215" s="271"/>
      <c r="C2215" s="270"/>
      <c r="D2215" s="272"/>
      <c r="E2215" s="247"/>
      <c r="F2215" s="273"/>
      <c r="G2215" s="661"/>
      <c r="H2215" s="662"/>
    </row>
    <row r="2216" spans="1:8" s="240" customFormat="1">
      <c r="A2216" s="270"/>
      <c r="B2216" s="271"/>
      <c r="C2216" s="270"/>
      <c r="D2216" s="272"/>
      <c r="E2216" s="247"/>
      <c r="F2216" s="273"/>
      <c r="G2216" s="661"/>
      <c r="H2216" s="662"/>
    </row>
    <row r="2217" spans="1:8" s="240" customFormat="1">
      <c r="A2217" s="270"/>
      <c r="B2217" s="271"/>
      <c r="C2217" s="270"/>
      <c r="D2217" s="272"/>
      <c r="E2217" s="247"/>
      <c r="F2217" s="273"/>
      <c r="G2217" s="661"/>
      <c r="H2217" s="662"/>
    </row>
    <row r="2218" spans="1:8" s="240" customFormat="1">
      <c r="A2218" s="270"/>
      <c r="B2218" s="271"/>
      <c r="C2218" s="270"/>
      <c r="D2218" s="272"/>
      <c r="E2218" s="247"/>
      <c r="F2218" s="273"/>
      <c r="G2218" s="661"/>
      <c r="H2218" s="662"/>
    </row>
    <row r="2219" spans="1:8" s="240" customFormat="1">
      <c r="A2219" s="270"/>
      <c r="B2219" s="271"/>
      <c r="C2219" s="270"/>
      <c r="D2219" s="272"/>
      <c r="E2219" s="247"/>
      <c r="F2219" s="273"/>
      <c r="G2219" s="661"/>
      <c r="H2219" s="662"/>
    </row>
    <row r="2220" spans="1:8" s="240" customFormat="1">
      <c r="A2220" s="270"/>
      <c r="B2220" s="271"/>
      <c r="C2220" s="270"/>
      <c r="D2220" s="272"/>
      <c r="E2220" s="247"/>
      <c r="F2220" s="273"/>
      <c r="G2220" s="661"/>
      <c r="H2220" s="662"/>
    </row>
    <row r="2221" spans="1:8" s="240" customFormat="1">
      <c r="A2221" s="270"/>
      <c r="B2221" s="271"/>
      <c r="C2221" s="270"/>
      <c r="D2221" s="272"/>
      <c r="E2221" s="247"/>
      <c r="F2221" s="273"/>
      <c r="G2221" s="661"/>
      <c r="H2221" s="662"/>
    </row>
    <row r="2222" spans="1:8" s="240" customFormat="1">
      <c r="A2222" s="270"/>
      <c r="B2222" s="271"/>
      <c r="C2222" s="270"/>
      <c r="D2222" s="272"/>
      <c r="E2222" s="247"/>
      <c r="F2222" s="273"/>
      <c r="G2222" s="661"/>
      <c r="H2222" s="662"/>
    </row>
    <row r="2223" spans="1:8" s="240" customFormat="1">
      <c r="A2223" s="270"/>
      <c r="B2223" s="271"/>
      <c r="C2223" s="270"/>
      <c r="D2223" s="272"/>
      <c r="E2223" s="247"/>
      <c r="F2223" s="273"/>
      <c r="G2223" s="661"/>
      <c r="H2223" s="662"/>
    </row>
    <row r="2224" spans="1:8" s="240" customFormat="1">
      <c r="A2224" s="270"/>
      <c r="B2224" s="271"/>
      <c r="C2224" s="270"/>
      <c r="D2224" s="272"/>
      <c r="E2224" s="247"/>
      <c r="F2224" s="273"/>
      <c r="G2224" s="661"/>
      <c r="H2224" s="662"/>
    </row>
    <row r="2225" spans="1:8" s="240" customFormat="1">
      <c r="A2225" s="270"/>
      <c r="B2225" s="271"/>
      <c r="C2225" s="270"/>
      <c r="D2225" s="272"/>
      <c r="E2225" s="247"/>
      <c r="F2225" s="273"/>
      <c r="G2225" s="661"/>
      <c r="H2225" s="662"/>
    </row>
    <row r="2226" spans="1:8" s="240" customFormat="1">
      <c r="A2226" s="270"/>
      <c r="B2226" s="271"/>
      <c r="C2226" s="270"/>
      <c r="D2226" s="272"/>
      <c r="E2226" s="247"/>
      <c r="F2226" s="273"/>
      <c r="G2226" s="661"/>
      <c r="H2226" s="662"/>
    </row>
    <row r="2227" spans="1:8" s="240" customFormat="1">
      <c r="A2227" s="270"/>
      <c r="B2227" s="271"/>
      <c r="C2227" s="270"/>
      <c r="D2227" s="272"/>
      <c r="E2227" s="247"/>
      <c r="F2227" s="273"/>
      <c r="G2227" s="661"/>
      <c r="H2227" s="662"/>
    </row>
    <row r="2228" spans="1:8" s="240" customFormat="1">
      <c r="A2228" s="270"/>
      <c r="B2228" s="271"/>
      <c r="C2228" s="270"/>
      <c r="D2228" s="272"/>
      <c r="E2228" s="247"/>
      <c r="F2228" s="273"/>
      <c r="G2228" s="661"/>
      <c r="H2228" s="662"/>
    </row>
    <row r="2229" spans="1:8" s="240" customFormat="1">
      <c r="A2229" s="270"/>
      <c r="B2229" s="271"/>
      <c r="C2229" s="270"/>
      <c r="D2229" s="272"/>
      <c r="E2229" s="247"/>
      <c r="F2229" s="273"/>
      <c r="G2229" s="661"/>
      <c r="H2229" s="662"/>
    </row>
    <row r="2230" spans="1:8" s="240" customFormat="1">
      <c r="A2230" s="270"/>
      <c r="B2230" s="271"/>
      <c r="C2230" s="270"/>
      <c r="D2230" s="272"/>
      <c r="E2230" s="247"/>
      <c r="F2230" s="273"/>
      <c r="G2230" s="661"/>
      <c r="H2230" s="662"/>
    </row>
    <row r="2231" spans="1:8" s="240" customFormat="1">
      <c r="A2231" s="270"/>
      <c r="B2231" s="271"/>
      <c r="C2231" s="270"/>
      <c r="D2231" s="272"/>
      <c r="E2231" s="247"/>
      <c r="F2231" s="273"/>
      <c r="G2231" s="661"/>
      <c r="H2231" s="662"/>
    </row>
    <row r="2232" spans="1:8" s="240" customFormat="1">
      <c r="A2232" s="270"/>
      <c r="B2232" s="271"/>
      <c r="C2232" s="270"/>
      <c r="D2232" s="272"/>
      <c r="E2232" s="247"/>
      <c r="F2232" s="273"/>
      <c r="G2232" s="661"/>
      <c r="H2232" s="662"/>
    </row>
    <row r="2233" spans="1:8" s="240" customFormat="1">
      <c r="A2233" s="270"/>
      <c r="B2233" s="271"/>
      <c r="C2233" s="270"/>
      <c r="D2233" s="272"/>
      <c r="E2233" s="247"/>
      <c r="F2233" s="273"/>
      <c r="G2233" s="661"/>
      <c r="H2233" s="662"/>
    </row>
    <row r="2234" spans="1:8" s="240" customFormat="1">
      <c r="A2234" s="270"/>
      <c r="B2234" s="271"/>
      <c r="C2234" s="270"/>
      <c r="D2234" s="272"/>
      <c r="E2234" s="247"/>
      <c r="F2234" s="273"/>
      <c r="G2234" s="661"/>
      <c r="H2234" s="662"/>
    </row>
    <row r="2235" spans="1:8" s="240" customFormat="1">
      <c r="A2235" s="270"/>
      <c r="B2235" s="271"/>
      <c r="C2235" s="270"/>
      <c r="D2235" s="272"/>
      <c r="E2235" s="247"/>
      <c r="F2235" s="273"/>
      <c r="G2235" s="661"/>
      <c r="H2235" s="662"/>
    </row>
    <row r="2236" spans="1:8" s="240" customFormat="1">
      <c r="A2236" s="270"/>
      <c r="B2236" s="271"/>
      <c r="C2236" s="270"/>
      <c r="D2236" s="272"/>
      <c r="E2236" s="247"/>
      <c r="F2236" s="273"/>
      <c r="G2236" s="661"/>
      <c r="H2236" s="662"/>
    </row>
    <row r="2237" spans="1:8" s="240" customFormat="1">
      <c r="A2237" s="270"/>
      <c r="B2237" s="271"/>
      <c r="C2237" s="270"/>
      <c r="D2237" s="272"/>
      <c r="E2237" s="247"/>
      <c r="F2237" s="273"/>
      <c r="G2237" s="661"/>
      <c r="H2237" s="662"/>
    </row>
    <row r="2238" spans="1:8" s="240" customFormat="1">
      <c r="A2238" s="270"/>
      <c r="B2238" s="271"/>
      <c r="C2238" s="270"/>
      <c r="D2238" s="272"/>
      <c r="E2238" s="247"/>
      <c r="F2238" s="273"/>
      <c r="G2238" s="661"/>
      <c r="H2238" s="662"/>
    </row>
    <row r="2239" spans="1:8" s="240" customFormat="1">
      <c r="A2239" s="270"/>
      <c r="B2239" s="271"/>
      <c r="C2239" s="270"/>
      <c r="D2239" s="272"/>
      <c r="E2239" s="247"/>
      <c r="F2239" s="273"/>
      <c r="G2239" s="661"/>
      <c r="H2239" s="662"/>
    </row>
    <row r="2240" spans="1:8" s="240" customFormat="1">
      <c r="A2240" s="270"/>
      <c r="B2240" s="271"/>
      <c r="C2240" s="270"/>
      <c r="D2240" s="272"/>
      <c r="E2240" s="247"/>
      <c r="F2240" s="273"/>
      <c r="G2240" s="661"/>
      <c r="H2240" s="662"/>
    </row>
    <row r="2241" spans="1:8" s="240" customFormat="1">
      <c r="A2241" s="270"/>
      <c r="B2241" s="271"/>
      <c r="C2241" s="270"/>
      <c r="D2241" s="272"/>
      <c r="E2241" s="247"/>
      <c r="F2241" s="273"/>
      <c r="G2241" s="661"/>
      <c r="H2241" s="662"/>
    </row>
    <row r="2242" spans="1:8" s="240" customFormat="1">
      <c r="A2242" s="270"/>
      <c r="B2242" s="271"/>
      <c r="C2242" s="270"/>
      <c r="D2242" s="272"/>
      <c r="E2242" s="247"/>
      <c r="F2242" s="273"/>
      <c r="G2242" s="661"/>
      <c r="H2242" s="662"/>
    </row>
    <row r="2243" spans="1:8" s="240" customFormat="1">
      <c r="A2243" s="270"/>
      <c r="B2243" s="271"/>
      <c r="C2243" s="270"/>
      <c r="D2243" s="272"/>
      <c r="E2243" s="247"/>
      <c r="F2243" s="273"/>
      <c r="G2243" s="661"/>
      <c r="H2243" s="662"/>
    </row>
    <row r="2244" spans="1:8" s="240" customFormat="1">
      <c r="A2244" s="270"/>
      <c r="B2244" s="271"/>
      <c r="C2244" s="270"/>
      <c r="D2244" s="272"/>
      <c r="E2244" s="247"/>
      <c r="F2244" s="273"/>
      <c r="G2244" s="661"/>
      <c r="H2244" s="662"/>
    </row>
    <row r="2245" spans="1:8" s="240" customFormat="1">
      <c r="A2245" s="270"/>
      <c r="B2245" s="271"/>
      <c r="C2245" s="270"/>
      <c r="D2245" s="272"/>
      <c r="E2245" s="247"/>
      <c r="F2245" s="273"/>
      <c r="G2245" s="661"/>
      <c r="H2245" s="662"/>
    </row>
    <row r="2246" spans="1:8" s="240" customFormat="1">
      <c r="A2246" s="270"/>
      <c r="B2246" s="271"/>
      <c r="C2246" s="270"/>
      <c r="D2246" s="272"/>
      <c r="E2246" s="247"/>
      <c r="F2246" s="273"/>
      <c r="G2246" s="661"/>
      <c r="H2246" s="662"/>
    </row>
    <row r="2247" spans="1:8" s="240" customFormat="1">
      <c r="A2247" s="270"/>
      <c r="B2247" s="271"/>
      <c r="C2247" s="270"/>
      <c r="D2247" s="272"/>
      <c r="E2247" s="247"/>
      <c r="F2247" s="273"/>
      <c r="G2247" s="661"/>
      <c r="H2247" s="662"/>
    </row>
    <row r="2248" spans="1:8" s="240" customFormat="1">
      <c r="A2248" s="270"/>
      <c r="B2248" s="271"/>
      <c r="C2248" s="270"/>
      <c r="D2248" s="272"/>
      <c r="E2248" s="247"/>
      <c r="F2248" s="273"/>
      <c r="G2248" s="661"/>
      <c r="H2248" s="662"/>
    </row>
    <row r="2249" spans="1:8" s="240" customFormat="1">
      <c r="A2249" s="270"/>
      <c r="B2249" s="271"/>
      <c r="C2249" s="270"/>
      <c r="D2249" s="272"/>
      <c r="E2249" s="247"/>
      <c r="F2249" s="273"/>
      <c r="G2249" s="661"/>
      <c r="H2249" s="662"/>
    </row>
    <row r="2250" spans="1:8" s="240" customFormat="1">
      <c r="A2250" s="270"/>
      <c r="B2250" s="271"/>
      <c r="C2250" s="270"/>
      <c r="D2250" s="272"/>
      <c r="E2250" s="247"/>
      <c r="F2250" s="273"/>
      <c r="G2250" s="661"/>
      <c r="H2250" s="662"/>
    </row>
    <row r="2251" spans="1:8" s="240" customFormat="1">
      <c r="A2251" s="270"/>
      <c r="B2251" s="271"/>
      <c r="C2251" s="270"/>
      <c r="D2251" s="272"/>
      <c r="E2251" s="247"/>
      <c r="F2251" s="273"/>
      <c r="G2251" s="661"/>
      <c r="H2251" s="662"/>
    </row>
    <row r="2252" spans="1:8" s="240" customFormat="1">
      <c r="A2252" s="270"/>
      <c r="B2252" s="271"/>
      <c r="C2252" s="270"/>
      <c r="D2252" s="272"/>
      <c r="E2252" s="247"/>
      <c r="F2252" s="273"/>
      <c r="G2252" s="661"/>
      <c r="H2252" s="662"/>
    </row>
    <row r="2253" spans="1:8" s="240" customFormat="1">
      <c r="A2253" s="270"/>
      <c r="B2253" s="271"/>
      <c r="C2253" s="270"/>
      <c r="D2253" s="272"/>
      <c r="E2253" s="247"/>
      <c r="F2253" s="273"/>
      <c r="G2253" s="661"/>
      <c r="H2253" s="662"/>
    </row>
    <row r="2254" spans="1:8" s="240" customFormat="1">
      <c r="A2254" s="270"/>
      <c r="B2254" s="271"/>
      <c r="C2254" s="270"/>
      <c r="D2254" s="272"/>
      <c r="E2254" s="247"/>
      <c r="F2254" s="273"/>
      <c r="G2254" s="661"/>
      <c r="H2254" s="662"/>
    </row>
    <row r="2255" spans="1:8" s="240" customFormat="1">
      <c r="A2255" s="270"/>
      <c r="B2255" s="271"/>
      <c r="C2255" s="270"/>
      <c r="D2255" s="272"/>
      <c r="E2255" s="247"/>
      <c r="F2255" s="273"/>
      <c r="G2255" s="661"/>
      <c r="H2255" s="662"/>
    </row>
    <row r="2256" spans="1:8" s="240" customFormat="1">
      <c r="A2256" s="270"/>
      <c r="B2256" s="271"/>
      <c r="C2256" s="270"/>
      <c r="D2256" s="272"/>
      <c r="E2256" s="247"/>
      <c r="F2256" s="273"/>
      <c r="G2256" s="661"/>
      <c r="H2256" s="662"/>
    </row>
    <row r="2257" spans="1:8" s="240" customFormat="1">
      <c r="A2257" s="270"/>
      <c r="B2257" s="271"/>
      <c r="C2257" s="270"/>
      <c r="D2257" s="272"/>
      <c r="E2257" s="247"/>
      <c r="F2257" s="273"/>
      <c r="G2257" s="661"/>
      <c r="H2257" s="662"/>
    </row>
    <row r="2258" spans="1:8" s="240" customFormat="1">
      <c r="A2258" s="270"/>
      <c r="B2258" s="271"/>
      <c r="C2258" s="270"/>
      <c r="D2258" s="272"/>
      <c r="E2258" s="247"/>
      <c r="F2258" s="273"/>
      <c r="G2258" s="661"/>
      <c r="H2258" s="662"/>
    </row>
    <row r="2259" spans="1:8" s="240" customFormat="1">
      <c r="A2259" s="270"/>
      <c r="B2259" s="271"/>
      <c r="C2259" s="270"/>
      <c r="D2259" s="272"/>
      <c r="E2259" s="247"/>
      <c r="F2259" s="273"/>
      <c r="G2259" s="661"/>
      <c r="H2259" s="662"/>
    </row>
    <row r="2260" spans="1:8" s="240" customFormat="1">
      <c r="A2260" s="270"/>
      <c r="B2260" s="271"/>
      <c r="C2260" s="270"/>
      <c r="D2260" s="272"/>
      <c r="E2260" s="247"/>
      <c r="F2260" s="273"/>
      <c r="G2260" s="661"/>
      <c r="H2260" s="662"/>
    </row>
    <row r="2261" spans="1:8" s="240" customFormat="1">
      <c r="A2261" s="270"/>
      <c r="B2261" s="271"/>
      <c r="C2261" s="270"/>
      <c r="D2261" s="272"/>
      <c r="E2261" s="247"/>
      <c r="F2261" s="273"/>
      <c r="G2261" s="661"/>
      <c r="H2261" s="662"/>
    </row>
    <row r="2262" spans="1:8" s="240" customFormat="1">
      <c r="A2262" s="270"/>
      <c r="B2262" s="271"/>
      <c r="C2262" s="270"/>
      <c r="D2262" s="272"/>
      <c r="E2262" s="247"/>
      <c r="F2262" s="273"/>
      <c r="G2262" s="661"/>
      <c r="H2262" s="662"/>
    </row>
    <row r="2263" spans="1:8" s="240" customFormat="1">
      <c r="A2263" s="270"/>
      <c r="B2263" s="271"/>
      <c r="C2263" s="270"/>
      <c r="D2263" s="272"/>
      <c r="E2263" s="247"/>
      <c r="F2263" s="273"/>
      <c r="G2263" s="661"/>
      <c r="H2263" s="662"/>
    </row>
    <row r="2264" spans="1:8" s="240" customFormat="1">
      <c r="A2264" s="270"/>
      <c r="B2264" s="271"/>
      <c r="C2264" s="270"/>
      <c r="D2264" s="272"/>
      <c r="E2264" s="247"/>
      <c r="F2264" s="273"/>
      <c r="G2264" s="661"/>
      <c r="H2264" s="662"/>
    </row>
    <row r="2265" spans="1:8" s="240" customFormat="1">
      <c r="A2265" s="270"/>
      <c r="B2265" s="271"/>
      <c r="C2265" s="270"/>
      <c r="D2265" s="272"/>
      <c r="E2265" s="247"/>
      <c r="F2265" s="273"/>
      <c r="G2265" s="661"/>
      <c r="H2265" s="662"/>
    </row>
    <row r="2266" spans="1:8" s="240" customFormat="1">
      <c r="A2266" s="270"/>
      <c r="B2266" s="271"/>
      <c r="C2266" s="270"/>
      <c r="D2266" s="272"/>
      <c r="E2266" s="247"/>
      <c r="F2266" s="273"/>
      <c r="G2266" s="661"/>
      <c r="H2266" s="662"/>
    </row>
    <row r="2267" spans="1:8" s="240" customFormat="1">
      <c r="A2267" s="270"/>
      <c r="B2267" s="271"/>
      <c r="C2267" s="270"/>
      <c r="D2267" s="272"/>
      <c r="E2267" s="247"/>
      <c r="F2267" s="273"/>
      <c r="G2267" s="661"/>
      <c r="H2267" s="662"/>
    </row>
    <row r="2268" spans="1:8" s="240" customFormat="1">
      <c r="A2268" s="270"/>
      <c r="B2268" s="271"/>
      <c r="C2268" s="270"/>
      <c r="D2268" s="272"/>
      <c r="E2268" s="247"/>
      <c r="F2268" s="273"/>
      <c r="G2268" s="661"/>
      <c r="H2268" s="662"/>
    </row>
    <row r="2269" spans="1:8" s="240" customFormat="1">
      <c r="A2269" s="270"/>
      <c r="B2269" s="271"/>
      <c r="C2269" s="270"/>
      <c r="D2269" s="272"/>
      <c r="E2269" s="247"/>
      <c r="F2269" s="273"/>
      <c r="G2269" s="661"/>
      <c r="H2269" s="662"/>
    </row>
    <row r="2270" spans="1:8" s="240" customFormat="1">
      <c r="A2270" s="270"/>
      <c r="B2270" s="271"/>
      <c r="C2270" s="270"/>
      <c r="D2270" s="272"/>
      <c r="E2270" s="247"/>
      <c r="F2270" s="273"/>
      <c r="G2270" s="661"/>
      <c r="H2270" s="662"/>
    </row>
    <row r="2271" spans="1:8" s="240" customFormat="1">
      <c r="A2271" s="270"/>
      <c r="B2271" s="271"/>
      <c r="C2271" s="270"/>
      <c r="D2271" s="272"/>
      <c r="E2271" s="247"/>
      <c r="F2271" s="273"/>
      <c r="G2271" s="661"/>
      <c r="H2271" s="662"/>
    </row>
    <row r="2272" spans="1:8" s="240" customFormat="1">
      <c r="A2272" s="270"/>
      <c r="B2272" s="271"/>
      <c r="C2272" s="270"/>
      <c r="D2272" s="272"/>
      <c r="E2272" s="247"/>
      <c r="F2272" s="273"/>
      <c r="G2272" s="661"/>
      <c r="H2272" s="662"/>
    </row>
    <row r="2273" spans="1:8" s="240" customFormat="1">
      <c r="A2273" s="270"/>
      <c r="B2273" s="271"/>
      <c r="C2273" s="270"/>
      <c r="D2273" s="272"/>
      <c r="E2273" s="247"/>
      <c r="F2273" s="273"/>
      <c r="G2273" s="661"/>
      <c r="H2273" s="662"/>
    </row>
    <row r="2274" spans="1:8" s="240" customFormat="1">
      <c r="A2274" s="270"/>
      <c r="B2274" s="271"/>
      <c r="C2274" s="270"/>
      <c r="D2274" s="272"/>
      <c r="E2274" s="247"/>
      <c r="F2274" s="273"/>
      <c r="G2274" s="661"/>
      <c r="H2274" s="662"/>
    </row>
    <row r="2275" spans="1:8" s="240" customFormat="1">
      <c r="A2275" s="270"/>
      <c r="B2275" s="271"/>
      <c r="C2275" s="270"/>
      <c r="D2275" s="272"/>
      <c r="E2275" s="247"/>
      <c r="F2275" s="273"/>
      <c r="G2275" s="661"/>
      <c r="H2275" s="662"/>
    </row>
    <row r="2276" spans="1:8" s="240" customFormat="1">
      <c r="A2276" s="270"/>
      <c r="B2276" s="271"/>
      <c r="C2276" s="270"/>
      <c r="D2276" s="272"/>
      <c r="E2276" s="247"/>
      <c r="F2276" s="273"/>
      <c r="G2276" s="661"/>
      <c r="H2276" s="662"/>
    </row>
    <row r="2277" spans="1:8" s="240" customFormat="1">
      <c r="A2277" s="270"/>
      <c r="B2277" s="271"/>
      <c r="C2277" s="270"/>
      <c r="D2277" s="272"/>
      <c r="E2277" s="247"/>
      <c r="F2277" s="273"/>
      <c r="G2277" s="661"/>
      <c r="H2277" s="662"/>
    </row>
    <row r="2278" spans="1:8" s="240" customFormat="1">
      <c r="A2278" s="270"/>
      <c r="B2278" s="271"/>
      <c r="C2278" s="270"/>
      <c r="D2278" s="272"/>
      <c r="E2278" s="247"/>
      <c r="F2278" s="273"/>
      <c r="G2278" s="661"/>
      <c r="H2278" s="662"/>
    </row>
    <row r="2279" spans="1:8" s="240" customFormat="1">
      <c r="A2279" s="270"/>
      <c r="B2279" s="271"/>
      <c r="C2279" s="270"/>
      <c r="D2279" s="272"/>
      <c r="E2279" s="247"/>
      <c r="F2279" s="273"/>
      <c r="G2279" s="661"/>
      <c r="H2279" s="662"/>
    </row>
    <row r="2280" spans="1:8" s="240" customFormat="1">
      <c r="A2280" s="270"/>
      <c r="B2280" s="271"/>
      <c r="C2280" s="270"/>
      <c r="D2280" s="272"/>
      <c r="E2280" s="247"/>
      <c r="F2280" s="273"/>
      <c r="G2280" s="661"/>
      <c r="H2280" s="662"/>
    </row>
    <row r="2281" spans="1:8" s="240" customFormat="1">
      <c r="A2281" s="270"/>
      <c r="B2281" s="271"/>
      <c r="C2281" s="270"/>
      <c r="D2281" s="272"/>
      <c r="E2281" s="247"/>
      <c r="F2281" s="273"/>
      <c r="G2281" s="661"/>
      <c r="H2281" s="662"/>
    </row>
    <row r="2282" spans="1:8" s="240" customFormat="1">
      <c r="A2282" s="270"/>
      <c r="B2282" s="271"/>
      <c r="C2282" s="270"/>
      <c r="D2282" s="272"/>
      <c r="E2282" s="247"/>
      <c r="F2282" s="273"/>
      <c r="G2282" s="661"/>
      <c r="H2282" s="662"/>
    </row>
    <row r="2283" spans="1:8" s="240" customFormat="1">
      <c r="A2283" s="270"/>
      <c r="B2283" s="271"/>
      <c r="C2283" s="270"/>
      <c r="D2283" s="272"/>
      <c r="E2283" s="247"/>
      <c r="F2283" s="273"/>
      <c r="G2283" s="661"/>
      <c r="H2283" s="662"/>
    </row>
    <row r="2284" spans="1:8" s="240" customFormat="1">
      <c r="A2284" s="270"/>
      <c r="B2284" s="271"/>
      <c r="C2284" s="270"/>
      <c r="D2284" s="272"/>
      <c r="E2284" s="247"/>
      <c r="F2284" s="273"/>
      <c r="G2284" s="661"/>
      <c r="H2284" s="662"/>
    </row>
    <row r="2285" spans="1:8" s="240" customFormat="1">
      <c r="A2285" s="270"/>
      <c r="B2285" s="271"/>
      <c r="C2285" s="270"/>
      <c r="D2285" s="272"/>
      <c r="E2285" s="247"/>
      <c r="F2285" s="273"/>
      <c r="G2285" s="661"/>
      <c r="H2285" s="662"/>
    </row>
    <row r="2286" spans="1:8" s="240" customFormat="1">
      <c r="A2286" s="270"/>
      <c r="B2286" s="271"/>
      <c r="C2286" s="270"/>
      <c r="D2286" s="272"/>
      <c r="E2286" s="247"/>
      <c r="F2286" s="273"/>
      <c r="G2286" s="661"/>
      <c r="H2286" s="662"/>
    </row>
    <row r="2287" spans="1:8" s="240" customFormat="1">
      <c r="A2287" s="270"/>
      <c r="B2287" s="271"/>
      <c r="C2287" s="270"/>
      <c r="D2287" s="272"/>
      <c r="E2287" s="247"/>
      <c r="F2287" s="273"/>
      <c r="G2287" s="661"/>
      <c r="H2287" s="662"/>
    </row>
    <row r="2288" spans="1:8" s="240" customFormat="1">
      <c r="A2288" s="270"/>
      <c r="B2288" s="271"/>
      <c r="C2288" s="270"/>
      <c r="D2288" s="272"/>
      <c r="E2288" s="247"/>
      <c r="F2288" s="273"/>
      <c r="G2288" s="661"/>
      <c r="H2288" s="662"/>
    </row>
    <row r="2289" spans="1:8" s="240" customFormat="1">
      <c r="A2289" s="270"/>
      <c r="B2289" s="271"/>
      <c r="C2289" s="270"/>
      <c r="D2289" s="272"/>
      <c r="E2289" s="247"/>
      <c r="F2289" s="273"/>
      <c r="G2289" s="661"/>
      <c r="H2289" s="662"/>
    </row>
    <row r="2290" spans="1:8" s="240" customFormat="1">
      <c r="A2290" s="270"/>
      <c r="B2290" s="271"/>
      <c r="C2290" s="270"/>
      <c r="D2290" s="272"/>
      <c r="E2290" s="247"/>
      <c r="F2290" s="273"/>
      <c r="G2290" s="661"/>
      <c r="H2290" s="662"/>
    </row>
    <row r="2291" spans="1:8" s="240" customFormat="1">
      <c r="A2291" s="270"/>
      <c r="B2291" s="271"/>
      <c r="C2291" s="270"/>
      <c r="D2291" s="272"/>
      <c r="E2291" s="247"/>
      <c r="F2291" s="273"/>
      <c r="G2291" s="661"/>
      <c r="H2291" s="662"/>
    </row>
    <row r="2292" spans="1:8" s="240" customFormat="1">
      <c r="A2292" s="270"/>
      <c r="B2292" s="271"/>
      <c r="C2292" s="270"/>
      <c r="D2292" s="272"/>
      <c r="E2292" s="247"/>
      <c r="F2292" s="273"/>
      <c r="G2292" s="661"/>
      <c r="H2292" s="662"/>
    </row>
    <row r="2293" spans="1:8" s="240" customFormat="1">
      <c r="A2293" s="270"/>
      <c r="B2293" s="271"/>
      <c r="C2293" s="270"/>
      <c r="D2293" s="272"/>
      <c r="E2293" s="247"/>
      <c r="F2293" s="273"/>
      <c r="G2293" s="661"/>
      <c r="H2293" s="662"/>
    </row>
    <row r="2294" spans="1:8" s="240" customFormat="1">
      <c r="A2294" s="270"/>
      <c r="B2294" s="271"/>
      <c r="C2294" s="270"/>
      <c r="D2294" s="272"/>
      <c r="E2294" s="247"/>
      <c r="F2294" s="273"/>
      <c r="G2294" s="661"/>
      <c r="H2294" s="662"/>
    </row>
    <row r="2295" spans="1:8" s="240" customFormat="1">
      <c r="A2295" s="270"/>
      <c r="B2295" s="271"/>
      <c r="C2295" s="270"/>
      <c r="D2295" s="272"/>
      <c r="E2295" s="247"/>
      <c r="F2295" s="273"/>
      <c r="G2295" s="661"/>
      <c r="H2295" s="662"/>
    </row>
    <row r="2296" spans="1:8" s="240" customFormat="1">
      <c r="A2296" s="270"/>
      <c r="B2296" s="271"/>
      <c r="C2296" s="270"/>
      <c r="D2296" s="272"/>
      <c r="E2296" s="247"/>
      <c r="F2296" s="273"/>
      <c r="G2296" s="661"/>
      <c r="H2296" s="662"/>
    </row>
    <row r="2297" spans="1:8" s="240" customFormat="1">
      <c r="A2297" s="270"/>
      <c r="B2297" s="271"/>
      <c r="C2297" s="270"/>
      <c r="D2297" s="272"/>
      <c r="E2297" s="247"/>
      <c r="F2297" s="273"/>
      <c r="G2297" s="661"/>
      <c r="H2297" s="662"/>
    </row>
    <row r="2298" spans="1:8" s="240" customFormat="1">
      <c r="A2298" s="270"/>
      <c r="B2298" s="271"/>
      <c r="C2298" s="270"/>
      <c r="D2298" s="272"/>
      <c r="E2298" s="247"/>
      <c r="F2298" s="273"/>
      <c r="G2298" s="661"/>
      <c r="H2298" s="662"/>
    </row>
    <row r="2299" spans="1:8" s="240" customFormat="1">
      <c r="A2299" s="270"/>
      <c r="B2299" s="271"/>
      <c r="C2299" s="270"/>
      <c r="D2299" s="272"/>
      <c r="E2299" s="247"/>
      <c r="F2299" s="273"/>
      <c r="G2299" s="661"/>
      <c r="H2299" s="662"/>
    </row>
    <row r="2300" spans="1:8" s="240" customFormat="1">
      <c r="A2300" s="270"/>
      <c r="B2300" s="271"/>
      <c r="C2300" s="270"/>
      <c r="D2300" s="272"/>
      <c r="E2300" s="247"/>
      <c r="F2300" s="273"/>
      <c r="G2300" s="661"/>
      <c r="H2300" s="662"/>
    </row>
    <row r="2301" spans="1:8" s="240" customFormat="1">
      <c r="A2301" s="270"/>
      <c r="B2301" s="271"/>
      <c r="C2301" s="270"/>
      <c r="D2301" s="272"/>
      <c r="E2301" s="247"/>
      <c r="F2301" s="273"/>
      <c r="G2301" s="661"/>
      <c r="H2301" s="662"/>
    </row>
    <row r="2302" spans="1:8" s="240" customFormat="1">
      <c r="A2302" s="270"/>
      <c r="B2302" s="271"/>
      <c r="C2302" s="270"/>
      <c r="D2302" s="272"/>
      <c r="E2302" s="247"/>
      <c r="F2302" s="273"/>
      <c r="G2302" s="661"/>
      <c r="H2302" s="662"/>
    </row>
    <row r="2303" spans="1:8" s="240" customFormat="1">
      <c r="A2303" s="270"/>
      <c r="B2303" s="271"/>
      <c r="C2303" s="270"/>
      <c r="D2303" s="272"/>
      <c r="E2303" s="247"/>
      <c r="F2303" s="273"/>
      <c r="G2303" s="661"/>
      <c r="H2303" s="662"/>
    </row>
    <row r="2304" spans="1:8" s="240" customFormat="1">
      <c r="A2304" s="270"/>
      <c r="B2304" s="271"/>
      <c r="C2304" s="270"/>
      <c r="D2304" s="272"/>
      <c r="E2304" s="247"/>
      <c r="F2304" s="273"/>
      <c r="G2304" s="661"/>
      <c r="H2304" s="662"/>
    </row>
    <row r="2305" spans="1:8" s="240" customFormat="1">
      <c r="A2305" s="270"/>
      <c r="B2305" s="271"/>
      <c r="C2305" s="270"/>
      <c r="D2305" s="272"/>
      <c r="E2305" s="247"/>
      <c r="F2305" s="273"/>
      <c r="G2305" s="661"/>
      <c r="H2305" s="662"/>
    </row>
    <row r="2306" spans="1:8" s="240" customFormat="1">
      <c r="A2306" s="270"/>
      <c r="B2306" s="271"/>
      <c r="C2306" s="270"/>
      <c r="D2306" s="272"/>
      <c r="E2306" s="247"/>
      <c r="F2306" s="273"/>
      <c r="G2306" s="661"/>
      <c r="H2306" s="662"/>
    </row>
    <row r="2307" spans="1:8" s="240" customFormat="1">
      <c r="A2307" s="270"/>
      <c r="B2307" s="271"/>
      <c r="C2307" s="270"/>
      <c r="D2307" s="272"/>
      <c r="E2307" s="247"/>
      <c r="F2307" s="273"/>
      <c r="G2307" s="661"/>
      <c r="H2307" s="662"/>
    </row>
    <row r="2308" spans="1:8" s="240" customFormat="1">
      <c r="A2308" s="270"/>
      <c r="B2308" s="271"/>
      <c r="C2308" s="270"/>
      <c r="D2308" s="272"/>
      <c r="E2308" s="247"/>
      <c r="F2308" s="273"/>
      <c r="G2308" s="661"/>
      <c r="H2308" s="662"/>
    </row>
    <row r="2309" spans="1:8" s="240" customFormat="1">
      <c r="A2309" s="270"/>
      <c r="B2309" s="271"/>
      <c r="C2309" s="270"/>
      <c r="D2309" s="272"/>
      <c r="E2309" s="247"/>
      <c r="F2309" s="273"/>
      <c r="G2309" s="661"/>
      <c r="H2309" s="662"/>
    </row>
    <row r="2310" spans="1:8" s="240" customFormat="1">
      <c r="A2310" s="270"/>
      <c r="B2310" s="271"/>
      <c r="C2310" s="270"/>
      <c r="D2310" s="272"/>
      <c r="E2310" s="247"/>
      <c r="F2310" s="273"/>
      <c r="G2310" s="661"/>
      <c r="H2310" s="662"/>
    </row>
    <row r="2311" spans="1:8" s="240" customFormat="1">
      <c r="A2311" s="270"/>
      <c r="B2311" s="271"/>
      <c r="C2311" s="270"/>
      <c r="D2311" s="272"/>
      <c r="E2311" s="247"/>
      <c r="F2311" s="273"/>
      <c r="G2311" s="661"/>
      <c r="H2311" s="662"/>
    </row>
    <row r="2312" spans="1:8" s="240" customFormat="1">
      <c r="A2312" s="270"/>
      <c r="B2312" s="271"/>
      <c r="C2312" s="270"/>
      <c r="D2312" s="272"/>
      <c r="E2312" s="247"/>
      <c r="F2312" s="273"/>
      <c r="G2312" s="661"/>
      <c r="H2312" s="662"/>
    </row>
    <row r="2313" spans="1:8" s="240" customFormat="1">
      <c r="A2313" s="270"/>
      <c r="B2313" s="271"/>
      <c r="C2313" s="270"/>
      <c r="D2313" s="272"/>
      <c r="E2313" s="247"/>
      <c r="F2313" s="273"/>
      <c r="G2313" s="661"/>
      <c r="H2313" s="662"/>
    </row>
    <row r="2314" spans="1:8" s="240" customFormat="1">
      <c r="A2314" s="270"/>
      <c r="B2314" s="271"/>
      <c r="C2314" s="270"/>
      <c r="D2314" s="272"/>
      <c r="E2314" s="247"/>
      <c r="F2314" s="273"/>
      <c r="G2314" s="661"/>
      <c r="H2314" s="662"/>
    </row>
    <row r="2315" spans="1:8" s="240" customFormat="1">
      <c r="A2315" s="270"/>
      <c r="B2315" s="271"/>
      <c r="C2315" s="270"/>
      <c r="D2315" s="272"/>
      <c r="E2315" s="247"/>
      <c r="F2315" s="273"/>
      <c r="G2315" s="661"/>
      <c r="H2315" s="662"/>
    </row>
    <row r="2316" spans="1:8" s="240" customFormat="1">
      <c r="A2316" s="270"/>
      <c r="B2316" s="271"/>
      <c r="C2316" s="270"/>
      <c r="D2316" s="272"/>
      <c r="E2316" s="247"/>
      <c r="F2316" s="273"/>
      <c r="G2316" s="661"/>
      <c r="H2316" s="662"/>
    </row>
    <row r="2317" spans="1:8" s="240" customFormat="1">
      <c r="A2317" s="270"/>
      <c r="B2317" s="271"/>
      <c r="C2317" s="270"/>
      <c r="D2317" s="272"/>
      <c r="E2317" s="247"/>
      <c r="F2317" s="273"/>
      <c r="G2317" s="661"/>
      <c r="H2317" s="662"/>
    </row>
    <row r="2318" spans="1:8" s="240" customFormat="1">
      <c r="A2318" s="270"/>
      <c r="B2318" s="271"/>
      <c r="C2318" s="270"/>
      <c r="D2318" s="272"/>
      <c r="E2318" s="247"/>
      <c r="F2318" s="273"/>
      <c r="G2318" s="661"/>
      <c r="H2318" s="662"/>
    </row>
    <row r="2319" spans="1:8" s="240" customFormat="1">
      <c r="A2319" s="270"/>
      <c r="B2319" s="271"/>
      <c r="C2319" s="270"/>
      <c r="D2319" s="272"/>
      <c r="E2319" s="247"/>
      <c r="F2319" s="273"/>
      <c r="G2319" s="661"/>
      <c r="H2319" s="662"/>
    </row>
    <row r="2320" spans="1:8" s="240" customFormat="1">
      <c r="A2320" s="270"/>
      <c r="B2320" s="271"/>
      <c r="C2320" s="270"/>
      <c r="D2320" s="272"/>
      <c r="E2320" s="247"/>
      <c r="F2320" s="273"/>
      <c r="G2320" s="661"/>
      <c r="H2320" s="662"/>
    </row>
    <row r="2321" spans="1:8" s="240" customFormat="1">
      <c r="A2321" s="270"/>
      <c r="B2321" s="271"/>
      <c r="C2321" s="270"/>
      <c r="D2321" s="272"/>
      <c r="E2321" s="247"/>
      <c r="F2321" s="273"/>
      <c r="G2321" s="661"/>
      <c r="H2321" s="662"/>
    </row>
    <row r="2322" spans="1:8" s="240" customFormat="1">
      <c r="A2322" s="270"/>
      <c r="B2322" s="271"/>
      <c r="C2322" s="270"/>
      <c r="D2322" s="272"/>
      <c r="E2322" s="247"/>
      <c r="F2322" s="273"/>
      <c r="G2322" s="661"/>
      <c r="H2322" s="662"/>
    </row>
    <row r="2323" spans="1:8" s="240" customFormat="1">
      <c r="A2323" s="270"/>
      <c r="B2323" s="271"/>
      <c r="C2323" s="270"/>
      <c r="D2323" s="272"/>
      <c r="E2323" s="247"/>
      <c r="F2323" s="273"/>
      <c r="G2323" s="661"/>
      <c r="H2323" s="662"/>
    </row>
    <row r="2324" spans="1:8" s="240" customFormat="1">
      <c r="A2324" s="270"/>
      <c r="B2324" s="271"/>
      <c r="C2324" s="270"/>
      <c r="D2324" s="272"/>
      <c r="E2324" s="247"/>
      <c r="F2324" s="273"/>
      <c r="G2324" s="661"/>
      <c r="H2324" s="662"/>
    </row>
    <row r="2325" spans="1:8" s="240" customFormat="1">
      <c r="A2325" s="270"/>
      <c r="B2325" s="271"/>
      <c r="C2325" s="270"/>
      <c r="D2325" s="272"/>
      <c r="E2325" s="247"/>
      <c r="F2325" s="273"/>
      <c r="G2325" s="661"/>
      <c r="H2325" s="662"/>
    </row>
    <row r="2326" spans="1:8" s="240" customFormat="1">
      <c r="A2326" s="270"/>
      <c r="B2326" s="271"/>
      <c r="C2326" s="270"/>
      <c r="D2326" s="272"/>
      <c r="E2326" s="247"/>
      <c r="F2326" s="273"/>
      <c r="G2326" s="661"/>
      <c r="H2326" s="662"/>
    </row>
    <row r="2327" spans="1:8" s="240" customFormat="1">
      <c r="A2327" s="270"/>
      <c r="B2327" s="271"/>
      <c r="C2327" s="270"/>
      <c r="D2327" s="272"/>
      <c r="E2327" s="247"/>
      <c r="F2327" s="273"/>
      <c r="G2327" s="661"/>
      <c r="H2327" s="662"/>
    </row>
    <row r="2328" spans="1:8" s="240" customFormat="1">
      <c r="A2328" s="270"/>
      <c r="B2328" s="271"/>
      <c r="C2328" s="270"/>
      <c r="D2328" s="272"/>
      <c r="E2328" s="247"/>
      <c r="F2328" s="273"/>
      <c r="G2328" s="661"/>
      <c r="H2328" s="662"/>
    </row>
    <row r="2329" spans="1:8" s="240" customFormat="1">
      <c r="A2329" s="270"/>
      <c r="B2329" s="271"/>
      <c r="C2329" s="270"/>
      <c r="D2329" s="272"/>
      <c r="E2329" s="247"/>
      <c r="F2329" s="273"/>
      <c r="G2329" s="661"/>
      <c r="H2329" s="662"/>
    </row>
    <row r="2330" spans="1:8" s="240" customFormat="1">
      <c r="A2330" s="270"/>
      <c r="B2330" s="271"/>
      <c r="C2330" s="270"/>
      <c r="D2330" s="272"/>
      <c r="E2330" s="247"/>
      <c r="F2330" s="273"/>
      <c r="G2330" s="661"/>
      <c r="H2330" s="662"/>
    </row>
    <row r="2331" spans="1:8" s="240" customFormat="1">
      <c r="A2331" s="270"/>
      <c r="B2331" s="271"/>
      <c r="C2331" s="270"/>
      <c r="D2331" s="272"/>
      <c r="E2331" s="247"/>
      <c r="F2331" s="273"/>
      <c r="G2331" s="661"/>
      <c r="H2331" s="662"/>
    </row>
    <row r="2332" spans="1:8" s="240" customFormat="1">
      <c r="A2332" s="270"/>
      <c r="B2332" s="271"/>
      <c r="C2332" s="270"/>
      <c r="D2332" s="272"/>
      <c r="E2332" s="247"/>
      <c r="F2332" s="273"/>
      <c r="G2332" s="661"/>
      <c r="H2332" s="662"/>
    </row>
    <row r="2333" spans="1:8" s="240" customFormat="1">
      <c r="A2333" s="270"/>
      <c r="B2333" s="271"/>
      <c r="C2333" s="270"/>
      <c r="D2333" s="272"/>
      <c r="E2333" s="247"/>
      <c r="F2333" s="273"/>
      <c r="G2333" s="661"/>
      <c r="H2333" s="662"/>
    </row>
    <row r="2334" spans="1:8" s="240" customFormat="1">
      <c r="A2334" s="270"/>
      <c r="B2334" s="271"/>
      <c r="C2334" s="270"/>
      <c r="D2334" s="272"/>
      <c r="E2334" s="247"/>
      <c r="F2334" s="273"/>
      <c r="G2334" s="661"/>
      <c r="H2334" s="662"/>
    </row>
    <row r="2335" spans="1:8" s="240" customFormat="1">
      <c r="A2335" s="270"/>
      <c r="B2335" s="271"/>
      <c r="C2335" s="270"/>
      <c r="D2335" s="272"/>
      <c r="E2335" s="247"/>
      <c r="F2335" s="273"/>
      <c r="G2335" s="661"/>
      <c r="H2335" s="662"/>
    </row>
    <row r="2336" spans="1:8" s="240" customFormat="1">
      <c r="A2336" s="270"/>
      <c r="B2336" s="271"/>
      <c r="C2336" s="270"/>
      <c r="D2336" s="272"/>
      <c r="E2336" s="247"/>
      <c r="F2336" s="273"/>
      <c r="G2336" s="661"/>
      <c r="H2336" s="662"/>
    </row>
    <row r="2337" spans="1:8" s="240" customFormat="1">
      <c r="A2337" s="270"/>
      <c r="B2337" s="271"/>
      <c r="C2337" s="270"/>
      <c r="D2337" s="272"/>
      <c r="E2337" s="247"/>
      <c r="F2337" s="273"/>
      <c r="G2337" s="661"/>
      <c r="H2337" s="662"/>
    </row>
    <row r="2338" spans="1:8" s="240" customFormat="1">
      <c r="A2338" s="270"/>
      <c r="B2338" s="271"/>
      <c r="C2338" s="270"/>
      <c r="D2338" s="272"/>
      <c r="E2338" s="247"/>
      <c r="F2338" s="273"/>
      <c r="G2338" s="661"/>
      <c r="H2338" s="662"/>
    </row>
    <row r="2339" spans="1:8" s="240" customFormat="1">
      <c r="A2339" s="270"/>
      <c r="B2339" s="271"/>
      <c r="C2339" s="270"/>
      <c r="D2339" s="272"/>
      <c r="E2339" s="247"/>
      <c r="F2339" s="273"/>
      <c r="G2339" s="661"/>
      <c r="H2339" s="662"/>
    </row>
    <row r="2340" spans="1:8" s="240" customFormat="1">
      <c r="A2340" s="270"/>
      <c r="B2340" s="271"/>
      <c r="C2340" s="270"/>
      <c r="D2340" s="272"/>
      <c r="E2340" s="247"/>
      <c r="F2340" s="273"/>
      <c r="G2340" s="661"/>
      <c r="H2340" s="662"/>
    </row>
    <row r="2341" spans="1:8" s="240" customFormat="1">
      <c r="A2341" s="270"/>
      <c r="B2341" s="271"/>
      <c r="C2341" s="270"/>
      <c r="D2341" s="272"/>
      <c r="E2341" s="247"/>
      <c r="F2341" s="273"/>
      <c r="G2341" s="661"/>
      <c r="H2341" s="662"/>
    </row>
    <row r="2342" spans="1:8" s="240" customFormat="1">
      <c r="A2342" s="270"/>
      <c r="B2342" s="271"/>
      <c r="C2342" s="270"/>
      <c r="D2342" s="272"/>
      <c r="E2342" s="247"/>
      <c r="F2342" s="273"/>
      <c r="G2342" s="661"/>
      <c r="H2342" s="662"/>
    </row>
    <row r="2343" spans="1:8" s="240" customFormat="1">
      <c r="A2343" s="270"/>
      <c r="B2343" s="271"/>
      <c r="C2343" s="270"/>
      <c r="D2343" s="272"/>
      <c r="E2343" s="247"/>
      <c r="F2343" s="273"/>
      <c r="G2343" s="661"/>
      <c r="H2343" s="662"/>
    </row>
    <row r="2344" spans="1:8" s="240" customFormat="1">
      <c r="A2344" s="270"/>
      <c r="B2344" s="271"/>
      <c r="C2344" s="270"/>
      <c r="D2344" s="272"/>
      <c r="E2344" s="247"/>
      <c r="F2344" s="273"/>
      <c r="G2344" s="661"/>
      <c r="H2344" s="662"/>
    </row>
    <row r="2345" spans="1:8" s="240" customFormat="1">
      <c r="A2345" s="270"/>
      <c r="B2345" s="271"/>
      <c r="C2345" s="270"/>
      <c r="D2345" s="272"/>
      <c r="E2345" s="247"/>
      <c r="F2345" s="273"/>
      <c r="G2345" s="661"/>
      <c r="H2345" s="662"/>
    </row>
    <row r="2346" spans="1:8" s="240" customFormat="1">
      <c r="A2346" s="270"/>
      <c r="B2346" s="271"/>
      <c r="C2346" s="270"/>
      <c r="D2346" s="272"/>
      <c r="E2346" s="247"/>
      <c r="F2346" s="273"/>
      <c r="G2346" s="661"/>
      <c r="H2346" s="662"/>
    </row>
    <row r="2347" spans="1:8" s="240" customFormat="1">
      <c r="A2347" s="270"/>
      <c r="B2347" s="271"/>
      <c r="C2347" s="270"/>
      <c r="D2347" s="272"/>
      <c r="E2347" s="247"/>
      <c r="F2347" s="273"/>
      <c r="G2347" s="661"/>
      <c r="H2347" s="662"/>
    </row>
    <row r="2348" spans="1:8" s="240" customFormat="1">
      <c r="A2348" s="270"/>
      <c r="B2348" s="271"/>
      <c r="C2348" s="270"/>
      <c r="D2348" s="272"/>
      <c r="E2348" s="247"/>
      <c r="F2348" s="273"/>
      <c r="G2348" s="661"/>
      <c r="H2348" s="662"/>
    </row>
    <row r="2349" spans="1:8" s="240" customFormat="1">
      <c r="A2349" s="270"/>
      <c r="B2349" s="271"/>
      <c r="C2349" s="270"/>
      <c r="D2349" s="272"/>
      <c r="E2349" s="247"/>
      <c r="F2349" s="273"/>
      <c r="G2349" s="661"/>
      <c r="H2349" s="662"/>
    </row>
    <row r="2350" spans="1:8" s="240" customFormat="1">
      <c r="A2350" s="270"/>
      <c r="B2350" s="271"/>
      <c r="C2350" s="270"/>
      <c r="D2350" s="272"/>
      <c r="E2350" s="247"/>
      <c r="F2350" s="273"/>
      <c r="G2350" s="661"/>
      <c r="H2350" s="662"/>
    </row>
    <row r="2351" spans="1:8" s="240" customFormat="1">
      <c r="A2351" s="270"/>
      <c r="B2351" s="271"/>
      <c r="C2351" s="270"/>
      <c r="D2351" s="272"/>
      <c r="E2351" s="247"/>
      <c r="F2351" s="273"/>
      <c r="G2351" s="661"/>
      <c r="H2351" s="662"/>
    </row>
    <row r="2352" spans="1:8" s="240" customFormat="1">
      <c r="A2352" s="270"/>
      <c r="B2352" s="271"/>
      <c r="C2352" s="270"/>
      <c r="D2352" s="272"/>
      <c r="E2352" s="247"/>
      <c r="F2352" s="273"/>
      <c r="G2352" s="661"/>
      <c r="H2352" s="662"/>
    </row>
    <row r="2353" spans="1:8" s="240" customFormat="1">
      <c r="A2353" s="270"/>
      <c r="B2353" s="271"/>
      <c r="C2353" s="270"/>
      <c r="D2353" s="272"/>
      <c r="E2353" s="247"/>
      <c r="F2353" s="273"/>
      <c r="G2353" s="661"/>
      <c r="H2353" s="662"/>
    </row>
    <row r="2354" spans="1:8" s="240" customFormat="1">
      <c r="A2354" s="270"/>
      <c r="B2354" s="271"/>
      <c r="C2354" s="270"/>
      <c r="D2354" s="272"/>
      <c r="E2354" s="247"/>
      <c r="F2354" s="273"/>
      <c r="G2354" s="661"/>
      <c r="H2354" s="662"/>
    </row>
    <row r="2355" spans="1:8" s="240" customFormat="1">
      <c r="A2355" s="270"/>
      <c r="B2355" s="271"/>
      <c r="C2355" s="270"/>
      <c r="D2355" s="272"/>
      <c r="E2355" s="247"/>
      <c r="F2355" s="273"/>
      <c r="G2355" s="661"/>
      <c r="H2355" s="662"/>
    </row>
    <row r="2356" spans="1:8" s="240" customFormat="1">
      <c r="A2356" s="270"/>
      <c r="B2356" s="271"/>
      <c r="C2356" s="270"/>
      <c r="D2356" s="272"/>
      <c r="E2356" s="247"/>
      <c r="F2356" s="273"/>
      <c r="G2356" s="661"/>
      <c r="H2356" s="662"/>
    </row>
    <row r="2357" spans="1:8" s="240" customFormat="1">
      <c r="A2357" s="270"/>
      <c r="B2357" s="271"/>
      <c r="C2357" s="270"/>
      <c r="D2357" s="272"/>
      <c r="E2357" s="247"/>
      <c r="F2357" s="273"/>
      <c r="G2357" s="661"/>
      <c r="H2357" s="662"/>
    </row>
    <row r="2358" spans="1:8" s="240" customFormat="1">
      <c r="A2358" s="270"/>
      <c r="B2358" s="271"/>
      <c r="C2358" s="270"/>
      <c r="D2358" s="272"/>
      <c r="E2358" s="247"/>
      <c r="F2358" s="273"/>
      <c r="G2358" s="661"/>
      <c r="H2358" s="662"/>
    </row>
    <row r="2359" spans="1:8" s="240" customFormat="1">
      <c r="A2359" s="270"/>
      <c r="B2359" s="271"/>
      <c r="C2359" s="270"/>
      <c r="D2359" s="272"/>
      <c r="E2359" s="247"/>
      <c r="F2359" s="273"/>
      <c r="G2359" s="661"/>
      <c r="H2359" s="662"/>
    </row>
    <row r="2360" spans="1:8" s="240" customFormat="1">
      <c r="A2360" s="270"/>
      <c r="B2360" s="271"/>
      <c r="C2360" s="270"/>
      <c r="D2360" s="272"/>
      <c r="E2360" s="247"/>
      <c r="F2360" s="273"/>
      <c r="G2360" s="661"/>
      <c r="H2360" s="662"/>
    </row>
    <row r="2361" spans="1:8" s="240" customFormat="1">
      <c r="A2361" s="270"/>
      <c r="B2361" s="271"/>
      <c r="C2361" s="270"/>
      <c r="D2361" s="272"/>
      <c r="E2361" s="247"/>
      <c r="F2361" s="273"/>
      <c r="G2361" s="661"/>
      <c r="H2361" s="662"/>
    </row>
    <row r="2362" spans="1:8" s="240" customFormat="1">
      <c r="A2362" s="270"/>
      <c r="B2362" s="271"/>
      <c r="C2362" s="270"/>
      <c r="D2362" s="272"/>
      <c r="E2362" s="247"/>
      <c r="F2362" s="273"/>
      <c r="G2362" s="661"/>
      <c r="H2362" s="662"/>
    </row>
    <row r="2363" spans="1:8" s="240" customFormat="1">
      <c r="A2363" s="270"/>
      <c r="B2363" s="271"/>
      <c r="C2363" s="270"/>
      <c r="D2363" s="272"/>
      <c r="E2363" s="247"/>
      <c r="F2363" s="273"/>
      <c r="G2363" s="661"/>
      <c r="H2363" s="662"/>
    </row>
    <row r="2364" spans="1:8" s="240" customFormat="1">
      <c r="A2364" s="270"/>
      <c r="B2364" s="271"/>
      <c r="C2364" s="270"/>
      <c r="D2364" s="272"/>
      <c r="E2364" s="247"/>
      <c r="F2364" s="273"/>
      <c r="G2364" s="661"/>
      <c r="H2364" s="662"/>
    </row>
    <row r="2365" spans="1:8" s="240" customFormat="1">
      <c r="A2365" s="270"/>
      <c r="B2365" s="271"/>
      <c r="C2365" s="270"/>
      <c r="D2365" s="272"/>
      <c r="E2365" s="247"/>
      <c r="F2365" s="273"/>
      <c r="G2365" s="661"/>
      <c r="H2365" s="662"/>
    </row>
    <row r="2366" spans="1:8" s="240" customFormat="1">
      <c r="A2366" s="270"/>
      <c r="B2366" s="271"/>
      <c r="C2366" s="270"/>
      <c r="D2366" s="272"/>
      <c r="E2366" s="247"/>
      <c r="F2366" s="273"/>
      <c r="G2366" s="661"/>
      <c r="H2366" s="662"/>
    </row>
    <row r="2367" spans="1:8" s="240" customFormat="1">
      <c r="A2367" s="270"/>
      <c r="B2367" s="271"/>
      <c r="C2367" s="270"/>
      <c r="D2367" s="272"/>
      <c r="E2367" s="247"/>
      <c r="F2367" s="273"/>
      <c r="G2367" s="661"/>
      <c r="H2367" s="662"/>
    </row>
    <row r="2368" spans="1:8" s="240" customFormat="1">
      <c r="A2368" s="270"/>
      <c r="B2368" s="271"/>
      <c r="C2368" s="270"/>
      <c r="D2368" s="272"/>
      <c r="E2368" s="247"/>
      <c r="F2368" s="273"/>
      <c r="G2368" s="661"/>
      <c r="H2368" s="662"/>
    </row>
    <row r="2369" spans="1:8" s="240" customFormat="1">
      <c r="A2369" s="270"/>
      <c r="B2369" s="271"/>
      <c r="C2369" s="270"/>
      <c r="D2369" s="272"/>
      <c r="E2369" s="247"/>
      <c r="F2369" s="273"/>
      <c r="G2369" s="661"/>
      <c r="H2369" s="662"/>
    </row>
    <row r="2370" spans="1:8" s="240" customFormat="1">
      <c r="A2370" s="270"/>
      <c r="B2370" s="271"/>
      <c r="C2370" s="270"/>
      <c r="D2370" s="272"/>
      <c r="E2370" s="247"/>
      <c r="F2370" s="273"/>
      <c r="G2370" s="661"/>
      <c r="H2370" s="662"/>
    </row>
    <row r="2371" spans="1:8" s="240" customFormat="1">
      <c r="A2371" s="270"/>
      <c r="B2371" s="271"/>
      <c r="C2371" s="270"/>
      <c r="D2371" s="272"/>
      <c r="E2371" s="247"/>
      <c r="F2371" s="273"/>
      <c r="G2371" s="661"/>
      <c r="H2371" s="662"/>
    </row>
    <row r="2372" spans="1:8" s="240" customFormat="1">
      <c r="A2372" s="270"/>
      <c r="B2372" s="271"/>
      <c r="C2372" s="270"/>
      <c r="D2372" s="272"/>
      <c r="E2372" s="247"/>
      <c r="F2372" s="273"/>
      <c r="G2372" s="661"/>
      <c r="H2372" s="662"/>
    </row>
    <row r="2373" spans="1:8" s="240" customFormat="1">
      <c r="A2373" s="270"/>
      <c r="B2373" s="271"/>
      <c r="C2373" s="270"/>
      <c r="D2373" s="272"/>
      <c r="E2373" s="247"/>
      <c r="F2373" s="273"/>
      <c r="G2373" s="661"/>
      <c r="H2373" s="662"/>
    </row>
    <row r="2374" spans="1:8" s="240" customFormat="1">
      <c r="A2374" s="270"/>
      <c r="B2374" s="271"/>
      <c r="C2374" s="270"/>
      <c r="D2374" s="272"/>
      <c r="E2374" s="247"/>
      <c r="F2374" s="273"/>
      <c r="G2374" s="661"/>
      <c r="H2374" s="662"/>
    </row>
    <row r="2375" spans="1:8" s="240" customFormat="1">
      <c r="A2375" s="270"/>
      <c r="B2375" s="271"/>
      <c r="C2375" s="270"/>
      <c r="D2375" s="272"/>
      <c r="E2375" s="247"/>
      <c r="F2375" s="273"/>
      <c r="G2375" s="661"/>
      <c r="H2375" s="662"/>
    </row>
    <row r="2376" spans="1:8" s="240" customFormat="1">
      <c r="A2376" s="270"/>
      <c r="B2376" s="271"/>
      <c r="C2376" s="270"/>
      <c r="D2376" s="272"/>
      <c r="E2376" s="247"/>
      <c r="F2376" s="273"/>
      <c r="G2376" s="661"/>
      <c r="H2376" s="662"/>
    </row>
    <row r="2377" spans="1:8" s="240" customFormat="1">
      <c r="A2377" s="270"/>
      <c r="B2377" s="271"/>
      <c r="C2377" s="270"/>
      <c r="D2377" s="272"/>
      <c r="E2377" s="247"/>
      <c r="F2377" s="273"/>
      <c r="G2377" s="661"/>
      <c r="H2377" s="662"/>
    </row>
    <row r="2378" spans="1:8" s="240" customFormat="1">
      <c r="A2378" s="270"/>
      <c r="B2378" s="271"/>
      <c r="C2378" s="270"/>
      <c r="D2378" s="272"/>
      <c r="E2378" s="247"/>
      <c r="F2378" s="273"/>
      <c r="G2378" s="661"/>
      <c r="H2378" s="662"/>
    </row>
    <row r="2379" spans="1:8" s="240" customFormat="1">
      <c r="A2379" s="270"/>
      <c r="B2379" s="271"/>
      <c r="C2379" s="270"/>
      <c r="D2379" s="272"/>
      <c r="E2379" s="247"/>
      <c r="F2379" s="273"/>
      <c r="G2379" s="661"/>
      <c r="H2379" s="662"/>
    </row>
    <row r="2380" spans="1:8" s="240" customFormat="1">
      <c r="A2380" s="270"/>
      <c r="B2380" s="271"/>
      <c r="C2380" s="270"/>
      <c r="D2380" s="272"/>
      <c r="E2380" s="247"/>
      <c r="F2380" s="273"/>
      <c r="G2380" s="661"/>
      <c r="H2380" s="662"/>
    </row>
    <row r="2381" spans="1:8" s="240" customFormat="1">
      <c r="A2381" s="270"/>
      <c r="B2381" s="271"/>
      <c r="C2381" s="270"/>
      <c r="D2381" s="272"/>
      <c r="E2381" s="247"/>
      <c r="F2381" s="273"/>
      <c r="G2381" s="661"/>
      <c r="H2381" s="662"/>
    </row>
    <row r="2382" spans="1:8" s="240" customFormat="1">
      <c r="A2382" s="270"/>
      <c r="B2382" s="271"/>
      <c r="C2382" s="270"/>
      <c r="D2382" s="272"/>
      <c r="E2382" s="247"/>
      <c r="F2382" s="273"/>
      <c r="G2382" s="661"/>
      <c r="H2382" s="662"/>
    </row>
    <row r="2383" spans="1:8" s="240" customFormat="1">
      <c r="A2383" s="270"/>
      <c r="B2383" s="271"/>
      <c r="C2383" s="270"/>
      <c r="D2383" s="272"/>
      <c r="E2383" s="247"/>
      <c r="F2383" s="273"/>
      <c r="G2383" s="661"/>
      <c r="H2383" s="662"/>
    </row>
    <row r="2384" spans="1:8" s="240" customFormat="1">
      <c r="A2384" s="270"/>
      <c r="B2384" s="271"/>
      <c r="C2384" s="270"/>
      <c r="D2384" s="272"/>
      <c r="E2384" s="247"/>
      <c r="F2384" s="273"/>
      <c r="G2384" s="661"/>
      <c r="H2384" s="662"/>
    </row>
    <row r="2385" spans="1:8" s="240" customFormat="1">
      <c r="A2385" s="270"/>
      <c r="B2385" s="271"/>
      <c r="C2385" s="270"/>
      <c r="D2385" s="272"/>
      <c r="E2385" s="247"/>
      <c r="F2385" s="273"/>
      <c r="G2385" s="661"/>
      <c r="H2385" s="662"/>
    </row>
    <row r="2386" spans="1:8" s="240" customFormat="1">
      <c r="A2386" s="270"/>
      <c r="B2386" s="271"/>
      <c r="C2386" s="270"/>
      <c r="D2386" s="272"/>
      <c r="E2386" s="247"/>
      <c r="F2386" s="273"/>
      <c r="G2386" s="661"/>
      <c r="H2386" s="662"/>
    </row>
    <row r="2387" spans="1:8" s="240" customFormat="1">
      <c r="A2387" s="270"/>
      <c r="B2387" s="271"/>
      <c r="C2387" s="270"/>
      <c r="D2387" s="272"/>
      <c r="E2387" s="247"/>
      <c r="F2387" s="273"/>
      <c r="G2387" s="661"/>
      <c r="H2387" s="662"/>
    </row>
    <row r="2388" spans="1:8" s="240" customFormat="1">
      <c r="A2388" s="270"/>
      <c r="B2388" s="271"/>
      <c r="C2388" s="270"/>
      <c r="D2388" s="272"/>
      <c r="E2388" s="247"/>
      <c r="F2388" s="273"/>
      <c r="G2388" s="661"/>
      <c r="H2388" s="662"/>
    </row>
    <row r="2389" spans="1:8" s="240" customFormat="1">
      <c r="A2389" s="270"/>
      <c r="B2389" s="271"/>
      <c r="C2389" s="270"/>
      <c r="D2389" s="272"/>
      <c r="E2389" s="247"/>
      <c r="F2389" s="273"/>
      <c r="G2389" s="661"/>
      <c r="H2389" s="662"/>
    </row>
    <row r="2390" spans="1:8" s="240" customFormat="1">
      <c r="A2390" s="270"/>
      <c r="B2390" s="271"/>
      <c r="C2390" s="270"/>
      <c r="D2390" s="272"/>
      <c r="E2390" s="247"/>
      <c r="F2390" s="273"/>
      <c r="G2390" s="661"/>
      <c r="H2390" s="662"/>
    </row>
    <row r="2391" spans="1:8" s="240" customFormat="1">
      <c r="A2391" s="270"/>
      <c r="B2391" s="271"/>
      <c r="C2391" s="270"/>
      <c r="D2391" s="272"/>
      <c r="E2391" s="247"/>
      <c r="F2391" s="273"/>
      <c r="G2391" s="661"/>
      <c r="H2391" s="662"/>
    </row>
    <row r="2392" spans="1:8" s="240" customFormat="1">
      <c r="A2392" s="270"/>
      <c r="B2392" s="271"/>
      <c r="C2392" s="270"/>
      <c r="D2392" s="272"/>
      <c r="E2392" s="247"/>
      <c r="F2392" s="273"/>
      <c r="G2392" s="661"/>
      <c r="H2392" s="662"/>
    </row>
    <row r="2393" spans="1:8" s="240" customFormat="1">
      <c r="A2393" s="270"/>
      <c r="B2393" s="271"/>
      <c r="C2393" s="270"/>
      <c r="D2393" s="272"/>
      <c r="E2393" s="247"/>
      <c r="F2393" s="273"/>
      <c r="G2393" s="661"/>
      <c r="H2393" s="662"/>
    </row>
    <row r="2394" spans="1:8" s="240" customFormat="1">
      <c r="A2394" s="270"/>
      <c r="B2394" s="271"/>
      <c r="C2394" s="270"/>
      <c r="D2394" s="272"/>
      <c r="E2394" s="247"/>
      <c r="F2394" s="273"/>
      <c r="G2394" s="661"/>
      <c r="H2394" s="662"/>
    </row>
    <row r="2395" spans="1:8" s="240" customFormat="1">
      <c r="A2395" s="270"/>
      <c r="B2395" s="271"/>
      <c r="C2395" s="270"/>
      <c r="D2395" s="272"/>
      <c r="E2395" s="247"/>
      <c r="F2395" s="273"/>
      <c r="G2395" s="661"/>
      <c r="H2395" s="662"/>
    </row>
    <row r="2396" spans="1:8" s="240" customFormat="1">
      <c r="A2396" s="270"/>
      <c r="B2396" s="271"/>
      <c r="C2396" s="270"/>
      <c r="D2396" s="272"/>
      <c r="E2396" s="247"/>
      <c r="F2396" s="273"/>
      <c r="G2396" s="661"/>
      <c r="H2396" s="662"/>
    </row>
    <row r="2397" spans="1:8" s="240" customFormat="1">
      <c r="A2397" s="270"/>
      <c r="B2397" s="271"/>
      <c r="C2397" s="270"/>
      <c r="D2397" s="272"/>
      <c r="E2397" s="247"/>
      <c r="F2397" s="273"/>
      <c r="G2397" s="661"/>
      <c r="H2397" s="662"/>
    </row>
    <row r="2398" spans="1:8" s="240" customFormat="1">
      <c r="A2398" s="270"/>
      <c r="B2398" s="271"/>
      <c r="C2398" s="270"/>
      <c r="D2398" s="272"/>
      <c r="E2398" s="247"/>
      <c r="F2398" s="273"/>
      <c r="G2398" s="661"/>
      <c r="H2398" s="662"/>
    </row>
    <row r="2399" spans="1:8" s="240" customFormat="1">
      <c r="A2399" s="270"/>
      <c r="B2399" s="271"/>
      <c r="C2399" s="270"/>
      <c r="D2399" s="272"/>
      <c r="E2399" s="247"/>
      <c r="F2399" s="273"/>
      <c r="G2399" s="661"/>
      <c r="H2399" s="662"/>
    </row>
    <row r="2400" spans="1:8" s="240" customFormat="1">
      <c r="A2400" s="270"/>
      <c r="B2400" s="271"/>
      <c r="C2400" s="270"/>
      <c r="D2400" s="272"/>
      <c r="E2400" s="247"/>
      <c r="F2400" s="273"/>
      <c r="G2400" s="661"/>
      <c r="H2400" s="662"/>
    </row>
    <row r="2401" spans="1:8" s="240" customFormat="1">
      <c r="A2401" s="270"/>
      <c r="B2401" s="271"/>
      <c r="C2401" s="270"/>
      <c r="D2401" s="272"/>
      <c r="E2401" s="247"/>
      <c r="F2401" s="273"/>
      <c r="G2401" s="661"/>
      <c r="H2401" s="662"/>
    </row>
    <row r="2402" spans="1:8" s="240" customFormat="1">
      <c r="A2402" s="270"/>
      <c r="B2402" s="271"/>
      <c r="C2402" s="270"/>
      <c r="D2402" s="272"/>
      <c r="E2402" s="247"/>
      <c r="F2402" s="273"/>
      <c r="G2402" s="661"/>
      <c r="H2402" s="662"/>
    </row>
    <row r="2403" spans="1:8" s="240" customFormat="1">
      <c r="A2403" s="270"/>
      <c r="B2403" s="271"/>
      <c r="C2403" s="270"/>
      <c r="D2403" s="272"/>
      <c r="E2403" s="247"/>
      <c r="F2403" s="273"/>
      <c r="G2403" s="661"/>
      <c r="H2403" s="662"/>
    </row>
    <row r="2404" spans="1:8" s="240" customFormat="1">
      <c r="A2404" s="270"/>
      <c r="B2404" s="271"/>
      <c r="C2404" s="270"/>
      <c r="D2404" s="272"/>
      <c r="E2404" s="247"/>
      <c r="F2404" s="273"/>
      <c r="G2404" s="661"/>
      <c r="H2404" s="662"/>
    </row>
    <row r="2405" spans="1:8" s="240" customFormat="1">
      <c r="A2405" s="270"/>
      <c r="B2405" s="271"/>
      <c r="C2405" s="270"/>
      <c r="D2405" s="272"/>
      <c r="E2405" s="247"/>
      <c r="F2405" s="273"/>
      <c r="G2405" s="661"/>
      <c r="H2405" s="662"/>
    </row>
    <row r="2406" spans="1:8" s="240" customFormat="1">
      <c r="A2406" s="270"/>
      <c r="B2406" s="271"/>
      <c r="C2406" s="270"/>
      <c r="D2406" s="272"/>
      <c r="E2406" s="247"/>
      <c r="F2406" s="273"/>
      <c r="G2406" s="661"/>
      <c r="H2406" s="662"/>
    </row>
    <row r="2407" spans="1:8" s="240" customFormat="1">
      <c r="A2407" s="270"/>
      <c r="B2407" s="271"/>
      <c r="C2407" s="270"/>
      <c r="D2407" s="272"/>
      <c r="E2407" s="247"/>
      <c r="F2407" s="273"/>
      <c r="G2407" s="661"/>
      <c r="H2407" s="662"/>
    </row>
    <row r="2408" spans="1:8" s="240" customFormat="1">
      <c r="A2408" s="270"/>
      <c r="B2408" s="271"/>
      <c r="C2408" s="270"/>
      <c r="D2408" s="272"/>
      <c r="E2408" s="247"/>
      <c r="F2408" s="273"/>
      <c r="G2408" s="661"/>
      <c r="H2408" s="662"/>
    </row>
    <row r="2409" spans="1:8" s="240" customFormat="1">
      <c r="A2409" s="270"/>
      <c r="B2409" s="271"/>
      <c r="C2409" s="270"/>
      <c r="D2409" s="272"/>
      <c r="E2409" s="247"/>
      <c r="F2409" s="273"/>
      <c r="G2409" s="661"/>
      <c r="H2409" s="662"/>
    </row>
    <row r="2410" spans="1:8" s="240" customFormat="1">
      <c r="A2410" s="270"/>
      <c r="B2410" s="271"/>
      <c r="C2410" s="270"/>
      <c r="D2410" s="272"/>
      <c r="E2410" s="247"/>
      <c r="F2410" s="273"/>
      <c r="G2410" s="661"/>
      <c r="H2410" s="662"/>
    </row>
    <row r="2411" spans="1:8" s="240" customFormat="1">
      <c r="A2411" s="270"/>
      <c r="B2411" s="271"/>
      <c r="C2411" s="270"/>
      <c r="D2411" s="272"/>
      <c r="E2411" s="247"/>
      <c r="F2411" s="273"/>
      <c r="G2411" s="661"/>
      <c r="H2411" s="662"/>
    </row>
    <row r="2412" spans="1:8" s="240" customFormat="1">
      <c r="A2412" s="270"/>
      <c r="B2412" s="271"/>
      <c r="C2412" s="270"/>
      <c r="D2412" s="272"/>
      <c r="E2412" s="247"/>
      <c r="F2412" s="273"/>
      <c r="G2412" s="661"/>
      <c r="H2412" s="662"/>
    </row>
    <row r="2413" spans="1:8" s="240" customFormat="1">
      <c r="A2413" s="270"/>
      <c r="B2413" s="271"/>
      <c r="C2413" s="270"/>
      <c r="D2413" s="272"/>
      <c r="E2413" s="247"/>
      <c r="F2413" s="273"/>
      <c r="G2413" s="661"/>
      <c r="H2413" s="662"/>
    </row>
    <row r="2414" spans="1:8" s="240" customFormat="1">
      <c r="A2414" s="270"/>
      <c r="B2414" s="271"/>
      <c r="C2414" s="270"/>
      <c r="D2414" s="272"/>
      <c r="E2414" s="247"/>
      <c r="F2414" s="273"/>
      <c r="G2414" s="661"/>
      <c r="H2414" s="662"/>
    </row>
    <row r="2415" spans="1:8" s="240" customFormat="1">
      <c r="A2415" s="270"/>
      <c r="B2415" s="271"/>
      <c r="C2415" s="270"/>
      <c r="D2415" s="272"/>
      <c r="E2415" s="247"/>
      <c r="F2415" s="273"/>
      <c r="G2415" s="661"/>
      <c r="H2415" s="662"/>
    </row>
    <row r="2416" spans="1:8" s="240" customFormat="1">
      <c r="A2416" s="270"/>
      <c r="B2416" s="271"/>
      <c r="C2416" s="270"/>
      <c r="D2416" s="272"/>
      <c r="E2416" s="247"/>
      <c r="F2416" s="273"/>
      <c r="G2416" s="661"/>
      <c r="H2416" s="662"/>
    </row>
    <row r="2417" spans="1:8" s="240" customFormat="1">
      <c r="A2417" s="270"/>
      <c r="B2417" s="271"/>
      <c r="C2417" s="270"/>
      <c r="D2417" s="272"/>
      <c r="E2417" s="247"/>
      <c r="F2417" s="273"/>
      <c r="G2417" s="661"/>
      <c r="H2417" s="662"/>
    </row>
    <row r="2418" spans="1:8" s="240" customFormat="1">
      <c r="A2418" s="270"/>
      <c r="B2418" s="271"/>
      <c r="C2418" s="270"/>
      <c r="D2418" s="272"/>
      <c r="E2418" s="247"/>
      <c r="F2418" s="273"/>
      <c r="G2418" s="661"/>
      <c r="H2418" s="662"/>
    </row>
    <row r="2419" spans="1:8" s="240" customFormat="1">
      <c r="A2419" s="270"/>
      <c r="B2419" s="271"/>
      <c r="C2419" s="270"/>
      <c r="D2419" s="272"/>
      <c r="E2419" s="247"/>
      <c r="F2419" s="273"/>
      <c r="G2419" s="661"/>
      <c r="H2419" s="662"/>
    </row>
    <row r="2420" spans="1:8" s="240" customFormat="1">
      <c r="A2420" s="270"/>
      <c r="B2420" s="271"/>
      <c r="C2420" s="270"/>
      <c r="D2420" s="272"/>
      <c r="E2420" s="247"/>
      <c r="F2420" s="273"/>
      <c r="G2420" s="661"/>
      <c r="H2420" s="662"/>
    </row>
    <row r="2421" spans="1:8" s="240" customFormat="1">
      <c r="A2421" s="270"/>
      <c r="B2421" s="271"/>
      <c r="C2421" s="270"/>
      <c r="D2421" s="272"/>
      <c r="E2421" s="247"/>
      <c r="F2421" s="273"/>
      <c r="G2421" s="661"/>
      <c r="H2421" s="662"/>
    </row>
    <row r="2422" spans="1:8" s="240" customFormat="1">
      <c r="A2422" s="270"/>
      <c r="B2422" s="271"/>
      <c r="C2422" s="270"/>
      <c r="D2422" s="272"/>
      <c r="E2422" s="247"/>
      <c r="F2422" s="273"/>
      <c r="G2422" s="661"/>
      <c r="H2422" s="662"/>
    </row>
    <row r="2423" spans="1:8" s="240" customFormat="1">
      <c r="A2423" s="270"/>
      <c r="B2423" s="271"/>
      <c r="C2423" s="270"/>
      <c r="D2423" s="272"/>
      <c r="E2423" s="247"/>
      <c r="F2423" s="273"/>
      <c r="G2423" s="661"/>
      <c r="H2423" s="662"/>
    </row>
    <row r="2424" spans="1:8" s="240" customFormat="1">
      <c r="A2424" s="270"/>
      <c r="B2424" s="271"/>
      <c r="C2424" s="270"/>
      <c r="D2424" s="272"/>
      <c r="E2424" s="247"/>
      <c r="F2424" s="273"/>
      <c r="G2424" s="661"/>
      <c r="H2424" s="662"/>
    </row>
    <row r="2425" spans="1:8" s="240" customFormat="1">
      <c r="A2425" s="270"/>
      <c r="B2425" s="271"/>
      <c r="C2425" s="270"/>
      <c r="D2425" s="272"/>
      <c r="E2425" s="247"/>
      <c r="F2425" s="273"/>
      <c r="G2425" s="661"/>
      <c r="H2425" s="662"/>
    </row>
    <row r="2426" spans="1:8" s="240" customFormat="1">
      <c r="A2426" s="270"/>
      <c r="B2426" s="271"/>
      <c r="C2426" s="270"/>
      <c r="D2426" s="272"/>
      <c r="E2426" s="247"/>
      <c r="F2426" s="273"/>
      <c r="G2426" s="661"/>
      <c r="H2426" s="662"/>
    </row>
    <row r="2427" spans="1:8" s="240" customFormat="1">
      <c r="A2427" s="270"/>
      <c r="B2427" s="271"/>
      <c r="C2427" s="270"/>
      <c r="D2427" s="272"/>
      <c r="E2427" s="247"/>
      <c r="F2427" s="273"/>
      <c r="G2427" s="661"/>
      <c r="H2427" s="662"/>
    </row>
    <row r="2428" spans="1:8" s="240" customFormat="1">
      <c r="A2428" s="270"/>
      <c r="B2428" s="271"/>
      <c r="C2428" s="270"/>
      <c r="D2428" s="272"/>
      <c r="E2428" s="247"/>
      <c r="F2428" s="273"/>
      <c r="G2428" s="661"/>
      <c r="H2428" s="662"/>
    </row>
    <row r="2429" spans="1:8" s="240" customFormat="1">
      <c r="A2429" s="270"/>
      <c r="B2429" s="271"/>
      <c r="C2429" s="270"/>
      <c r="D2429" s="272"/>
      <c r="E2429" s="247"/>
      <c r="F2429" s="273"/>
      <c r="G2429" s="661"/>
      <c r="H2429" s="662"/>
    </row>
    <row r="2430" spans="1:8" s="240" customFormat="1">
      <c r="A2430" s="270"/>
      <c r="B2430" s="271"/>
      <c r="C2430" s="270"/>
      <c r="D2430" s="272"/>
      <c r="E2430" s="247"/>
      <c r="F2430" s="273"/>
      <c r="G2430" s="661"/>
      <c r="H2430" s="662"/>
    </row>
    <row r="2431" spans="1:8" s="240" customFormat="1">
      <c r="A2431" s="270"/>
      <c r="B2431" s="271"/>
      <c r="C2431" s="270"/>
      <c r="D2431" s="272"/>
      <c r="E2431" s="247"/>
      <c r="F2431" s="273"/>
      <c r="G2431" s="661"/>
      <c r="H2431" s="662"/>
    </row>
    <row r="2432" spans="1:8" s="240" customFormat="1">
      <c r="A2432" s="270"/>
      <c r="B2432" s="271"/>
      <c r="C2432" s="270"/>
      <c r="D2432" s="272"/>
      <c r="E2432" s="247"/>
      <c r="F2432" s="273"/>
      <c r="G2432" s="661"/>
      <c r="H2432" s="662"/>
    </row>
    <row r="2433" spans="1:8" s="240" customFormat="1">
      <c r="A2433" s="270"/>
      <c r="B2433" s="271"/>
      <c r="C2433" s="270"/>
      <c r="D2433" s="272"/>
      <c r="E2433" s="247"/>
      <c r="F2433" s="273"/>
      <c r="G2433" s="661"/>
      <c r="H2433" s="662"/>
    </row>
    <row r="2434" spans="1:8" s="240" customFormat="1">
      <c r="A2434" s="270"/>
      <c r="B2434" s="271"/>
      <c r="C2434" s="270"/>
      <c r="D2434" s="272"/>
      <c r="E2434" s="247"/>
      <c r="F2434" s="273"/>
      <c r="G2434" s="661"/>
      <c r="H2434" s="662"/>
    </row>
    <row r="2435" spans="1:8" s="240" customFormat="1">
      <c r="A2435" s="270"/>
      <c r="B2435" s="271"/>
      <c r="C2435" s="270"/>
      <c r="D2435" s="272"/>
      <c r="E2435" s="247"/>
      <c r="F2435" s="273"/>
      <c r="G2435" s="661"/>
      <c r="H2435" s="662"/>
    </row>
    <row r="2436" spans="1:8" s="240" customFormat="1">
      <c r="A2436" s="270"/>
      <c r="B2436" s="271"/>
      <c r="C2436" s="270"/>
      <c r="D2436" s="272"/>
      <c r="E2436" s="247"/>
      <c r="F2436" s="273"/>
      <c r="G2436" s="661"/>
      <c r="H2436" s="662"/>
    </row>
    <row r="2437" spans="1:8" s="240" customFormat="1">
      <c r="A2437" s="270"/>
      <c r="B2437" s="271"/>
      <c r="C2437" s="270"/>
      <c r="D2437" s="272"/>
      <c r="E2437" s="247"/>
      <c r="F2437" s="273"/>
      <c r="G2437" s="661"/>
      <c r="H2437" s="662"/>
    </row>
    <row r="2438" spans="1:8" s="240" customFormat="1">
      <c r="A2438" s="270"/>
      <c r="B2438" s="271"/>
      <c r="C2438" s="270"/>
      <c r="D2438" s="272"/>
      <c r="E2438" s="247"/>
      <c r="F2438" s="273"/>
      <c r="G2438" s="661"/>
      <c r="H2438" s="662"/>
    </row>
    <row r="2439" spans="1:8" s="240" customFormat="1">
      <c r="A2439" s="270"/>
      <c r="B2439" s="271"/>
      <c r="C2439" s="270"/>
      <c r="D2439" s="272"/>
      <c r="E2439" s="247"/>
      <c r="F2439" s="273"/>
      <c r="G2439" s="661"/>
      <c r="H2439" s="662"/>
    </row>
    <row r="2440" spans="1:8" s="240" customFormat="1">
      <c r="A2440" s="270"/>
      <c r="B2440" s="271"/>
      <c r="C2440" s="270"/>
      <c r="D2440" s="272"/>
      <c r="E2440" s="247"/>
      <c r="F2440" s="273"/>
      <c r="G2440" s="661"/>
      <c r="H2440" s="662"/>
    </row>
    <row r="2441" spans="1:8" s="240" customFormat="1">
      <c r="A2441" s="270"/>
      <c r="B2441" s="271"/>
      <c r="C2441" s="270"/>
      <c r="D2441" s="272"/>
      <c r="E2441" s="247"/>
      <c r="F2441" s="273"/>
      <c r="G2441" s="661"/>
      <c r="H2441" s="662"/>
    </row>
    <row r="2442" spans="1:8" s="240" customFormat="1">
      <c r="A2442" s="270"/>
      <c r="B2442" s="271"/>
      <c r="C2442" s="270"/>
      <c r="D2442" s="272"/>
      <c r="E2442" s="247"/>
      <c r="F2442" s="273"/>
      <c r="G2442" s="661"/>
      <c r="H2442" s="662"/>
    </row>
    <row r="2443" spans="1:8" s="240" customFormat="1">
      <c r="A2443" s="270"/>
      <c r="B2443" s="271"/>
      <c r="C2443" s="270"/>
      <c r="D2443" s="272"/>
      <c r="E2443" s="247"/>
      <c r="F2443" s="273"/>
      <c r="G2443" s="661"/>
      <c r="H2443" s="662"/>
    </row>
    <row r="2444" spans="1:8" s="240" customFormat="1">
      <c r="A2444" s="270"/>
      <c r="B2444" s="271"/>
      <c r="C2444" s="270"/>
      <c r="D2444" s="272"/>
      <c r="E2444" s="247"/>
      <c r="F2444" s="273"/>
      <c r="G2444" s="661"/>
      <c r="H2444" s="662"/>
    </row>
    <row r="2445" spans="1:8" s="240" customFormat="1">
      <c r="A2445" s="270"/>
      <c r="B2445" s="271"/>
      <c r="C2445" s="270"/>
      <c r="D2445" s="272"/>
      <c r="E2445" s="247"/>
      <c r="F2445" s="273"/>
      <c r="G2445" s="661"/>
      <c r="H2445" s="662"/>
    </row>
    <row r="2446" spans="1:8" s="240" customFormat="1">
      <c r="A2446" s="270"/>
      <c r="B2446" s="271"/>
      <c r="C2446" s="270"/>
      <c r="D2446" s="272"/>
      <c r="E2446" s="247"/>
      <c r="F2446" s="273"/>
      <c r="G2446" s="661"/>
      <c r="H2446" s="662"/>
    </row>
    <row r="2447" spans="1:8" s="240" customFormat="1">
      <c r="A2447" s="270"/>
      <c r="B2447" s="271"/>
      <c r="C2447" s="270"/>
      <c r="D2447" s="272"/>
      <c r="E2447" s="247"/>
      <c r="F2447" s="273"/>
      <c r="G2447" s="661"/>
      <c r="H2447" s="662"/>
    </row>
    <row r="2448" spans="1:8" s="240" customFormat="1">
      <c r="A2448" s="270"/>
      <c r="B2448" s="271"/>
      <c r="C2448" s="270"/>
      <c r="D2448" s="272"/>
      <c r="E2448" s="247"/>
      <c r="F2448" s="273"/>
      <c r="G2448" s="661"/>
      <c r="H2448" s="662"/>
    </row>
    <row r="2449" spans="1:8" s="240" customFormat="1">
      <c r="A2449" s="270"/>
      <c r="B2449" s="271"/>
      <c r="C2449" s="270"/>
      <c r="D2449" s="272"/>
      <c r="E2449" s="247"/>
      <c r="F2449" s="273"/>
      <c r="G2449" s="661"/>
      <c r="H2449" s="662"/>
    </row>
    <row r="2450" spans="1:8" s="240" customFormat="1">
      <c r="A2450" s="270"/>
      <c r="B2450" s="271"/>
      <c r="C2450" s="270"/>
      <c r="D2450" s="272"/>
      <c r="E2450" s="247"/>
      <c r="F2450" s="273"/>
      <c r="G2450" s="661"/>
      <c r="H2450" s="662"/>
    </row>
    <row r="2451" spans="1:8" s="240" customFormat="1">
      <c r="A2451" s="270"/>
      <c r="B2451" s="271"/>
      <c r="C2451" s="270"/>
      <c r="D2451" s="272"/>
      <c r="E2451" s="247"/>
      <c r="F2451" s="273"/>
      <c r="G2451" s="661"/>
      <c r="H2451" s="662"/>
    </row>
    <row r="2452" spans="1:8" s="240" customFormat="1">
      <c r="A2452" s="270"/>
      <c r="B2452" s="271"/>
      <c r="C2452" s="270"/>
      <c r="D2452" s="272"/>
      <c r="E2452" s="247"/>
      <c r="F2452" s="273"/>
      <c r="G2452" s="661"/>
      <c r="H2452" s="662"/>
    </row>
    <row r="2453" spans="1:8" s="240" customFormat="1">
      <c r="A2453" s="270"/>
      <c r="B2453" s="271"/>
      <c r="C2453" s="270"/>
      <c r="D2453" s="272"/>
      <c r="E2453" s="247"/>
      <c r="F2453" s="273"/>
      <c r="G2453" s="661"/>
      <c r="H2453" s="662"/>
    </row>
    <row r="2454" spans="1:8" s="240" customFormat="1">
      <c r="A2454" s="270"/>
      <c r="B2454" s="271"/>
      <c r="C2454" s="270"/>
      <c r="D2454" s="272"/>
      <c r="E2454" s="247"/>
      <c r="F2454" s="273"/>
      <c r="G2454" s="661"/>
      <c r="H2454" s="662"/>
    </row>
    <row r="2455" spans="1:8" s="240" customFormat="1">
      <c r="A2455" s="270"/>
      <c r="B2455" s="271"/>
      <c r="C2455" s="270"/>
      <c r="D2455" s="272"/>
      <c r="E2455" s="247"/>
      <c r="F2455" s="273"/>
      <c r="G2455" s="661"/>
      <c r="H2455" s="662"/>
    </row>
    <row r="2456" spans="1:8" s="240" customFormat="1">
      <c r="A2456" s="270"/>
      <c r="B2456" s="271"/>
      <c r="C2456" s="270"/>
      <c r="D2456" s="272"/>
      <c r="E2456" s="247"/>
      <c r="F2456" s="273"/>
      <c r="G2456" s="661"/>
      <c r="H2456" s="662"/>
    </row>
    <row r="2457" spans="1:8" s="240" customFormat="1">
      <c r="A2457" s="270"/>
      <c r="B2457" s="271"/>
      <c r="C2457" s="270"/>
      <c r="D2457" s="272"/>
      <c r="E2457" s="247"/>
      <c r="F2457" s="273"/>
      <c r="G2457" s="661"/>
      <c r="H2457" s="662"/>
    </row>
    <row r="2458" spans="1:8" s="240" customFormat="1">
      <c r="A2458" s="270"/>
      <c r="B2458" s="271"/>
      <c r="C2458" s="270"/>
      <c r="D2458" s="272"/>
      <c r="E2458" s="247"/>
      <c r="F2458" s="273"/>
      <c r="G2458" s="661"/>
      <c r="H2458" s="662"/>
    </row>
    <row r="2459" spans="1:8" s="240" customFormat="1">
      <c r="A2459" s="270"/>
      <c r="B2459" s="271"/>
      <c r="C2459" s="270"/>
      <c r="D2459" s="272"/>
      <c r="E2459" s="247"/>
      <c r="F2459" s="273"/>
      <c r="G2459" s="661"/>
      <c r="H2459" s="662"/>
    </row>
    <row r="2460" spans="1:8" s="240" customFormat="1">
      <c r="A2460" s="270"/>
      <c r="B2460" s="271"/>
      <c r="C2460" s="270"/>
      <c r="D2460" s="272"/>
      <c r="E2460" s="247"/>
      <c r="F2460" s="273"/>
      <c r="G2460" s="661"/>
      <c r="H2460" s="662"/>
    </row>
    <row r="2461" spans="1:8" s="240" customFormat="1">
      <c r="A2461" s="270"/>
      <c r="B2461" s="271"/>
      <c r="C2461" s="270"/>
      <c r="D2461" s="272"/>
      <c r="E2461" s="247"/>
      <c r="F2461" s="273"/>
      <c r="G2461" s="661"/>
      <c r="H2461" s="662"/>
    </row>
    <row r="2462" spans="1:8" s="240" customFormat="1">
      <c r="A2462" s="270"/>
      <c r="B2462" s="271"/>
      <c r="C2462" s="270"/>
      <c r="D2462" s="272"/>
      <c r="E2462" s="247"/>
      <c r="F2462" s="273"/>
      <c r="G2462" s="661"/>
      <c r="H2462" s="662"/>
    </row>
    <row r="2463" spans="1:8" s="240" customFormat="1">
      <c r="A2463" s="270"/>
      <c r="B2463" s="271"/>
      <c r="C2463" s="270"/>
      <c r="D2463" s="272"/>
      <c r="E2463" s="247"/>
      <c r="F2463" s="273"/>
      <c r="G2463" s="661"/>
      <c r="H2463" s="662"/>
    </row>
    <row r="2464" spans="1:8" s="240" customFormat="1">
      <c r="A2464" s="270"/>
      <c r="B2464" s="271"/>
      <c r="C2464" s="270"/>
      <c r="D2464" s="272"/>
      <c r="E2464" s="247"/>
      <c r="F2464" s="273"/>
      <c r="G2464" s="661"/>
      <c r="H2464" s="662"/>
    </row>
    <row r="2465" spans="1:8" s="240" customFormat="1">
      <c r="A2465" s="270"/>
      <c r="B2465" s="271"/>
      <c r="C2465" s="270"/>
      <c r="D2465" s="272"/>
      <c r="E2465" s="247"/>
      <c r="F2465" s="273"/>
      <c r="G2465" s="661"/>
      <c r="H2465" s="662"/>
    </row>
    <row r="2466" spans="1:8" s="240" customFormat="1">
      <c r="A2466" s="270"/>
      <c r="B2466" s="271"/>
      <c r="C2466" s="270"/>
      <c r="D2466" s="272"/>
      <c r="E2466" s="247"/>
      <c r="F2466" s="273"/>
      <c r="G2466" s="661"/>
      <c r="H2466" s="662"/>
    </row>
    <row r="2467" spans="1:8" s="240" customFormat="1">
      <c r="A2467" s="270"/>
      <c r="B2467" s="271"/>
      <c r="C2467" s="270"/>
      <c r="D2467" s="272"/>
      <c r="E2467" s="247"/>
      <c r="F2467" s="273"/>
      <c r="G2467" s="661"/>
      <c r="H2467" s="662"/>
    </row>
    <row r="2468" spans="1:8" s="240" customFormat="1">
      <c r="A2468" s="270"/>
      <c r="B2468" s="271"/>
      <c r="C2468" s="270"/>
      <c r="D2468" s="272"/>
      <c r="E2468" s="247"/>
      <c r="F2468" s="273"/>
      <c r="G2468" s="661"/>
      <c r="H2468" s="662"/>
    </row>
    <row r="2469" spans="1:8" s="240" customFormat="1">
      <c r="A2469" s="270"/>
      <c r="B2469" s="271"/>
      <c r="C2469" s="270"/>
      <c r="D2469" s="272"/>
      <c r="E2469" s="247"/>
      <c r="F2469" s="273"/>
      <c r="G2469" s="661"/>
      <c r="H2469" s="662"/>
    </row>
    <row r="2470" spans="1:8" s="240" customFormat="1">
      <c r="A2470" s="270"/>
      <c r="B2470" s="271"/>
      <c r="C2470" s="270"/>
      <c r="D2470" s="272"/>
      <c r="E2470" s="247"/>
      <c r="F2470" s="273"/>
      <c r="G2470" s="661"/>
      <c r="H2470" s="662"/>
    </row>
    <row r="2471" spans="1:8" s="240" customFormat="1">
      <c r="A2471" s="270"/>
      <c r="B2471" s="271"/>
      <c r="C2471" s="270"/>
      <c r="D2471" s="272"/>
      <c r="E2471" s="247"/>
      <c r="F2471" s="273"/>
      <c r="G2471" s="661"/>
      <c r="H2471" s="662"/>
    </row>
    <row r="2472" spans="1:8" s="240" customFormat="1">
      <c r="A2472" s="270"/>
      <c r="B2472" s="271"/>
      <c r="C2472" s="270"/>
      <c r="D2472" s="272"/>
      <c r="E2472" s="247"/>
      <c r="F2472" s="273"/>
      <c r="G2472" s="661"/>
      <c r="H2472" s="662"/>
    </row>
    <row r="2473" spans="1:8" s="240" customFormat="1">
      <c r="A2473" s="270"/>
      <c r="B2473" s="271"/>
      <c r="C2473" s="270"/>
      <c r="D2473" s="272"/>
      <c r="E2473" s="247"/>
      <c r="F2473" s="273"/>
      <c r="G2473" s="661"/>
      <c r="H2473" s="662"/>
    </row>
    <row r="2474" spans="1:8" s="240" customFormat="1">
      <c r="A2474" s="270"/>
      <c r="B2474" s="271"/>
      <c r="C2474" s="270"/>
      <c r="D2474" s="272"/>
      <c r="E2474" s="247"/>
      <c r="F2474" s="273"/>
      <c r="G2474" s="661"/>
      <c r="H2474" s="662"/>
    </row>
    <row r="2475" spans="1:8" s="240" customFormat="1">
      <c r="A2475" s="270"/>
      <c r="B2475" s="271"/>
      <c r="C2475" s="270"/>
      <c r="D2475" s="272"/>
      <c r="E2475" s="247"/>
      <c r="F2475" s="273"/>
      <c r="G2475" s="661"/>
      <c r="H2475" s="662"/>
    </row>
    <row r="2476" spans="1:8" s="240" customFormat="1">
      <c r="A2476" s="270"/>
      <c r="B2476" s="271"/>
      <c r="C2476" s="270"/>
      <c r="D2476" s="272"/>
      <c r="E2476" s="247"/>
      <c r="F2476" s="273"/>
      <c r="G2476" s="661"/>
      <c r="H2476" s="662"/>
    </row>
    <row r="2477" spans="1:8" s="240" customFormat="1">
      <c r="A2477" s="270"/>
      <c r="B2477" s="271"/>
      <c r="C2477" s="270"/>
      <c r="D2477" s="272"/>
      <c r="E2477" s="247"/>
      <c r="F2477" s="273"/>
      <c r="G2477" s="661"/>
      <c r="H2477" s="662"/>
    </row>
    <row r="2478" spans="1:8" s="240" customFormat="1">
      <c r="A2478" s="270"/>
      <c r="B2478" s="271"/>
      <c r="C2478" s="270"/>
      <c r="D2478" s="272"/>
      <c r="E2478" s="247"/>
      <c r="F2478" s="273"/>
      <c r="G2478" s="661"/>
      <c r="H2478" s="662"/>
    </row>
    <row r="2479" spans="1:8" s="240" customFormat="1">
      <c r="A2479" s="270"/>
      <c r="B2479" s="271"/>
      <c r="C2479" s="270"/>
      <c r="D2479" s="272"/>
      <c r="E2479" s="247"/>
      <c r="F2479" s="273"/>
      <c r="G2479" s="661"/>
      <c r="H2479" s="662"/>
    </row>
    <row r="2480" spans="1:8" s="240" customFormat="1">
      <c r="A2480" s="270"/>
      <c r="B2480" s="271"/>
      <c r="C2480" s="270"/>
      <c r="D2480" s="272"/>
      <c r="E2480" s="247"/>
      <c r="F2480" s="273"/>
      <c r="G2480" s="661"/>
      <c r="H2480" s="662"/>
    </row>
    <row r="2481" spans="1:8" s="240" customFormat="1">
      <c r="A2481" s="270"/>
      <c r="B2481" s="271"/>
      <c r="C2481" s="270"/>
      <c r="D2481" s="272"/>
      <c r="E2481" s="247"/>
      <c r="F2481" s="273"/>
      <c r="G2481" s="661"/>
      <c r="H2481" s="662"/>
    </row>
    <row r="2482" spans="1:8" s="240" customFormat="1">
      <c r="A2482" s="270"/>
      <c r="B2482" s="271"/>
      <c r="C2482" s="270"/>
      <c r="D2482" s="272"/>
      <c r="E2482" s="247"/>
      <c r="F2482" s="273"/>
      <c r="G2482" s="661"/>
      <c r="H2482" s="662"/>
    </row>
    <row r="2483" spans="1:8" s="240" customFormat="1">
      <c r="A2483" s="270"/>
      <c r="B2483" s="271"/>
      <c r="C2483" s="270"/>
      <c r="D2483" s="272"/>
      <c r="E2483" s="247"/>
      <c r="F2483" s="273"/>
      <c r="G2483" s="661"/>
      <c r="H2483" s="662"/>
    </row>
    <row r="2484" spans="1:8" s="240" customFormat="1">
      <c r="A2484" s="270"/>
      <c r="B2484" s="271"/>
      <c r="C2484" s="270"/>
      <c r="D2484" s="272"/>
      <c r="E2484" s="247"/>
      <c r="F2484" s="273"/>
      <c r="G2484" s="661"/>
      <c r="H2484" s="662"/>
    </row>
    <row r="2485" spans="1:8" s="240" customFormat="1">
      <c r="A2485" s="270"/>
      <c r="B2485" s="271"/>
      <c r="C2485" s="270"/>
      <c r="D2485" s="272"/>
      <c r="E2485" s="247"/>
      <c r="F2485" s="273"/>
      <c r="G2485" s="661"/>
      <c r="H2485" s="662"/>
    </row>
    <row r="2486" spans="1:8" s="240" customFormat="1">
      <c r="A2486" s="270"/>
      <c r="B2486" s="271"/>
      <c r="C2486" s="270"/>
      <c r="D2486" s="272"/>
      <c r="E2486" s="247"/>
      <c r="F2486" s="273"/>
      <c r="G2486" s="661"/>
      <c r="H2486" s="662"/>
    </row>
    <row r="2487" spans="1:8" s="240" customFormat="1">
      <c r="A2487" s="270"/>
      <c r="B2487" s="271"/>
      <c r="C2487" s="270"/>
      <c r="D2487" s="272"/>
      <c r="E2487" s="247"/>
      <c r="F2487" s="273"/>
      <c r="G2487" s="661"/>
      <c r="H2487" s="662"/>
    </row>
    <row r="2488" spans="1:8" s="240" customFormat="1">
      <c r="A2488" s="270"/>
      <c r="B2488" s="271"/>
      <c r="C2488" s="270"/>
      <c r="D2488" s="272"/>
      <c r="E2488" s="247"/>
      <c r="F2488" s="273"/>
      <c r="G2488" s="661"/>
      <c r="H2488" s="662"/>
    </row>
    <row r="2489" spans="1:8" s="240" customFormat="1">
      <c r="A2489" s="270"/>
      <c r="B2489" s="271"/>
      <c r="C2489" s="270"/>
      <c r="D2489" s="272"/>
      <c r="E2489" s="247"/>
      <c r="F2489" s="273"/>
      <c r="G2489" s="661"/>
      <c r="H2489" s="662"/>
    </row>
    <row r="2490" spans="1:8" s="240" customFormat="1">
      <c r="A2490" s="270"/>
      <c r="B2490" s="271"/>
      <c r="C2490" s="270"/>
      <c r="D2490" s="272"/>
      <c r="E2490" s="247"/>
      <c r="F2490" s="273"/>
      <c r="G2490" s="661"/>
      <c r="H2490" s="662"/>
    </row>
    <row r="2491" spans="1:8" s="240" customFormat="1">
      <c r="A2491" s="270"/>
      <c r="B2491" s="271"/>
      <c r="C2491" s="270"/>
      <c r="D2491" s="272"/>
      <c r="E2491" s="247"/>
      <c r="F2491" s="273"/>
      <c r="G2491" s="661"/>
      <c r="H2491" s="662"/>
    </row>
    <row r="2492" spans="1:8" s="240" customFormat="1">
      <c r="A2492" s="270"/>
      <c r="B2492" s="271"/>
      <c r="C2492" s="270"/>
      <c r="D2492" s="272"/>
      <c r="E2492" s="247"/>
      <c r="F2492" s="273"/>
      <c r="G2492" s="661"/>
      <c r="H2492" s="662"/>
    </row>
    <row r="2493" spans="1:8" s="240" customFormat="1">
      <c r="A2493" s="270"/>
      <c r="B2493" s="271"/>
      <c r="C2493" s="270"/>
      <c r="D2493" s="272"/>
      <c r="E2493" s="247"/>
      <c r="F2493" s="273"/>
      <c r="G2493" s="661"/>
      <c r="H2493" s="662"/>
    </row>
    <row r="2494" spans="1:8" s="240" customFormat="1">
      <c r="A2494" s="270"/>
      <c r="B2494" s="271"/>
      <c r="C2494" s="270"/>
      <c r="D2494" s="272"/>
      <c r="E2494" s="247"/>
      <c r="F2494" s="273"/>
      <c r="G2494" s="661"/>
      <c r="H2494" s="662"/>
    </row>
    <row r="2495" spans="1:8" s="240" customFormat="1">
      <c r="A2495" s="270"/>
      <c r="B2495" s="271"/>
      <c r="C2495" s="270"/>
      <c r="D2495" s="272"/>
      <c r="E2495" s="247"/>
      <c r="F2495" s="273"/>
      <c r="G2495" s="661"/>
      <c r="H2495" s="662"/>
    </row>
    <row r="2496" spans="1:8" s="240" customFormat="1">
      <c r="A2496" s="270"/>
      <c r="B2496" s="271"/>
      <c r="C2496" s="270"/>
      <c r="D2496" s="272"/>
      <c r="E2496" s="247"/>
      <c r="F2496" s="273"/>
      <c r="G2496" s="661"/>
      <c r="H2496" s="662"/>
    </row>
    <row r="2497" spans="1:8" s="240" customFormat="1">
      <c r="A2497" s="270"/>
      <c r="B2497" s="271"/>
      <c r="C2497" s="270"/>
      <c r="D2497" s="272"/>
      <c r="E2497" s="247"/>
      <c r="F2497" s="273"/>
      <c r="G2497" s="661"/>
      <c r="H2497" s="662"/>
    </row>
    <row r="2498" spans="1:8" s="240" customFormat="1">
      <c r="A2498" s="270"/>
      <c r="B2498" s="271"/>
      <c r="C2498" s="270"/>
      <c r="D2498" s="272"/>
      <c r="E2498" s="247"/>
      <c r="F2498" s="273"/>
      <c r="G2498" s="661"/>
      <c r="H2498" s="662"/>
    </row>
    <row r="2499" spans="1:8" s="240" customFormat="1">
      <c r="A2499" s="270"/>
      <c r="B2499" s="271"/>
      <c r="C2499" s="270"/>
      <c r="D2499" s="272"/>
      <c r="E2499" s="247"/>
      <c r="F2499" s="273"/>
      <c r="G2499" s="661"/>
      <c r="H2499" s="662"/>
    </row>
    <row r="2500" spans="1:8" s="240" customFormat="1">
      <c r="A2500" s="270"/>
      <c r="B2500" s="271"/>
      <c r="C2500" s="270"/>
      <c r="D2500" s="272"/>
      <c r="E2500" s="247"/>
      <c r="F2500" s="273"/>
      <c r="G2500" s="661"/>
      <c r="H2500" s="662"/>
    </row>
    <row r="2501" spans="1:8" s="240" customFormat="1">
      <c r="A2501" s="270"/>
      <c r="B2501" s="271"/>
      <c r="C2501" s="270"/>
      <c r="D2501" s="272"/>
      <c r="E2501" s="247"/>
      <c r="F2501" s="273"/>
      <c r="G2501" s="661"/>
      <c r="H2501" s="662"/>
    </row>
    <row r="2502" spans="1:8" s="240" customFormat="1">
      <c r="A2502" s="270"/>
      <c r="B2502" s="271"/>
      <c r="C2502" s="270"/>
      <c r="D2502" s="272"/>
      <c r="E2502" s="247"/>
      <c r="F2502" s="273"/>
      <c r="G2502" s="661"/>
      <c r="H2502" s="662"/>
    </row>
    <row r="2503" spans="1:8" s="240" customFormat="1">
      <c r="A2503" s="270"/>
      <c r="B2503" s="271"/>
      <c r="C2503" s="270"/>
      <c r="D2503" s="272"/>
      <c r="E2503" s="247"/>
      <c r="F2503" s="273"/>
      <c r="G2503" s="661"/>
      <c r="H2503" s="662"/>
    </row>
    <row r="2504" spans="1:8" s="240" customFormat="1">
      <c r="A2504" s="270"/>
      <c r="B2504" s="271"/>
      <c r="C2504" s="270"/>
      <c r="D2504" s="272"/>
      <c r="E2504" s="247"/>
      <c r="F2504" s="273"/>
      <c r="G2504" s="661"/>
      <c r="H2504" s="662"/>
    </row>
    <row r="2505" spans="1:8" s="240" customFormat="1">
      <c r="A2505" s="270"/>
      <c r="B2505" s="271"/>
      <c r="C2505" s="270"/>
      <c r="D2505" s="272"/>
      <c r="E2505" s="247"/>
      <c r="F2505" s="273"/>
      <c r="G2505" s="661"/>
      <c r="H2505" s="662"/>
    </row>
    <row r="2506" spans="1:8" s="240" customFormat="1">
      <c r="A2506" s="270"/>
      <c r="B2506" s="271"/>
      <c r="C2506" s="270"/>
      <c r="D2506" s="272"/>
      <c r="E2506" s="247"/>
      <c r="F2506" s="273"/>
      <c r="G2506" s="661"/>
      <c r="H2506" s="662"/>
    </row>
    <row r="2507" spans="1:8" s="240" customFormat="1">
      <c r="A2507" s="270"/>
      <c r="B2507" s="271"/>
      <c r="C2507" s="270"/>
      <c r="D2507" s="272"/>
      <c r="E2507" s="247"/>
      <c r="F2507" s="273"/>
      <c r="G2507" s="661"/>
      <c r="H2507" s="662"/>
    </row>
    <row r="2508" spans="1:8" s="240" customFormat="1">
      <c r="A2508" s="270"/>
      <c r="B2508" s="271"/>
      <c r="C2508" s="270"/>
      <c r="D2508" s="272"/>
      <c r="E2508" s="247"/>
      <c r="F2508" s="273"/>
      <c r="G2508" s="661"/>
      <c r="H2508" s="662"/>
    </row>
    <row r="2509" spans="1:8" s="240" customFormat="1">
      <c r="A2509" s="270"/>
      <c r="B2509" s="271"/>
      <c r="C2509" s="270"/>
      <c r="D2509" s="272"/>
      <c r="E2509" s="247"/>
      <c r="F2509" s="273"/>
      <c r="G2509" s="661"/>
      <c r="H2509" s="662"/>
    </row>
    <row r="2510" spans="1:8" s="240" customFormat="1">
      <c r="A2510" s="270"/>
      <c r="B2510" s="271"/>
      <c r="C2510" s="270"/>
      <c r="D2510" s="272"/>
      <c r="E2510" s="247"/>
      <c r="F2510" s="273"/>
      <c r="G2510" s="661"/>
      <c r="H2510" s="662"/>
    </row>
    <row r="2511" spans="1:8" s="240" customFormat="1">
      <c r="A2511" s="270"/>
      <c r="B2511" s="271"/>
      <c r="C2511" s="270"/>
      <c r="D2511" s="272"/>
      <c r="E2511" s="247"/>
      <c r="F2511" s="273"/>
      <c r="G2511" s="661"/>
      <c r="H2511" s="662"/>
    </row>
    <row r="2512" spans="1:8" s="240" customFormat="1">
      <c r="A2512" s="270"/>
      <c r="B2512" s="271"/>
      <c r="C2512" s="270"/>
      <c r="D2512" s="272"/>
      <c r="E2512" s="247"/>
      <c r="F2512" s="273"/>
      <c r="G2512" s="661"/>
      <c r="H2512" s="662"/>
    </row>
    <row r="2513" spans="1:8" s="240" customFormat="1">
      <c r="A2513" s="270"/>
      <c r="B2513" s="271"/>
      <c r="C2513" s="270"/>
      <c r="D2513" s="272"/>
      <c r="E2513" s="247"/>
      <c r="F2513" s="273"/>
      <c r="G2513" s="661"/>
      <c r="H2513" s="662"/>
    </row>
    <row r="2514" spans="1:8" s="240" customFormat="1">
      <c r="A2514" s="270"/>
      <c r="B2514" s="271"/>
      <c r="C2514" s="270"/>
      <c r="D2514" s="272"/>
      <c r="E2514" s="247"/>
      <c r="F2514" s="273"/>
      <c r="G2514" s="661"/>
      <c r="H2514" s="662"/>
    </row>
    <row r="2515" spans="1:8" s="240" customFormat="1">
      <c r="A2515" s="270"/>
      <c r="B2515" s="271"/>
      <c r="C2515" s="270"/>
      <c r="D2515" s="272"/>
      <c r="E2515" s="247"/>
      <c r="F2515" s="273"/>
      <c r="G2515" s="661"/>
      <c r="H2515" s="662"/>
    </row>
    <row r="2516" spans="1:8" s="240" customFormat="1">
      <c r="A2516" s="270"/>
      <c r="B2516" s="271"/>
      <c r="C2516" s="270"/>
      <c r="D2516" s="272"/>
      <c r="E2516" s="247"/>
      <c r="F2516" s="273"/>
      <c r="G2516" s="661"/>
      <c r="H2516" s="662"/>
    </row>
    <row r="2517" spans="1:8" s="240" customFormat="1">
      <c r="A2517" s="270"/>
      <c r="B2517" s="271"/>
      <c r="C2517" s="270"/>
      <c r="D2517" s="272"/>
      <c r="E2517" s="247"/>
      <c r="F2517" s="273"/>
      <c r="G2517" s="661"/>
      <c r="H2517" s="662"/>
    </row>
    <row r="2518" spans="1:8" s="240" customFormat="1">
      <c r="A2518" s="270"/>
      <c r="B2518" s="271"/>
      <c r="C2518" s="270"/>
      <c r="D2518" s="272"/>
      <c r="E2518" s="247"/>
      <c r="F2518" s="273"/>
      <c r="G2518" s="661"/>
      <c r="H2518" s="662"/>
    </row>
    <row r="2519" spans="1:8" s="240" customFormat="1">
      <c r="A2519" s="270"/>
      <c r="B2519" s="271"/>
      <c r="C2519" s="270"/>
      <c r="D2519" s="272"/>
      <c r="E2519" s="247"/>
      <c r="F2519" s="273"/>
      <c r="G2519" s="661"/>
      <c r="H2519" s="662"/>
    </row>
    <row r="2520" spans="1:8" s="240" customFormat="1">
      <c r="A2520" s="270"/>
      <c r="B2520" s="271"/>
      <c r="C2520" s="270"/>
      <c r="D2520" s="272"/>
      <c r="E2520" s="247"/>
      <c r="F2520" s="273"/>
      <c r="G2520" s="661"/>
      <c r="H2520" s="662"/>
    </row>
    <row r="2521" spans="1:8" s="240" customFormat="1">
      <c r="A2521" s="270"/>
      <c r="B2521" s="271"/>
      <c r="C2521" s="270"/>
      <c r="D2521" s="272"/>
      <c r="E2521" s="247"/>
      <c r="F2521" s="273"/>
      <c r="G2521" s="661"/>
      <c r="H2521" s="662"/>
    </row>
    <row r="2522" spans="1:8" s="240" customFormat="1">
      <c r="A2522" s="270"/>
      <c r="B2522" s="271"/>
      <c r="C2522" s="270"/>
      <c r="D2522" s="272"/>
      <c r="E2522" s="247"/>
      <c r="F2522" s="273"/>
      <c r="G2522" s="661"/>
      <c r="H2522" s="662"/>
    </row>
    <row r="2523" spans="1:8" s="240" customFormat="1">
      <c r="A2523" s="270"/>
      <c r="B2523" s="271"/>
      <c r="C2523" s="270"/>
      <c r="D2523" s="272"/>
      <c r="E2523" s="247"/>
      <c r="F2523" s="273"/>
      <c r="G2523" s="661"/>
      <c r="H2523" s="662"/>
    </row>
    <row r="2524" spans="1:8" s="240" customFormat="1">
      <c r="A2524" s="270"/>
      <c r="B2524" s="271"/>
      <c r="C2524" s="270"/>
      <c r="D2524" s="272"/>
      <c r="E2524" s="247"/>
      <c r="F2524" s="273"/>
      <c r="G2524" s="661"/>
      <c r="H2524" s="662"/>
    </row>
    <row r="2525" spans="1:8" s="240" customFormat="1">
      <c r="A2525" s="270"/>
      <c r="B2525" s="271"/>
      <c r="C2525" s="270"/>
      <c r="D2525" s="272"/>
      <c r="E2525" s="247"/>
      <c r="F2525" s="273"/>
      <c r="G2525" s="661"/>
      <c r="H2525" s="662"/>
    </row>
    <row r="2526" spans="1:8" s="240" customFormat="1">
      <c r="A2526" s="270"/>
      <c r="B2526" s="271"/>
      <c r="C2526" s="270"/>
      <c r="D2526" s="272"/>
      <c r="E2526" s="247"/>
      <c r="F2526" s="273"/>
      <c r="G2526" s="661"/>
      <c r="H2526" s="662"/>
    </row>
    <row r="2527" spans="1:8" s="240" customFormat="1">
      <c r="A2527" s="270"/>
      <c r="B2527" s="271"/>
      <c r="C2527" s="270"/>
      <c r="D2527" s="272"/>
      <c r="E2527" s="247"/>
      <c r="F2527" s="273"/>
      <c r="G2527" s="661"/>
      <c r="H2527" s="662"/>
    </row>
    <row r="2528" spans="1:8" s="240" customFormat="1">
      <c r="A2528" s="270"/>
      <c r="B2528" s="271"/>
      <c r="C2528" s="270"/>
      <c r="D2528" s="272"/>
      <c r="E2528" s="247"/>
      <c r="F2528" s="273"/>
      <c r="G2528" s="661"/>
      <c r="H2528" s="662"/>
    </row>
    <row r="2529" spans="1:8" s="240" customFormat="1">
      <c r="A2529" s="270"/>
      <c r="B2529" s="271"/>
      <c r="C2529" s="270"/>
      <c r="D2529" s="272"/>
      <c r="E2529" s="247"/>
      <c r="F2529" s="273"/>
      <c r="G2529" s="661"/>
      <c r="H2529" s="662"/>
    </row>
    <row r="2530" spans="1:8" s="240" customFormat="1">
      <c r="A2530" s="270"/>
      <c r="B2530" s="271"/>
      <c r="C2530" s="270"/>
      <c r="D2530" s="272"/>
      <c r="E2530" s="247"/>
      <c r="F2530" s="273"/>
      <c r="G2530" s="661"/>
      <c r="H2530" s="662"/>
    </row>
    <row r="2531" spans="1:8" s="240" customFormat="1">
      <c r="A2531" s="270"/>
      <c r="B2531" s="271"/>
      <c r="C2531" s="270"/>
      <c r="D2531" s="272"/>
      <c r="E2531" s="247"/>
      <c r="F2531" s="273"/>
      <c r="G2531" s="661"/>
      <c r="H2531" s="662"/>
    </row>
    <row r="2532" spans="1:8" s="240" customFormat="1">
      <c r="A2532" s="270"/>
      <c r="B2532" s="271"/>
      <c r="C2532" s="270"/>
      <c r="D2532" s="272"/>
      <c r="E2532" s="247"/>
      <c r="F2532" s="273"/>
      <c r="G2532" s="661"/>
      <c r="H2532" s="662"/>
    </row>
    <row r="2533" spans="1:8" s="240" customFormat="1">
      <c r="A2533" s="270"/>
      <c r="B2533" s="271"/>
      <c r="C2533" s="270"/>
      <c r="D2533" s="272"/>
      <c r="E2533" s="247"/>
      <c r="F2533" s="273"/>
      <c r="G2533" s="661"/>
      <c r="H2533" s="662"/>
    </row>
    <row r="2534" spans="1:8" s="240" customFormat="1">
      <c r="A2534" s="270"/>
      <c r="B2534" s="271"/>
      <c r="C2534" s="270"/>
      <c r="D2534" s="272"/>
      <c r="E2534" s="247"/>
      <c r="F2534" s="273"/>
      <c r="G2534" s="661"/>
      <c r="H2534" s="662"/>
    </row>
    <row r="2535" spans="1:8" s="240" customFormat="1">
      <c r="A2535" s="270"/>
      <c r="B2535" s="271"/>
      <c r="C2535" s="270"/>
      <c r="D2535" s="272"/>
      <c r="E2535" s="247"/>
      <c r="F2535" s="273"/>
      <c r="G2535" s="661"/>
      <c r="H2535" s="662"/>
    </row>
    <row r="2536" spans="1:8" s="240" customFormat="1">
      <c r="A2536" s="270"/>
      <c r="B2536" s="271"/>
      <c r="C2536" s="270"/>
      <c r="D2536" s="272"/>
      <c r="E2536" s="247"/>
      <c r="F2536" s="273"/>
      <c r="G2536" s="661"/>
      <c r="H2536" s="662"/>
    </row>
    <row r="2537" spans="1:8" s="240" customFormat="1">
      <c r="A2537" s="270"/>
      <c r="B2537" s="271"/>
      <c r="C2537" s="270"/>
      <c r="D2537" s="272"/>
      <c r="E2537" s="247"/>
      <c r="F2537" s="273"/>
      <c r="G2537" s="661"/>
      <c r="H2537" s="662"/>
    </row>
    <row r="2538" spans="1:8" s="240" customFormat="1">
      <c r="A2538" s="270"/>
      <c r="B2538" s="271"/>
      <c r="C2538" s="270"/>
      <c r="D2538" s="272"/>
      <c r="E2538" s="247"/>
      <c r="F2538" s="273"/>
      <c r="G2538" s="661"/>
      <c r="H2538" s="662"/>
    </row>
    <row r="2539" spans="1:8" s="240" customFormat="1">
      <c r="A2539" s="270"/>
      <c r="B2539" s="271"/>
      <c r="C2539" s="270"/>
      <c r="D2539" s="272"/>
      <c r="E2539" s="247"/>
      <c r="F2539" s="273"/>
      <c r="G2539" s="661"/>
      <c r="H2539" s="662"/>
    </row>
    <row r="2540" spans="1:8" s="240" customFormat="1">
      <c r="A2540" s="270"/>
      <c r="B2540" s="271"/>
      <c r="C2540" s="270"/>
      <c r="D2540" s="272"/>
      <c r="E2540" s="247"/>
      <c r="F2540" s="273"/>
      <c r="G2540" s="661"/>
      <c r="H2540" s="662"/>
    </row>
    <row r="2541" spans="1:8" s="240" customFormat="1">
      <c r="A2541" s="270"/>
      <c r="B2541" s="271"/>
      <c r="C2541" s="270"/>
      <c r="D2541" s="272"/>
      <c r="E2541" s="247"/>
      <c r="F2541" s="273"/>
      <c r="G2541" s="661"/>
      <c r="H2541" s="662"/>
    </row>
    <row r="2542" spans="1:8" s="240" customFormat="1">
      <c r="A2542" s="270"/>
      <c r="B2542" s="271"/>
      <c r="C2542" s="270"/>
      <c r="D2542" s="272"/>
      <c r="E2542" s="247"/>
      <c r="F2542" s="273"/>
      <c r="G2542" s="661"/>
      <c r="H2542" s="662"/>
    </row>
    <row r="2543" spans="1:8" s="240" customFormat="1">
      <c r="A2543" s="270"/>
      <c r="B2543" s="271"/>
      <c r="C2543" s="270"/>
      <c r="D2543" s="272"/>
      <c r="E2543" s="247"/>
      <c r="F2543" s="273"/>
      <c r="G2543" s="661"/>
      <c r="H2543" s="662"/>
    </row>
    <row r="2544" spans="1:8" s="240" customFormat="1">
      <c r="A2544" s="270"/>
      <c r="B2544" s="271"/>
      <c r="C2544" s="270"/>
      <c r="D2544" s="272"/>
      <c r="E2544" s="247"/>
      <c r="F2544" s="273"/>
      <c r="G2544" s="661"/>
      <c r="H2544" s="662"/>
    </row>
    <row r="2545" spans="1:8" s="240" customFormat="1">
      <c r="A2545" s="270"/>
      <c r="B2545" s="271"/>
      <c r="C2545" s="270"/>
      <c r="D2545" s="272"/>
      <c r="E2545" s="247"/>
      <c r="F2545" s="273"/>
      <c r="G2545" s="661"/>
      <c r="H2545" s="662"/>
    </row>
    <row r="2546" spans="1:8" s="240" customFormat="1">
      <c r="A2546" s="270"/>
      <c r="B2546" s="271"/>
      <c r="C2546" s="270"/>
      <c r="D2546" s="272"/>
      <c r="E2546" s="247"/>
      <c r="F2546" s="273"/>
      <c r="G2546" s="661"/>
      <c r="H2546" s="662"/>
    </row>
    <row r="2547" spans="1:8" s="240" customFormat="1">
      <c r="A2547" s="270"/>
      <c r="B2547" s="271"/>
      <c r="C2547" s="270"/>
      <c r="D2547" s="272"/>
      <c r="E2547" s="247"/>
      <c r="F2547" s="273"/>
      <c r="G2547" s="661"/>
      <c r="H2547" s="662"/>
    </row>
    <row r="2548" spans="1:8" s="240" customFormat="1">
      <c r="A2548" s="270"/>
      <c r="B2548" s="271"/>
      <c r="C2548" s="270"/>
      <c r="D2548" s="272"/>
      <c r="E2548" s="247"/>
      <c r="F2548" s="273"/>
      <c r="G2548" s="661"/>
      <c r="H2548" s="662"/>
    </row>
    <row r="2549" spans="1:8" s="240" customFormat="1">
      <c r="A2549" s="270"/>
      <c r="B2549" s="271"/>
      <c r="C2549" s="270"/>
      <c r="D2549" s="272"/>
      <c r="E2549" s="247"/>
      <c r="F2549" s="273"/>
      <c r="G2549" s="661"/>
      <c r="H2549" s="662"/>
    </row>
    <row r="2550" spans="1:8" s="240" customFormat="1">
      <c r="A2550" s="270"/>
      <c r="B2550" s="271"/>
      <c r="C2550" s="270"/>
      <c r="D2550" s="272"/>
      <c r="E2550" s="247"/>
      <c r="F2550" s="273"/>
      <c r="G2550" s="661"/>
      <c r="H2550" s="662"/>
    </row>
    <row r="2551" spans="1:8" s="240" customFormat="1">
      <c r="A2551" s="270"/>
      <c r="B2551" s="271"/>
      <c r="C2551" s="270"/>
      <c r="D2551" s="272"/>
      <c r="E2551" s="247"/>
      <c r="F2551" s="273"/>
      <c r="G2551" s="661"/>
      <c r="H2551" s="662"/>
    </row>
    <row r="2552" spans="1:8" s="240" customFormat="1">
      <c r="A2552" s="270"/>
      <c r="B2552" s="271"/>
      <c r="C2552" s="270"/>
      <c r="D2552" s="272"/>
      <c r="E2552" s="247"/>
      <c r="F2552" s="273"/>
      <c r="G2552" s="661"/>
      <c r="H2552" s="662"/>
    </row>
    <row r="2553" spans="1:8" s="240" customFormat="1">
      <c r="A2553" s="270"/>
      <c r="B2553" s="271"/>
      <c r="C2553" s="270"/>
      <c r="D2553" s="272"/>
      <c r="E2553" s="247"/>
      <c r="F2553" s="273"/>
      <c r="G2553" s="661"/>
      <c r="H2553" s="662"/>
    </row>
    <row r="2554" spans="1:8" s="240" customFormat="1">
      <c r="A2554" s="270"/>
      <c r="B2554" s="271"/>
      <c r="C2554" s="270"/>
      <c r="D2554" s="272"/>
      <c r="E2554" s="247"/>
      <c r="F2554" s="273"/>
      <c r="G2554" s="661"/>
      <c r="H2554" s="662"/>
    </row>
    <row r="2555" spans="1:8" s="240" customFormat="1">
      <c r="A2555" s="270"/>
      <c r="B2555" s="271"/>
      <c r="C2555" s="270"/>
      <c r="D2555" s="272"/>
      <c r="E2555" s="247"/>
      <c r="F2555" s="273"/>
      <c r="G2555" s="661"/>
      <c r="H2555" s="662"/>
    </row>
    <row r="2556" spans="1:8" s="240" customFormat="1">
      <c r="A2556" s="270"/>
      <c r="B2556" s="271"/>
      <c r="C2556" s="270"/>
      <c r="D2556" s="272"/>
      <c r="E2556" s="247"/>
      <c r="F2556" s="273"/>
      <c r="G2556" s="661"/>
      <c r="H2556" s="662"/>
    </row>
    <row r="2557" spans="1:8" s="240" customFormat="1">
      <c r="A2557" s="270"/>
      <c r="B2557" s="271"/>
      <c r="C2557" s="270"/>
      <c r="D2557" s="272"/>
      <c r="E2557" s="247"/>
      <c r="F2557" s="273"/>
      <c r="G2557" s="661"/>
      <c r="H2557" s="662"/>
    </row>
    <row r="2558" spans="1:8" s="240" customFormat="1">
      <c r="A2558" s="270"/>
      <c r="B2558" s="271"/>
      <c r="C2558" s="270"/>
      <c r="D2558" s="272"/>
      <c r="E2558" s="247"/>
      <c r="F2558" s="273"/>
      <c r="G2558" s="661"/>
      <c r="H2558" s="662"/>
    </row>
    <row r="2559" spans="1:8" s="240" customFormat="1">
      <c r="A2559" s="270"/>
      <c r="B2559" s="271"/>
      <c r="C2559" s="270"/>
      <c r="D2559" s="272"/>
      <c r="E2559" s="247"/>
      <c r="F2559" s="273"/>
      <c r="G2559" s="661"/>
      <c r="H2559" s="662"/>
    </row>
    <row r="2560" spans="1:8" s="240" customFormat="1">
      <c r="A2560" s="270"/>
      <c r="B2560" s="271"/>
      <c r="C2560" s="270"/>
      <c r="D2560" s="272"/>
      <c r="E2560" s="247"/>
      <c r="F2560" s="273"/>
      <c r="G2560" s="661"/>
      <c r="H2560" s="662"/>
    </row>
    <row r="2561" spans="1:8" s="240" customFormat="1">
      <c r="A2561" s="270"/>
      <c r="B2561" s="271"/>
      <c r="C2561" s="270"/>
      <c r="D2561" s="272"/>
      <c r="E2561" s="247"/>
      <c r="F2561" s="273"/>
      <c r="G2561" s="661"/>
      <c r="H2561" s="662"/>
    </row>
    <row r="2562" spans="1:8" s="240" customFormat="1">
      <c r="A2562" s="270"/>
      <c r="B2562" s="271"/>
      <c r="C2562" s="270"/>
      <c r="D2562" s="272"/>
      <c r="E2562" s="247"/>
      <c r="F2562" s="273"/>
      <c r="G2562" s="661"/>
      <c r="H2562" s="662"/>
    </row>
    <row r="2563" spans="1:8" s="240" customFormat="1">
      <c r="A2563" s="270"/>
      <c r="B2563" s="271"/>
      <c r="C2563" s="270"/>
      <c r="D2563" s="272"/>
      <c r="E2563" s="247"/>
      <c r="F2563" s="273"/>
      <c r="G2563" s="661"/>
      <c r="H2563" s="662"/>
    </row>
    <row r="2564" spans="1:8" s="240" customFormat="1">
      <c r="A2564" s="270"/>
      <c r="B2564" s="271"/>
      <c r="C2564" s="270"/>
      <c r="D2564" s="272"/>
      <c r="E2564" s="247"/>
      <c r="F2564" s="273"/>
      <c r="G2564" s="661"/>
      <c r="H2564" s="662"/>
    </row>
    <row r="2565" spans="1:8" s="240" customFormat="1">
      <c r="A2565" s="270"/>
      <c r="B2565" s="271"/>
      <c r="C2565" s="270"/>
      <c r="D2565" s="272"/>
      <c r="E2565" s="247"/>
      <c r="F2565" s="273"/>
      <c r="G2565" s="661"/>
      <c r="H2565" s="662"/>
    </row>
    <row r="2566" spans="1:8" s="240" customFormat="1">
      <c r="A2566" s="270"/>
      <c r="B2566" s="271"/>
      <c r="C2566" s="270"/>
      <c r="D2566" s="272"/>
      <c r="E2566" s="247"/>
      <c r="F2566" s="273"/>
      <c r="G2566" s="661"/>
      <c r="H2566" s="662"/>
    </row>
    <row r="2567" spans="1:8" s="240" customFormat="1">
      <c r="A2567" s="270"/>
      <c r="B2567" s="271"/>
      <c r="C2567" s="270"/>
      <c r="D2567" s="272"/>
      <c r="E2567" s="247"/>
      <c r="F2567" s="273"/>
      <c r="G2567" s="661"/>
      <c r="H2567" s="662"/>
    </row>
    <row r="2568" spans="1:8" s="240" customFormat="1">
      <c r="A2568" s="270"/>
      <c r="B2568" s="271"/>
      <c r="C2568" s="270"/>
      <c r="D2568" s="272"/>
      <c r="E2568" s="247"/>
      <c r="F2568" s="273"/>
      <c r="G2568" s="661"/>
      <c r="H2568" s="662"/>
    </row>
    <row r="2569" spans="1:8" s="240" customFormat="1">
      <c r="A2569" s="270"/>
      <c r="B2569" s="271"/>
      <c r="C2569" s="270"/>
      <c r="D2569" s="272"/>
      <c r="E2569" s="247"/>
      <c r="F2569" s="273"/>
      <c r="G2569" s="661"/>
      <c r="H2569" s="662"/>
    </row>
    <row r="2570" spans="1:8" s="240" customFormat="1">
      <c r="A2570" s="270"/>
      <c r="B2570" s="271"/>
      <c r="C2570" s="270"/>
      <c r="D2570" s="272"/>
      <c r="E2570" s="247"/>
      <c r="F2570" s="273"/>
      <c r="G2570" s="661"/>
      <c r="H2570" s="662"/>
    </row>
    <row r="2571" spans="1:8" s="240" customFormat="1">
      <c r="A2571" s="270"/>
      <c r="B2571" s="271"/>
      <c r="C2571" s="270"/>
      <c r="D2571" s="272"/>
      <c r="E2571" s="247"/>
      <c r="F2571" s="273"/>
      <c r="G2571" s="661"/>
      <c r="H2571" s="662"/>
    </row>
    <row r="2572" spans="1:8" s="240" customFormat="1">
      <c r="A2572" s="270"/>
      <c r="B2572" s="271"/>
      <c r="C2572" s="270"/>
      <c r="D2572" s="272"/>
      <c r="E2572" s="247"/>
      <c r="F2572" s="273"/>
      <c r="G2572" s="661"/>
      <c r="H2572" s="662"/>
    </row>
    <row r="2573" spans="1:8" s="240" customFormat="1">
      <c r="A2573" s="270"/>
      <c r="B2573" s="271"/>
      <c r="C2573" s="270"/>
      <c r="D2573" s="272"/>
      <c r="E2573" s="247"/>
      <c r="F2573" s="273"/>
      <c r="G2573" s="661"/>
      <c r="H2573" s="662"/>
    </row>
    <row r="2574" spans="1:8" s="240" customFormat="1">
      <c r="A2574" s="270"/>
      <c r="B2574" s="271"/>
      <c r="C2574" s="270"/>
      <c r="D2574" s="272"/>
      <c r="E2574" s="247"/>
      <c r="F2574" s="273"/>
      <c r="G2574" s="661"/>
      <c r="H2574" s="662"/>
    </row>
    <row r="2575" spans="1:8" s="240" customFormat="1">
      <c r="A2575" s="270"/>
      <c r="B2575" s="271"/>
      <c r="C2575" s="270"/>
      <c r="D2575" s="272"/>
      <c r="E2575" s="247"/>
      <c r="F2575" s="273"/>
      <c r="G2575" s="661"/>
      <c r="H2575" s="662"/>
    </row>
    <row r="2576" spans="1:8" s="240" customFormat="1">
      <c r="A2576" s="270"/>
      <c r="B2576" s="271"/>
      <c r="C2576" s="270"/>
      <c r="D2576" s="272"/>
      <c r="E2576" s="247"/>
      <c r="F2576" s="273"/>
      <c r="G2576" s="661"/>
      <c r="H2576" s="662"/>
    </row>
    <row r="2577" spans="1:8" s="240" customFormat="1">
      <c r="A2577" s="270"/>
      <c r="B2577" s="271"/>
      <c r="C2577" s="270"/>
      <c r="D2577" s="272"/>
      <c r="E2577" s="247"/>
      <c r="F2577" s="273"/>
      <c r="G2577" s="661"/>
      <c r="H2577" s="662"/>
    </row>
    <row r="2578" spans="1:8" s="240" customFormat="1">
      <c r="A2578" s="270"/>
      <c r="B2578" s="271"/>
      <c r="C2578" s="270"/>
      <c r="D2578" s="272"/>
      <c r="E2578" s="247"/>
      <c r="F2578" s="273"/>
      <c r="G2578" s="661"/>
      <c r="H2578" s="662"/>
    </row>
    <row r="2579" spans="1:8" s="240" customFormat="1">
      <c r="A2579" s="270"/>
      <c r="B2579" s="271"/>
      <c r="C2579" s="270"/>
      <c r="D2579" s="272"/>
      <c r="E2579" s="247"/>
      <c r="F2579" s="273"/>
      <c r="G2579" s="661"/>
      <c r="H2579" s="662"/>
    </row>
    <row r="2580" spans="1:8" s="240" customFormat="1">
      <c r="A2580" s="270"/>
      <c r="B2580" s="271"/>
      <c r="C2580" s="270"/>
      <c r="D2580" s="272"/>
      <c r="E2580" s="247"/>
      <c r="F2580" s="273"/>
      <c r="G2580" s="661"/>
      <c r="H2580" s="662"/>
    </row>
    <row r="2581" spans="1:8" s="240" customFormat="1">
      <c r="A2581" s="270"/>
      <c r="B2581" s="271"/>
      <c r="C2581" s="270"/>
      <c r="D2581" s="272"/>
      <c r="E2581" s="247"/>
      <c r="F2581" s="273"/>
      <c r="G2581" s="661"/>
      <c r="H2581" s="662"/>
    </row>
    <row r="2582" spans="1:8" s="240" customFormat="1">
      <c r="A2582" s="270"/>
      <c r="B2582" s="271"/>
      <c r="C2582" s="270"/>
      <c r="D2582" s="272"/>
      <c r="E2582" s="247"/>
      <c r="F2582" s="273"/>
      <c r="G2582" s="661"/>
      <c r="H2582" s="662"/>
    </row>
    <row r="2583" spans="1:8" s="240" customFormat="1">
      <c r="A2583" s="270"/>
      <c r="B2583" s="271"/>
      <c r="C2583" s="270"/>
      <c r="D2583" s="272"/>
      <c r="E2583" s="247"/>
      <c r="F2583" s="273"/>
      <c r="G2583" s="661"/>
      <c r="H2583" s="662"/>
    </row>
    <row r="2584" spans="1:8" s="240" customFormat="1">
      <c r="A2584" s="270"/>
      <c r="B2584" s="271"/>
      <c r="C2584" s="270"/>
      <c r="D2584" s="272"/>
      <c r="E2584" s="247"/>
      <c r="F2584" s="273"/>
      <c r="G2584" s="661"/>
      <c r="H2584" s="662"/>
    </row>
    <row r="2585" spans="1:8" s="240" customFormat="1">
      <c r="A2585" s="270"/>
      <c r="B2585" s="271"/>
      <c r="C2585" s="270"/>
      <c r="D2585" s="272"/>
      <c r="E2585" s="247"/>
      <c r="F2585" s="273"/>
      <c r="G2585" s="661"/>
      <c r="H2585" s="662"/>
    </row>
    <row r="2586" spans="1:8" s="240" customFormat="1">
      <c r="A2586" s="270"/>
      <c r="B2586" s="271"/>
      <c r="C2586" s="270"/>
      <c r="D2586" s="272"/>
      <c r="E2586" s="247"/>
      <c r="F2586" s="273"/>
      <c r="G2586" s="661"/>
      <c r="H2586" s="662"/>
    </row>
    <row r="2587" spans="1:8" s="240" customFormat="1">
      <c r="A2587" s="270"/>
      <c r="B2587" s="271"/>
      <c r="C2587" s="270"/>
      <c r="D2587" s="272"/>
      <c r="E2587" s="247"/>
      <c r="F2587" s="273"/>
      <c r="G2587" s="661"/>
      <c r="H2587" s="662"/>
    </row>
    <row r="2588" spans="1:8" s="240" customFormat="1">
      <c r="A2588" s="270"/>
      <c r="B2588" s="271"/>
      <c r="C2588" s="270"/>
      <c r="D2588" s="272"/>
      <c r="E2588" s="247"/>
      <c r="F2588" s="273"/>
      <c r="G2588" s="661"/>
      <c r="H2588" s="662"/>
    </row>
    <row r="2589" spans="1:8" s="240" customFormat="1">
      <c r="A2589" s="270"/>
      <c r="B2589" s="271"/>
      <c r="C2589" s="270"/>
      <c r="D2589" s="272"/>
      <c r="E2589" s="247"/>
      <c r="F2589" s="273"/>
      <c r="G2589" s="661"/>
      <c r="H2589" s="662"/>
    </row>
    <row r="2590" spans="1:8" s="240" customFormat="1">
      <c r="A2590" s="270"/>
      <c r="B2590" s="271"/>
      <c r="C2590" s="270"/>
      <c r="D2590" s="272"/>
      <c r="E2590" s="247"/>
      <c r="F2590" s="273"/>
      <c r="G2590" s="661"/>
      <c r="H2590" s="662"/>
    </row>
    <row r="2591" spans="1:8" s="240" customFormat="1">
      <c r="A2591" s="270"/>
      <c r="B2591" s="271"/>
      <c r="C2591" s="270"/>
      <c r="D2591" s="272"/>
      <c r="E2591" s="247"/>
      <c r="F2591" s="273"/>
      <c r="G2591" s="661"/>
      <c r="H2591" s="662"/>
    </row>
    <row r="2592" spans="1:8" s="240" customFormat="1">
      <c r="A2592" s="270"/>
      <c r="B2592" s="271"/>
      <c r="C2592" s="270"/>
      <c r="D2592" s="272"/>
      <c r="E2592" s="247"/>
      <c r="F2592" s="273"/>
      <c r="G2592" s="661"/>
      <c r="H2592" s="662"/>
    </row>
    <row r="2593" spans="1:8" s="240" customFormat="1">
      <c r="A2593" s="270"/>
      <c r="B2593" s="271"/>
      <c r="C2593" s="270"/>
      <c r="D2593" s="272"/>
      <c r="E2593" s="247"/>
      <c r="F2593" s="273"/>
      <c r="G2593" s="661"/>
      <c r="H2593" s="662"/>
    </row>
    <row r="2594" spans="1:8" s="240" customFormat="1">
      <c r="A2594" s="270"/>
      <c r="B2594" s="271"/>
      <c r="C2594" s="270"/>
      <c r="D2594" s="272"/>
      <c r="E2594" s="247"/>
      <c r="F2594" s="273"/>
      <c r="G2594" s="661"/>
      <c r="H2594" s="662"/>
    </row>
    <row r="2595" spans="1:8" s="240" customFormat="1">
      <c r="A2595" s="270"/>
      <c r="B2595" s="271"/>
      <c r="C2595" s="270"/>
      <c r="D2595" s="272"/>
      <c r="E2595" s="247"/>
      <c r="F2595" s="273"/>
      <c r="G2595" s="661"/>
      <c r="H2595" s="662"/>
    </row>
    <row r="2596" spans="1:8" s="240" customFormat="1">
      <c r="A2596" s="270"/>
      <c r="B2596" s="271"/>
      <c r="C2596" s="270"/>
      <c r="D2596" s="272"/>
      <c r="E2596" s="247"/>
      <c r="F2596" s="273"/>
      <c r="G2596" s="661"/>
      <c r="H2596" s="662"/>
    </row>
    <row r="2597" spans="1:8" s="240" customFormat="1">
      <c r="A2597" s="270"/>
      <c r="B2597" s="271"/>
      <c r="C2597" s="270"/>
      <c r="D2597" s="272"/>
      <c r="E2597" s="247"/>
      <c r="F2597" s="273"/>
      <c r="G2597" s="661"/>
      <c r="H2597" s="662"/>
    </row>
    <row r="2598" spans="1:8" s="240" customFormat="1">
      <c r="A2598" s="270"/>
      <c r="B2598" s="271"/>
      <c r="C2598" s="270"/>
      <c r="D2598" s="272"/>
      <c r="E2598" s="247"/>
      <c r="F2598" s="273"/>
      <c r="G2598" s="661"/>
      <c r="H2598" s="662"/>
    </row>
    <row r="2599" spans="1:8" s="240" customFormat="1">
      <c r="A2599" s="270"/>
      <c r="B2599" s="271"/>
      <c r="C2599" s="270"/>
      <c r="D2599" s="272"/>
      <c r="E2599" s="247"/>
      <c r="F2599" s="273"/>
      <c r="G2599" s="661"/>
      <c r="H2599" s="662"/>
    </row>
    <row r="2600" spans="1:8" s="240" customFormat="1">
      <c r="A2600" s="270"/>
      <c r="B2600" s="271"/>
      <c r="C2600" s="270"/>
      <c r="D2600" s="272"/>
      <c r="E2600" s="247"/>
      <c r="F2600" s="273"/>
      <c r="G2600" s="661"/>
      <c r="H2600" s="662"/>
    </row>
    <row r="2601" spans="1:8" s="240" customFormat="1">
      <c r="A2601" s="270"/>
      <c r="B2601" s="271"/>
      <c r="C2601" s="270"/>
      <c r="D2601" s="272"/>
      <c r="E2601" s="247"/>
      <c r="F2601" s="273"/>
      <c r="G2601" s="661"/>
      <c r="H2601" s="662"/>
    </row>
    <row r="2602" spans="1:8" s="240" customFormat="1">
      <c r="A2602" s="270"/>
      <c r="B2602" s="271"/>
      <c r="C2602" s="270"/>
      <c r="D2602" s="272"/>
      <c r="E2602" s="247"/>
      <c r="F2602" s="273"/>
      <c r="G2602" s="661"/>
      <c r="H2602" s="662"/>
    </row>
    <row r="2603" spans="1:8" s="240" customFormat="1">
      <c r="A2603" s="270"/>
      <c r="B2603" s="271"/>
      <c r="C2603" s="270"/>
      <c r="D2603" s="272"/>
      <c r="E2603" s="247"/>
      <c r="F2603" s="273"/>
      <c r="G2603" s="661"/>
      <c r="H2603" s="662"/>
    </row>
    <row r="2604" spans="1:8" s="240" customFormat="1">
      <c r="A2604" s="270"/>
      <c r="B2604" s="271"/>
      <c r="C2604" s="270"/>
      <c r="D2604" s="272"/>
      <c r="E2604" s="247"/>
      <c r="F2604" s="273"/>
      <c r="G2604" s="661"/>
      <c r="H2604" s="662"/>
    </row>
    <row r="2605" spans="1:8" s="240" customFormat="1">
      <c r="A2605" s="270"/>
      <c r="B2605" s="271"/>
      <c r="C2605" s="270"/>
      <c r="D2605" s="272"/>
      <c r="E2605" s="247"/>
      <c r="F2605" s="273"/>
      <c r="G2605" s="661"/>
      <c r="H2605" s="662"/>
    </row>
    <row r="2606" spans="1:8" s="240" customFormat="1">
      <c r="A2606" s="270"/>
      <c r="B2606" s="271"/>
      <c r="C2606" s="270"/>
      <c r="D2606" s="272"/>
      <c r="E2606" s="247"/>
      <c r="F2606" s="273"/>
      <c r="G2606" s="661"/>
      <c r="H2606" s="662"/>
    </row>
    <row r="2607" spans="1:8" s="240" customFormat="1">
      <c r="A2607" s="270"/>
      <c r="B2607" s="271"/>
      <c r="C2607" s="270"/>
      <c r="D2607" s="272"/>
      <c r="E2607" s="247"/>
      <c r="F2607" s="273"/>
      <c r="G2607" s="661"/>
      <c r="H2607" s="662"/>
    </row>
    <row r="2608" spans="1:8" s="240" customFormat="1">
      <c r="A2608" s="270"/>
      <c r="B2608" s="271"/>
      <c r="C2608" s="270"/>
      <c r="D2608" s="272"/>
      <c r="E2608" s="247"/>
      <c r="F2608" s="273"/>
      <c r="G2608" s="661"/>
      <c r="H2608" s="662"/>
    </row>
    <row r="2609" spans="1:8" s="240" customFormat="1">
      <c r="A2609" s="270"/>
      <c r="B2609" s="271"/>
      <c r="C2609" s="270"/>
      <c r="D2609" s="272"/>
      <c r="E2609" s="247"/>
      <c r="F2609" s="273"/>
      <c r="G2609" s="661"/>
      <c r="H2609" s="662"/>
    </row>
    <row r="2610" spans="1:8" s="240" customFormat="1">
      <c r="A2610" s="270"/>
      <c r="B2610" s="271"/>
      <c r="C2610" s="270"/>
      <c r="D2610" s="272"/>
      <c r="E2610" s="247"/>
      <c r="F2610" s="273"/>
      <c r="G2610" s="661"/>
      <c r="H2610" s="662"/>
    </row>
    <row r="2611" spans="1:8" s="240" customFormat="1">
      <c r="A2611" s="270"/>
      <c r="B2611" s="271"/>
      <c r="C2611" s="270"/>
      <c r="D2611" s="272"/>
      <c r="E2611" s="247"/>
      <c r="F2611" s="273"/>
      <c r="G2611" s="661"/>
      <c r="H2611" s="662"/>
    </row>
    <row r="2612" spans="1:8" s="240" customFormat="1">
      <c r="A2612" s="270"/>
      <c r="B2612" s="271"/>
      <c r="C2612" s="270"/>
      <c r="D2612" s="272"/>
      <c r="E2612" s="247"/>
      <c r="F2612" s="273"/>
      <c r="G2612" s="661"/>
      <c r="H2612" s="662"/>
    </row>
    <row r="2613" spans="1:8" s="240" customFormat="1">
      <c r="A2613" s="270"/>
      <c r="B2613" s="271"/>
      <c r="C2613" s="270"/>
      <c r="D2613" s="272"/>
      <c r="E2613" s="247"/>
      <c r="F2613" s="273"/>
      <c r="G2613" s="661"/>
      <c r="H2613" s="662"/>
    </row>
    <row r="2614" spans="1:8" s="240" customFormat="1">
      <c r="A2614" s="270"/>
      <c r="B2614" s="271"/>
      <c r="C2614" s="270"/>
      <c r="D2614" s="272"/>
      <c r="E2614" s="247"/>
      <c r="F2614" s="273"/>
      <c r="G2614" s="661"/>
      <c r="H2614" s="662"/>
    </row>
    <row r="2615" spans="1:8" s="240" customFormat="1">
      <c r="A2615" s="270"/>
      <c r="B2615" s="271"/>
      <c r="C2615" s="270"/>
      <c r="D2615" s="272"/>
      <c r="E2615" s="247"/>
      <c r="F2615" s="273"/>
      <c r="G2615" s="661"/>
      <c r="H2615" s="662"/>
    </row>
    <row r="2616" spans="1:8" s="240" customFormat="1">
      <c r="A2616" s="270"/>
      <c r="B2616" s="271"/>
      <c r="C2616" s="270"/>
      <c r="D2616" s="272"/>
      <c r="E2616" s="247"/>
      <c r="F2616" s="273"/>
      <c r="G2616" s="661"/>
      <c r="H2616" s="662"/>
    </row>
    <row r="2617" spans="1:8" s="240" customFormat="1">
      <c r="A2617" s="270"/>
      <c r="B2617" s="271"/>
      <c r="C2617" s="270"/>
      <c r="D2617" s="272"/>
      <c r="E2617" s="247"/>
      <c r="F2617" s="273"/>
      <c r="G2617" s="661"/>
      <c r="H2617" s="662"/>
    </row>
    <row r="2618" spans="1:8" s="240" customFormat="1">
      <c r="A2618" s="270"/>
      <c r="B2618" s="271"/>
      <c r="C2618" s="270"/>
      <c r="D2618" s="272"/>
      <c r="E2618" s="247"/>
      <c r="F2618" s="273"/>
      <c r="G2618" s="661"/>
      <c r="H2618" s="662"/>
    </row>
    <row r="2619" spans="1:8" s="240" customFormat="1">
      <c r="A2619" s="270"/>
      <c r="B2619" s="271"/>
      <c r="C2619" s="270"/>
      <c r="D2619" s="272"/>
      <c r="E2619" s="247"/>
      <c r="F2619" s="273"/>
      <c r="G2619" s="661"/>
      <c r="H2619" s="662"/>
    </row>
    <row r="2620" spans="1:8" s="240" customFormat="1">
      <c r="A2620" s="270"/>
      <c r="B2620" s="271"/>
      <c r="C2620" s="270"/>
      <c r="D2620" s="272"/>
      <c r="E2620" s="247"/>
      <c r="F2620" s="273"/>
      <c r="G2620" s="661"/>
      <c r="H2620" s="662"/>
    </row>
    <row r="2621" spans="1:8" s="240" customFormat="1">
      <c r="A2621" s="270"/>
      <c r="B2621" s="271"/>
      <c r="C2621" s="270"/>
      <c r="D2621" s="272"/>
      <c r="E2621" s="247"/>
      <c r="F2621" s="273"/>
      <c r="G2621" s="661"/>
      <c r="H2621" s="662"/>
    </row>
    <row r="2622" spans="1:8" s="240" customFormat="1">
      <c r="A2622" s="270"/>
      <c r="B2622" s="271"/>
      <c r="C2622" s="270"/>
      <c r="D2622" s="272"/>
      <c r="E2622" s="247"/>
      <c r="F2622" s="273"/>
      <c r="G2622" s="661"/>
      <c r="H2622" s="662"/>
    </row>
    <row r="2623" spans="1:8" s="240" customFormat="1">
      <c r="A2623" s="270"/>
      <c r="B2623" s="271"/>
      <c r="C2623" s="270"/>
      <c r="D2623" s="272"/>
      <c r="E2623" s="247"/>
      <c r="F2623" s="273"/>
      <c r="G2623" s="661"/>
      <c r="H2623" s="662"/>
    </row>
    <row r="2624" spans="1:8" s="240" customFormat="1">
      <c r="A2624" s="270"/>
      <c r="B2624" s="271"/>
      <c r="C2624" s="270"/>
      <c r="D2624" s="272"/>
      <c r="E2624" s="247"/>
      <c r="F2624" s="273"/>
      <c r="G2624" s="661"/>
      <c r="H2624" s="662"/>
    </row>
    <row r="2625" spans="1:8" s="240" customFormat="1">
      <c r="A2625" s="270"/>
      <c r="B2625" s="271"/>
      <c r="C2625" s="270"/>
      <c r="D2625" s="272"/>
      <c r="E2625" s="247"/>
      <c r="F2625" s="273"/>
      <c r="G2625" s="661"/>
      <c r="H2625" s="662"/>
    </row>
    <row r="2626" spans="1:8" s="240" customFormat="1">
      <c r="A2626" s="270"/>
      <c r="B2626" s="271"/>
      <c r="C2626" s="270"/>
      <c r="D2626" s="272"/>
      <c r="E2626" s="247"/>
      <c r="F2626" s="273"/>
      <c r="G2626" s="661"/>
      <c r="H2626" s="662"/>
    </row>
    <row r="2627" spans="1:8" s="240" customFormat="1">
      <c r="A2627" s="270"/>
      <c r="B2627" s="271"/>
      <c r="C2627" s="270"/>
      <c r="D2627" s="272"/>
      <c r="E2627" s="247"/>
      <c r="F2627" s="273"/>
      <c r="G2627" s="661"/>
      <c r="H2627" s="662"/>
    </row>
    <row r="2628" spans="1:8" s="240" customFormat="1">
      <c r="A2628" s="270"/>
      <c r="B2628" s="271"/>
      <c r="C2628" s="270"/>
      <c r="D2628" s="272"/>
      <c r="E2628" s="247"/>
      <c r="F2628" s="273"/>
      <c r="G2628" s="661"/>
      <c r="H2628" s="662"/>
    </row>
    <row r="2629" spans="1:8" s="240" customFormat="1">
      <c r="A2629" s="270"/>
      <c r="B2629" s="271"/>
      <c r="C2629" s="270"/>
      <c r="D2629" s="272"/>
      <c r="E2629" s="247"/>
      <c r="F2629" s="273"/>
      <c r="G2629" s="661"/>
      <c r="H2629" s="662"/>
    </row>
    <row r="2630" spans="1:8" s="240" customFormat="1">
      <c r="A2630" s="270"/>
      <c r="B2630" s="271"/>
      <c r="C2630" s="270"/>
      <c r="D2630" s="272"/>
      <c r="E2630" s="247"/>
      <c r="F2630" s="273"/>
      <c r="G2630" s="661"/>
      <c r="H2630" s="662"/>
    </row>
    <row r="2631" spans="1:8" s="240" customFormat="1">
      <c r="A2631" s="270"/>
      <c r="B2631" s="271"/>
      <c r="C2631" s="270"/>
      <c r="D2631" s="272"/>
      <c r="E2631" s="247"/>
      <c r="F2631" s="273"/>
      <c r="G2631" s="661"/>
      <c r="H2631" s="662"/>
    </row>
    <row r="2632" spans="1:8" s="240" customFormat="1">
      <c r="A2632" s="270"/>
      <c r="B2632" s="271"/>
      <c r="C2632" s="270"/>
      <c r="D2632" s="272"/>
      <c r="E2632" s="247"/>
      <c r="F2632" s="273"/>
      <c r="G2632" s="661"/>
      <c r="H2632" s="662"/>
    </row>
    <row r="2633" spans="1:8" s="240" customFormat="1">
      <c r="A2633" s="270"/>
      <c r="B2633" s="271"/>
      <c r="C2633" s="270"/>
      <c r="D2633" s="272"/>
      <c r="E2633" s="247"/>
      <c r="F2633" s="273"/>
      <c r="G2633" s="661"/>
      <c r="H2633" s="662"/>
    </row>
    <row r="2634" spans="1:8" s="240" customFormat="1">
      <c r="A2634" s="270"/>
      <c r="B2634" s="271"/>
      <c r="C2634" s="270"/>
      <c r="D2634" s="272"/>
      <c r="E2634" s="247"/>
      <c r="F2634" s="273"/>
      <c r="G2634" s="661"/>
      <c r="H2634" s="662"/>
    </row>
    <row r="2635" spans="1:8" s="240" customFormat="1">
      <c r="A2635" s="270"/>
      <c r="B2635" s="271"/>
      <c r="C2635" s="270"/>
      <c r="D2635" s="272"/>
      <c r="E2635" s="247"/>
      <c r="F2635" s="273"/>
      <c r="G2635" s="661"/>
      <c r="H2635" s="662"/>
    </row>
    <row r="2636" spans="1:8" s="240" customFormat="1">
      <c r="A2636" s="270"/>
      <c r="B2636" s="271"/>
      <c r="C2636" s="270"/>
      <c r="D2636" s="272"/>
      <c r="E2636" s="247"/>
      <c r="F2636" s="273"/>
      <c r="G2636" s="661"/>
      <c r="H2636" s="662"/>
    </row>
    <row r="2637" spans="1:8" s="240" customFormat="1">
      <c r="A2637" s="270"/>
      <c r="B2637" s="271"/>
      <c r="C2637" s="270"/>
      <c r="D2637" s="272"/>
      <c r="E2637" s="247"/>
      <c r="F2637" s="273"/>
      <c r="G2637" s="661"/>
      <c r="H2637" s="662"/>
    </row>
    <row r="2638" spans="1:8" s="240" customFormat="1">
      <c r="A2638" s="270"/>
      <c r="B2638" s="271"/>
      <c r="C2638" s="270"/>
      <c r="D2638" s="272"/>
      <c r="E2638" s="247"/>
      <c r="F2638" s="273"/>
      <c r="G2638" s="661"/>
      <c r="H2638" s="662"/>
    </row>
    <row r="2639" spans="1:8" s="240" customFormat="1">
      <c r="A2639" s="270"/>
      <c r="B2639" s="271"/>
      <c r="C2639" s="270"/>
      <c r="D2639" s="272"/>
      <c r="E2639" s="247"/>
      <c r="F2639" s="273"/>
      <c r="G2639" s="661"/>
      <c r="H2639" s="662"/>
    </row>
    <row r="2640" spans="1:8" s="240" customFormat="1">
      <c r="A2640" s="270"/>
      <c r="B2640" s="271"/>
      <c r="C2640" s="270"/>
      <c r="D2640" s="272"/>
      <c r="E2640" s="247"/>
      <c r="F2640" s="273"/>
      <c r="G2640" s="661"/>
      <c r="H2640" s="662"/>
    </row>
    <row r="2641" spans="1:8" s="240" customFormat="1">
      <c r="A2641" s="270"/>
      <c r="B2641" s="271"/>
      <c r="C2641" s="270"/>
      <c r="D2641" s="272"/>
      <c r="E2641" s="247"/>
      <c r="F2641" s="273"/>
      <c r="G2641" s="661"/>
      <c r="H2641" s="662"/>
    </row>
    <row r="2642" spans="1:8" s="240" customFormat="1">
      <c r="A2642" s="270"/>
      <c r="B2642" s="271"/>
      <c r="C2642" s="270"/>
      <c r="D2642" s="272"/>
      <c r="E2642" s="247"/>
      <c r="F2642" s="273"/>
      <c r="G2642" s="661"/>
      <c r="H2642" s="662"/>
    </row>
    <row r="2643" spans="1:8" s="240" customFormat="1">
      <c r="A2643" s="270"/>
      <c r="B2643" s="271"/>
      <c r="C2643" s="270"/>
      <c r="D2643" s="272"/>
      <c r="E2643" s="247"/>
      <c r="F2643" s="273"/>
      <c r="G2643" s="661"/>
      <c r="H2643" s="662"/>
    </row>
    <row r="2644" spans="1:8" s="240" customFormat="1">
      <c r="A2644" s="270"/>
      <c r="B2644" s="271"/>
      <c r="C2644" s="270"/>
      <c r="D2644" s="272"/>
      <c r="E2644" s="247"/>
      <c r="F2644" s="273"/>
      <c r="G2644" s="661"/>
      <c r="H2644" s="662"/>
    </row>
    <row r="2645" spans="1:8" s="240" customFormat="1">
      <c r="A2645" s="270"/>
      <c r="B2645" s="271"/>
      <c r="C2645" s="270"/>
      <c r="D2645" s="272"/>
      <c r="E2645" s="247"/>
      <c r="F2645" s="273"/>
      <c r="G2645" s="661"/>
      <c r="H2645" s="662"/>
    </row>
    <row r="2646" spans="1:8" s="240" customFormat="1">
      <c r="A2646" s="270"/>
      <c r="B2646" s="271"/>
      <c r="C2646" s="270"/>
      <c r="D2646" s="272"/>
      <c r="E2646" s="247"/>
      <c r="F2646" s="273"/>
      <c r="G2646" s="661"/>
      <c r="H2646" s="662"/>
    </row>
    <row r="2647" spans="1:8" s="240" customFormat="1">
      <c r="A2647" s="270"/>
      <c r="B2647" s="271"/>
      <c r="C2647" s="270"/>
      <c r="D2647" s="272"/>
      <c r="E2647" s="247"/>
      <c r="F2647" s="273"/>
      <c r="G2647" s="661"/>
      <c r="H2647" s="662"/>
    </row>
    <row r="2648" spans="1:8" s="240" customFormat="1">
      <c r="A2648" s="270"/>
      <c r="B2648" s="271"/>
      <c r="C2648" s="270"/>
      <c r="D2648" s="272"/>
      <c r="E2648" s="247"/>
      <c r="F2648" s="273"/>
      <c r="G2648" s="661"/>
      <c r="H2648" s="662"/>
    </row>
    <row r="2649" spans="1:8" s="240" customFormat="1">
      <c r="A2649" s="270"/>
      <c r="B2649" s="271"/>
      <c r="C2649" s="270"/>
      <c r="D2649" s="272"/>
      <c r="E2649" s="247"/>
      <c r="F2649" s="273"/>
      <c r="G2649" s="661"/>
      <c r="H2649" s="662"/>
    </row>
    <row r="2650" spans="1:8" s="240" customFormat="1">
      <c r="A2650" s="270"/>
      <c r="B2650" s="271"/>
      <c r="C2650" s="270"/>
      <c r="D2650" s="272"/>
      <c r="E2650" s="247"/>
      <c r="F2650" s="273"/>
      <c r="G2650" s="661"/>
      <c r="H2650" s="662"/>
    </row>
    <row r="2651" spans="1:8" s="240" customFormat="1">
      <c r="A2651" s="270"/>
      <c r="B2651" s="271"/>
      <c r="C2651" s="270"/>
      <c r="D2651" s="272"/>
      <c r="E2651" s="247"/>
      <c r="F2651" s="273"/>
      <c r="G2651" s="661"/>
      <c r="H2651" s="662"/>
    </row>
    <row r="2652" spans="1:8" s="240" customFormat="1">
      <c r="A2652" s="270"/>
      <c r="B2652" s="271"/>
      <c r="C2652" s="270"/>
      <c r="D2652" s="272"/>
      <c r="E2652" s="247"/>
      <c r="F2652" s="273"/>
      <c r="G2652" s="661"/>
      <c r="H2652" s="662"/>
    </row>
    <row r="2653" spans="1:8" s="240" customFormat="1">
      <c r="A2653" s="270"/>
      <c r="B2653" s="271"/>
      <c r="C2653" s="270"/>
      <c r="D2653" s="272"/>
      <c r="E2653" s="247"/>
      <c r="F2653" s="273"/>
      <c r="G2653" s="661"/>
      <c r="H2653" s="662"/>
    </row>
    <row r="2654" spans="1:8" s="240" customFormat="1">
      <c r="A2654" s="270"/>
      <c r="B2654" s="271"/>
      <c r="C2654" s="270"/>
      <c r="D2654" s="272"/>
      <c r="E2654" s="247"/>
      <c r="F2654" s="273"/>
      <c r="G2654" s="661"/>
      <c r="H2654" s="662"/>
    </row>
    <row r="2655" spans="1:8" s="240" customFormat="1">
      <c r="A2655" s="270"/>
      <c r="B2655" s="271"/>
      <c r="C2655" s="270"/>
      <c r="D2655" s="272"/>
      <c r="E2655" s="247"/>
      <c r="F2655" s="273"/>
      <c r="G2655" s="661"/>
      <c r="H2655" s="662"/>
    </row>
    <row r="2656" spans="1:8" s="240" customFormat="1">
      <c r="A2656" s="270"/>
      <c r="B2656" s="271"/>
      <c r="C2656" s="270"/>
      <c r="D2656" s="272"/>
      <c r="E2656" s="247"/>
      <c r="F2656" s="273"/>
      <c r="G2656" s="661"/>
      <c r="H2656" s="662"/>
    </row>
    <row r="2657" spans="1:8" s="240" customFormat="1">
      <c r="A2657" s="270"/>
      <c r="B2657" s="271"/>
      <c r="C2657" s="270"/>
      <c r="D2657" s="272"/>
      <c r="E2657" s="247"/>
      <c r="F2657" s="273"/>
      <c r="G2657" s="661"/>
      <c r="H2657" s="662"/>
    </row>
    <row r="2658" spans="1:8" s="240" customFormat="1">
      <c r="A2658" s="270"/>
      <c r="B2658" s="271"/>
      <c r="C2658" s="270"/>
      <c r="D2658" s="272"/>
      <c r="E2658" s="247"/>
      <c r="F2658" s="273"/>
      <c r="G2658" s="661"/>
      <c r="H2658" s="662"/>
    </row>
    <row r="2659" spans="1:8" s="240" customFormat="1">
      <c r="A2659" s="270"/>
      <c r="B2659" s="271"/>
      <c r="C2659" s="270"/>
      <c r="D2659" s="272"/>
      <c r="E2659" s="247"/>
      <c r="F2659" s="273"/>
      <c r="G2659" s="661"/>
      <c r="H2659" s="662"/>
    </row>
    <row r="2660" spans="1:8" s="240" customFormat="1">
      <c r="A2660" s="270"/>
      <c r="B2660" s="271"/>
      <c r="C2660" s="270"/>
      <c r="D2660" s="272"/>
      <c r="E2660" s="247"/>
      <c r="F2660" s="273"/>
      <c r="G2660" s="661"/>
      <c r="H2660" s="662"/>
    </row>
    <row r="2661" spans="1:8" s="240" customFormat="1">
      <c r="A2661" s="270"/>
      <c r="B2661" s="271"/>
      <c r="C2661" s="270"/>
      <c r="D2661" s="272"/>
      <c r="E2661" s="247"/>
      <c r="F2661" s="273"/>
      <c r="G2661" s="661"/>
      <c r="H2661" s="662"/>
    </row>
    <row r="2662" spans="1:8" s="240" customFormat="1">
      <c r="A2662" s="270"/>
      <c r="B2662" s="271"/>
      <c r="C2662" s="270"/>
      <c r="D2662" s="272"/>
      <c r="E2662" s="247"/>
      <c r="F2662" s="273"/>
      <c r="G2662" s="661"/>
      <c r="H2662" s="662"/>
    </row>
    <row r="2663" spans="1:8" s="240" customFormat="1">
      <c r="A2663" s="270"/>
      <c r="B2663" s="271"/>
      <c r="C2663" s="270"/>
      <c r="D2663" s="272"/>
      <c r="E2663" s="247"/>
      <c r="F2663" s="273"/>
      <c r="G2663" s="661"/>
      <c r="H2663" s="662"/>
    </row>
    <row r="2664" spans="1:8" s="240" customFormat="1">
      <c r="A2664" s="270"/>
      <c r="B2664" s="271"/>
      <c r="C2664" s="270"/>
      <c r="D2664" s="272"/>
      <c r="E2664" s="247"/>
      <c r="F2664" s="273"/>
      <c r="G2664" s="661"/>
      <c r="H2664" s="662"/>
    </row>
    <row r="2665" spans="1:8" s="240" customFormat="1">
      <c r="A2665" s="270"/>
      <c r="B2665" s="271"/>
      <c r="C2665" s="270"/>
      <c r="D2665" s="272"/>
      <c r="E2665" s="247"/>
      <c r="F2665" s="273"/>
      <c r="G2665" s="661"/>
      <c r="H2665" s="662"/>
    </row>
    <row r="2666" spans="1:8" s="240" customFormat="1">
      <c r="A2666" s="270"/>
      <c r="B2666" s="271"/>
      <c r="C2666" s="270"/>
      <c r="D2666" s="272"/>
      <c r="E2666" s="247"/>
      <c r="F2666" s="273"/>
      <c r="G2666" s="661"/>
      <c r="H2666" s="662"/>
    </row>
    <row r="2667" spans="1:8" s="240" customFormat="1">
      <c r="A2667" s="270"/>
      <c r="B2667" s="271"/>
      <c r="C2667" s="270"/>
      <c r="D2667" s="272"/>
      <c r="E2667" s="247"/>
      <c r="F2667" s="273"/>
      <c r="G2667" s="661"/>
      <c r="H2667" s="662"/>
    </row>
    <row r="2668" spans="1:8" s="240" customFormat="1">
      <c r="A2668" s="270"/>
      <c r="B2668" s="271"/>
      <c r="C2668" s="270"/>
      <c r="D2668" s="272"/>
      <c r="E2668" s="247"/>
      <c r="F2668" s="273"/>
      <c r="G2668" s="661"/>
      <c r="H2668" s="662"/>
    </row>
    <row r="2669" spans="1:8" s="240" customFormat="1">
      <c r="A2669" s="270"/>
      <c r="B2669" s="271"/>
      <c r="C2669" s="270"/>
      <c r="D2669" s="272"/>
      <c r="E2669" s="247"/>
      <c r="F2669" s="273"/>
      <c r="G2669" s="661"/>
      <c r="H2669" s="662"/>
    </row>
    <row r="2670" spans="1:8" s="240" customFormat="1">
      <c r="A2670" s="270"/>
      <c r="B2670" s="271"/>
      <c r="C2670" s="270"/>
      <c r="D2670" s="272"/>
      <c r="E2670" s="247"/>
      <c r="F2670" s="273"/>
      <c r="G2670" s="661"/>
      <c r="H2670" s="662"/>
    </row>
    <row r="2671" spans="1:8" s="240" customFormat="1">
      <c r="A2671" s="270"/>
      <c r="B2671" s="271"/>
      <c r="C2671" s="270"/>
      <c r="D2671" s="272"/>
      <c r="E2671" s="247"/>
      <c r="F2671" s="273"/>
      <c r="G2671" s="661"/>
      <c r="H2671" s="662"/>
    </row>
    <row r="2672" spans="1:8" s="240" customFormat="1">
      <c r="A2672" s="270"/>
      <c r="B2672" s="271"/>
      <c r="C2672" s="270"/>
      <c r="D2672" s="272"/>
      <c r="E2672" s="247"/>
      <c r="F2672" s="273"/>
      <c r="G2672" s="661"/>
      <c r="H2672" s="662"/>
    </row>
    <row r="2673" spans="1:8" s="240" customFormat="1">
      <c r="A2673" s="270"/>
      <c r="B2673" s="271"/>
      <c r="C2673" s="270"/>
      <c r="D2673" s="272"/>
      <c r="E2673" s="247"/>
      <c r="F2673" s="273"/>
      <c r="G2673" s="661"/>
      <c r="H2673" s="662"/>
    </row>
    <row r="2674" spans="1:8" s="240" customFormat="1">
      <c r="A2674" s="270"/>
      <c r="B2674" s="271"/>
      <c r="C2674" s="270"/>
      <c r="D2674" s="272"/>
      <c r="E2674" s="247"/>
      <c r="F2674" s="273"/>
      <c r="G2674" s="661"/>
      <c r="H2674" s="662"/>
    </row>
    <row r="2675" spans="1:8" s="240" customFormat="1">
      <c r="A2675" s="270"/>
      <c r="B2675" s="271"/>
      <c r="C2675" s="270"/>
      <c r="D2675" s="272"/>
      <c r="E2675" s="247"/>
      <c r="F2675" s="273"/>
      <c r="G2675" s="661"/>
      <c r="H2675" s="662"/>
    </row>
    <row r="2676" spans="1:8" s="240" customFormat="1">
      <c r="A2676" s="270"/>
      <c r="B2676" s="271"/>
      <c r="C2676" s="270"/>
      <c r="D2676" s="272"/>
      <c r="E2676" s="247"/>
      <c r="F2676" s="273"/>
      <c r="G2676" s="661"/>
      <c r="H2676" s="662"/>
    </row>
    <row r="2677" spans="1:8" s="240" customFormat="1">
      <c r="A2677" s="270"/>
      <c r="B2677" s="271"/>
      <c r="C2677" s="270"/>
      <c r="D2677" s="272"/>
      <c r="E2677" s="247"/>
      <c r="F2677" s="273"/>
      <c r="G2677" s="661"/>
      <c r="H2677" s="662"/>
    </row>
    <row r="2678" spans="1:8" s="240" customFormat="1">
      <c r="A2678" s="270"/>
      <c r="B2678" s="271"/>
      <c r="C2678" s="270"/>
      <c r="D2678" s="272"/>
      <c r="E2678" s="247"/>
      <c r="F2678" s="273"/>
      <c r="G2678" s="661"/>
      <c r="H2678" s="662"/>
    </row>
    <row r="2679" spans="1:8" s="240" customFormat="1">
      <c r="A2679" s="270"/>
      <c r="B2679" s="271"/>
      <c r="C2679" s="270"/>
      <c r="D2679" s="272"/>
      <c r="E2679" s="247"/>
      <c r="F2679" s="273"/>
      <c r="G2679" s="661"/>
      <c r="H2679" s="662"/>
    </row>
    <row r="2680" spans="1:8" s="240" customFormat="1">
      <c r="A2680" s="270"/>
      <c r="B2680" s="271"/>
      <c r="C2680" s="270"/>
      <c r="D2680" s="272"/>
      <c r="E2680" s="247"/>
      <c r="F2680" s="273"/>
      <c r="G2680" s="661"/>
      <c r="H2680" s="662"/>
    </row>
    <row r="2681" spans="1:8" s="240" customFormat="1">
      <c r="A2681" s="270"/>
      <c r="B2681" s="271"/>
      <c r="C2681" s="270"/>
      <c r="D2681" s="272"/>
      <c r="E2681" s="247"/>
      <c r="F2681" s="273"/>
      <c r="G2681" s="661"/>
      <c r="H2681" s="662"/>
    </row>
    <row r="2682" spans="1:8" s="240" customFormat="1">
      <c r="A2682" s="270"/>
      <c r="B2682" s="271"/>
      <c r="C2682" s="270"/>
      <c r="D2682" s="272"/>
      <c r="E2682" s="247"/>
      <c r="F2682" s="273"/>
      <c r="G2682" s="661"/>
      <c r="H2682" s="662"/>
    </row>
    <row r="2683" spans="1:8" s="240" customFormat="1">
      <c r="A2683" s="270"/>
      <c r="B2683" s="271"/>
      <c r="C2683" s="270"/>
      <c r="D2683" s="272"/>
      <c r="E2683" s="247"/>
      <c r="F2683" s="273"/>
      <c r="G2683" s="661"/>
      <c r="H2683" s="662"/>
    </row>
    <row r="2684" spans="1:8" s="240" customFormat="1">
      <c r="A2684" s="270"/>
      <c r="B2684" s="271"/>
      <c r="C2684" s="270"/>
      <c r="D2684" s="272"/>
      <c r="E2684" s="247"/>
      <c r="F2684" s="273"/>
      <c r="G2684" s="661"/>
      <c r="H2684" s="662"/>
    </row>
    <row r="2685" spans="1:8" s="240" customFormat="1">
      <c r="A2685" s="270"/>
      <c r="B2685" s="271"/>
      <c r="C2685" s="270"/>
      <c r="D2685" s="272"/>
      <c r="E2685" s="247"/>
      <c r="F2685" s="273"/>
      <c r="G2685" s="661"/>
      <c r="H2685" s="662"/>
    </row>
    <row r="2686" spans="1:8" s="240" customFormat="1">
      <c r="A2686" s="270"/>
      <c r="B2686" s="271"/>
      <c r="C2686" s="270"/>
      <c r="D2686" s="272"/>
      <c r="E2686" s="247"/>
      <c r="F2686" s="273"/>
      <c r="G2686" s="661"/>
      <c r="H2686" s="662"/>
    </row>
    <row r="2687" spans="1:8" s="240" customFormat="1">
      <c r="A2687" s="270"/>
      <c r="B2687" s="271"/>
      <c r="C2687" s="270"/>
      <c r="D2687" s="272"/>
      <c r="E2687" s="247"/>
      <c r="F2687" s="273"/>
      <c r="G2687" s="661"/>
      <c r="H2687" s="662"/>
    </row>
    <row r="2688" spans="1:8" s="240" customFormat="1">
      <c r="A2688" s="270"/>
      <c r="B2688" s="271"/>
      <c r="C2688" s="270"/>
      <c r="D2688" s="272"/>
      <c r="E2688" s="247"/>
      <c r="F2688" s="273"/>
      <c r="G2688" s="661"/>
      <c r="H2688" s="662"/>
    </row>
    <row r="2689" spans="1:8" s="240" customFormat="1">
      <c r="A2689" s="270"/>
      <c r="B2689" s="271"/>
      <c r="C2689" s="270"/>
      <c r="D2689" s="272"/>
      <c r="E2689" s="247"/>
      <c r="F2689" s="273"/>
      <c r="G2689" s="661"/>
      <c r="H2689" s="662"/>
    </row>
    <row r="2690" spans="1:8" s="240" customFormat="1">
      <c r="A2690" s="270"/>
      <c r="B2690" s="271"/>
      <c r="C2690" s="270"/>
      <c r="D2690" s="272"/>
      <c r="E2690" s="247"/>
      <c r="F2690" s="273"/>
      <c r="G2690" s="661"/>
      <c r="H2690" s="662"/>
    </row>
    <row r="2691" spans="1:8" s="240" customFormat="1">
      <c r="A2691" s="270"/>
      <c r="B2691" s="271"/>
      <c r="C2691" s="270"/>
      <c r="D2691" s="272"/>
      <c r="E2691" s="247"/>
      <c r="F2691" s="273"/>
      <c r="G2691" s="661"/>
      <c r="H2691" s="662"/>
    </row>
    <row r="2692" spans="1:8" s="240" customFormat="1">
      <c r="A2692" s="270"/>
      <c r="B2692" s="271"/>
      <c r="C2692" s="270"/>
      <c r="D2692" s="272"/>
      <c r="E2692" s="247"/>
      <c r="F2692" s="273"/>
      <c r="G2692" s="661"/>
      <c r="H2692" s="662"/>
    </row>
    <row r="2693" spans="1:8" s="240" customFormat="1">
      <c r="A2693" s="270"/>
      <c r="B2693" s="271"/>
      <c r="C2693" s="270"/>
      <c r="D2693" s="272"/>
      <c r="E2693" s="247"/>
      <c r="F2693" s="273"/>
      <c r="G2693" s="661"/>
      <c r="H2693" s="662"/>
    </row>
    <row r="2694" spans="1:8" s="240" customFormat="1">
      <c r="A2694" s="270"/>
      <c r="B2694" s="271"/>
      <c r="C2694" s="270"/>
      <c r="D2694" s="272"/>
      <c r="E2694" s="247"/>
      <c r="F2694" s="273"/>
      <c r="G2694" s="661"/>
      <c r="H2694" s="662"/>
    </row>
    <row r="2695" spans="1:8" s="240" customFormat="1">
      <c r="A2695" s="270"/>
      <c r="B2695" s="271"/>
      <c r="C2695" s="270"/>
      <c r="D2695" s="272"/>
      <c r="E2695" s="247"/>
      <c r="F2695" s="273"/>
      <c r="G2695" s="661"/>
      <c r="H2695" s="662"/>
    </row>
    <row r="2696" spans="1:8" s="240" customFormat="1">
      <c r="A2696" s="270"/>
      <c r="B2696" s="271"/>
      <c r="C2696" s="270"/>
      <c r="D2696" s="272"/>
      <c r="E2696" s="247"/>
      <c r="F2696" s="273"/>
      <c r="G2696" s="661"/>
      <c r="H2696" s="662"/>
    </row>
    <row r="2697" spans="1:8" s="240" customFormat="1">
      <c r="A2697" s="270"/>
      <c r="B2697" s="271"/>
      <c r="C2697" s="270"/>
      <c r="D2697" s="272"/>
      <c r="E2697" s="247"/>
      <c r="F2697" s="273"/>
      <c r="G2697" s="661"/>
      <c r="H2697" s="662"/>
    </row>
    <row r="2698" spans="1:8" s="240" customFormat="1">
      <c r="A2698" s="270"/>
      <c r="B2698" s="271"/>
      <c r="C2698" s="270"/>
      <c r="D2698" s="272"/>
      <c r="E2698" s="247"/>
      <c r="F2698" s="273"/>
      <c r="G2698" s="661"/>
      <c r="H2698" s="662"/>
    </row>
    <row r="2699" spans="1:8" s="240" customFormat="1">
      <c r="A2699" s="270"/>
      <c r="B2699" s="271"/>
      <c r="C2699" s="270"/>
      <c r="D2699" s="272"/>
      <c r="E2699" s="247"/>
      <c r="F2699" s="273"/>
      <c r="G2699" s="661"/>
      <c r="H2699" s="662"/>
    </row>
    <row r="2700" spans="1:8" s="240" customFormat="1">
      <c r="A2700" s="270"/>
      <c r="B2700" s="271"/>
      <c r="C2700" s="270"/>
      <c r="D2700" s="272"/>
      <c r="E2700" s="247"/>
      <c r="F2700" s="273"/>
      <c r="G2700" s="661"/>
      <c r="H2700" s="662"/>
    </row>
    <row r="2701" spans="1:8" s="240" customFormat="1">
      <c r="A2701" s="270"/>
      <c r="B2701" s="271"/>
      <c r="C2701" s="270"/>
      <c r="D2701" s="272"/>
      <c r="E2701" s="247"/>
      <c r="F2701" s="273"/>
      <c r="G2701" s="661"/>
      <c r="H2701" s="662"/>
    </row>
    <row r="2702" spans="1:8" s="240" customFormat="1">
      <c r="A2702" s="270"/>
      <c r="B2702" s="271"/>
      <c r="C2702" s="270"/>
      <c r="D2702" s="272"/>
      <c r="E2702" s="247"/>
      <c r="F2702" s="273"/>
      <c r="G2702" s="661"/>
      <c r="H2702" s="662"/>
    </row>
    <row r="2703" spans="1:8" s="240" customFormat="1">
      <c r="A2703" s="270"/>
      <c r="B2703" s="271"/>
      <c r="C2703" s="270"/>
      <c r="D2703" s="272"/>
      <c r="E2703" s="247"/>
      <c r="F2703" s="273"/>
      <c r="G2703" s="661"/>
      <c r="H2703" s="662"/>
    </row>
    <row r="2704" spans="1:8" s="240" customFormat="1">
      <c r="A2704" s="270"/>
      <c r="B2704" s="271"/>
      <c r="C2704" s="270"/>
      <c r="D2704" s="272"/>
      <c r="E2704" s="247"/>
      <c r="F2704" s="273"/>
      <c r="G2704" s="661"/>
      <c r="H2704" s="662"/>
    </row>
    <row r="2705" spans="1:8" s="240" customFormat="1">
      <c r="A2705" s="270"/>
      <c r="B2705" s="271"/>
      <c r="C2705" s="270"/>
      <c r="D2705" s="272"/>
      <c r="E2705" s="247"/>
      <c r="F2705" s="273"/>
      <c r="G2705" s="661"/>
      <c r="H2705" s="662"/>
    </row>
    <row r="2706" spans="1:8" s="240" customFormat="1">
      <c r="A2706" s="270"/>
      <c r="B2706" s="271"/>
      <c r="C2706" s="270"/>
      <c r="D2706" s="272"/>
      <c r="E2706" s="247"/>
      <c r="F2706" s="273"/>
      <c r="G2706" s="661"/>
      <c r="H2706" s="662"/>
    </row>
    <row r="2707" spans="1:8" s="240" customFormat="1">
      <c r="A2707" s="270"/>
      <c r="B2707" s="271"/>
      <c r="C2707" s="270"/>
      <c r="D2707" s="272"/>
      <c r="E2707" s="247"/>
      <c r="F2707" s="273"/>
      <c r="G2707" s="661"/>
      <c r="H2707" s="662"/>
    </row>
    <row r="2708" spans="1:8" s="240" customFormat="1">
      <c r="A2708" s="270"/>
      <c r="B2708" s="271"/>
      <c r="C2708" s="270"/>
      <c r="D2708" s="272"/>
      <c r="E2708" s="247"/>
      <c r="F2708" s="273"/>
      <c r="G2708" s="661"/>
      <c r="H2708" s="662"/>
    </row>
    <row r="2709" spans="1:8" s="240" customFormat="1">
      <c r="A2709" s="270"/>
      <c r="B2709" s="271"/>
      <c r="C2709" s="270"/>
      <c r="D2709" s="272"/>
      <c r="E2709" s="247"/>
      <c r="F2709" s="273"/>
      <c r="G2709" s="661"/>
      <c r="H2709" s="662"/>
    </row>
    <row r="2710" spans="1:8" s="240" customFormat="1">
      <c r="A2710" s="270"/>
      <c r="B2710" s="271"/>
      <c r="C2710" s="270"/>
      <c r="D2710" s="272"/>
      <c r="E2710" s="247"/>
      <c r="F2710" s="273"/>
      <c r="G2710" s="661"/>
      <c r="H2710" s="662"/>
    </row>
    <row r="2711" spans="1:8" s="240" customFormat="1">
      <c r="A2711" s="270"/>
      <c r="B2711" s="271"/>
      <c r="C2711" s="270"/>
      <c r="D2711" s="272"/>
      <c r="E2711" s="247"/>
      <c r="F2711" s="273"/>
      <c r="G2711" s="661"/>
      <c r="H2711" s="662"/>
    </row>
    <row r="2712" spans="1:8" s="240" customFormat="1">
      <c r="A2712" s="270"/>
      <c r="B2712" s="271"/>
      <c r="C2712" s="270"/>
      <c r="D2712" s="272"/>
      <c r="E2712" s="247"/>
      <c r="F2712" s="273"/>
      <c r="G2712" s="661"/>
      <c r="H2712" s="662"/>
    </row>
    <row r="2713" spans="1:8" s="240" customFormat="1">
      <c r="A2713" s="270"/>
      <c r="B2713" s="271"/>
      <c r="C2713" s="270"/>
      <c r="D2713" s="272"/>
      <c r="E2713" s="247"/>
      <c r="F2713" s="273"/>
      <c r="G2713" s="661"/>
      <c r="H2713" s="662"/>
    </row>
    <row r="2714" spans="1:8" s="240" customFormat="1">
      <c r="A2714" s="270"/>
      <c r="B2714" s="271"/>
      <c r="C2714" s="270"/>
      <c r="D2714" s="272"/>
      <c r="E2714" s="247"/>
      <c r="F2714" s="273"/>
      <c r="G2714" s="661"/>
      <c r="H2714" s="662"/>
    </row>
    <row r="2715" spans="1:8" s="240" customFormat="1">
      <c r="A2715" s="270"/>
      <c r="B2715" s="271"/>
      <c r="C2715" s="270"/>
      <c r="D2715" s="272"/>
      <c r="E2715" s="247"/>
      <c r="F2715" s="273"/>
      <c r="G2715" s="661"/>
      <c r="H2715" s="662"/>
    </row>
    <row r="2716" spans="1:8" s="240" customFormat="1">
      <c r="A2716" s="270"/>
      <c r="B2716" s="271"/>
      <c r="C2716" s="270"/>
      <c r="D2716" s="272"/>
      <c r="E2716" s="247"/>
      <c r="F2716" s="273"/>
      <c r="G2716" s="661"/>
      <c r="H2716" s="662"/>
    </row>
    <row r="2717" spans="1:8" s="240" customFormat="1">
      <c r="A2717" s="270"/>
      <c r="B2717" s="271"/>
      <c r="C2717" s="270"/>
      <c r="D2717" s="272"/>
      <c r="E2717" s="247"/>
      <c r="F2717" s="273"/>
      <c r="G2717" s="661"/>
      <c r="H2717" s="662"/>
    </row>
    <row r="2718" spans="1:8" s="240" customFormat="1">
      <c r="A2718" s="270"/>
      <c r="B2718" s="271"/>
      <c r="C2718" s="270"/>
      <c r="D2718" s="272"/>
      <c r="E2718" s="247"/>
      <c r="F2718" s="273"/>
      <c r="G2718" s="661"/>
      <c r="H2718" s="662"/>
    </row>
    <row r="2719" spans="1:8" s="240" customFormat="1">
      <c r="A2719" s="270"/>
      <c r="B2719" s="271"/>
      <c r="C2719" s="270"/>
      <c r="D2719" s="272"/>
      <c r="E2719" s="247"/>
      <c r="F2719" s="273"/>
      <c r="G2719" s="661"/>
      <c r="H2719" s="662"/>
    </row>
    <row r="2720" spans="1:8" s="240" customFormat="1">
      <c r="A2720" s="270"/>
      <c r="B2720" s="271"/>
      <c r="C2720" s="270"/>
      <c r="D2720" s="272"/>
      <c r="E2720" s="247"/>
      <c r="F2720" s="273"/>
      <c r="G2720" s="661"/>
      <c r="H2720" s="662"/>
    </row>
    <row r="2721" spans="1:8" s="240" customFormat="1">
      <c r="A2721" s="270"/>
      <c r="B2721" s="271"/>
      <c r="C2721" s="270"/>
      <c r="D2721" s="272"/>
      <c r="E2721" s="247"/>
      <c r="F2721" s="273"/>
      <c r="G2721" s="661"/>
      <c r="H2721" s="662"/>
    </row>
    <row r="2722" spans="1:8" s="240" customFormat="1">
      <c r="A2722" s="270"/>
      <c r="B2722" s="271"/>
      <c r="C2722" s="270"/>
      <c r="D2722" s="272"/>
      <c r="E2722" s="247"/>
      <c r="F2722" s="273"/>
      <c r="G2722" s="661"/>
      <c r="H2722" s="662"/>
    </row>
    <row r="2723" spans="1:8" s="240" customFormat="1">
      <c r="A2723" s="270"/>
      <c r="B2723" s="271"/>
      <c r="C2723" s="270"/>
      <c r="D2723" s="272"/>
      <c r="E2723" s="247"/>
      <c r="F2723" s="273"/>
      <c r="G2723" s="661"/>
      <c r="H2723" s="662"/>
    </row>
    <row r="2724" spans="1:8" s="240" customFormat="1">
      <c r="A2724" s="270"/>
      <c r="B2724" s="271"/>
      <c r="C2724" s="270"/>
      <c r="D2724" s="272"/>
      <c r="E2724" s="247"/>
      <c r="F2724" s="273"/>
      <c r="G2724" s="661"/>
      <c r="H2724" s="662"/>
    </row>
    <row r="2725" spans="1:8" s="240" customFormat="1">
      <c r="A2725" s="270"/>
      <c r="B2725" s="271"/>
      <c r="C2725" s="270"/>
      <c r="D2725" s="272"/>
      <c r="E2725" s="247"/>
      <c r="F2725" s="273"/>
      <c r="G2725" s="661"/>
      <c r="H2725" s="662"/>
    </row>
    <row r="2726" spans="1:8" s="240" customFormat="1">
      <c r="A2726" s="270"/>
      <c r="B2726" s="271"/>
      <c r="C2726" s="270"/>
      <c r="D2726" s="272"/>
      <c r="E2726" s="247"/>
      <c r="F2726" s="273"/>
      <c r="G2726" s="661"/>
      <c r="H2726" s="662"/>
    </row>
    <row r="2727" spans="1:8" s="240" customFormat="1">
      <c r="A2727" s="270"/>
      <c r="B2727" s="271"/>
      <c r="C2727" s="270"/>
      <c r="D2727" s="272"/>
      <c r="E2727" s="247"/>
      <c r="F2727" s="273"/>
      <c r="G2727" s="661"/>
      <c r="H2727" s="662"/>
    </row>
    <row r="2728" spans="1:8" s="240" customFormat="1">
      <c r="A2728" s="270"/>
      <c r="B2728" s="271"/>
      <c r="C2728" s="270"/>
      <c r="D2728" s="272"/>
      <c r="E2728" s="247"/>
      <c r="F2728" s="273"/>
      <c r="G2728" s="661"/>
      <c r="H2728" s="662"/>
    </row>
    <row r="2729" spans="1:8" s="240" customFormat="1">
      <c r="A2729" s="270"/>
      <c r="B2729" s="271"/>
      <c r="C2729" s="270"/>
      <c r="D2729" s="272"/>
      <c r="E2729" s="247"/>
      <c r="F2729" s="273"/>
      <c r="G2729" s="661"/>
      <c r="H2729" s="662"/>
    </row>
    <row r="2730" spans="1:8" s="240" customFormat="1">
      <c r="A2730" s="270"/>
      <c r="B2730" s="271"/>
      <c r="C2730" s="270"/>
      <c r="D2730" s="272"/>
      <c r="E2730" s="247"/>
      <c r="F2730" s="273"/>
      <c r="G2730" s="661"/>
      <c r="H2730" s="662"/>
    </row>
    <row r="2731" spans="1:8" s="240" customFormat="1">
      <c r="A2731" s="270"/>
      <c r="B2731" s="271"/>
      <c r="C2731" s="270"/>
      <c r="D2731" s="272"/>
      <c r="E2731" s="247"/>
      <c r="F2731" s="273"/>
      <c r="G2731" s="661"/>
      <c r="H2731" s="662"/>
    </row>
    <row r="2732" spans="1:8" s="240" customFormat="1">
      <c r="A2732" s="270"/>
      <c r="B2732" s="271"/>
      <c r="C2732" s="270"/>
      <c r="D2732" s="272"/>
      <c r="E2732" s="247"/>
      <c r="F2732" s="273"/>
      <c r="G2732" s="661"/>
      <c r="H2732" s="662"/>
    </row>
    <row r="2733" spans="1:8" s="240" customFormat="1">
      <c r="A2733" s="270"/>
      <c r="B2733" s="271"/>
      <c r="C2733" s="270"/>
      <c r="D2733" s="272"/>
      <c r="E2733" s="247"/>
      <c r="F2733" s="273"/>
      <c r="G2733" s="661"/>
      <c r="H2733" s="662"/>
    </row>
    <row r="2734" spans="1:8" s="240" customFormat="1">
      <c r="A2734" s="270"/>
      <c r="B2734" s="271"/>
      <c r="C2734" s="270"/>
      <c r="D2734" s="272"/>
      <c r="E2734" s="247"/>
      <c r="F2734" s="273"/>
      <c r="G2734" s="661"/>
      <c r="H2734" s="662"/>
    </row>
    <row r="2735" spans="1:8" s="240" customFormat="1">
      <c r="A2735" s="270"/>
      <c r="B2735" s="271"/>
      <c r="C2735" s="270"/>
      <c r="D2735" s="272"/>
      <c r="E2735" s="247"/>
      <c r="F2735" s="273"/>
      <c r="G2735" s="661"/>
      <c r="H2735" s="662"/>
    </row>
    <row r="2736" spans="1:8" s="240" customFormat="1">
      <c r="A2736" s="270"/>
      <c r="B2736" s="271"/>
      <c r="C2736" s="270"/>
      <c r="D2736" s="272"/>
      <c r="E2736" s="247"/>
      <c r="F2736" s="273"/>
      <c r="G2736" s="661"/>
      <c r="H2736" s="662"/>
    </row>
    <row r="2737" spans="1:8" s="240" customFormat="1">
      <c r="A2737" s="270"/>
      <c r="B2737" s="271"/>
      <c r="C2737" s="270"/>
      <c r="D2737" s="272"/>
      <c r="E2737" s="247"/>
      <c r="F2737" s="273"/>
      <c r="G2737" s="661"/>
      <c r="H2737" s="662"/>
    </row>
    <row r="2738" spans="1:8" s="240" customFormat="1">
      <c r="A2738" s="270"/>
      <c r="B2738" s="271"/>
      <c r="C2738" s="270"/>
      <c r="D2738" s="272"/>
      <c r="E2738" s="247"/>
      <c r="F2738" s="273"/>
      <c r="G2738" s="661"/>
      <c r="H2738" s="662"/>
    </row>
    <row r="2739" spans="1:8" s="240" customFormat="1">
      <c r="A2739" s="270"/>
      <c r="B2739" s="271"/>
      <c r="C2739" s="270"/>
      <c r="D2739" s="272"/>
      <c r="E2739" s="247"/>
      <c r="F2739" s="273"/>
      <c r="G2739" s="661"/>
      <c r="H2739" s="662"/>
    </row>
    <row r="2740" spans="1:8" s="240" customFormat="1">
      <c r="A2740" s="270"/>
      <c r="B2740" s="271"/>
      <c r="C2740" s="270"/>
      <c r="D2740" s="272"/>
      <c r="E2740" s="247"/>
      <c r="F2740" s="273"/>
      <c r="G2740" s="661"/>
      <c r="H2740" s="662"/>
    </row>
    <row r="2741" spans="1:8" s="240" customFormat="1">
      <c r="A2741" s="270"/>
      <c r="B2741" s="271"/>
      <c r="C2741" s="270"/>
      <c r="D2741" s="272"/>
      <c r="E2741" s="247"/>
      <c r="F2741" s="273"/>
      <c r="G2741" s="661"/>
      <c r="H2741" s="662"/>
    </row>
    <row r="2742" spans="1:8" s="240" customFormat="1">
      <c r="A2742" s="270"/>
      <c r="B2742" s="271"/>
      <c r="C2742" s="270"/>
      <c r="D2742" s="272"/>
      <c r="E2742" s="247"/>
      <c r="F2742" s="273"/>
      <c r="G2742" s="661"/>
      <c r="H2742" s="662"/>
    </row>
    <row r="2743" spans="1:8" s="240" customFormat="1">
      <c r="A2743" s="270"/>
      <c r="B2743" s="271"/>
      <c r="C2743" s="270"/>
      <c r="D2743" s="272"/>
      <c r="E2743" s="247"/>
      <c r="F2743" s="273"/>
      <c r="G2743" s="661"/>
      <c r="H2743" s="662"/>
    </row>
    <row r="2744" spans="1:8" s="240" customFormat="1">
      <c r="A2744" s="270"/>
      <c r="B2744" s="271"/>
      <c r="C2744" s="270"/>
      <c r="D2744" s="272"/>
      <c r="E2744" s="247"/>
      <c r="F2744" s="273"/>
      <c r="G2744" s="661"/>
      <c r="H2744" s="662"/>
    </row>
    <row r="2745" spans="1:8" s="240" customFormat="1">
      <c r="A2745" s="270"/>
      <c r="B2745" s="271"/>
      <c r="C2745" s="270"/>
      <c r="D2745" s="272"/>
      <c r="E2745" s="247"/>
      <c r="F2745" s="273"/>
      <c r="G2745" s="661"/>
      <c r="H2745" s="662"/>
    </row>
    <row r="2746" spans="1:8" s="240" customFormat="1">
      <c r="A2746" s="270"/>
      <c r="B2746" s="271"/>
      <c r="C2746" s="270"/>
      <c r="D2746" s="272"/>
      <c r="E2746" s="247"/>
      <c r="F2746" s="273"/>
      <c r="G2746" s="661"/>
      <c r="H2746" s="662"/>
    </row>
    <row r="2747" spans="1:8" s="240" customFormat="1">
      <c r="A2747" s="270"/>
      <c r="B2747" s="271"/>
      <c r="C2747" s="270"/>
      <c r="D2747" s="272"/>
      <c r="E2747" s="247"/>
      <c r="F2747" s="273"/>
      <c r="G2747" s="661"/>
      <c r="H2747" s="662"/>
    </row>
    <row r="2748" spans="1:8" s="240" customFormat="1">
      <c r="A2748" s="270"/>
      <c r="B2748" s="271"/>
      <c r="C2748" s="270"/>
      <c r="D2748" s="272"/>
      <c r="E2748" s="247"/>
      <c r="F2748" s="273"/>
      <c r="G2748" s="661"/>
      <c r="H2748" s="662"/>
    </row>
    <row r="2749" spans="1:8" s="240" customFormat="1">
      <c r="A2749" s="270"/>
      <c r="B2749" s="271"/>
      <c r="C2749" s="270"/>
      <c r="D2749" s="272"/>
      <c r="E2749" s="247"/>
      <c r="F2749" s="273"/>
      <c r="G2749" s="661"/>
      <c r="H2749" s="662"/>
    </row>
    <row r="2750" spans="1:8" s="240" customFormat="1">
      <c r="A2750" s="270"/>
      <c r="B2750" s="271"/>
      <c r="C2750" s="270"/>
      <c r="D2750" s="272"/>
      <c r="E2750" s="247"/>
      <c r="F2750" s="273"/>
      <c r="G2750" s="661"/>
      <c r="H2750" s="662"/>
    </row>
    <row r="2751" spans="1:8" s="240" customFormat="1">
      <c r="A2751" s="270"/>
      <c r="B2751" s="271"/>
      <c r="C2751" s="270"/>
      <c r="D2751" s="272"/>
      <c r="E2751" s="247"/>
      <c r="F2751" s="273"/>
      <c r="G2751" s="661"/>
      <c r="H2751" s="662"/>
    </row>
    <row r="2752" spans="1:8" s="240" customFormat="1">
      <c r="A2752" s="270"/>
      <c r="B2752" s="271"/>
      <c r="C2752" s="270"/>
      <c r="D2752" s="272"/>
      <c r="E2752" s="247"/>
      <c r="F2752" s="273"/>
      <c r="G2752" s="661"/>
      <c r="H2752" s="662"/>
    </row>
    <row r="2753" spans="1:8" s="240" customFormat="1">
      <c r="A2753" s="270"/>
      <c r="B2753" s="271"/>
      <c r="C2753" s="270"/>
      <c r="D2753" s="272"/>
      <c r="E2753" s="247"/>
      <c r="F2753" s="273"/>
      <c r="G2753" s="661"/>
      <c r="H2753" s="662"/>
    </row>
    <row r="2754" spans="1:8" s="240" customFormat="1">
      <c r="A2754" s="270"/>
      <c r="B2754" s="271"/>
      <c r="C2754" s="270"/>
      <c r="D2754" s="272"/>
      <c r="E2754" s="247"/>
      <c r="F2754" s="273"/>
      <c r="G2754" s="661"/>
      <c r="H2754" s="662"/>
    </row>
    <row r="2755" spans="1:8" s="240" customFormat="1">
      <c r="A2755" s="270"/>
      <c r="B2755" s="271"/>
      <c r="C2755" s="270"/>
      <c r="D2755" s="272"/>
      <c r="E2755" s="247"/>
      <c r="F2755" s="273"/>
      <c r="G2755" s="661"/>
      <c r="H2755" s="662"/>
    </row>
    <row r="2756" spans="1:8" s="240" customFormat="1">
      <c r="A2756" s="270"/>
      <c r="B2756" s="271"/>
      <c r="C2756" s="270"/>
      <c r="D2756" s="272"/>
      <c r="E2756" s="247"/>
      <c r="F2756" s="273"/>
      <c r="G2756" s="661"/>
      <c r="H2756" s="662"/>
    </row>
    <row r="2757" spans="1:8" s="240" customFormat="1">
      <c r="A2757" s="270"/>
      <c r="B2757" s="271"/>
      <c r="C2757" s="270"/>
      <c r="D2757" s="272"/>
      <c r="E2757" s="247"/>
      <c r="F2757" s="273"/>
      <c r="G2757" s="661"/>
      <c r="H2757" s="662"/>
    </row>
    <row r="2758" spans="1:8" s="240" customFormat="1">
      <c r="A2758" s="270"/>
      <c r="B2758" s="271"/>
      <c r="C2758" s="270"/>
      <c r="D2758" s="272"/>
      <c r="E2758" s="247"/>
      <c r="F2758" s="273"/>
      <c r="G2758" s="661"/>
      <c r="H2758" s="662"/>
    </row>
    <row r="2759" spans="1:8" s="240" customFormat="1">
      <c r="A2759" s="270"/>
      <c r="B2759" s="271"/>
      <c r="C2759" s="270"/>
      <c r="D2759" s="272"/>
      <c r="E2759" s="247"/>
      <c r="F2759" s="273"/>
      <c r="G2759" s="661"/>
      <c r="H2759" s="662"/>
    </row>
    <row r="2760" spans="1:8" s="240" customFormat="1">
      <c r="A2760" s="270"/>
      <c r="B2760" s="271"/>
      <c r="C2760" s="270"/>
      <c r="D2760" s="272"/>
      <c r="E2760" s="247"/>
      <c r="F2760" s="273"/>
      <c r="G2760" s="661"/>
      <c r="H2760" s="662"/>
    </row>
    <row r="2761" spans="1:8" s="240" customFormat="1">
      <c r="A2761" s="270"/>
      <c r="B2761" s="271"/>
      <c r="C2761" s="270"/>
      <c r="D2761" s="272"/>
      <c r="E2761" s="247"/>
      <c r="F2761" s="273"/>
      <c r="G2761" s="661"/>
      <c r="H2761" s="662"/>
    </row>
    <row r="2762" spans="1:8" s="240" customFormat="1">
      <c r="A2762" s="270"/>
      <c r="B2762" s="271"/>
      <c r="C2762" s="270"/>
      <c r="D2762" s="272"/>
      <c r="E2762" s="247"/>
      <c r="F2762" s="273"/>
      <c r="G2762" s="661"/>
      <c r="H2762" s="662"/>
    </row>
    <row r="2763" spans="1:8" s="240" customFormat="1">
      <c r="A2763" s="270"/>
      <c r="B2763" s="271"/>
      <c r="C2763" s="270"/>
      <c r="D2763" s="272"/>
      <c r="E2763" s="247"/>
      <c r="F2763" s="273"/>
      <c r="G2763" s="661"/>
      <c r="H2763" s="662"/>
    </row>
    <row r="2764" spans="1:8" s="240" customFormat="1">
      <c r="A2764" s="270"/>
      <c r="B2764" s="271"/>
      <c r="C2764" s="270"/>
      <c r="D2764" s="272"/>
      <c r="E2764" s="247"/>
      <c r="F2764" s="273"/>
      <c r="G2764" s="661"/>
      <c r="H2764" s="662"/>
    </row>
    <row r="2765" spans="1:8" s="240" customFormat="1">
      <c r="A2765" s="270"/>
      <c r="B2765" s="271"/>
      <c r="C2765" s="270"/>
      <c r="D2765" s="272"/>
      <c r="E2765" s="247"/>
      <c r="F2765" s="273"/>
      <c r="G2765" s="661"/>
      <c r="H2765" s="662"/>
    </row>
    <row r="2766" spans="1:8" s="240" customFormat="1">
      <c r="A2766" s="270"/>
      <c r="B2766" s="271"/>
      <c r="C2766" s="270"/>
      <c r="D2766" s="272"/>
      <c r="E2766" s="247"/>
      <c r="F2766" s="273"/>
      <c r="G2766" s="661"/>
      <c r="H2766" s="662"/>
    </row>
    <row r="2767" spans="1:8" s="240" customFormat="1">
      <c r="A2767" s="270"/>
      <c r="B2767" s="271"/>
      <c r="C2767" s="270"/>
      <c r="D2767" s="272"/>
      <c r="E2767" s="247"/>
      <c r="F2767" s="273"/>
      <c r="G2767" s="661"/>
      <c r="H2767" s="662"/>
    </row>
    <row r="2768" spans="1:8" s="240" customFormat="1">
      <c r="A2768" s="270"/>
      <c r="B2768" s="271"/>
      <c r="C2768" s="270"/>
      <c r="D2768" s="272"/>
      <c r="E2768" s="247"/>
      <c r="F2768" s="273"/>
      <c r="G2768" s="661"/>
      <c r="H2768" s="662"/>
    </row>
    <row r="2769" spans="1:8" s="240" customFormat="1">
      <c r="A2769" s="270"/>
      <c r="B2769" s="271"/>
      <c r="C2769" s="270"/>
      <c r="D2769" s="272"/>
      <c r="E2769" s="247"/>
      <c r="F2769" s="273"/>
      <c r="G2769" s="661"/>
      <c r="H2769" s="662"/>
    </row>
    <row r="2770" spans="1:8" s="240" customFormat="1">
      <c r="A2770" s="270"/>
      <c r="B2770" s="271"/>
      <c r="C2770" s="270"/>
      <c r="D2770" s="272"/>
      <c r="E2770" s="247"/>
      <c r="F2770" s="273"/>
      <c r="G2770" s="661"/>
      <c r="H2770" s="662"/>
    </row>
    <row r="2771" spans="1:8" s="240" customFormat="1">
      <c r="A2771" s="270"/>
      <c r="B2771" s="271"/>
      <c r="C2771" s="270"/>
      <c r="D2771" s="272"/>
      <c r="E2771" s="247"/>
      <c r="F2771" s="273"/>
      <c r="G2771" s="661"/>
      <c r="H2771" s="662"/>
    </row>
    <row r="2772" spans="1:8" s="240" customFormat="1">
      <c r="A2772" s="270"/>
      <c r="B2772" s="271"/>
      <c r="C2772" s="270"/>
      <c r="D2772" s="272"/>
      <c r="E2772" s="247"/>
      <c r="F2772" s="273"/>
      <c r="G2772" s="661"/>
      <c r="H2772" s="662"/>
    </row>
    <row r="2773" spans="1:8" s="240" customFormat="1">
      <c r="A2773" s="270"/>
      <c r="B2773" s="271"/>
      <c r="C2773" s="270"/>
      <c r="D2773" s="272"/>
      <c r="E2773" s="247"/>
      <c r="F2773" s="273"/>
      <c r="G2773" s="661"/>
      <c r="H2773" s="662"/>
    </row>
    <row r="2774" spans="1:8" s="240" customFormat="1">
      <c r="A2774" s="270"/>
      <c r="B2774" s="271"/>
      <c r="C2774" s="270"/>
      <c r="D2774" s="272"/>
      <c r="E2774" s="247"/>
      <c r="F2774" s="273"/>
      <c r="G2774" s="661"/>
      <c r="H2774" s="662"/>
    </row>
    <row r="2775" spans="1:8" s="240" customFormat="1">
      <c r="A2775" s="270"/>
      <c r="B2775" s="271"/>
      <c r="C2775" s="270"/>
      <c r="D2775" s="272"/>
      <c r="E2775" s="247"/>
      <c r="F2775" s="273"/>
      <c r="G2775" s="661"/>
      <c r="H2775" s="662"/>
    </row>
    <row r="2776" spans="1:8" s="240" customFormat="1">
      <c r="A2776" s="270"/>
      <c r="B2776" s="271"/>
      <c r="C2776" s="270"/>
      <c r="D2776" s="272"/>
      <c r="E2776" s="247"/>
      <c r="F2776" s="273"/>
      <c r="G2776" s="661"/>
      <c r="H2776" s="662"/>
    </row>
    <row r="2777" spans="1:8" s="240" customFormat="1">
      <c r="A2777" s="270"/>
      <c r="B2777" s="271"/>
      <c r="C2777" s="270"/>
      <c r="D2777" s="272"/>
      <c r="E2777" s="247"/>
      <c r="F2777" s="273"/>
      <c r="G2777" s="661"/>
      <c r="H2777" s="662"/>
    </row>
    <row r="2778" spans="1:8" s="240" customFormat="1">
      <c r="A2778" s="270"/>
      <c r="B2778" s="271"/>
      <c r="C2778" s="270"/>
      <c r="D2778" s="272"/>
      <c r="E2778" s="247"/>
      <c r="F2778" s="273"/>
      <c r="G2778" s="661"/>
      <c r="H2778" s="662"/>
    </row>
    <row r="2779" spans="1:8" s="240" customFormat="1">
      <c r="A2779" s="270"/>
      <c r="B2779" s="271"/>
      <c r="C2779" s="270"/>
      <c r="D2779" s="272"/>
      <c r="E2779" s="247"/>
      <c r="F2779" s="273"/>
      <c r="G2779" s="661"/>
      <c r="H2779" s="662"/>
    </row>
    <row r="2780" spans="1:8" s="240" customFormat="1">
      <c r="A2780" s="270"/>
      <c r="B2780" s="271"/>
      <c r="C2780" s="270"/>
      <c r="D2780" s="272"/>
      <c r="E2780" s="247"/>
      <c r="F2780" s="273"/>
      <c r="G2780" s="661"/>
      <c r="H2780" s="662"/>
    </row>
    <row r="2781" spans="1:8" s="240" customFormat="1">
      <c r="A2781" s="270"/>
      <c r="B2781" s="271"/>
      <c r="C2781" s="270"/>
      <c r="D2781" s="272"/>
      <c r="E2781" s="247"/>
      <c r="F2781" s="273"/>
      <c r="G2781" s="661"/>
      <c r="H2781" s="662"/>
    </row>
    <row r="2782" spans="1:8" s="240" customFormat="1">
      <c r="A2782" s="270"/>
      <c r="B2782" s="271"/>
      <c r="C2782" s="270"/>
      <c r="D2782" s="272"/>
      <c r="E2782" s="247"/>
      <c r="F2782" s="273"/>
      <c r="G2782" s="661"/>
      <c r="H2782" s="662"/>
    </row>
    <row r="2783" spans="1:8" s="240" customFormat="1">
      <c r="A2783" s="270"/>
      <c r="B2783" s="271"/>
      <c r="C2783" s="270"/>
      <c r="D2783" s="272"/>
      <c r="E2783" s="247"/>
      <c r="F2783" s="273"/>
      <c r="G2783" s="661"/>
      <c r="H2783" s="662"/>
    </row>
    <row r="2784" spans="1:8" s="240" customFormat="1">
      <c r="A2784" s="270"/>
      <c r="B2784" s="271"/>
      <c r="C2784" s="270"/>
      <c r="D2784" s="272"/>
      <c r="E2784" s="247"/>
      <c r="F2784" s="273"/>
      <c r="G2784" s="661"/>
      <c r="H2784" s="662"/>
    </row>
    <row r="2785" spans="1:8" s="240" customFormat="1">
      <c r="A2785" s="270"/>
      <c r="B2785" s="271"/>
      <c r="C2785" s="270"/>
      <c r="D2785" s="272"/>
      <c r="E2785" s="247"/>
      <c r="F2785" s="273"/>
      <c r="G2785" s="661"/>
      <c r="H2785" s="662"/>
    </row>
    <row r="2786" spans="1:8" s="240" customFormat="1">
      <c r="A2786" s="270"/>
      <c r="B2786" s="271"/>
      <c r="C2786" s="270"/>
      <c r="D2786" s="272"/>
      <c r="E2786" s="247"/>
      <c r="F2786" s="273"/>
      <c r="G2786" s="661"/>
      <c r="H2786" s="662"/>
    </row>
    <row r="2787" spans="1:8" s="240" customFormat="1">
      <c r="A2787" s="270"/>
      <c r="B2787" s="271"/>
      <c r="C2787" s="270"/>
      <c r="D2787" s="272"/>
      <c r="E2787" s="247"/>
      <c r="F2787" s="273"/>
      <c r="G2787" s="661"/>
      <c r="H2787" s="662"/>
    </row>
    <row r="2788" spans="1:8" s="240" customFormat="1">
      <c r="A2788" s="270"/>
      <c r="B2788" s="271"/>
      <c r="C2788" s="270"/>
      <c r="D2788" s="272"/>
      <c r="E2788" s="247"/>
      <c r="F2788" s="273"/>
      <c r="G2788" s="661"/>
      <c r="H2788" s="662"/>
    </row>
    <row r="2789" spans="1:8" s="240" customFormat="1">
      <c r="A2789" s="270"/>
      <c r="B2789" s="271"/>
      <c r="C2789" s="270"/>
      <c r="D2789" s="272"/>
      <c r="E2789" s="247"/>
      <c r="F2789" s="273"/>
      <c r="G2789" s="661"/>
      <c r="H2789" s="662"/>
    </row>
    <row r="2790" spans="1:8" s="240" customFormat="1">
      <c r="A2790" s="270"/>
      <c r="B2790" s="271"/>
      <c r="C2790" s="270"/>
      <c r="D2790" s="272"/>
      <c r="E2790" s="247"/>
      <c r="F2790" s="273"/>
      <c r="G2790" s="661"/>
      <c r="H2790" s="662"/>
    </row>
    <row r="2791" spans="1:8" s="240" customFormat="1">
      <c r="A2791" s="270"/>
      <c r="B2791" s="271"/>
      <c r="C2791" s="270"/>
      <c r="D2791" s="272"/>
      <c r="E2791" s="247"/>
      <c r="F2791" s="273"/>
      <c r="G2791" s="661"/>
      <c r="H2791" s="662"/>
    </row>
    <row r="2792" spans="1:8" s="240" customFormat="1">
      <c r="A2792" s="270"/>
      <c r="B2792" s="271"/>
      <c r="C2792" s="270"/>
      <c r="D2792" s="272"/>
      <c r="E2792" s="247"/>
      <c r="F2792" s="273"/>
      <c r="G2792" s="661"/>
      <c r="H2792" s="662"/>
    </row>
    <row r="2793" spans="1:8" s="240" customFormat="1">
      <c r="A2793" s="270"/>
      <c r="B2793" s="271"/>
      <c r="C2793" s="270"/>
      <c r="D2793" s="272"/>
      <c r="E2793" s="247"/>
      <c r="F2793" s="273"/>
      <c r="G2793" s="661"/>
      <c r="H2793" s="662"/>
    </row>
    <row r="2794" spans="1:8" s="240" customFormat="1">
      <c r="A2794" s="270"/>
      <c r="B2794" s="271"/>
      <c r="C2794" s="270"/>
      <c r="D2794" s="272"/>
      <c r="E2794" s="247"/>
      <c r="F2794" s="273"/>
      <c r="G2794" s="661"/>
      <c r="H2794" s="662"/>
    </row>
    <row r="2795" spans="1:8" s="240" customFormat="1">
      <c r="A2795" s="270"/>
      <c r="B2795" s="271"/>
      <c r="C2795" s="270"/>
      <c r="D2795" s="272"/>
      <c r="E2795" s="247"/>
      <c r="F2795" s="273"/>
      <c r="G2795" s="661"/>
      <c r="H2795" s="662"/>
    </row>
    <row r="2796" spans="1:8" s="240" customFormat="1">
      <c r="A2796" s="270"/>
      <c r="B2796" s="271"/>
      <c r="C2796" s="270"/>
      <c r="D2796" s="272"/>
      <c r="E2796" s="247"/>
      <c r="F2796" s="273"/>
      <c r="G2796" s="661"/>
      <c r="H2796" s="662"/>
    </row>
    <row r="2797" spans="1:8" s="240" customFormat="1">
      <c r="A2797" s="270"/>
      <c r="B2797" s="271"/>
      <c r="C2797" s="270"/>
      <c r="D2797" s="272"/>
      <c r="E2797" s="247"/>
      <c r="F2797" s="273"/>
      <c r="G2797" s="661"/>
      <c r="H2797" s="662"/>
    </row>
    <row r="2798" spans="1:8" s="240" customFormat="1">
      <c r="A2798" s="270"/>
      <c r="B2798" s="271"/>
      <c r="C2798" s="270"/>
      <c r="D2798" s="272"/>
      <c r="E2798" s="247"/>
      <c r="F2798" s="273"/>
      <c r="G2798" s="661"/>
      <c r="H2798" s="662"/>
    </row>
    <row r="2799" spans="1:8" s="240" customFormat="1">
      <c r="A2799" s="270"/>
      <c r="B2799" s="271"/>
      <c r="C2799" s="270"/>
      <c r="D2799" s="272"/>
      <c r="E2799" s="247"/>
      <c r="F2799" s="273"/>
      <c r="G2799" s="661"/>
      <c r="H2799" s="662"/>
    </row>
    <row r="2800" spans="1:8" s="240" customFormat="1">
      <c r="A2800" s="270"/>
      <c r="B2800" s="271"/>
      <c r="C2800" s="270"/>
      <c r="D2800" s="272"/>
      <c r="E2800" s="247"/>
      <c r="F2800" s="273"/>
      <c r="G2800" s="661"/>
      <c r="H2800" s="662"/>
    </row>
    <row r="2801" spans="1:8" s="240" customFormat="1">
      <c r="A2801" s="270"/>
      <c r="B2801" s="271"/>
      <c r="C2801" s="270"/>
      <c r="D2801" s="272"/>
      <c r="E2801" s="247"/>
      <c r="F2801" s="273"/>
      <c r="G2801" s="661"/>
      <c r="H2801" s="662"/>
    </row>
    <row r="2802" spans="1:8" s="240" customFormat="1">
      <c r="A2802" s="270"/>
      <c r="B2802" s="271"/>
      <c r="C2802" s="270"/>
      <c r="D2802" s="272"/>
      <c r="E2802" s="247"/>
      <c r="F2802" s="273"/>
      <c r="G2802" s="661"/>
      <c r="H2802" s="662"/>
    </row>
    <row r="2803" spans="1:8" s="240" customFormat="1">
      <c r="A2803" s="270"/>
      <c r="B2803" s="271"/>
      <c r="C2803" s="270"/>
      <c r="D2803" s="272"/>
      <c r="E2803" s="247"/>
      <c r="F2803" s="273"/>
      <c r="G2803" s="661"/>
      <c r="H2803" s="662"/>
    </row>
    <row r="2804" spans="1:8" s="240" customFormat="1">
      <c r="A2804" s="270"/>
      <c r="B2804" s="271"/>
      <c r="C2804" s="270"/>
      <c r="D2804" s="272"/>
      <c r="E2804" s="247"/>
      <c r="F2804" s="273"/>
      <c r="G2804" s="661"/>
      <c r="H2804" s="662"/>
    </row>
    <row r="2805" spans="1:8" s="240" customFormat="1">
      <c r="A2805" s="270"/>
      <c r="B2805" s="271"/>
      <c r="C2805" s="270"/>
      <c r="D2805" s="272"/>
      <c r="E2805" s="247"/>
      <c r="F2805" s="273"/>
      <c r="G2805" s="661"/>
      <c r="H2805" s="662"/>
    </row>
    <row r="2806" spans="1:8" s="240" customFormat="1">
      <c r="A2806" s="270"/>
      <c r="B2806" s="271"/>
      <c r="C2806" s="270"/>
      <c r="D2806" s="272"/>
      <c r="E2806" s="247"/>
      <c r="F2806" s="273"/>
      <c r="G2806" s="661"/>
      <c r="H2806" s="662"/>
    </row>
    <row r="2807" spans="1:8" s="240" customFormat="1">
      <c r="A2807" s="270"/>
      <c r="B2807" s="271"/>
      <c r="C2807" s="270"/>
      <c r="D2807" s="272"/>
      <c r="E2807" s="247"/>
      <c r="F2807" s="273"/>
      <c r="G2807" s="661"/>
      <c r="H2807" s="662"/>
    </row>
    <row r="2808" spans="1:8" s="240" customFormat="1">
      <c r="A2808" s="270"/>
      <c r="B2808" s="271"/>
      <c r="C2808" s="270"/>
      <c r="D2808" s="272"/>
      <c r="E2808" s="247"/>
      <c r="F2808" s="273"/>
      <c r="G2808" s="661"/>
      <c r="H2808" s="662"/>
    </row>
    <row r="2809" spans="1:8" s="240" customFormat="1">
      <c r="A2809" s="270"/>
      <c r="B2809" s="271"/>
      <c r="C2809" s="270"/>
      <c r="D2809" s="272"/>
      <c r="E2809" s="247"/>
      <c r="F2809" s="273"/>
      <c r="G2809" s="661"/>
      <c r="H2809" s="662"/>
    </row>
    <row r="2810" spans="1:8" s="240" customFormat="1">
      <c r="A2810" s="270"/>
      <c r="B2810" s="271"/>
      <c r="C2810" s="270"/>
      <c r="D2810" s="272"/>
      <c r="E2810" s="247"/>
      <c r="F2810" s="273"/>
      <c r="G2810" s="661"/>
      <c r="H2810" s="662"/>
    </row>
    <row r="2811" spans="1:8" s="240" customFormat="1">
      <c r="A2811" s="270"/>
      <c r="B2811" s="271"/>
      <c r="C2811" s="270"/>
      <c r="D2811" s="272"/>
      <c r="E2811" s="247"/>
      <c r="F2811" s="273"/>
      <c r="G2811" s="661"/>
      <c r="H2811" s="662"/>
    </row>
    <row r="2812" spans="1:8" s="240" customFormat="1">
      <c r="A2812" s="270"/>
      <c r="B2812" s="271"/>
      <c r="C2812" s="270"/>
      <c r="D2812" s="272"/>
      <c r="E2812" s="247"/>
      <c r="F2812" s="273"/>
      <c r="G2812" s="661"/>
      <c r="H2812" s="662"/>
    </row>
    <row r="2813" spans="1:8" s="240" customFormat="1">
      <c r="A2813" s="270"/>
      <c r="B2813" s="271"/>
      <c r="C2813" s="270"/>
      <c r="D2813" s="272"/>
      <c r="E2813" s="247"/>
      <c r="F2813" s="273"/>
      <c r="G2813" s="661"/>
      <c r="H2813" s="662"/>
    </row>
    <row r="2814" spans="1:8" s="240" customFormat="1">
      <c r="A2814" s="270"/>
      <c r="B2814" s="271"/>
      <c r="C2814" s="270"/>
      <c r="D2814" s="272"/>
      <c r="E2814" s="247"/>
      <c r="F2814" s="273"/>
      <c r="G2814" s="661"/>
      <c r="H2814" s="662"/>
    </row>
    <row r="2815" spans="1:8" s="240" customFormat="1">
      <c r="A2815" s="270"/>
      <c r="B2815" s="271"/>
      <c r="C2815" s="270"/>
      <c r="D2815" s="272"/>
      <c r="E2815" s="247"/>
      <c r="F2815" s="273"/>
      <c r="G2815" s="661"/>
      <c r="H2815" s="662"/>
    </row>
    <row r="2816" spans="1:8" s="240" customFormat="1">
      <c r="A2816" s="270"/>
      <c r="B2816" s="271"/>
      <c r="C2816" s="270"/>
      <c r="D2816" s="272"/>
      <c r="E2816" s="247"/>
      <c r="F2816" s="273"/>
      <c r="G2816" s="661"/>
      <c r="H2816" s="662"/>
    </row>
    <row r="2817" spans="1:8" s="240" customFormat="1">
      <c r="A2817" s="270"/>
      <c r="B2817" s="271"/>
      <c r="C2817" s="270"/>
      <c r="D2817" s="272"/>
      <c r="E2817" s="247"/>
      <c r="F2817" s="273"/>
      <c r="G2817" s="661"/>
      <c r="H2817" s="662"/>
    </row>
    <row r="2818" spans="1:8" s="240" customFormat="1">
      <c r="A2818" s="270"/>
      <c r="B2818" s="271"/>
      <c r="C2818" s="270"/>
      <c r="D2818" s="272"/>
      <c r="E2818" s="247"/>
      <c r="F2818" s="273"/>
      <c r="G2818" s="661"/>
      <c r="H2818" s="662"/>
    </row>
    <row r="2819" spans="1:8" s="240" customFormat="1">
      <c r="A2819" s="270"/>
      <c r="B2819" s="271"/>
      <c r="C2819" s="270"/>
      <c r="D2819" s="272"/>
      <c r="E2819" s="247"/>
      <c r="F2819" s="273"/>
      <c r="G2819" s="661"/>
      <c r="H2819" s="662"/>
    </row>
    <row r="2820" spans="1:8" s="240" customFormat="1">
      <c r="A2820" s="270"/>
      <c r="B2820" s="271"/>
      <c r="C2820" s="270"/>
      <c r="D2820" s="272"/>
      <c r="E2820" s="247"/>
      <c r="F2820" s="273"/>
      <c r="G2820" s="661"/>
      <c r="H2820" s="662"/>
    </row>
    <row r="2821" spans="1:8" s="240" customFormat="1">
      <c r="A2821" s="270"/>
      <c r="B2821" s="271"/>
      <c r="C2821" s="270"/>
      <c r="D2821" s="272"/>
      <c r="E2821" s="247"/>
      <c r="F2821" s="273"/>
      <c r="G2821" s="661"/>
      <c r="H2821" s="662"/>
    </row>
    <row r="2822" spans="1:8" s="240" customFormat="1">
      <c r="A2822" s="270"/>
      <c r="B2822" s="271"/>
      <c r="C2822" s="270"/>
      <c r="D2822" s="272"/>
      <c r="E2822" s="247"/>
      <c r="F2822" s="273"/>
      <c r="G2822" s="661"/>
      <c r="H2822" s="662"/>
    </row>
    <row r="2823" spans="1:8" s="240" customFormat="1">
      <c r="A2823" s="270"/>
      <c r="B2823" s="271"/>
      <c r="C2823" s="270"/>
      <c r="D2823" s="272"/>
      <c r="E2823" s="247"/>
      <c r="F2823" s="273"/>
      <c r="G2823" s="661"/>
      <c r="H2823" s="662"/>
    </row>
    <row r="2824" spans="1:8" s="240" customFormat="1">
      <c r="A2824" s="270"/>
      <c r="B2824" s="271"/>
      <c r="C2824" s="270"/>
      <c r="D2824" s="272"/>
      <c r="E2824" s="247"/>
      <c r="F2824" s="273"/>
      <c r="G2824" s="661"/>
      <c r="H2824" s="662"/>
    </row>
    <row r="2825" spans="1:8" s="240" customFormat="1">
      <c r="A2825" s="270"/>
      <c r="B2825" s="271"/>
      <c r="C2825" s="270"/>
      <c r="D2825" s="272"/>
      <c r="E2825" s="247"/>
      <c r="F2825" s="273"/>
      <c r="G2825" s="661"/>
      <c r="H2825" s="662"/>
    </row>
    <row r="2826" spans="1:8" s="240" customFormat="1">
      <c r="A2826" s="270"/>
      <c r="B2826" s="271"/>
      <c r="C2826" s="270"/>
      <c r="D2826" s="272"/>
      <c r="E2826" s="247"/>
      <c r="F2826" s="273"/>
      <c r="G2826" s="661"/>
      <c r="H2826" s="662"/>
    </row>
    <row r="2827" spans="1:8" s="240" customFormat="1">
      <c r="A2827" s="270"/>
      <c r="B2827" s="271"/>
      <c r="C2827" s="270"/>
      <c r="D2827" s="272"/>
      <c r="E2827" s="247"/>
      <c r="F2827" s="273"/>
      <c r="G2827" s="661"/>
      <c r="H2827" s="662"/>
    </row>
    <row r="2828" spans="1:8" s="240" customFormat="1">
      <c r="A2828" s="270"/>
      <c r="B2828" s="271"/>
      <c r="C2828" s="270"/>
      <c r="D2828" s="272"/>
      <c r="E2828" s="247"/>
      <c r="F2828" s="273"/>
      <c r="G2828" s="661"/>
      <c r="H2828" s="662"/>
    </row>
    <row r="2829" spans="1:8" s="240" customFormat="1">
      <c r="A2829" s="270"/>
      <c r="B2829" s="271"/>
      <c r="C2829" s="270"/>
      <c r="D2829" s="272"/>
      <c r="E2829" s="247"/>
      <c r="F2829" s="273"/>
      <c r="G2829" s="661"/>
      <c r="H2829" s="662"/>
    </row>
    <row r="2830" spans="1:8" s="240" customFormat="1">
      <c r="A2830" s="270"/>
      <c r="B2830" s="271"/>
      <c r="C2830" s="270"/>
      <c r="D2830" s="272"/>
      <c r="E2830" s="247"/>
      <c r="F2830" s="273"/>
      <c r="G2830" s="661"/>
      <c r="H2830" s="662"/>
    </row>
    <row r="2831" spans="1:8" s="240" customFormat="1">
      <c r="A2831" s="270"/>
      <c r="B2831" s="271"/>
      <c r="C2831" s="270"/>
      <c r="D2831" s="272"/>
      <c r="E2831" s="247"/>
      <c r="F2831" s="273"/>
      <c r="G2831" s="661"/>
      <c r="H2831" s="662"/>
    </row>
    <row r="2832" spans="1:8" s="240" customFormat="1">
      <c r="A2832" s="270"/>
      <c r="B2832" s="271"/>
      <c r="C2832" s="270"/>
      <c r="D2832" s="272"/>
      <c r="E2832" s="247"/>
      <c r="F2832" s="273"/>
      <c r="G2832" s="661"/>
      <c r="H2832" s="662"/>
    </row>
    <row r="2833" spans="1:8" s="240" customFormat="1">
      <c r="A2833" s="270"/>
      <c r="B2833" s="271"/>
      <c r="C2833" s="270"/>
      <c r="D2833" s="272"/>
      <c r="E2833" s="247"/>
      <c r="F2833" s="273"/>
      <c r="G2833" s="661"/>
      <c r="H2833" s="662"/>
    </row>
    <row r="2834" spans="1:8" s="240" customFormat="1">
      <c r="A2834" s="270"/>
      <c r="B2834" s="271"/>
      <c r="C2834" s="270"/>
      <c r="D2834" s="272"/>
      <c r="E2834" s="247"/>
      <c r="F2834" s="273"/>
      <c r="G2834" s="661"/>
      <c r="H2834" s="662"/>
    </row>
    <row r="2835" spans="1:8" s="240" customFormat="1">
      <c r="A2835" s="270"/>
      <c r="B2835" s="271"/>
      <c r="C2835" s="270"/>
      <c r="D2835" s="272"/>
      <c r="E2835" s="247"/>
      <c r="F2835" s="273"/>
      <c r="G2835" s="661"/>
      <c r="H2835" s="662"/>
    </row>
    <row r="2836" spans="1:8" s="240" customFormat="1">
      <c r="A2836" s="270"/>
      <c r="B2836" s="271"/>
      <c r="C2836" s="270"/>
      <c r="D2836" s="272"/>
      <c r="E2836" s="247"/>
      <c r="F2836" s="273"/>
      <c r="G2836" s="661"/>
      <c r="H2836" s="662"/>
    </row>
    <row r="2837" spans="1:8" s="240" customFormat="1">
      <c r="A2837" s="270"/>
      <c r="B2837" s="271"/>
      <c r="C2837" s="270"/>
      <c r="D2837" s="272"/>
      <c r="E2837" s="247"/>
      <c r="F2837" s="273"/>
      <c r="G2837" s="661"/>
      <c r="H2837" s="662"/>
    </row>
    <row r="2838" spans="1:8" s="240" customFormat="1">
      <c r="A2838" s="270"/>
      <c r="B2838" s="271"/>
      <c r="C2838" s="270"/>
      <c r="D2838" s="272"/>
      <c r="E2838" s="247"/>
      <c r="F2838" s="273"/>
      <c r="G2838" s="661"/>
      <c r="H2838" s="662"/>
    </row>
    <row r="2839" spans="1:8" s="240" customFormat="1">
      <c r="A2839" s="270"/>
      <c r="B2839" s="271"/>
      <c r="C2839" s="270"/>
      <c r="D2839" s="272"/>
      <c r="E2839" s="247"/>
      <c r="F2839" s="273"/>
      <c r="G2839" s="661"/>
      <c r="H2839" s="662"/>
    </row>
    <row r="2840" spans="1:8" s="240" customFormat="1">
      <c r="A2840" s="270"/>
      <c r="B2840" s="271"/>
      <c r="C2840" s="270"/>
      <c r="D2840" s="272"/>
      <c r="E2840" s="247"/>
      <c r="F2840" s="273"/>
      <c r="G2840" s="661"/>
      <c r="H2840" s="662"/>
    </row>
    <row r="2841" spans="1:8" s="240" customFormat="1">
      <c r="A2841" s="270"/>
      <c r="B2841" s="271"/>
      <c r="C2841" s="270"/>
      <c r="D2841" s="272"/>
      <c r="E2841" s="247"/>
      <c r="F2841" s="273"/>
      <c r="G2841" s="661"/>
      <c r="H2841" s="662"/>
    </row>
    <row r="2842" spans="1:8" s="240" customFormat="1">
      <c r="A2842" s="270"/>
      <c r="B2842" s="271"/>
      <c r="C2842" s="270"/>
      <c r="D2842" s="272"/>
      <c r="E2842" s="247"/>
      <c r="F2842" s="273"/>
      <c r="G2842" s="661"/>
      <c r="H2842" s="662"/>
    </row>
    <row r="2843" spans="1:8" s="240" customFormat="1">
      <c r="A2843" s="270"/>
      <c r="B2843" s="271"/>
      <c r="C2843" s="270"/>
      <c r="D2843" s="272"/>
      <c r="E2843" s="247"/>
      <c r="F2843" s="273"/>
      <c r="G2843" s="661"/>
      <c r="H2843" s="662"/>
    </row>
    <row r="2844" spans="1:8" s="240" customFormat="1">
      <c r="A2844" s="270"/>
      <c r="B2844" s="271"/>
      <c r="C2844" s="270"/>
      <c r="D2844" s="272"/>
      <c r="E2844" s="247"/>
      <c r="F2844" s="273"/>
      <c r="G2844" s="661"/>
      <c r="H2844" s="662"/>
    </row>
    <row r="2845" spans="1:8" s="240" customFormat="1">
      <c r="A2845" s="270"/>
      <c r="B2845" s="271"/>
      <c r="C2845" s="270"/>
      <c r="D2845" s="272"/>
      <c r="E2845" s="247"/>
      <c r="F2845" s="273"/>
      <c r="G2845" s="661"/>
      <c r="H2845" s="662"/>
    </row>
    <row r="2846" spans="1:8" s="240" customFormat="1">
      <c r="A2846" s="270"/>
      <c r="B2846" s="271"/>
      <c r="C2846" s="270"/>
      <c r="D2846" s="272"/>
      <c r="E2846" s="247"/>
      <c r="F2846" s="273"/>
      <c r="G2846" s="661"/>
      <c r="H2846" s="662"/>
    </row>
    <row r="2847" spans="1:8" s="240" customFormat="1">
      <c r="A2847" s="270"/>
      <c r="B2847" s="271"/>
      <c r="C2847" s="270"/>
      <c r="D2847" s="272"/>
      <c r="E2847" s="247"/>
      <c r="F2847" s="273"/>
      <c r="G2847" s="661"/>
      <c r="H2847" s="662"/>
    </row>
    <row r="2848" spans="1:8" s="240" customFormat="1">
      <c r="A2848" s="270"/>
      <c r="B2848" s="271"/>
      <c r="C2848" s="270"/>
      <c r="D2848" s="272"/>
      <c r="E2848" s="247"/>
      <c r="F2848" s="273"/>
      <c r="G2848" s="661"/>
      <c r="H2848" s="662"/>
    </row>
    <row r="2849" spans="1:8" s="240" customFormat="1">
      <c r="A2849" s="270"/>
      <c r="B2849" s="271"/>
      <c r="C2849" s="270"/>
      <c r="D2849" s="272"/>
      <c r="E2849" s="247"/>
      <c r="F2849" s="273"/>
      <c r="G2849" s="661"/>
      <c r="H2849" s="662"/>
    </row>
    <row r="2850" spans="1:8" s="240" customFormat="1">
      <c r="A2850" s="270"/>
      <c r="B2850" s="271"/>
      <c r="C2850" s="270"/>
      <c r="D2850" s="272"/>
      <c r="E2850" s="247"/>
      <c r="F2850" s="273"/>
      <c r="G2850" s="661"/>
      <c r="H2850" s="662"/>
    </row>
    <row r="2851" spans="1:8" s="240" customFormat="1">
      <c r="A2851" s="270"/>
      <c r="B2851" s="271"/>
      <c r="C2851" s="270"/>
      <c r="D2851" s="272"/>
      <c r="E2851" s="247"/>
      <c r="F2851" s="273"/>
      <c r="G2851" s="661"/>
      <c r="H2851" s="662"/>
    </row>
    <row r="2852" spans="1:8" s="240" customFormat="1">
      <c r="A2852" s="270"/>
      <c r="B2852" s="271"/>
      <c r="C2852" s="270"/>
      <c r="D2852" s="272"/>
      <c r="E2852" s="247"/>
      <c r="F2852" s="273"/>
      <c r="G2852" s="661"/>
      <c r="H2852" s="662"/>
    </row>
    <row r="2853" spans="1:8" s="240" customFormat="1">
      <c r="A2853" s="270"/>
      <c r="B2853" s="271"/>
      <c r="C2853" s="270"/>
      <c r="D2853" s="272"/>
      <c r="E2853" s="247"/>
      <c r="F2853" s="273"/>
      <c r="G2853" s="661"/>
      <c r="H2853" s="662"/>
    </row>
    <row r="2854" spans="1:8" s="240" customFormat="1">
      <c r="A2854" s="270"/>
      <c r="B2854" s="271"/>
      <c r="C2854" s="270"/>
      <c r="D2854" s="272"/>
      <c r="E2854" s="247"/>
      <c r="F2854" s="273"/>
      <c r="G2854" s="661"/>
      <c r="H2854" s="662"/>
    </row>
    <row r="2855" spans="1:8" s="240" customFormat="1">
      <c r="A2855" s="270"/>
      <c r="B2855" s="271"/>
      <c r="C2855" s="270"/>
      <c r="D2855" s="272"/>
      <c r="E2855" s="247"/>
      <c r="F2855" s="273"/>
      <c r="G2855" s="661"/>
      <c r="H2855" s="662"/>
    </row>
    <row r="2856" spans="1:8" s="240" customFormat="1">
      <c r="A2856" s="270"/>
      <c r="B2856" s="271"/>
      <c r="C2856" s="270"/>
      <c r="D2856" s="272"/>
      <c r="E2856" s="247"/>
      <c r="F2856" s="273"/>
      <c r="G2856" s="661"/>
      <c r="H2856" s="662"/>
    </row>
    <row r="2857" spans="1:8" s="240" customFormat="1">
      <c r="A2857" s="270"/>
      <c r="B2857" s="271"/>
      <c r="C2857" s="270"/>
      <c r="D2857" s="272"/>
      <c r="E2857" s="247"/>
      <c r="F2857" s="273"/>
      <c r="G2857" s="661"/>
      <c r="H2857" s="662"/>
    </row>
    <row r="2858" spans="1:8" s="240" customFormat="1">
      <c r="A2858" s="270"/>
      <c r="B2858" s="271"/>
      <c r="C2858" s="270"/>
      <c r="D2858" s="272"/>
      <c r="E2858" s="247"/>
      <c r="F2858" s="273"/>
      <c r="G2858" s="661"/>
      <c r="H2858" s="662"/>
    </row>
    <row r="2859" spans="1:8" s="240" customFormat="1">
      <c r="A2859" s="270"/>
      <c r="B2859" s="271"/>
      <c r="C2859" s="270"/>
      <c r="D2859" s="272"/>
      <c r="E2859" s="247"/>
      <c r="F2859" s="273"/>
      <c r="G2859" s="661"/>
      <c r="H2859" s="662"/>
    </row>
    <row r="2860" spans="1:8" s="240" customFormat="1">
      <c r="A2860" s="270"/>
      <c r="B2860" s="271"/>
      <c r="C2860" s="270"/>
      <c r="D2860" s="272"/>
      <c r="E2860" s="247"/>
      <c r="F2860" s="273"/>
      <c r="G2860" s="661"/>
      <c r="H2860" s="662"/>
    </row>
    <row r="2861" spans="1:8" s="240" customFormat="1">
      <c r="A2861" s="270"/>
      <c r="B2861" s="271"/>
      <c r="C2861" s="270"/>
      <c r="D2861" s="272"/>
      <c r="E2861" s="247"/>
      <c r="F2861" s="273"/>
      <c r="G2861" s="661"/>
      <c r="H2861" s="662"/>
    </row>
    <row r="2862" spans="1:8" s="240" customFormat="1">
      <c r="A2862" s="270"/>
      <c r="B2862" s="271"/>
      <c r="C2862" s="270"/>
      <c r="D2862" s="272"/>
      <c r="E2862" s="247"/>
      <c r="F2862" s="273"/>
      <c r="G2862" s="661"/>
      <c r="H2862" s="662"/>
    </row>
    <row r="2863" spans="1:8" s="240" customFormat="1">
      <c r="A2863" s="270"/>
      <c r="B2863" s="271"/>
      <c r="C2863" s="270"/>
      <c r="D2863" s="272"/>
      <c r="E2863" s="247"/>
      <c r="F2863" s="273"/>
      <c r="G2863" s="661"/>
      <c r="H2863" s="662"/>
    </row>
    <row r="2864" spans="1:8" s="240" customFormat="1">
      <c r="A2864" s="270"/>
      <c r="B2864" s="271"/>
      <c r="C2864" s="270"/>
      <c r="D2864" s="272"/>
      <c r="E2864" s="247"/>
      <c r="F2864" s="273"/>
      <c r="G2864" s="661"/>
      <c r="H2864" s="662"/>
    </row>
    <row r="2865" spans="1:8" s="240" customFormat="1">
      <c r="A2865" s="270"/>
      <c r="B2865" s="271"/>
      <c r="C2865" s="270"/>
      <c r="D2865" s="272"/>
      <c r="E2865" s="247"/>
      <c r="F2865" s="273"/>
      <c r="G2865" s="661"/>
      <c r="H2865" s="662"/>
    </row>
    <row r="2866" spans="1:8" s="240" customFormat="1">
      <c r="A2866" s="270"/>
      <c r="B2866" s="271"/>
      <c r="C2866" s="270"/>
      <c r="D2866" s="272"/>
      <c r="E2866" s="247"/>
      <c r="F2866" s="273"/>
      <c r="G2866" s="661"/>
      <c r="H2866" s="662"/>
    </row>
    <row r="2867" spans="1:8" s="240" customFormat="1">
      <c r="A2867" s="270"/>
      <c r="B2867" s="271"/>
      <c r="C2867" s="270"/>
      <c r="D2867" s="272"/>
      <c r="E2867" s="247"/>
      <c r="F2867" s="273"/>
      <c r="G2867" s="661"/>
      <c r="H2867" s="662"/>
    </row>
    <row r="2868" spans="1:8" s="240" customFormat="1">
      <c r="A2868" s="270"/>
      <c r="B2868" s="271"/>
      <c r="C2868" s="270"/>
      <c r="D2868" s="272"/>
      <c r="E2868" s="247"/>
      <c r="F2868" s="273"/>
      <c r="G2868" s="661"/>
      <c r="H2868" s="662"/>
    </row>
    <row r="2869" spans="1:8" s="240" customFormat="1">
      <c r="A2869" s="270"/>
      <c r="B2869" s="271"/>
      <c r="C2869" s="270"/>
      <c r="D2869" s="272"/>
      <c r="E2869" s="247"/>
      <c r="F2869" s="273"/>
      <c r="G2869" s="661"/>
      <c r="H2869" s="662"/>
    </row>
    <row r="2870" spans="1:8" s="240" customFormat="1">
      <c r="A2870" s="270"/>
      <c r="B2870" s="271"/>
      <c r="C2870" s="270"/>
      <c r="D2870" s="272"/>
      <c r="E2870" s="247"/>
      <c r="F2870" s="273"/>
      <c r="G2870" s="661"/>
      <c r="H2870" s="662"/>
    </row>
    <row r="2871" spans="1:8" s="240" customFormat="1">
      <c r="A2871" s="270"/>
      <c r="B2871" s="271"/>
      <c r="C2871" s="270"/>
      <c r="D2871" s="272"/>
      <c r="E2871" s="247"/>
      <c r="F2871" s="273"/>
      <c r="G2871" s="661"/>
      <c r="H2871" s="662"/>
    </row>
    <row r="2872" spans="1:8" s="240" customFormat="1">
      <c r="A2872" s="270"/>
      <c r="B2872" s="271"/>
      <c r="C2872" s="270"/>
      <c r="D2872" s="272"/>
      <c r="E2872" s="247"/>
      <c r="F2872" s="273"/>
      <c r="G2872" s="661"/>
      <c r="H2872" s="662"/>
    </row>
    <row r="2873" spans="1:8" s="240" customFormat="1">
      <c r="A2873" s="270"/>
      <c r="B2873" s="271"/>
      <c r="C2873" s="270"/>
      <c r="D2873" s="272"/>
      <c r="E2873" s="247"/>
      <c r="F2873" s="273"/>
      <c r="G2873" s="661"/>
      <c r="H2873" s="662"/>
    </row>
    <row r="2874" spans="1:8" s="240" customFormat="1">
      <c r="A2874" s="270"/>
      <c r="B2874" s="271"/>
      <c r="C2874" s="270"/>
      <c r="D2874" s="272"/>
      <c r="E2874" s="247"/>
      <c r="F2874" s="273"/>
      <c r="G2874" s="661"/>
      <c r="H2874" s="662"/>
    </row>
    <row r="2875" spans="1:8" s="240" customFormat="1">
      <c r="A2875" s="270"/>
      <c r="B2875" s="271"/>
      <c r="C2875" s="270"/>
      <c r="D2875" s="272"/>
      <c r="E2875" s="247"/>
      <c r="F2875" s="273"/>
      <c r="G2875" s="661"/>
      <c r="H2875" s="662"/>
    </row>
    <row r="2876" spans="1:8" s="240" customFormat="1">
      <c r="A2876" s="270"/>
      <c r="B2876" s="271"/>
      <c r="C2876" s="270"/>
      <c r="D2876" s="272"/>
      <c r="E2876" s="247"/>
      <c r="F2876" s="273"/>
      <c r="G2876" s="661"/>
      <c r="H2876" s="662"/>
    </row>
    <row r="2877" spans="1:8" s="240" customFormat="1">
      <c r="A2877" s="270"/>
      <c r="B2877" s="271"/>
      <c r="C2877" s="270"/>
      <c r="D2877" s="272"/>
      <c r="E2877" s="247"/>
      <c r="F2877" s="273"/>
      <c r="G2877" s="661"/>
      <c r="H2877" s="662"/>
    </row>
    <row r="2878" spans="1:8" s="240" customFormat="1">
      <c r="A2878" s="270"/>
      <c r="B2878" s="271"/>
      <c r="C2878" s="270"/>
      <c r="D2878" s="272"/>
      <c r="E2878" s="247"/>
      <c r="F2878" s="273"/>
      <c r="G2878" s="661"/>
      <c r="H2878" s="662"/>
    </row>
    <row r="2879" spans="1:8" s="240" customFormat="1">
      <c r="A2879" s="270"/>
      <c r="B2879" s="271"/>
      <c r="C2879" s="270"/>
      <c r="D2879" s="272"/>
      <c r="E2879" s="247"/>
      <c r="F2879" s="273"/>
      <c r="G2879" s="661"/>
      <c r="H2879" s="662"/>
    </row>
    <row r="2880" spans="1:8" s="240" customFormat="1">
      <c r="A2880" s="270"/>
      <c r="B2880" s="271"/>
      <c r="C2880" s="270"/>
      <c r="D2880" s="272"/>
      <c r="E2880" s="247"/>
      <c r="F2880" s="273"/>
      <c r="G2880" s="661"/>
      <c r="H2880" s="662"/>
    </row>
    <row r="2881" spans="1:8" s="240" customFormat="1">
      <c r="A2881" s="270"/>
      <c r="B2881" s="271"/>
      <c r="C2881" s="270"/>
      <c r="D2881" s="272"/>
      <c r="E2881" s="247"/>
      <c r="F2881" s="273"/>
      <c r="G2881" s="661"/>
      <c r="H2881" s="662"/>
    </row>
    <row r="2882" spans="1:8" s="240" customFormat="1">
      <c r="A2882" s="270"/>
      <c r="B2882" s="271"/>
      <c r="C2882" s="270"/>
      <c r="D2882" s="272"/>
      <c r="E2882" s="247"/>
      <c r="F2882" s="273"/>
      <c r="G2882" s="661"/>
      <c r="H2882" s="662"/>
    </row>
    <row r="2883" spans="1:8" s="240" customFormat="1">
      <c r="A2883" s="270"/>
      <c r="B2883" s="271"/>
      <c r="C2883" s="270"/>
      <c r="D2883" s="272"/>
      <c r="E2883" s="247"/>
      <c r="F2883" s="273"/>
      <c r="G2883" s="661"/>
      <c r="H2883" s="662"/>
    </row>
    <row r="2884" spans="1:8" s="240" customFormat="1">
      <c r="A2884" s="270"/>
      <c r="B2884" s="271"/>
      <c r="C2884" s="270"/>
      <c r="D2884" s="272"/>
      <c r="E2884" s="247"/>
      <c r="F2884" s="273"/>
      <c r="G2884" s="661"/>
      <c r="H2884" s="662"/>
    </row>
    <row r="2885" spans="1:8" s="240" customFormat="1">
      <c r="A2885" s="270"/>
      <c r="B2885" s="271"/>
      <c r="C2885" s="270"/>
      <c r="D2885" s="272"/>
      <c r="E2885" s="247"/>
      <c r="F2885" s="273"/>
      <c r="G2885" s="661"/>
      <c r="H2885" s="662"/>
    </row>
    <row r="2886" spans="1:8" s="240" customFormat="1">
      <c r="A2886" s="270"/>
      <c r="B2886" s="271"/>
      <c r="C2886" s="270"/>
      <c r="D2886" s="272"/>
      <c r="E2886" s="247"/>
      <c r="F2886" s="273"/>
      <c r="G2886" s="661"/>
      <c r="H2886" s="662"/>
    </row>
    <row r="2887" spans="1:8" s="240" customFormat="1">
      <c r="A2887" s="270"/>
      <c r="B2887" s="271"/>
      <c r="C2887" s="270"/>
      <c r="D2887" s="272"/>
      <c r="E2887" s="247"/>
      <c r="F2887" s="273"/>
      <c r="G2887" s="661"/>
      <c r="H2887" s="662"/>
    </row>
    <row r="2888" spans="1:8" s="240" customFormat="1">
      <c r="A2888" s="270"/>
      <c r="B2888" s="271"/>
      <c r="C2888" s="270"/>
      <c r="D2888" s="272"/>
      <c r="E2888" s="247"/>
      <c r="F2888" s="273"/>
      <c r="G2888" s="661"/>
      <c r="H2888" s="662"/>
    </row>
    <row r="2889" spans="1:8" s="240" customFormat="1">
      <c r="A2889" s="270"/>
      <c r="B2889" s="271"/>
      <c r="C2889" s="270"/>
      <c r="D2889" s="272"/>
      <c r="E2889" s="247"/>
      <c r="F2889" s="273"/>
      <c r="G2889" s="661"/>
      <c r="H2889" s="662"/>
    </row>
    <row r="2890" spans="1:8" s="240" customFormat="1">
      <c r="A2890" s="270"/>
      <c r="B2890" s="271"/>
      <c r="C2890" s="270"/>
      <c r="D2890" s="272"/>
      <c r="E2890" s="247"/>
      <c r="F2890" s="273"/>
      <c r="G2890" s="661"/>
      <c r="H2890" s="662"/>
    </row>
    <row r="2891" spans="1:8" s="240" customFormat="1">
      <c r="A2891" s="270"/>
      <c r="B2891" s="271"/>
      <c r="C2891" s="270"/>
      <c r="D2891" s="272"/>
      <c r="E2891" s="247"/>
      <c r="F2891" s="273"/>
      <c r="G2891" s="661"/>
      <c r="H2891" s="662"/>
    </row>
    <row r="2892" spans="1:8" s="240" customFormat="1">
      <c r="A2892" s="270"/>
      <c r="B2892" s="271"/>
      <c r="C2892" s="270"/>
      <c r="D2892" s="272"/>
      <c r="E2892" s="247"/>
      <c r="F2892" s="273"/>
      <c r="G2892" s="661"/>
      <c r="H2892" s="662"/>
    </row>
    <row r="2893" spans="1:8" s="240" customFormat="1">
      <c r="A2893" s="270"/>
      <c r="B2893" s="271"/>
      <c r="C2893" s="270"/>
      <c r="D2893" s="272"/>
      <c r="E2893" s="247"/>
      <c r="F2893" s="273"/>
      <c r="G2893" s="661"/>
      <c r="H2893" s="662"/>
    </row>
    <row r="2894" spans="1:8" s="240" customFormat="1">
      <c r="A2894" s="270"/>
      <c r="B2894" s="271"/>
      <c r="C2894" s="270"/>
      <c r="D2894" s="272"/>
      <c r="E2894" s="247"/>
      <c r="F2894" s="273"/>
      <c r="G2894" s="661"/>
      <c r="H2894" s="662"/>
    </row>
    <row r="2895" spans="1:8" s="240" customFormat="1">
      <c r="A2895" s="270"/>
      <c r="B2895" s="271"/>
      <c r="C2895" s="270"/>
      <c r="D2895" s="272"/>
      <c r="E2895" s="247"/>
      <c r="F2895" s="273"/>
      <c r="G2895" s="661"/>
      <c r="H2895" s="662"/>
    </row>
    <row r="2896" spans="1:8" s="240" customFormat="1">
      <c r="A2896" s="270"/>
      <c r="B2896" s="271"/>
      <c r="C2896" s="270"/>
      <c r="D2896" s="272"/>
      <c r="E2896" s="247"/>
      <c r="F2896" s="273"/>
      <c r="G2896" s="661"/>
      <c r="H2896" s="662"/>
    </row>
    <row r="2897" spans="1:8" s="240" customFormat="1">
      <c r="A2897" s="270"/>
      <c r="B2897" s="271"/>
      <c r="C2897" s="270"/>
      <c r="D2897" s="272"/>
      <c r="E2897" s="247"/>
      <c r="F2897" s="273"/>
      <c r="G2897" s="661"/>
      <c r="H2897" s="662"/>
    </row>
    <row r="2898" spans="1:8" s="240" customFormat="1">
      <c r="A2898" s="270"/>
      <c r="B2898" s="271"/>
      <c r="C2898" s="270"/>
      <c r="D2898" s="272"/>
      <c r="E2898" s="247"/>
      <c r="F2898" s="273"/>
      <c r="G2898" s="661"/>
      <c r="H2898" s="662"/>
    </row>
    <row r="2899" spans="1:8" s="240" customFormat="1">
      <c r="A2899" s="270"/>
      <c r="B2899" s="271"/>
      <c r="C2899" s="270"/>
      <c r="D2899" s="272"/>
      <c r="E2899" s="247"/>
      <c r="F2899" s="273"/>
      <c r="G2899" s="661"/>
      <c r="H2899" s="662"/>
    </row>
    <row r="2900" spans="1:8" s="240" customFormat="1">
      <c r="A2900" s="270"/>
      <c r="B2900" s="271"/>
      <c r="C2900" s="270"/>
      <c r="D2900" s="272"/>
      <c r="E2900" s="247"/>
      <c r="F2900" s="273"/>
      <c r="G2900" s="661"/>
      <c r="H2900" s="662"/>
    </row>
    <row r="2901" spans="1:8" s="240" customFormat="1">
      <c r="A2901" s="270"/>
      <c r="B2901" s="271"/>
      <c r="C2901" s="270"/>
      <c r="D2901" s="272"/>
      <c r="E2901" s="247"/>
      <c r="F2901" s="273"/>
      <c r="G2901" s="661"/>
      <c r="H2901" s="662"/>
    </row>
    <row r="2902" spans="1:8" s="240" customFormat="1">
      <c r="A2902" s="270"/>
      <c r="B2902" s="271"/>
      <c r="C2902" s="270"/>
      <c r="D2902" s="272"/>
      <c r="E2902" s="247"/>
      <c r="F2902" s="273"/>
      <c r="G2902" s="661"/>
      <c r="H2902" s="662"/>
    </row>
    <row r="2903" spans="1:8" s="240" customFormat="1">
      <c r="A2903" s="270"/>
      <c r="B2903" s="271"/>
      <c r="C2903" s="270"/>
      <c r="D2903" s="272"/>
      <c r="E2903" s="247"/>
      <c r="F2903" s="273"/>
      <c r="G2903" s="661"/>
      <c r="H2903" s="662"/>
    </row>
    <row r="2904" spans="1:8" s="240" customFormat="1">
      <c r="A2904" s="270"/>
      <c r="B2904" s="271"/>
      <c r="C2904" s="270"/>
      <c r="D2904" s="272"/>
      <c r="E2904" s="247"/>
      <c r="F2904" s="273"/>
      <c r="G2904" s="661"/>
      <c r="H2904" s="662"/>
    </row>
    <row r="2905" spans="1:8" s="240" customFormat="1">
      <c r="A2905" s="270"/>
      <c r="B2905" s="271"/>
      <c r="C2905" s="270"/>
      <c r="D2905" s="272"/>
      <c r="E2905" s="247"/>
      <c r="F2905" s="273"/>
      <c r="G2905" s="661"/>
      <c r="H2905" s="662"/>
    </row>
    <row r="2906" spans="1:8" s="240" customFormat="1">
      <c r="A2906" s="270"/>
      <c r="B2906" s="271"/>
      <c r="C2906" s="270"/>
      <c r="D2906" s="272"/>
      <c r="E2906" s="247"/>
      <c r="F2906" s="273"/>
      <c r="G2906" s="661"/>
      <c r="H2906" s="662"/>
    </row>
    <row r="2907" spans="1:8" s="240" customFormat="1">
      <c r="A2907" s="270"/>
      <c r="B2907" s="271"/>
      <c r="C2907" s="270"/>
      <c r="D2907" s="272"/>
      <c r="E2907" s="247"/>
      <c r="F2907" s="273"/>
      <c r="G2907" s="661"/>
      <c r="H2907" s="662"/>
    </row>
    <row r="2908" spans="1:8" s="240" customFormat="1">
      <c r="A2908" s="270"/>
      <c r="B2908" s="271"/>
      <c r="C2908" s="270"/>
      <c r="D2908" s="272"/>
      <c r="E2908" s="247"/>
      <c r="F2908" s="273"/>
      <c r="G2908" s="661"/>
      <c r="H2908" s="662"/>
    </row>
    <row r="2909" spans="1:8" s="240" customFormat="1">
      <c r="A2909" s="270"/>
      <c r="B2909" s="271"/>
      <c r="C2909" s="270"/>
      <c r="D2909" s="272"/>
      <c r="E2909" s="247"/>
      <c r="F2909" s="273"/>
      <c r="G2909" s="661"/>
      <c r="H2909" s="662"/>
    </row>
    <row r="2910" spans="1:8" s="240" customFormat="1">
      <c r="A2910" s="270"/>
      <c r="B2910" s="271"/>
      <c r="C2910" s="270"/>
      <c r="D2910" s="272"/>
      <c r="E2910" s="247"/>
      <c r="F2910" s="273"/>
      <c r="G2910" s="661"/>
      <c r="H2910" s="662"/>
    </row>
    <row r="2911" spans="1:8" s="240" customFormat="1">
      <c r="A2911" s="270"/>
      <c r="B2911" s="271"/>
      <c r="C2911" s="270"/>
      <c r="D2911" s="272"/>
      <c r="E2911" s="247"/>
      <c r="F2911" s="273"/>
      <c r="G2911" s="661"/>
      <c r="H2911" s="662"/>
    </row>
    <row r="2912" spans="1:8" s="240" customFormat="1">
      <c r="A2912" s="270"/>
      <c r="B2912" s="271"/>
      <c r="C2912" s="270"/>
      <c r="D2912" s="272"/>
      <c r="E2912" s="247"/>
      <c r="F2912" s="273"/>
      <c r="G2912" s="661"/>
      <c r="H2912" s="662"/>
    </row>
    <row r="2913" spans="1:8" s="240" customFormat="1">
      <c r="A2913" s="270"/>
      <c r="B2913" s="271"/>
      <c r="C2913" s="270"/>
      <c r="D2913" s="272"/>
      <c r="E2913" s="247"/>
      <c r="F2913" s="273"/>
      <c r="G2913" s="661"/>
      <c r="H2913" s="662"/>
    </row>
    <row r="2914" spans="1:8" s="240" customFormat="1">
      <c r="A2914" s="270"/>
      <c r="B2914" s="271"/>
      <c r="C2914" s="270"/>
      <c r="D2914" s="272"/>
      <c r="E2914" s="247"/>
      <c r="F2914" s="273"/>
      <c r="G2914" s="661"/>
      <c r="H2914" s="662"/>
    </row>
    <row r="2915" spans="1:8" s="240" customFormat="1">
      <c r="A2915" s="270"/>
      <c r="B2915" s="271"/>
      <c r="C2915" s="270"/>
      <c r="D2915" s="272"/>
      <c r="E2915" s="247"/>
      <c r="F2915" s="273"/>
      <c r="G2915" s="661"/>
      <c r="H2915" s="662"/>
    </row>
    <row r="2916" spans="1:8" s="240" customFormat="1">
      <c r="A2916" s="270"/>
      <c r="B2916" s="271"/>
      <c r="C2916" s="270"/>
      <c r="D2916" s="272"/>
      <c r="E2916" s="247"/>
      <c r="F2916" s="273"/>
      <c r="G2916" s="661"/>
      <c r="H2916" s="662"/>
    </row>
    <row r="2917" spans="1:8" s="240" customFormat="1">
      <c r="A2917" s="270"/>
      <c r="B2917" s="271"/>
      <c r="C2917" s="270"/>
      <c r="D2917" s="272"/>
      <c r="E2917" s="247"/>
      <c r="F2917" s="273"/>
      <c r="G2917" s="661"/>
      <c r="H2917" s="662"/>
    </row>
    <row r="2918" spans="1:8" s="240" customFormat="1">
      <c r="A2918" s="270"/>
      <c r="B2918" s="271"/>
      <c r="C2918" s="270"/>
      <c r="D2918" s="272"/>
      <c r="E2918" s="247"/>
      <c r="F2918" s="273"/>
      <c r="G2918" s="661"/>
      <c r="H2918" s="662"/>
    </row>
    <row r="2919" spans="1:8" s="240" customFormat="1">
      <c r="A2919" s="270"/>
      <c r="B2919" s="271"/>
      <c r="C2919" s="270"/>
      <c r="D2919" s="272"/>
      <c r="E2919" s="247"/>
      <c r="F2919" s="273"/>
      <c r="G2919" s="661"/>
      <c r="H2919" s="662"/>
    </row>
    <row r="2920" spans="1:8" s="240" customFormat="1">
      <c r="A2920" s="270"/>
      <c r="B2920" s="271"/>
      <c r="C2920" s="270"/>
      <c r="D2920" s="272"/>
      <c r="E2920" s="247"/>
      <c r="F2920" s="273"/>
      <c r="G2920" s="661"/>
      <c r="H2920" s="662"/>
    </row>
    <row r="2921" spans="1:8" s="240" customFormat="1">
      <c r="A2921" s="270"/>
      <c r="B2921" s="271"/>
      <c r="C2921" s="270"/>
      <c r="D2921" s="272"/>
      <c r="E2921" s="247"/>
      <c r="F2921" s="273"/>
      <c r="G2921" s="661"/>
      <c r="H2921" s="662"/>
    </row>
    <row r="2922" spans="1:8" s="240" customFormat="1">
      <c r="A2922" s="270"/>
      <c r="B2922" s="271"/>
      <c r="C2922" s="270"/>
      <c r="D2922" s="272"/>
      <c r="E2922" s="247"/>
      <c r="F2922" s="273"/>
      <c r="G2922" s="661"/>
      <c r="H2922" s="662"/>
    </row>
    <row r="2923" spans="1:8" s="240" customFormat="1">
      <c r="A2923" s="270"/>
      <c r="B2923" s="271"/>
      <c r="C2923" s="270"/>
      <c r="D2923" s="272"/>
      <c r="E2923" s="247"/>
      <c r="F2923" s="273"/>
      <c r="G2923" s="661"/>
      <c r="H2923" s="662"/>
    </row>
    <row r="2924" spans="1:8" s="240" customFormat="1">
      <c r="A2924" s="270"/>
      <c r="B2924" s="271"/>
      <c r="C2924" s="270"/>
      <c r="D2924" s="272"/>
      <c r="E2924" s="247"/>
      <c r="F2924" s="273"/>
      <c r="G2924" s="661"/>
      <c r="H2924" s="662"/>
    </row>
    <row r="2925" spans="1:8" s="240" customFormat="1">
      <c r="A2925" s="270"/>
      <c r="B2925" s="271"/>
      <c r="C2925" s="270"/>
      <c r="D2925" s="272"/>
      <c r="E2925" s="247"/>
      <c r="F2925" s="273"/>
      <c r="G2925" s="661"/>
      <c r="H2925" s="662"/>
    </row>
    <row r="2926" spans="1:8" s="240" customFormat="1">
      <c r="A2926" s="270"/>
      <c r="B2926" s="271"/>
      <c r="C2926" s="270"/>
      <c r="D2926" s="272"/>
      <c r="E2926" s="247"/>
      <c r="F2926" s="273"/>
      <c r="G2926" s="661"/>
      <c r="H2926" s="662"/>
    </row>
    <row r="2927" spans="1:8" s="240" customFormat="1">
      <c r="A2927" s="270"/>
      <c r="B2927" s="271"/>
      <c r="C2927" s="270"/>
      <c r="D2927" s="272"/>
      <c r="E2927" s="247"/>
      <c r="F2927" s="273"/>
      <c r="G2927" s="661"/>
      <c r="H2927" s="662"/>
    </row>
    <row r="2928" spans="1:8" s="240" customFormat="1">
      <c r="A2928" s="270"/>
      <c r="B2928" s="271"/>
      <c r="C2928" s="270"/>
      <c r="D2928" s="272"/>
      <c r="E2928" s="247"/>
      <c r="F2928" s="273"/>
      <c r="G2928" s="661"/>
      <c r="H2928" s="662"/>
    </row>
    <row r="2929" spans="1:8" s="240" customFormat="1">
      <c r="A2929" s="270"/>
      <c r="B2929" s="271"/>
      <c r="C2929" s="270"/>
      <c r="D2929" s="272"/>
      <c r="E2929" s="247"/>
      <c r="F2929" s="273"/>
      <c r="G2929" s="661"/>
      <c r="H2929" s="662"/>
    </row>
    <row r="2930" spans="1:8" s="240" customFormat="1">
      <c r="A2930" s="270"/>
      <c r="B2930" s="271"/>
      <c r="C2930" s="270"/>
      <c r="D2930" s="272"/>
      <c r="E2930" s="247"/>
      <c r="F2930" s="273"/>
      <c r="G2930" s="661"/>
      <c r="H2930" s="662"/>
    </row>
    <row r="2931" spans="1:8" s="240" customFormat="1">
      <c r="A2931" s="270"/>
      <c r="B2931" s="271"/>
      <c r="C2931" s="270"/>
      <c r="D2931" s="272"/>
      <c r="E2931" s="247"/>
      <c r="F2931" s="273"/>
      <c r="G2931" s="661"/>
      <c r="H2931" s="662"/>
    </row>
    <row r="2932" spans="1:8" s="240" customFormat="1">
      <c r="A2932" s="270"/>
      <c r="B2932" s="271"/>
      <c r="C2932" s="270"/>
      <c r="D2932" s="272"/>
      <c r="E2932" s="247"/>
      <c r="F2932" s="273"/>
      <c r="G2932" s="661"/>
      <c r="H2932" s="662"/>
    </row>
    <row r="2933" spans="1:8" s="240" customFormat="1">
      <c r="A2933" s="270"/>
      <c r="B2933" s="271"/>
      <c r="C2933" s="270"/>
      <c r="D2933" s="272"/>
      <c r="E2933" s="247"/>
      <c r="F2933" s="273"/>
      <c r="G2933" s="661"/>
      <c r="H2933" s="662"/>
    </row>
    <row r="2934" spans="1:8" s="240" customFormat="1">
      <c r="A2934" s="270"/>
      <c r="B2934" s="271"/>
      <c r="C2934" s="270"/>
      <c r="D2934" s="272"/>
      <c r="E2934" s="247"/>
      <c r="F2934" s="273"/>
      <c r="G2934" s="661"/>
      <c r="H2934" s="662"/>
    </row>
    <row r="2935" spans="1:8" s="240" customFormat="1">
      <c r="A2935" s="270"/>
      <c r="B2935" s="271"/>
      <c r="C2935" s="270"/>
      <c r="D2935" s="272"/>
      <c r="E2935" s="247"/>
      <c r="F2935" s="273"/>
      <c r="G2935" s="661"/>
      <c r="H2935" s="662"/>
    </row>
    <row r="2936" spans="1:8" s="240" customFormat="1">
      <c r="A2936" s="270"/>
      <c r="B2936" s="271"/>
      <c r="C2936" s="270"/>
      <c r="D2936" s="272"/>
      <c r="E2936" s="247"/>
      <c r="F2936" s="273"/>
      <c r="G2936" s="661"/>
      <c r="H2936" s="662"/>
    </row>
    <row r="2937" spans="1:8" s="240" customFormat="1">
      <c r="A2937" s="270"/>
      <c r="B2937" s="271"/>
      <c r="C2937" s="270"/>
      <c r="D2937" s="272"/>
      <c r="E2937" s="247"/>
      <c r="F2937" s="273"/>
      <c r="G2937" s="661"/>
      <c r="H2937" s="662"/>
    </row>
    <row r="2938" spans="1:8" s="240" customFormat="1">
      <c r="A2938" s="270"/>
      <c r="B2938" s="271"/>
      <c r="C2938" s="270"/>
      <c r="D2938" s="272"/>
      <c r="E2938" s="247"/>
      <c r="F2938" s="273"/>
      <c r="G2938" s="661"/>
      <c r="H2938" s="662"/>
    </row>
    <row r="2939" spans="1:8" s="240" customFormat="1">
      <c r="A2939" s="270"/>
      <c r="B2939" s="271"/>
      <c r="C2939" s="270"/>
      <c r="D2939" s="272"/>
      <c r="E2939" s="247"/>
      <c r="F2939" s="273"/>
      <c r="G2939" s="661"/>
      <c r="H2939" s="662"/>
    </row>
    <row r="2940" spans="1:8" s="240" customFormat="1">
      <c r="A2940" s="270"/>
      <c r="B2940" s="271"/>
      <c r="C2940" s="270"/>
      <c r="D2940" s="272"/>
      <c r="E2940" s="247"/>
      <c r="F2940" s="273"/>
      <c r="G2940" s="661"/>
      <c r="H2940" s="662"/>
    </row>
    <row r="2941" spans="1:8" s="240" customFormat="1">
      <c r="A2941" s="270"/>
      <c r="B2941" s="271"/>
      <c r="C2941" s="270"/>
      <c r="D2941" s="272"/>
      <c r="E2941" s="247"/>
      <c r="F2941" s="273"/>
      <c r="G2941" s="661"/>
      <c r="H2941" s="662"/>
    </row>
    <row r="2942" spans="1:8" s="240" customFormat="1">
      <c r="A2942" s="270"/>
      <c r="B2942" s="271"/>
      <c r="C2942" s="270"/>
      <c r="D2942" s="272"/>
      <c r="E2942" s="247"/>
      <c r="F2942" s="273"/>
      <c r="G2942" s="661"/>
      <c r="H2942" s="662"/>
    </row>
    <row r="2943" spans="1:8" s="240" customFormat="1">
      <c r="A2943" s="270"/>
      <c r="B2943" s="271"/>
      <c r="C2943" s="270"/>
      <c r="D2943" s="272"/>
      <c r="E2943" s="247"/>
      <c r="F2943" s="273"/>
      <c r="G2943" s="661"/>
      <c r="H2943" s="662"/>
    </row>
    <row r="2944" spans="1:8" s="240" customFormat="1">
      <c r="A2944" s="270"/>
      <c r="B2944" s="271"/>
      <c r="C2944" s="270"/>
      <c r="D2944" s="272"/>
      <c r="E2944" s="247"/>
      <c r="F2944" s="273"/>
      <c r="G2944" s="661"/>
      <c r="H2944" s="662"/>
    </row>
    <row r="2945" spans="1:8" s="240" customFormat="1">
      <c r="A2945" s="270"/>
      <c r="B2945" s="271"/>
      <c r="C2945" s="270"/>
      <c r="D2945" s="272"/>
      <c r="E2945" s="247"/>
      <c r="F2945" s="273"/>
      <c r="G2945" s="661"/>
      <c r="H2945" s="662"/>
    </row>
    <row r="2946" spans="1:8" s="240" customFormat="1">
      <c r="A2946" s="270"/>
      <c r="B2946" s="271"/>
      <c r="C2946" s="270"/>
      <c r="D2946" s="272"/>
      <c r="E2946" s="247"/>
      <c r="F2946" s="273"/>
      <c r="G2946" s="661"/>
      <c r="H2946" s="662"/>
    </row>
    <row r="2947" spans="1:8" s="240" customFormat="1">
      <c r="A2947" s="270"/>
      <c r="B2947" s="271"/>
      <c r="C2947" s="270"/>
      <c r="D2947" s="272"/>
      <c r="E2947" s="247"/>
      <c r="F2947" s="273"/>
      <c r="G2947" s="661"/>
      <c r="H2947" s="662"/>
    </row>
    <row r="2948" spans="1:8" s="240" customFormat="1">
      <c r="A2948" s="270"/>
      <c r="B2948" s="271"/>
      <c r="C2948" s="270"/>
      <c r="D2948" s="272"/>
      <c r="E2948" s="247"/>
      <c r="F2948" s="273"/>
      <c r="G2948" s="661"/>
      <c r="H2948" s="662"/>
    </row>
    <row r="2949" spans="1:8" s="240" customFormat="1">
      <c r="A2949" s="270"/>
      <c r="B2949" s="271"/>
      <c r="C2949" s="270"/>
      <c r="D2949" s="272"/>
      <c r="E2949" s="247"/>
      <c r="F2949" s="273"/>
      <c r="G2949" s="661"/>
      <c r="H2949" s="662"/>
    </row>
    <row r="2950" spans="1:8" s="240" customFormat="1">
      <c r="A2950" s="270"/>
      <c r="B2950" s="271"/>
      <c r="C2950" s="270"/>
      <c r="D2950" s="272"/>
      <c r="E2950" s="247"/>
      <c r="F2950" s="273"/>
      <c r="G2950" s="661"/>
      <c r="H2950" s="662"/>
    </row>
    <row r="2951" spans="1:8" s="240" customFormat="1">
      <c r="A2951" s="270"/>
      <c r="B2951" s="271"/>
      <c r="C2951" s="270"/>
      <c r="D2951" s="272"/>
      <c r="E2951" s="247"/>
      <c r="F2951" s="273"/>
      <c r="G2951" s="661"/>
      <c r="H2951" s="662"/>
    </row>
    <row r="2952" spans="1:8" s="240" customFormat="1">
      <c r="A2952" s="270"/>
      <c r="B2952" s="271"/>
      <c r="C2952" s="270"/>
      <c r="D2952" s="272"/>
      <c r="E2952" s="247"/>
      <c r="F2952" s="273"/>
      <c r="G2952" s="661"/>
      <c r="H2952" s="662"/>
    </row>
    <row r="2953" spans="1:8" s="240" customFormat="1">
      <c r="A2953" s="270"/>
      <c r="B2953" s="271"/>
      <c r="C2953" s="270"/>
      <c r="D2953" s="272"/>
      <c r="E2953" s="247"/>
      <c r="F2953" s="273"/>
      <c r="G2953" s="661"/>
      <c r="H2953" s="662"/>
    </row>
    <row r="2954" spans="1:8" s="240" customFormat="1">
      <c r="A2954" s="270"/>
      <c r="B2954" s="271"/>
      <c r="C2954" s="270"/>
      <c r="D2954" s="272"/>
      <c r="E2954" s="247"/>
      <c r="F2954" s="273"/>
      <c r="G2954" s="661"/>
      <c r="H2954" s="662"/>
    </row>
    <row r="2955" spans="1:8" s="240" customFormat="1">
      <c r="A2955" s="270"/>
      <c r="B2955" s="271"/>
      <c r="C2955" s="270"/>
      <c r="D2955" s="272"/>
      <c r="E2955" s="247"/>
      <c r="F2955" s="273"/>
      <c r="G2955" s="661"/>
      <c r="H2955" s="662"/>
    </row>
    <row r="2956" spans="1:8" s="240" customFormat="1">
      <c r="A2956" s="270"/>
      <c r="B2956" s="271"/>
      <c r="C2956" s="270"/>
      <c r="D2956" s="272"/>
      <c r="E2956" s="247"/>
      <c r="F2956" s="273"/>
      <c r="G2956" s="661"/>
      <c r="H2956" s="662"/>
    </row>
    <row r="2957" spans="1:8" s="240" customFormat="1">
      <c r="A2957" s="270"/>
      <c r="B2957" s="271"/>
      <c r="C2957" s="270"/>
      <c r="D2957" s="272"/>
      <c r="E2957" s="247"/>
      <c r="F2957" s="273"/>
      <c r="G2957" s="661"/>
      <c r="H2957" s="662"/>
    </row>
    <row r="2958" spans="1:8" s="240" customFormat="1">
      <c r="A2958" s="270"/>
      <c r="B2958" s="271"/>
      <c r="C2958" s="270"/>
      <c r="D2958" s="272"/>
      <c r="E2958" s="247"/>
      <c r="F2958" s="273"/>
      <c r="G2958" s="661"/>
      <c r="H2958" s="662"/>
    </row>
    <row r="2959" spans="1:8" s="240" customFormat="1">
      <c r="A2959" s="270"/>
      <c r="B2959" s="271"/>
      <c r="C2959" s="270"/>
      <c r="D2959" s="272"/>
      <c r="E2959" s="247"/>
      <c r="F2959" s="273"/>
      <c r="G2959" s="661"/>
      <c r="H2959" s="662"/>
    </row>
    <row r="2960" spans="1:8" s="240" customFormat="1">
      <c r="A2960" s="270"/>
      <c r="B2960" s="271"/>
      <c r="C2960" s="270"/>
      <c r="D2960" s="272"/>
      <c r="E2960" s="247"/>
      <c r="F2960" s="273"/>
      <c r="G2960" s="661"/>
      <c r="H2960" s="662"/>
    </row>
    <row r="2961" spans="1:8" s="240" customFormat="1">
      <c r="A2961" s="270"/>
      <c r="B2961" s="271"/>
      <c r="C2961" s="270"/>
      <c r="D2961" s="272"/>
      <c r="E2961" s="247"/>
      <c r="F2961" s="273"/>
      <c r="G2961" s="661"/>
      <c r="H2961" s="662"/>
    </row>
    <row r="2962" spans="1:8" s="240" customFormat="1">
      <c r="A2962" s="270"/>
      <c r="B2962" s="271"/>
      <c r="C2962" s="270"/>
      <c r="D2962" s="272"/>
      <c r="E2962" s="247"/>
      <c r="F2962" s="273"/>
      <c r="G2962" s="661"/>
      <c r="H2962" s="662"/>
    </row>
    <row r="2963" spans="1:8" s="240" customFormat="1">
      <c r="A2963" s="270"/>
      <c r="B2963" s="271"/>
      <c r="C2963" s="270"/>
      <c r="D2963" s="272"/>
      <c r="E2963" s="247"/>
      <c r="F2963" s="273"/>
      <c r="G2963" s="661"/>
      <c r="H2963" s="662"/>
    </row>
    <row r="2964" spans="1:8" s="240" customFormat="1">
      <c r="A2964" s="270"/>
      <c r="B2964" s="271"/>
      <c r="C2964" s="270"/>
      <c r="D2964" s="272"/>
      <c r="E2964" s="247"/>
      <c r="F2964" s="273"/>
      <c r="G2964" s="661"/>
      <c r="H2964" s="662"/>
    </row>
    <row r="2965" spans="1:8" s="240" customFormat="1">
      <c r="A2965" s="270"/>
      <c r="B2965" s="271"/>
      <c r="C2965" s="270"/>
      <c r="D2965" s="272"/>
      <c r="E2965" s="247"/>
      <c r="F2965" s="273"/>
      <c r="G2965" s="661"/>
      <c r="H2965" s="662"/>
    </row>
    <row r="2966" spans="1:8" s="240" customFormat="1">
      <c r="A2966" s="270"/>
      <c r="B2966" s="271"/>
      <c r="C2966" s="270"/>
      <c r="D2966" s="272"/>
      <c r="E2966" s="247"/>
      <c r="F2966" s="273"/>
      <c r="G2966" s="661"/>
      <c r="H2966" s="662"/>
    </row>
    <row r="2967" spans="1:8" s="240" customFormat="1">
      <c r="A2967" s="270"/>
      <c r="B2967" s="271"/>
      <c r="C2967" s="270"/>
      <c r="D2967" s="272"/>
      <c r="E2967" s="247"/>
      <c r="F2967" s="273"/>
      <c r="G2967" s="661"/>
      <c r="H2967" s="662"/>
    </row>
    <row r="2968" spans="1:8" s="240" customFormat="1">
      <c r="A2968" s="270"/>
      <c r="B2968" s="271"/>
      <c r="C2968" s="270"/>
      <c r="D2968" s="272"/>
      <c r="E2968" s="247"/>
      <c r="F2968" s="273"/>
      <c r="G2968" s="661"/>
      <c r="H2968" s="662"/>
    </row>
    <row r="2969" spans="1:8" s="240" customFormat="1">
      <c r="A2969" s="270"/>
      <c r="B2969" s="271"/>
      <c r="C2969" s="270"/>
      <c r="D2969" s="272"/>
      <c r="E2969" s="247"/>
      <c r="F2969" s="273"/>
      <c r="G2969" s="661"/>
      <c r="H2969" s="662"/>
    </row>
    <row r="2970" spans="1:8" s="240" customFormat="1">
      <c r="A2970" s="270"/>
      <c r="B2970" s="271"/>
      <c r="C2970" s="270"/>
      <c r="D2970" s="272"/>
      <c r="E2970" s="247"/>
      <c r="F2970" s="273"/>
      <c r="G2970" s="661"/>
      <c r="H2970" s="662"/>
    </row>
    <row r="2971" spans="1:8" s="240" customFormat="1">
      <c r="A2971" s="270"/>
      <c r="B2971" s="271"/>
      <c r="C2971" s="270"/>
      <c r="D2971" s="272"/>
      <c r="E2971" s="247"/>
      <c r="F2971" s="273"/>
      <c r="G2971" s="661"/>
      <c r="H2971" s="662"/>
    </row>
    <row r="2972" spans="1:8" s="240" customFormat="1">
      <c r="A2972" s="270"/>
      <c r="B2972" s="271"/>
      <c r="C2972" s="270"/>
      <c r="D2972" s="272"/>
      <c r="E2972" s="247"/>
      <c r="F2972" s="273"/>
      <c r="G2972" s="661"/>
      <c r="H2972" s="662"/>
    </row>
    <row r="2973" spans="1:8" s="240" customFormat="1">
      <c r="A2973" s="270"/>
      <c r="B2973" s="271"/>
      <c r="C2973" s="270"/>
      <c r="D2973" s="272"/>
      <c r="E2973" s="247"/>
      <c r="F2973" s="273"/>
      <c r="G2973" s="661"/>
      <c r="H2973" s="662"/>
    </row>
    <row r="2974" spans="1:8" s="240" customFormat="1">
      <c r="A2974" s="270"/>
      <c r="B2974" s="271"/>
      <c r="C2974" s="270"/>
      <c r="D2974" s="272"/>
      <c r="E2974" s="247"/>
      <c r="F2974" s="273"/>
      <c r="G2974" s="661"/>
      <c r="H2974" s="662"/>
    </row>
    <row r="2975" spans="1:8" s="240" customFormat="1">
      <c r="A2975" s="270"/>
      <c r="B2975" s="271"/>
      <c r="C2975" s="270"/>
      <c r="D2975" s="272"/>
      <c r="E2975" s="247"/>
      <c r="F2975" s="273"/>
      <c r="G2975" s="661"/>
      <c r="H2975" s="662"/>
    </row>
    <row r="2976" spans="1:8" s="240" customFormat="1">
      <c r="A2976" s="270"/>
      <c r="B2976" s="271"/>
      <c r="C2976" s="270"/>
      <c r="D2976" s="272"/>
      <c r="E2976" s="247"/>
      <c r="F2976" s="273"/>
      <c r="G2976" s="661"/>
      <c r="H2976" s="662"/>
    </row>
    <row r="2977" spans="1:8" s="240" customFormat="1">
      <c r="A2977" s="270"/>
      <c r="B2977" s="271"/>
      <c r="C2977" s="270"/>
      <c r="D2977" s="272"/>
      <c r="E2977" s="247"/>
      <c r="F2977" s="273"/>
      <c r="G2977" s="661"/>
      <c r="H2977" s="662"/>
    </row>
    <row r="2978" spans="1:8" s="240" customFormat="1">
      <c r="A2978" s="270"/>
      <c r="B2978" s="271"/>
      <c r="C2978" s="270"/>
      <c r="D2978" s="272"/>
      <c r="E2978" s="247"/>
      <c r="F2978" s="273"/>
      <c r="G2978" s="661"/>
      <c r="H2978" s="662"/>
    </row>
    <row r="2979" spans="1:8" s="240" customFormat="1">
      <c r="A2979" s="270"/>
      <c r="B2979" s="271"/>
      <c r="C2979" s="270"/>
      <c r="D2979" s="272"/>
      <c r="E2979" s="247"/>
      <c r="F2979" s="273"/>
      <c r="G2979" s="661"/>
      <c r="H2979" s="662"/>
    </row>
    <row r="2980" spans="1:8" s="240" customFormat="1">
      <c r="A2980" s="270"/>
      <c r="B2980" s="271"/>
      <c r="C2980" s="270"/>
      <c r="D2980" s="272"/>
      <c r="E2980" s="247"/>
      <c r="F2980" s="273"/>
      <c r="G2980" s="661"/>
      <c r="H2980" s="662"/>
    </row>
    <row r="2981" spans="1:8" s="240" customFormat="1">
      <c r="A2981" s="270"/>
      <c r="B2981" s="271"/>
      <c r="C2981" s="270"/>
      <c r="D2981" s="272"/>
      <c r="E2981" s="247"/>
      <c r="F2981" s="273"/>
      <c r="G2981" s="661"/>
      <c r="H2981" s="662"/>
    </row>
    <row r="2982" spans="1:8" s="240" customFormat="1">
      <c r="A2982" s="270"/>
      <c r="B2982" s="271"/>
      <c r="C2982" s="270"/>
      <c r="D2982" s="272"/>
      <c r="E2982" s="247"/>
      <c r="F2982" s="273"/>
      <c r="G2982" s="661"/>
      <c r="H2982" s="662"/>
    </row>
    <row r="2983" spans="1:8" s="240" customFormat="1">
      <c r="A2983" s="270"/>
      <c r="B2983" s="271"/>
      <c r="C2983" s="270"/>
      <c r="D2983" s="272"/>
      <c r="E2983" s="247"/>
      <c r="F2983" s="273"/>
      <c r="G2983" s="661"/>
      <c r="H2983" s="662"/>
    </row>
    <row r="2984" spans="1:8" s="240" customFormat="1">
      <c r="A2984" s="270"/>
      <c r="B2984" s="271"/>
      <c r="C2984" s="270"/>
      <c r="D2984" s="272"/>
      <c r="E2984" s="247"/>
      <c r="F2984" s="273"/>
      <c r="G2984" s="661"/>
      <c r="H2984" s="662"/>
    </row>
    <row r="2985" spans="1:8" s="240" customFormat="1">
      <c r="A2985" s="270"/>
      <c r="B2985" s="271"/>
      <c r="C2985" s="270"/>
      <c r="D2985" s="272"/>
      <c r="E2985" s="247"/>
      <c r="F2985" s="273"/>
      <c r="G2985" s="661"/>
      <c r="H2985" s="662"/>
    </row>
    <row r="2986" spans="1:8" s="240" customFormat="1">
      <c r="A2986" s="270"/>
      <c r="B2986" s="271"/>
      <c r="C2986" s="270"/>
      <c r="D2986" s="272"/>
      <c r="E2986" s="247"/>
      <c r="F2986" s="273"/>
      <c r="G2986" s="661"/>
      <c r="H2986" s="662"/>
    </row>
    <row r="2987" spans="1:8" s="240" customFormat="1">
      <c r="A2987" s="270"/>
      <c r="B2987" s="271"/>
      <c r="C2987" s="270"/>
      <c r="D2987" s="272"/>
      <c r="E2987" s="247"/>
      <c r="F2987" s="273"/>
      <c r="G2987" s="661"/>
      <c r="H2987" s="662"/>
    </row>
    <row r="2988" spans="1:8" s="240" customFormat="1">
      <c r="A2988" s="270"/>
      <c r="B2988" s="271"/>
      <c r="C2988" s="270"/>
      <c r="D2988" s="272"/>
      <c r="E2988" s="247"/>
      <c r="F2988" s="273"/>
      <c r="G2988" s="661"/>
      <c r="H2988" s="662"/>
    </row>
    <row r="2989" spans="1:8" s="240" customFormat="1">
      <c r="A2989" s="270"/>
      <c r="B2989" s="271"/>
      <c r="C2989" s="270"/>
      <c r="D2989" s="272"/>
      <c r="E2989" s="247"/>
      <c r="F2989" s="273"/>
      <c r="G2989" s="661"/>
      <c r="H2989" s="662"/>
    </row>
    <row r="2990" spans="1:8" s="240" customFormat="1">
      <c r="A2990" s="270"/>
      <c r="B2990" s="271"/>
      <c r="C2990" s="270"/>
      <c r="D2990" s="272"/>
      <c r="E2990" s="247"/>
      <c r="F2990" s="273"/>
      <c r="G2990" s="661"/>
      <c r="H2990" s="662"/>
    </row>
    <row r="2991" spans="1:8" s="240" customFormat="1">
      <c r="A2991" s="270"/>
      <c r="B2991" s="271"/>
      <c r="C2991" s="270"/>
      <c r="D2991" s="272"/>
      <c r="E2991" s="247"/>
      <c r="F2991" s="273"/>
      <c r="G2991" s="661"/>
      <c r="H2991" s="662"/>
    </row>
    <row r="2992" spans="1:8" s="240" customFormat="1">
      <c r="A2992" s="270"/>
      <c r="B2992" s="271"/>
      <c r="C2992" s="270"/>
      <c r="D2992" s="272"/>
      <c r="E2992" s="247"/>
      <c r="F2992" s="273"/>
      <c r="G2992" s="661"/>
      <c r="H2992" s="662"/>
    </row>
    <row r="2993" spans="1:8" s="240" customFormat="1">
      <c r="A2993" s="270"/>
      <c r="B2993" s="271"/>
      <c r="C2993" s="270"/>
      <c r="D2993" s="272"/>
      <c r="E2993" s="247"/>
      <c r="F2993" s="273"/>
      <c r="G2993" s="661"/>
      <c r="H2993" s="662"/>
    </row>
    <row r="2994" spans="1:8" s="240" customFormat="1">
      <c r="A2994" s="270"/>
      <c r="B2994" s="271"/>
      <c r="C2994" s="270"/>
      <c r="D2994" s="272"/>
      <c r="E2994" s="247"/>
      <c r="F2994" s="273"/>
      <c r="G2994" s="661"/>
      <c r="H2994" s="662"/>
    </row>
    <row r="2995" spans="1:8" s="240" customFormat="1">
      <c r="A2995" s="270"/>
      <c r="B2995" s="271"/>
      <c r="C2995" s="270"/>
      <c r="D2995" s="272"/>
      <c r="E2995" s="247"/>
      <c r="F2995" s="273"/>
      <c r="G2995" s="661"/>
      <c r="H2995" s="662"/>
    </row>
    <row r="2996" spans="1:8" s="240" customFormat="1">
      <c r="A2996" s="270"/>
      <c r="B2996" s="271"/>
      <c r="C2996" s="270"/>
      <c r="D2996" s="272"/>
      <c r="E2996" s="247"/>
      <c r="F2996" s="273"/>
      <c r="G2996" s="661"/>
      <c r="H2996" s="662"/>
    </row>
    <row r="2997" spans="1:8" s="240" customFormat="1">
      <c r="A2997" s="270"/>
      <c r="B2997" s="271"/>
      <c r="C2997" s="270"/>
      <c r="D2997" s="272"/>
      <c r="E2997" s="247"/>
      <c r="F2997" s="273"/>
      <c r="G2997" s="661"/>
      <c r="H2997" s="662"/>
    </row>
    <row r="2998" spans="1:8" s="240" customFormat="1">
      <c r="A2998" s="270"/>
      <c r="B2998" s="271"/>
      <c r="C2998" s="270"/>
      <c r="D2998" s="272"/>
      <c r="E2998" s="247"/>
      <c r="F2998" s="273"/>
      <c r="G2998" s="661"/>
      <c r="H2998" s="662"/>
    </row>
    <row r="2999" spans="1:8" s="240" customFormat="1">
      <c r="A2999" s="270"/>
      <c r="B2999" s="271"/>
      <c r="C2999" s="270"/>
      <c r="D2999" s="272"/>
      <c r="E2999" s="247"/>
      <c r="F2999" s="273"/>
      <c r="G2999" s="661"/>
      <c r="H2999" s="662"/>
    </row>
    <row r="3000" spans="1:8" s="240" customFormat="1">
      <c r="A3000" s="270"/>
      <c r="B3000" s="271"/>
      <c r="C3000" s="270"/>
      <c r="D3000" s="272"/>
      <c r="E3000" s="247"/>
      <c r="F3000" s="273"/>
      <c r="G3000" s="661"/>
      <c r="H3000" s="662"/>
    </row>
    <row r="3001" spans="1:8" s="240" customFormat="1">
      <c r="A3001" s="270"/>
      <c r="B3001" s="271"/>
      <c r="C3001" s="270"/>
      <c r="D3001" s="272"/>
      <c r="E3001" s="247"/>
      <c r="F3001" s="273"/>
      <c r="G3001" s="661"/>
      <c r="H3001" s="662"/>
    </row>
    <row r="3002" spans="1:8" s="240" customFormat="1">
      <c r="A3002" s="270"/>
      <c r="B3002" s="271"/>
      <c r="C3002" s="270"/>
      <c r="D3002" s="272"/>
      <c r="E3002" s="247"/>
      <c r="F3002" s="273"/>
      <c r="G3002" s="661"/>
      <c r="H3002" s="662"/>
    </row>
    <row r="3003" spans="1:8" s="240" customFormat="1">
      <c r="A3003" s="270"/>
      <c r="B3003" s="271"/>
      <c r="C3003" s="270"/>
      <c r="D3003" s="272"/>
      <c r="E3003" s="247"/>
      <c r="F3003" s="273"/>
      <c r="G3003" s="661"/>
      <c r="H3003" s="662"/>
    </row>
    <row r="3004" spans="1:8" s="240" customFormat="1">
      <c r="A3004" s="270"/>
      <c r="B3004" s="271"/>
      <c r="C3004" s="270"/>
      <c r="D3004" s="272"/>
      <c r="E3004" s="247"/>
      <c r="F3004" s="273"/>
      <c r="G3004" s="661"/>
      <c r="H3004" s="662"/>
    </row>
    <row r="3005" spans="1:8" s="240" customFormat="1">
      <c r="A3005" s="270"/>
      <c r="B3005" s="271"/>
      <c r="C3005" s="270"/>
      <c r="D3005" s="272"/>
      <c r="E3005" s="247"/>
      <c r="F3005" s="273"/>
      <c r="G3005" s="661"/>
      <c r="H3005" s="662"/>
    </row>
    <row r="3006" spans="1:8" s="240" customFormat="1">
      <c r="A3006" s="270"/>
      <c r="B3006" s="271"/>
      <c r="C3006" s="270"/>
      <c r="D3006" s="272"/>
      <c r="E3006" s="247"/>
      <c r="F3006" s="273"/>
      <c r="G3006" s="661"/>
      <c r="H3006" s="662"/>
    </row>
    <row r="3007" spans="1:8" s="240" customFormat="1">
      <c r="A3007" s="270"/>
      <c r="B3007" s="271"/>
      <c r="C3007" s="270"/>
      <c r="D3007" s="272"/>
      <c r="E3007" s="247"/>
      <c r="F3007" s="273"/>
      <c r="G3007" s="661"/>
      <c r="H3007" s="662"/>
    </row>
    <row r="3008" spans="1:8" s="240" customFormat="1">
      <c r="A3008" s="270"/>
      <c r="B3008" s="271"/>
      <c r="C3008" s="270"/>
      <c r="D3008" s="272"/>
      <c r="E3008" s="247"/>
      <c r="F3008" s="273"/>
      <c r="G3008" s="661"/>
      <c r="H3008" s="662"/>
    </row>
    <row r="3009" spans="1:8" s="240" customFormat="1">
      <c r="A3009" s="270"/>
      <c r="B3009" s="271"/>
      <c r="C3009" s="270"/>
      <c r="D3009" s="272"/>
      <c r="E3009" s="247"/>
      <c r="F3009" s="273"/>
      <c r="G3009" s="661"/>
      <c r="H3009" s="662"/>
    </row>
    <row r="3010" spans="1:8" s="240" customFormat="1">
      <c r="A3010" s="270"/>
      <c r="B3010" s="271"/>
      <c r="C3010" s="270"/>
      <c r="D3010" s="272"/>
      <c r="E3010" s="247"/>
      <c r="F3010" s="273"/>
      <c r="G3010" s="661"/>
      <c r="H3010" s="662"/>
    </row>
    <row r="3011" spans="1:8" s="240" customFormat="1">
      <c r="A3011" s="270"/>
      <c r="B3011" s="271"/>
      <c r="C3011" s="270"/>
      <c r="D3011" s="272"/>
      <c r="E3011" s="247"/>
      <c r="F3011" s="273"/>
      <c r="G3011" s="661"/>
      <c r="H3011" s="662"/>
    </row>
    <row r="3012" spans="1:8" s="240" customFormat="1">
      <c r="A3012" s="270"/>
      <c r="B3012" s="271"/>
      <c r="C3012" s="270"/>
      <c r="D3012" s="272"/>
      <c r="E3012" s="247"/>
      <c r="F3012" s="273"/>
      <c r="G3012" s="661"/>
      <c r="H3012" s="662"/>
    </row>
    <row r="3013" spans="1:8" s="240" customFormat="1">
      <c r="A3013" s="270"/>
      <c r="B3013" s="271"/>
      <c r="C3013" s="270"/>
      <c r="D3013" s="272"/>
      <c r="E3013" s="247"/>
      <c r="F3013" s="273"/>
      <c r="G3013" s="661"/>
      <c r="H3013" s="662"/>
    </row>
    <row r="3014" spans="1:8" s="240" customFormat="1">
      <c r="A3014" s="270"/>
      <c r="B3014" s="271"/>
      <c r="C3014" s="270"/>
      <c r="D3014" s="272"/>
      <c r="E3014" s="247"/>
      <c r="F3014" s="273"/>
      <c r="G3014" s="661"/>
      <c r="H3014" s="662"/>
    </row>
    <row r="3015" spans="1:8" s="240" customFormat="1">
      <c r="A3015" s="270"/>
      <c r="B3015" s="271"/>
      <c r="C3015" s="270"/>
      <c r="D3015" s="272"/>
      <c r="E3015" s="247"/>
      <c r="F3015" s="273"/>
      <c r="G3015" s="661"/>
      <c r="H3015" s="662"/>
    </row>
    <row r="3016" spans="1:8" s="240" customFormat="1">
      <c r="A3016" s="270"/>
      <c r="B3016" s="271"/>
      <c r="C3016" s="270"/>
      <c r="D3016" s="272"/>
      <c r="E3016" s="247"/>
      <c r="F3016" s="273"/>
      <c r="G3016" s="661"/>
      <c r="H3016" s="662"/>
    </row>
    <row r="3017" spans="1:8" s="240" customFormat="1">
      <c r="A3017" s="270"/>
      <c r="B3017" s="271"/>
      <c r="C3017" s="270"/>
      <c r="D3017" s="272"/>
      <c r="E3017" s="247"/>
      <c r="F3017" s="273"/>
      <c r="G3017" s="661"/>
      <c r="H3017" s="662"/>
    </row>
    <row r="3018" spans="1:8" s="240" customFormat="1">
      <c r="A3018" s="270"/>
      <c r="B3018" s="271"/>
      <c r="C3018" s="270"/>
      <c r="D3018" s="272"/>
      <c r="E3018" s="247"/>
      <c r="F3018" s="273"/>
      <c r="G3018" s="661"/>
      <c r="H3018" s="662"/>
    </row>
    <row r="3019" spans="1:8" s="240" customFormat="1">
      <c r="A3019" s="270"/>
      <c r="B3019" s="271"/>
      <c r="C3019" s="270"/>
      <c r="D3019" s="272"/>
      <c r="E3019" s="247"/>
      <c r="F3019" s="273"/>
      <c r="G3019" s="661"/>
      <c r="H3019" s="662"/>
    </row>
    <row r="3020" spans="1:8" s="240" customFormat="1">
      <c r="A3020" s="270"/>
      <c r="B3020" s="271"/>
      <c r="C3020" s="270"/>
      <c r="D3020" s="272"/>
      <c r="E3020" s="247"/>
      <c r="F3020" s="273"/>
      <c r="G3020" s="661"/>
      <c r="H3020" s="662"/>
    </row>
    <row r="3021" spans="1:8" s="240" customFormat="1">
      <c r="A3021" s="270"/>
      <c r="B3021" s="271"/>
      <c r="C3021" s="270"/>
      <c r="D3021" s="272"/>
      <c r="E3021" s="247"/>
      <c r="F3021" s="273"/>
      <c r="G3021" s="661"/>
      <c r="H3021" s="662"/>
    </row>
    <row r="3022" spans="1:8" s="240" customFormat="1">
      <c r="A3022" s="270"/>
      <c r="B3022" s="271"/>
      <c r="C3022" s="270"/>
      <c r="D3022" s="272"/>
      <c r="E3022" s="247"/>
      <c r="F3022" s="273"/>
      <c r="G3022" s="661"/>
      <c r="H3022" s="662"/>
    </row>
    <row r="3023" spans="1:8" s="240" customFormat="1">
      <c r="A3023" s="270"/>
      <c r="B3023" s="271"/>
      <c r="C3023" s="270"/>
      <c r="D3023" s="272"/>
      <c r="E3023" s="247"/>
      <c r="F3023" s="273"/>
      <c r="G3023" s="661"/>
      <c r="H3023" s="662"/>
    </row>
    <row r="3024" spans="1:8" s="240" customFormat="1">
      <c r="A3024" s="270"/>
      <c r="B3024" s="271"/>
      <c r="C3024" s="270"/>
      <c r="D3024" s="272"/>
      <c r="E3024" s="247"/>
      <c r="F3024" s="273"/>
      <c r="G3024" s="661"/>
      <c r="H3024" s="662"/>
    </row>
    <row r="3025" spans="1:8" s="240" customFormat="1">
      <c r="A3025" s="270"/>
      <c r="B3025" s="271"/>
      <c r="C3025" s="270"/>
      <c r="D3025" s="272"/>
      <c r="E3025" s="247"/>
      <c r="F3025" s="273"/>
      <c r="G3025" s="661"/>
      <c r="H3025" s="662"/>
    </row>
    <row r="3026" spans="1:8" s="240" customFormat="1">
      <c r="A3026" s="270"/>
      <c r="B3026" s="271"/>
      <c r="C3026" s="270"/>
      <c r="D3026" s="272"/>
      <c r="E3026" s="247"/>
      <c r="F3026" s="273"/>
      <c r="G3026" s="661"/>
      <c r="H3026" s="662"/>
    </row>
    <row r="3027" spans="1:8" s="240" customFormat="1">
      <c r="A3027" s="270"/>
      <c r="B3027" s="271"/>
      <c r="C3027" s="270"/>
      <c r="D3027" s="272"/>
      <c r="E3027" s="247"/>
      <c r="F3027" s="273"/>
      <c r="G3027" s="661"/>
      <c r="H3027" s="662"/>
    </row>
    <row r="3028" spans="1:8" s="240" customFormat="1">
      <c r="A3028" s="270"/>
      <c r="B3028" s="271"/>
      <c r="C3028" s="270"/>
      <c r="D3028" s="272"/>
      <c r="E3028" s="247"/>
      <c r="F3028" s="273"/>
      <c r="G3028" s="661"/>
      <c r="H3028" s="662"/>
    </row>
    <row r="3029" spans="1:8" s="240" customFormat="1">
      <c r="A3029" s="270"/>
      <c r="B3029" s="271"/>
      <c r="C3029" s="270"/>
      <c r="D3029" s="272"/>
      <c r="E3029" s="247"/>
      <c r="F3029" s="273"/>
      <c r="G3029" s="661"/>
      <c r="H3029" s="662"/>
    </row>
    <row r="3030" spans="1:8" s="240" customFormat="1">
      <c r="A3030" s="270"/>
      <c r="B3030" s="271"/>
      <c r="C3030" s="270"/>
      <c r="D3030" s="272"/>
      <c r="E3030" s="247"/>
      <c r="F3030" s="273"/>
      <c r="G3030" s="661"/>
      <c r="H3030" s="662"/>
    </row>
    <row r="3031" spans="1:8" s="240" customFormat="1">
      <c r="A3031" s="270"/>
      <c r="B3031" s="271"/>
      <c r="C3031" s="270"/>
      <c r="D3031" s="272"/>
      <c r="E3031" s="247"/>
      <c r="F3031" s="273"/>
      <c r="G3031" s="661"/>
      <c r="H3031" s="662"/>
    </row>
    <row r="3032" spans="1:8" s="240" customFormat="1">
      <c r="A3032" s="270"/>
      <c r="B3032" s="271"/>
      <c r="C3032" s="270"/>
      <c r="D3032" s="272"/>
      <c r="E3032" s="247"/>
      <c r="F3032" s="273"/>
      <c r="G3032" s="661"/>
      <c r="H3032" s="662"/>
    </row>
    <row r="3033" spans="1:8" s="240" customFormat="1">
      <c r="A3033" s="270"/>
      <c r="B3033" s="271"/>
      <c r="C3033" s="270"/>
      <c r="D3033" s="272"/>
      <c r="E3033" s="247"/>
      <c r="F3033" s="273"/>
      <c r="G3033" s="661"/>
      <c r="H3033" s="662"/>
    </row>
    <row r="3034" spans="1:8" s="240" customFormat="1">
      <c r="A3034" s="270"/>
      <c r="B3034" s="271"/>
      <c r="C3034" s="270"/>
      <c r="D3034" s="272"/>
      <c r="E3034" s="247"/>
      <c r="F3034" s="273"/>
      <c r="G3034" s="661"/>
      <c r="H3034" s="662"/>
    </row>
    <row r="3035" spans="1:8" s="240" customFormat="1">
      <c r="A3035" s="270"/>
      <c r="B3035" s="271"/>
      <c r="C3035" s="270"/>
      <c r="D3035" s="272"/>
      <c r="E3035" s="247"/>
      <c r="F3035" s="273"/>
      <c r="G3035" s="661"/>
      <c r="H3035" s="662"/>
    </row>
    <row r="3036" spans="1:8" s="240" customFormat="1">
      <c r="A3036" s="270"/>
      <c r="B3036" s="271"/>
      <c r="C3036" s="270"/>
      <c r="D3036" s="272"/>
      <c r="E3036" s="247"/>
      <c r="F3036" s="273"/>
      <c r="G3036" s="661"/>
      <c r="H3036" s="662"/>
    </row>
    <row r="3037" spans="1:8" s="240" customFormat="1">
      <c r="A3037" s="270"/>
      <c r="B3037" s="271"/>
      <c r="C3037" s="270"/>
      <c r="D3037" s="272"/>
      <c r="E3037" s="247"/>
      <c r="F3037" s="273"/>
      <c r="G3037" s="661"/>
      <c r="H3037" s="662"/>
    </row>
    <row r="3038" spans="1:8" s="240" customFormat="1">
      <c r="A3038" s="270"/>
      <c r="B3038" s="271"/>
      <c r="C3038" s="270"/>
      <c r="D3038" s="272"/>
      <c r="E3038" s="247"/>
      <c r="F3038" s="273"/>
      <c r="G3038" s="661"/>
      <c r="H3038" s="662"/>
    </row>
    <row r="3039" spans="1:8" s="240" customFormat="1">
      <c r="A3039" s="270"/>
      <c r="B3039" s="271"/>
      <c r="C3039" s="270"/>
      <c r="D3039" s="272"/>
      <c r="E3039" s="247"/>
      <c r="F3039" s="273"/>
      <c r="G3039" s="661"/>
      <c r="H3039" s="662"/>
    </row>
    <row r="3040" spans="1:8" s="240" customFormat="1">
      <c r="A3040" s="270"/>
      <c r="B3040" s="271"/>
      <c r="C3040" s="270"/>
      <c r="D3040" s="272"/>
      <c r="E3040" s="247"/>
      <c r="F3040" s="273"/>
      <c r="G3040" s="661"/>
      <c r="H3040" s="662"/>
    </row>
    <row r="3041" spans="1:8" s="240" customFormat="1">
      <c r="A3041" s="270"/>
      <c r="B3041" s="271"/>
      <c r="C3041" s="270"/>
      <c r="D3041" s="272"/>
      <c r="E3041" s="247"/>
      <c r="F3041" s="273"/>
      <c r="G3041" s="661"/>
      <c r="H3041" s="662"/>
    </row>
    <row r="3042" spans="1:8" s="240" customFormat="1">
      <c r="A3042" s="270"/>
      <c r="B3042" s="271"/>
      <c r="C3042" s="270"/>
      <c r="D3042" s="272"/>
      <c r="E3042" s="247"/>
      <c r="F3042" s="273"/>
      <c r="G3042" s="661"/>
      <c r="H3042" s="662"/>
    </row>
    <row r="3043" spans="1:8" s="240" customFormat="1">
      <c r="A3043" s="270"/>
      <c r="B3043" s="271"/>
      <c r="C3043" s="270"/>
      <c r="D3043" s="272"/>
      <c r="E3043" s="247"/>
      <c r="F3043" s="273"/>
      <c r="G3043" s="661"/>
      <c r="H3043" s="662"/>
    </row>
    <row r="3044" spans="1:8" s="240" customFormat="1">
      <c r="A3044" s="270"/>
      <c r="B3044" s="271"/>
      <c r="C3044" s="270"/>
      <c r="D3044" s="272"/>
      <c r="E3044" s="247"/>
      <c r="F3044" s="273"/>
      <c r="G3044" s="661"/>
      <c r="H3044" s="662"/>
    </row>
    <row r="3045" spans="1:8" s="240" customFormat="1">
      <c r="A3045" s="270"/>
      <c r="B3045" s="271"/>
      <c r="C3045" s="270"/>
      <c r="D3045" s="272"/>
      <c r="E3045" s="247"/>
      <c r="F3045" s="273"/>
      <c r="G3045" s="661"/>
      <c r="H3045" s="662"/>
    </row>
    <row r="3046" spans="1:8" s="240" customFormat="1">
      <c r="A3046" s="270"/>
      <c r="B3046" s="271"/>
      <c r="C3046" s="270"/>
      <c r="D3046" s="272"/>
      <c r="E3046" s="247"/>
      <c r="F3046" s="273"/>
      <c r="G3046" s="661"/>
      <c r="H3046" s="662"/>
    </row>
    <row r="3047" spans="1:8" s="240" customFormat="1">
      <c r="A3047" s="270"/>
      <c r="B3047" s="271"/>
      <c r="C3047" s="270"/>
      <c r="D3047" s="272"/>
      <c r="E3047" s="247"/>
      <c r="F3047" s="273"/>
      <c r="G3047" s="661"/>
      <c r="H3047" s="662"/>
    </row>
    <row r="3048" spans="1:8" s="240" customFormat="1">
      <c r="A3048" s="270"/>
      <c r="B3048" s="271"/>
      <c r="C3048" s="270"/>
      <c r="D3048" s="272"/>
      <c r="E3048" s="247"/>
      <c r="F3048" s="273"/>
      <c r="G3048" s="661"/>
      <c r="H3048" s="662"/>
    </row>
    <row r="3049" spans="1:8" s="240" customFormat="1">
      <c r="A3049" s="270"/>
      <c r="B3049" s="271"/>
      <c r="C3049" s="270"/>
      <c r="D3049" s="272"/>
      <c r="E3049" s="247"/>
      <c r="F3049" s="273"/>
      <c r="G3049" s="661"/>
      <c r="H3049" s="662"/>
    </row>
    <row r="3050" spans="1:8" s="240" customFormat="1">
      <c r="A3050" s="270"/>
      <c r="B3050" s="271"/>
      <c r="C3050" s="270"/>
      <c r="D3050" s="272"/>
      <c r="E3050" s="247"/>
      <c r="F3050" s="273"/>
      <c r="G3050" s="661"/>
      <c r="H3050" s="662"/>
    </row>
    <row r="3051" spans="1:8" s="240" customFormat="1">
      <c r="A3051" s="270"/>
      <c r="B3051" s="271"/>
      <c r="C3051" s="270"/>
      <c r="D3051" s="272"/>
      <c r="E3051" s="247"/>
      <c r="F3051" s="273"/>
      <c r="G3051" s="661"/>
      <c r="H3051" s="662"/>
    </row>
    <row r="3052" spans="1:8" s="240" customFormat="1">
      <c r="A3052" s="270"/>
      <c r="B3052" s="271"/>
      <c r="C3052" s="270"/>
      <c r="D3052" s="272"/>
      <c r="E3052" s="247"/>
      <c r="F3052" s="273"/>
      <c r="G3052" s="661"/>
      <c r="H3052" s="662"/>
    </row>
    <row r="3053" spans="1:8" s="240" customFormat="1">
      <c r="A3053" s="270"/>
      <c r="B3053" s="271"/>
      <c r="C3053" s="270"/>
      <c r="D3053" s="272"/>
      <c r="E3053" s="247"/>
      <c r="F3053" s="273"/>
      <c r="G3053" s="661"/>
      <c r="H3053" s="662"/>
    </row>
    <row r="3054" spans="1:8" s="240" customFormat="1">
      <c r="A3054" s="270"/>
      <c r="B3054" s="271"/>
      <c r="C3054" s="270"/>
      <c r="D3054" s="272"/>
      <c r="E3054" s="247"/>
      <c r="F3054" s="273"/>
      <c r="G3054" s="661"/>
      <c r="H3054" s="662"/>
    </row>
    <row r="3055" spans="1:8" s="240" customFormat="1">
      <c r="A3055" s="270"/>
      <c r="B3055" s="271"/>
      <c r="C3055" s="270"/>
      <c r="D3055" s="272"/>
      <c r="E3055" s="247"/>
      <c r="F3055" s="273"/>
      <c r="G3055" s="661"/>
      <c r="H3055" s="662"/>
    </row>
    <row r="3056" spans="1:8" s="240" customFormat="1">
      <c r="A3056" s="270"/>
      <c r="B3056" s="271"/>
      <c r="C3056" s="270"/>
      <c r="D3056" s="272"/>
      <c r="E3056" s="247"/>
      <c r="F3056" s="273"/>
      <c r="G3056" s="661"/>
      <c r="H3056" s="662"/>
    </row>
    <row r="3057" spans="1:8" s="240" customFormat="1">
      <c r="A3057" s="270"/>
      <c r="B3057" s="271"/>
      <c r="C3057" s="270"/>
      <c r="D3057" s="272"/>
      <c r="E3057" s="247"/>
      <c r="F3057" s="273"/>
      <c r="G3057" s="661"/>
      <c r="H3057" s="662"/>
    </row>
    <row r="3058" spans="1:8" s="240" customFormat="1">
      <c r="A3058" s="270"/>
      <c r="B3058" s="271"/>
      <c r="C3058" s="270"/>
      <c r="D3058" s="272"/>
      <c r="E3058" s="247"/>
      <c r="F3058" s="273"/>
      <c r="G3058" s="661"/>
      <c r="H3058" s="662"/>
    </row>
    <row r="3059" spans="1:8" s="240" customFormat="1">
      <c r="A3059" s="270"/>
      <c r="B3059" s="271"/>
      <c r="C3059" s="270"/>
      <c r="D3059" s="272"/>
      <c r="E3059" s="247"/>
      <c r="F3059" s="273"/>
      <c r="G3059" s="661"/>
      <c r="H3059" s="662"/>
    </row>
    <row r="3060" spans="1:8" s="240" customFormat="1">
      <c r="A3060" s="270"/>
      <c r="B3060" s="271"/>
      <c r="C3060" s="270"/>
      <c r="D3060" s="272"/>
      <c r="E3060" s="247"/>
      <c r="F3060" s="273"/>
      <c r="G3060" s="661"/>
      <c r="H3060" s="662"/>
    </row>
    <row r="3061" spans="1:8" s="240" customFormat="1">
      <c r="A3061" s="270"/>
      <c r="B3061" s="271"/>
      <c r="C3061" s="270"/>
      <c r="D3061" s="272"/>
      <c r="E3061" s="247"/>
      <c r="F3061" s="273"/>
      <c r="G3061" s="661"/>
      <c r="H3061" s="662"/>
    </row>
    <row r="3062" spans="1:8" s="240" customFormat="1">
      <c r="A3062" s="270"/>
      <c r="B3062" s="271"/>
      <c r="C3062" s="270"/>
      <c r="D3062" s="272"/>
      <c r="E3062" s="247"/>
      <c r="F3062" s="273"/>
      <c r="G3062" s="661"/>
      <c r="H3062" s="662"/>
    </row>
    <row r="3063" spans="1:8" s="240" customFormat="1">
      <c r="A3063" s="270"/>
      <c r="B3063" s="271"/>
      <c r="C3063" s="270"/>
      <c r="D3063" s="272"/>
      <c r="E3063" s="247"/>
      <c r="F3063" s="273"/>
      <c r="G3063" s="661"/>
      <c r="H3063" s="662"/>
    </row>
    <row r="3064" spans="1:8" s="240" customFormat="1">
      <c r="A3064" s="270"/>
      <c r="B3064" s="271"/>
      <c r="C3064" s="270"/>
      <c r="D3064" s="272"/>
      <c r="E3064" s="247"/>
      <c r="F3064" s="273"/>
      <c r="G3064" s="661"/>
      <c r="H3064" s="662"/>
    </row>
    <row r="3065" spans="1:8" s="240" customFormat="1">
      <c r="A3065" s="270"/>
      <c r="B3065" s="271"/>
      <c r="C3065" s="270"/>
      <c r="D3065" s="272"/>
      <c r="E3065" s="247"/>
      <c r="F3065" s="273"/>
      <c r="G3065" s="661"/>
      <c r="H3065" s="662"/>
    </row>
    <row r="3066" spans="1:8" s="240" customFormat="1">
      <c r="A3066" s="270"/>
      <c r="B3066" s="271"/>
      <c r="C3066" s="270"/>
      <c r="D3066" s="272"/>
      <c r="E3066" s="247"/>
      <c r="F3066" s="273"/>
      <c r="G3066" s="661"/>
      <c r="H3066" s="662"/>
    </row>
    <row r="3067" spans="1:8" s="240" customFormat="1">
      <c r="A3067" s="270"/>
      <c r="B3067" s="271"/>
      <c r="C3067" s="270"/>
      <c r="D3067" s="272"/>
      <c r="E3067" s="247"/>
      <c r="F3067" s="273"/>
      <c r="G3067" s="661"/>
      <c r="H3067" s="662"/>
    </row>
    <row r="3068" spans="1:8" s="240" customFormat="1">
      <c r="A3068" s="270"/>
      <c r="B3068" s="271"/>
      <c r="C3068" s="270"/>
      <c r="D3068" s="272"/>
      <c r="E3068" s="247"/>
      <c r="F3068" s="273"/>
      <c r="G3068" s="661"/>
      <c r="H3068" s="662"/>
    </row>
    <row r="3069" spans="1:8" s="240" customFormat="1">
      <c r="A3069" s="270"/>
      <c r="B3069" s="271"/>
      <c r="C3069" s="270"/>
      <c r="D3069" s="272"/>
      <c r="E3069" s="247"/>
      <c r="F3069" s="273"/>
      <c r="G3069" s="661"/>
      <c r="H3069" s="662"/>
    </row>
    <row r="3070" spans="1:8" s="240" customFormat="1">
      <c r="A3070" s="270"/>
      <c r="B3070" s="271"/>
      <c r="C3070" s="270"/>
      <c r="D3070" s="272"/>
      <c r="E3070" s="247"/>
      <c r="F3070" s="273"/>
      <c r="G3070" s="661"/>
      <c r="H3070" s="662"/>
    </row>
    <row r="3071" spans="1:8" s="240" customFormat="1">
      <c r="A3071" s="270"/>
      <c r="B3071" s="271"/>
      <c r="C3071" s="270"/>
      <c r="D3071" s="272"/>
      <c r="E3071" s="247"/>
      <c r="F3071" s="273"/>
      <c r="G3071" s="661"/>
      <c r="H3071" s="662"/>
    </row>
    <row r="3072" spans="1:8" s="240" customFormat="1">
      <c r="A3072" s="270"/>
      <c r="B3072" s="271"/>
      <c r="C3072" s="270"/>
      <c r="D3072" s="272"/>
      <c r="E3072" s="247"/>
      <c r="F3072" s="273"/>
      <c r="G3072" s="661"/>
      <c r="H3072" s="662"/>
    </row>
    <row r="3073" spans="1:8" s="240" customFormat="1">
      <c r="A3073" s="270"/>
      <c r="B3073" s="271"/>
      <c r="C3073" s="270"/>
      <c r="D3073" s="272"/>
      <c r="E3073" s="247"/>
      <c r="F3073" s="273"/>
      <c r="G3073" s="661"/>
      <c r="H3073" s="662"/>
    </row>
    <row r="3074" spans="1:8" s="240" customFormat="1">
      <c r="A3074" s="270"/>
      <c r="B3074" s="271"/>
      <c r="C3074" s="270"/>
      <c r="D3074" s="272"/>
      <c r="E3074" s="247"/>
      <c r="F3074" s="273"/>
      <c r="G3074" s="661"/>
      <c r="H3074" s="662"/>
    </row>
    <row r="3075" spans="1:8" s="240" customFormat="1">
      <c r="A3075" s="270"/>
      <c r="B3075" s="271"/>
      <c r="C3075" s="270"/>
      <c r="D3075" s="272"/>
      <c r="E3075" s="247"/>
      <c r="F3075" s="273"/>
      <c r="G3075" s="661"/>
      <c r="H3075" s="662"/>
    </row>
    <row r="3076" spans="1:8" s="240" customFormat="1">
      <c r="A3076" s="270"/>
      <c r="B3076" s="271"/>
      <c r="C3076" s="270"/>
      <c r="D3076" s="272"/>
      <c r="E3076" s="247"/>
      <c r="F3076" s="273"/>
      <c r="G3076" s="661"/>
      <c r="H3076" s="662"/>
    </row>
    <row r="3077" spans="1:8" s="240" customFormat="1">
      <c r="A3077" s="270"/>
      <c r="B3077" s="271"/>
      <c r="C3077" s="270"/>
      <c r="D3077" s="272"/>
      <c r="E3077" s="247"/>
      <c r="F3077" s="273"/>
      <c r="G3077" s="661"/>
      <c r="H3077" s="662"/>
    </row>
    <row r="3078" spans="1:8" s="240" customFormat="1">
      <c r="A3078" s="270"/>
      <c r="B3078" s="271"/>
      <c r="C3078" s="270"/>
      <c r="D3078" s="272"/>
      <c r="E3078" s="247"/>
      <c r="F3078" s="273"/>
      <c r="G3078" s="661"/>
      <c r="H3078" s="662"/>
    </row>
    <row r="3079" spans="1:8" s="240" customFormat="1">
      <c r="A3079" s="270"/>
      <c r="B3079" s="271"/>
      <c r="C3079" s="270"/>
      <c r="D3079" s="272"/>
      <c r="E3079" s="247"/>
      <c r="F3079" s="273"/>
      <c r="G3079" s="661"/>
      <c r="H3079" s="662"/>
    </row>
    <row r="3080" spans="1:8" s="240" customFormat="1">
      <c r="A3080" s="270"/>
      <c r="B3080" s="271"/>
      <c r="C3080" s="270"/>
      <c r="D3080" s="272"/>
      <c r="E3080" s="247"/>
      <c r="F3080" s="273"/>
      <c r="G3080" s="661"/>
      <c r="H3080" s="662"/>
    </row>
    <row r="3081" spans="1:8" s="240" customFormat="1">
      <c r="A3081" s="270"/>
      <c r="B3081" s="271"/>
      <c r="C3081" s="270"/>
      <c r="D3081" s="272"/>
      <c r="E3081" s="247"/>
      <c r="F3081" s="273"/>
      <c r="G3081" s="661"/>
      <c r="H3081" s="662"/>
    </row>
    <row r="3082" spans="1:8" s="240" customFormat="1">
      <c r="A3082" s="270"/>
      <c r="B3082" s="271"/>
      <c r="C3082" s="270"/>
      <c r="D3082" s="272"/>
      <c r="E3082" s="247"/>
      <c r="F3082" s="273"/>
      <c r="G3082" s="661"/>
      <c r="H3082" s="662"/>
    </row>
    <row r="3083" spans="1:8" s="240" customFormat="1">
      <c r="A3083" s="270"/>
      <c r="B3083" s="271"/>
      <c r="C3083" s="270"/>
      <c r="D3083" s="272"/>
      <c r="E3083" s="247"/>
      <c r="F3083" s="273"/>
      <c r="G3083" s="661"/>
      <c r="H3083" s="662"/>
    </row>
    <row r="3084" spans="1:8" s="240" customFormat="1">
      <c r="A3084" s="270"/>
      <c r="B3084" s="271"/>
      <c r="C3084" s="270"/>
      <c r="D3084" s="272"/>
      <c r="E3084" s="247"/>
      <c r="F3084" s="273"/>
      <c r="G3084" s="661"/>
      <c r="H3084" s="662"/>
    </row>
    <row r="3085" spans="1:8" s="240" customFormat="1">
      <c r="A3085" s="270"/>
      <c r="B3085" s="271"/>
      <c r="C3085" s="270"/>
      <c r="D3085" s="272"/>
      <c r="E3085" s="247"/>
      <c r="F3085" s="273"/>
      <c r="G3085" s="661"/>
      <c r="H3085" s="662"/>
    </row>
    <row r="3086" spans="1:8" s="240" customFormat="1">
      <c r="A3086" s="270"/>
      <c r="B3086" s="271"/>
      <c r="C3086" s="270"/>
      <c r="D3086" s="272"/>
      <c r="E3086" s="247"/>
      <c r="F3086" s="273"/>
      <c r="G3086" s="661"/>
      <c r="H3086" s="662"/>
    </row>
    <row r="3087" spans="1:8" s="240" customFormat="1">
      <c r="A3087" s="270"/>
      <c r="B3087" s="271"/>
      <c r="C3087" s="270"/>
      <c r="D3087" s="272"/>
      <c r="E3087" s="247"/>
      <c r="F3087" s="273"/>
      <c r="G3087" s="661"/>
      <c r="H3087" s="662"/>
    </row>
    <row r="3088" spans="1:8" s="240" customFormat="1">
      <c r="A3088" s="270"/>
      <c r="B3088" s="271"/>
      <c r="C3088" s="270"/>
      <c r="D3088" s="272"/>
      <c r="E3088" s="247"/>
      <c r="F3088" s="273"/>
      <c r="G3088" s="661"/>
      <c r="H3088" s="662"/>
    </row>
    <row r="3089" spans="1:8" s="240" customFormat="1">
      <c r="A3089" s="270"/>
      <c r="B3089" s="271"/>
      <c r="C3089" s="270"/>
      <c r="D3089" s="272"/>
      <c r="E3089" s="247"/>
      <c r="F3089" s="273"/>
      <c r="G3089" s="661"/>
      <c r="H3089" s="662"/>
    </row>
    <row r="3090" spans="1:8" s="240" customFormat="1">
      <c r="A3090" s="270"/>
      <c r="B3090" s="271"/>
      <c r="C3090" s="270"/>
      <c r="D3090" s="272"/>
      <c r="E3090" s="247"/>
      <c r="F3090" s="273"/>
      <c r="G3090" s="661"/>
      <c r="H3090" s="662"/>
    </row>
    <row r="3091" spans="1:8" s="240" customFormat="1">
      <c r="A3091" s="270"/>
      <c r="B3091" s="271"/>
      <c r="C3091" s="270"/>
      <c r="D3091" s="272"/>
      <c r="E3091" s="247"/>
      <c r="F3091" s="273"/>
      <c r="G3091" s="661"/>
      <c r="H3091" s="662"/>
    </row>
    <row r="3092" spans="1:8" s="240" customFormat="1">
      <c r="A3092" s="270"/>
      <c r="B3092" s="271"/>
      <c r="C3092" s="270"/>
      <c r="D3092" s="272"/>
      <c r="E3092" s="247"/>
      <c r="F3092" s="273"/>
      <c r="G3092" s="661"/>
      <c r="H3092" s="662"/>
    </row>
    <row r="3093" spans="1:8" s="240" customFormat="1">
      <c r="A3093" s="270"/>
      <c r="B3093" s="271"/>
      <c r="C3093" s="270"/>
      <c r="D3093" s="272"/>
      <c r="E3093" s="247"/>
      <c r="F3093" s="273"/>
      <c r="G3093" s="661"/>
      <c r="H3093" s="662"/>
    </row>
    <row r="3094" spans="1:8" s="240" customFormat="1">
      <c r="A3094" s="270"/>
      <c r="B3094" s="271"/>
      <c r="C3094" s="270"/>
      <c r="D3094" s="272"/>
      <c r="E3094" s="247"/>
      <c r="F3094" s="273"/>
      <c r="G3094" s="661"/>
      <c r="H3094" s="662"/>
    </row>
    <row r="3095" spans="1:8" s="240" customFormat="1">
      <c r="A3095" s="270"/>
      <c r="B3095" s="271"/>
      <c r="C3095" s="270"/>
      <c r="D3095" s="272"/>
      <c r="E3095" s="247"/>
      <c r="F3095" s="273"/>
      <c r="G3095" s="661"/>
      <c r="H3095" s="662"/>
    </row>
    <row r="3096" spans="1:8" s="240" customFormat="1">
      <c r="A3096" s="270"/>
      <c r="B3096" s="271"/>
      <c r="C3096" s="270"/>
      <c r="D3096" s="272"/>
      <c r="E3096" s="247"/>
      <c r="F3096" s="273"/>
      <c r="G3096" s="661"/>
      <c r="H3096" s="662"/>
    </row>
    <row r="3097" spans="1:8" s="240" customFormat="1">
      <c r="A3097" s="270"/>
      <c r="B3097" s="271"/>
      <c r="C3097" s="270"/>
      <c r="D3097" s="272"/>
      <c r="E3097" s="247"/>
      <c r="F3097" s="273"/>
      <c r="G3097" s="661"/>
      <c r="H3097" s="662"/>
    </row>
    <row r="3098" spans="1:8" s="240" customFormat="1">
      <c r="A3098" s="270"/>
      <c r="B3098" s="271"/>
      <c r="C3098" s="270"/>
      <c r="D3098" s="272"/>
      <c r="E3098" s="247"/>
      <c r="F3098" s="273"/>
      <c r="G3098" s="661"/>
      <c r="H3098" s="662"/>
    </row>
    <row r="3099" spans="1:8" s="240" customFormat="1">
      <c r="A3099" s="270"/>
      <c r="B3099" s="271"/>
      <c r="C3099" s="270"/>
      <c r="D3099" s="272"/>
      <c r="E3099" s="247"/>
      <c r="F3099" s="273"/>
      <c r="G3099" s="661"/>
      <c r="H3099" s="662"/>
    </row>
    <row r="3100" spans="1:8" s="240" customFormat="1">
      <c r="A3100" s="270"/>
      <c r="B3100" s="271"/>
      <c r="C3100" s="270"/>
      <c r="D3100" s="272"/>
      <c r="E3100" s="247"/>
      <c r="F3100" s="273"/>
      <c r="G3100" s="661"/>
      <c r="H3100" s="662"/>
    </row>
    <row r="3101" spans="1:8" s="240" customFormat="1">
      <c r="A3101" s="270"/>
      <c r="B3101" s="271"/>
      <c r="C3101" s="270"/>
      <c r="D3101" s="272"/>
      <c r="E3101" s="247"/>
      <c r="F3101" s="273"/>
      <c r="G3101" s="661"/>
      <c r="H3101" s="662"/>
    </row>
    <row r="3102" spans="1:8" s="240" customFormat="1">
      <c r="A3102" s="270"/>
      <c r="B3102" s="271"/>
      <c r="C3102" s="270"/>
      <c r="D3102" s="272"/>
      <c r="E3102" s="247"/>
      <c r="F3102" s="273"/>
      <c r="G3102" s="661"/>
      <c r="H3102" s="662"/>
    </row>
    <row r="3103" spans="1:8" s="240" customFormat="1">
      <c r="A3103" s="270"/>
      <c r="B3103" s="271"/>
      <c r="C3103" s="270"/>
      <c r="D3103" s="272"/>
      <c r="E3103" s="247"/>
      <c r="F3103" s="273"/>
      <c r="G3103" s="661"/>
      <c r="H3103" s="662"/>
    </row>
    <row r="3104" spans="1:8" s="240" customFormat="1">
      <c r="A3104" s="270"/>
      <c r="B3104" s="271"/>
      <c r="C3104" s="270"/>
      <c r="D3104" s="272"/>
      <c r="E3104" s="247"/>
      <c r="F3104" s="273"/>
      <c r="G3104" s="661"/>
      <c r="H3104" s="662"/>
    </row>
    <row r="3105" spans="1:8" s="240" customFormat="1">
      <c r="A3105" s="270"/>
      <c r="B3105" s="271"/>
      <c r="C3105" s="270"/>
      <c r="D3105" s="272"/>
      <c r="E3105" s="247"/>
      <c r="F3105" s="273"/>
      <c r="G3105" s="661"/>
      <c r="H3105" s="662"/>
    </row>
    <row r="3106" spans="1:8" s="240" customFormat="1">
      <c r="A3106" s="270"/>
      <c r="B3106" s="271"/>
      <c r="C3106" s="270"/>
      <c r="D3106" s="272"/>
      <c r="E3106" s="247"/>
      <c r="F3106" s="273"/>
      <c r="G3106" s="661"/>
      <c r="H3106" s="662"/>
    </row>
    <row r="3107" spans="1:8" s="240" customFormat="1">
      <c r="A3107" s="270"/>
      <c r="B3107" s="271"/>
      <c r="C3107" s="270"/>
      <c r="D3107" s="272"/>
      <c r="E3107" s="247"/>
      <c r="F3107" s="273"/>
      <c r="G3107" s="661"/>
      <c r="H3107" s="662"/>
    </row>
    <row r="3108" spans="1:8" s="240" customFormat="1">
      <c r="A3108" s="270"/>
      <c r="B3108" s="271"/>
      <c r="C3108" s="270"/>
      <c r="D3108" s="272"/>
      <c r="E3108" s="247"/>
      <c r="F3108" s="273"/>
      <c r="G3108" s="661"/>
      <c r="H3108" s="662"/>
    </row>
    <row r="3109" spans="1:8" s="240" customFormat="1">
      <c r="A3109" s="270"/>
      <c r="B3109" s="271"/>
      <c r="C3109" s="270"/>
      <c r="D3109" s="272"/>
      <c r="E3109" s="247"/>
      <c r="F3109" s="273"/>
      <c r="G3109" s="661"/>
      <c r="H3109" s="662"/>
    </row>
    <row r="3110" spans="1:8" s="240" customFormat="1">
      <c r="A3110" s="270"/>
      <c r="B3110" s="271"/>
      <c r="C3110" s="270"/>
      <c r="D3110" s="272"/>
      <c r="E3110" s="247"/>
      <c r="F3110" s="273"/>
      <c r="G3110" s="661"/>
      <c r="H3110" s="662"/>
    </row>
    <row r="3111" spans="1:8" s="240" customFormat="1">
      <c r="A3111" s="270"/>
      <c r="B3111" s="271"/>
      <c r="C3111" s="270"/>
      <c r="D3111" s="272"/>
      <c r="E3111" s="247"/>
      <c r="F3111" s="273"/>
      <c r="G3111" s="661"/>
      <c r="H3111" s="662"/>
    </row>
    <row r="3112" spans="1:8" s="240" customFormat="1">
      <c r="A3112" s="270"/>
      <c r="B3112" s="271"/>
      <c r="C3112" s="270"/>
      <c r="D3112" s="272"/>
      <c r="E3112" s="247"/>
      <c r="F3112" s="273"/>
      <c r="G3112" s="661"/>
      <c r="H3112" s="662"/>
    </row>
    <row r="3113" spans="1:8" s="240" customFormat="1">
      <c r="A3113" s="270"/>
      <c r="B3113" s="271"/>
      <c r="C3113" s="270"/>
      <c r="D3113" s="272"/>
      <c r="E3113" s="247"/>
      <c r="F3113" s="273"/>
      <c r="G3113" s="661"/>
      <c r="H3113" s="662"/>
    </row>
    <row r="3114" spans="1:8" s="240" customFormat="1">
      <c r="A3114" s="270"/>
      <c r="B3114" s="271"/>
      <c r="C3114" s="270"/>
      <c r="D3114" s="272"/>
      <c r="E3114" s="247"/>
      <c r="F3114" s="273"/>
      <c r="G3114" s="661"/>
      <c r="H3114" s="662"/>
    </row>
    <row r="3115" spans="1:8" s="240" customFormat="1">
      <c r="A3115" s="270"/>
      <c r="B3115" s="271"/>
      <c r="C3115" s="270"/>
      <c r="D3115" s="272"/>
      <c r="E3115" s="247"/>
      <c r="F3115" s="273"/>
      <c r="G3115" s="661"/>
      <c r="H3115" s="662"/>
    </row>
    <row r="3116" spans="1:8" s="240" customFormat="1">
      <c r="A3116" s="270"/>
      <c r="B3116" s="271"/>
      <c r="C3116" s="270"/>
      <c r="D3116" s="272"/>
      <c r="E3116" s="247"/>
      <c r="F3116" s="273"/>
      <c r="G3116" s="661"/>
      <c r="H3116" s="662"/>
    </row>
    <row r="3117" spans="1:8" s="240" customFormat="1">
      <c r="A3117" s="270"/>
      <c r="B3117" s="271"/>
      <c r="C3117" s="270"/>
      <c r="D3117" s="272"/>
      <c r="E3117" s="247"/>
      <c r="F3117" s="273"/>
      <c r="G3117" s="661"/>
      <c r="H3117" s="662"/>
    </row>
    <row r="3118" spans="1:8" s="240" customFormat="1">
      <c r="A3118" s="270"/>
      <c r="B3118" s="271"/>
      <c r="C3118" s="270"/>
      <c r="D3118" s="272"/>
      <c r="E3118" s="247"/>
      <c r="F3118" s="273"/>
      <c r="G3118" s="661"/>
      <c r="H3118" s="662"/>
    </row>
    <row r="3119" spans="1:8" s="240" customFormat="1">
      <c r="A3119" s="270"/>
      <c r="B3119" s="271"/>
      <c r="C3119" s="270"/>
      <c r="D3119" s="272"/>
      <c r="E3119" s="247"/>
      <c r="F3119" s="273"/>
      <c r="G3119" s="661"/>
      <c r="H3119" s="662"/>
    </row>
    <row r="3120" spans="1:8" s="240" customFormat="1">
      <c r="A3120" s="270"/>
      <c r="B3120" s="271"/>
      <c r="C3120" s="270"/>
      <c r="D3120" s="272"/>
      <c r="E3120" s="247"/>
      <c r="F3120" s="273"/>
      <c r="G3120" s="661"/>
      <c r="H3120" s="662"/>
    </row>
    <row r="3121" spans="1:8" s="240" customFormat="1">
      <c r="A3121" s="270"/>
      <c r="B3121" s="271"/>
      <c r="C3121" s="270"/>
      <c r="D3121" s="272"/>
      <c r="E3121" s="247"/>
      <c r="F3121" s="273"/>
      <c r="G3121" s="661"/>
      <c r="H3121" s="662"/>
    </row>
    <row r="3122" spans="1:8" s="240" customFormat="1">
      <c r="A3122" s="270"/>
      <c r="B3122" s="271"/>
      <c r="C3122" s="270"/>
      <c r="D3122" s="272"/>
      <c r="E3122" s="247"/>
      <c r="F3122" s="273"/>
      <c r="G3122" s="661"/>
      <c r="H3122" s="662"/>
    </row>
    <row r="3123" spans="1:8" s="240" customFormat="1">
      <c r="A3123" s="270"/>
      <c r="B3123" s="271"/>
      <c r="C3123" s="270"/>
      <c r="D3123" s="272"/>
      <c r="E3123" s="247"/>
      <c r="F3123" s="273"/>
      <c r="G3123" s="661"/>
      <c r="H3123" s="662"/>
    </row>
    <row r="3124" spans="1:8" s="240" customFormat="1">
      <c r="A3124" s="270"/>
      <c r="B3124" s="271"/>
      <c r="C3124" s="270"/>
      <c r="D3124" s="272"/>
      <c r="E3124" s="247"/>
      <c r="F3124" s="273"/>
      <c r="G3124" s="661"/>
      <c r="H3124" s="662"/>
    </row>
    <row r="3125" spans="1:8" s="240" customFormat="1">
      <c r="A3125" s="270"/>
      <c r="B3125" s="271"/>
      <c r="C3125" s="270"/>
      <c r="D3125" s="272"/>
      <c r="E3125" s="247"/>
      <c r="F3125" s="273"/>
      <c r="G3125" s="661"/>
      <c r="H3125" s="662"/>
    </row>
    <row r="3126" spans="1:8" s="240" customFormat="1">
      <c r="A3126" s="270"/>
      <c r="B3126" s="271"/>
      <c r="C3126" s="270"/>
      <c r="D3126" s="272"/>
      <c r="E3126" s="247"/>
      <c r="F3126" s="273"/>
      <c r="G3126" s="661"/>
      <c r="H3126" s="662"/>
    </row>
    <row r="3127" spans="1:8" s="240" customFormat="1">
      <c r="A3127" s="270"/>
      <c r="B3127" s="271"/>
      <c r="C3127" s="270"/>
      <c r="D3127" s="272"/>
      <c r="E3127" s="247"/>
      <c r="F3127" s="273"/>
      <c r="G3127" s="661"/>
      <c r="H3127" s="662"/>
    </row>
    <row r="3128" spans="1:8" s="240" customFormat="1">
      <c r="A3128" s="270"/>
      <c r="B3128" s="271"/>
      <c r="C3128" s="270"/>
      <c r="D3128" s="272"/>
      <c r="E3128" s="247"/>
      <c r="F3128" s="273"/>
      <c r="G3128" s="661"/>
      <c r="H3128" s="662"/>
    </row>
    <row r="3129" spans="1:8" s="240" customFormat="1">
      <c r="A3129" s="270"/>
      <c r="B3129" s="271"/>
      <c r="C3129" s="270"/>
      <c r="D3129" s="272"/>
      <c r="E3129" s="247"/>
      <c r="F3129" s="273"/>
      <c r="G3129" s="661"/>
      <c r="H3129" s="662"/>
    </row>
    <row r="3130" spans="1:8" s="240" customFormat="1">
      <c r="A3130" s="270"/>
      <c r="B3130" s="271"/>
      <c r="C3130" s="270"/>
      <c r="D3130" s="272"/>
      <c r="E3130" s="247"/>
      <c r="F3130" s="273"/>
      <c r="G3130" s="661"/>
      <c r="H3130" s="662"/>
    </row>
    <row r="3131" spans="1:8" s="240" customFormat="1">
      <c r="A3131" s="270"/>
      <c r="B3131" s="271"/>
      <c r="C3131" s="270"/>
      <c r="D3131" s="272"/>
      <c r="E3131" s="247"/>
      <c r="F3131" s="273"/>
      <c r="G3131" s="661"/>
      <c r="H3131" s="662"/>
    </row>
    <row r="3132" spans="1:8" s="240" customFormat="1">
      <c r="A3132" s="270"/>
      <c r="B3132" s="271"/>
      <c r="C3132" s="270"/>
      <c r="D3132" s="272"/>
      <c r="E3132" s="247"/>
      <c r="F3132" s="273"/>
      <c r="G3132" s="661"/>
      <c r="H3132" s="662"/>
    </row>
    <row r="3133" spans="1:8" s="240" customFormat="1">
      <c r="A3133" s="270"/>
      <c r="B3133" s="271"/>
      <c r="C3133" s="270"/>
      <c r="D3133" s="272"/>
      <c r="E3133" s="247"/>
      <c r="F3133" s="273"/>
      <c r="G3133" s="661"/>
      <c r="H3133" s="662"/>
    </row>
    <row r="3134" spans="1:8" s="240" customFormat="1">
      <c r="A3134" s="270"/>
      <c r="B3134" s="271"/>
      <c r="C3134" s="270"/>
      <c r="D3134" s="272"/>
      <c r="E3134" s="247"/>
      <c r="F3134" s="273"/>
      <c r="G3134" s="661"/>
      <c r="H3134" s="662"/>
    </row>
    <row r="3135" spans="1:8" s="240" customFormat="1">
      <c r="A3135" s="270"/>
      <c r="B3135" s="271"/>
      <c r="C3135" s="270"/>
      <c r="D3135" s="272"/>
      <c r="E3135" s="247"/>
      <c r="F3135" s="273"/>
      <c r="G3135" s="661"/>
      <c r="H3135" s="662"/>
    </row>
    <row r="3136" spans="1:8" s="240" customFormat="1">
      <c r="A3136" s="270"/>
      <c r="B3136" s="271"/>
      <c r="C3136" s="270"/>
      <c r="D3136" s="272"/>
      <c r="E3136" s="247"/>
      <c r="F3136" s="273"/>
      <c r="G3136" s="661"/>
      <c r="H3136" s="662"/>
    </row>
    <row r="3137" spans="1:8" s="240" customFormat="1">
      <c r="A3137" s="270"/>
      <c r="B3137" s="271"/>
      <c r="C3137" s="270"/>
      <c r="D3137" s="272"/>
      <c r="E3137" s="247"/>
      <c r="F3137" s="273"/>
      <c r="G3137" s="661"/>
      <c r="H3137" s="662"/>
    </row>
    <row r="3138" spans="1:8" s="240" customFormat="1">
      <c r="A3138" s="270"/>
      <c r="B3138" s="271"/>
      <c r="C3138" s="270"/>
      <c r="D3138" s="272"/>
      <c r="E3138" s="247"/>
      <c r="F3138" s="273"/>
      <c r="G3138" s="661"/>
      <c r="H3138" s="662"/>
    </row>
    <row r="3139" spans="1:8" s="240" customFormat="1">
      <c r="A3139" s="270"/>
      <c r="B3139" s="271"/>
      <c r="C3139" s="270"/>
      <c r="D3139" s="272"/>
      <c r="E3139" s="247"/>
      <c r="F3139" s="273"/>
      <c r="G3139" s="661"/>
      <c r="H3139" s="662"/>
    </row>
    <row r="3140" spans="1:8" s="240" customFormat="1">
      <c r="A3140" s="270"/>
      <c r="B3140" s="271"/>
      <c r="C3140" s="270"/>
      <c r="D3140" s="272"/>
      <c r="E3140" s="247"/>
      <c r="F3140" s="273"/>
      <c r="G3140" s="661"/>
      <c r="H3140" s="662"/>
    </row>
    <row r="3141" spans="1:8" s="240" customFormat="1">
      <c r="A3141" s="270"/>
      <c r="B3141" s="271"/>
      <c r="C3141" s="270"/>
      <c r="D3141" s="272"/>
      <c r="E3141" s="247"/>
      <c r="F3141" s="273"/>
      <c r="G3141" s="661"/>
      <c r="H3141" s="662"/>
    </row>
    <row r="3142" spans="1:8" s="240" customFormat="1">
      <c r="A3142" s="270"/>
      <c r="B3142" s="271"/>
      <c r="C3142" s="270"/>
      <c r="D3142" s="272"/>
      <c r="E3142" s="247"/>
      <c r="F3142" s="273"/>
      <c r="G3142" s="661"/>
      <c r="H3142" s="662"/>
    </row>
    <row r="3143" spans="1:8" s="240" customFormat="1">
      <c r="A3143" s="270"/>
      <c r="B3143" s="271"/>
      <c r="C3143" s="270"/>
      <c r="D3143" s="272"/>
      <c r="E3143" s="247"/>
      <c r="F3143" s="273"/>
      <c r="G3143" s="661"/>
      <c r="H3143" s="662"/>
    </row>
    <row r="3144" spans="1:8" s="240" customFormat="1">
      <c r="A3144" s="270"/>
      <c r="B3144" s="271"/>
      <c r="C3144" s="270"/>
      <c r="D3144" s="272"/>
      <c r="E3144" s="247"/>
      <c r="F3144" s="273"/>
      <c r="G3144" s="661"/>
      <c r="H3144" s="662"/>
    </row>
    <row r="3145" spans="1:8" s="240" customFormat="1">
      <c r="A3145" s="270"/>
      <c r="B3145" s="271"/>
      <c r="C3145" s="270"/>
      <c r="D3145" s="272"/>
      <c r="E3145" s="247"/>
      <c r="F3145" s="273"/>
      <c r="G3145" s="661"/>
      <c r="H3145" s="662"/>
    </row>
    <row r="3146" spans="1:8" s="240" customFormat="1">
      <c r="A3146" s="270"/>
      <c r="B3146" s="271"/>
      <c r="C3146" s="270"/>
      <c r="D3146" s="272"/>
      <c r="E3146" s="247"/>
      <c r="F3146" s="273"/>
      <c r="G3146" s="661"/>
      <c r="H3146" s="662"/>
    </row>
    <row r="3147" spans="1:8" s="240" customFormat="1">
      <c r="A3147" s="270"/>
      <c r="B3147" s="271"/>
      <c r="C3147" s="270"/>
      <c r="D3147" s="272"/>
      <c r="E3147" s="247"/>
      <c r="F3147" s="273"/>
      <c r="G3147" s="661"/>
      <c r="H3147" s="662"/>
    </row>
    <row r="3148" spans="1:8" s="240" customFormat="1">
      <c r="A3148" s="270"/>
      <c r="B3148" s="271"/>
      <c r="C3148" s="270"/>
      <c r="D3148" s="272"/>
      <c r="E3148" s="247"/>
      <c r="F3148" s="273"/>
      <c r="G3148" s="661"/>
      <c r="H3148" s="662"/>
    </row>
    <row r="3149" spans="1:8" s="240" customFormat="1">
      <c r="A3149" s="270"/>
      <c r="B3149" s="271"/>
      <c r="C3149" s="270"/>
      <c r="D3149" s="272"/>
      <c r="E3149" s="247"/>
      <c r="F3149" s="273"/>
      <c r="G3149" s="661"/>
      <c r="H3149" s="662"/>
    </row>
    <row r="3150" spans="1:8" s="240" customFormat="1">
      <c r="A3150" s="270"/>
      <c r="B3150" s="271"/>
      <c r="C3150" s="270"/>
      <c r="D3150" s="272"/>
      <c r="E3150" s="247"/>
      <c r="F3150" s="273"/>
      <c r="G3150" s="661"/>
      <c r="H3150" s="662"/>
    </row>
    <row r="3151" spans="1:8" s="240" customFormat="1">
      <c r="A3151" s="270"/>
      <c r="B3151" s="271"/>
      <c r="C3151" s="270"/>
      <c r="D3151" s="272"/>
      <c r="E3151" s="247"/>
      <c r="F3151" s="273"/>
      <c r="G3151" s="661"/>
      <c r="H3151" s="662"/>
    </row>
    <row r="3152" spans="1:8" s="240" customFormat="1">
      <c r="A3152" s="270"/>
      <c r="B3152" s="271"/>
      <c r="C3152" s="270"/>
      <c r="D3152" s="272"/>
      <c r="E3152" s="247"/>
      <c r="F3152" s="273"/>
      <c r="G3152" s="661"/>
      <c r="H3152" s="662"/>
    </row>
    <row r="3153" spans="1:8" s="240" customFormat="1">
      <c r="A3153" s="270"/>
      <c r="B3153" s="271"/>
      <c r="C3153" s="270"/>
      <c r="D3153" s="272"/>
      <c r="E3153" s="247"/>
      <c r="F3153" s="273"/>
      <c r="G3153" s="661"/>
      <c r="H3153" s="662"/>
    </row>
    <row r="3154" spans="1:8" s="240" customFormat="1">
      <c r="A3154" s="270"/>
      <c r="B3154" s="271"/>
      <c r="C3154" s="270"/>
      <c r="D3154" s="272"/>
      <c r="E3154" s="247"/>
      <c r="F3154" s="273"/>
      <c r="G3154" s="661"/>
      <c r="H3154" s="662"/>
    </row>
    <row r="3155" spans="1:8" s="240" customFormat="1">
      <c r="A3155" s="270"/>
      <c r="B3155" s="271"/>
      <c r="C3155" s="270"/>
      <c r="D3155" s="272"/>
      <c r="E3155" s="247"/>
      <c r="F3155" s="273"/>
      <c r="G3155" s="661"/>
      <c r="H3155" s="662"/>
    </row>
    <row r="3156" spans="1:8" s="240" customFormat="1">
      <c r="A3156" s="270"/>
      <c r="B3156" s="271"/>
      <c r="C3156" s="270"/>
      <c r="D3156" s="272"/>
      <c r="E3156" s="247"/>
      <c r="F3156" s="273"/>
      <c r="G3156" s="661"/>
      <c r="H3156" s="662"/>
    </row>
    <row r="3157" spans="1:8" s="240" customFormat="1">
      <c r="A3157" s="270"/>
      <c r="B3157" s="271"/>
      <c r="C3157" s="270"/>
      <c r="D3157" s="272"/>
      <c r="E3157" s="247"/>
      <c r="F3157" s="273"/>
      <c r="G3157" s="661"/>
      <c r="H3157" s="662"/>
    </row>
    <row r="3158" spans="1:8" s="240" customFormat="1">
      <c r="A3158" s="270"/>
      <c r="B3158" s="271"/>
      <c r="C3158" s="270"/>
      <c r="D3158" s="272"/>
      <c r="E3158" s="247"/>
      <c r="F3158" s="273"/>
      <c r="G3158" s="661"/>
      <c r="H3158" s="662"/>
    </row>
    <row r="3159" spans="1:8" s="240" customFormat="1">
      <c r="A3159" s="270"/>
      <c r="B3159" s="271"/>
      <c r="C3159" s="270"/>
      <c r="D3159" s="272"/>
      <c r="E3159" s="247"/>
      <c r="F3159" s="273"/>
      <c r="G3159" s="661"/>
      <c r="H3159" s="662"/>
    </row>
    <row r="3160" spans="1:8" s="240" customFormat="1">
      <c r="A3160" s="270"/>
      <c r="B3160" s="271"/>
      <c r="C3160" s="270"/>
      <c r="D3160" s="272"/>
      <c r="E3160" s="247"/>
      <c r="F3160" s="273"/>
      <c r="G3160" s="661"/>
      <c r="H3160" s="662"/>
    </row>
    <row r="3161" spans="1:8" s="240" customFormat="1">
      <c r="A3161" s="270"/>
      <c r="B3161" s="271"/>
      <c r="C3161" s="270"/>
      <c r="D3161" s="272"/>
      <c r="E3161" s="247"/>
      <c r="F3161" s="273"/>
      <c r="G3161" s="661"/>
      <c r="H3161" s="662"/>
    </row>
    <row r="3162" spans="1:8" s="240" customFormat="1">
      <c r="A3162" s="270"/>
      <c r="B3162" s="271"/>
      <c r="C3162" s="270"/>
      <c r="D3162" s="272"/>
      <c r="E3162" s="247"/>
      <c r="F3162" s="273"/>
      <c r="G3162" s="661"/>
      <c r="H3162" s="662"/>
    </row>
    <row r="3163" spans="1:8" s="240" customFormat="1">
      <c r="A3163" s="270"/>
      <c r="B3163" s="271"/>
      <c r="C3163" s="270"/>
      <c r="D3163" s="272"/>
      <c r="E3163" s="247"/>
      <c r="F3163" s="273"/>
      <c r="G3163" s="661"/>
      <c r="H3163" s="662"/>
    </row>
    <row r="3164" spans="1:8" s="240" customFormat="1">
      <c r="A3164" s="270"/>
      <c r="B3164" s="271"/>
      <c r="C3164" s="270"/>
      <c r="D3164" s="272"/>
      <c r="E3164" s="247"/>
      <c r="F3164" s="273"/>
      <c r="G3164" s="661"/>
      <c r="H3164" s="662"/>
    </row>
    <row r="3165" spans="1:8" s="240" customFormat="1">
      <c r="A3165" s="270"/>
      <c r="B3165" s="271"/>
      <c r="C3165" s="270"/>
      <c r="D3165" s="272"/>
      <c r="E3165" s="247"/>
      <c r="F3165" s="273"/>
      <c r="G3165" s="661"/>
      <c r="H3165" s="662"/>
    </row>
    <row r="3166" spans="1:8" s="240" customFormat="1">
      <c r="A3166" s="270"/>
      <c r="B3166" s="271"/>
      <c r="C3166" s="270"/>
      <c r="D3166" s="272"/>
      <c r="E3166" s="247"/>
      <c r="F3166" s="273"/>
      <c r="G3166" s="661"/>
      <c r="H3166" s="662"/>
    </row>
    <row r="3167" spans="1:8" s="240" customFormat="1">
      <c r="A3167" s="270"/>
      <c r="B3167" s="271"/>
      <c r="C3167" s="270"/>
      <c r="D3167" s="272"/>
      <c r="E3167" s="247"/>
      <c r="F3167" s="273"/>
      <c r="G3167" s="661"/>
      <c r="H3167" s="662"/>
    </row>
    <row r="3168" spans="1:8" s="240" customFormat="1">
      <c r="A3168" s="270"/>
      <c r="B3168" s="271"/>
      <c r="C3168" s="270"/>
      <c r="D3168" s="272"/>
      <c r="E3168" s="247"/>
      <c r="F3168" s="273"/>
      <c r="G3168" s="661"/>
      <c r="H3168" s="662"/>
    </row>
    <row r="3169" spans="1:8" s="240" customFormat="1">
      <c r="A3169" s="270"/>
      <c r="B3169" s="271"/>
      <c r="C3169" s="270"/>
      <c r="D3169" s="272"/>
      <c r="E3169" s="247"/>
      <c r="F3169" s="273"/>
      <c r="G3169" s="661"/>
      <c r="H3169" s="662"/>
    </row>
    <row r="3170" spans="1:8" s="240" customFormat="1">
      <c r="A3170" s="270"/>
      <c r="B3170" s="271"/>
      <c r="C3170" s="270"/>
      <c r="D3170" s="272"/>
      <c r="E3170" s="247"/>
      <c r="F3170" s="273"/>
      <c r="G3170" s="661"/>
      <c r="H3170" s="662"/>
    </row>
    <row r="3171" spans="1:8" s="240" customFormat="1">
      <c r="A3171" s="270"/>
      <c r="B3171" s="271"/>
      <c r="C3171" s="270"/>
      <c r="D3171" s="272"/>
      <c r="E3171" s="247"/>
      <c r="F3171" s="273"/>
      <c r="G3171" s="661"/>
      <c r="H3171" s="662"/>
    </row>
    <row r="3172" spans="1:8" s="240" customFormat="1">
      <c r="A3172" s="270"/>
      <c r="B3172" s="271"/>
      <c r="C3172" s="270"/>
      <c r="D3172" s="272"/>
      <c r="E3172" s="247"/>
      <c r="F3172" s="273"/>
      <c r="G3172" s="661"/>
      <c r="H3172" s="662"/>
    </row>
    <row r="3173" spans="1:8" s="240" customFormat="1">
      <c r="A3173" s="270"/>
      <c r="B3173" s="271"/>
      <c r="C3173" s="270"/>
      <c r="D3173" s="272"/>
      <c r="E3173" s="247"/>
      <c r="F3173" s="273"/>
      <c r="G3173" s="661"/>
      <c r="H3173" s="662"/>
    </row>
    <row r="3174" spans="1:8" s="240" customFormat="1">
      <c r="A3174" s="270"/>
      <c r="B3174" s="271"/>
      <c r="C3174" s="270"/>
      <c r="D3174" s="272"/>
      <c r="E3174" s="247"/>
      <c r="F3174" s="273"/>
      <c r="G3174" s="661"/>
      <c r="H3174" s="662"/>
    </row>
    <row r="3175" spans="1:8" s="240" customFormat="1">
      <c r="A3175" s="270"/>
      <c r="B3175" s="271"/>
      <c r="C3175" s="270"/>
      <c r="D3175" s="272"/>
      <c r="E3175" s="247"/>
      <c r="F3175" s="273"/>
      <c r="G3175" s="661"/>
      <c r="H3175" s="662"/>
    </row>
    <row r="3176" spans="1:8" s="240" customFormat="1">
      <c r="A3176" s="270"/>
      <c r="B3176" s="271"/>
      <c r="C3176" s="270"/>
      <c r="D3176" s="272"/>
      <c r="E3176" s="247"/>
      <c r="F3176" s="273"/>
      <c r="G3176" s="661"/>
      <c r="H3176" s="662"/>
    </row>
    <row r="3177" spans="1:8" s="240" customFormat="1">
      <c r="A3177" s="270"/>
      <c r="B3177" s="271"/>
      <c r="C3177" s="270"/>
      <c r="D3177" s="272"/>
      <c r="E3177" s="247"/>
      <c r="F3177" s="273"/>
      <c r="G3177" s="661"/>
      <c r="H3177" s="662"/>
    </row>
    <row r="3178" spans="1:8" s="240" customFormat="1">
      <c r="A3178" s="270"/>
      <c r="B3178" s="271"/>
      <c r="C3178" s="270"/>
      <c r="D3178" s="272"/>
      <c r="E3178" s="247"/>
      <c r="F3178" s="273"/>
      <c r="G3178" s="661"/>
      <c r="H3178" s="662"/>
    </row>
    <row r="3179" spans="1:8" s="240" customFormat="1">
      <c r="A3179" s="270"/>
      <c r="B3179" s="271"/>
      <c r="C3179" s="270"/>
      <c r="D3179" s="272"/>
      <c r="E3179" s="247"/>
      <c r="F3179" s="273"/>
      <c r="G3179" s="661"/>
      <c r="H3179" s="662"/>
    </row>
    <row r="3180" spans="1:8" s="240" customFormat="1">
      <c r="A3180" s="270"/>
      <c r="B3180" s="271"/>
      <c r="C3180" s="270"/>
      <c r="D3180" s="272"/>
      <c r="E3180" s="247"/>
      <c r="F3180" s="273"/>
      <c r="G3180" s="661"/>
      <c r="H3180" s="662"/>
    </row>
    <row r="3181" spans="1:8" s="240" customFormat="1">
      <c r="A3181" s="270"/>
      <c r="B3181" s="271"/>
      <c r="C3181" s="270"/>
      <c r="D3181" s="272"/>
      <c r="E3181" s="247"/>
      <c r="F3181" s="273"/>
      <c r="G3181" s="661"/>
      <c r="H3181" s="662"/>
    </row>
    <row r="3182" spans="1:8" s="240" customFormat="1">
      <c r="A3182" s="270"/>
      <c r="B3182" s="271"/>
      <c r="C3182" s="270"/>
      <c r="D3182" s="272"/>
      <c r="E3182" s="247"/>
      <c r="F3182" s="273"/>
      <c r="G3182" s="661"/>
      <c r="H3182" s="662"/>
    </row>
    <row r="3183" spans="1:8" s="240" customFormat="1">
      <c r="A3183" s="270"/>
      <c r="B3183" s="271"/>
      <c r="C3183" s="270"/>
      <c r="D3183" s="272"/>
      <c r="E3183" s="247"/>
      <c r="F3183" s="273"/>
      <c r="G3183" s="661"/>
      <c r="H3183" s="662"/>
    </row>
    <row r="3184" spans="1:8" s="240" customFormat="1">
      <c r="A3184" s="270"/>
      <c r="B3184" s="271"/>
      <c r="C3184" s="270"/>
      <c r="D3184" s="272"/>
      <c r="E3184" s="247"/>
      <c r="F3184" s="273"/>
      <c r="G3184" s="661"/>
      <c r="H3184" s="662"/>
    </row>
    <row r="3185" spans="1:8" s="240" customFormat="1">
      <c r="A3185" s="270"/>
      <c r="B3185" s="271"/>
      <c r="C3185" s="270"/>
      <c r="D3185" s="272"/>
      <c r="E3185" s="247"/>
      <c r="F3185" s="273"/>
      <c r="G3185" s="661"/>
      <c r="H3185" s="662"/>
    </row>
    <row r="3186" spans="1:8" s="240" customFormat="1">
      <c r="A3186" s="270"/>
      <c r="B3186" s="271"/>
      <c r="C3186" s="270"/>
      <c r="D3186" s="272"/>
      <c r="E3186" s="247"/>
      <c r="F3186" s="273"/>
      <c r="G3186" s="661"/>
      <c r="H3186" s="662"/>
    </row>
    <row r="3187" spans="1:8" s="240" customFormat="1">
      <c r="A3187" s="270"/>
      <c r="B3187" s="271"/>
      <c r="C3187" s="270"/>
      <c r="D3187" s="272"/>
      <c r="E3187" s="247"/>
      <c r="F3187" s="273"/>
      <c r="G3187" s="661"/>
      <c r="H3187" s="662"/>
    </row>
    <row r="3188" spans="1:8" s="240" customFormat="1">
      <c r="A3188" s="270"/>
      <c r="B3188" s="271"/>
      <c r="C3188" s="270"/>
      <c r="D3188" s="272"/>
      <c r="E3188" s="247"/>
      <c r="F3188" s="273"/>
      <c r="G3188" s="661"/>
      <c r="H3188" s="662"/>
    </row>
    <row r="3189" spans="1:8" s="240" customFormat="1">
      <c r="A3189" s="270"/>
      <c r="B3189" s="271"/>
      <c r="C3189" s="270"/>
      <c r="D3189" s="272"/>
      <c r="E3189" s="247"/>
      <c r="F3189" s="273"/>
      <c r="G3189" s="661"/>
      <c r="H3189" s="662"/>
    </row>
    <row r="3190" spans="1:8" s="240" customFormat="1">
      <c r="A3190" s="270"/>
      <c r="B3190" s="271"/>
      <c r="C3190" s="270"/>
      <c r="D3190" s="272"/>
      <c r="E3190" s="247"/>
      <c r="F3190" s="273"/>
      <c r="G3190" s="661"/>
      <c r="H3190" s="662"/>
    </row>
    <row r="3191" spans="1:8" s="240" customFormat="1">
      <c r="A3191" s="270"/>
      <c r="B3191" s="271"/>
      <c r="C3191" s="270"/>
      <c r="D3191" s="272"/>
      <c r="E3191" s="247"/>
      <c r="F3191" s="273"/>
      <c r="G3191" s="661"/>
      <c r="H3191" s="662"/>
    </row>
    <row r="3192" spans="1:8" s="240" customFormat="1">
      <c r="A3192" s="270"/>
      <c r="B3192" s="271"/>
      <c r="C3192" s="270"/>
      <c r="D3192" s="272"/>
      <c r="E3192" s="247"/>
      <c r="F3192" s="273"/>
      <c r="G3192" s="661"/>
      <c r="H3192" s="662"/>
    </row>
    <row r="3193" spans="1:8" s="240" customFormat="1">
      <c r="A3193" s="270"/>
      <c r="B3193" s="271"/>
      <c r="C3193" s="270"/>
      <c r="D3193" s="272"/>
      <c r="E3193" s="247"/>
      <c r="F3193" s="273"/>
      <c r="G3193" s="661"/>
      <c r="H3193" s="662"/>
    </row>
    <row r="3194" spans="1:8" s="240" customFormat="1">
      <c r="A3194" s="270"/>
      <c r="B3194" s="271"/>
      <c r="C3194" s="270"/>
      <c r="D3194" s="272"/>
      <c r="E3194" s="247"/>
      <c r="F3194" s="273"/>
      <c r="G3194" s="661"/>
      <c r="H3194" s="662"/>
    </row>
    <row r="3195" spans="1:8" s="240" customFormat="1">
      <c r="A3195" s="270"/>
      <c r="B3195" s="271"/>
      <c r="C3195" s="270"/>
      <c r="D3195" s="272"/>
      <c r="E3195" s="247"/>
      <c r="F3195" s="273"/>
      <c r="G3195" s="661"/>
      <c r="H3195" s="662"/>
    </row>
    <row r="3196" spans="1:8" s="240" customFormat="1">
      <c r="A3196" s="270"/>
      <c r="B3196" s="271"/>
      <c r="C3196" s="270"/>
      <c r="D3196" s="272"/>
      <c r="E3196" s="247"/>
      <c r="F3196" s="273"/>
      <c r="G3196" s="661"/>
      <c r="H3196" s="662"/>
    </row>
    <row r="3197" spans="1:8" s="240" customFormat="1">
      <c r="A3197" s="270"/>
      <c r="B3197" s="271"/>
      <c r="C3197" s="270"/>
      <c r="D3197" s="272"/>
      <c r="E3197" s="247"/>
      <c r="F3197" s="273"/>
      <c r="G3197" s="661"/>
      <c r="H3197" s="662"/>
    </row>
    <row r="3198" spans="1:8" s="240" customFormat="1">
      <c r="A3198" s="270"/>
      <c r="B3198" s="271"/>
      <c r="C3198" s="270"/>
      <c r="D3198" s="272"/>
      <c r="E3198" s="247"/>
      <c r="F3198" s="273"/>
      <c r="G3198" s="661"/>
      <c r="H3198" s="662"/>
    </row>
    <row r="3199" spans="1:8" s="240" customFormat="1">
      <c r="A3199" s="270"/>
      <c r="B3199" s="271"/>
      <c r="C3199" s="270"/>
      <c r="D3199" s="272"/>
      <c r="E3199" s="247"/>
      <c r="F3199" s="273"/>
      <c r="G3199" s="661"/>
      <c r="H3199" s="662"/>
    </row>
    <row r="3200" spans="1:8" s="240" customFormat="1">
      <c r="A3200" s="270"/>
      <c r="B3200" s="271"/>
      <c r="C3200" s="270"/>
      <c r="D3200" s="272"/>
      <c r="E3200" s="247"/>
      <c r="F3200" s="273"/>
      <c r="G3200" s="661"/>
      <c r="H3200" s="662"/>
    </row>
    <row r="3201" spans="1:8" s="240" customFormat="1">
      <c r="A3201" s="270"/>
      <c r="B3201" s="271"/>
      <c r="C3201" s="270"/>
      <c r="D3201" s="272"/>
      <c r="E3201" s="247"/>
      <c r="F3201" s="273"/>
      <c r="G3201" s="661"/>
      <c r="H3201" s="662"/>
    </row>
    <row r="3202" spans="1:8" s="240" customFormat="1">
      <c r="A3202" s="270"/>
      <c r="B3202" s="271"/>
      <c r="C3202" s="270"/>
      <c r="D3202" s="272"/>
      <c r="E3202" s="247"/>
      <c r="F3202" s="273"/>
      <c r="G3202" s="661"/>
      <c r="H3202" s="662"/>
    </row>
    <row r="3203" spans="1:8" s="240" customFormat="1">
      <c r="A3203" s="270"/>
      <c r="B3203" s="271"/>
      <c r="C3203" s="270"/>
      <c r="D3203" s="272"/>
      <c r="E3203" s="247"/>
      <c r="F3203" s="273"/>
      <c r="G3203" s="661"/>
      <c r="H3203" s="662"/>
    </row>
    <row r="3204" spans="1:8" s="240" customFormat="1">
      <c r="A3204" s="270"/>
      <c r="B3204" s="271"/>
      <c r="C3204" s="270"/>
      <c r="D3204" s="272"/>
      <c r="E3204" s="247"/>
      <c r="F3204" s="273"/>
      <c r="G3204" s="661"/>
      <c r="H3204" s="662"/>
    </row>
    <row r="3205" spans="1:8" s="240" customFormat="1">
      <c r="A3205" s="270"/>
      <c r="B3205" s="271"/>
      <c r="C3205" s="270"/>
      <c r="D3205" s="272"/>
      <c r="E3205" s="247"/>
      <c r="F3205" s="273"/>
      <c r="G3205" s="661"/>
      <c r="H3205" s="662"/>
    </row>
    <row r="3206" spans="1:8" s="240" customFormat="1">
      <c r="A3206" s="270"/>
      <c r="B3206" s="271"/>
      <c r="C3206" s="270"/>
      <c r="D3206" s="272"/>
      <c r="E3206" s="247"/>
      <c r="F3206" s="273"/>
      <c r="G3206" s="661"/>
      <c r="H3206" s="662"/>
    </row>
    <row r="3207" spans="1:8" s="240" customFormat="1">
      <c r="A3207" s="270"/>
      <c r="B3207" s="271"/>
      <c r="C3207" s="270"/>
      <c r="D3207" s="272"/>
      <c r="E3207" s="247"/>
      <c r="F3207" s="273"/>
      <c r="G3207" s="661"/>
      <c r="H3207" s="662"/>
    </row>
    <row r="3208" spans="1:8" s="240" customFormat="1">
      <c r="A3208" s="270"/>
      <c r="B3208" s="271"/>
      <c r="C3208" s="270"/>
      <c r="D3208" s="272"/>
      <c r="E3208" s="247"/>
      <c r="F3208" s="273"/>
      <c r="G3208" s="661"/>
      <c r="H3208" s="662"/>
    </row>
    <row r="3209" spans="1:8" s="240" customFormat="1">
      <c r="A3209" s="270"/>
      <c r="B3209" s="271"/>
      <c r="C3209" s="270"/>
      <c r="D3209" s="272"/>
      <c r="E3209" s="247"/>
      <c r="F3209" s="273"/>
      <c r="G3209" s="661"/>
      <c r="H3209" s="662"/>
    </row>
    <row r="3210" spans="1:8" s="240" customFormat="1">
      <c r="A3210" s="270"/>
      <c r="B3210" s="271"/>
      <c r="C3210" s="270"/>
      <c r="D3210" s="272"/>
      <c r="E3210" s="247"/>
      <c r="F3210" s="273"/>
      <c r="G3210" s="661"/>
      <c r="H3210" s="662"/>
    </row>
    <row r="3211" spans="1:8" s="240" customFormat="1">
      <c r="A3211" s="270"/>
      <c r="B3211" s="271"/>
      <c r="C3211" s="270"/>
      <c r="D3211" s="272"/>
      <c r="E3211" s="247"/>
      <c r="F3211" s="273"/>
      <c r="G3211" s="661"/>
      <c r="H3211" s="662"/>
    </row>
    <row r="3212" spans="1:8" s="240" customFormat="1">
      <c r="A3212" s="270"/>
      <c r="B3212" s="271"/>
      <c r="C3212" s="270"/>
      <c r="D3212" s="272"/>
      <c r="E3212" s="247"/>
      <c r="F3212" s="273"/>
      <c r="G3212" s="661"/>
      <c r="H3212" s="662"/>
    </row>
    <row r="3213" spans="1:8" s="240" customFormat="1">
      <c r="A3213" s="270"/>
      <c r="B3213" s="271"/>
      <c r="C3213" s="270"/>
      <c r="D3213" s="272"/>
      <c r="E3213" s="247"/>
      <c r="F3213" s="273"/>
      <c r="G3213" s="661"/>
      <c r="H3213" s="662"/>
    </row>
    <row r="3214" spans="1:8" s="240" customFormat="1">
      <c r="A3214" s="270"/>
      <c r="B3214" s="271"/>
      <c r="C3214" s="270"/>
      <c r="D3214" s="272"/>
      <c r="E3214" s="247"/>
      <c r="F3214" s="273"/>
      <c r="G3214" s="661"/>
      <c r="H3214" s="662"/>
    </row>
    <row r="3215" spans="1:8" s="240" customFormat="1">
      <c r="A3215" s="270"/>
      <c r="B3215" s="271"/>
      <c r="C3215" s="270"/>
      <c r="D3215" s="272"/>
      <c r="E3215" s="247"/>
      <c r="F3215" s="273"/>
      <c r="G3215" s="661"/>
      <c r="H3215" s="662"/>
    </row>
    <row r="3216" spans="1:8" s="240" customFormat="1">
      <c r="A3216" s="270"/>
      <c r="B3216" s="271"/>
      <c r="C3216" s="270"/>
      <c r="D3216" s="272"/>
      <c r="E3216" s="247"/>
      <c r="F3216" s="273"/>
      <c r="G3216" s="661"/>
      <c r="H3216" s="662"/>
    </row>
    <row r="3217" spans="1:8" s="240" customFormat="1">
      <c r="A3217" s="270"/>
      <c r="B3217" s="271"/>
      <c r="C3217" s="270"/>
      <c r="D3217" s="272"/>
      <c r="E3217" s="247"/>
      <c r="F3217" s="273"/>
      <c r="G3217" s="661"/>
      <c r="H3217" s="662"/>
    </row>
    <row r="3218" spans="1:8" s="240" customFormat="1">
      <c r="A3218" s="270"/>
      <c r="B3218" s="271"/>
      <c r="C3218" s="270"/>
      <c r="D3218" s="272"/>
      <c r="E3218" s="247"/>
      <c r="F3218" s="273"/>
      <c r="G3218" s="661"/>
      <c r="H3218" s="662"/>
    </row>
    <row r="3219" spans="1:8" s="240" customFormat="1">
      <c r="A3219" s="270"/>
      <c r="B3219" s="271"/>
      <c r="C3219" s="270"/>
      <c r="D3219" s="272"/>
      <c r="E3219" s="247"/>
      <c r="F3219" s="273"/>
      <c r="G3219" s="661"/>
      <c r="H3219" s="662"/>
    </row>
    <row r="3220" spans="1:8" s="240" customFormat="1">
      <c r="A3220" s="270"/>
      <c r="B3220" s="271"/>
      <c r="C3220" s="270"/>
      <c r="D3220" s="272"/>
      <c r="E3220" s="247"/>
      <c r="F3220" s="273"/>
      <c r="G3220" s="661"/>
      <c r="H3220" s="662"/>
    </row>
    <row r="3221" spans="1:8" s="240" customFormat="1">
      <c r="A3221" s="270"/>
      <c r="B3221" s="271"/>
      <c r="C3221" s="270"/>
      <c r="D3221" s="272"/>
      <c r="E3221" s="247"/>
      <c r="F3221" s="273"/>
      <c r="G3221" s="661"/>
      <c r="H3221" s="662"/>
    </row>
    <row r="3222" spans="1:8" s="240" customFormat="1">
      <c r="A3222" s="270"/>
      <c r="B3222" s="271"/>
      <c r="C3222" s="270"/>
      <c r="D3222" s="272"/>
      <c r="E3222" s="247"/>
      <c r="F3222" s="273"/>
      <c r="G3222" s="661"/>
      <c r="H3222" s="662"/>
    </row>
    <row r="3223" spans="1:8" s="240" customFormat="1">
      <c r="A3223" s="270"/>
      <c r="B3223" s="271"/>
      <c r="C3223" s="270"/>
      <c r="D3223" s="272"/>
      <c r="E3223" s="247"/>
      <c r="F3223" s="273"/>
      <c r="G3223" s="661"/>
      <c r="H3223" s="662"/>
    </row>
    <row r="3224" spans="1:8" s="240" customFormat="1">
      <c r="A3224" s="270"/>
      <c r="B3224" s="271"/>
      <c r="C3224" s="270"/>
      <c r="D3224" s="272"/>
      <c r="E3224" s="247"/>
      <c r="F3224" s="273"/>
      <c r="G3224" s="661"/>
      <c r="H3224" s="662"/>
    </row>
    <row r="3225" spans="1:8" s="240" customFormat="1">
      <c r="A3225" s="270"/>
      <c r="B3225" s="271"/>
      <c r="C3225" s="270"/>
      <c r="D3225" s="272"/>
      <c r="E3225" s="247"/>
      <c r="F3225" s="273"/>
      <c r="G3225" s="661"/>
      <c r="H3225" s="662"/>
    </row>
    <row r="3226" spans="1:8" s="240" customFormat="1">
      <c r="A3226" s="270"/>
      <c r="B3226" s="271"/>
      <c r="C3226" s="270"/>
      <c r="D3226" s="272"/>
      <c r="E3226" s="247"/>
      <c r="F3226" s="273"/>
      <c r="G3226" s="661"/>
      <c r="H3226" s="662"/>
    </row>
    <row r="3227" spans="1:8" s="240" customFormat="1">
      <c r="A3227" s="270"/>
      <c r="B3227" s="271"/>
      <c r="C3227" s="270"/>
      <c r="D3227" s="272"/>
      <c r="E3227" s="247"/>
      <c r="F3227" s="273"/>
      <c r="G3227" s="661"/>
      <c r="H3227" s="662"/>
    </row>
    <row r="3228" spans="1:8" s="240" customFormat="1">
      <c r="A3228" s="270"/>
      <c r="B3228" s="271"/>
      <c r="C3228" s="270"/>
      <c r="D3228" s="272"/>
      <c r="E3228" s="247"/>
      <c r="F3228" s="273"/>
      <c r="G3228" s="661"/>
      <c r="H3228" s="662"/>
    </row>
    <row r="3229" spans="1:8" s="240" customFormat="1">
      <c r="A3229" s="270"/>
      <c r="B3229" s="271"/>
      <c r="C3229" s="270"/>
      <c r="D3229" s="272"/>
      <c r="E3229" s="247"/>
      <c r="F3229" s="273"/>
      <c r="G3229" s="661"/>
      <c r="H3229" s="662"/>
    </row>
    <row r="3230" spans="1:8" s="240" customFormat="1">
      <c r="A3230" s="270"/>
      <c r="B3230" s="271"/>
      <c r="C3230" s="270"/>
      <c r="D3230" s="272"/>
      <c r="E3230" s="247"/>
      <c r="F3230" s="273"/>
      <c r="G3230" s="661"/>
      <c r="H3230" s="662"/>
    </row>
    <row r="3231" spans="1:8" s="240" customFormat="1">
      <c r="A3231" s="270"/>
      <c r="B3231" s="271"/>
      <c r="C3231" s="270"/>
      <c r="D3231" s="272"/>
      <c r="E3231" s="247"/>
      <c r="F3231" s="273"/>
      <c r="G3231" s="661"/>
      <c r="H3231" s="662"/>
    </row>
    <row r="3232" spans="1:8" s="240" customFormat="1">
      <c r="A3232" s="270"/>
      <c r="B3232" s="271"/>
      <c r="C3232" s="270"/>
      <c r="D3232" s="272"/>
      <c r="E3232" s="247"/>
      <c r="F3232" s="273"/>
      <c r="G3232" s="661"/>
      <c r="H3232" s="662"/>
    </row>
    <row r="3233" spans="1:8" s="240" customFormat="1">
      <c r="A3233" s="270"/>
      <c r="B3233" s="271"/>
      <c r="C3233" s="270"/>
      <c r="D3233" s="272"/>
      <c r="E3233" s="247"/>
      <c r="F3233" s="273"/>
      <c r="G3233" s="661"/>
      <c r="H3233" s="662"/>
    </row>
    <row r="3234" spans="1:8" s="240" customFormat="1">
      <c r="A3234" s="270"/>
      <c r="B3234" s="271"/>
      <c r="C3234" s="270"/>
      <c r="D3234" s="272"/>
      <c r="E3234" s="247"/>
      <c r="F3234" s="273"/>
      <c r="G3234" s="661"/>
      <c r="H3234" s="662"/>
    </row>
    <row r="3235" spans="1:8" s="240" customFormat="1">
      <c r="A3235" s="270"/>
      <c r="B3235" s="271"/>
      <c r="C3235" s="270"/>
      <c r="D3235" s="272"/>
      <c r="E3235" s="247"/>
      <c r="F3235" s="273"/>
      <c r="G3235" s="661"/>
      <c r="H3235" s="662"/>
    </row>
    <row r="3236" spans="1:8" s="240" customFormat="1">
      <c r="A3236" s="270"/>
      <c r="B3236" s="271"/>
      <c r="C3236" s="270"/>
      <c r="D3236" s="272"/>
      <c r="E3236" s="247"/>
      <c r="F3236" s="273"/>
      <c r="G3236" s="661"/>
      <c r="H3236" s="662"/>
    </row>
    <row r="3237" spans="1:8" s="240" customFormat="1">
      <c r="A3237" s="270"/>
      <c r="B3237" s="271"/>
      <c r="C3237" s="270"/>
      <c r="D3237" s="272"/>
      <c r="E3237" s="247"/>
      <c r="F3237" s="273"/>
      <c r="G3237" s="661"/>
      <c r="H3237" s="662"/>
    </row>
    <row r="3238" spans="1:8" s="240" customFormat="1">
      <c r="A3238" s="270"/>
      <c r="B3238" s="271"/>
      <c r="C3238" s="270"/>
      <c r="D3238" s="272"/>
      <c r="E3238" s="247"/>
      <c r="F3238" s="273"/>
      <c r="G3238" s="661"/>
      <c r="H3238" s="662"/>
    </row>
    <row r="3239" spans="1:8" s="240" customFormat="1">
      <c r="A3239" s="270"/>
      <c r="B3239" s="271"/>
      <c r="C3239" s="270"/>
      <c r="D3239" s="272"/>
      <c r="E3239" s="247"/>
      <c r="F3239" s="273"/>
      <c r="G3239" s="661"/>
      <c r="H3239" s="662"/>
    </row>
    <row r="3240" spans="1:8" s="240" customFormat="1">
      <c r="A3240" s="270"/>
      <c r="B3240" s="271"/>
      <c r="C3240" s="270"/>
      <c r="D3240" s="272"/>
      <c r="E3240" s="247"/>
      <c r="F3240" s="273"/>
      <c r="G3240" s="661"/>
      <c r="H3240" s="662"/>
    </row>
    <row r="3241" spans="1:8" s="240" customFormat="1">
      <c r="A3241" s="270"/>
      <c r="B3241" s="271"/>
      <c r="C3241" s="270"/>
      <c r="D3241" s="272"/>
      <c r="E3241" s="247"/>
      <c r="F3241" s="273"/>
      <c r="G3241" s="661"/>
      <c r="H3241" s="662"/>
    </row>
    <row r="3242" spans="1:8" s="240" customFormat="1">
      <c r="A3242" s="270"/>
      <c r="B3242" s="271"/>
      <c r="C3242" s="270"/>
      <c r="D3242" s="272"/>
      <c r="E3242" s="247"/>
      <c r="F3242" s="273"/>
      <c r="G3242" s="661"/>
      <c r="H3242" s="662"/>
    </row>
    <row r="3243" spans="1:8" s="240" customFormat="1">
      <c r="A3243" s="270"/>
      <c r="B3243" s="271"/>
      <c r="C3243" s="270"/>
      <c r="D3243" s="272"/>
      <c r="E3243" s="247"/>
      <c r="F3243" s="273"/>
      <c r="G3243" s="661"/>
      <c r="H3243" s="662"/>
    </row>
    <row r="3244" spans="1:8" s="240" customFormat="1">
      <c r="A3244" s="270"/>
      <c r="B3244" s="271"/>
      <c r="C3244" s="270"/>
      <c r="D3244" s="272"/>
      <c r="E3244" s="247"/>
      <c r="F3244" s="273"/>
      <c r="G3244" s="661"/>
      <c r="H3244" s="662"/>
    </row>
    <row r="3245" spans="1:8" s="240" customFormat="1">
      <c r="A3245" s="270"/>
      <c r="B3245" s="271"/>
      <c r="C3245" s="270"/>
      <c r="D3245" s="272"/>
      <c r="E3245" s="247"/>
      <c r="F3245" s="273"/>
      <c r="G3245" s="661"/>
      <c r="H3245" s="662"/>
    </row>
    <row r="3246" spans="1:8" s="240" customFormat="1">
      <c r="A3246" s="270"/>
      <c r="B3246" s="271"/>
      <c r="C3246" s="270"/>
      <c r="D3246" s="272"/>
      <c r="E3246" s="247"/>
      <c r="F3246" s="273"/>
      <c r="G3246" s="661"/>
      <c r="H3246" s="662"/>
    </row>
    <row r="3247" spans="1:8" s="240" customFormat="1">
      <c r="A3247" s="270"/>
      <c r="B3247" s="271"/>
      <c r="C3247" s="270"/>
      <c r="D3247" s="272"/>
      <c r="E3247" s="247"/>
      <c r="F3247" s="273"/>
      <c r="G3247" s="661"/>
      <c r="H3247" s="662"/>
    </row>
    <row r="3248" spans="1:8" s="240" customFormat="1">
      <c r="A3248" s="270"/>
      <c r="B3248" s="271"/>
      <c r="C3248" s="270"/>
      <c r="D3248" s="272"/>
      <c r="E3248" s="247"/>
      <c r="F3248" s="273"/>
      <c r="G3248" s="661"/>
      <c r="H3248" s="662"/>
    </row>
    <row r="3249" spans="1:8" s="240" customFormat="1">
      <c r="A3249" s="270"/>
      <c r="B3249" s="271"/>
      <c r="C3249" s="270"/>
      <c r="D3249" s="272"/>
      <c r="E3249" s="247"/>
      <c r="F3249" s="273"/>
      <c r="G3249" s="661"/>
      <c r="H3249" s="662"/>
    </row>
    <row r="3250" spans="1:8" s="240" customFormat="1">
      <c r="A3250" s="270"/>
      <c r="B3250" s="271"/>
      <c r="C3250" s="270"/>
      <c r="D3250" s="272"/>
      <c r="E3250" s="247"/>
      <c r="F3250" s="273"/>
      <c r="G3250" s="661"/>
      <c r="H3250" s="662"/>
    </row>
    <row r="3251" spans="1:8" s="240" customFormat="1">
      <c r="A3251" s="270"/>
      <c r="B3251" s="271"/>
      <c r="C3251" s="270"/>
      <c r="D3251" s="272"/>
      <c r="E3251" s="247"/>
      <c r="F3251" s="273"/>
      <c r="G3251" s="661"/>
      <c r="H3251" s="662"/>
    </row>
    <row r="3252" spans="1:8" s="240" customFormat="1">
      <c r="A3252" s="270"/>
      <c r="B3252" s="271"/>
      <c r="C3252" s="270"/>
      <c r="D3252" s="272"/>
      <c r="E3252" s="247"/>
      <c r="F3252" s="273"/>
      <c r="G3252" s="661"/>
      <c r="H3252" s="662"/>
    </row>
    <row r="3253" spans="1:8" s="240" customFormat="1">
      <c r="A3253" s="270"/>
      <c r="B3253" s="271"/>
      <c r="C3253" s="270"/>
      <c r="D3253" s="272"/>
      <c r="E3253" s="247"/>
      <c r="F3253" s="273"/>
      <c r="G3253" s="661"/>
      <c r="H3253" s="662"/>
    </row>
    <row r="3254" spans="1:8" s="240" customFormat="1">
      <c r="A3254" s="270"/>
      <c r="B3254" s="271"/>
      <c r="C3254" s="270"/>
      <c r="D3254" s="272"/>
      <c r="E3254" s="247"/>
      <c r="F3254" s="273"/>
      <c r="G3254" s="661"/>
      <c r="H3254" s="662"/>
    </row>
    <row r="3255" spans="1:8" s="240" customFormat="1">
      <c r="A3255" s="270"/>
      <c r="B3255" s="271"/>
      <c r="C3255" s="270"/>
      <c r="D3255" s="272"/>
      <c r="E3255" s="247"/>
      <c r="F3255" s="273"/>
      <c r="G3255" s="661"/>
      <c r="H3255" s="662"/>
    </row>
    <row r="3256" spans="1:8" s="240" customFormat="1">
      <c r="A3256" s="270"/>
      <c r="B3256" s="271"/>
      <c r="C3256" s="270"/>
      <c r="D3256" s="272"/>
      <c r="E3256" s="247"/>
      <c r="F3256" s="273"/>
      <c r="G3256" s="661"/>
      <c r="H3256" s="662"/>
    </row>
    <row r="3257" spans="1:8" s="240" customFormat="1">
      <c r="A3257" s="270"/>
      <c r="B3257" s="271"/>
      <c r="C3257" s="270"/>
      <c r="D3257" s="272"/>
      <c r="E3257" s="247"/>
      <c r="F3257" s="273"/>
      <c r="G3257" s="661"/>
      <c r="H3257" s="662"/>
    </row>
    <row r="3258" spans="1:8" s="240" customFormat="1">
      <c r="A3258" s="270"/>
      <c r="B3258" s="271"/>
      <c r="C3258" s="270"/>
      <c r="D3258" s="272"/>
      <c r="E3258" s="247"/>
      <c r="F3258" s="273"/>
      <c r="G3258" s="661"/>
      <c r="H3258" s="662"/>
    </row>
    <row r="3259" spans="1:8" s="240" customFormat="1">
      <c r="A3259" s="270"/>
      <c r="B3259" s="271"/>
      <c r="C3259" s="270"/>
      <c r="D3259" s="272"/>
      <c r="E3259" s="247"/>
      <c r="F3259" s="273"/>
      <c r="G3259" s="661"/>
      <c r="H3259" s="662"/>
    </row>
    <row r="3260" spans="1:8" s="240" customFormat="1">
      <c r="A3260" s="270"/>
      <c r="B3260" s="271"/>
      <c r="C3260" s="270"/>
      <c r="D3260" s="272"/>
      <c r="E3260" s="247"/>
      <c r="F3260" s="273"/>
      <c r="G3260" s="661"/>
      <c r="H3260" s="662"/>
    </row>
    <row r="3261" spans="1:8" s="240" customFormat="1">
      <c r="A3261" s="270"/>
      <c r="B3261" s="271"/>
      <c r="C3261" s="270"/>
      <c r="D3261" s="272"/>
      <c r="E3261" s="247"/>
      <c r="F3261" s="273"/>
      <c r="G3261" s="661"/>
      <c r="H3261" s="662"/>
    </row>
    <row r="3262" spans="1:8" s="240" customFormat="1">
      <c r="A3262" s="270"/>
      <c r="B3262" s="271"/>
      <c r="C3262" s="270"/>
      <c r="D3262" s="272"/>
      <c r="E3262" s="247"/>
      <c r="F3262" s="273"/>
      <c r="G3262" s="661"/>
      <c r="H3262" s="662"/>
    </row>
    <row r="3263" spans="1:8" s="240" customFormat="1">
      <c r="A3263" s="270"/>
      <c r="B3263" s="271"/>
      <c r="C3263" s="270"/>
      <c r="D3263" s="272"/>
      <c r="E3263" s="247"/>
      <c r="F3263" s="273"/>
      <c r="G3263" s="661"/>
      <c r="H3263" s="662"/>
    </row>
    <row r="3264" spans="1:8" s="240" customFormat="1">
      <c r="A3264" s="270"/>
      <c r="B3264" s="271"/>
      <c r="C3264" s="270"/>
      <c r="D3264" s="272"/>
      <c r="E3264" s="247"/>
      <c r="F3264" s="273"/>
      <c r="G3264" s="661"/>
      <c r="H3264" s="662"/>
    </row>
    <row r="3265" spans="1:8" s="240" customFormat="1">
      <c r="A3265" s="270"/>
      <c r="B3265" s="271"/>
      <c r="C3265" s="270"/>
      <c r="D3265" s="272"/>
      <c r="E3265" s="247"/>
      <c r="F3265" s="273"/>
      <c r="G3265" s="661"/>
      <c r="H3265" s="662"/>
    </row>
    <row r="3266" spans="1:8" s="240" customFormat="1">
      <c r="A3266" s="270"/>
      <c r="B3266" s="271"/>
      <c r="C3266" s="270"/>
      <c r="D3266" s="272"/>
      <c r="E3266" s="247"/>
      <c r="F3266" s="273"/>
      <c r="G3266" s="661"/>
      <c r="H3266" s="662"/>
    </row>
    <row r="3267" spans="1:8" s="240" customFormat="1">
      <c r="A3267" s="270"/>
      <c r="B3267" s="271"/>
      <c r="C3267" s="270"/>
      <c r="D3267" s="272"/>
      <c r="E3267" s="247"/>
      <c r="F3267" s="273"/>
      <c r="G3267" s="661"/>
      <c r="H3267" s="662"/>
    </row>
    <row r="3268" spans="1:8" s="240" customFormat="1">
      <c r="A3268" s="270"/>
      <c r="B3268" s="271"/>
      <c r="C3268" s="270"/>
      <c r="D3268" s="272"/>
      <c r="E3268" s="247"/>
      <c r="F3268" s="273"/>
      <c r="G3268" s="661"/>
      <c r="H3268" s="662"/>
    </row>
    <row r="3269" spans="1:8" s="240" customFormat="1">
      <c r="A3269" s="270"/>
      <c r="B3269" s="271"/>
      <c r="C3269" s="270"/>
      <c r="D3269" s="272"/>
      <c r="E3269" s="247"/>
      <c r="F3269" s="273"/>
      <c r="G3269" s="661"/>
      <c r="H3269" s="662"/>
    </row>
    <row r="3270" spans="1:8" s="240" customFormat="1">
      <c r="A3270" s="270"/>
      <c r="B3270" s="271"/>
      <c r="C3270" s="270"/>
      <c r="D3270" s="272"/>
      <c r="E3270" s="247"/>
      <c r="F3270" s="273"/>
      <c r="G3270" s="661"/>
      <c r="H3270" s="662"/>
    </row>
    <row r="3271" spans="1:8" s="240" customFormat="1">
      <c r="A3271" s="270"/>
      <c r="B3271" s="271"/>
      <c r="C3271" s="270"/>
      <c r="D3271" s="272"/>
      <c r="E3271" s="247"/>
      <c r="F3271" s="273"/>
      <c r="G3271" s="661"/>
      <c r="H3271" s="662"/>
    </row>
    <row r="3272" spans="1:8" s="240" customFormat="1">
      <c r="A3272" s="270"/>
      <c r="B3272" s="271"/>
      <c r="C3272" s="270"/>
      <c r="D3272" s="272"/>
      <c r="E3272" s="247"/>
      <c r="F3272" s="273"/>
      <c r="G3272" s="661"/>
      <c r="H3272" s="662"/>
    </row>
    <row r="3273" spans="1:8" s="240" customFormat="1">
      <c r="A3273" s="270"/>
      <c r="B3273" s="271"/>
      <c r="C3273" s="270"/>
      <c r="D3273" s="272"/>
      <c r="E3273" s="247"/>
      <c r="F3273" s="273"/>
      <c r="G3273" s="661"/>
      <c r="H3273" s="662"/>
    </row>
    <row r="3274" spans="1:8" s="240" customFormat="1">
      <c r="A3274" s="270"/>
      <c r="B3274" s="271"/>
      <c r="C3274" s="270"/>
      <c r="D3274" s="272"/>
      <c r="E3274" s="247"/>
      <c r="F3274" s="273"/>
      <c r="G3274" s="661"/>
      <c r="H3274" s="662"/>
    </row>
    <row r="3275" spans="1:8" s="240" customFormat="1">
      <c r="A3275" s="270"/>
      <c r="B3275" s="271"/>
      <c r="C3275" s="270"/>
      <c r="D3275" s="272"/>
      <c r="E3275" s="247"/>
      <c r="F3275" s="273"/>
      <c r="G3275" s="661"/>
      <c r="H3275" s="662"/>
    </row>
    <row r="3276" spans="1:8" s="240" customFormat="1">
      <c r="A3276" s="270"/>
      <c r="B3276" s="271"/>
      <c r="C3276" s="270"/>
      <c r="D3276" s="272"/>
      <c r="E3276" s="247"/>
      <c r="F3276" s="273"/>
      <c r="G3276" s="661"/>
      <c r="H3276" s="662"/>
    </row>
    <row r="3277" spans="1:8" s="240" customFormat="1">
      <c r="A3277" s="270"/>
      <c r="B3277" s="271"/>
      <c r="C3277" s="270"/>
      <c r="D3277" s="272"/>
      <c r="E3277" s="247"/>
      <c r="F3277" s="273"/>
      <c r="G3277" s="661"/>
      <c r="H3277" s="662"/>
    </row>
    <row r="3278" spans="1:8" s="240" customFormat="1">
      <c r="A3278" s="270"/>
      <c r="B3278" s="271"/>
      <c r="C3278" s="270"/>
      <c r="D3278" s="272"/>
      <c r="E3278" s="247"/>
      <c r="F3278" s="273"/>
      <c r="G3278" s="661"/>
      <c r="H3278" s="662"/>
    </row>
    <row r="3279" spans="1:8" s="240" customFormat="1">
      <c r="A3279" s="270"/>
      <c r="B3279" s="271"/>
      <c r="C3279" s="270"/>
      <c r="D3279" s="272"/>
      <c r="E3279" s="247"/>
      <c r="F3279" s="273"/>
      <c r="G3279" s="661"/>
      <c r="H3279" s="662"/>
    </row>
    <row r="3280" spans="1:8" s="240" customFormat="1">
      <c r="A3280" s="270"/>
      <c r="B3280" s="271"/>
      <c r="C3280" s="270"/>
      <c r="D3280" s="272"/>
      <c r="E3280" s="247"/>
      <c r="F3280" s="273"/>
      <c r="G3280" s="661"/>
      <c r="H3280" s="662"/>
    </row>
    <row r="3281" spans="1:8" s="240" customFormat="1">
      <c r="A3281" s="270"/>
      <c r="B3281" s="271"/>
      <c r="C3281" s="270"/>
      <c r="D3281" s="272"/>
      <c r="E3281" s="247"/>
      <c r="F3281" s="273"/>
      <c r="G3281" s="661"/>
      <c r="H3281" s="662"/>
    </row>
    <row r="3282" spans="1:8" s="240" customFormat="1">
      <c r="A3282" s="270"/>
      <c r="B3282" s="271"/>
      <c r="C3282" s="270"/>
      <c r="D3282" s="272"/>
      <c r="E3282" s="247"/>
      <c r="F3282" s="273"/>
      <c r="G3282" s="661"/>
      <c r="H3282" s="662"/>
    </row>
    <row r="3283" spans="1:8" s="240" customFormat="1">
      <c r="A3283" s="270"/>
      <c r="B3283" s="271"/>
      <c r="C3283" s="270"/>
      <c r="D3283" s="272"/>
      <c r="E3283" s="247"/>
      <c r="F3283" s="273"/>
      <c r="G3283" s="661"/>
      <c r="H3283" s="662"/>
    </row>
    <row r="3284" spans="1:8" s="240" customFormat="1">
      <c r="A3284" s="270"/>
      <c r="B3284" s="271"/>
      <c r="C3284" s="270"/>
      <c r="D3284" s="272"/>
      <c r="E3284" s="247"/>
      <c r="F3284" s="273"/>
      <c r="G3284" s="661"/>
      <c r="H3284" s="662"/>
    </row>
    <row r="3285" spans="1:8" s="240" customFormat="1">
      <c r="A3285" s="270"/>
      <c r="B3285" s="271"/>
      <c r="C3285" s="270"/>
      <c r="D3285" s="272"/>
      <c r="E3285" s="247"/>
      <c r="F3285" s="273"/>
      <c r="G3285" s="661"/>
      <c r="H3285" s="662"/>
    </row>
    <row r="3286" spans="1:8" s="240" customFormat="1">
      <c r="A3286" s="270"/>
      <c r="B3286" s="271"/>
      <c r="C3286" s="270"/>
      <c r="D3286" s="272"/>
      <c r="E3286" s="247"/>
      <c r="F3286" s="273"/>
      <c r="G3286" s="661"/>
      <c r="H3286" s="662"/>
    </row>
    <row r="3287" spans="1:8" s="240" customFormat="1">
      <c r="A3287" s="270"/>
      <c r="B3287" s="271"/>
      <c r="C3287" s="270"/>
      <c r="D3287" s="272"/>
      <c r="E3287" s="247"/>
      <c r="F3287" s="273"/>
      <c r="G3287" s="661"/>
      <c r="H3287" s="662"/>
    </row>
    <row r="3288" spans="1:8" s="240" customFormat="1">
      <c r="A3288" s="270"/>
      <c r="B3288" s="271"/>
      <c r="C3288" s="270"/>
      <c r="D3288" s="272"/>
      <c r="E3288" s="247"/>
      <c r="F3288" s="273"/>
      <c r="G3288" s="661"/>
      <c r="H3288" s="662"/>
    </row>
    <row r="3289" spans="1:8" s="240" customFormat="1">
      <c r="A3289" s="270"/>
      <c r="B3289" s="271"/>
      <c r="C3289" s="270"/>
      <c r="D3289" s="272"/>
      <c r="E3289" s="247"/>
      <c r="F3289" s="273"/>
      <c r="G3289" s="661"/>
      <c r="H3289" s="662"/>
    </row>
    <row r="3290" spans="1:8" s="240" customFormat="1">
      <c r="A3290" s="270"/>
      <c r="B3290" s="271"/>
      <c r="C3290" s="270"/>
      <c r="D3290" s="272"/>
      <c r="E3290" s="247"/>
      <c r="F3290" s="273"/>
      <c r="G3290" s="661"/>
      <c r="H3290" s="662"/>
    </row>
    <row r="3291" spans="1:8" s="240" customFormat="1">
      <c r="A3291" s="270"/>
      <c r="B3291" s="271"/>
      <c r="C3291" s="270"/>
      <c r="D3291" s="272"/>
      <c r="E3291" s="247"/>
      <c r="F3291" s="273"/>
      <c r="G3291" s="661"/>
      <c r="H3291" s="662"/>
    </row>
    <row r="3292" spans="1:8" s="240" customFormat="1">
      <c r="A3292" s="270"/>
      <c r="B3292" s="271"/>
      <c r="C3292" s="270"/>
      <c r="D3292" s="272"/>
      <c r="E3292" s="247"/>
      <c r="F3292" s="273"/>
      <c r="G3292" s="661"/>
      <c r="H3292" s="662"/>
    </row>
    <row r="3293" spans="1:8" s="240" customFormat="1">
      <c r="A3293" s="270"/>
      <c r="B3293" s="271"/>
      <c r="C3293" s="270"/>
      <c r="D3293" s="272"/>
      <c r="E3293" s="247"/>
      <c r="F3293" s="273"/>
      <c r="G3293" s="661"/>
      <c r="H3293" s="662"/>
    </row>
    <row r="3294" spans="1:8" s="240" customFormat="1">
      <c r="A3294" s="270"/>
      <c r="B3294" s="271"/>
      <c r="C3294" s="270"/>
      <c r="D3294" s="272"/>
      <c r="E3294" s="247"/>
      <c r="F3294" s="273"/>
      <c r="G3294" s="661"/>
      <c r="H3294" s="662"/>
    </row>
    <row r="3295" spans="1:8" s="240" customFormat="1">
      <c r="A3295" s="270"/>
      <c r="B3295" s="271"/>
      <c r="C3295" s="270"/>
      <c r="D3295" s="272"/>
      <c r="E3295" s="247"/>
      <c r="F3295" s="273"/>
      <c r="G3295" s="661"/>
      <c r="H3295" s="662"/>
    </row>
    <row r="3296" spans="1:8" s="240" customFormat="1">
      <c r="A3296" s="270"/>
      <c r="B3296" s="271"/>
      <c r="C3296" s="270"/>
      <c r="D3296" s="272"/>
      <c r="E3296" s="247"/>
      <c r="F3296" s="273"/>
      <c r="G3296" s="661"/>
      <c r="H3296" s="662"/>
    </row>
    <row r="3297" spans="1:8" s="240" customFormat="1">
      <c r="A3297" s="270"/>
      <c r="B3297" s="271"/>
      <c r="C3297" s="270"/>
      <c r="D3297" s="272"/>
      <c r="E3297" s="247"/>
      <c r="F3297" s="273"/>
      <c r="G3297" s="661"/>
      <c r="H3297" s="662"/>
    </row>
    <row r="3298" spans="1:8" s="240" customFormat="1">
      <c r="A3298" s="270"/>
      <c r="B3298" s="271"/>
      <c r="C3298" s="270"/>
      <c r="D3298" s="272"/>
      <c r="E3298" s="247"/>
      <c r="F3298" s="273"/>
      <c r="G3298" s="661"/>
      <c r="H3298" s="662"/>
    </row>
    <row r="3299" spans="1:8" s="240" customFormat="1">
      <c r="A3299" s="270"/>
      <c r="B3299" s="271"/>
      <c r="C3299" s="270"/>
      <c r="D3299" s="272"/>
      <c r="E3299" s="247"/>
      <c r="F3299" s="273"/>
      <c r="G3299" s="661"/>
      <c r="H3299" s="662"/>
    </row>
    <row r="3300" spans="1:8" s="240" customFormat="1">
      <c r="A3300" s="270"/>
      <c r="B3300" s="271"/>
      <c r="C3300" s="270"/>
      <c r="D3300" s="272"/>
      <c r="E3300" s="247"/>
      <c r="F3300" s="273"/>
      <c r="G3300" s="661"/>
      <c r="H3300" s="662"/>
    </row>
    <row r="3301" spans="1:8" s="240" customFormat="1">
      <c r="A3301" s="270"/>
      <c r="B3301" s="271"/>
      <c r="C3301" s="270"/>
      <c r="D3301" s="272"/>
      <c r="E3301" s="247"/>
      <c r="F3301" s="273"/>
      <c r="G3301" s="661"/>
      <c r="H3301" s="662"/>
    </row>
    <row r="3302" spans="1:8" s="240" customFormat="1">
      <c r="A3302" s="270"/>
      <c r="B3302" s="271"/>
      <c r="C3302" s="270"/>
      <c r="D3302" s="272"/>
      <c r="E3302" s="247"/>
      <c r="F3302" s="273"/>
      <c r="G3302" s="661"/>
      <c r="H3302" s="662"/>
    </row>
    <row r="3303" spans="1:8" s="240" customFormat="1">
      <c r="A3303" s="270"/>
      <c r="B3303" s="271"/>
      <c r="C3303" s="270"/>
      <c r="D3303" s="272"/>
      <c r="E3303" s="247"/>
      <c r="F3303" s="273"/>
      <c r="G3303" s="661"/>
      <c r="H3303" s="662"/>
    </row>
    <row r="3304" spans="1:8" s="240" customFormat="1">
      <c r="A3304" s="270"/>
      <c r="B3304" s="271"/>
      <c r="C3304" s="270"/>
      <c r="D3304" s="272"/>
      <c r="E3304" s="247"/>
      <c r="F3304" s="273"/>
      <c r="G3304" s="661"/>
      <c r="H3304" s="662"/>
    </row>
    <row r="3305" spans="1:8" s="240" customFormat="1">
      <c r="A3305" s="270"/>
      <c r="B3305" s="271"/>
      <c r="C3305" s="270"/>
      <c r="D3305" s="272"/>
      <c r="E3305" s="247"/>
      <c r="F3305" s="273"/>
      <c r="G3305" s="661"/>
      <c r="H3305" s="662"/>
    </row>
    <row r="3306" spans="1:8" s="240" customFormat="1">
      <c r="A3306" s="270"/>
      <c r="B3306" s="271"/>
      <c r="C3306" s="270"/>
      <c r="D3306" s="272"/>
      <c r="E3306" s="247"/>
      <c r="F3306" s="273"/>
      <c r="G3306" s="661"/>
      <c r="H3306" s="662"/>
    </row>
    <row r="3307" spans="1:8" s="240" customFormat="1">
      <c r="A3307" s="270"/>
      <c r="B3307" s="271"/>
      <c r="C3307" s="270"/>
      <c r="D3307" s="272"/>
      <c r="E3307" s="247"/>
      <c r="F3307" s="273"/>
      <c r="G3307" s="661"/>
      <c r="H3307" s="662"/>
    </row>
    <row r="3308" spans="1:8" s="240" customFormat="1">
      <c r="A3308" s="270"/>
      <c r="B3308" s="271"/>
      <c r="C3308" s="270"/>
      <c r="D3308" s="272"/>
      <c r="E3308" s="247"/>
      <c r="F3308" s="273"/>
      <c r="G3308" s="661"/>
      <c r="H3308" s="662"/>
    </row>
    <row r="3309" spans="1:8" s="240" customFormat="1">
      <c r="A3309" s="270"/>
      <c r="B3309" s="271"/>
      <c r="C3309" s="270"/>
      <c r="D3309" s="272"/>
      <c r="E3309" s="247"/>
      <c r="F3309" s="273"/>
      <c r="G3309" s="661"/>
      <c r="H3309" s="662"/>
    </row>
    <row r="3310" spans="1:8" s="240" customFormat="1">
      <c r="A3310" s="270"/>
      <c r="B3310" s="271"/>
      <c r="C3310" s="270"/>
      <c r="D3310" s="272"/>
      <c r="E3310" s="247"/>
      <c r="F3310" s="273"/>
      <c r="G3310" s="661"/>
      <c r="H3310" s="662"/>
    </row>
    <row r="3311" spans="1:8" s="240" customFormat="1">
      <c r="A3311" s="270"/>
      <c r="B3311" s="271"/>
      <c r="C3311" s="270"/>
      <c r="D3311" s="272"/>
      <c r="E3311" s="247"/>
      <c r="F3311" s="273"/>
      <c r="G3311" s="661"/>
      <c r="H3311" s="662"/>
    </row>
    <row r="3312" spans="1:8" s="240" customFormat="1">
      <c r="A3312" s="270"/>
      <c r="B3312" s="271"/>
      <c r="C3312" s="270"/>
      <c r="D3312" s="272"/>
      <c r="E3312" s="247"/>
      <c r="F3312" s="273"/>
      <c r="G3312" s="661"/>
      <c r="H3312" s="662"/>
    </row>
    <row r="3313" spans="1:8" s="240" customFormat="1">
      <c r="A3313" s="270"/>
      <c r="B3313" s="271"/>
      <c r="C3313" s="270"/>
      <c r="D3313" s="272"/>
      <c r="E3313" s="247"/>
      <c r="F3313" s="273"/>
      <c r="G3313" s="661"/>
      <c r="H3313" s="662"/>
    </row>
    <row r="3314" spans="1:8" s="240" customFormat="1">
      <c r="A3314" s="270"/>
      <c r="B3314" s="271"/>
      <c r="C3314" s="270"/>
      <c r="D3314" s="272"/>
      <c r="E3314" s="247"/>
      <c r="F3314" s="273"/>
      <c r="G3314" s="661"/>
      <c r="H3314" s="662"/>
    </row>
    <row r="3315" spans="1:8" s="240" customFormat="1">
      <c r="A3315" s="270"/>
      <c r="B3315" s="271"/>
      <c r="C3315" s="270"/>
      <c r="D3315" s="272"/>
      <c r="E3315" s="247"/>
      <c r="F3315" s="273"/>
      <c r="G3315" s="661"/>
      <c r="H3315" s="662"/>
    </row>
    <row r="3316" spans="1:8" s="240" customFormat="1">
      <c r="A3316" s="270"/>
      <c r="B3316" s="271"/>
      <c r="C3316" s="270"/>
      <c r="D3316" s="272"/>
      <c r="E3316" s="247"/>
      <c r="F3316" s="273"/>
      <c r="G3316" s="661"/>
      <c r="H3316" s="662"/>
    </row>
    <row r="3317" spans="1:8" s="240" customFormat="1">
      <c r="A3317" s="270"/>
      <c r="B3317" s="271"/>
      <c r="C3317" s="270"/>
      <c r="D3317" s="272"/>
      <c r="E3317" s="247"/>
      <c r="F3317" s="273"/>
      <c r="G3317" s="661"/>
      <c r="H3317" s="662"/>
    </row>
    <row r="3318" spans="1:8" s="240" customFormat="1">
      <c r="A3318" s="270"/>
      <c r="B3318" s="271"/>
      <c r="C3318" s="270"/>
      <c r="D3318" s="272"/>
      <c r="E3318" s="247"/>
      <c r="F3318" s="273"/>
      <c r="G3318" s="661"/>
      <c r="H3318" s="662"/>
    </row>
    <row r="3319" spans="1:8" s="240" customFormat="1">
      <c r="A3319" s="270"/>
      <c r="B3319" s="271"/>
      <c r="C3319" s="270"/>
      <c r="D3319" s="272"/>
      <c r="E3319" s="247"/>
      <c r="F3319" s="273"/>
      <c r="G3319" s="661"/>
      <c r="H3319" s="662"/>
    </row>
    <row r="3320" spans="1:8" s="240" customFormat="1">
      <c r="A3320" s="270"/>
      <c r="B3320" s="271"/>
      <c r="C3320" s="270"/>
      <c r="D3320" s="272"/>
      <c r="E3320" s="247"/>
      <c r="F3320" s="273"/>
      <c r="G3320" s="661"/>
      <c r="H3320" s="662"/>
    </row>
    <row r="3321" spans="1:8" s="240" customFormat="1">
      <c r="A3321" s="270"/>
      <c r="B3321" s="271"/>
      <c r="C3321" s="270"/>
      <c r="D3321" s="272"/>
      <c r="E3321" s="247"/>
      <c r="F3321" s="273"/>
      <c r="G3321" s="661"/>
      <c r="H3321" s="662"/>
    </row>
    <row r="3322" spans="1:8" s="240" customFormat="1">
      <c r="A3322" s="270"/>
      <c r="B3322" s="271"/>
      <c r="C3322" s="270"/>
      <c r="D3322" s="272"/>
      <c r="E3322" s="247"/>
      <c r="F3322" s="273"/>
      <c r="G3322" s="661"/>
      <c r="H3322" s="662"/>
    </row>
    <row r="3323" spans="1:8" s="240" customFormat="1">
      <c r="A3323" s="270"/>
      <c r="B3323" s="271"/>
      <c r="C3323" s="270"/>
      <c r="D3323" s="272"/>
      <c r="E3323" s="247"/>
      <c r="F3323" s="273"/>
      <c r="G3323" s="661"/>
      <c r="H3323" s="662"/>
    </row>
    <row r="3324" spans="1:8" s="240" customFormat="1">
      <c r="A3324" s="270"/>
      <c r="B3324" s="271"/>
      <c r="C3324" s="270"/>
      <c r="D3324" s="272"/>
      <c r="E3324" s="247"/>
      <c r="F3324" s="273"/>
      <c r="G3324" s="661"/>
      <c r="H3324" s="662"/>
    </row>
    <row r="3325" spans="1:8" s="240" customFormat="1">
      <c r="A3325" s="270"/>
      <c r="B3325" s="271"/>
      <c r="C3325" s="270"/>
      <c r="D3325" s="272"/>
      <c r="E3325" s="247"/>
      <c r="F3325" s="273"/>
      <c r="G3325" s="661"/>
      <c r="H3325" s="662"/>
    </row>
    <row r="3326" spans="1:8" s="240" customFormat="1">
      <c r="A3326" s="270"/>
      <c r="B3326" s="271"/>
      <c r="C3326" s="270"/>
      <c r="D3326" s="272"/>
      <c r="E3326" s="247"/>
      <c r="F3326" s="273"/>
      <c r="G3326" s="661"/>
      <c r="H3326" s="662"/>
    </row>
    <row r="3327" spans="1:8" s="240" customFormat="1">
      <c r="A3327" s="270"/>
      <c r="B3327" s="271"/>
      <c r="C3327" s="270"/>
      <c r="D3327" s="272"/>
      <c r="E3327" s="247"/>
      <c r="F3327" s="273"/>
      <c r="G3327" s="661"/>
      <c r="H3327" s="662"/>
    </row>
    <row r="3328" spans="1:8" s="240" customFormat="1">
      <c r="A3328" s="270"/>
      <c r="B3328" s="271"/>
      <c r="C3328" s="270"/>
      <c r="D3328" s="272"/>
      <c r="E3328" s="247"/>
      <c r="F3328" s="273"/>
      <c r="G3328" s="661"/>
      <c r="H3328" s="662"/>
    </row>
    <row r="3329" spans="1:8" s="240" customFormat="1">
      <c r="A3329" s="270"/>
      <c r="B3329" s="271"/>
      <c r="C3329" s="270"/>
      <c r="D3329" s="272"/>
      <c r="E3329" s="247"/>
      <c r="F3329" s="273"/>
      <c r="G3329" s="661"/>
      <c r="H3329" s="662"/>
    </row>
    <row r="3330" spans="1:8" s="240" customFormat="1">
      <c r="A3330" s="270"/>
      <c r="B3330" s="271"/>
      <c r="C3330" s="270"/>
      <c r="D3330" s="272"/>
      <c r="E3330" s="247"/>
      <c r="F3330" s="273"/>
      <c r="G3330" s="661"/>
      <c r="H3330" s="662"/>
    </row>
    <row r="3331" spans="1:8" s="240" customFormat="1">
      <c r="A3331" s="270"/>
      <c r="B3331" s="271"/>
      <c r="C3331" s="270"/>
      <c r="D3331" s="272"/>
      <c r="E3331" s="247"/>
      <c r="F3331" s="273"/>
      <c r="G3331" s="661"/>
      <c r="H3331" s="662"/>
    </row>
    <row r="3332" spans="1:8" s="240" customFormat="1">
      <c r="A3332" s="270"/>
      <c r="B3332" s="271"/>
      <c r="C3332" s="270"/>
      <c r="D3332" s="272"/>
      <c r="E3332" s="247"/>
      <c r="F3332" s="273"/>
      <c r="G3332" s="661"/>
      <c r="H3332" s="662"/>
    </row>
    <row r="3333" spans="1:8" s="240" customFormat="1">
      <c r="A3333" s="270"/>
      <c r="B3333" s="271"/>
      <c r="C3333" s="270"/>
      <c r="D3333" s="272"/>
      <c r="E3333" s="247"/>
      <c r="F3333" s="273"/>
      <c r="G3333" s="661"/>
      <c r="H3333" s="662"/>
    </row>
    <row r="3334" spans="1:8" s="240" customFormat="1">
      <c r="A3334" s="270"/>
      <c r="B3334" s="271"/>
      <c r="C3334" s="270"/>
      <c r="D3334" s="272"/>
      <c r="E3334" s="247"/>
      <c r="F3334" s="273"/>
      <c r="G3334" s="661"/>
      <c r="H3334" s="662"/>
    </row>
    <row r="3335" spans="1:8" s="240" customFormat="1">
      <c r="A3335" s="270"/>
      <c r="B3335" s="271"/>
      <c r="C3335" s="270"/>
      <c r="D3335" s="272"/>
      <c r="E3335" s="247"/>
      <c r="F3335" s="273"/>
      <c r="G3335" s="661"/>
      <c r="H3335" s="662"/>
    </row>
    <row r="3336" spans="1:8" s="240" customFormat="1">
      <c r="A3336" s="270"/>
      <c r="B3336" s="271"/>
      <c r="C3336" s="270"/>
      <c r="D3336" s="272"/>
      <c r="E3336" s="247"/>
      <c r="F3336" s="273"/>
      <c r="G3336" s="661"/>
      <c r="H3336" s="662"/>
    </row>
    <row r="3337" spans="1:8" s="240" customFormat="1">
      <c r="A3337" s="270"/>
      <c r="B3337" s="271"/>
      <c r="C3337" s="270"/>
      <c r="D3337" s="272"/>
      <c r="E3337" s="247"/>
      <c r="F3337" s="273"/>
      <c r="G3337" s="661"/>
      <c r="H3337" s="662"/>
    </row>
    <row r="3338" spans="1:8" s="240" customFormat="1">
      <c r="A3338" s="270"/>
      <c r="B3338" s="271"/>
      <c r="C3338" s="270"/>
      <c r="D3338" s="272"/>
      <c r="E3338" s="247"/>
      <c r="F3338" s="273"/>
      <c r="G3338" s="661"/>
      <c r="H3338" s="662"/>
    </row>
    <row r="3339" spans="1:8" s="240" customFormat="1">
      <c r="A3339" s="270"/>
      <c r="B3339" s="271"/>
      <c r="C3339" s="270"/>
      <c r="D3339" s="272"/>
      <c r="E3339" s="247"/>
      <c r="F3339" s="273"/>
      <c r="G3339" s="661"/>
      <c r="H3339" s="662"/>
    </row>
    <row r="3340" spans="1:8" s="240" customFormat="1">
      <c r="A3340" s="270"/>
      <c r="B3340" s="271"/>
      <c r="C3340" s="270"/>
      <c r="D3340" s="272"/>
      <c r="E3340" s="247"/>
      <c r="F3340" s="273"/>
      <c r="G3340" s="661"/>
      <c r="H3340" s="662"/>
    </row>
    <row r="3341" spans="1:8" s="240" customFormat="1">
      <c r="A3341" s="270"/>
      <c r="B3341" s="271"/>
      <c r="C3341" s="270"/>
      <c r="D3341" s="272"/>
      <c r="E3341" s="247"/>
      <c r="F3341" s="273"/>
      <c r="G3341" s="661"/>
      <c r="H3341" s="662"/>
    </row>
    <row r="3342" spans="1:8" s="240" customFormat="1">
      <c r="A3342" s="270"/>
      <c r="B3342" s="271"/>
      <c r="C3342" s="270"/>
      <c r="D3342" s="272"/>
      <c r="E3342" s="247"/>
      <c r="F3342" s="273"/>
      <c r="G3342" s="661"/>
      <c r="H3342" s="662"/>
    </row>
    <row r="3343" spans="1:8" s="240" customFormat="1">
      <c r="A3343" s="270"/>
      <c r="B3343" s="271"/>
      <c r="C3343" s="270"/>
      <c r="D3343" s="272"/>
      <c r="E3343" s="247"/>
      <c r="F3343" s="273"/>
      <c r="G3343" s="661"/>
      <c r="H3343" s="662"/>
    </row>
    <row r="3344" spans="1:8" s="240" customFormat="1">
      <c r="A3344" s="270"/>
      <c r="B3344" s="271"/>
      <c r="C3344" s="270"/>
      <c r="D3344" s="272"/>
      <c r="E3344" s="247"/>
      <c r="F3344" s="273"/>
      <c r="G3344" s="661"/>
      <c r="H3344" s="662"/>
    </row>
    <row r="3345" spans="1:8" s="240" customFormat="1">
      <c r="A3345" s="270"/>
      <c r="B3345" s="271"/>
      <c r="C3345" s="270"/>
      <c r="D3345" s="272"/>
      <c r="E3345" s="247"/>
      <c r="F3345" s="273"/>
      <c r="G3345" s="661"/>
      <c r="H3345" s="662"/>
    </row>
    <row r="3346" spans="1:8" s="240" customFormat="1">
      <c r="A3346" s="270"/>
      <c r="B3346" s="271"/>
      <c r="C3346" s="270"/>
      <c r="D3346" s="272"/>
      <c r="E3346" s="247"/>
      <c r="F3346" s="273"/>
      <c r="G3346" s="661"/>
      <c r="H3346" s="662"/>
    </row>
    <row r="3347" spans="1:8" s="240" customFormat="1">
      <c r="A3347" s="270"/>
      <c r="B3347" s="271"/>
      <c r="C3347" s="270"/>
      <c r="D3347" s="272"/>
      <c r="E3347" s="247"/>
      <c r="F3347" s="273"/>
      <c r="G3347" s="661"/>
      <c r="H3347" s="662"/>
    </row>
    <row r="3348" spans="1:8" s="240" customFormat="1">
      <c r="A3348" s="270"/>
      <c r="B3348" s="271"/>
      <c r="C3348" s="270"/>
      <c r="D3348" s="272"/>
      <c r="E3348" s="247"/>
      <c r="F3348" s="273"/>
      <c r="G3348" s="661"/>
      <c r="H3348" s="662"/>
    </row>
    <row r="3349" spans="1:8" s="240" customFormat="1">
      <c r="A3349" s="270"/>
      <c r="B3349" s="271"/>
      <c r="C3349" s="270"/>
      <c r="D3349" s="272"/>
      <c r="E3349" s="247"/>
      <c r="F3349" s="273"/>
      <c r="G3349" s="661"/>
      <c r="H3349" s="662"/>
    </row>
    <row r="3350" spans="1:8" s="240" customFormat="1">
      <c r="A3350" s="270"/>
      <c r="B3350" s="271"/>
      <c r="C3350" s="270"/>
      <c r="D3350" s="272"/>
      <c r="E3350" s="247"/>
      <c r="F3350" s="273"/>
      <c r="G3350" s="661"/>
      <c r="H3350" s="662"/>
    </row>
    <row r="3351" spans="1:8" s="240" customFormat="1">
      <c r="A3351" s="270"/>
      <c r="B3351" s="271"/>
      <c r="C3351" s="270"/>
      <c r="D3351" s="272"/>
      <c r="E3351" s="247"/>
      <c r="F3351" s="273"/>
      <c r="G3351" s="661"/>
      <c r="H3351" s="662"/>
    </row>
    <row r="3352" spans="1:8" s="240" customFormat="1">
      <c r="A3352" s="270"/>
      <c r="B3352" s="271"/>
      <c r="C3352" s="270"/>
      <c r="D3352" s="272"/>
      <c r="E3352" s="247"/>
      <c r="F3352" s="273"/>
      <c r="G3352" s="661"/>
      <c r="H3352" s="662"/>
    </row>
    <row r="3353" spans="1:8" s="240" customFormat="1">
      <c r="A3353" s="270"/>
      <c r="B3353" s="271"/>
      <c r="C3353" s="270"/>
      <c r="D3353" s="272"/>
      <c r="E3353" s="247"/>
      <c r="F3353" s="273"/>
      <c r="G3353" s="661"/>
      <c r="H3353" s="662"/>
    </row>
    <row r="3354" spans="1:8" s="240" customFormat="1">
      <c r="A3354" s="270"/>
      <c r="B3354" s="271"/>
      <c r="C3354" s="270"/>
      <c r="D3354" s="272"/>
      <c r="E3354" s="247"/>
      <c r="F3354" s="273"/>
      <c r="G3354" s="661"/>
      <c r="H3354" s="662"/>
    </row>
    <row r="3355" spans="1:8" s="240" customFormat="1">
      <c r="A3355" s="270"/>
      <c r="B3355" s="271"/>
      <c r="C3355" s="270"/>
      <c r="D3355" s="272"/>
      <c r="E3355" s="247"/>
      <c r="F3355" s="273"/>
      <c r="G3355" s="661"/>
      <c r="H3355" s="662"/>
    </row>
    <row r="3356" spans="1:8" s="240" customFormat="1">
      <c r="A3356" s="270"/>
      <c r="B3356" s="271"/>
      <c r="C3356" s="270"/>
      <c r="D3356" s="272"/>
      <c r="E3356" s="247"/>
      <c r="F3356" s="273"/>
      <c r="G3356" s="661"/>
      <c r="H3356" s="662"/>
    </row>
    <row r="3357" spans="1:8" s="240" customFormat="1">
      <c r="A3357" s="270"/>
      <c r="B3357" s="271"/>
      <c r="C3357" s="270"/>
      <c r="D3357" s="272"/>
      <c r="E3357" s="247"/>
      <c r="F3357" s="273"/>
      <c r="G3357" s="661"/>
      <c r="H3357" s="662"/>
    </row>
    <row r="3358" spans="1:8" s="240" customFormat="1">
      <c r="A3358" s="270"/>
      <c r="B3358" s="271"/>
      <c r="C3358" s="270"/>
      <c r="D3358" s="272"/>
      <c r="E3358" s="247"/>
      <c r="F3358" s="273"/>
      <c r="G3358" s="661"/>
      <c r="H3358" s="662"/>
    </row>
    <row r="3359" spans="1:8" s="240" customFormat="1">
      <c r="A3359" s="270"/>
      <c r="B3359" s="271"/>
      <c r="C3359" s="270"/>
      <c r="D3359" s="272"/>
      <c r="E3359" s="247"/>
      <c r="F3359" s="273"/>
      <c r="G3359" s="661"/>
      <c r="H3359" s="662"/>
    </row>
    <row r="3360" spans="1:8" s="240" customFormat="1">
      <c r="A3360" s="270"/>
      <c r="B3360" s="271"/>
      <c r="C3360" s="270"/>
      <c r="D3360" s="272"/>
      <c r="E3360" s="247"/>
      <c r="F3360" s="273"/>
      <c r="G3360" s="661"/>
      <c r="H3360" s="662"/>
    </row>
    <row r="3361" spans="1:8" s="240" customFormat="1">
      <c r="A3361" s="270"/>
      <c r="B3361" s="271"/>
      <c r="C3361" s="270"/>
      <c r="D3361" s="272"/>
      <c r="E3361" s="247"/>
      <c r="F3361" s="273"/>
      <c r="G3361" s="661"/>
      <c r="H3361" s="662"/>
    </row>
    <row r="3362" spans="1:8" s="240" customFormat="1">
      <c r="A3362" s="270"/>
      <c r="B3362" s="271"/>
      <c r="C3362" s="270"/>
      <c r="D3362" s="272"/>
      <c r="E3362" s="247"/>
      <c r="F3362" s="273"/>
      <c r="G3362" s="661"/>
      <c r="H3362" s="662"/>
    </row>
    <row r="3363" spans="1:8" s="240" customFormat="1">
      <c r="A3363" s="270"/>
      <c r="B3363" s="271"/>
      <c r="C3363" s="270"/>
      <c r="D3363" s="272"/>
      <c r="E3363" s="247"/>
      <c r="F3363" s="273"/>
      <c r="G3363" s="661"/>
      <c r="H3363" s="662"/>
    </row>
    <row r="3364" spans="1:8" s="240" customFormat="1">
      <c r="A3364" s="270"/>
      <c r="B3364" s="271"/>
      <c r="C3364" s="270"/>
      <c r="D3364" s="272"/>
      <c r="E3364" s="247"/>
      <c r="F3364" s="273"/>
      <c r="G3364" s="661"/>
      <c r="H3364" s="662"/>
    </row>
    <row r="3365" spans="1:8" s="240" customFormat="1">
      <c r="A3365" s="270"/>
      <c r="B3365" s="271"/>
      <c r="C3365" s="270"/>
      <c r="D3365" s="272"/>
      <c r="E3365" s="247"/>
      <c r="F3365" s="273"/>
      <c r="G3365" s="661"/>
      <c r="H3365" s="662"/>
    </row>
    <row r="3366" spans="1:8" s="240" customFormat="1">
      <c r="A3366" s="270"/>
      <c r="B3366" s="271"/>
      <c r="C3366" s="270"/>
      <c r="D3366" s="272"/>
      <c r="E3366" s="247"/>
      <c r="F3366" s="273"/>
      <c r="G3366" s="661"/>
      <c r="H3366" s="662"/>
    </row>
    <row r="3367" spans="1:8" s="240" customFormat="1">
      <c r="A3367" s="270"/>
      <c r="B3367" s="271"/>
      <c r="C3367" s="270"/>
      <c r="D3367" s="272"/>
      <c r="E3367" s="247"/>
      <c r="F3367" s="273"/>
      <c r="G3367" s="661"/>
      <c r="H3367" s="662"/>
    </row>
    <row r="3368" spans="1:8" s="240" customFormat="1">
      <c r="A3368" s="270"/>
      <c r="B3368" s="271"/>
      <c r="C3368" s="270"/>
      <c r="D3368" s="272"/>
      <c r="E3368" s="247"/>
      <c r="F3368" s="273"/>
      <c r="G3368" s="661"/>
      <c r="H3368" s="662"/>
    </row>
    <row r="3369" spans="1:8" s="240" customFormat="1">
      <c r="A3369" s="270"/>
      <c r="B3369" s="271"/>
      <c r="C3369" s="270"/>
      <c r="D3369" s="272"/>
      <c r="E3369" s="247"/>
      <c r="F3369" s="273"/>
      <c r="G3369" s="661"/>
      <c r="H3369" s="662"/>
    </row>
    <row r="3370" spans="1:8" s="240" customFormat="1">
      <c r="A3370" s="270"/>
      <c r="B3370" s="271"/>
      <c r="C3370" s="270"/>
      <c r="D3370" s="272"/>
      <c r="E3370" s="247"/>
      <c r="F3370" s="273"/>
      <c r="G3370" s="661"/>
      <c r="H3370" s="662"/>
    </row>
    <row r="3371" spans="1:8" s="240" customFormat="1">
      <c r="A3371" s="270"/>
      <c r="B3371" s="271"/>
      <c r="C3371" s="270"/>
      <c r="D3371" s="272"/>
      <c r="E3371" s="247"/>
      <c r="F3371" s="273"/>
      <c r="G3371" s="661"/>
      <c r="H3371" s="662"/>
    </row>
    <row r="3372" spans="1:8" s="240" customFormat="1">
      <c r="A3372" s="270"/>
      <c r="B3372" s="271"/>
      <c r="C3372" s="270"/>
      <c r="D3372" s="272"/>
      <c r="E3372" s="247"/>
      <c r="F3372" s="273"/>
      <c r="G3372" s="661"/>
      <c r="H3372" s="662"/>
    </row>
    <row r="3373" spans="1:8" s="240" customFormat="1">
      <c r="A3373" s="270"/>
      <c r="B3373" s="271"/>
      <c r="C3373" s="270"/>
      <c r="D3373" s="272"/>
      <c r="E3373" s="247"/>
      <c r="F3373" s="273"/>
      <c r="G3373" s="661"/>
      <c r="H3373" s="662"/>
    </row>
    <row r="3374" spans="1:8" s="240" customFormat="1">
      <c r="A3374" s="270"/>
      <c r="B3374" s="271"/>
      <c r="C3374" s="270"/>
      <c r="D3374" s="272"/>
      <c r="E3374" s="247"/>
      <c r="F3374" s="273"/>
      <c r="G3374" s="661"/>
      <c r="H3374" s="662"/>
    </row>
    <row r="3375" spans="1:8" s="240" customFormat="1">
      <c r="A3375" s="270"/>
      <c r="B3375" s="271"/>
      <c r="C3375" s="270"/>
      <c r="D3375" s="272"/>
      <c r="E3375" s="247"/>
      <c r="F3375" s="273"/>
      <c r="G3375" s="661"/>
      <c r="H3375" s="662"/>
    </row>
    <row r="3376" spans="1:8" s="240" customFormat="1">
      <c r="A3376" s="270"/>
      <c r="B3376" s="271"/>
      <c r="C3376" s="270"/>
      <c r="D3376" s="272"/>
      <c r="E3376" s="247"/>
      <c r="F3376" s="273"/>
      <c r="G3376" s="661"/>
      <c r="H3376" s="662"/>
    </row>
    <row r="3377" spans="1:8" s="240" customFormat="1">
      <c r="A3377" s="270"/>
      <c r="B3377" s="271"/>
      <c r="C3377" s="270"/>
      <c r="D3377" s="272"/>
      <c r="E3377" s="247"/>
      <c r="F3377" s="273"/>
      <c r="G3377" s="661"/>
      <c r="H3377" s="662"/>
    </row>
    <row r="3378" spans="1:8" s="240" customFormat="1">
      <c r="A3378" s="270"/>
      <c r="B3378" s="271"/>
      <c r="C3378" s="270"/>
      <c r="D3378" s="272"/>
      <c r="E3378" s="247"/>
      <c r="F3378" s="273"/>
      <c r="G3378" s="661"/>
      <c r="H3378" s="662"/>
    </row>
    <row r="3379" spans="1:8" s="240" customFormat="1">
      <c r="A3379" s="270"/>
      <c r="B3379" s="271"/>
      <c r="C3379" s="270"/>
      <c r="D3379" s="272"/>
      <c r="E3379" s="247"/>
      <c r="F3379" s="273"/>
      <c r="G3379" s="661"/>
      <c r="H3379" s="662"/>
    </row>
    <row r="3380" spans="1:8" s="240" customFormat="1">
      <c r="A3380" s="270"/>
      <c r="B3380" s="271"/>
      <c r="C3380" s="270"/>
      <c r="D3380" s="272"/>
      <c r="E3380" s="247"/>
      <c r="F3380" s="273"/>
      <c r="G3380" s="661"/>
      <c r="H3380" s="662"/>
    </row>
    <row r="3381" spans="1:8" s="240" customFormat="1">
      <c r="A3381" s="270"/>
      <c r="B3381" s="271"/>
      <c r="C3381" s="270"/>
      <c r="D3381" s="272"/>
      <c r="E3381" s="247"/>
      <c r="F3381" s="273"/>
      <c r="G3381" s="661"/>
      <c r="H3381" s="662"/>
    </row>
    <row r="3382" spans="1:8" s="240" customFormat="1">
      <c r="A3382" s="270"/>
      <c r="B3382" s="271"/>
      <c r="C3382" s="270"/>
      <c r="D3382" s="272"/>
      <c r="E3382" s="247"/>
      <c r="F3382" s="273"/>
      <c r="G3382" s="661"/>
      <c r="H3382" s="662"/>
    </row>
    <row r="3383" spans="1:8" s="240" customFormat="1">
      <c r="A3383" s="270"/>
      <c r="B3383" s="271"/>
      <c r="C3383" s="270"/>
      <c r="D3383" s="272"/>
      <c r="E3383" s="247"/>
      <c r="F3383" s="273"/>
      <c r="G3383" s="661"/>
      <c r="H3383" s="662"/>
    </row>
    <row r="3384" spans="1:8" s="240" customFormat="1">
      <c r="A3384" s="270"/>
      <c r="B3384" s="271"/>
      <c r="C3384" s="270"/>
      <c r="D3384" s="272"/>
      <c r="E3384" s="247"/>
      <c r="F3384" s="273"/>
      <c r="G3384" s="661"/>
      <c r="H3384" s="662"/>
    </row>
    <row r="3385" spans="1:8" s="240" customFormat="1">
      <c r="A3385" s="270"/>
      <c r="B3385" s="271"/>
      <c r="C3385" s="270"/>
      <c r="D3385" s="272"/>
      <c r="E3385" s="247"/>
      <c r="F3385" s="273"/>
      <c r="G3385" s="661"/>
      <c r="H3385" s="662"/>
    </row>
    <row r="3386" spans="1:8" s="240" customFormat="1">
      <c r="A3386" s="270"/>
      <c r="B3386" s="271"/>
      <c r="C3386" s="270"/>
      <c r="D3386" s="272"/>
      <c r="E3386" s="247"/>
      <c r="F3386" s="273"/>
      <c r="G3386" s="661"/>
      <c r="H3386" s="662"/>
    </row>
    <row r="3387" spans="1:8" s="240" customFormat="1">
      <c r="A3387" s="270"/>
      <c r="B3387" s="271"/>
      <c r="C3387" s="270"/>
      <c r="D3387" s="272"/>
      <c r="E3387" s="247"/>
      <c r="F3387" s="273"/>
      <c r="G3387" s="661"/>
      <c r="H3387" s="662"/>
    </row>
    <row r="3388" spans="1:8" s="240" customFormat="1">
      <c r="A3388" s="270"/>
      <c r="B3388" s="271"/>
      <c r="C3388" s="270"/>
      <c r="D3388" s="272"/>
      <c r="E3388" s="247"/>
      <c r="F3388" s="273"/>
      <c r="G3388" s="661"/>
      <c r="H3388" s="662"/>
    </row>
    <row r="3389" spans="1:8" s="240" customFormat="1">
      <c r="A3389" s="270"/>
      <c r="B3389" s="271"/>
      <c r="C3389" s="270"/>
      <c r="D3389" s="272"/>
      <c r="E3389" s="247"/>
      <c r="F3389" s="273"/>
      <c r="G3389" s="661"/>
      <c r="H3389" s="662"/>
    </row>
    <row r="3390" spans="1:8" s="240" customFormat="1">
      <c r="A3390" s="270"/>
      <c r="B3390" s="271"/>
      <c r="C3390" s="270"/>
      <c r="D3390" s="272"/>
      <c r="E3390" s="247"/>
      <c r="F3390" s="273"/>
      <c r="G3390" s="661"/>
      <c r="H3390" s="662"/>
    </row>
    <row r="3391" spans="1:8" s="240" customFormat="1">
      <c r="A3391" s="270"/>
      <c r="B3391" s="271"/>
      <c r="C3391" s="270"/>
      <c r="D3391" s="272"/>
      <c r="E3391" s="247"/>
      <c r="F3391" s="273"/>
      <c r="G3391" s="661"/>
      <c r="H3391" s="662"/>
    </row>
    <row r="3392" spans="1:8" s="240" customFormat="1">
      <c r="A3392" s="270"/>
      <c r="B3392" s="271"/>
      <c r="C3392" s="270"/>
      <c r="D3392" s="272"/>
      <c r="E3392" s="247"/>
      <c r="F3392" s="273"/>
      <c r="G3392" s="661"/>
      <c r="H3392" s="662"/>
    </row>
    <row r="3393" spans="1:8" s="240" customFormat="1">
      <c r="A3393" s="270"/>
      <c r="B3393" s="271"/>
      <c r="C3393" s="270"/>
      <c r="D3393" s="272"/>
      <c r="E3393" s="247"/>
      <c r="F3393" s="273"/>
      <c r="G3393" s="661"/>
      <c r="H3393" s="662"/>
    </row>
    <row r="3394" spans="1:8" s="240" customFormat="1">
      <c r="A3394" s="270"/>
      <c r="B3394" s="271"/>
      <c r="C3394" s="270"/>
      <c r="D3394" s="272"/>
      <c r="E3394" s="247"/>
      <c r="F3394" s="273"/>
      <c r="G3394" s="661"/>
      <c r="H3394" s="662"/>
    </row>
    <row r="3395" spans="1:8" s="240" customFormat="1">
      <c r="A3395" s="270"/>
      <c r="B3395" s="271"/>
      <c r="C3395" s="270"/>
      <c r="D3395" s="272"/>
      <c r="E3395" s="247"/>
      <c r="F3395" s="273"/>
      <c r="G3395" s="661"/>
      <c r="H3395" s="662"/>
    </row>
    <row r="3396" spans="1:8" s="240" customFormat="1">
      <c r="A3396" s="270"/>
      <c r="B3396" s="271"/>
      <c r="C3396" s="270"/>
      <c r="D3396" s="272"/>
      <c r="E3396" s="247"/>
      <c r="F3396" s="273"/>
      <c r="G3396" s="661"/>
      <c r="H3396" s="662"/>
    </row>
    <row r="3397" spans="1:8" s="240" customFormat="1">
      <c r="A3397" s="270"/>
      <c r="B3397" s="271"/>
      <c r="C3397" s="270"/>
      <c r="D3397" s="272"/>
      <c r="E3397" s="247"/>
      <c r="F3397" s="273"/>
      <c r="G3397" s="661"/>
      <c r="H3397" s="662"/>
    </row>
    <row r="3398" spans="1:8" s="240" customFormat="1">
      <c r="A3398" s="270"/>
      <c r="B3398" s="271"/>
      <c r="C3398" s="270"/>
      <c r="D3398" s="272"/>
      <c r="E3398" s="247"/>
      <c r="F3398" s="273"/>
      <c r="G3398" s="661"/>
      <c r="H3398" s="662"/>
    </row>
    <row r="3399" spans="1:8" s="240" customFormat="1">
      <c r="A3399" s="270"/>
      <c r="B3399" s="271"/>
      <c r="C3399" s="270"/>
      <c r="D3399" s="272"/>
      <c r="E3399" s="247"/>
      <c r="F3399" s="273"/>
      <c r="G3399" s="661"/>
      <c r="H3399" s="662"/>
    </row>
    <row r="3400" spans="1:8" s="240" customFormat="1">
      <c r="A3400" s="270"/>
      <c r="B3400" s="271"/>
      <c r="C3400" s="270"/>
      <c r="D3400" s="272"/>
      <c r="E3400" s="247"/>
      <c r="F3400" s="273"/>
      <c r="G3400" s="661"/>
      <c r="H3400" s="662"/>
    </row>
    <row r="3401" spans="1:8" s="240" customFormat="1">
      <c r="A3401" s="270"/>
      <c r="B3401" s="271"/>
      <c r="C3401" s="270"/>
      <c r="D3401" s="272"/>
      <c r="E3401" s="247"/>
      <c r="F3401" s="273"/>
      <c r="G3401" s="661"/>
      <c r="H3401" s="662"/>
    </row>
    <row r="3402" spans="1:8" s="240" customFormat="1">
      <c r="A3402" s="270"/>
      <c r="B3402" s="271"/>
      <c r="C3402" s="270"/>
      <c r="D3402" s="272"/>
      <c r="E3402" s="247"/>
      <c r="F3402" s="273"/>
      <c r="G3402" s="661"/>
      <c r="H3402" s="662"/>
    </row>
    <row r="3403" spans="1:8" s="240" customFormat="1">
      <c r="A3403" s="270"/>
      <c r="B3403" s="271"/>
      <c r="C3403" s="270"/>
      <c r="D3403" s="272"/>
      <c r="E3403" s="247"/>
      <c r="F3403" s="273"/>
      <c r="G3403" s="661"/>
      <c r="H3403" s="662"/>
    </row>
    <row r="3404" spans="1:8" s="240" customFormat="1">
      <c r="A3404" s="270"/>
      <c r="B3404" s="271"/>
      <c r="C3404" s="270"/>
      <c r="D3404" s="272"/>
      <c r="E3404" s="247"/>
      <c r="F3404" s="273"/>
      <c r="G3404" s="661"/>
      <c r="H3404" s="662"/>
    </row>
    <row r="3405" spans="1:8" s="240" customFormat="1">
      <c r="A3405" s="270"/>
      <c r="B3405" s="271"/>
      <c r="C3405" s="270"/>
      <c r="D3405" s="272"/>
      <c r="E3405" s="247"/>
      <c r="F3405" s="273"/>
      <c r="G3405" s="661"/>
      <c r="H3405" s="662"/>
    </row>
    <row r="3406" spans="1:8" s="240" customFormat="1">
      <c r="A3406" s="270"/>
      <c r="B3406" s="271"/>
      <c r="C3406" s="270"/>
      <c r="D3406" s="272"/>
      <c r="E3406" s="247"/>
      <c r="F3406" s="273"/>
      <c r="G3406" s="661"/>
      <c r="H3406" s="662"/>
    </row>
    <row r="3407" spans="1:8" s="240" customFormat="1">
      <c r="A3407" s="270"/>
      <c r="B3407" s="271"/>
      <c r="C3407" s="270"/>
      <c r="D3407" s="272"/>
      <c r="E3407" s="247"/>
      <c r="F3407" s="273"/>
      <c r="G3407" s="661"/>
      <c r="H3407" s="662"/>
    </row>
    <row r="3408" spans="1:8" s="240" customFormat="1">
      <c r="A3408" s="270"/>
      <c r="B3408" s="271"/>
      <c r="C3408" s="270"/>
      <c r="D3408" s="272"/>
      <c r="E3408" s="247"/>
      <c r="F3408" s="273"/>
      <c r="G3408" s="661"/>
      <c r="H3408" s="662"/>
    </row>
    <row r="3409" spans="1:8" s="240" customFormat="1">
      <c r="A3409" s="270"/>
      <c r="B3409" s="271"/>
      <c r="C3409" s="270"/>
      <c r="D3409" s="272"/>
      <c r="E3409" s="247"/>
      <c r="F3409" s="273"/>
      <c r="G3409" s="661"/>
      <c r="H3409" s="662"/>
    </row>
    <row r="3410" spans="1:8" s="240" customFormat="1">
      <c r="A3410" s="270"/>
      <c r="B3410" s="271"/>
      <c r="C3410" s="270"/>
      <c r="D3410" s="272"/>
      <c r="E3410" s="247"/>
      <c r="F3410" s="273"/>
      <c r="G3410" s="661"/>
      <c r="H3410" s="662"/>
    </row>
    <row r="3411" spans="1:8" s="240" customFormat="1">
      <c r="A3411" s="270"/>
      <c r="B3411" s="271"/>
      <c r="C3411" s="270"/>
      <c r="D3411" s="272"/>
      <c r="E3411" s="247"/>
      <c r="F3411" s="273"/>
      <c r="G3411" s="661"/>
      <c r="H3411" s="662"/>
    </row>
    <row r="3412" spans="1:8" s="240" customFormat="1">
      <c r="A3412" s="270"/>
      <c r="B3412" s="271"/>
      <c r="C3412" s="270"/>
      <c r="D3412" s="272"/>
      <c r="E3412" s="247"/>
      <c r="F3412" s="273"/>
      <c r="G3412" s="661"/>
      <c r="H3412" s="662"/>
    </row>
    <row r="3413" spans="1:8" s="240" customFormat="1">
      <c r="A3413" s="270"/>
      <c r="B3413" s="271"/>
      <c r="C3413" s="270"/>
      <c r="D3413" s="272"/>
      <c r="E3413" s="247"/>
      <c r="F3413" s="273"/>
      <c r="G3413" s="661"/>
      <c r="H3413" s="662"/>
    </row>
    <row r="3414" spans="1:8" s="240" customFormat="1">
      <c r="A3414" s="270"/>
      <c r="B3414" s="271"/>
      <c r="C3414" s="270"/>
      <c r="D3414" s="272"/>
      <c r="E3414" s="247"/>
      <c r="F3414" s="273"/>
      <c r="G3414" s="661"/>
      <c r="H3414" s="662"/>
    </row>
    <row r="3415" spans="1:8" s="240" customFormat="1">
      <c r="A3415" s="270"/>
      <c r="B3415" s="271"/>
      <c r="C3415" s="270"/>
      <c r="D3415" s="272"/>
      <c r="E3415" s="247"/>
      <c r="F3415" s="273"/>
      <c r="G3415" s="661"/>
      <c r="H3415" s="662"/>
    </row>
    <row r="3416" spans="1:8" s="240" customFormat="1">
      <c r="A3416" s="270"/>
      <c r="B3416" s="271"/>
      <c r="C3416" s="270"/>
      <c r="D3416" s="272"/>
      <c r="E3416" s="247"/>
      <c r="F3416" s="273"/>
      <c r="G3416" s="661"/>
      <c r="H3416" s="662"/>
    </row>
    <row r="3417" spans="1:8" s="240" customFormat="1">
      <c r="A3417" s="270"/>
      <c r="B3417" s="271"/>
      <c r="C3417" s="270"/>
      <c r="D3417" s="272"/>
      <c r="E3417" s="247"/>
      <c r="F3417" s="273"/>
      <c r="G3417" s="661"/>
      <c r="H3417" s="662"/>
    </row>
    <row r="3418" spans="1:8" s="240" customFormat="1">
      <c r="A3418" s="270"/>
      <c r="B3418" s="271"/>
      <c r="C3418" s="270"/>
      <c r="D3418" s="272"/>
      <c r="E3418" s="247"/>
      <c r="F3418" s="273"/>
      <c r="G3418" s="661"/>
      <c r="H3418" s="662"/>
    </row>
    <row r="3419" spans="1:8" s="240" customFormat="1">
      <c r="A3419" s="270"/>
      <c r="B3419" s="271"/>
      <c r="C3419" s="270"/>
      <c r="D3419" s="272"/>
      <c r="E3419" s="247"/>
      <c r="F3419" s="273"/>
      <c r="G3419" s="661"/>
      <c r="H3419" s="662"/>
    </row>
    <row r="3420" spans="1:8" s="240" customFormat="1">
      <c r="A3420" s="270"/>
      <c r="B3420" s="271"/>
      <c r="C3420" s="270"/>
      <c r="D3420" s="272"/>
      <c r="E3420" s="247"/>
      <c r="F3420" s="273"/>
      <c r="G3420" s="661"/>
      <c r="H3420" s="662"/>
    </row>
    <row r="3421" spans="1:8" s="240" customFormat="1">
      <c r="A3421" s="270"/>
      <c r="B3421" s="271"/>
      <c r="C3421" s="270"/>
      <c r="D3421" s="272"/>
      <c r="E3421" s="247"/>
      <c r="F3421" s="273"/>
      <c r="G3421" s="661"/>
      <c r="H3421" s="662"/>
    </row>
    <row r="3422" spans="1:8" s="240" customFormat="1">
      <c r="A3422" s="270"/>
      <c r="B3422" s="271"/>
      <c r="C3422" s="270"/>
      <c r="D3422" s="272"/>
      <c r="E3422" s="247"/>
      <c r="F3422" s="273"/>
      <c r="G3422" s="661"/>
      <c r="H3422" s="662"/>
    </row>
    <row r="3423" spans="1:8" s="240" customFormat="1">
      <c r="A3423" s="270"/>
      <c r="B3423" s="271"/>
      <c r="C3423" s="270"/>
      <c r="D3423" s="272"/>
      <c r="E3423" s="247"/>
      <c r="F3423" s="273"/>
      <c r="G3423" s="661"/>
      <c r="H3423" s="662"/>
    </row>
    <row r="3424" spans="1:8" s="240" customFormat="1">
      <c r="A3424" s="270"/>
      <c r="B3424" s="271"/>
      <c r="C3424" s="270"/>
      <c r="D3424" s="272"/>
      <c r="E3424" s="247"/>
      <c r="F3424" s="273"/>
      <c r="G3424" s="661"/>
      <c r="H3424" s="662"/>
    </row>
    <row r="3425" spans="1:8" s="240" customFormat="1">
      <c r="A3425" s="270"/>
      <c r="B3425" s="271"/>
      <c r="C3425" s="270"/>
      <c r="D3425" s="272"/>
      <c r="E3425" s="247"/>
      <c r="F3425" s="273"/>
      <c r="G3425" s="661"/>
      <c r="H3425" s="662"/>
    </row>
    <row r="3426" spans="1:8" s="240" customFormat="1">
      <c r="A3426" s="270"/>
      <c r="B3426" s="271"/>
      <c r="C3426" s="270"/>
      <c r="D3426" s="272"/>
      <c r="E3426" s="247"/>
      <c r="F3426" s="273"/>
      <c r="G3426" s="661"/>
      <c r="H3426" s="662"/>
    </row>
    <row r="3427" spans="1:8" s="240" customFormat="1">
      <c r="A3427" s="270"/>
      <c r="B3427" s="271"/>
      <c r="C3427" s="270"/>
      <c r="D3427" s="272"/>
      <c r="E3427" s="247"/>
      <c r="F3427" s="273"/>
      <c r="G3427" s="661"/>
      <c r="H3427" s="662"/>
    </row>
    <row r="3428" spans="1:8" s="240" customFormat="1">
      <c r="A3428" s="270"/>
      <c r="B3428" s="271"/>
      <c r="C3428" s="270"/>
      <c r="D3428" s="272"/>
      <c r="E3428" s="247"/>
      <c r="F3428" s="273"/>
      <c r="G3428" s="661"/>
      <c r="H3428" s="662"/>
    </row>
    <row r="3429" spans="1:8" s="240" customFormat="1">
      <c r="A3429" s="270"/>
      <c r="B3429" s="271"/>
      <c r="C3429" s="270"/>
      <c r="D3429" s="272"/>
      <c r="E3429" s="247"/>
      <c r="F3429" s="273"/>
      <c r="G3429" s="661"/>
      <c r="H3429" s="662"/>
    </row>
    <row r="3430" spans="1:8" s="240" customFormat="1">
      <c r="A3430" s="270"/>
      <c r="B3430" s="271"/>
      <c r="C3430" s="270"/>
      <c r="D3430" s="272"/>
      <c r="E3430" s="247"/>
      <c r="F3430" s="273"/>
      <c r="G3430" s="661"/>
      <c r="H3430" s="662"/>
    </row>
    <row r="3431" spans="1:8" s="240" customFormat="1">
      <c r="A3431" s="270"/>
      <c r="B3431" s="271"/>
      <c r="C3431" s="270"/>
      <c r="D3431" s="272"/>
      <c r="E3431" s="247"/>
      <c r="F3431" s="273"/>
      <c r="G3431" s="661"/>
      <c r="H3431" s="662"/>
    </row>
    <row r="3432" spans="1:8" s="240" customFormat="1">
      <c r="A3432" s="270"/>
      <c r="B3432" s="271"/>
      <c r="C3432" s="270"/>
      <c r="D3432" s="272"/>
      <c r="E3432" s="247"/>
      <c r="F3432" s="273"/>
      <c r="G3432" s="661"/>
      <c r="H3432" s="662"/>
    </row>
    <row r="3433" spans="1:8" s="240" customFormat="1">
      <c r="A3433" s="270"/>
      <c r="B3433" s="271"/>
      <c r="C3433" s="270"/>
      <c r="D3433" s="272"/>
      <c r="E3433" s="247"/>
      <c r="F3433" s="273"/>
      <c r="G3433" s="661"/>
      <c r="H3433" s="662"/>
    </row>
    <row r="3434" spans="1:8" s="240" customFormat="1">
      <c r="A3434" s="270"/>
      <c r="B3434" s="271"/>
      <c r="C3434" s="270"/>
      <c r="D3434" s="272"/>
      <c r="E3434" s="247"/>
      <c r="F3434" s="273"/>
      <c r="G3434" s="661"/>
      <c r="H3434" s="662"/>
    </row>
    <row r="3435" spans="1:8" s="240" customFormat="1">
      <c r="A3435" s="270"/>
      <c r="B3435" s="271"/>
      <c r="C3435" s="270"/>
      <c r="D3435" s="272"/>
      <c r="E3435" s="247"/>
      <c r="F3435" s="273"/>
      <c r="G3435" s="661"/>
      <c r="H3435" s="662"/>
    </row>
    <row r="3436" spans="1:8" s="240" customFormat="1">
      <c r="A3436" s="270"/>
      <c r="B3436" s="271"/>
      <c r="C3436" s="270"/>
      <c r="D3436" s="272"/>
      <c r="E3436" s="247"/>
      <c r="F3436" s="273"/>
      <c r="G3436" s="661"/>
      <c r="H3436" s="662"/>
    </row>
    <row r="3437" spans="1:8" s="240" customFormat="1">
      <c r="A3437" s="270"/>
      <c r="B3437" s="271"/>
      <c r="C3437" s="270"/>
      <c r="D3437" s="272"/>
      <c r="E3437" s="247"/>
      <c r="F3437" s="273"/>
      <c r="G3437" s="661"/>
      <c r="H3437" s="662"/>
    </row>
    <row r="3438" spans="1:8" s="240" customFormat="1">
      <c r="A3438" s="270"/>
      <c r="B3438" s="271"/>
      <c r="C3438" s="270"/>
      <c r="D3438" s="272"/>
      <c r="E3438" s="247"/>
      <c r="F3438" s="273"/>
      <c r="G3438" s="661"/>
      <c r="H3438" s="662"/>
    </row>
    <row r="3439" spans="1:8" s="240" customFormat="1">
      <c r="A3439" s="270"/>
      <c r="B3439" s="271"/>
      <c r="C3439" s="270"/>
      <c r="D3439" s="272"/>
      <c r="E3439" s="247"/>
      <c r="F3439" s="273"/>
      <c r="G3439" s="661"/>
      <c r="H3439" s="662"/>
    </row>
    <row r="3440" spans="1:8" s="240" customFormat="1">
      <c r="A3440" s="270"/>
      <c r="B3440" s="271"/>
      <c r="C3440" s="270"/>
      <c r="D3440" s="272"/>
      <c r="E3440" s="247"/>
      <c r="F3440" s="273"/>
      <c r="G3440" s="661"/>
      <c r="H3440" s="662"/>
    </row>
    <row r="3441" spans="1:8" s="240" customFormat="1">
      <c r="A3441" s="270"/>
      <c r="B3441" s="271"/>
      <c r="C3441" s="270"/>
      <c r="D3441" s="272"/>
      <c r="E3441" s="247"/>
      <c r="F3441" s="273"/>
      <c r="G3441" s="661"/>
      <c r="H3441" s="662"/>
    </row>
    <row r="3442" spans="1:8" s="240" customFormat="1">
      <c r="A3442" s="270"/>
      <c r="B3442" s="271"/>
      <c r="C3442" s="270"/>
      <c r="D3442" s="272"/>
      <c r="E3442" s="247"/>
      <c r="F3442" s="273"/>
      <c r="G3442" s="661"/>
      <c r="H3442" s="662"/>
    </row>
    <row r="3443" spans="1:8" s="240" customFormat="1">
      <c r="A3443" s="270"/>
      <c r="B3443" s="271"/>
      <c r="C3443" s="270"/>
      <c r="D3443" s="272"/>
      <c r="E3443" s="247"/>
      <c r="F3443" s="273"/>
      <c r="G3443" s="661"/>
      <c r="H3443" s="662"/>
    </row>
    <row r="3444" spans="1:8" s="240" customFormat="1">
      <c r="A3444" s="270"/>
      <c r="B3444" s="271"/>
      <c r="C3444" s="270"/>
      <c r="D3444" s="272"/>
      <c r="E3444" s="247"/>
      <c r="F3444" s="273"/>
      <c r="G3444" s="661"/>
      <c r="H3444" s="662"/>
    </row>
    <row r="3445" spans="1:8" s="240" customFormat="1">
      <c r="A3445" s="270"/>
      <c r="B3445" s="271"/>
      <c r="C3445" s="270"/>
      <c r="D3445" s="272"/>
      <c r="E3445" s="247"/>
      <c r="F3445" s="273"/>
      <c r="G3445" s="661"/>
      <c r="H3445" s="662"/>
    </row>
    <row r="3446" spans="1:8" s="240" customFormat="1">
      <c r="A3446" s="270"/>
      <c r="B3446" s="271"/>
      <c r="C3446" s="270"/>
      <c r="D3446" s="272"/>
      <c r="E3446" s="247"/>
      <c r="F3446" s="273"/>
      <c r="G3446" s="661"/>
      <c r="H3446" s="662"/>
    </row>
    <row r="3447" spans="1:8" s="240" customFormat="1">
      <c r="A3447" s="270"/>
      <c r="B3447" s="271"/>
      <c r="C3447" s="270"/>
      <c r="D3447" s="272"/>
      <c r="E3447" s="247"/>
      <c r="F3447" s="273"/>
      <c r="G3447" s="661"/>
      <c r="H3447" s="662"/>
    </row>
    <row r="3448" spans="1:8" s="240" customFormat="1">
      <c r="A3448" s="270"/>
      <c r="B3448" s="271"/>
      <c r="C3448" s="270"/>
      <c r="D3448" s="272"/>
      <c r="E3448" s="247"/>
      <c r="F3448" s="273"/>
      <c r="G3448" s="661"/>
      <c r="H3448" s="662"/>
    </row>
    <row r="3449" spans="1:8" s="240" customFormat="1">
      <c r="A3449" s="270"/>
      <c r="B3449" s="271"/>
      <c r="C3449" s="270"/>
      <c r="D3449" s="272"/>
      <c r="E3449" s="247"/>
      <c r="F3449" s="273"/>
      <c r="G3449" s="661"/>
      <c r="H3449" s="662"/>
    </row>
    <row r="3450" spans="1:8" s="240" customFormat="1">
      <c r="A3450" s="270"/>
      <c r="B3450" s="271"/>
      <c r="C3450" s="270"/>
      <c r="D3450" s="272"/>
      <c r="E3450" s="247"/>
      <c r="F3450" s="273"/>
      <c r="G3450" s="661"/>
      <c r="H3450" s="662"/>
    </row>
    <row r="3451" spans="1:8" s="240" customFormat="1">
      <c r="A3451" s="270"/>
      <c r="B3451" s="271"/>
      <c r="C3451" s="270"/>
      <c r="D3451" s="272"/>
      <c r="E3451" s="247"/>
      <c r="F3451" s="273"/>
      <c r="G3451" s="661"/>
      <c r="H3451" s="662"/>
    </row>
    <row r="3452" spans="1:8" s="240" customFormat="1">
      <c r="A3452" s="270"/>
      <c r="B3452" s="271"/>
      <c r="C3452" s="270"/>
      <c r="D3452" s="272"/>
      <c r="E3452" s="247"/>
      <c r="F3452" s="273"/>
      <c r="G3452" s="661"/>
      <c r="H3452" s="662"/>
    </row>
    <row r="3453" spans="1:8" s="240" customFormat="1">
      <c r="A3453" s="270"/>
      <c r="B3453" s="271"/>
      <c r="C3453" s="270"/>
      <c r="D3453" s="272"/>
      <c r="E3453" s="247"/>
      <c r="F3453" s="273"/>
      <c r="G3453" s="661"/>
      <c r="H3453" s="662"/>
    </row>
    <row r="3454" spans="1:8" s="240" customFormat="1">
      <c r="A3454" s="270"/>
      <c r="B3454" s="271"/>
      <c r="C3454" s="270"/>
      <c r="D3454" s="272"/>
      <c r="E3454" s="247"/>
      <c r="F3454" s="273"/>
      <c r="G3454" s="661"/>
      <c r="H3454" s="662"/>
    </row>
    <row r="3455" spans="1:8" s="240" customFormat="1">
      <c r="A3455" s="270"/>
      <c r="B3455" s="271"/>
      <c r="C3455" s="270"/>
      <c r="D3455" s="272"/>
      <c r="E3455" s="247"/>
      <c r="F3455" s="273"/>
      <c r="G3455" s="661"/>
      <c r="H3455" s="662"/>
    </row>
    <row r="3456" spans="1:8" s="240" customFormat="1">
      <c r="A3456" s="270"/>
      <c r="B3456" s="271"/>
      <c r="C3456" s="270"/>
      <c r="D3456" s="272"/>
      <c r="E3456" s="247"/>
      <c r="F3456" s="273"/>
      <c r="G3456" s="661"/>
      <c r="H3456" s="662"/>
    </row>
    <row r="3457" spans="1:8" s="240" customFormat="1">
      <c r="A3457" s="270"/>
      <c r="B3457" s="271"/>
      <c r="C3457" s="270"/>
      <c r="D3457" s="272"/>
      <c r="E3457" s="247"/>
      <c r="F3457" s="273"/>
      <c r="G3457" s="661"/>
      <c r="H3457" s="662"/>
    </row>
    <row r="3458" spans="1:8" s="240" customFormat="1">
      <c r="A3458" s="270"/>
      <c r="B3458" s="271"/>
      <c r="C3458" s="270"/>
      <c r="D3458" s="272"/>
      <c r="E3458" s="247"/>
      <c r="F3458" s="273"/>
      <c r="G3458" s="661"/>
      <c r="H3458" s="662"/>
    </row>
    <row r="3459" spans="1:8" s="240" customFormat="1">
      <c r="A3459" s="270"/>
      <c r="B3459" s="271"/>
      <c r="C3459" s="270"/>
      <c r="D3459" s="272"/>
      <c r="E3459" s="247"/>
      <c r="F3459" s="273"/>
      <c r="G3459" s="661"/>
      <c r="H3459" s="662"/>
    </row>
    <row r="3460" spans="1:8" s="240" customFormat="1">
      <c r="A3460" s="270"/>
      <c r="B3460" s="271"/>
      <c r="C3460" s="270"/>
      <c r="D3460" s="272"/>
      <c r="E3460" s="247"/>
      <c r="F3460" s="273"/>
      <c r="G3460" s="661"/>
      <c r="H3460" s="662"/>
    </row>
    <row r="3461" spans="1:8" s="240" customFormat="1">
      <c r="A3461" s="270"/>
      <c r="B3461" s="271"/>
      <c r="C3461" s="270"/>
      <c r="D3461" s="272"/>
      <c r="E3461" s="247"/>
      <c r="F3461" s="273"/>
      <c r="G3461" s="661"/>
      <c r="H3461" s="662"/>
    </row>
    <row r="3462" spans="1:8" s="240" customFormat="1">
      <c r="A3462" s="270"/>
      <c r="B3462" s="271"/>
      <c r="C3462" s="270"/>
      <c r="D3462" s="272"/>
      <c r="E3462" s="247"/>
      <c r="F3462" s="273"/>
      <c r="G3462" s="661"/>
      <c r="H3462" s="662"/>
    </row>
    <row r="3463" spans="1:8" s="240" customFormat="1">
      <c r="A3463" s="270"/>
      <c r="B3463" s="271"/>
      <c r="C3463" s="270"/>
      <c r="D3463" s="272"/>
      <c r="E3463" s="247"/>
      <c r="F3463" s="273"/>
      <c r="G3463" s="661"/>
      <c r="H3463" s="662"/>
    </row>
    <row r="3464" spans="1:8" s="240" customFormat="1">
      <c r="A3464" s="270"/>
      <c r="B3464" s="271"/>
      <c r="C3464" s="270"/>
      <c r="D3464" s="272"/>
      <c r="E3464" s="247"/>
      <c r="F3464" s="273"/>
      <c r="G3464" s="661"/>
      <c r="H3464" s="662"/>
    </row>
    <row r="3465" spans="1:8" s="240" customFormat="1">
      <c r="A3465" s="270"/>
      <c r="B3465" s="271"/>
      <c r="C3465" s="270"/>
      <c r="D3465" s="272"/>
      <c r="E3465" s="247"/>
      <c r="F3465" s="273"/>
      <c r="G3465" s="661"/>
      <c r="H3465" s="662"/>
    </row>
    <row r="3466" spans="1:8" s="240" customFormat="1">
      <c r="A3466" s="270"/>
      <c r="B3466" s="271"/>
      <c r="C3466" s="270"/>
      <c r="D3466" s="272"/>
      <c r="E3466" s="247"/>
      <c r="F3466" s="273"/>
      <c r="G3466" s="661"/>
      <c r="H3466" s="662"/>
    </row>
    <row r="3467" spans="1:8" s="240" customFormat="1">
      <c r="A3467" s="270"/>
      <c r="B3467" s="271"/>
      <c r="C3467" s="270"/>
      <c r="D3467" s="272"/>
      <c r="E3467" s="247"/>
      <c r="F3467" s="273"/>
      <c r="G3467" s="661"/>
      <c r="H3467" s="662"/>
    </row>
    <row r="3468" spans="1:8" s="240" customFormat="1">
      <c r="A3468" s="270"/>
      <c r="B3468" s="271"/>
      <c r="C3468" s="270"/>
      <c r="D3468" s="272"/>
      <c r="E3468" s="247"/>
      <c r="F3468" s="273"/>
      <c r="G3468" s="661"/>
      <c r="H3468" s="662"/>
    </row>
    <row r="3469" spans="1:8" s="240" customFormat="1">
      <c r="A3469" s="270"/>
      <c r="B3469" s="271"/>
      <c r="C3469" s="270"/>
      <c r="D3469" s="272"/>
      <c r="E3469" s="247"/>
      <c r="F3469" s="273"/>
      <c r="G3469" s="661"/>
      <c r="H3469" s="662"/>
    </row>
    <row r="3470" spans="1:8" s="240" customFormat="1">
      <c r="A3470" s="270"/>
      <c r="B3470" s="271"/>
      <c r="C3470" s="270"/>
      <c r="D3470" s="272"/>
      <c r="E3470" s="247"/>
      <c r="F3470" s="273"/>
      <c r="G3470" s="661"/>
      <c r="H3470" s="662"/>
    </row>
    <row r="3471" spans="1:8" s="240" customFormat="1">
      <c r="A3471" s="270"/>
      <c r="B3471" s="271"/>
      <c r="C3471" s="270"/>
      <c r="D3471" s="272"/>
      <c r="E3471" s="247"/>
      <c r="F3471" s="273"/>
      <c r="G3471" s="661"/>
      <c r="H3471" s="662"/>
    </row>
    <row r="3472" spans="1:8" s="240" customFormat="1">
      <c r="A3472" s="270"/>
      <c r="B3472" s="271"/>
      <c r="C3472" s="270"/>
      <c r="D3472" s="272"/>
      <c r="E3472" s="247"/>
      <c r="F3472" s="273"/>
      <c r="G3472" s="661"/>
      <c r="H3472" s="662"/>
    </row>
    <row r="3473" spans="1:8" s="240" customFormat="1">
      <c r="A3473" s="270"/>
      <c r="B3473" s="271"/>
      <c r="C3473" s="270"/>
      <c r="D3473" s="272"/>
      <c r="E3473" s="247"/>
      <c r="F3473" s="273"/>
      <c r="G3473" s="661"/>
      <c r="H3473" s="662"/>
    </row>
    <row r="3474" spans="1:8" s="240" customFormat="1">
      <c r="A3474" s="270"/>
      <c r="B3474" s="271"/>
      <c r="C3474" s="270"/>
      <c r="D3474" s="272"/>
      <c r="E3474" s="247"/>
      <c r="F3474" s="273"/>
      <c r="G3474" s="661"/>
      <c r="H3474" s="662"/>
    </row>
    <row r="3475" spans="1:8" s="240" customFormat="1">
      <c r="A3475" s="270"/>
      <c r="B3475" s="271"/>
      <c r="C3475" s="270"/>
      <c r="D3475" s="272"/>
      <c r="E3475" s="247"/>
      <c r="F3475" s="273"/>
      <c r="G3475" s="661"/>
      <c r="H3475" s="662"/>
    </row>
    <row r="3476" spans="1:8" s="240" customFormat="1">
      <c r="A3476" s="270"/>
      <c r="B3476" s="271"/>
      <c r="C3476" s="270"/>
      <c r="D3476" s="272"/>
      <c r="E3476" s="247"/>
      <c r="F3476" s="273"/>
      <c r="G3476" s="661"/>
      <c r="H3476" s="662"/>
    </row>
    <row r="3477" spans="1:8" s="240" customFormat="1">
      <c r="A3477" s="270"/>
      <c r="B3477" s="271"/>
      <c r="C3477" s="270"/>
      <c r="D3477" s="272"/>
      <c r="E3477" s="247"/>
      <c r="F3477" s="273"/>
      <c r="G3477" s="661"/>
      <c r="H3477" s="662"/>
    </row>
    <row r="3478" spans="1:8" s="240" customFormat="1">
      <c r="A3478" s="270"/>
      <c r="B3478" s="271"/>
      <c r="C3478" s="270"/>
      <c r="D3478" s="272"/>
      <c r="E3478" s="247"/>
      <c r="F3478" s="273"/>
      <c r="G3478" s="661"/>
      <c r="H3478" s="662"/>
    </row>
    <row r="3479" spans="1:8" s="240" customFormat="1">
      <c r="A3479" s="270"/>
      <c r="B3479" s="271"/>
      <c r="C3479" s="270"/>
      <c r="D3479" s="272"/>
      <c r="E3479" s="247"/>
      <c r="F3479" s="273"/>
      <c r="G3479" s="661"/>
      <c r="H3479" s="662"/>
    </row>
    <row r="3480" spans="1:8" s="240" customFormat="1">
      <c r="A3480" s="270"/>
      <c r="B3480" s="271"/>
      <c r="C3480" s="270"/>
      <c r="D3480" s="272"/>
      <c r="E3480" s="247"/>
      <c r="F3480" s="273"/>
      <c r="G3480" s="661"/>
      <c r="H3480" s="662"/>
    </row>
    <row r="3481" spans="1:8" s="240" customFormat="1">
      <c r="A3481" s="270"/>
      <c r="B3481" s="271"/>
      <c r="C3481" s="270"/>
      <c r="D3481" s="272"/>
      <c r="E3481" s="247"/>
      <c r="F3481" s="273"/>
      <c r="G3481" s="661"/>
      <c r="H3481" s="662"/>
    </row>
    <row r="3482" spans="1:8" s="240" customFormat="1">
      <c r="A3482" s="270"/>
      <c r="B3482" s="271"/>
      <c r="C3482" s="270"/>
      <c r="D3482" s="272"/>
      <c r="E3482" s="247"/>
      <c r="F3482" s="273"/>
      <c r="G3482" s="661"/>
      <c r="H3482" s="662"/>
    </row>
    <row r="3483" spans="1:8" s="240" customFormat="1">
      <c r="A3483" s="270"/>
      <c r="B3483" s="271"/>
      <c r="C3483" s="270"/>
      <c r="D3483" s="272"/>
      <c r="E3483" s="247"/>
      <c r="F3483" s="273"/>
      <c r="G3483" s="661"/>
      <c r="H3483" s="662"/>
    </row>
    <row r="3484" spans="1:8" s="240" customFormat="1">
      <c r="A3484" s="270"/>
      <c r="B3484" s="271"/>
      <c r="C3484" s="270"/>
      <c r="D3484" s="272"/>
      <c r="E3484" s="247"/>
      <c r="F3484" s="273"/>
      <c r="G3484" s="661"/>
      <c r="H3484" s="662"/>
    </row>
    <row r="3485" spans="1:8" s="240" customFormat="1">
      <c r="A3485" s="270"/>
      <c r="B3485" s="271"/>
      <c r="C3485" s="270"/>
      <c r="D3485" s="272"/>
      <c r="E3485" s="247"/>
      <c r="F3485" s="273"/>
      <c r="G3485" s="661"/>
      <c r="H3485" s="662"/>
    </row>
    <row r="3486" spans="1:8" s="240" customFormat="1">
      <c r="A3486" s="270"/>
      <c r="B3486" s="271"/>
      <c r="C3486" s="270"/>
      <c r="D3486" s="272"/>
      <c r="E3486" s="247"/>
      <c r="F3486" s="273"/>
      <c r="G3486" s="661"/>
      <c r="H3486" s="662"/>
    </row>
    <row r="3487" spans="1:8" s="240" customFormat="1">
      <c r="A3487" s="270"/>
      <c r="B3487" s="271"/>
      <c r="C3487" s="270"/>
      <c r="D3487" s="272"/>
      <c r="E3487" s="247"/>
      <c r="F3487" s="273"/>
      <c r="G3487" s="661"/>
      <c r="H3487" s="662"/>
    </row>
    <row r="3488" spans="1:8" s="240" customFormat="1">
      <c r="A3488" s="270"/>
      <c r="B3488" s="271"/>
      <c r="C3488" s="270"/>
      <c r="D3488" s="272"/>
      <c r="E3488" s="247"/>
      <c r="F3488" s="273"/>
      <c r="G3488" s="661"/>
      <c r="H3488" s="662"/>
    </row>
    <row r="3489" spans="1:8" s="240" customFormat="1">
      <c r="A3489" s="270"/>
      <c r="B3489" s="271"/>
      <c r="C3489" s="270"/>
      <c r="D3489" s="272"/>
      <c r="E3489" s="247"/>
      <c r="F3489" s="273"/>
      <c r="G3489" s="661"/>
      <c r="H3489" s="662"/>
    </row>
    <row r="3490" spans="1:8" s="240" customFormat="1">
      <c r="A3490" s="270"/>
      <c r="B3490" s="271"/>
      <c r="C3490" s="270"/>
      <c r="D3490" s="272"/>
      <c r="E3490" s="247"/>
      <c r="F3490" s="273"/>
      <c r="G3490" s="661"/>
      <c r="H3490" s="662"/>
    </row>
    <row r="3491" spans="1:8" s="240" customFormat="1">
      <c r="A3491" s="270"/>
      <c r="B3491" s="271"/>
      <c r="C3491" s="270"/>
      <c r="D3491" s="272"/>
      <c r="E3491" s="247"/>
      <c r="F3491" s="273"/>
      <c r="G3491" s="661"/>
      <c r="H3491" s="662"/>
    </row>
    <row r="3492" spans="1:8" s="240" customFormat="1">
      <c r="A3492" s="270"/>
      <c r="B3492" s="271"/>
      <c r="C3492" s="270"/>
      <c r="D3492" s="272"/>
      <c r="E3492" s="247"/>
      <c r="F3492" s="273"/>
      <c r="G3492" s="661"/>
      <c r="H3492" s="662"/>
    </row>
    <row r="3493" spans="1:8" s="240" customFormat="1">
      <c r="A3493" s="270"/>
      <c r="B3493" s="271"/>
      <c r="C3493" s="270"/>
      <c r="D3493" s="272"/>
      <c r="E3493" s="247"/>
      <c r="F3493" s="273"/>
      <c r="G3493" s="661"/>
      <c r="H3493" s="662"/>
    </row>
    <row r="3494" spans="1:8" s="240" customFormat="1">
      <c r="A3494" s="270"/>
      <c r="B3494" s="271"/>
      <c r="C3494" s="270"/>
      <c r="D3494" s="272"/>
      <c r="E3494" s="247"/>
      <c r="F3494" s="273"/>
      <c r="G3494" s="661"/>
      <c r="H3494" s="662"/>
    </row>
    <row r="3495" spans="1:8" s="240" customFormat="1">
      <c r="A3495" s="270"/>
      <c r="B3495" s="271"/>
      <c r="C3495" s="270"/>
      <c r="D3495" s="272"/>
      <c r="E3495" s="247"/>
      <c r="F3495" s="273"/>
      <c r="G3495" s="661"/>
      <c r="H3495" s="662"/>
    </row>
    <row r="3496" spans="1:8" s="240" customFormat="1">
      <c r="A3496" s="270"/>
      <c r="B3496" s="271"/>
      <c r="C3496" s="270"/>
      <c r="D3496" s="272"/>
      <c r="E3496" s="247"/>
      <c r="F3496" s="273"/>
      <c r="G3496" s="661"/>
      <c r="H3496" s="662"/>
    </row>
    <row r="3497" spans="1:8" s="240" customFormat="1">
      <c r="A3497" s="270"/>
      <c r="B3497" s="271"/>
      <c r="C3497" s="270"/>
      <c r="D3497" s="272"/>
      <c r="E3497" s="247"/>
      <c r="F3497" s="273"/>
      <c r="G3497" s="661"/>
      <c r="H3497" s="662"/>
    </row>
    <row r="3498" spans="1:8" s="240" customFormat="1">
      <c r="A3498" s="270"/>
      <c r="B3498" s="271"/>
      <c r="C3498" s="270"/>
      <c r="D3498" s="272"/>
      <c r="E3498" s="247"/>
      <c r="F3498" s="273"/>
      <c r="G3498" s="661"/>
      <c r="H3498" s="662"/>
    </row>
    <row r="3499" spans="1:8" s="240" customFormat="1">
      <c r="A3499" s="270"/>
      <c r="B3499" s="271"/>
      <c r="C3499" s="270"/>
      <c r="D3499" s="272"/>
      <c r="E3499" s="247"/>
      <c r="F3499" s="273"/>
      <c r="G3499" s="661"/>
      <c r="H3499" s="662"/>
    </row>
    <row r="3500" spans="1:8" s="240" customFormat="1">
      <c r="A3500" s="270"/>
      <c r="B3500" s="271"/>
      <c r="C3500" s="270"/>
      <c r="D3500" s="272"/>
      <c r="E3500" s="247"/>
      <c r="F3500" s="273"/>
      <c r="G3500" s="661"/>
      <c r="H3500" s="662"/>
    </row>
    <row r="3501" spans="1:8" s="240" customFormat="1">
      <c r="A3501" s="270"/>
      <c r="B3501" s="271"/>
      <c r="C3501" s="270"/>
      <c r="D3501" s="272"/>
      <c r="E3501" s="247"/>
      <c r="F3501" s="273"/>
      <c r="G3501" s="661"/>
      <c r="H3501" s="662"/>
    </row>
    <row r="3502" spans="1:8" s="240" customFormat="1">
      <c r="A3502" s="270"/>
      <c r="B3502" s="271"/>
      <c r="C3502" s="270"/>
      <c r="D3502" s="272"/>
      <c r="E3502" s="247"/>
      <c r="F3502" s="273"/>
      <c r="G3502" s="661"/>
      <c r="H3502" s="662"/>
    </row>
    <row r="3503" spans="1:8" s="240" customFormat="1">
      <c r="A3503" s="270"/>
      <c r="B3503" s="271"/>
      <c r="C3503" s="270"/>
      <c r="D3503" s="272"/>
      <c r="E3503" s="247"/>
      <c r="F3503" s="273"/>
      <c r="G3503" s="661"/>
      <c r="H3503" s="662"/>
    </row>
    <row r="3504" spans="1:8" s="240" customFormat="1">
      <c r="A3504" s="270"/>
      <c r="B3504" s="271"/>
      <c r="C3504" s="270"/>
      <c r="D3504" s="272"/>
      <c r="E3504" s="247"/>
      <c r="F3504" s="273"/>
      <c r="G3504" s="661"/>
      <c r="H3504" s="662"/>
    </row>
    <row r="3505" spans="1:8" s="240" customFormat="1">
      <c r="A3505" s="270"/>
      <c r="B3505" s="271"/>
      <c r="C3505" s="270"/>
      <c r="D3505" s="272"/>
      <c r="E3505" s="247"/>
      <c r="F3505" s="273"/>
      <c r="G3505" s="661"/>
      <c r="H3505" s="662"/>
    </row>
    <row r="3506" spans="1:8" s="240" customFormat="1">
      <c r="A3506" s="270"/>
      <c r="B3506" s="271"/>
      <c r="C3506" s="270"/>
      <c r="D3506" s="272"/>
      <c r="E3506" s="247"/>
      <c r="F3506" s="273"/>
      <c r="G3506" s="661"/>
      <c r="H3506" s="662"/>
    </row>
    <row r="3507" spans="1:8" s="240" customFormat="1">
      <c r="A3507" s="270"/>
      <c r="B3507" s="271"/>
      <c r="C3507" s="270"/>
      <c r="D3507" s="272"/>
      <c r="E3507" s="247"/>
      <c r="F3507" s="273"/>
      <c r="G3507" s="661"/>
      <c r="H3507" s="662"/>
    </row>
    <row r="3508" spans="1:8" s="240" customFormat="1">
      <c r="A3508" s="270"/>
      <c r="B3508" s="271"/>
      <c r="C3508" s="270"/>
      <c r="D3508" s="272"/>
      <c r="E3508" s="247"/>
      <c r="F3508" s="273"/>
      <c r="G3508" s="661"/>
      <c r="H3508" s="662"/>
    </row>
    <row r="3509" spans="1:8" s="240" customFormat="1">
      <c r="A3509" s="270"/>
      <c r="B3509" s="271"/>
      <c r="C3509" s="270"/>
      <c r="D3509" s="272"/>
      <c r="E3509" s="247"/>
      <c r="F3509" s="273"/>
      <c r="G3509" s="661"/>
      <c r="H3509" s="662"/>
    </row>
    <row r="3510" spans="1:8" s="240" customFormat="1">
      <c r="A3510" s="270"/>
      <c r="B3510" s="271"/>
      <c r="C3510" s="270"/>
      <c r="D3510" s="272"/>
      <c r="E3510" s="247"/>
      <c r="F3510" s="273"/>
      <c r="G3510" s="661"/>
      <c r="H3510" s="662"/>
    </row>
    <row r="3511" spans="1:8" s="240" customFormat="1">
      <c r="A3511" s="270"/>
      <c r="B3511" s="271"/>
      <c r="C3511" s="270"/>
      <c r="D3511" s="272"/>
      <c r="E3511" s="247"/>
      <c r="F3511" s="273"/>
      <c r="G3511" s="661"/>
      <c r="H3511" s="662"/>
    </row>
    <row r="3512" spans="1:8" s="240" customFormat="1">
      <c r="A3512" s="270"/>
      <c r="B3512" s="271"/>
      <c r="C3512" s="270"/>
      <c r="D3512" s="272"/>
      <c r="E3512" s="247"/>
      <c r="F3512" s="273"/>
      <c r="G3512" s="661"/>
      <c r="H3512" s="662"/>
    </row>
    <row r="3513" spans="1:8" s="240" customFormat="1">
      <c r="A3513" s="270"/>
      <c r="B3513" s="271"/>
      <c r="C3513" s="270"/>
      <c r="D3513" s="272"/>
      <c r="E3513" s="247"/>
      <c r="F3513" s="273"/>
      <c r="G3513" s="661"/>
      <c r="H3513" s="662"/>
    </row>
    <row r="3514" spans="1:8" s="240" customFormat="1">
      <c r="A3514" s="270"/>
      <c r="B3514" s="271"/>
      <c r="C3514" s="270"/>
      <c r="D3514" s="272"/>
      <c r="E3514" s="247"/>
      <c r="F3514" s="273"/>
      <c r="G3514" s="661"/>
      <c r="H3514" s="662"/>
    </row>
    <row r="3515" spans="1:8" s="240" customFormat="1">
      <c r="A3515" s="270"/>
      <c r="B3515" s="271"/>
      <c r="C3515" s="270"/>
      <c r="D3515" s="272"/>
      <c r="E3515" s="247"/>
      <c r="F3515" s="273"/>
      <c r="G3515" s="661"/>
      <c r="H3515" s="662"/>
    </row>
    <row r="3516" spans="1:8" s="240" customFormat="1">
      <c r="A3516" s="270"/>
      <c r="B3516" s="271"/>
      <c r="C3516" s="270"/>
      <c r="D3516" s="272"/>
      <c r="E3516" s="247"/>
      <c r="F3516" s="273"/>
      <c r="G3516" s="661"/>
      <c r="H3516" s="662"/>
    </row>
    <row r="3517" spans="1:8" s="240" customFormat="1">
      <c r="A3517" s="270"/>
      <c r="B3517" s="271"/>
      <c r="C3517" s="270"/>
      <c r="D3517" s="272"/>
      <c r="E3517" s="247"/>
      <c r="F3517" s="273"/>
      <c r="G3517" s="661"/>
      <c r="H3517" s="662"/>
    </row>
    <row r="3518" spans="1:8" s="240" customFormat="1">
      <c r="A3518" s="270"/>
      <c r="B3518" s="271"/>
      <c r="C3518" s="270"/>
      <c r="D3518" s="272"/>
      <c r="E3518" s="247"/>
      <c r="F3518" s="273"/>
      <c r="G3518" s="661"/>
      <c r="H3518" s="662"/>
    </row>
    <row r="3519" spans="1:8" s="240" customFormat="1">
      <c r="A3519" s="270"/>
      <c r="B3519" s="271"/>
      <c r="C3519" s="270"/>
      <c r="D3519" s="272"/>
      <c r="E3519" s="247"/>
      <c r="F3519" s="273"/>
      <c r="G3519" s="661"/>
      <c r="H3519" s="662"/>
    </row>
    <row r="3520" spans="1:8" s="240" customFormat="1">
      <c r="A3520" s="270"/>
      <c r="B3520" s="271"/>
      <c r="C3520" s="270"/>
      <c r="D3520" s="272"/>
      <c r="E3520" s="247"/>
      <c r="F3520" s="273"/>
      <c r="G3520" s="661"/>
      <c r="H3520" s="662"/>
    </row>
    <row r="3521" spans="1:8" s="240" customFormat="1">
      <c r="A3521" s="270"/>
      <c r="B3521" s="271"/>
      <c r="C3521" s="270"/>
      <c r="D3521" s="272"/>
      <c r="E3521" s="247"/>
      <c r="F3521" s="273"/>
      <c r="G3521" s="661"/>
      <c r="H3521" s="662"/>
    </row>
    <row r="3522" spans="1:8" s="240" customFormat="1">
      <c r="A3522" s="270"/>
      <c r="B3522" s="271"/>
      <c r="C3522" s="270"/>
      <c r="D3522" s="272"/>
      <c r="E3522" s="247"/>
      <c r="F3522" s="273"/>
      <c r="G3522" s="661"/>
      <c r="H3522" s="662"/>
    </row>
    <row r="3523" spans="1:8" s="240" customFormat="1">
      <c r="A3523" s="270"/>
      <c r="B3523" s="271"/>
      <c r="C3523" s="270"/>
      <c r="D3523" s="272"/>
      <c r="E3523" s="247"/>
      <c r="F3523" s="273"/>
      <c r="G3523" s="661"/>
      <c r="H3523" s="662"/>
    </row>
    <row r="3524" spans="1:8" s="240" customFormat="1">
      <c r="A3524" s="270"/>
      <c r="B3524" s="271"/>
      <c r="C3524" s="270"/>
      <c r="D3524" s="272"/>
      <c r="E3524" s="247"/>
      <c r="F3524" s="273"/>
      <c r="G3524" s="661"/>
      <c r="H3524" s="662"/>
    </row>
    <row r="3525" spans="1:8" s="240" customFormat="1">
      <c r="A3525" s="270"/>
      <c r="B3525" s="271"/>
      <c r="C3525" s="270"/>
      <c r="D3525" s="272"/>
      <c r="E3525" s="247"/>
      <c r="F3525" s="273"/>
      <c r="G3525" s="661"/>
      <c r="H3525" s="662"/>
    </row>
    <row r="3526" spans="1:8" s="240" customFormat="1">
      <c r="A3526" s="270"/>
      <c r="B3526" s="271"/>
      <c r="C3526" s="270"/>
      <c r="D3526" s="272"/>
      <c r="E3526" s="247"/>
      <c r="F3526" s="273"/>
      <c r="G3526" s="661"/>
      <c r="H3526" s="662"/>
    </row>
    <row r="3527" spans="1:8" s="240" customFormat="1">
      <c r="A3527" s="270"/>
      <c r="B3527" s="271"/>
      <c r="C3527" s="270"/>
      <c r="D3527" s="272"/>
      <c r="E3527" s="247"/>
      <c r="F3527" s="273"/>
      <c r="G3527" s="661"/>
      <c r="H3527" s="662"/>
    </row>
    <row r="3528" spans="1:8" s="240" customFormat="1">
      <c r="A3528" s="270"/>
      <c r="B3528" s="271"/>
      <c r="C3528" s="270"/>
      <c r="D3528" s="272"/>
      <c r="E3528" s="247"/>
      <c r="F3528" s="273"/>
      <c r="G3528" s="661"/>
      <c r="H3528" s="662"/>
    </row>
    <row r="3529" spans="1:8" s="240" customFormat="1">
      <c r="A3529" s="270"/>
      <c r="B3529" s="271"/>
      <c r="C3529" s="270"/>
      <c r="D3529" s="272"/>
      <c r="E3529" s="247"/>
      <c r="F3529" s="273"/>
      <c r="G3529" s="661"/>
      <c r="H3529" s="662"/>
    </row>
    <row r="3530" spans="1:8" s="240" customFormat="1">
      <c r="A3530" s="270"/>
      <c r="B3530" s="271"/>
      <c r="C3530" s="270"/>
      <c r="D3530" s="272"/>
      <c r="E3530" s="247"/>
      <c r="F3530" s="273"/>
      <c r="G3530" s="661"/>
      <c r="H3530" s="662"/>
    </row>
    <row r="3531" spans="1:8" s="240" customFormat="1">
      <c r="A3531" s="270"/>
      <c r="B3531" s="271"/>
      <c r="C3531" s="270"/>
      <c r="D3531" s="272"/>
      <c r="E3531" s="247"/>
      <c r="F3531" s="273"/>
      <c r="G3531" s="661"/>
      <c r="H3531" s="662"/>
    </row>
    <row r="3532" spans="1:8" s="240" customFormat="1">
      <c r="A3532" s="270"/>
      <c r="B3532" s="271"/>
      <c r="C3532" s="270"/>
      <c r="D3532" s="272"/>
      <c r="E3532" s="247"/>
      <c r="F3532" s="273"/>
      <c r="G3532" s="661"/>
      <c r="H3532" s="662"/>
    </row>
    <row r="3533" spans="1:8" s="240" customFormat="1">
      <c r="A3533" s="270"/>
      <c r="B3533" s="271"/>
      <c r="C3533" s="270"/>
      <c r="D3533" s="272"/>
      <c r="E3533" s="247"/>
      <c r="F3533" s="273"/>
      <c r="G3533" s="661"/>
      <c r="H3533" s="662"/>
    </row>
    <row r="3534" spans="1:8" s="240" customFormat="1">
      <c r="A3534" s="270"/>
      <c r="B3534" s="271"/>
      <c r="C3534" s="270"/>
      <c r="D3534" s="272"/>
      <c r="E3534" s="247"/>
      <c r="F3534" s="273"/>
      <c r="G3534" s="661"/>
      <c r="H3534" s="662"/>
    </row>
    <row r="3535" spans="1:8" s="240" customFormat="1">
      <c r="A3535" s="270"/>
      <c r="B3535" s="271"/>
      <c r="C3535" s="270"/>
      <c r="D3535" s="272"/>
      <c r="E3535" s="247"/>
      <c r="F3535" s="273"/>
      <c r="G3535" s="661"/>
      <c r="H3535" s="662"/>
    </row>
    <row r="3536" spans="1:8" s="240" customFormat="1">
      <c r="A3536" s="270"/>
      <c r="B3536" s="271"/>
      <c r="C3536" s="270"/>
      <c r="D3536" s="272"/>
      <c r="E3536" s="247"/>
      <c r="F3536" s="273"/>
      <c r="G3536" s="661"/>
      <c r="H3536" s="662"/>
    </row>
    <row r="3537" spans="1:8" s="240" customFormat="1">
      <c r="A3537" s="270"/>
      <c r="B3537" s="271"/>
      <c r="C3537" s="270"/>
      <c r="D3537" s="272"/>
      <c r="E3537" s="247"/>
      <c r="F3537" s="273"/>
      <c r="G3537" s="661"/>
      <c r="H3537" s="662"/>
    </row>
    <row r="3538" spans="1:8" s="240" customFormat="1">
      <c r="A3538" s="270"/>
      <c r="B3538" s="271"/>
      <c r="C3538" s="270"/>
      <c r="D3538" s="272"/>
      <c r="E3538" s="247"/>
      <c r="F3538" s="273"/>
      <c r="G3538" s="661"/>
      <c r="H3538" s="662"/>
    </row>
    <row r="3539" spans="1:8" s="240" customFormat="1">
      <c r="A3539" s="270"/>
      <c r="B3539" s="271"/>
      <c r="C3539" s="270"/>
      <c r="D3539" s="272"/>
      <c r="E3539" s="247"/>
      <c r="F3539" s="273"/>
      <c r="G3539" s="661"/>
      <c r="H3539" s="662"/>
    </row>
    <row r="3540" spans="1:8" s="240" customFormat="1">
      <c r="A3540" s="270"/>
      <c r="B3540" s="271"/>
      <c r="C3540" s="270"/>
      <c r="D3540" s="272"/>
      <c r="E3540" s="247"/>
      <c r="F3540" s="273"/>
      <c r="G3540" s="661"/>
      <c r="H3540" s="662"/>
    </row>
    <row r="3541" spans="1:8" s="240" customFormat="1">
      <c r="A3541" s="270"/>
      <c r="B3541" s="271"/>
      <c r="C3541" s="270"/>
      <c r="D3541" s="272"/>
      <c r="E3541" s="247"/>
      <c r="F3541" s="273"/>
      <c r="G3541" s="661"/>
      <c r="H3541" s="662"/>
    </row>
    <row r="3542" spans="1:8" s="240" customFormat="1">
      <c r="A3542" s="270"/>
      <c r="B3542" s="271"/>
      <c r="C3542" s="270"/>
      <c r="D3542" s="272"/>
      <c r="E3542" s="247"/>
      <c r="F3542" s="273"/>
      <c r="G3542" s="661"/>
      <c r="H3542" s="662"/>
    </row>
    <row r="3543" spans="1:8" s="240" customFormat="1">
      <c r="A3543" s="270"/>
      <c r="B3543" s="271"/>
      <c r="C3543" s="270"/>
      <c r="D3543" s="272"/>
      <c r="E3543" s="247"/>
      <c r="F3543" s="273"/>
      <c r="G3543" s="661"/>
      <c r="H3543" s="662"/>
    </row>
    <row r="3544" spans="1:8" s="240" customFormat="1">
      <c r="A3544" s="270"/>
      <c r="B3544" s="271"/>
      <c r="C3544" s="270"/>
      <c r="D3544" s="272"/>
      <c r="E3544" s="247"/>
      <c r="F3544" s="273"/>
      <c r="G3544" s="661"/>
      <c r="H3544" s="662"/>
    </row>
    <row r="3545" spans="1:8" s="240" customFormat="1">
      <c r="A3545" s="270"/>
      <c r="B3545" s="271"/>
      <c r="C3545" s="270"/>
      <c r="D3545" s="272"/>
      <c r="E3545" s="247"/>
      <c r="F3545" s="273"/>
      <c r="G3545" s="661"/>
      <c r="H3545" s="662"/>
    </row>
    <row r="3546" spans="1:8" s="240" customFormat="1">
      <c r="A3546" s="270"/>
      <c r="B3546" s="271"/>
      <c r="C3546" s="270"/>
      <c r="D3546" s="272"/>
      <c r="E3546" s="247"/>
      <c r="F3546" s="273"/>
      <c r="G3546" s="661"/>
      <c r="H3546" s="662"/>
    </row>
    <row r="3547" spans="1:8" s="240" customFormat="1">
      <c r="A3547" s="270"/>
      <c r="B3547" s="271"/>
      <c r="C3547" s="270"/>
      <c r="D3547" s="272"/>
      <c r="E3547" s="247"/>
      <c r="F3547" s="273"/>
      <c r="G3547" s="661"/>
      <c r="H3547" s="662"/>
    </row>
    <row r="3548" spans="1:8" s="240" customFormat="1">
      <c r="A3548" s="270"/>
      <c r="B3548" s="271"/>
      <c r="C3548" s="270"/>
      <c r="D3548" s="272"/>
      <c r="E3548" s="247"/>
      <c r="F3548" s="273"/>
      <c r="G3548" s="661"/>
      <c r="H3548" s="662"/>
    </row>
    <row r="3549" spans="1:8" s="240" customFormat="1">
      <c r="A3549" s="270"/>
      <c r="B3549" s="271"/>
      <c r="C3549" s="270"/>
      <c r="D3549" s="272"/>
      <c r="E3549" s="247"/>
      <c r="F3549" s="273"/>
      <c r="G3549" s="661"/>
      <c r="H3549" s="662"/>
    </row>
    <row r="3550" spans="1:8" s="240" customFormat="1">
      <c r="A3550" s="270"/>
      <c r="B3550" s="271"/>
      <c r="C3550" s="270"/>
      <c r="D3550" s="272"/>
      <c r="E3550" s="247"/>
      <c r="F3550" s="273"/>
      <c r="G3550" s="661"/>
      <c r="H3550" s="662"/>
    </row>
    <row r="3551" spans="1:8" s="240" customFormat="1">
      <c r="A3551" s="270"/>
      <c r="B3551" s="271"/>
      <c r="C3551" s="270"/>
      <c r="D3551" s="272"/>
      <c r="E3551" s="247"/>
      <c r="F3551" s="273"/>
      <c r="G3551" s="661"/>
      <c r="H3551" s="662"/>
    </row>
    <row r="3552" spans="1:8" s="240" customFormat="1">
      <c r="A3552" s="270"/>
      <c r="B3552" s="271"/>
      <c r="C3552" s="270"/>
      <c r="D3552" s="272"/>
      <c r="E3552" s="247"/>
      <c r="F3552" s="273"/>
      <c r="G3552" s="661"/>
      <c r="H3552" s="662"/>
    </row>
    <row r="3553" spans="1:8" s="240" customFormat="1">
      <c r="A3553" s="270"/>
      <c r="B3553" s="271"/>
      <c r="C3553" s="270"/>
      <c r="D3553" s="272"/>
      <c r="E3553" s="247"/>
      <c r="F3553" s="273"/>
      <c r="G3553" s="661"/>
      <c r="H3553" s="662"/>
    </row>
    <row r="3554" spans="1:8" s="240" customFormat="1">
      <c r="A3554" s="270"/>
      <c r="B3554" s="271"/>
      <c r="C3554" s="270"/>
      <c r="D3554" s="272"/>
      <c r="E3554" s="247"/>
      <c r="F3554" s="273"/>
      <c r="G3554" s="661"/>
      <c r="H3554" s="662"/>
    </row>
    <row r="3555" spans="1:8" s="240" customFormat="1">
      <c r="A3555" s="270"/>
      <c r="B3555" s="271"/>
      <c r="C3555" s="270"/>
      <c r="D3555" s="272"/>
      <c r="E3555" s="247"/>
      <c r="F3555" s="273"/>
      <c r="G3555" s="661"/>
      <c r="H3555" s="662"/>
    </row>
    <row r="3556" spans="1:8" s="240" customFormat="1">
      <c r="A3556" s="270"/>
      <c r="B3556" s="271"/>
      <c r="C3556" s="270"/>
      <c r="D3556" s="272"/>
      <c r="E3556" s="247"/>
      <c r="F3556" s="273"/>
      <c r="G3556" s="661"/>
      <c r="H3556" s="662"/>
    </row>
    <row r="3557" spans="1:8" s="240" customFormat="1">
      <c r="A3557" s="270"/>
      <c r="B3557" s="271"/>
      <c r="C3557" s="270"/>
      <c r="D3557" s="272"/>
      <c r="E3557" s="247"/>
      <c r="F3557" s="273"/>
      <c r="G3557" s="661"/>
      <c r="H3557" s="662"/>
    </row>
    <row r="3558" spans="1:8" s="240" customFormat="1">
      <c r="A3558" s="270"/>
      <c r="B3558" s="271"/>
      <c r="C3558" s="270"/>
      <c r="D3558" s="272"/>
      <c r="E3558" s="247"/>
      <c r="F3558" s="273"/>
      <c r="G3558" s="661"/>
      <c r="H3558" s="662"/>
    </row>
    <row r="3559" spans="1:8" s="240" customFormat="1">
      <c r="A3559" s="270"/>
      <c r="B3559" s="271"/>
      <c r="C3559" s="270"/>
      <c r="D3559" s="272"/>
      <c r="E3559" s="247"/>
      <c r="F3559" s="273"/>
      <c r="G3559" s="661"/>
      <c r="H3559" s="662"/>
    </row>
    <row r="3560" spans="1:8" s="240" customFormat="1">
      <c r="A3560" s="270"/>
      <c r="B3560" s="271"/>
      <c r="C3560" s="270"/>
      <c r="D3560" s="272"/>
      <c r="E3560" s="247"/>
      <c r="F3560" s="273"/>
      <c r="G3560" s="661"/>
      <c r="H3560" s="662"/>
    </row>
    <row r="3561" spans="1:8" s="240" customFormat="1">
      <c r="A3561" s="270"/>
      <c r="B3561" s="271"/>
      <c r="C3561" s="270"/>
      <c r="D3561" s="272"/>
      <c r="E3561" s="247"/>
      <c r="F3561" s="273"/>
      <c r="G3561" s="661"/>
      <c r="H3561" s="662"/>
    </row>
    <row r="3562" spans="1:8" s="240" customFormat="1">
      <c r="A3562" s="270"/>
      <c r="B3562" s="271"/>
      <c r="C3562" s="270"/>
      <c r="D3562" s="272"/>
      <c r="E3562" s="247"/>
      <c r="F3562" s="273"/>
      <c r="G3562" s="661"/>
      <c r="H3562" s="662"/>
    </row>
    <row r="3563" spans="1:8" s="240" customFormat="1">
      <c r="A3563" s="270"/>
      <c r="B3563" s="271"/>
      <c r="C3563" s="270"/>
      <c r="D3563" s="272"/>
      <c r="E3563" s="247"/>
      <c r="F3563" s="273"/>
      <c r="G3563" s="661"/>
      <c r="H3563" s="662"/>
    </row>
    <row r="3564" spans="1:8" s="240" customFormat="1">
      <c r="A3564" s="270"/>
      <c r="B3564" s="271"/>
      <c r="C3564" s="270"/>
      <c r="D3564" s="272"/>
      <c r="E3564" s="247"/>
      <c r="F3564" s="273"/>
      <c r="G3564" s="661"/>
      <c r="H3564" s="662"/>
    </row>
    <row r="3565" spans="1:8" s="240" customFormat="1">
      <c r="A3565" s="270"/>
      <c r="B3565" s="271"/>
      <c r="C3565" s="270"/>
      <c r="D3565" s="272"/>
      <c r="E3565" s="247"/>
      <c r="F3565" s="273"/>
      <c r="G3565" s="661"/>
      <c r="H3565" s="662"/>
    </row>
    <row r="3566" spans="1:8" s="240" customFormat="1">
      <c r="A3566" s="270"/>
      <c r="B3566" s="271"/>
      <c r="C3566" s="270"/>
      <c r="D3566" s="272"/>
      <c r="E3566" s="247"/>
      <c r="F3566" s="273"/>
      <c r="G3566" s="661"/>
      <c r="H3566" s="662"/>
    </row>
    <row r="3567" spans="1:8" s="240" customFormat="1">
      <c r="A3567" s="270"/>
      <c r="B3567" s="271"/>
      <c r="C3567" s="270"/>
      <c r="D3567" s="272"/>
      <c r="E3567" s="247"/>
      <c r="F3567" s="273"/>
      <c r="G3567" s="661"/>
      <c r="H3567" s="662"/>
    </row>
    <row r="3568" spans="1:8" s="240" customFormat="1">
      <c r="A3568" s="270"/>
      <c r="B3568" s="271"/>
      <c r="C3568" s="270"/>
      <c r="D3568" s="272"/>
      <c r="E3568" s="247"/>
      <c r="F3568" s="273"/>
      <c r="G3568" s="661"/>
      <c r="H3568" s="662"/>
    </row>
    <row r="3569" spans="1:8" s="240" customFormat="1">
      <c r="A3569" s="270"/>
      <c r="B3569" s="271"/>
      <c r="C3569" s="270"/>
      <c r="D3569" s="272"/>
      <c r="E3569" s="247"/>
      <c r="F3569" s="273"/>
      <c r="G3569" s="661"/>
      <c r="H3569" s="662"/>
    </row>
    <row r="3570" spans="1:8" s="240" customFormat="1">
      <c r="A3570" s="270"/>
      <c r="B3570" s="271"/>
      <c r="C3570" s="270"/>
      <c r="D3570" s="272"/>
      <c r="E3570" s="247"/>
      <c r="F3570" s="273"/>
      <c r="G3570" s="661"/>
      <c r="H3570" s="662"/>
    </row>
    <row r="3571" spans="1:8" s="240" customFormat="1">
      <c r="A3571" s="270"/>
      <c r="B3571" s="271"/>
      <c r="C3571" s="270"/>
      <c r="D3571" s="272"/>
      <c r="E3571" s="247"/>
      <c r="F3571" s="273"/>
      <c r="G3571" s="661"/>
      <c r="H3571" s="662"/>
    </row>
    <row r="3572" spans="1:8" s="240" customFormat="1">
      <c r="A3572" s="270"/>
      <c r="B3572" s="271"/>
      <c r="C3572" s="270"/>
      <c r="D3572" s="272"/>
      <c r="E3572" s="247"/>
      <c r="F3572" s="273"/>
      <c r="G3572" s="661"/>
      <c r="H3572" s="662"/>
    </row>
    <row r="3573" spans="1:8" s="240" customFormat="1">
      <c r="A3573" s="270"/>
      <c r="B3573" s="271"/>
      <c r="C3573" s="270"/>
      <c r="D3573" s="272"/>
      <c r="E3573" s="247"/>
      <c r="F3573" s="273"/>
      <c r="G3573" s="661"/>
      <c r="H3573" s="662"/>
    </row>
    <row r="3574" spans="1:8" s="240" customFormat="1">
      <c r="A3574" s="270"/>
      <c r="B3574" s="271"/>
      <c r="C3574" s="270"/>
      <c r="D3574" s="272"/>
      <c r="E3574" s="247"/>
      <c r="F3574" s="273"/>
      <c r="G3574" s="661"/>
      <c r="H3574" s="662"/>
    </row>
    <row r="3575" spans="1:8" s="240" customFormat="1">
      <c r="A3575" s="270"/>
      <c r="B3575" s="271"/>
      <c r="C3575" s="270"/>
      <c r="D3575" s="272"/>
      <c r="E3575" s="247"/>
      <c r="F3575" s="273"/>
      <c r="G3575" s="661"/>
      <c r="H3575" s="662"/>
    </row>
    <row r="3576" spans="1:8" s="240" customFormat="1">
      <c r="A3576" s="270"/>
      <c r="B3576" s="271"/>
      <c r="C3576" s="270"/>
      <c r="D3576" s="272"/>
      <c r="E3576" s="247"/>
      <c r="F3576" s="273"/>
      <c r="G3576" s="661"/>
      <c r="H3576" s="662"/>
    </row>
    <row r="3577" spans="1:8" s="240" customFormat="1">
      <c r="A3577" s="270"/>
      <c r="B3577" s="271"/>
      <c r="C3577" s="270"/>
      <c r="D3577" s="272"/>
      <c r="E3577" s="247"/>
      <c r="F3577" s="273"/>
      <c r="G3577" s="661"/>
      <c r="H3577" s="662"/>
    </row>
    <row r="3578" spans="1:8" s="240" customFormat="1">
      <c r="A3578" s="270"/>
      <c r="B3578" s="271"/>
      <c r="C3578" s="270"/>
      <c r="D3578" s="272"/>
      <c r="E3578" s="247"/>
      <c r="F3578" s="273"/>
      <c r="G3578" s="661"/>
      <c r="H3578" s="662"/>
    </row>
    <row r="3579" spans="1:8" s="240" customFormat="1">
      <c r="A3579" s="270"/>
      <c r="B3579" s="271"/>
      <c r="C3579" s="270"/>
      <c r="D3579" s="272"/>
      <c r="E3579" s="247"/>
      <c r="F3579" s="273"/>
      <c r="G3579" s="661"/>
      <c r="H3579" s="662"/>
    </row>
    <row r="3580" spans="1:8" s="240" customFormat="1">
      <c r="A3580" s="270"/>
      <c r="B3580" s="271"/>
      <c r="C3580" s="270"/>
      <c r="D3580" s="272"/>
      <c r="E3580" s="247"/>
      <c r="F3580" s="273"/>
      <c r="G3580" s="661"/>
      <c r="H3580" s="662"/>
    </row>
    <row r="3581" spans="1:8" s="240" customFormat="1">
      <c r="A3581" s="270"/>
      <c r="B3581" s="271"/>
      <c r="C3581" s="270"/>
      <c r="D3581" s="272"/>
      <c r="E3581" s="247"/>
      <c r="F3581" s="273"/>
      <c r="G3581" s="661"/>
      <c r="H3581" s="662"/>
    </row>
    <row r="3582" spans="1:8" s="240" customFormat="1">
      <c r="A3582" s="270"/>
      <c r="B3582" s="271"/>
      <c r="C3582" s="270"/>
      <c r="D3582" s="272"/>
      <c r="E3582" s="247"/>
      <c r="F3582" s="273"/>
      <c r="G3582" s="661"/>
      <c r="H3582" s="662"/>
    </row>
    <row r="3583" spans="1:8" s="240" customFormat="1">
      <c r="A3583" s="270"/>
      <c r="B3583" s="271"/>
      <c r="C3583" s="270"/>
      <c r="D3583" s="272"/>
      <c r="E3583" s="247"/>
      <c r="F3583" s="273"/>
      <c r="G3583" s="661"/>
      <c r="H3583" s="662"/>
    </row>
    <row r="3584" spans="1:8" s="240" customFormat="1">
      <c r="A3584" s="270"/>
      <c r="B3584" s="271"/>
      <c r="C3584" s="270"/>
      <c r="D3584" s="272"/>
      <c r="E3584" s="247"/>
      <c r="F3584" s="273"/>
      <c r="G3584" s="661"/>
      <c r="H3584" s="662"/>
    </row>
    <row r="3585" spans="1:8" s="240" customFormat="1">
      <c r="A3585" s="270"/>
      <c r="B3585" s="271"/>
      <c r="C3585" s="270"/>
      <c r="D3585" s="272"/>
      <c r="E3585" s="247"/>
      <c r="F3585" s="273"/>
      <c r="G3585" s="661"/>
      <c r="H3585" s="662"/>
    </row>
    <row r="3586" spans="1:8" s="240" customFormat="1">
      <c r="A3586" s="270"/>
      <c r="B3586" s="271"/>
      <c r="C3586" s="270"/>
      <c r="D3586" s="272"/>
      <c r="E3586" s="247"/>
      <c r="F3586" s="273"/>
      <c r="G3586" s="661"/>
      <c r="H3586" s="662"/>
    </row>
    <row r="3587" spans="1:8" s="240" customFormat="1">
      <c r="A3587" s="270"/>
      <c r="B3587" s="271"/>
      <c r="C3587" s="270"/>
      <c r="D3587" s="272"/>
      <c r="E3587" s="247"/>
      <c r="F3587" s="273"/>
      <c r="G3587" s="661"/>
      <c r="H3587" s="662"/>
    </row>
    <row r="3588" spans="1:8" s="240" customFormat="1">
      <c r="A3588" s="270"/>
      <c r="B3588" s="271"/>
      <c r="C3588" s="270"/>
      <c r="D3588" s="272"/>
      <c r="E3588" s="247"/>
      <c r="F3588" s="273"/>
      <c r="G3588" s="661"/>
      <c r="H3588" s="662"/>
    </row>
    <row r="3589" spans="1:8" s="240" customFormat="1">
      <c r="A3589" s="270"/>
      <c r="B3589" s="271"/>
      <c r="C3589" s="270"/>
      <c r="D3589" s="272"/>
      <c r="E3589" s="247"/>
      <c r="F3589" s="273"/>
      <c r="G3589" s="661"/>
      <c r="H3589" s="662"/>
    </row>
    <row r="3590" spans="1:8" s="240" customFormat="1">
      <c r="A3590" s="270"/>
      <c r="B3590" s="271"/>
      <c r="C3590" s="270"/>
      <c r="D3590" s="272"/>
      <c r="E3590" s="247"/>
      <c r="F3590" s="273"/>
      <c r="G3590" s="661"/>
      <c r="H3590" s="662"/>
    </row>
    <row r="3591" spans="1:8" s="240" customFormat="1">
      <c r="A3591" s="270"/>
      <c r="B3591" s="271"/>
      <c r="C3591" s="270"/>
      <c r="D3591" s="272"/>
      <c r="E3591" s="247"/>
      <c r="F3591" s="273"/>
      <c r="G3591" s="661"/>
      <c r="H3591" s="662"/>
    </row>
    <row r="3592" spans="1:8" s="240" customFormat="1">
      <c r="A3592" s="270"/>
      <c r="B3592" s="271"/>
      <c r="C3592" s="270"/>
      <c r="D3592" s="272"/>
      <c r="E3592" s="247"/>
      <c r="F3592" s="273"/>
      <c r="G3592" s="661"/>
      <c r="H3592" s="662"/>
    </row>
    <row r="3593" spans="1:8" s="240" customFormat="1">
      <c r="A3593" s="270"/>
      <c r="B3593" s="271"/>
      <c r="C3593" s="270"/>
      <c r="D3593" s="272"/>
      <c r="E3593" s="247"/>
      <c r="F3593" s="273"/>
      <c r="G3593" s="661"/>
      <c r="H3593" s="662"/>
    </row>
    <row r="3594" spans="1:8" s="240" customFormat="1">
      <c r="A3594" s="270"/>
      <c r="B3594" s="271"/>
      <c r="C3594" s="270"/>
      <c r="D3594" s="272"/>
      <c r="E3594" s="247"/>
      <c r="F3594" s="273"/>
      <c r="G3594" s="661"/>
      <c r="H3594" s="662"/>
    </row>
    <row r="3595" spans="1:8" s="240" customFormat="1">
      <c r="A3595" s="270"/>
      <c r="B3595" s="271"/>
      <c r="C3595" s="270"/>
      <c r="D3595" s="272"/>
      <c r="E3595" s="247"/>
      <c r="F3595" s="273"/>
      <c r="G3595" s="661"/>
      <c r="H3595" s="662"/>
    </row>
    <row r="3596" spans="1:8" s="240" customFormat="1">
      <c r="A3596" s="270"/>
      <c r="B3596" s="271"/>
      <c r="C3596" s="270"/>
      <c r="D3596" s="272"/>
      <c r="E3596" s="247"/>
      <c r="F3596" s="273"/>
      <c r="G3596" s="661"/>
      <c r="H3596" s="662"/>
    </row>
    <row r="3597" spans="1:8" s="240" customFormat="1">
      <c r="A3597" s="270"/>
      <c r="B3597" s="271"/>
      <c r="C3597" s="270"/>
      <c r="D3597" s="272"/>
      <c r="E3597" s="247"/>
      <c r="F3597" s="273"/>
      <c r="G3597" s="661"/>
      <c r="H3597" s="662"/>
    </row>
    <row r="3598" spans="1:8" s="240" customFormat="1">
      <c r="A3598" s="270"/>
      <c r="B3598" s="271"/>
      <c r="C3598" s="270"/>
      <c r="D3598" s="272"/>
      <c r="E3598" s="247"/>
      <c r="F3598" s="273"/>
      <c r="G3598" s="661"/>
      <c r="H3598" s="662"/>
    </row>
    <row r="3599" spans="1:8" s="240" customFormat="1">
      <c r="A3599" s="270"/>
      <c r="B3599" s="271"/>
      <c r="C3599" s="270"/>
      <c r="D3599" s="272"/>
      <c r="E3599" s="247"/>
      <c r="F3599" s="273"/>
      <c r="G3599" s="661"/>
      <c r="H3599" s="662"/>
    </row>
    <row r="3600" spans="1:8" s="240" customFormat="1">
      <c r="A3600" s="270"/>
      <c r="B3600" s="271"/>
      <c r="C3600" s="270"/>
      <c r="D3600" s="272"/>
      <c r="E3600" s="247"/>
      <c r="F3600" s="273"/>
      <c r="G3600" s="661"/>
      <c r="H3600" s="662"/>
    </row>
    <row r="3601" spans="1:8" s="240" customFormat="1">
      <c r="A3601" s="270"/>
      <c r="B3601" s="271"/>
      <c r="C3601" s="270"/>
      <c r="D3601" s="272"/>
      <c r="E3601" s="247"/>
      <c r="F3601" s="273"/>
      <c r="G3601" s="661"/>
      <c r="H3601" s="662"/>
    </row>
    <row r="3602" spans="1:8" s="240" customFormat="1">
      <c r="A3602" s="270"/>
      <c r="B3602" s="271"/>
      <c r="C3602" s="270"/>
      <c r="D3602" s="272"/>
      <c r="E3602" s="247"/>
      <c r="F3602" s="273"/>
      <c r="G3602" s="661"/>
      <c r="H3602" s="662"/>
    </row>
    <row r="3603" spans="1:8" s="240" customFormat="1">
      <c r="A3603" s="270"/>
      <c r="B3603" s="271"/>
      <c r="C3603" s="270"/>
      <c r="D3603" s="272"/>
      <c r="E3603" s="247"/>
      <c r="F3603" s="273"/>
      <c r="G3603" s="661"/>
      <c r="H3603" s="662"/>
    </row>
    <row r="3604" spans="1:8" s="240" customFormat="1">
      <c r="A3604" s="270"/>
      <c r="B3604" s="271"/>
      <c r="C3604" s="270"/>
      <c r="D3604" s="272"/>
      <c r="E3604" s="247"/>
      <c r="F3604" s="273"/>
      <c r="G3604" s="661"/>
      <c r="H3604" s="662"/>
    </row>
    <row r="3605" spans="1:8" s="240" customFormat="1">
      <c r="A3605" s="270"/>
      <c r="B3605" s="271"/>
      <c r="C3605" s="270"/>
      <c r="D3605" s="272"/>
      <c r="E3605" s="247"/>
      <c r="F3605" s="273"/>
      <c r="G3605" s="661"/>
      <c r="H3605" s="662"/>
    </row>
    <row r="3606" spans="1:8" s="240" customFormat="1">
      <c r="A3606" s="270"/>
      <c r="B3606" s="271"/>
      <c r="C3606" s="270"/>
      <c r="D3606" s="272"/>
      <c r="E3606" s="247"/>
      <c r="F3606" s="273"/>
      <c r="G3606" s="661"/>
      <c r="H3606" s="662"/>
    </row>
    <row r="3607" spans="1:8" s="240" customFormat="1">
      <c r="A3607" s="270"/>
      <c r="B3607" s="271"/>
      <c r="C3607" s="270"/>
      <c r="D3607" s="272"/>
      <c r="E3607" s="247"/>
      <c r="F3607" s="273"/>
      <c r="G3607" s="661"/>
      <c r="H3607" s="662"/>
    </row>
    <row r="3608" spans="1:8" s="240" customFormat="1">
      <c r="A3608" s="270"/>
      <c r="B3608" s="271"/>
      <c r="C3608" s="270"/>
      <c r="D3608" s="272"/>
      <c r="E3608" s="247"/>
      <c r="F3608" s="273"/>
      <c r="G3608" s="661"/>
      <c r="H3608" s="662"/>
    </row>
    <row r="3609" spans="1:8" s="240" customFormat="1">
      <c r="A3609" s="270"/>
      <c r="B3609" s="271"/>
      <c r="C3609" s="270"/>
      <c r="D3609" s="272"/>
      <c r="E3609" s="247"/>
      <c r="F3609" s="273"/>
      <c r="G3609" s="661"/>
      <c r="H3609" s="662"/>
    </row>
    <row r="3610" spans="1:8" s="240" customFormat="1">
      <c r="A3610" s="270"/>
      <c r="B3610" s="271"/>
      <c r="C3610" s="270"/>
      <c r="D3610" s="272"/>
      <c r="E3610" s="247"/>
      <c r="F3610" s="273"/>
      <c r="G3610" s="661"/>
      <c r="H3610" s="662"/>
    </row>
    <row r="3611" spans="1:8" s="240" customFormat="1">
      <c r="A3611" s="270"/>
      <c r="B3611" s="271"/>
      <c r="C3611" s="270"/>
      <c r="D3611" s="272"/>
      <c r="E3611" s="247"/>
      <c r="F3611" s="273"/>
      <c r="G3611" s="661"/>
      <c r="H3611" s="662"/>
    </row>
    <row r="3612" spans="1:8" s="240" customFormat="1">
      <c r="A3612" s="270"/>
      <c r="B3612" s="271"/>
      <c r="C3612" s="270"/>
      <c r="D3612" s="272"/>
      <c r="E3612" s="247"/>
      <c r="F3612" s="273"/>
      <c r="G3612" s="661"/>
      <c r="H3612" s="662"/>
    </row>
    <row r="3613" spans="1:8" s="240" customFormat="1">
      <c r="A3613" s="270"/>
      <c r="B3613" s="271"/>
      <c r="C3613" s="270"/>
      <c r="D3613" s="272"/>
      <c r="E3613" s="247"/>
      <c r="F3613" s="273"/>
      <c r="G3613" s="661"/>
      <c r="H3613" s="662"/>
    </row>
    <row r="3614" spans="1:8" s="240" customFormat="1">
      <c r="A3614" s="270"/>
      <c r="B3614" s="271"/>
      <c r="C3614" s="270"/>
      <c r="D3614" s="272"/>
      <c r="E3614" s="247"/>
      <c r="F3614" s="273"/>
      <c r="G3614" s="661"/>
      <c r="H3614" s="662"/>
    </row>
    <row r="3615" spans="1:8" s="240" customFormat="1">
      <c r="A3615" s="270"/>
      <c r="B3615" s="271"/>
      <c r="C3615" s="270"/>
      <c r="D3615" s="272"/>
      <c r="E3615" s="247"/>
      <c r="F3615" s="273"/>
      <c r="G3615" s="661"/>
      <c r="H3615" s="662"/>
    </row>
    <row r="3616" spans="1:8" s="240" customFormat="1">
      <c r="A3616" s="270"/>
      <c r="B3616" s="271"/>
      <c r="C3616" s="270"/>
      <c r="D3616" s="272"/>
      <c r="E3616" s="247"/>
      <c r="F3616" s="273"/>
      <c r="G3616" s="661"/>
      <c r="H3616" s="662"/>
    </row>
    <row r="3617" spans="1:8" s="240" customFormat="1">
      <c r="A3617" s="270"/>
      <c r="B3617" s="271"/>
      <c r="C3617" s="270"/>
      <c r="D3617" s="272"/>
      <c r="E3617" s="247"/>
      <c r="F3617" s="273"/>
      <c r="G3617" s="661"/>
      <c r="H3617" s="662"/>
    </row>
    <row r="3618" spans="1:8" s="240" customFormat="1">
      <c r="A3618" s="270"/>
      <c r="B3618" s="271"/>
      <c r="C3618" s="270"/>
      <c r="D3618" s="272"/>
      <c r="E3618" s="247"/>
      <c r="F3618" s="273"/>
      <c r="G3618" s="661"/>
      <c r="H3618" s="662"/>
    </row>
    <row r="3619" spans="1:8" s="240" customFormat="1">
      <c r="A3619" s="270"/>
      <c r="B3619" s="271"/>
      <c r="C3619" s="270"/>
      <c r="D3619" s="272"/>
      <c r="E3619" s="247"/>
      <c r="F3619" s="273"/>
      <c r="G3619" s="661"/>
      <c r="H3619" s="662"/>
    </row>
    <row r="3620" spans="1:8" s="240" customFormat="1">
      <c r="A3620" s="270"/>
      <c r="B3620" s="271"/>
      <c r="C3620" s="270"/>
      <c r="D3620" s="272"/>
      <c r="E3620" s="247"/>
      <c r="F3620" s="273"/>
      <c r="G3620" s="661"/>
      <c r="H3620" s="662"/>
    </row>
    <row r="3621" spans="1:8" s="240" customFormat="1">
      <c r="A3621" s="270"/>
      <c r="B3621" s="271"/>
      <c r="C3621" s="270"/>
      <c r="D3621" s="272"/>
      <c r="E3621" s="247"/>
      <c r="F3621" s="273"/>
      <c r="G3621" s="661"/>
      <c r="H3621" s="662"/>
    </row>
    <row r="3622" spans="1:8" s="240" customFormat="1">
      <c r="A3622" s="270"/>
      <c r="B3622" s="271"/>
      <c r="C3622" s="270"/>
      <c r="D3622" s="272"/>
      <c r="E3622" s="247"/>
      <c r="F3622" s="273"/>
      <c r="G3622" s="661"/>
      <c r="H3622" s="662"/>
    </row>
    <row r="3623" spans="1:8" s="240" customFormat="1">
      <c r="A3623" s="270"/>
      <c r="B3623" s="271"/>
      <c r="C3623" s="270"/>
      <c r="D3623" s="272"/>
      <c r="E3623" s="247"/>
      <c r="F3623" s="273"/>
      <c r="G3623" s="661"/>
      <c r="H3623" s="662"/>
    </row>
    <row r="3624" spans="1:8" s="240" customFormat="1">
      <c r="A3624" s="270"/>
      <c r="B3624" s="271"/>
      <c r="C3624" s="270"/>
      <c r="D3624" s="272"/>
      <c r="E3624" s="247"/>
      <c r="F3624" s="273"/>
      <c r="G3624" s="661"/>
      <c r="H3624" s="662"/>
    </row>
    <row r="3625" spans="1:8" s="240" customFormat="1">
      <c r="A3625" s="270"/>
      <c r="B3625" s="271"/>
      <c r="C3625" s="270"/>
      <c r="D3625" s="272"/>
      <c r="E3625" s="247"/>
      <c r="F3625" s="273"/>
      <c r="G3625" s="661"/>
      <c r="H3625" s="662"/>
    </row>
    <row r="3626" spans="1:8" s="240" customFormat="1">
      <c r="A3626" s="270"/>
      <c r="B3626" s="271"/>
      <c r="C3626" s="270"/>
      <c r="D3626" s="272"/>
      <c r="E3626" s="247"/>
      <c r="F3626" s="273"/>
      <c r="G3626" s="661"/>
      <c r="H3626" s="662"/>
    </row>
    <row r="3627" spans="1:8" s="240" customFormat="1">
      <c r="A3627" s="270"/>
      <c r="B3627" s="271"/>
      <c r="C3627" s="270"/>
      <c r="D3627" s="272"/>
      <c r="E3627" s="247"/>
      <c r="F3627" s="273"/>
      <c r="G3627" s="661"/>
      <c r="H3627" s="662"/>
    </row>
    <row r="3628" spans="1:8" s="240" customFormat="1">
      <c r="A3628" s="270"/>
      <c r="B3628" s="271"/>
      <c r="C3628" s="270"/>
      <c r="D3628" s="272"/>
      <c r="E3628" s="247"/>
      <c r="F3628" s="273"/>
      <c r="G3628" s="661"/>
      <c r="H3628" s="662"/>
    </row>
    <row r="3629" spans="1:8" s="240" customFormat="1">
      <c r="A3629" s="270"/>
      <c r="B3629" s="271"/>
      <c r="C3629" s="270"/>
      <c r="D3629" s="272"/>
      <c r="E3629" s="247"/>
      <c r="F3629" s="273"/>
      <c r="G3629" s="661"/>
      <c r="H3629" s="662"/>
    </row>
    <row r="3630" spans="1:8" s="240" customFormat="1">
      <c r="A3630" s="270"/>
      <c r="B3630" s="271"/>
      <c r="C3630" s="270"/>
      <c r="D3630" s="272"/>
      <c r="E3630" s="247"/>
      <c r="F3630" s="273"/>
      <c r="G3630" s="661"/>
      <c r="H3630" s="662"/>
    </row>
    <row r="3631" spans="1:8" s="240" customFormat="1">
      <c r="A3631" s="270"/>
      <c r="B3631" s="271"/>
      <c r="C3631" s="270"/>
      <c r="D3631" s="272"/>
      <c r="E3631" s="247"/>
      <c r="F3631" s="273"/>
      <c r="G3631" s="661"/>
      <c r="H3631" s="662"/>
    </row>
    <row r="3632" spans="1:8" s="240" customFormat="1">
      <c r="A3632" s="270"/>
      <c r="B3632" s="271"/>
      <c r="C3632" s="270"/>
      <c r="D3632" s="272"/>
      <c r="E3632" s="247"/>
      <c r="F3632" s="273"/>
      <c r="G3632" s="661"/>
      <c r="H3632" s="662"/>
    </row>
    <row r="3633" spans="1:8" s="240" customFormat="1">
      <c r="A3633" s="270"/>
      <c r="B3633" s="271"/>
      <c r="C3633" s="270"/>
      <c r="D3633" s="272"/>
      <c r="E3633" s="247"/>
      <c r="F3633" s="273"/>
      <c r="G3633" s="661"/>
      <c r="H3633" s="662"/>
    </row>
    <row r="3634" spans="1:8" s="240" customFormat="1">
      <c r="A3634" s="270"/>
      <c r="B3634" s="271"/>
      <c r="C3634" s="270"/>
      <c r="D3634" s="272"/>
      <c r="E3634" s="247"/>
      <c r="F3634" s="273"/>
      <c r="G3634" s="661"/>
      <c r="H3634" s="662"/>
    </row>
    <row r="3635" spans="1:8" s="240" customFormat="1">
      <c r="A3635" s="270"/>
      <c r="B3635" s="271"/>
      <c r="C3635" s="270"/>
      <c r="D3635" s="272"/>
      <c r="E3635" s="247"/>
      <c r="F3635" s="273"/>
      <c r="G3635" s="661"/>
      <c r="H3635" s="662"/>
    </row>
    <row r="3636" spans="1:8" s="240" customFormat="1">
      <c r="A3636" s="270"/>
      <c r="B3636" s="271"/>
      <c r="C3636" s="270"/>
      <c r="D3636" s="272"/>
      <c r="E3636" s="247"/>
      <c r="F3636" s="273"/>
      <c r="G3636" s="661"/>
      <c r="H3636" s="662"/>
    </row>
    <row r="3637" spans="1:8" s="240" customFormat="1">
      <c r="A3637" s="270"/>
      <c r="B3637" s="271"/>
      <c r="C3637" s="270"/>
      <c r="D3637" s="272"/>
      <c r="E3637" s="247"/>
      <c r="F3637" s="273"/>
      <c r="G3637" s="661"/>
      <c r="H3637" s="662"/>
    </row>
    <row r="3638" spans="1:8" s="240" customFormat="1">
      <c r="A3638" s="270"/>
      <c r="B3638" s="271"/>
      <c r="C3638" s="270"/>
      <c r="D3638" s="272"/>
      <c r="E3638" s="247"/>
      <c r="F3638" s="273"/>
      <c r="G3638" s="661"/>
      <c r="H3638" s="662"/>
    </row>
    <row r="3639" spans="1:8" s="240" customFormat="1">
      <c r="A3639" s="270"/>
      <c r="B3639" s="271"/>
      <c r="C3639" s="270"/>
      <c r="D3639" s="272"/>
      <c r="E3639" s="247"/>
      <c r="F3639" s="273"/>
      <c r="G3639" s="661"/>
      <c r="H3639" s="662"/>
    </row>
    <row r="3640" spans="1:8" s="240" customFormat="1">
      <c r="A3640" s="270"/>
      <c r="B3640" s="271"/>
      <c r="C3640" s="270"/>
      <c r="D3640" s="272"/>
      <c r="E3640" s="247"/>
      <c r="F3640" s="273"/>
      <c r="G3640" s="661"/>
      <c r="H3640" s="662"/>
    </row>
    <row r="3641" spans="1:8" s="240" customFormat="1">
      <c r="A3641" s="270"/>
      <c r="B3641" s="271"/>
      <c r="C3641" s="270"/>
      <c r="D3641" s="272"/>
      <c r="E3641" s="247"/>
      <c r="F3641" s="273"/>
      <c r="G3641" s="661"/>
      <c r="H3641" s="662"/>
    </row>
    <row r="3642" spans="1:8" s="240" customFormat="1">
      <c r="A3642" s="270"/>
      <c r="B3642" s="271"/>
      <c r="C3642" s="270"/>
      <c r="D3642" s="272"/>
      <c r="E3642" s="247"/>
      <c r="F3642" s="273"/>
      <c r="G3642" s="661"/>
      <c r="H3642" s="662"/>
    </row>
    <row r="3643" spans="1:8" s="240" customFormat="1">
      <c r="A3643" s="270"/>
      <c r="B3643" s="271"/>
      <c r="C3643" s="270"/>
      <c r="D3643" s="272"/>
      <c r="E3643" s="247"/>
      <c r="F3643" s="273"/>
      <c r="G3643" s="661"/>
      <c r="H3643" s="662"/>
    </row>
    <row r="3644" spans="1:8" s="240" customFormat="1">
      <c r="A3644" s="270"/>
      <c r="B3644" s="271"/>
      <c r="C3644" s="270"/>
      <c r="D3644" s="272"/>
      <c r="E3644" s="247"/>
      <c r="F3644" s="273"/>
      <c r="G3644" s="661"/>
      <c r="H3644" s="662"/>
    </row>
    <row r="3645" spans="1:8" s="240" customFormat="1">
      <c r="A3645" s="270"/>
      <c r="B3645" s="271"/>
      <c r="C3645" s="270"/>
      <c r="D3645" s="272"/>
      <c r="E3645" s="247"/>
      <c r="F3645" s="273"/>
      <c r="G3645" s="661"/>
      <c r="H3645" s="662"/>
    </row>
    <row r="3646" spans="1:8" s="240" customFormat="1">
      <c r="A3646" s="270"/>
      <c r="B3646" s="271"/>
      <c r="C3646" s="270"/>
      <c r="D3646" s="272"/>
      <c r="E3646" s="247"/>
      <c r="F3646" s="273"/>
      <c r="G3646" s="661"/>
      <c r="H3646" s="662"/>
    </row>
    <row r="3647" spans="1:8" s="240" customFormat="1">
      <c r="A3647" s="270"/>
      <c r="B3647" s="271"/>
      <c r="C3647" s="270"/>
      <c r="D3647" s="272"/>
      <c r="E3647" s="247"/>
      <c r="F3647" s="273"/>
      <c r="G3647" s="661"/>
      <c r="H3647" s="662"/>
    </row>
    <row r="3648" spans="1:8" s="240" customFormat="1">
      <c r="A3648" s="270"/>
      <c r="B3648" s="271"/>
      <c r="C3648" s="270"/>
      <c r="D3648" s="272"/>
      <c r="E3648" s="247"/>
      <c r="F3648" s="273"/>
      <c r="G3648" s="661"/>
      <c r="H3648" s="662"/>
    </row>
    <row r="3649" spans="1:8" s="240" customFormat="1">
      <c r="A3649" s="270"/>
      <c r="B3649" s="271"/>
      <c r="C3649" s="270"/>
      <c r="D3649" s="272"/>
      <c r="E3649" s="247"/>
      <c r="F3649" s="273"/>
      <c r="G3649" s="661"/>
      <c r="H3649" s="662"/>
    </row>
    <row r="3650" spans="1:8" s="240" customFormat="1">
      <c r="A3650" s="270"/>
      <c r="B3650" s="271"/>
      <c r="C3650" s="270"/>
      <c r="D3650" s="272"/>
      <c r="E3650" s="247"/>
      <c r="F3650" s="273"/>
      <c r="G3650" s="661"/>
      <c r="H3650" s="662"/>
    </row>
    <row r="3651" spans="1:8" s="240" customFormat="1">
      <c r="A3651" s="270"/>
      <c r="B3651" s="271"/>
      <c r="C3651" s="270"/>
      <c r="D3651" s="272"/>
      <c r="E3651" s="247"/>
      <c r="F3651" s="273"/>
      <c r="G3651" s="661"/>
      <c r="H3651" s="662"/>
    </row>
    <row r="3652" spans="1:8" s="240" customFormat="1">
      <c r="A3652" s="270"/>
      <c r="B3652" s="271"/>
      <c r="C3652" s="270"/>
      <c r="D3652" s="272"/>
      <c r="E3652" s="247"/>
      <c r="F3652" s="273"/>
      <c r="G3652" s="661"/>
      <c r="H3652" s="662"/>
    </row>
    <row r="3653" spans="1:8" s="240" customFormat="1">
      <c r="A3653" s="270"/>
      <c r="B3653" s="271"/>
      <c r="C3653" s="270"/>
      <c r="D3653" s="272"/>
      <c r="E3653" s="247"/>
      <c r="F3653" s="273"/>
      <c r="G3653" s="661"/>
      <c r="H3653" s="662"/>
    </row>
    <row r="3654" spans="1:8" s="240" customFormat="1">
      <c r="A3654" s="270"/>
      <c r="B3654" s="271"/>
      <c r="C3654" s="270"/>
      <c r="D3654" s="272"/>
      <c r="E3654" s="247"/>
      <c r="F3654" s="273"/>
      <c r="G3654" s="661"/>
      <c r="H3654" s="662"/>
    </row>
    <row r="3655" spans="1:8" s="240" customFormat="1">
      <c r="A3655" s="270"/>
      <c r="B3655" s="271"/>
      <c r="C3655" s="270"/>
      <c r="D3655" s="272"/>
      <c r="E3655" s="247"/>
      <c r="F3655" s="273"/>
      <c r="G3655" s="661"/>
      <c r="H3655" s="662"/>
    </row>
    <row r="3656" spans="1:8" s="240" customFormat="1">
      <c r="A3656" s="270"/>
      <c r="B3656" s="271"/>
      <c r="C3656" s="270"/>
      <c r="D3656" s="272"/>
      <c r="E3656" s="247"/>
      <c r="F3656" s="273"/>
      <c r="G3656" s="661"/>
      <c r="H3656" s="662"/>
    </row>
    <row r="3657" spans="1:8" s="240" customFormat="1">
      <c r="A3657" s="270"/>
      <c r="B3657" s="271"/>
      <c r="C3657" s="270"/>
      <c r="D3657" s="272"/>
      <c r="E3657" s="247"/>
      <c r="F3657" s="273"/>
      <c r="G3657" s="661"/>
      <c r="H3657" s="662"/>
    </row>
    <row r="3658" spans="1:8" s="240" customFormat="1">
      <c r="A3658" s="270"/>
      <c r="B3658" s="271"/>
      <c r="C3658" s="270"/>
      <c r="D3658" s="272"/>
      <c r="E3658" s="247"/>
      <c r="F3658" s="273"/>
      <c r="G3658" s="661"/>
      <c r="H3658" s="662"/>
    </row>
    <row r="3659" spans="1:8" s="240" customFormat="1">
      <c r="A3659" s="270"/>
      <c r="B3659" s="271"/>
      <c r="C3659" s="270"/>
      <c r="D3659" s="272"/>
      <c r="E3659" s="247"/>
      <c r="F3659" s="273"/>
      <c r="G3659" s="661"/>
      <c r="H3659" s="662"/>
    </row>
    <row r="3660" spans="1:8" s="240" customFormat="1">
      <c r="A3660" s="270"/>
      <c r="B3660" s="271"/>
      <c r="C3660" s="270"/>
      <c r="D3660" s="272"/>
      <c r="E3660" s="247"/>
      <c r="F3660" s="273"/>
      <c r="G3660" s="661"/>
      <c r="H3660" s="662"/>
    </row>
    <row r="3661" spans="1:8" s="240" customFormat="1">
      <c r="A3661" s="270"/>
      <c r="B3661" s="271"/>
      <c r="C3661" s="270"/>
      <c r="D3661" s="272"/>
      <c r="E3661" s="247"/>
      <c r="F3661" s="273"/>
      <c r="G3661" s="661"/>
      <c r="H3661" s="662"/>
    </row>
    <row r="3662" spans="1:8" s="240" customFormat="1">
      <c r="A3662" s="270"/>
      <c r="B3662" s="271"/>
      <c r="C3662" s="270"/>
      <c r="D3662" s="272"/>
      <c r="E3662" s="247"/>
      <c r="F3662" s="273"/>
      <c r="G3662" s="661"/>
      <c r="H3662" s="662"/>
    </row>
    <row r="3663" spans="1:8" s="240" customFormat="1">
      <c r="A3663" s="270"/>
      <c r="B3663" s="271"/>
      <c r="C3663" s="270"/>
      <c r="D3663" s="272"/>
      <c r="E3663" s="247"/>
      <c r="F3663" s="273"/>
      <c r="G3663" s="661"/>
      <c r="H3663" s="662"/>
    </row>
    <row r="3664" spans="1:8" s="240" customFormat="1">
      <c r="A3664" s="270"/>
      <c r="B3664" s="271"/>
      <c r="C3664" s="270"/>
      <c r="D3664" s="272"/>
      <c r="E3664" s="247"/>
      <c r="F3664" s="273"/>
      <c r="G3664" s="661"/>
      <c r="H3664" s="662"/>
    </row>
    <row r="3665" spans="1:8" s="240" customFormat="1">
      <c r="A3665" s="270"/>
      <c r="B3665" s="271"/>
      <c r="C3665" s="270"/>
      <c r="D3665" s="272"/>
      <c r="E3665" s="247"/>
      <c r="F3665" s="273"/>
      <c r="G3665" s="661"/>
      <c r="H3665" s="662"/>
    </row>
    <row r="3666" spans="1:8" s="240" customFormat="1">
      <c r="A3666" s="270"/>
      <c r="B3666" s="271"/>
      <c r="C3666" s="270"/>
      <c r="D3666" s="272"/>
      <c r="E3666" s="247"/>
      <c r="F3666" s="273"/>
      <c r="G3666" s="661"/>
      <c r="H3666" s="662"/>
    </row>
    <row r="3667" spans="1:8" s="240" customFormat="1">
      <c r="A3667" s="270"/>
      <c r="B3667" s="271"/>
      <c r="C3667" s="270"/>
      <c r="D3667" s="272"/>
      <c r="E3667" s="247"/>
      <c r="F3667" s="273"/>
      <c r="G3667" s="661"/>
      <c r="H3667" s="662"/>
    </row>
    <row r="3668" spans="1:8" s="240" customFormat="1">
      <c r="A3668" s="270"/>
      <c r="B3668" s="271"/>
      <c r="C3668" s="270"/>
      <c r="D3668" s="272"/>
      <c r="E3668" s="247"/>
      <c r="F3668" s="273"/>
      <c r="G3668" s="661"/>
      <c r="H3668" s="662"/>
    </row>
    <row r="3669" spans="1:8" s="240" customFormat="1">
      <c r="A3669" s="270"/>
      <c r="B3669" s="271"/>
      <c r="C3669" s="270"/>
      <c r="D3669" s="272"/>
      <c r="E3669" s="247"/>
      <c r="F3669" s="273"/>
      <c r="G3669" s="661"/>
      <c r="H3669" s="662"/>
    </row>
    <row r="3670" spans="1:8" s="240" customFormat="1">
      <c r="A3670" s="270"/>
      <c r="B3670" s="271"/>
      <c r="C3670" s="270"/>
      <c r="D3670" s="272"/>
      <c r="E3670" s="247"/>
      <c r="F3670" s="273"/>
      <c r="G3670" s="661"/>
      <c r="H3670" s="662"/>
    </row>
    <row r="3671" spans="1:8" s="240" customFormat="1">
      <c r="A3671" s="270"/>
      <c r="B3671" s="271"/>
      <c r="C3671" s="270"/>
      <c r="D3671" s="272"/>
      <c r="E3671" s="247"/>
      <c r="F3671" s="273"/>
      <c r="G3671" s="661"/>
      <c r="H3671" s="662"/>
    </row>
    <row r="3672" spans="1:8" s="240" customFormat="1">
      <c r="A3672" s="270"/>
      <c r="B3672" s="271"/>
      <c r="C3672" s="270"/>
      <c r="D3672" s="272"/>
      <c r="E3672" s="247"/>
      <c r="F3672" s="273"/>
      <c r="G3672" s="661"/>
      <c r="H3672" s="662"/>
    </row>
    <row r="3673" spans="1:8" s="240" customFormat="1">
      <c r="A3673" s="270"/>
      <c r="B3673" s="271"/>
      <c r="C3673" s="270"/>
      <c r="D3673" s="272"/>
      <c r="E3673" s="247"/>
      <c r="F3673" s="273"/>
      <c r="G3673" s="661"/>
      <c r="H3673" s="662"/>
    </row>
    <row r="3674" spans="1:8" s="240" customFormat="1">
      <c r="A3674" s="270"/>
      <c r="B3674" s="271"/>
      <c r="C3674" s="270"/>
      <c r="D3674" s="272"/>
      <c r="E3674" s="247"/>
      <c r="F3674" s="273"/>
      <c r="G3674" s="661"/>
      <c r="H3674" s="662"/>
    </row>
    <row r="3675" spans="1:8" s="240" customFormat="1">
      <c r="A3675" s="270"/>
      <c r="B3675" s="271"/>
      <c r="C3675" s="270"/>
      <c r="D3675" s="272"/>
      <c r="E3675" s="247"/>
      <c r="F3675" s="273"/>
      <c r="G3675" s="661"/>
      <c r="H3675" s="662"/>
    </row>
    <row r="3676" spans="1:8" s="240" customFormat="1">
      <c r="A3676" s="270"/>
      <c r="B3676" s="271"/>
      <c r="C3676" s="270"/>
      <c r="D3676" s="272"/>
      <c r="E3676" s="247"/>
      <c r="F3676" s="273"/>
      <c r="G3676" s="661"/>
      <c r="H3676" s="662"/>
    </row>
    <row r="3677" spans="1:8" s="240" customFormat="1">
      <c r="A3677" s="270"/>
      <c r="B3677" s="271"/>
      <c r="C3677" s="270"/>
      <c r="D3677" s="272"/>
      <c r="E3677" s="247"/>
      <c r="F3677" s="273"/>
      <c r="G3677" s="661"/>
      <c r="H3677" s="662"/>
    </row>
    <row r="3678" spans="1:8" s="240" customFormat="1">
      <c r="A3678" s="270"/>
      <c r="B3678" s="271"/>
      <c r="C3678" s="270"/>
      <c r="D3678" s="272"/>
      <c r="E3678" s="247"/>
      <c r="F3678" s="273"/>
      <c r="G3678" s="661"/>
      <c r="H3678" s="662"/>
    </row>
    <row r="3679" spans="1:8" s="240" customFormat="1">
      <c r="A3679" s="270"/>
      <c r="B3679" s="271"/>
      <c r="C3679" s="270"/>
      <c r="D3679" s="272"/>
      <c r="E3679" s="247"/>
      <c r="F3679" s="273"/>
      <c r="G3679" s="661"/>
      <c r="H3679" s="662"/>
    </row>
    <row r="3680" spans="1:8" s="240" customFormat="1">
      <c r="A3680" s="270"/>
      <c r="B3680" s="271"/>
      <c r="C3680" s="270"/>
      <c r="D3680" s="272"/>
      <c r="E3680" s="247"/>
      <c r="F3680" s="273"/>
      <c r="G3680" s="661"/>
      <c r="H3680" s="662"/>
    </row>
    <row r="3681" spans="1:8" s="240" customFormat="1">
      <c r="A3681" s="270"/>
      <c r="B3681" s="271"/>
      <c r="C3681" s="270"/>
      <c r="D3681" s="272"/>
      <c r="E3681" s="247"/>
      <c r="F3681" s="273"/>
      <c r="G3681" s="661"/>
      <c r="H3681" s="662"/>
    </row>
    <row r="3682" spans="1:8" s="240" customFormat="1">
      <c r="A3682" s="270"/>
      <c r="B3682" s="271"/>
      <c r="C3682" s="270"/>
      <c r="D3682" s="272"/>
      <c r="E3682" s="247"/>
      <c r="F3682" s="273"/>
      <c r="G3682" s="661"/>
      <c r="H3682" s="662"/>
    </row>
    <row r="3683" spans="1:8" s="240" customFormat="1">
      <c r="A3683" s="270"/>
      <c r="B3683" s="271"/>
      <c r="C3683" s="270"/>
      <c r="D3683" s="272"/>
      <c r="E3683" s="247"/>
      <c r="F3683" s="273"/>
      <c r="G3683" s="661"/>
      <c r="H3683" s="662"/>
    </row>
    <row r="3684" spans="1:8" s="240" customFormat="1">
      <c r="A3684" s="270"/>
      <c r="B3684" s="271"/>
      <c r="C3684" s="270"/>
      <c r="D3684" s="272"/>
      <c r="E3684" s="247"/>
      <c r="F3684" s="273"/>
      <c r="G3684" s="661"/>
      <c r="H3684" s="662"/>
    </row>
    <row r="3685" spans="1:8" s="240" customFormat="1">
      <c r="A3685" s="270"/>
      <c r="B3685" s="271"/>
      <c r="C3685" s="270"/>
      <c r="D3685" s="272"/>
      <c r="E3685" s="247"/>
      <c r="F3685" s="273"/>
      <c r="G3685" s="661"/>
      <c r="H3685" s="662"/>
    </row>
    <row r="3686" spans="1:8" s="240" customFormat="1">
      <c r="A3686" s="270"/>
      <c r="B3686" s="271"/>
      <c r="C3686" s="270"/>
      <c r="D3686" s="272"/>
      <c r="E3686" s="247"/>
      <c r="F3686" s="273"/>
      <c r="G3686" s="661"/>
      <c r="H3686" s="662"/>
    </row>
    <row r="3687" spans="1:8" s="240" customFormat="1">
      <c r="A3687" s="270"/>
      <c r="B3687" s="271"/>
      <c r="C3687" s="270"/>
      <c r="D3687" s="272"/>
      <c r="E3687" s="247"/>
      <c r="F3687" s="273"/>
      <c r="G3687" s="661"/>
      <c r="H3687" s="662"/>
    </row>
    <row r="3688" spans="1:8" s="240" customFormat="1">
      <c r="A3688" s="270"/>
      <c r="B3688" s="271"/>
      <c r="C3688" s="270"/>
      <c r="D3688" s="272"/>
      <c r="E3688" s="247"/>
      <c r="F3688" s="273"/>
      <c r="G3688" s="661"/>
      <c r="H3688" s="662"/>
    </row>
    <row r="3689" spans="1:8" s="240" customFormat="1">
      <c r="A3689" s="270"/>
      <c r="B3689" s="271"/>
      <c r="C3689" s="270"/>
      <c r="D3689" s="272"/>
      <c r="E3689" s="247"/>
      <c r="F3689" s="273"/>
      <c r="G3689" s="661"/>
      <c r="H3689" s="662"/>
    </row>
    <row r="3690" spans="1:8" s="240" customFormat="1">
      <c r="A3690" s="270"/>
      <c r="B3690" s="271"/>
      <c r="C3690" s="270"/>
      <c r="D3690" s="272"/>
      <c r="E3690" s="247"/>
      <c r="F3690" s="273"/>
      <c r="G3690" s="661"/>
      <c r="H3690" s="662"/>
    </row>
    <row r="3691" spans="1:8" s="240" customFormat="1">
      <c r="A3691" s="270"/>
      <c r="B3691" s="271"/>
      <c r="C3691" s="270"/>
      <c r="D3691" s="272"/>
      <c r="E3691" s="247"/>
      <c r="F3691" s="273"/>
      <c r="G3691" s="661"/>
      <c r="H3691" s="662"/>
    </row>
    <row r="3692" spans="1:8" s="240" customFormat="1">
      <c r="A3692" s="270"/>
      <c r="B3692" s="271"/>
      <c r="C3692" s="270"/>
      <c r="D3692" s="272"/>
      <c r="E3692" s="247"/>
      <c r="F3692" s="273"/>
      <c r="G3692" s="661"/>
      <c r="H3692" s="662"/>
    </row>
    <row r="3693" spans="1:8" s="240" customFormat="1">
      <c r="A3693" s="270"/>
      <c r="B3693" s="271"/>
      <c r="C3693" s="270"/>
      <c r="D3693" s="272"/>
      <c r="E3693" s="247"/>
      <c r="F3693" s="273"/>
      <c r="G3693" s="661"/>
      <c r="H3693" s="662"/>
    </row>
    <row r="3694" spans="1:8" s="240" customFormat="1">
      <c r="A3694" s="270"/>
      <c r="B3694" s="271"/>
      <c r="C3694" s="270"/>
      <c r="D3694" s="272"/>
      <c r="E3694" s="247"/>
      <c r="F3694" s="273"/>
      <c r="G3694" s="661"/>
      <c r="H3694" s="662"/>
    </row>
    <row r="3695" spans="1:8" s="240" customFormat="1">
      <c r="A3695" s="270"/>
      <c r="B3695" s="271"/>
      <c r="C3695" s="270"/>
      <c r="D3695" s="272"/>
      <c r="E3695" s="247"/>
      <c r="F3695" s="273"/>
      <c r="G3695" s="661"/>
      <c r="H3695" s="662"/>
    </row>
    <row r="3696" spans="1:8" s="240" customFormat="1">
      <c r="A3696" s="270"/>
      <c r="B3696" s="271"/>
      <c r="C3696" s="270"/>
      <c r="D3696" s="272"/>
      <c r="E3696" s="247"/>
      <c r="F3696" s="273"/>
      <c r="G3696" s="661"/>
      <c r="H3696" s="662"/>
    </row>
    <row r="3697" spans="1:8" s="240" customFormat="1">
      <c r="A3697" s="270"/>
      <c r="B3697" s="271"/>
      <c r="C3697" s="270"/>
      <c r="D3697" s="272"/>
      <c r="E3697" s="247"/>
      <c r="F3697" s="273"/>
      <c r="G3697" s="661"/>
      <c r="H3697" s="662"/>
    </row>
    <row r="3698" spans="1:8" s="240" customFormat="1">
      <c r="A3698" s="270"/>
      <c r="B3698" s="271"/>
      <c r="C3698" s="270"/>
      <c r="D3698" s="272"/>
      <c r="E3698" s="247"/>
      <c r="F3698" s="273"/>
      <c r="G3698" s="661"/>
      <c r="H3698" s="662"/>
    </row>
    <row r="3699" spans="1:8" s="240" customFormat="1">
      <c r="A3699" s="270"/>
      <c r="B3699" s="271"/>
      <c r="C3699" s="270"/>
      <c r="D3699" s="272"/>
      <c r="E3699" s="247"/>
      <c r="F3699" s="273"/>
      <c r="G3699" s="661"/>
      <c r="H3699" s="662"/>
    </row>
    <row r="3700" spans="1:8" s="240" customFormat="1">
      <c r="A3700" s="270"/>
      <c r="B3700" s="271"/>
      <c r="C3700" s="270"/>
      <c r="D3700" s="272"/>
      <c r="E3700" s="247"/>
      <c r="F3700" s="273"/>
      <c r="G3700" s="661"/>
      <c r="H3700" s="662"/>
    </row>
    <row r="3701" spans="1:8" s="240" customFormat="1">
      <c r="A3701" s="270"/>
      <c r="B3701" s="271"/>
      <c r="C3701" s="270"/>
      <c r="D3701" s="272"/>
      <c r="E3701" s="247"/>
      <c r="F3701" s="273"/>
      <c r="G3701" s="661"/>
      <c r="H3701" s="662"/>
    </row>
    <row r="3702" spans="1:8" s="240" customFormat="1">
      <c r="A3702" s="270"/>
      <c r="B3702" s="271"/>
      <c r="C3702" s="270"/>
      <c r="D3702" s="272"/>
      <c r="E3702" s="247"/>
      <c r="F3702" s="273"/>
      <c r="G3702" s="661"/>
      <c r="H3702" s="662"/>
    </row>
    <row r="3703" spans="1:8" s="240" customFormat="1">
      <c r="A3703" s="270"/>
      <c r="B3703" s="271"/>
      <c r="C3703" s="270"/>
      <c r="D3703" s="272"/>
      <c r="E3703" s="247"/>
      <c r="F3703" s="273"/>
      <c r="G3703" s="661"/>
      <c r="H3703" s="662"/>
    </row>
    <row r="3704" spans="1:8" s="240" customFormat="1">
      <c r="A3704" s="270"/>
      <c r="B3704" s="271"/>
      <c r="C3704" s="270"/>
      <c r="D3704" s="272"/>
      <c r="E3704" s="247"/>
      <c r="F3704" s="273"/>
      <c r="G3704" s="661"/>
      <c r="H3704" s="662"/>
    </row>
    <row r="3705" spans="1:8" s="240" customFormat="1">
      <c r="A3705" s="270"/>
      <c r="B3705" s="271"/>
      <c r="C3705" s="270"/>
      <c r="D3705" s="272"/>
      <c r="E3705" s="247"/>
      <c r="F3705" s="273"/>
      <c r="G3705" s="661"/>
      <c r="H3705" s="662"/>
    </row>
    <row r="3706" spans="1:8" s="240" customFormat="1">
      <c r="A3706" s="270"/>
      <c r="B3706" s="271"/>
      <c r="C3706" s="270"/>
      <c r="D3706" s="272"/>
      <c r="E3706" s="247"/>
      <c r="F3706" s="273"/>
      <c r="G3706" s="661"/>
      <c r="H3706" s="662"/>
    </row>
    <row r="3707" spans="1:8" s="240" customFormat="1">
      <c r="A3707" s="270"/>
      <c r="B3707" s="271"/>
      <c r="C3707" s="270"/>
      <c r="D3707" s="272"/>
      <c r="E3707" s="247"/>
      <c r="F3707" s="273"/>
      <c r="G3707" s="661"/>
      <c r="H3707" s="662"/>
    </row>
    <row r="3708" spans="1:8" s="240" customFormat="1">
      <c r="A3708" s="270"/>
      <c r="B3708" s="271"/>
      <c r="C3708" s="270"/>
      <c r="D3708" s="272"/>
      <c r="E3708" s="247"/>
      <c r="F3708" s="273"/>
      <c r="G3708" s="661"/>
      <c r="H3708" s="662"/>
    </row>
    <row r="3709" spans="1:8" s="240" customFormat="1">
      <c r="A3709" s="270"/>
      <c r="B3709" s="271"/>
      <c r="C3709" s="270"/>
      <c r="D3709" s="272"/>
      <c r="E3709" s="247"/>
      <c r="F3709" s="273"/>
      <c r="G3709" s="661"/>
      <c r="H3709" s="662"/>
    </row>
    <row r="3710" spans="1:8" s="240" customFormat="1">
      <c r="A3710" s="270"/>
      <c r="B3710" s="271"/>
      <c r="C3710" s="270"/>
      <c r="D3710" s="272"/>
      <c r="E3710" s="247"/>
      <c r="F3710" s="273"/>
      <c r="G3710" s="661"/>
      <c r="H3710" s="662"/>
    </row>
    <row r="3711" spans="1:8" s="240" customFormat="1">
      <c r="A3711" s="270"/>
      <c r="B3711" s="271"/>
      <c r="C3711" s="270"/>
      <c r="D3711" s="272"/>
      <c r="E3711" s="247"/>
      <c r="F3711" s="273"/>
      <c r="G3711" s="661"/>
      <c r="H3711" s="662"/>
    </row>
    <row r="3712" spans="1:8" s="240" customFormat="1">
      <c r="A3712" s="270"/>
      <c r="B3712" s="271"/>
      <c r="C3712" s="270"/>
      <c r="D3712" s="272"/>
      <c r="E3712" s="247"/>
      <c r="F3712" s="273"/>
      <c r="G3712" s="661"/>
      <c r="H3712" s="662"/>
    </row>
    <row r="3713" spans="1:8" s="240" customFormat="1">
      <c r="A3713" s="270"/>
      <c r="B3713" s="271"/>
      <c r="C3713" s="270"/>
      <c r="D3713" s="272"/>
      <c r="E3713" s="247"/>
      <c r="F3713" s="273"/>
      <c r="G3713" s="661"/>
      <c r="H3713" s="662"/>
    </row>
    <row r="3714" spans="1:8" s="240" customFormat="1">
      <c r="A3714" s="270"/>
      <c r="B3714" s="271"/>
      <c r="C3714" s="270"/>
      <c r="D3714" s="272"/>
      <c r="E3714" s="247"/>
      <c r="F3714" s="273"/>
      <c r="G3714" s="661"/>
      <c r="H3714" s="662"/>
    </row>
    <row r="3715" spans="1:8" s="240" customFormat="1">
      <c r="A3715" s="270"/>
      <c r="B3715" s="271"/>
      <c r="C3715" s="270"/>
      <c r="D3715" s="272"/>
      <c r="E3715" s="247"/>
      <c r="F3715" s="273"/>
      <c r="G3715" s="661"/>
      <c r="H3715" s="662"/>
    </row>
    <row r="3716" spans="1:8" s="240" customFormat="1">
      <c r="A3716" s="270"/>
      <c r="B3716" s="271"/>
      <c r="C3716" s="270"/>
      <c r="D3716" s="272"/>
      <c r="E3716" s="247"/>
      <c r="F3716" s="273"/>
      <c r="G3716" s="661"/>
      <c r="H3716" s="662"/>
    </row>
    <row r="3717" spans="1:8" s="240" customFormat="1">
      <c r="A3717" s="270"/>
      <c r="B3717" s="271"/>
      <c r="C3717" s="270"/>
      <c r="D3717" s="272"/>
      <c r="E3717" s="247"/>
      <c r="F3717" s="273"/>
      <c r="G3717" s="661"/>
      <c r="H3717" s="662"/>
    </row>
    <row r="3718" spans="1:8" s="240" customFormat="1">
      <c r="A3718" s="270"/>
      <c r="B3718" s="271"/>
      <c r="C3718" s="270"/>
      <c r="D3718" s="272"/>
      <c r="E3718" s="247"/>
      <c r="F3718" s="273"/>
      <c r="G3718" s="661"/>
      <c r="H3718" s="662"/>
    </row>
    <row r="3719" spans="1:8" s="240" customFormat="1">
      <c r="A3719" s="270"/>
      <c r="B3719" s="271"/>
      <c r="C3719" s="270"/>
      <c r="D3719" s="272"/>
      <c r="E3719" s="247"/>
      <c r="F3719" s="273"/>
      <c r="G3719" s="661"/>
      <c r="H3719" s="662"/>
    </row>
    <row r="3720" spans="1:8" s="240" customFormat="1">
      <c r="A3720" s="270"/>
      <c r="B3720" s="271"/>
      <c r="C3720" s="270"/>
      <c r="D3720" s="272"/>
      <c r="E3720" s="247"/>
      <c r="F3720" s="273"/>
      <c r="G3720" s="661"/>
      <c r="H3720" s="662"/>
    </row>
    <row r="3721" spans="1:8" s="240" customFormat="1">
      <c r="A3721" s="270"/>
      <c r="B3721" s="271"/>
      <c r="C3721" s="270"/>
      <c r="D3721" s="272"/>
      <c r="E3721" s="247"/>
      <c r="F3721" s="273"/>
      <c r="G3721" s="661"/>
      <c r="H3721" s="662"/>
    </row>
    <row r="3722" spans="1:8" s="240" customFormat="1">
      <c r="A3722" s="270"/>
      <c r="B3722" s="271"/>
      <c r="C3722" s="270"/>
      <c r="D3722" s="272"/>
      <c r="E3722" s="247"/>
      <c r="F3722" s="273"/>
      <c r="G3722" s="661"/>
      <c r="H3722" s="662"/>
    </row>
    <row r="3723" spans="1:8" s="240" customFormat="1">
      <c r="A3723" s="270"/>
      <c r="B3723" s="271"/>
      <c r="C3723" s="270"/>
      <c r="D3723" s="272"/>
      <c r="E3723" s="247"/>
      <c r="F3723" s="273"/>
      <c r="G3723" s="661"/>
      <c r="H3723" s="662"/>
    </row>
    <row r="3724" spans="1:8" s="240" customFormat="1">
      <c r="A3724" s="270"/>
      <c r="B3724" s="271"/>
      <c r="C3724" s="270"/>
      <c r="D3724" s="272"/>
      <c r="E3724" s="247"/>
      <c r="F3724" s="273"/>
      <c r="G3724" s="661"/>
      <c r="H3724" s="662"/>
    </row>
    <row r="3725" spans="1:8" s="240" customFormat="1">
      <c r="A3725" s="270"/>
      <c r="B3725" s="271"/>
      <c r="C3725" s="270"/>
      <c r="D3725" s="272"/>
      <c r="E3725" s="247"/>
      <c r="F3725" s="273"/>
      <c r="G3725" s="661"/>
      <c r="H3725" s="662"/>
    </row>
    <row r="3726" spans="1:8" s="240" customFormat="1">
      <c r="A3726" s="270"/>
      <c r="B3726" s="271"/>
      <c r="C3726" s="270"/>
      <c r="D3726" s="272"/>
      <c r="E3726" s="247"/>
      <c r="F3726" s="273"/>
      <c r="G3726" s="661"/>
      <c r="H3726" s="662"/>
    </row>
    <row r="3727" spans="1:8" s="240" customFormat="1">
      <c r="A3727" s="270"/>
      <c r="B3727" s="271"/>
      <c r="C3727" s="270"/>
      <c r="D3727" s="272"/>
      <c r="E3727" s="247"/>
      <c r="F3727" s="273"/>
      <c r="G3727" s="661"/>
      <c r="H3727" s="662"/>
    </row>
    <row r="3728" spans="1:8" s="240" customFormat="1">
      <c r="A3728" s="270"/>
      <c r="B3728" s="271"/>
      <c r="C3728" s="270"/>
      <c r="D3728" s="272"/>
      <c r="E3728" s="247"/>
      <c r="F3728" s="273"/>
      <c r="G3728" s="661"/>
      <c r="H3728" s="662"/>
    </row>
    <row r="3729" spans="1:8" s="240" customFormat="1">
      <c r="A3729" s="270"/>
      <c r="B3729" s="271"/>
      <c r="C3729" s="270"/>
      <c r="D3729" s="272"/>
      <c r="E3729" s="247"/>
      <c r="F3729" s="273"/>
      <c r="G3729" s="661"/>
      <c r="H3729" s="662"/>
    </row>
    <row r="3730" spans="1:8" s="240" customFormat="1">
      <c r="A3730" s="270"/>
      <c r="B3730" s="271"/>
      <c r="C3730" s="270"/>
      <c r="D3730" s="272"/>
      <c r="E3730" s="247"/>
      <c r="F3730" s="273"/>
      <c r="G3730" s="661"/>
      <c r="H3730" s="662"/>
    </row>
    <row r="3731" spans="1:8" s="240" customFormat="1">
      <c r="A3731" s="270"/>
      <c r="B3731" s="271"/>
      <c r="C3731" s="270"/>
      <c r="D3731" s="272"/>
      <c r="E3731" s="247"/>
      <c r="F3731" s="273"/>
      <c r="G3731" s="661"/>
      <c r="H3731" s="662"/>
    </row>
    <row r="3732" spans="1:8" s="240" customFormat="1">
      <c r="A3732" s="270"/>
      <c r="B3732" s="271"/>
      <c r="C3732" s="270"/>
      <c r="D3732" s="272"/>
      <c r="E3732" s="247"/>
      <c r="F3732" s="273"/>
      <c r="G3732" s="661"/>
      <c r="H3732" s="662"/>
    </row>
    <row r="3733" spans="1:8" s="240" customFormat="1">
      <c r="A3733" s="270"/>
      <c r="B3733" s="271"/>
      <c r="C3733" s="270"/>
      <c r="D3733" s="272"/>
      <c r="E3733" s="247"/>
      <c r="F3733" s="273"/>
      <c r="G3733" s="661"/>
      <c r="H3733" s="662"/>
    </row>
    <row r="3734" spans="1:8" s="240" customFormat="1">
      <c r="A3734" s="270"/>
      <c r="B3734" s="271"/>
      <c r="C3734" s="270"/>
      <c r="D3734" s="272"/>
      <c r="E3734" s="247"/>
      <c r="F3734" s="273"/>
      <c r="G3734" s="661"/>
      <c r="H3734" s="662"/>
    </row>
    <row r="3735" spans="1:8" s="240" customFormat="1">
      <c r="A3735" s="270"/>
      <c r="B3735" s="271"/>
      <c r="C3735" s="270"/>
      <c r="D3735" s="272"/>
      <c r="E3735" s="247"/>
      <c r="F3735" s="273"/>
      <c r="G3735" s="661"/>
      <c r="H3735" s="662"/>
    </row>
    <row r="3736" spans="1:8" s="240" customFormat="1">
      <c r="A3736" s="270"/>
      <c r="B3736" s="271"/>
      <c r="C3736" s="270"/>
      <c r="D3736" s="272"/>
      <c r="E3736" s="247"/>
      <c r="F3736" s="273"/>
      <c r="G3736" s="661"/>
      <c r="H3736" s="662"/>
    </row>
    <row r="3737" spans="1:8" s="240" customFormat="1">
      <c r="A3737" s="270"/>
      <c r="B3737" s="271"/>
      <c r="C3737" s="270"/>
      <c r="D3737" s="272"/>
      <c r="E3737" s="247"/>
      <c r="F3737" s="273"/>
      <c r="G3737" s="661"/>
      <c r="H3737" s="662"/>
    </row>
    <row r="3738" spans="1:8" s="240" customFormat="1">
      <c r="A3738" s="270"/>
      <c r="B3738" s="271"/>
      <c r="C3738" s="270"/>
      <c r="D3738" s="272"/>
      <c r="E3738" s="247"/>
      <c r="F3738" s="273"/>
      <c r="G3738" s="661"/>
      <c r="H3738" s="662"/>
    </row>
    <row r="3739" spans="1:8" s="240" customFormat="1">
      <c r="A3739" s="270"/>
      <c r="B3739" s="271"/>
      <c r="C3739" s="270"/>
      <c r="D3739" s="272"/>
      <c r="E3739" s="247"/>
      <c r="F3739" s="273"/>
      <c r="G3739" s="661"/>
      <c r="H3739" s="662"/>
    </row>
    <row r="3740" spans="1:8" s="240" customFormat="1">
      <c r="A3740" s="270"/>
      <c r="B3740" s="271"/>
      <c r="C3740" s="270"/>
      <c r="D3740" s="272"/>
      <c r="E3740" s="247"/>
      <c r="F3740" s="273"/>
      <c r="G3740" s="661"/>
      <c r="H3740" s="662"/>
    </row>
    <row r="3741" spans="1:8" s="240" customFormat="1">
      <c r="A3741" s="270"/>
      <c r="B3741" s="271"/>
      <c r="C3741" s="270"/>
      <c r="D3741" s="272"/>
      <c r="E3741" s="247"/>
      <c r="F3741" s="273"/>
      <c r="G3741" s="661"/>
      <c r="H3741" s="662"/>
    </row>
    <row r="3742" spans="1:8" s="240" customFormat="1">
      <c r="A3742" s="270"/>
      <c r="B3742" s="271"/>
      <c r="C3742" s="270"/>
      <c r="D3742" s="272"/>
      <c r="E3742" s="247"/>
      <c r="F3742" s="273"/>
      <c r="G3742" s="661"/>
      <c r="H3742" s="662"/>
    </row>
    <row r="3743" spans="1:8" s="240" customFormat="1">
      <c r="A3743" s="270"/>
      <c r="B3743" s="271"/>
      <c r="C3743" s="270"/>
      <c r="D3743" s="272"/>
      <c r="E3743" s="247"/>
      <c r="F3743" s="273"/>
      <c r="G3743" s="661"/>
      <c r="H3743" s="662"/>
    </row>
    <row r="3744" spans="1:8" s="240" customFormat="1">
      <c r="A3744" s="270"/>
      <c r="B3744" s="271"/>
      <c r="C3744" s="270"/>
      <c r="D3744" s="272"/>
      <c r="E3744" s="247"/>
      <c r="F3744" s="273"/>
      <c r="G3744" s="661"/>
      <c r="H3744" s="662"/>
    </row>
    <row r="3745" spans="1:8" s="240" customFormat="1">
      <c r="A3745" s="270"/>
      <c r="B3745" s="271"/>
      <c r="C3745" s="270"/>
      <c r="D3745" s="272"/>
      <c r="E3745" s="247"/>
      <c r="F3745" s="273"/>
      <c r="G3745" s="661"/>
      <c r="H3745" s="662"/>
    </row>
    <row r="3746" spans="1:8" s="240" customFormat="1">
      <c r="A3746" s="270"/>
      <c r="B3746" s="271"/>
      <c r="C3746" s="270"/>
      <c r="D3746" s="272"/>
      <c r="E3746" s="247"/>
      <c r="F3746" s="273"/>
      <c r="G3746" s="661"/>
      <c r="H3746" s="662"/>
    </row>
    <row r="3747" spans="1:8" s="240" customFormat="1">
      <c r="A3747" s="270"/>
      <c r="B3747" s="271"/>
      <c r="C3747" s="270"/>
      <c r="D3747" s="272"/>
      <c r="E3747" s="247"/>
      <c r="F3747" s="273"/>
      <c r="G3747" s="661"/>
      <c r="H3747" s="662"/>
    </row>
    <row r="3748" spans="1:8" s="240" customFormat="1">
      <c r="A3748" s="270"/>
      <c r="B3748" s="271"/>
      <c r="C3748" s="270"/>
      <c r="D3748" s="272"/>
      <c r="E3748" s="247"/>
      <c r="F3748" s="273"/>
      <c r="G3748" s="661"/>
      <c r="H3748" s="662"/>
    </row>
    <row r="3749" spans="1:8" s="240" customFormat="1">
      <c r="A3749" s="270"/>
      <c r="B3749" s="271"/>
      <c r="C3749" s="270"/>
      <c r="D3749" s="272"/>
      <c r="E3749" s="247"/>
      <c r="F3749" s="273"/>
      <c r="G3749" s="661"/>
      <c r="H3749" s="662"/>
    </row>
    <row r="3750" spans="1:8" s="240" customFormat="1">
      <c r="A3750" s="270"/>
      <c r="B3750" s="271"/>
      <c r="C3750" s="270"/>
      <c r="D3750" s="272"/>
      <c r="E3750" s="247"/>
      <c r="F3750" s="273"/>
      <c r="G3750" s="661"/>
      <c r="H3750" s="662"/>
    </row>
    <row r="3751" spans="1:8" s="240" customFormat="1">
      <c r="A3751" s="270"/>
      <c r="B3751" s="271"/>
      <c r="C3751" s="270"/>
      <c r="D3751" s="272"/>
      <c r="E3751" s="247"/>
      <c r="F3751" s="273"/>
      <c r="G3751" s="661"/>
      <c r="H3751" s="662"/>
    </row>
    <row r="3752" spans="1:8" s="240" customFormat="1">
      <c r="A3752" s="270"/>
      <c r="B3752" s="271"/>
      <c r="C3752" s="270"/>
      <c r="D3752" s="272"/>
      <c r="E3752" s="247"/>
      <c r="F3752" s="273"/>
      <c r="G3752" s="661"/>
      <c r="H3752" s="662"/>
    </row>
    <row r="3753" spans="1:8" s="240" customFormat="1">
      <c r="A3753" s="270"/>
      <c r="B3753" s="271"/>
      <c r="C3753" s="270"/>
      <c r="D3753" s="272"/>
      <c r="E3753" s="247"/>
      <c r="F3753" s="273"/>
      <c r="G3753" s="661"/>
      <c r="H3753" s="662"/>
    </row>
    <row r="3754" spans="1:8" s="240" customFormat="1">
      <c r="A3754" s="270"/>
      <c r="B3754" s="271"/>
      <c r="C3754" s="270"/>
      <c r="D3754" s="272"/>
      <c r="E3754" s="247"/>
      <c r="F3754" s="273"/>
      <c r="G3754" s="661"/>
      <c r="H3754" s="662"/>
    </row>
    <row r="3755" spans="1:8" s="240" customFormat="1">
      <c r="A3755" s="270"/>
      <c r="B3755" s="271"/>
      <c r="C3755" s="270"/>
      <c r="D3755" s="272"/>
      <c r="E3755" s="247"/>
      <c r="F3755" s="273"/>
      <c r="G3755" s="661"/>
      <c r="H3755" s="662"/>
    </row>
    <row r="3756" spans="1:8" s="240" customFormat="1">
      <c r="A3756" s="270"/>
      <c r="B3756" s="271"/>
      <c r="C3756" s="270"/>
      <c r="D3756" s="272"/>
      <c r="E3756" s="247"/>
      <c r="F3756" s="273"/>
      <c r="G3756" s="661"/>
      <c r="H3756" s="662"/>
    </row>
    <row r="3757" spans="1:8" s="240" customFormat="1">
      <c r="A3757" s="270"/>
      <c r="B3757" s="271"/>
      <c r="C3757" s="270"/>
      <c r="D3757" s="272"/>
      <c r="E3757" s="247"/>
      <c r="F3757" s="273"/>
      <c r="G3757" s="661"/>
      <c r="H3757" s="662"/>
    </row>
    <row r="3758" spans="1:8" s="240" customFormat="1">
      <c r="A3758" s="270"/>
      <c r="B3758" s="271"/>
      <c r="C3758" s="270"/>
      <c r="D3758" s="272"/>
      <c r="E3758" s="247"/>
      <c r="F3758" s="273"/>
      <c r="G3758" s="661"/>
      <c r="H3758" s="662"/>
    </row>
    <row r="3759" spans="1:8" s="240" customFormat="1">
      <c r="A3759" s="270"/>
      <c r="B3759" s="271"/>
      <c r="C3759" s="270"/>
      <c r="D3759" s="272"/>
      <c r="E3759" s="247"/>
      <c r="F3759" s="273"/>
      <c r="G3759" s="661"/>
      <c r="H3759" s="662"/>
    </row>
    <row r="3760" spans="1:8" s="240" customFormat="1">
      <c r="A3760" s="270"/>
      <c r="B3760" s="271"/>
      <c r="C3760" s="270"/>
      <c r="D3760" s="272"/>
      <c r="E3760" s="247"/>
      <c r="F3760" s="273"/>
      <c r="G3760" s="661"/>
      <c r="H3760" s="662"/>
    </row>
    <row r="3761" spans="1:8" s="240" customFormat="1">
      <c r="A3761" s="270"/>
      <c r="B3761" s="271"/>
      <c r="C3761" s="270"/>
      <c r="D3761" s="272"/>
      <c r="E3761" s="247"/>
      <c r="F3761" s="273"/>
      <c r="G3761" s="661"/>
      <c r="H3761" s="662"/>
    </row>
    <row r="3762" spans="1:8" s="240" customFormat="1">
      <c r="A3762" s="270"/>
      <c r="B3762" s="271"/>
      <c r="C3762" s="270"/>
      <c r="D3762" s="272"/>
      <c r="E3762" s="247"/>
      <c r="F3762" s="273"/>
      <c r="G3762" s="661"/>
      <c r="H3762" s="662"/>
    </row>
    <row r="3763" spans="1:8" s="240" customFormat="1">
      <c r="A3763" s="270"/>
      <c r="B3763" s="271"/>
      <c r="C3763" s="270"/>
      <c r="D3763" s="272"/>
      <c r="E3763" s="247"/>
      <c r="F3763" s="273"/>
      <c r="G3763" s="661"/>
      <c r="H3763" s="662"/>
    </row>
    <row r="3764" spans="1:8" s="240" customFormat="1">
      <c r="A3764" s="270"/>
      <c r="B3764" s="271"/>
      <c r="C3764" s="270"/>
      <c r="D3764" s="272"/>
      <c r="E3764" s="247"/>
      <c r="F3764" s="273"/>
      <c r="G3764" s="661"/>
      <c r="H3764" s="662"/>
    </row>
    <row r="3765" spans="1:8" s="240" customFormat="1">
      <c r="A3765" s="270"/>
      <c r="B3765" s="271"/>
      <c r="C3765" s="270"/>
      <c r="D3765" s="272"/>
      <c r="E3765" s="247"/>
      <c r="F3765" s="273"/>
      <c r="G3765" s="661"/>
      <c r="H3765" s="662"/>
    </row>
    <row r="3766" spans="1:8" s="240" customFormat="1">
      <c r="A3766" s="270"/>
      <c r="B3766" s="271"/>
      <c r="C3766" s="270"/>
      <c r="D3766" s="272"/>
      <c r="E3766" s="247"/>
      <c r="F3766" s="273"/>
      <c r="G3766" s="661"/>
      <c r="H3766" s="662"/>
    </row>
    <row r="3767" spans="1:8" s="240" customFormat="1">
      <c r="A3767" s="270"/>
      <c r="B3767" s="271"/>
      <c r="C3767" s="270"/>
      <c r="D3767" s="272"/>
      <c r="E3767" s="247"/>
      <c r="F3767" s="273"/>
      <c r="G3767" s="661"/>
      <c r="H3767" s="662"/>
    </row>
    <row r="3768" spans="1:8" s="240" customFormat="1">
      <c r="A3768" s="270"/>
      <c r="B3768" s="271"/>
      <c r="C3768" s="270"/>
      <c r="D3768" s="272"/>
      <c r="E3768" s="247"/>
      <c r="F3768" s="273"/>
      <c r="G3768" s="661"/>
      <c r="H3768" s="662"/>
    </row>
    <row r="3769" spans="1:8" s="240" customFormat="1">
      <c r="A3769" s="270"/>
      <c r="B3769" s="271"/>
      <c r="C3769" s="270"/>
      <c r="D3769" s="272"/>
      <c r="E3769" s="247"/>
      <c r="F3769" s="273"/>
      <c r="G3769" s="661"/>
      <c r="H3769" s="662"/>
    </row>
    <row r="3770" spans="1:8" s="240" customFormat="1">
      <c r="A3770" s="270"/>
      <c r="B3770" s="271"/>
      <c r="C3770" s="270"/>
      <c r="D3770" s="272"/>
      <c r="E3770" s="247"/>
      <c r="F3770" s="273"/>
      <c r="G3770" s="661"/>
      <c r="H3770" s="662"/>
    </row>
    <row r="3771" spans="1:8" s="240" customFormat="1">
      <c r="A3771" s="270"/>
      <c r="B3771" s="271"/>
      <c r="C3771" s="270"/>
      <c r="D3771" s="272"/>
      <c r="E3771" s="247"/>
      <c r="F3771" s="273"/>
      <c r="G3771" s="661"/>
      <c r="H3771" s="662"/>
    </row>
    <row r="3772" spans="1:8" s="240" customFormat="1">
      <c r="A3772" s="270"/>
      <c r="B3772" s="271"/>
      <c r="C3772" s="270"/>
      <c r="D3772" s="272"/>
      <c r="E3772" s="247"/>
      <c r="F3772" s="273"/>
      <c r="G3772" s="661"/>
      <c r="H3772" s="662"/>
    </row>
    <row r="3773" spans="1:8" s="240" customFormat="1">
      <c r="A3773" s="270"/>
      <c r="B3773" s="271"/>
      <c r="C3773" s="270"/>
      <c r="D3773" s="272"/>
      <c r="E3773" s="247"/>
      <c r="F3773" s="273"/>
      <c r="G3773" s="661"/>
      <c r="H3773" s="662"/>
    </row>
    <row r="3774" spans="1:8" s="240" customFormat="1">
      <c r="A3774" s="270"/>
      <c r="B3774" s="271"/>
      <c r="C3774" s="270"/>
      <c r="D3774" s="272"/>
      <c r="E3774" s="247"/>
      <c r="F3774" s="273"/>
      <c r="G3774" s="661"/>
      <c r="H3774" s="662"/>
    </row>
    <row r="3775" spans="1:8" s="240" customFormat="1">
      <c r="A3775" s="270"/>
      <c r="B3775" s="271"/>
      <c r="C3775" s="270"/>
      <c r="D3775" s="272"/>
      <c r="E3775" s="247"/>
      <c r="F3775" s="273"/>
      <c r="G3775" s="661"/>
      <c r="H3775" s="662"/>
    </row>
    <row r="3776" spans="1:8" s="240" customFormat="1">
      <c r="A3776" s="270"/>
      <c r="B3776" s="271"/>
      <c r="C3776" s="270"/>
      <c r="D3776" s="272"/>
      <c r="E3776" s="247"/>
      <c r="F3776" s="273"/>
      <c r="G3776" s="661"/>
      <c r="H3776" s="662"/>
    </row>
    <row r="3777" spans="1:8" s="240" customFormat="1">
      <c r="A3777" s="270"/>
      <c r="B3777" s="271"/>
      <c r="C3777" s="270"/>
      <c r="D3777" s="272"/>
      <c r="E3777" s="247"/>
      <c r="F3777" s="273"/>
      <c r="G3777" s="661"/>
      <c r="H3777" s="662"/>
    </row>
    <row r="3778" spans="1:8" s="240" customFormat="1">
      <c r="A3778" s="270"/>
      <c r="B3778" s="271"/>
      <c r="C3778" s="270"/>
      <c r="D3778" s="272"/>
      <c r="E3778" s="247"/>
      <c r="F3778" s="273"/>
      <c r="G3778" s="661"/>
      <c r="H3778" s="662"/>
    </row>
    <row r="3779" spans="1:8" s="240" customFormat="1">
      <c r="A3779" s="270"/>
      <c r="B3779" s="271"/>
      <c r="C3779" s="270"/>
      <c r="D3779" s="272"/>
      <c r="E3779" s="247"/>
      <c r="F3779" s="273"/>
      <c r="G3779" s="661"/>
      <c r="H3779" s="662"/>
    </row>
    <row r="3780" spans="1:8" s="240" customFormat="1">
      <c r="A3780" s="270"/>
      <c r="B3780" s="271"/>
      <c r="C3780" s="270"/>
      <c r="D3780" s="272"/>
      <c r="E3780" s="247"/>
      <c r="F3780" s="273"/>
      <c r="G3780" s="661"/>
      <c r="H3780" s="662"/>
    </row>
    <row r="3781" spans="1:8" s="240" customFormat="1">
      <c r="A3781" s="270"/>
      <c r="B3781" s="271"/>
      <c r="C3781" s="270"/>
      <c r="D3781" s="272"/>
      <c r="E3781" s="247"/>
      <c r="F3781" s="273"/>
      <c r="G3781" s="661"/>
      <c r="H3781" s="662"/>
    </row>
    <row r="3782" spans="1:8" s="240" customFormat="1">
      <c r="A3782" s="270"/>
      <c r="B3782" s="271"/>
      <c r="C3782" s="270"/>
      <c r="D3782" s="272"/>
      <c r="E3782" s="247"/>
      <c r="F3782" s="273"/>
      <c r="G3782" s="661"/>
      <c r="H3782" s="662"/>
    </row>
    <row r="3783" spans="1:8" s="240" customFormat="1">
      <c r="A3783" s="270"/>
      <c r="B3783" s="271"/>
      <c r="C3783" s="270"/>
      <c r="D3783" s="272"/>
      <c r="E3783" s="247"/>
      <c r="F3783" s="273"/>
      <c r="G3783" s="661"/>
      <c r="H3783" s="662"/>
    </row>
    <row r="3784" spans="1:8" s="240" customFormat="1">
      <c r="A3784" s="270"/>
      <c r="B3784" s="271"/>
      <c r="C3784" s="270"/>
      <c r="D3784" s="272"/>
      <c r="E3784" s="247"/>
      <c r="F3784" s="273"/>
      <c r="G3784" s="661"/>
      <c r="H3784" s="662"/>
    </row>
    <row r="3785" spans="1:8" s="240" customFormat="1">
      <c r="A3785" s="270"/>
      <c r="B3785" s="271"/>
      <c r="C3785" s="270"/>
      <c r="D3785" s="272"/>
      <c r="E3785" s="247"/>
      <c r="F3785" s="273"/>
      <c r="G3785" s="661"/>
      <c r="H3785" s="662"/>
    </row>
    <row r="3786" spans="1:8" s="240" customFormat="1">
      <c r="A3786" s="270"/>
      <c r="B3786" s="271"/>
      <c r="C3786" s="270"/>
      <c r="D3786" s="272"/>
      <c r="E3786" s="247"/>
      <c r="F3786" s="273"/>
      <c r="G3786" s="661"/>
      <c r="H3786" s="662"/>
    </row>
    <row r="3787" spans="1:8" s="240" customFormat="1">
      <c r="A3787" s="270"/>
      <c r="B3787" s="271"/>
      <c r="C3787" s="270"/>
      <c r="D3787" s="272"/>
      <c r="E3787" s="247"/>
      <c r="F3787" s="273"/>
      <c r="G3787" s="661"/>
      <c r="H3787" s="662"/>
    </row>
    <row r="3788" spans="1:8" s="240" customFormat="1">
      <c r="A3788" s="270"/>
      <c r="B3788" s="271"/>
      <c r="C3788" s="270"/>
      <c r="D3788" s="272"/>
      <c r="E3788" s="247"/>
      <c r="F3788" s="273"/>
      <c r="G3788" s="661"/>
      <c r="H3788" s="662"/>
    </row>
    <row r="3789" spans="1:8" s="240" customFormat="1">
      <c r="A3789" s="270"/>
      <c r="B3789" s="271"/>
      <c r="C3789" s="270"/>
      <c r="D3789" s="272"/>
      <c r="E3789" s="247"/>
      <c r="F3789" s="273"/>
      <c r="G3789" s="661"/>
      <c r="H3789" s="662"/>
    </row>
    <row r="3790" spans="1:8" s="240" customFormat="1">
      <c r="A3790" s="270"/>
      <c r="B3790" s="271"/>
      <c r="C3790" s="270"/>
      <c r="D3790" s="272"/>
      <c r="E3790" s="247"/>
      <c r="F3790" s="273"/>
      <c r="G3790" s="661"/>
      <c r="H3790" s="662"/>
    </row>
    <row r="3791" spans="1:8" s="240" customFormat="1">
      <c r="A3791" s="270"/>
      <c r="B3791" s="271"/>
      <c r="C3791" s="270"/>
      <c r="D3791" s="272"/>
      <c r="E3791" s="247"/>
      <c r="F3791" s="273"/>
      <c r="G3791" s="661"/>
      <c r="H3791" s="662"/>
    </row>
    <row r="3792" spans="1:8" s="240" customFormat="1">
      <c r="A3792" s="270"/>
      <c r="B3792" s="271"/>
      <c r="C3792" s="270"/>
      <c r="D3792" s="272"/>
      <c r="E3792" s="247"/>
      <c r="F3792" s="273"/>
      <c r="G3792" s="661"/>
      <c r="H3792" s="662"/>
    </row>
    <row r="3793" spans="1:8" s="240" customFormat="1">
      <c r="A3793" s="270"/>
      <c r="B3793" s="271"/>
      <c r="C3793" s="270"/>
      <c r="D3793" s="272"/>
      <c r="E3793" s="247"/>
      <c r="F3793" s="273"/>
      <c r="G3793" s="661"/>
      <c r="H3793" s="662"/>
    </row>
    <row r="3794" spans="1:8" s="240" customFormat="1">
      <c r="A3794" s="270"/>
      <c r="B3794" s="271"/>
      <c r="C3794" s="270"/>
      <c r="D3794" s="272"/>
      <c r="E3794" s="247"/>
      <c r="F3794" s="273"/>
      <c r="G3794" s="661"/>
      <c r="H3794" s="662"/>
    </row>
    <row r="3795" spans="1:8" s="240" customFormat="1">
      <c r="A3795" s="270"/>
      <c r="B3795" s="271"/>
      <c r="C3795" s="270"/>
      <c r="D3795" s="272"/>
      <c r="E3795" s="247"/>
      <c r="F3795" s="273"/>
      <c r="G3795" s="661"/>
      <c r="H3795" s="662"/>
    </row>
    <row r="3796" spans="1:8" s="240" customFormat="1">
      <c r="A3796" s="270"/>
      <c r="B3796" s="271"/>
      <c r="C3796" s="270"/>
      <c r="D3796" s="272"/>
      <c r="E3796" s="247"/>
      <c r="F3796" s="273"/>
      <c r="G3796" s="661"/>
      <c r="H3796" s="662"/>
    </row>
    <row r="3797" spans="1:8" s="240" customFormat="1">
      <c r="A3797" s="270"/>
      <c r="B3797" s="271"/>
      <c r="C3797" s="270"/>
      <c r="D3797" s="272"/>
      <c r="E3797" s="247"/>
      <c r="F3797" s="273"/>
      <c r="G3797" s="661"/>
      <c r="H3797" s="662"/>
    </row>
    <row r="3798" spans="1:8" s="240" customFormat="1">
      <c r="A3798" s="270"/>
      <c r="B3798" s="271"/>
      <c r="C3798" s="270"/>
      <c r="D3798" s="272"/>
      <c r="E3798" s="247"/>
      <c r="F3798" s="273"/>
      <c r="G3798" s="661"/>
      <c r="H3798" s="662"/>
    </row>
    <row r="3799" spans="1:8" s="240" customFormat="1">
      <c r="A3799" s="270"/>
      <c r="B3799" s="271"/>
      <c r="C3799" s="270"/>
      <c r="D3799" s="272"/>
      <c r="E3799" s="247"/>
      <c r="F3799" s="273"/>
      <c r="G3799" s="661"/>
      <c r="H3799" s="662"/>
    </row>
    <row r="3800" spans="1:8" s="240" customFormat="1">
      <c r="A3800" s="270"/>
      <c r="B3800" s="271"/>
      <c r="C3800" s="270"/>
      <c r="D3800" s="272"/>
      <c r="E3800" s="247"/>
      <c r="F3800" s="273"/>
      <c r="G3800" s="661"/>
      <c r="H3800" s="662"/>
    </row>
    <row r="3801" spans="1:8" s="240" customFormat="1">
      <c r="A3801" s="270"/>
      <c r="B3801" s="271"/>
      <c r="C3801" s="270"/>
      <c r="D3801" s="272"/>
      <c r="E3801" s="247"/>
      <c r="F3801" s="273"/>
      <c r="G3801" s="661"/>
      <c r="H3801" s="662"/>
    </row>
    <row r="3802" spans="1:8" s="240" customFormat="1">
      <c r="A3802" s="270"/>
      <c r="B3802" s="271"/>
      <c r="C3802" s="270"/>
      <c r="D3802" s="272"/>
      <c r="E3802" s="247"/>
      <c r="F3802" s="273"/>
      <c r="G3802" s="661"/>
      <c r="H3802" s="662"/>
    </row>
    <row r="3803" spans="1:8" s="240" customFormat="1">
      <c r="A3803" s="270"/>
      <c r="B3803" s="271"/>
      <c r="C3803" s="270"/>
      <c r="D3803" s="272"/>
      <c r="E3803" s="247"/>
      <c r="F3803" s="273"/>
      <c r="G3803" s="661"/>
      <c r="H3803" s="662"/>
    </row>
    <row r="3804" spans="1:8" s="240" customFormat="1">
      <c r="A3804" s="270"/>
      <c r="B3804" s="271"/>
      <c r="C3804" s="270"/>
      <c r="D3804" s="272"/>
      <c r="E3804" s="247"/>
      <c r="F3804" s="273"/>
      <c r="G3804" s="661"/>
      <c r="H3804" s="662"/>
    </row>
    <row r="3805" spans="1:8" s="240" customFormat="1">
      <c r="A3805" s="270"/>
      <c r="B3805" s="271"/>
      <c r="C3805" s="270"/>
      <c r="D3805" s="272"/>
      <c r="E3805" s="247"/>
      <c r="F3805" s="273"/>
      <c r="G3805" s="661"/>
      <c r="H3805" s="662"/>
    </row>
    <row r="3806" spans="1:8" s="240" customFormat="1">
      <c r="A3806" s="270"/>
      <c r="B3806" s="271"/>
      <c r="C3806" s="270"/>
      <c r="D3806" s="272"/>
      <c r="E3806" s="247"/>
      <c r="F3806" s="273"/>
      <c r="G3806" s="661"/>
      <c r="H3806" s="662"/>
    </row>
    <row r="3807" spans="1:8" s="240" customFormat="1">
      <c r="A3807" s="270"/>
      <c r="B3807" s="271"/>
      <c r="C3807" s="270"/>
      <c r="D3807" s="272"/>
      <c r="E3807" s="247"/>
      <c r="F3807" s="273"/>
      <c r="G3807" s="661"/>
      <c r="H3807" s="662"/>
    </row>
    <row r="3808" spans="1:8" s="240" customFormat="1">
      <c r="A3808" s="270"/>
      <c r="B3808" s="271"/>
      <c r="C3808" s="270"/>
      <c r="D3808" s="272"/>
      <c r="E3808" s="247"/>
      <c r="F3808" s="273"/>
      <c r="G3808" s="661"/>
      <c r="H3808" s="662"/>
    </row>
    <row r="3809" spans="1:8" s="240" customFormat="1">
      <c r="A3809" s="270"/>
      <c r="B3809" s="271"/>
      <c r="C3809" s="270"/>
      <c r="D3809" s="272"/>
      <c r="E3809" s="247"/>
      <c r="F3809" s="273"/>
      <c r="G3809" s="661"/>
      <c r="H3809" s="662"/>
    </row>
    <row r="3810" spans="1:8" s="240" customFormat="1">
      <c r="A3810" s="270"/>
      <c r="B3810" s="271"/>
      <c r="C3810" s="270"/>
      <c r="D3810" s="272"/>
      <c r="E3810" s="247"/>
      <c r="F3810" s="273"/>
      <c r="G3810" s="661"/>
      <c r="H3810" s="662"/>
    </row>
    <row r="3811" spans="1:8" s="240" customFormat="1">
      <c r="A3811" s="270"/>
      <c r="B3811" s="271"/>
      <c r="C3811" s="270"/>
      <c r="D3811" s="272"/>
      <c r="E3811" s="247"/>
      <c r="F3811" s="273"/>
      <c r="G3811" s="661"/>
      <c r="H3811" s="662"/>
    </row>
    <row r="3812" spans="1:8" s="240" customFormat="1">
      <c r="A3812" s="270"/>
      <c r="B3812" s="271"/>
      <c r="C3812" s="270"/>
      <c r="D3812" s="272"/>
      <c r="E3812" s="247"/>
      <c r="F3812" s="273"/>
      <c r="G3812" s="661"/>
      <c r="H3812" s="662"/>
    </row>
    <row r="3813" spans="1:8" s="240" customFormat="1">
      <c r="A3813" s="270"/>
      <c r="B3813" s="271"/>
      <c r="C3813" s="270"/>
      <c r="D3813" s="272"/>
      <c r="E3813" s="247"/>
      <c r="F3813" s="273"/>
      <c r="G3813" s="661"/>
      <c r="H3813" s="662"/>
    </row>
    <row r="3814" spans="1:8" s="240" customFormat="1">
      <c r="A3814" s="270"/>
      <c r="B3814" s="271"/>
      <c r="C3814" s="270"/>
      <c r="D3814" s="272"/>
      <c r="E3814" s="247"/>
      <c r="F3814" s="273"/>
      <c r="G3814" s="661"/>
      <c r="H3814" s="662"/>
    </row>
    <row r="3815" spans="1:8" s="240" customFormat="1">
      <c r="A3815" s="270"/>
      <c r="B3815" s="271"/>
      <c r="C3815" s="270"/>
      <c r="D3815" s="272"/>
      <c r="E3815" s="247"/>
      <c r="F3815" s="273"/>
      <c r="G3815" s="661"/>
      <c r="H3815" s="662"/>
    </row>
    <row r="3816" spans="1:8" s="240" customFormat="1">
      <c r="A3816" s="270"/>
      <c r="B3816" s="271"/>
      <c r="C3816" s="270"/>
      <c r="D3816" s="272"/>
      <c r="E3816" s="247"/>
      <c r="F3816" s="273"/>
      <c r="G3816" s="661"/>
      <c r="H3816" s="662"/>
    </row>
    <row r="3817" spans="1:8" s="240" customFormat="1">
      <c r="A3817" s="270"/>
      <c r="B3817" s="271"/>
      <c r="C3817" s="270"/>
      <c r="D3817" s="272"/>
      <c r="E3817" s="247"/>
      <c r="F3817" s="273"/>
      <c r="G3817" s="661"/>
      <c r="H3817" s="662"/>
    </row>
    <row r="3818" spans="1:8" s="240" customFormat="1">
      <c r="A3818" s="270"/>
      <c r="B3818" s="271"/>
      <c r="C3818" s="270"/>
      <c r="D3818" s="272"/>
      <c r="E3818" s="247"/>
      <c r="F3818" s="273"/>
      <c r="G3818" s="661"/>
      <c r="H3818" s="662"/>
    </row>
    <row r="3819" spans="1:8" s="240" customFormat="1">
      <c r="A3819" s="270"/>
      <c r="B3819" s="271"/>
      <c r="C3819" s="270"/>
      <c r="D3819" s="272"/>
      <c r="E3819" s="247"/>
      <c r="F3819" s="273"/>
      <c r="G3819" s="661"/>
      <c r="H3819" s="662"/>
    </row>
    <row r="3820" spans="1:8" s="240" customFormat="1">
      <c r="A3820" s="270"/>
      <c r="B3820" s="271"/>
      <c r="C3820" s="270"/>
      <c r="D3820" s="272"/>
      <c r="E3820" s="247"/>
      <c r="F3820" s="273"/>
      <c r="G3820" s="661"/>
      <c r="H3820" s="662"/>
    </row>
    <row r="3821" spans="1:8" s="240" customFormat="1">
      <c r="A3821" s="270"/>
      <c r="B3821" s="271"/>
      <c r="C3821" s="270"/>
      <c r="D3821" s="272"/>
      <c r="E3821" s="247"/>
      <c r="F3821" s="273"/>
      <c r="G3821" s="661"/>
      <c r="H3821" s="662"/>
    </row>
    <row r="3822" spans="1:8" s="240" customFormat="1">
      <c r="A3822" s="270"/>
      <c r="B3822" s="271"/>
      <c r="C3822" s="270"/>
      <c r="D3822" s="272"/>
      <c r="E3822" s="247"/>
      <c r="F3822" s="273"/>
      <c r="G3822" s="661"/>
      <c r="H3822" s="662"/>
    </row>
    <row r="3823" spans="1:8" s="240" customFormat="1">
      <c r="A3823" s="270"/>
      <c r="B3823" s="271"/>
      <c r="C3823" s="270"/>
      <c r="D3823" s="272"/>
      <c r="E3823" s="247"/>
      <c r="F3823" s="273"/>
      <c r="G3823" s="661"/>
      <c r="H3823" s="662"/>
    </row>
    <row r="3824" spans="1:8" s="240" customFormat="1">
      <c r="A3824" s="270"/>
      <c r="B3824" s="271"/>
      <c r="C3824" s="270"/>
      <c r="D3824" s="272"/>
      <c r="E3824" s="247"/>
      <c r="F3824" s="273"/>
      <c r="G3824" s="661"/>
      <c r="H3824" s="662"/>
    </row>
    <row r="3825" spans="1:8" s="240" customFormat="1">
      <c r="A3825" s="270"/>
      <c r="B3825" s="271"/>
      <c r="C3825" s="270"/>
      <c r="D3825" s="272"/>
      <c r="E3825" s="247"/>
      <c r="F3825" s="273"/>
      <c r="G3825" s="661"/>
      <c r="H3825" s="662"/>
    </row>
    <row r="3826" spans="1:8" s="240" customFormat="1">
      <c r="A3826" s="270"/>
      <c r="B3826" s="271"/>
      <c r="C3826" s="270"/>
      <c r="D3826" s="272"/>
      <c r="E3826" s="247"/>
      <c r="F3826" s="273"/>
      <c r="G3826" s="661"/>
      <c r="H3826" s="662"/>
    </row>
    <row r="3827" spans="1:8" s="240" customFormat="1">
      <c r="A3827" s="270"/>
      <c r="B3827" s="271"/>
      <c r="C3827" s="270"/>
      <c r="D3827" s="272"/>
      <c r="E3827" s="247"/>
      <c r="F3827" s="273"/>
      <c r="G3827" s="661"/>
      <c r="H3827" s="662"/>
    </row>
    <row r="3828" spans="1:8" s="240" customFormat="1">
      <c r="A3828" s="270"/>
      <c r="B3828" s="271"/>
      <c r="C3828" s="270"/>
      <c r="D3828" s="272"/>
      <c r="E3828" s="247"/>
      <c r="F3828" s="273"/>
      <c r="G3828" s="661"/>
      <c r="H3828" s="662"/>
    </row>
    <row r="3829" spans="1:8" s="240" customFormat="1">
      <c r="A3829" s="270"/>
      <c r="B3829" s="271"/>
      <c r="C3829" s="270"/>
      <c r="D3829" s="272"/>
      <c r="E3829" s="247"/>
      <c r="F3829" s="273"/>
      <c r="G3829" s="661"/>
      <c r="H3829" s="662"/>
    </row>
    <row r="3830" spans="1:8" s="240" customFormat="1">
      <c r="A3830" s="270"/>
      <c r="B3830" s="271"/>
      <c r="C3830" s="270"/>
      <c r="D3830" s="272"/>
      <c r="E3830" s="247"/>
      <c r="F3830" s="273"/>
      <c r="G3830" s="661"/>
      <c r="H3830" s="662"/>
    </row>
    <row r="3831" spans="1:8" s="240" customFormat="1">
      <c r="A3831" s="270"/>
      <c r="B3831" s="271"/>
      <c r="C3831" s="270"/>
      <c r="D3831" s="272"/>
      <c r="E3831" s="247"/>
      <c r="F3831" s="273"/>
      <c r="G3831" s="661"/>
      <c r="H3831" s="662"/>
    </row>
    <row r="3832" spans="1:8" s="240" customFormat="1">
      <c r="A3832" s="270"/>
      <c r="B3832" s="271"/>
      <c r="C3832" s="270"/>
      <c r="D3832" s="272"/>
      <c r="E3832" s="247"/>
      <c r="F3832" s="273"/>
      <c r="G3832" s="661"/>
      <c r="H3832" s="662"/>
    </row>
    <row r="3833" spans="1:8" s="240" customFormat="1">
      <c r="A3833" s="270"/>
      <c r="B3833" s="271"/>
      <c r="C3833" s="270"/>
      <c r="D3833" s="272"/>
      <c r="E3833" s="247"/>
      <c r="F3833" s="273"/>
      <c r="G3833" s="661"/>
      <c r="H3833" s="662"/>
    </row>
    <row r="3834" spans="1:8" s="240" customFormat="1">
      <c r="A3834" s="270"/>
      <c r="B3834" s="271"/>
      <c r="C3834" s="270"/>
      <c r="D3834" s="272"/>
      <c r="E3834" s="247"/>
      <c r="F3834" s="273"/>
      <c r="G3834" s="661"/>
      <c r="H3834" s="662"/>
    </row>
    <row r="3835" spans="1:8" s="240" customFormat="1">
      <c r="A3835" s="270"/>
      <c r="B3835" s="271"/>
      <c r="C3835" s="270"/>
      <c r="D3835" s="272"/>
      <c r="E3835" s="247"/>
      <c r="F3835" s="273"/>
      <c r="G3835" s="661"/>
      <c r="H3835" s="662"/>
    </row>
    <row r="3836" spans="1:8" s="240" customFormat="1">
      <c r="A3836" s="270"/>
      <c r="B3836" s="271"/>
      <c r="C3836" s="270"/>
      <c r="D3836" s="272"/>
      <c r="E3836" s="247"/>
      <c r="F3836" s="273"/>
      <c r="G3836" s="661"/>
      <c r="H3836" s="662"/>
    </row>
    <row r="3837" spans="1:8" s="240" customFormat="1">
      <c r="A3837" s="270"/>
      <c r="B3837" s="271"/>
      <c r="C3837" s="270"/>
      <c r="D3837" s="272"/>
      <c r="E3837" s="247"/>
      <c r="F3837" s="273"/>
      <c r="G3837" s="661"/>
      <c r="H3837" s="662"/>
    </row>
    <row r="3838" spans="1:8" s="240" customFormat="1">
      <c r="A3838" s="270"/>
      <c r="B3838" s="271"/>
      <c r="C3838" s="270"/>
      <c r="D3838" s="272"/>
      <c r="E3838" s="247"/>
      <c r="F3838" s="273"/>
      <c r="G3838" s="661"/>
      <c r="H3838" s="662"/>
    </row>
    <row r="3839" spans="1:8" s="240" customFormat="1">
      <c r="A3839" s="270"/>
      <c r="B3839" s="271"/>
      <c r="C3839" s="270"/>
      <c r="D3839" s="272"/>
      <c r="E3839" s="247"/>
      <c r="F3839" s="273"/>
      <c r="G3839" s="661"/>
      <c r="H3839" s="662"/>
    </row>
    <row r="3840" spans="1:8" s="240" customFormat="1">
      <c r="A3840" s="270"/>
      <c r="B3840" s="271"/>
      <c r="C3840" s="270"/>
      <c r="D3840" s="272"/>
      <c r="E3840" s="247"/>
      <c r="F3840" s="273"/>
      <c r="G3840" s="661"/>
      <c r="H3840" s="662"/>
    </row>
    <row r="3841" spans="1:8" s="240" customFormat="1">
      <c r="A3841" s="270"/>
      <c r="B3841" s="271"/>
      <c r="C3841" s="270"/>
      <c r="D3841" s="272"/>
      <c r="E3841" s="247"/>
      <c r="F3841" s="273"/>
      <c r="G3841" s="661"/>
      <c r="H3841" s="662"/>
    </row>
    <row r="3842" spans="1:8" s="240" customFormat="1">
      <c r="A3842" s="270"/>
      <c r="B3842" s="271"/>
      <c r="C3842" s="270"/>
      <c r="D3842" s="272"/>
      <c r="E3842" s="247"/>
      <c r="F3842" s="273"/>
      <c r="G3842" s="661"/>
      <c r="H3842" s="662"/>
    </row>
    <row r="3843" spans="1:8" s="240" customFormat="1">
      <c r="A3843" s="270"/>
      <c r="B3843" s="271"/>
      <c r="C3843" s="270"/>
      <c r="D3843" s="272"/>
      <c r="E3843" s="247"/>
      <c r="F3843" s="273"/>
      <c r="G3843" s="661"/>
      <c r="H3843" s="662"/>
    </row>
    <row r="3844" spans="1:8" s="240" customFormat="1">
      <c r="A3844" s="270"/>
      <c r="B3844" s="271"/>
      <c r="C3844" s="270"/>
      <c r="D3844" s="272"/>
      <c r="E3844" s="247"/>
      <c r="F3844" s="273"/>
      <c r="G3844" s="661"/>
      <c r="H3844" s="662"/>
    </row>
    <row r="3845" spans="1:8" s="240" customFormat="1">
      <c r="A3845" s="270"/>
      <c r="B3845" s="271"/>
      <c r="C3845" s="270"/>
      <c r="D3845" s="272"/>
      <c r="E3845" s="247"/>
      <c r="F3845" s="273"/>
      <c r="G3845" s="661"/>
      <c r="H3845" s="662"/>
    </row>
    <row r="3846" spans="1:8" s="240" customFormat="1">
      <c r="A3846" s="270"/>
      <c r="B3846" s="271"/>
      <c r="C3846" s="270"/>
      <c r="D3846" s="272"/>
      <c r="E3846" s="247"/>
      <c r="F3846" s="273"/>
      <c r="G3846" s="661"/>
      <c r="H3846" s="662"/>
    </row>
    <row r="3847" spans="1:8" s="240" customFormat="1">
      <c r="A3847" s="270"/>
      <c r="B3847" s="271"/>
      <c r="C3847" s="270"/>
      <c r="D3847" s="272"/>
      <c r="E3847" s="247"/>
      <c r="F3847" s="273"/>
      <c r="G3847" s="661"/>
      <c r="H3847" s="662"/>
    </row>
    <row r="3848" spans="1:8" s="240" customFormat="1">
      <c r="A3848" s="270"/>
      <c r="B3848" s="271"/>
      <c r="C3848" s="270"/>
      <c r="D3848" s="272"/>
      <c r="E3848" s="247"/>
      <c r="F3848" s="273"/>
      <c r="G3848" s="661"/>
      <c r="H3848" s="662"/>
    </row>
    <row r="3849" spans="1:8" s="240" customFormat="1">
      <c r="A3849" s="270"/>
      <c r="B3849" s="271"/>
      <c r="C3849" s="270"/>
      <c r="D3849" s="272"/>
      <c r="E3849" s="247"/>
      <c r="F3849" s="273"/>
      <c r="G3849" s="661"/>
      <c r="H3849" s="662"/>
    </row>
    <row r="3850" spans="1:8" s="240" customFormat="1">
      <c r="A3850" s="270"/>
      <c r="B3850" s="271"/>
      <c r="C3850" s="270"/>
      <c r="D3850" s="272"/>
      <c r="E3850" s="247"/>
      <c r="F3850" s="273"/>
      <c r="G3850" s="661"/>
      <c r="H3850" s="662"/>
    </row>
    <row r="3851" spans="1:8" s="240" customFormat="1">
      <c r="A3851" s="270"/>
      <c r="B3851" s="271"/>
      <c r="C3851" s="270"/>
      <c r="D3851" s="272"/>
      <c r="E3851" s="247"/>
      <c r="F3851" s="273"/>
      <c r="G3851" s="661"/>
      <c r="H3851" s="662"/>
    </row>
    <row r="3852" spans="1:8" s="240" customFormat="1">
      <c r="A3852" s="270"/>
      <c r="B3852" s="271"/>
      <c r="C3852" s="270"/>
      <c r="D3852" s="272"/>
      <c r="E3852" s="247"/>
      <c r="F3852" s="273"/>
      <c r="G3852" s="661"/>
      <c r="H3852" s="662"/>
    </row>
    <row r="3853" spans="1:8" s="240" customFormat="1">
      <c r="A3853" s="270"/>
      <c r="B3853" s="271"/>
      <c r="C3853" s="270"/>
      <c r="D3853" s="272"/>
      <c r="E3853" s="247"/>
      <c r="F3853" s="273"/>
      <c r="G3853" s="661"/>
      <c r="H3853" s="662"/>
    </row>
    <row r="3854" spans="1:8" s="240" customFormat="1">
      <c r="A3854" s="270"/>
      <c r="B3854" s="271"/>
      <c r="C3854" s="270"/>
      <c r="D3854" s="272"/>
      <c r="E3854" s="247"/>
      <c r="F3854" s="273"/>
      <c r="G3854" s="661"/>
      <c r="H3854" s="662"/>
    </row>
    <row r="3855" spans="1:8" s="240" customFormat="1">
      <c r="A3855" s="270"/>
      <c r="B3855" s="271"/>
      <c r="C3855" s="270"/>
      <c r="D3855" s="272"/>
      <c r="E3855" s="247"/>
      <c r="F3855" s="273"/>
      <c r="G3855" s="661"/>
      <c r="H3855" s="662"/>
    </row>
    <row r="3856" spans="1:8" s="240" customFormat="1">
      <c r="A3856" s="270"/>
      <c r="B3856" s="271"/>
      <c r="C3856" s="270"/>
      <c r="D3856" s="272"/>
      <c r="E3856" s="247"/>
      <c r="F3856" s="273"/>
      <c r="G3856" s="661"/>
      <c r="H3856" s="662"/>
    </row>
    <row r="3857" spans="1:8" s="240" customFormat="1">
      <c r="A3857" s="270"/>
      <c r="B3857" s="271"/>
      <c r="C3857" s="270"/>
      <c r="D3857" s="272"/>
      <c r="E3857" s="247"/>
      <c r="F3857" s="273"/>
      <c r="G3857" s="661"/>
      <c r="H3857" s="662"/>
    </row>
    <row r="3858" spans="1:8" s="240" customFormat="1">
      <c r="A3858" s="270"/>
      <c r="B3858" s="271"/>
      <c r="C3858" s="270"/>
      <c r="D3858" s="272"/>
      <c r="E3858" s="247"/>
      <c r="F3858" s="273"/>
      <c r="G3858" s="661"/>
      <c r="H3858" s="662"/>
    </row>
    <row r="3859" spans="1:8" s="240" customFormat="1">
      <c r="A3859" s="270"/>
      <c r="B3859" s="271"/>
      <c r="C3859" s="270"/>
      <c r="D3859" s="272"/>
      <c r="E3859" s="247"/>
      <c r="F3859" s="273"/>
      <c r="G3859" s="661"/>
      <c r="H3859" s="662"/>
    </row>
    <row r="3860" spans="1:8" s="240" customFormat="1">
      <c r="A3860" s="270"/>
      <c r="B3860" s="271"/>
      <c r="C3860" s="270"/>
      <c r="D3860" s="272"/>
      <c r="E3860" s="247"/>
      <c r="F3860" s="273"/>
      <c r="G3860" s="661"/>
      <c r="H3860" s="662"/>
    </row>
    <row r="3861" spans="1:8" s="240" customFormat="1">
      <c r="A3861" s="270"/>
      <c r="B3861" s="271"/>
      <c r="C3861" s="270"/>
      <c r="D3861" s="272"/>
      <c r="E3861" s="247"/>
      <c r="F3861" s="273"/>
      <c r="G3861" s="661"/>
      <c r="H3861" s="662"/>
    </row>
    <row r="3862" spans="1:8" s="240" customFormat="1">
      <c r="A3862" s="270"/>
      <c r="B3862" s="271"/>
      <c r="C3862" s="270"/>
      <c r="D3862" s="272"/>
      <c r="E3862" s="247"/>
      <c r="F3862" s="273"/>
      <c r="G3862" s="661"/>
      <c r="H3862" s="662"/>
    </row>
    <row r="3863" spans="1:8" s="240" customFormat="1">
      <c r="A3863" s="270"/>
      <c r="B3863" s="271"/>
      <c r="C3863" s="270"/>
      <c r="D3863" s="272"/>
      <c r="E3863" s="247"/>
      <c r="F3863" s="273"/>
      <c r="G3863" s="661"/>
      <c r="H3863" s="662"/>
    </row>
    <row r="3864" spans="1:8" s="240" customFormat="1">
      <c r="A3864" s="270"/>
      <c r="B3864" s="271"/>
      <c r="C3864" s="270"/>
      <c r="D3864" s="272"/>
      <c r="E3864" s="247"/>
      <c r="F3864" s="273"/>
      <c r="G3864" s="661"/>
      <c r="H3864" s="662"/>
    </row>
    <row r="3865" spans="1:8" s="240" customFormat="1">
      <c r="A3865" s="270"/>
      <c r="B3865" s="271"/>
      <c r="C3865" s="270"/>
      <c r="D3865" s="272"/>
      <c r="E3865" s="247"/>
      <c r="F3865" s="273"/>
      <c r="G3865" s="661"/>
      <c r="H3865" s="662"/>
    </row>
    <row r="3866" spans="1:8" s="240" customFormat="1">
      <c r="A3866" s="270"/>
      <c r="B3866" s="271"/>
      <c r="C3866" s="270"/>
      <c r="D3866" s="272"/>
      <c r="E3866" s="247"/>
      <c r="F3866" s="273"/>
      <c r="G3866" s="661"/>
      <c r="H3866" s="662"/>
    </row>
    <row r="3867" spans="1:8" s="240" customFormat="1">
      <c r="A3867" s="270"/>
      <c r="B3867" s="271"/>
      <c r="C3867" s="270"/>
      <c r="D3867" s="272"/>
      <c r="E3867" s="247"/>
      <c r="F3867" s="273"/>
      <c r="G3867" s="661"/>
      <c r="H3867" s="662"/>
    </row>
    <row r="3868" spans="1:8" s="240" customFormat="1">
      <c r="A3868" s="270"/>
      <c r="B3868" s="271"/>
      <c r="C3868" s="270"/>
      <c r="D3868" s="272"/>
      <c r="E3868" s="247"/>
      <c r="F3868" s="273"/>
      <c r="G3868" s="661"/>
      <c r="H3868" s="662"/>
    </row>
    <row r="3869" spans="1:8" s="240" customFormat="1">
      <c r="A3869" s="270"/>
      <c r="B3869" s="271"/>
      <c r="C3869" s="270"/>
      <c r="D3869" s="272"/>
      <c r="E3869" s="247"/>
      <c r="F3869" s="273"/>
      <c r="G3869" s="661"/>
      <c r="H3869" s="662"/>
    </row>
    <row r="3870" spans="1:8" s="240" customFormat="1">
      <c r="A3870" s="270"/>
      <c r="B3870" s="271"/>
      <c r="C3870" s="270"/>
      <c r="D3870" s="272"/>
      <c r="E3870" s="247"/>
      <c r="F3870" s="273"/>
      <c r="G3870" s="661"/>
      <c r="H3870" s="662"/>
    </row>
    <row r="3871" spans="1:8" s="240" customFormat="1">
      <c r="A3871" s="270"/>
      <c r="B3871" s="271"/>
      <c r="C3871" s="270"/>
      <c r="D3871" s="272"/>
      <c r="E3871" s="247"/>
      <c r="F3871" s="273"/>
      <c r="G3871" s="661"/>
      <c r="H3871" s="662"/>
    </row>
    <row r="3872" spans="1:8" s="240" customFormat="1">
      <c r="A3872" s="270"/>
      <c r="B3872" s="271"/>
      <c r="C3872" s="270"/>
      <c r="D3872" s="272"/>
      <c r="E3872" s="247"/>
      <c r="F3872" s="273"/>
      <c r="G3872" s="661"/>
      <c r="H3872" s="662"/>
    </row>
    <row r="3873" spans="1:8" s="240" customFormat="1">
      <c r="A3873" s="270"/>
      <c r="B3873" s="271"/>
      <c r="C3873" s="270"/>
      <c r="D3873" s="272"/>
      <c r="E3873" s="247"/>
      <c r="F3873" s="273"/>
      <c r="G3873" s="661"/>
      <c r="H3873" s="662"/>
    </row>
    <row r="3874" spans="1:8" s="240" customFormat="1">
      <c r="A3874" s="270"/>
      <c r="B3874" s="271"/>
      <c r="C3874" s="270"/>
      <c r="D3874" s="272"/>
      <c r="E3874" s="247"/>
      <c r="F3874" s="273"/>
      <c r="G3874" s="661"/>
      <c r="H3874" s="662"/>
    </row>
    <row r="3875" spans="1:8" s="240" customFormat="1">
      <c r="A3875" s="270"/>
      <c r="B3875" s="271"/>
      <c r="C3875" s="270"/>
      <c r="D3875" s="272"/>
      <c r="E3875" s="247"/>
      <c r="F3875" s="273"/>
      <c r="G3875" s="661"/>
      <c r="H3875" s="662"/>
    </row>
    <row r="3876" spans="1:8" s="240" customFormat="1">
      <c r="A3876" s="270"/>
      <c r="B3876" s="271"/>
      <c r="C3876" s="270"/>
      <c r="D3876" s="272"/>
      <c r="E3876" s="247"/>
      <c r="F3876" s="273"/>
      <c r="G3876" s="661"/>
      <c r="H3876" s="662"/>
    </row>
    <row r="3877" spans="1:8" s="240" customFormat="1">
      <c r="A3877" s="270"/>
      <c r="B3877" s="271"/>
      <c r="C3877" s="270"/>
      <c r="D3877" s="272"/>
      <c r="E3877" s="247"/>
      <c r="F3877" s="273"/>
      <c r="G3877" s="661"/>
      <c r="H3877" s="662"/>
    </row>
    <row r="3878" spans="1:8" s="240" customFormat="1">
      <c r="A3878" s="270"/>
      <c r="B3878" s="271"/>
      <c r="C3878" s="270"/>
      <c r="D3878" s="272"/>
      <c r="E3878" s="247"/>
      <c r="F3878" s="273"/>
      <c r="G3878" s="661"/>
      <c r="H3878" s="662"/>
    </row>
    <row r="3879" spans="1:8" s="240" customFormat="1">
      <c r="A3879" s="270"/>
      <c r="B3879" s="271"/>
      <c r="C3879" s="270"/>
      <c r="D3879" s="272"/>
      <c r="E3879" s="247"/>
      <c r="F3879" s="273"/>
      <c r="G3879" s="661"/>
      <c r="H3879" s="662"/>
    </row>
    <row r="3880" spans="1:8" s="240" customFormat="1">
      <c r="A3880" s="270"/>
      <c r="B3880" s="271"/>
      <c r="C3880" s="270"/>
      <c r="D3880" s="272"/>
      <c r="E3880" s="247"/>
      <c r="F3880" s="273"/>
      <c r="G3880" s="661"/>
      <c r="H3880" s="662"/>
    </row>
    <row r="3881" spans="1:8" s="240" customFormat="1">
      <c r="A3881" s="270"/>
      <c r="B3881" s="271"/>
      <c r="C3881" s="270"/>
      <c r="D3881" s="272"/>
      <c r="E3881" s="247"/>
      <c r="F3881" s="273"/>
      <c r="G3881" s="661"/>
      <c r="H3881" s="662"/>
    </row>
    <row r="3882" spans="1:8" s="240" customFormat="1">
      <c r="A3882" s="270"/>
      <c r="B3882" s="271"/>
      <c r="C3882" s="270"/>
      <c r="D3882" s="272"/>
      <c r="E3882" s="247"/>
      <c r="F3882" s="273"/>
      <c r="G3882" s="661"/>
      <c r="H3882" s="662"/>
    </row>
    <row r="3883" spans="1:8" s="240" customFormat="1">
      <c r="A3883" s="270"/>
      <c r="B3883" s="271"/>
      <c r="C3883" s="270"/>
      <c r="D3883" s="272"/>
      <c r="E3883" s="247"/>
      <c r="F3883" s="273"/>
      <c r="G3883" s="661"/>
      <c r="H3883" s="662"/>
    </row>
    <row r="3884" spans="1:8" s="240" customFormat="1">
      <c r="A3884" s="270"/>
      <c r="B3884" s="271"/>
      <c r="C3884" s="270"/>
      <c r="D3884" s="272"/>
      <c r="E3884" s="247"/>
      <c r="F3884" s="273"/>
      <c r="G3884" s="661"/>
      <c r="H3884" s="662"/>
    </row>
    <row r="3885" spans="1:8" s="240" customFormat="1">
      <c r="A3885" s="270"/>
      <c r="B3885" s="271"/>
      <c r="C3885" s="270"/>
      <c r="D3885" s="272"/>
      <c r="E3885" s="247"/>
      <c r="F3885" s="273"/>
      <c r="G3885" s="661"/>
      <c r="H3885" s="662"/>
    </row>
    <row r="3886" spans="1:8" s="240" customFormat="1">
      <c r="A3886" s="270"/>
      <c r="B3886" s="271"/>
      <c r="C3886" s="270"/>
      <c r="D3886" s="272"/>
      <c r="E3886" s="247"/>
      <c r="F3886" s="273"/>
      <c r="G3886" s="661"/>
      <c r="H3886" s="662"/>
    </row>
    <row r="3887" spans="1:8" s="240" customFormat="1">
      <c r="A3887" s="270"/>
      <c r="B3887" s="271"/>
      <c r="C3887" s="270"/>
      <c r="D3887" s="272"/>
      <c r="E3887" s="247"/>
      <c r="F3887" s="273"/>
      <c r="G3887" s="661"/>
      <c r="H3887" s="662"/>
    </row>
    <row r="3888" spans="1:8" s="240" customFormat="1">
      <c r="A3888" s="270"/>
      <c r="B3888" s="271"/>
      <c r="C3888" s="270"/>
      <c r="D3888" s="272"/>
      <c r="E3888" s="247"/>
      <c r="F3888" s="273"/>
      <c r="G3888" s="661"/>
      <c r="H3888" s="662"/>
    </row>
    <row r="3889" spans="1:8" s="240" customFormat="1">
      <c r="A3889" s="270"/>
      <c r="B3889" s="271"/>
      <c r="C3889" s="270"/>
      <c r="D3889" s="272"/>
      <c r="E3889" s="247"/>
      <c r="F3889" s="273"/>
      <c r="G3889" s="661"/>
      <c r="H3889" s="662"/>
    </row>
    <row r="3890" spans="1:8" s="240" customFormat="1">
      <c r="A3890" s="270"/>
      <c r="B3890" s="271"/>
      <c r="C3890" s="270"/>
      <c r="D3890" s="272"/>
      <c r="E3890" s="247"/>
      <c r="F3890" s="273"/>
      <c r="G3890" s="661"/>
      <c r="H3890" s="662"/>
    </row>
    <row r="3891" spans="1:8" s="240" customFormat="1">
      <c r="A3891" s="270"/>
      <c r="B3891" s="271"/>
      <c r="C3891" s="270"/>
      <c r="D3891" s="272"/>
      <c r="E3891" s="247"/>
      <c r="F3891" s="273"/>
      <c r="G3891" s="661"/>
      <c r="H3891" s="662"/>
    </row>
    <row r="3892" spans="1:8" s="240" customFormat="1">
      <c r="A3892" s="270"/>
      <c r="B3892" s="271"/>
      <c r="C3892" s="270"/>
      <c r="D3892" s="272"/>
      <c r="E3892" s="247"/>
      <c r="F3892" s="273"/>
      <c r="G3892" s="661"/>
      <c r="H3892" s="662"/>
    </row>
    <row r="3893" spans="1:8" s="240" customFormat="1">
      <c r="A3893" s="270"/>
      <c r="B3893" s="271"/>
      <c r="C3893" s="270"/>
      <c r="D3893" s="272"/>
      <c r="E3893" s="247"/>
      <c r="F3893" s="273"/>
      <c r="G3893" s="661"/>
      <c r="H3893" s="662"/>
    </row>
    <row r="3894" spans="1:8" s="240" customFormat="1">
      <c r="A3894" s="270"/>
      <c r="B3894" s="271"/>
      <c r="C3894" s="270"/>
      <c r="D3894" s="272"/>
      <c r="E3894" s="247"/>
      <c r="F3894" s="273"/>
      <c r="G3894" s="661"/>
      <c r="H3894" s="662"/>
    </row>
    <row r="3895" spans="1:8" s="240" customFormat="1">
      <c r="A3895" s="270"/>
      <c r="B3895" s="271"/>
      <c r="C3895" s="270"/>
      <c r="D3895" s="272"/>
      <c r="E3895" s="247"/>
      <c r="F3895" s="273"/>
      <c r="G3895" s="661"/>
      <c r="H3895" s="662"/>
    </row>
    <row r="3896" spans="1:8" s="240" customFormat="1">
      <c r="A3896" s="270"/>
      <c r="B3896" s="271"/>
      <c r="C3896" s="270"/>
      <c r="D3896" s="272"/>
      <c r="E3896" s="247"/>
      <c r="F3896" s="273"/>
      <c r="G3896" s="661"/>
      <c r="H3896" s="662"/>
    </row>
    <row r="3897" spans="1:8" s="240" customFormat="1">
      <c r="A3897" s="270"/>
      <c r="B3897" s="271"/>
      <c r="C3897" s="270"/>
      <c r="D3897" s="272"/>
      <c r="E3897" s="247"/>
      <c r="F3897" s="273"/>
      <c r="G3897" s="661"/>
      <c r="H3897" s="662"/>
    </row>
    <row r="3898" spans="1:8" s="240" customFormat="1">
      <c r="A3898" s="270"/>
      <c r="B3898" s="271"/>
      <c r="C3898" s="270"/>
      <c r="D3898" s="272"/>
      <c r="E3898" s="247"/>
      <c r="F3898" s="273"/>
      <c r="G3898" s="661"/>
      <c r="H3898" s="662"/>
    </row>
    <row r="3899" spans="1:8" s="240" customFormat="1">
      <c r="A3899" s="270"/>
      <c r="B3899" s="271"/>
      <c r="C3899" s="270"/>
      <c r="D3899" s="272"/>
      <c r="E3899" s="247"/>
      <c r="F3899" s="273"/>
      <c r="G3899" s="661"/>
      <c r="H3899" s="662"/>
    </row>
    <row r="3900" spans="1:8" s="240" customFormat="1">
      <c r="A3900" s="270"/>
      <c r="B3900" s="271"/>
      <c r="C3900" s="270"/>
      <c r="D3900" s="272"/>
      <c r="E3900" s="247"/>
      <c r="F3900" s="273"/>
      <c r="G3900" s="661"/>
      <c r="H3900" s="662"/>
    </row>
    <row r="3901" spans="1:8" s="240" customFormat="1">
      <c r="A3901" s="270"/>
      <c r="B3901" s="271"/>
      <c r="C3901" s="270"/>
      <c r="D3901" s="272"/>
      <c r="E3901" s="247"/>
      <c r="F3901" s="273"/>
      <c r="G3901" s="661"/>
      <c r="H3901" s="662"/>
    </row>
    <row r="3902" spans="1:8" s="240" customFormat="1">
      <c r="A3902" s="270"/>
      <c r="B3902" s="271"/>
      <c r="C3902" s="270"/>
      <c r="D3902" s="272"/>
      <c r="E3902" s="247"/>
      <c r="F3902" s="273"/>
      <c r="G3902" s="661"/>
      <c r="H3902" s="662"/>
    </row>
    <row r="3903" spans="1:8" s="240" customFormat="1">
      <c r="A3903" s="270"/>
      <c r="B3903" s="271"/>
      <c r="C3903" s="270"/>
      <c r="D3903" s="272"/>
      <c r="E3903" s="247"/>
      <c r="F3903" s="273"/>
      <c r="G3903" s="661"/>
      <c r="H3903" s="662"/>
    </row>
    <row r="3904" spans="1:8" s="240" customFormat="1">
      <c r="A3904" s="270"/>
      <c r="B3904" s="271"/>
      <c r="C3904" s="270"/>
      <c r="D3904" s="272"/>
      <c r="E3904" s="247"/>
      <c r="F3904" s="273"/>
      <c r="G3904" s="661"/>
      <c r="H3904" s="662"/>
    </row>
    <row r="3905" spans="1:8" s="240" customFormat="1">
      <c r="A3905" s="270"/>
      <c r="B3905" s="271"/>
      <c r="C3905" s="270"/>
      <c r="D3905" s="272"/>
      <c r="E3905" s="247"/>
      <c r="F3905" s="273"/>
      <c r="G3905" s="661"/>
      <c r="H3905" s="662"/>
    </row>
    <row r="3906" spans="1:8" s="240" customFormat="1">
      <c r="A3906" s="270"/>
      <c r="B3906" s="271"/>
      <c r="C3906" s="270"/>
      <c r="D3906" s="272"/>
      <c r="E3906" s="247"/>
      <c r="F3906" s="273"/>
      <c r="G3906" s="661"/>
      <c r="H3906" s="662"/>
    </row>
    <row r="3907" spans="1:8" s="240" customFormat="1">
      <c r="A3907" s="270"/>
      <c r="B3907" s="271"/>
      <c r="C3907" s="270"/>
      <c r="D3907" s="272"/>
      <c r="E3907" s="247"/>
      <c r="F3907" s="273"/>
      <c r="G3907" s="661"/>
      <c r="H3907" s="662"/>
    </row>
    <row r="3908" spans="1:8" s="240" customFormat="1">
      <c r="A3908" s="270"/>
      <c r="B3908" s="271"/>
      <c r="C3908" s="270"/>
      <c r="D3908" s="272"/>
      <c r="E3908" s="247"/>
      <c r="F3908" s="273"/>
      <c r="G3908" s="661"/>
      <c r="H3908" s="662"/>
    </row>
    <row r="3909" spans="1:8" s="240" customFormat="1">
      <c r="A3909" s="270"/>
      <c r="B3909" s="271"/>
      <c r="C3909" s="270"/>
      <c r="D3909" s="272"/>
      <c r="E3909" s="247"/>
      <c r="F3909" s="273"/>
      <c r="G3909" s="661"/>
      <c r="H3909" s="662"/>
    </row>
    <row r="3910" spans="1:8" s="240" customFormat="1">
      <c r="A3910" s="270"/>
      <c r="B3910" s="271"/>
      <c r="C3910" s="270"/>
      <c r="D3910" s="272"/>
      <c r="E3910" s="247"/>
      <c r="F3910" s="273"/>
      <c r="G3910" s="661"/>
      <c r="H3910" s="662"/>
    </row>
    <row r="3911" spans="1:8" s="240" customFormat="1">
      <c r="A3911" s="270"/>
      <c r="B3911" s="271"/>
      <c r="C3911" s="270"/>
      <c r="D3911" s="272"/>
      <c r="E3911" s="247"/>
      <c r="F3911" s="273"/>
      <c r="G3911" s="661"/>
      <c r="H3911" s="662"/>
    </row>
    <row r="3912" spans="1:8" s="240" customFormat="1">
      <c r="A3912" s="270"/>
      <c r="B3912" s="271"/>
      <c r="C3912" s="270"/>
      <c r="D3912" s="272"/>
      <c r="E3912" s="247"/>
      <c r="F3912" s="273"/>
      <c r="G3912" s="661"/>
      <c r="H3912" s="662"/>
    </row>
    <row r="3913" spans="1:8" s="240" customFormat="1">
      <c r="A3913" s="270"/>
      <c r="B3913" s="271"/>
      <c r="C3913" s="270"/>
      <c r="D3913" s="272"/>
      <c r="E3913" s="247"/>
      <c r="F3913" s="273"/>
      <c r="G3913" s="661"/>
      <c r="H3913" s="662"/>
    </row>
    <row r="3914" spans="1:8" s="240" customFormat="1">
      <c r="A3914" s="270"/>
      <c r="B3914" s="271"/>
      <c r="C3914" s="270"/>
      <c r="D3914" s="272"/>
      <c r="E3914" s="247"/>
      <c r="F3914" s="273"/>
      <c r="G3914" s="661"/>
      <c r="H3914" s="662"/>
    </row>
    <row r="3915" spans="1:8" s="240" customFormat="1">
      <c r="A3915" s="270"/>
      <c r="B3915" s="271"/>
      <c r="C3915" s="270"/>
      <c r="D3915" s="272"/>
      <c r="E3915" s="247"/>
      <c r="F3915" s="273"/>
      <c r="G3915" s="661"/>
      <c r="H3915" s="662"/>
    </row>
    <row r="3916" spans="1:8" s="240" customFormat="1">
      <c r="A3916" s="270"/>
      <c r="B3916" s="271"/>
      <c r="C3916" s="270"/>
      <c r="D3916" s="272"/>
      <c r="E3916" s="247"/>
      <c r="F3916" s="273"/>
      <c r="G3916" s="661"/>
      <c r="H3916" s="662"/>
    </row>
    <row r="3917" spans="1:8" s="240" customFormat="1">
      <c r="A3917" s="270"/>
      <c r="B3917" s="271"/>
      <c r="C3917" s="270"/>
      <c r="D3917" s="272"/>
      <c r="E3917" s="247"/>
      <c r="F3917" s="273"/>
      <c r="G3917" s="661"/>
      <c r="H3917" s="662"/>
    </row>
    <row r="3918" spans="1:8" s="240" customFormat="1">
      <c r="A3918" s="270"/>
      <c r="B3918" s="271"/>
      <c r="C3918" s="270"/>
      <c r="D3918" s="272"/>
      <c r="E3918" s="247"/>
      <c r="F3918" s="273"/>
      <c r="G3918" s="661"/>
      <c r="H3918" s="662"/>
    </row>
    <row r="3919" spans="1:8" s="240" customFormat="1">
      <c r="A3919" s="270"/>
      <c r="B3919" s="271"/>
      <c r="C3919" s="270"/>
      <c r="D3919" s="272"/>
      <c r="E3919" s="247"/>
      <c r="F3919" s="273"/>
      <c r="G3919" s="661"/>
      <c r="H3919" s="662"/>
    </row>
    <row r="3920" spans="1:8" s="240" customFormat="1">
      <c r="A3920" s="270"/>
      <c r="B3920" s="271"/>
      <c r="C3920" s="270"/>
      <c r="D3920" s="272"/>
      <c r="E3920" s="247"/>
      <c r="F3920" s="273"/>
      <c r="G3920" s="661"/>
      <c r="H3920" s="662"/>
    </row>
    <row r="3921" spans="1:8" s="240" customFormat="1">
      <c r="A3921" s="270"/>
      <c r="B3921" s="271"/>
      <c r="C3921" s="270"/>
      <c r="D3921" s="272"/>
      <c r="E3921" s="247"/>
      <c r="F3921" s="273"/>
      <c r="G3921" s="661"/>
      <c r="H3921" s="662"/>
    </row>
    <row r="3922" spans="1:8" s="240" customFormat="1">
      <c r="A3922" s="270"/>
      <c r="B3922" s="271"/>
      <c r="C3922" s="270"/>
      <c r="D3922" s="272"/>
      <c r="E3922" s="247"/>
      <c r="F3922" s="273"/>
      <c r="G3922" s="661"/>
      <c r="H3922" s="662"/>
    </row>
    <row r="3923" spans="1:8" s="240" customFormat="1">
      <c r="A3923" s="270"/>
      <c r="B3923" s="271"/>
      <c r="C3923" s="270"/>
      <c r="D3923" s="272"/>
      <c r="E3923" s="247"/>
      <c r="F3923" s="273"/>
      <c r="G3923" s="661"/>
      <c r="H3923" s="662"/>
    </row>
    <row r="3924" spans="1:8" s="240" customFormat="1">
      <c r="A3924" s="270"/>
      <c r="B3924" s="271"/>
      <c r="C3924" s="270"/>
      <c r="D3924" s="272"/>
      <c r="E3924" s="247"/>
      <c r="F3924" s="273"/>
      <c r="G3924" s="661"/>
      <c r="H3924" s="662"/>
    </row>
    <row r="3925" spans="1:8" s="240" customFormat="1">
      <c r="A3925" s="270"/>
      <c r="B3925" s="271"/>
      <c r="C3925" s="270"/>
      <c r="D3925" s="272"/>
      <c r="E3925" s="247"/>
      <c r="F3925" s="273"/>
      <c r="G3925" s="661"/>
      <c r="H3925" s="662"/>
    </row>
    <row r="3926" spans="1:8" s="240" customFormat="1">
      <c r="A3926" s="270"/>
      <c r="B3926" s="271"/>
      <c r="C3926" s="270"/>
      <c r="D3926" s="272"/>
      <c r="E3926" s="247"/>
      <c r="F3926" s="273"/>
      <c r="G3926" s="661"/>
      <c r="H3926" s="662"/>
    </row>
    <row r="3927" spans="1:8" s="240" customFormat="1">
      <c r="A3927" s="270"/>
      <c r="B3927" s="271"/>
      <c r="C3927" s="270"/>
      <c r="D3927" s="272"/>
      <c r="E3927" s="247"/>
      <c r="F3927" s="273"/>
      <c r="G3927" s="661"/>
      <c r="H3927" s="662"/>
    </row>
    <row r="3928" spans="1:8" s="240" customFormat="1">
      <c r="A3928" s="270"/>
      <c r="B3928" s="271"/>
      <c r="C3928" s="270"/>
      <c r="D3928" s="272"/>
      <c r="E3928" s="247"/>
      <c r="F3928" s="273"/>
      <c r="G3928" s="661"/>
      <c r="H3928" s="662"/>
    </row>
    <row r="3929" spans="1:8" s="240" customFormat="1">
      <c r="A3929" s="270"/>
      <c r="B3929" s="271"/>
      <c r="C3929" s="270"/>
      <c r="D3929" s="272"/>
      <c r="E3929" s="247"/>
      <c r="F3929" s="273"/>
      <c r="G3929" s="661"/>
      <c r="H3929" s="662"/>
    </row>
    <row r="3930" spans="1:8" s="240" customFormat="1">
      <c r="A3930" s="270"/>
      <c r="B3930" s="271"/>
      <c r="C3930" s="270"/>
      <c r="D3930" s="272"/>
      <c r="E3930" s="247"/>
      <c r="F3930" s="273"/>
      <c r="G3930" s="661"/>
      <c r="H3930" s="662"/>
    </row>
    <row r="3931" spans="1:8" s="240" customFormat="1">
      <c r="A3931" s="270"/>
      <c r="B3931" s="271"/>
      <c r="C3931" s="270"/>
      <c r="D3931" s="272"/>
      <c r="E3931" s="247"/>
      <c r="F3931" s="273"/>
      <c r="G3931" s="661"/>
      <c r="H3931" s="662"/>
    </row>
    <row r="3932" spans="1:8" s="240" customFormat="1">
      <c r="A3932" s="270"/>
      <c r="B3932" s="271"/>
      <c r="C3932" s="270"/>
      <c r="D3932" s="272"/>
      <c r="E3932" s="247"/>
      <c r="F3932" s="273"/>
      <c r="G3932" s="661"/>
      <c r="H3932" s="662"/>
    </row>
    <row r="3933" spans="1:8" s="240" customFormat="1">
      <c r="A3933" s="270"/>
      <c r="B3933" s="271"/>
      <c r="C3933" s="270"/>
      <c r="D3933" s="272"/>
      <c r="E3933" s="247"/>
      <c r="F3933" s="273"/>
      <c r="G3933" s="661"/>
      <c r="H3933" s="662"/>
    </row>
    <row r="3934" spans="1:8" s="240" customFormat="1">
      <c r="A3934" s="270"/>
      <c r="B3934" s="271"/>
      <c r="C3934" s="270"/>
      <c r="D3934" s="272"/>
      <c r="E3934" s="247"/>
      <c r="F3934" s="273"/>
      <c r="G3934" s="661"/>
      <c r="H3934" s="662"/>
    </row>
    <row r="3935" spans="1:8" s="240" customFormat="1">
      <c r="A3935" s="270"/>
      <c r="B3935" s="271"/>
      <c r="C3935" s="270"/>
      <c r="D3935" s="272"/>
      <c r="E3935" s="247"/>
      <c r="F3935" s="273"/>
      <c r="G3935" s="661"/>
      <c r="H3935" s="662"/>
    </row>
    <row r="3936" spans="1:8" s="240" customFormat="1">
      <c r="A3936" s="270"/>
      <c r="B3936" s="271"/>
      <c r="C3936" s="270"/>
      <c r="D3936" s="272"/>
      <c r="E3936" s="247"/>
      <c r="F3936" s="273"/>
      <c r="G3936" s="661"/>
      <c r="H3936" s="662"/>
    </row>
    <row r="3937" spans="1:8" s="240" customFormat="1">
      <c r="A3937" s="270"/>
      <c r="B3937" s="271"/>
      <c r="C3937" s="270"/>
      <c r="D3937" s="272"/>
      <c r="E3937" s="247"/>
      <c r="F3937" s="273"/>
      <c r="G3937" s="661"/>
      <c r="H3937" s="662"/>
    </row>
    <row r="3938" spans="1:8" s="240" customFormat="1">
      <c r="A3938" s="270"/>
      <c r="B3938" s="271"/>
      <c r="C3938" s="270"/>
      <c r="D3938" s="272"/>
      <c r="E3938" s="247"/>
      <c r="F3938" s="273"/>
      <c r="G3938" s="661"/>
      <c r="H3938" s="662"/>
    </row>
    <row r="3939" spans="1:8" s="240" customFormat="1">
      <c r="A3939" s="270"/>
      <c r="B3939" s="271"/>
      <c r="C3939" s="270"/>
      <c r="D3939" s="272"/>
      <c r="E3939" s="247"/>
      <c r="F3939" s="273"/>
      <c r="G3939" s="661"/>
      <c r="H3939" s="662"/>
    </row>
    <row r="3940" spans="1:8" s="240" customFormat="1">
      <c r="A3940" s="270"/>
      <c r="B3940" s="271"/>
      <c r="C3940" s="270"/>
      <c r="D3940" s="272"/>
      <c r="E3940" s="247"/>
      <c r="F3940" s="273"/>
      <c r="G3940" s="661"/>
      <c r="H3940" s="662"/>
    </row>
    <row r="3941" spans="1:8" s="240" customFormat="1">
      <c r="A3941" s="270"/>
      <c r="B3941" s="271"/>
      <c r="C3941" s="270"/>
      <c r="D3941" s="272"/>
      <c r="E3941" s="247"/>
      <c r="F3941" s="273"/>
      <c r="G3941" s="661"/>
      <c r="H3941" s="662"/>
    </row>
    <row r="3942" spans="1:8" s="240" customFormat="1">
      <c r="A3942" s="270"/>
      <c r="B3942" s="271"/>
      <c r="C3942" s="270"/>
      <c r="D3942" s="272"/>
      <c r="E3942" s="247"/>
      <c r="F3942" s="273"/>
      <c r="G3942" s="661"/>
      <c r="H3942" s="662"/>
    </row>
    <row r="3943" spans="1:8" s="240" customFormat="1">
      <c r="A3943" s="270"/>
      <c r="B3943" s="271"/>
      <c r="C3943" s="270"/>
      <c r="D3943" s="272"/>
      <c r="E3943" s="247"/>
      <c r="F3943" s="273"/>
      <c r="G3943" s="661"/>
      <c r="H3943" s="662"/>
    </row>
    <row r="3944" spans="1:8" s="240" customFormat="1">
      <c r="A3944" s="270"/>
      <c r="B3944" s="271"/>
      <c r="C3944" s="270"/>
      <c r="D3944" s="272"/>
      <c r="E3944" s="247"/>
      <c r="F3944" s="273"/>
      <c r="G3944" s="661"/>
      <c r="H3944" s="662"/>
    </row>
    <row r="3945" spans="1:8" s="240" customFormat="1">
      <c r="A3945" s="270"/>
      <c r="B3945" s="271"/>
      <c r="C3945" s="270"/>
      <c r="D3945" s="272"/>
      <c r="E3945" s="247"/>
      <c r="F3945" s="273"/>
      <c r="G3945" s="661"/>
      <c r="H3945" s="662"/>
    </row>
    <row r="3946" spans="1:8" s="240" customFormat="1">
      <c r="A3946" s="270"/>
      <c r="B3946" s="271"/>
      <c r="C3946" s="270"/>
      <c r="D3946" s="272"/>
      <c r="E3946" s="247"/>
      <c r="F3946" s="273"/>
      <c r="G3946" s="661"/>
      <c r="H3946" s="662"/>
    </row>
    <row r="3947" spans="1:8" s="240" customFormat="1">
      <c r="A3947" s="270"/>
      <c r="B3947" s="271"/>
      <c r="C3947" s="270"/>
      <c r="D3947" s="272"/>
      <c r="E3947" s="247"/>
      <c r="F3947" s="273"/>
      <c r="G3947" s="661"/>
      <c r="H3947" s="662"/>
    </row>
    <row r="3948" spans="1:8" s="240" customFormat="1">
      <c r="A3948" s="270"/>
      <c r="B3948" s="271"/>
      <c r="C3948" s="270"/>
      <c r="D3948" s="272"/>
      <c r="E3948" s="247"/>
      <c r="F3948" s="273"/>
      <c r="G3948" s="661"/>
      <c r="H3948" s="662"/>
    </row>
    <row r="3949" spans="1:8" s="240" customFormat="1">
      <c r="A3949" s="270"/>
      <c r="B3949" s="271"/>
      <c r="C3949" s="270"/>
      <c r="D3949" s="272"/>
      <c r="E3949" s="247"/>
      <c r="F3949" s="273"/>
      <c r="G3949" s="661"/>
      <c r="H3949" s="662"/>
    </row>
    <row r="3950" spans="1:8" s="240" customFormat="1">
      <c r="A3950" s="270"/>
      <c r="B3950" s="271"/>
      <c r="C3950" s="270"/>
      <c r="D3950" s="272"/>
      <c r="E3950" s="247"/>
      <c r="F3950" s="273"/>
      <c r="G3950" s="661"/>
      <c r="H3950" s="662"/>
    </row>
    <row r="3951" spans="1:8" s="240" customFormat="1">
      <c r="A3951" s="270"/>
      <c r="B3951" s="271"/>
      <c r="C3951" s="270"/>
      <c r="D3951" s="272"/>
      <c r="E3951" s="247"/>
      <c r="F3951" s="273"/>
      <c r="G3951" s="661"/>
      <c r="H3951" s="662"/>
    </row>
    <row r="3952" spans="1:8" s="240" customFormat="1">
      <c r="A3952" s="270"/>
      <c r="B3952" s="271"/>
      <c r="C3952" s="270"/>
      <c r="D3952" s="272"/>
      <c r="E3952" s="247"/>
      <c r="F3952" s="273"/>
      <c r="G3952" s="661"/>
      <c r="H3952" s="662"/>
    </row>
    <row r="3953" spans="1:8" s="240" customFormat="1">
      <c r="A3953" s="270"/>
      <c r="B3953" s="271"/>
      <c r="C3953" s="270"/>
      <c r="D3953" s="272"/>
      <c r="E3953" s="247"/>
      <c r="F3953" s="273"/>
      <c r="G3953" s="661"/>
      <c r="H3953" s="662"/>
    </row>
    <row r="3954" spans="1:8" s="240" customFormat="1">
      <c r="A3954" s="270"/>
      <c r="B3954" s="271"/>
      <c r="C3954" s="270"/>
      <c r="D3954" s="272"/>
      <c r="E3954" s="247"/>
      <c r="F3954" s="273"/>
      <c r="G3954" s="661"/>
      <c r="H3954" s="662"/>
    </row>
    <row r="3955" spans="1:8" s="240" customFormat="1">
      <c r="A3955" s="270"/>
      <c r="B3955" s="271"/>
      <c r="C3955" s="270"/>
      <c r="D3955" s="272"/>
      <c r="E3955" s="247"/>
      <c r="F3955" s="273"/>
      <c r="G3955" s="661"/>
      <c r="H3955" s="662"/>
    </row>
    <row r="3956" spans="1:8" s="240" customFormat="1">
      <c r="A3956" s="270"/>
      <c r="B3956" s="271"/>
      <c r="C3956" s="270"/>
      <c r="D3956" s="272"/>
      <c r="E3956" s="247"/>
      <c r="F3956" s="273"/>
      <c r="G3956" s="661"/>
      <c r="H3956" s="662"/>
    </row>
    <row r="3957" spans="1:8" s="240" customFormat="1">
      <c r="A3957" s="270"/>
      <c r="B3957" s="271"/>
      <c r="C3957" s="270"/>
      <c r="D3957" s="272"/>
      <c r="E3957" s="247"/>
      <c r="F3957" s="273"/>
      <c r="G3957" s="661"/>
      <c r="H3957" s="662"/>
    </row>
    <row r="3958" spans="1:8" s="240" customFormat="1">
      <c r="A3958" s="270"/>
      <c r="B3958" s="271"/>
      <c r="C3958" s="270"/>
      <c r="D3958" s="272"/>
      <c r="E3958" s="247"/>
      <c r="F3958" s="273"/>
      <c r="G3958" s="661"/>
      <c r="H3958" s="662"/>
    </row>
    <row r="3959" spans="1:8" s="240" customFormat="1">
      <c r="A3959" s="270"/>
      <c r="B3959" s="271"/>
      <c r="C3959" s="270"/>
      <c r="D3959" s="272"/>
      <c r="E3959" s="247"/>
      <c r="F3959" s="273"/>
      <c r="G3959" s="661"/>
      <c r="H3959" s="662"/>
    </row>
    <row r="3960" spans="1:8" s="240" customFormat="1">
      <c r="A3960" s="270"/>
      <c r="B3960" s="271"/>
      <c r="C3960" s="270"/>
      <c r="D3960" s="272"/>
      <c r="E3960" s="247"/>
      <c r="F3960" s="273"/>
      <c r="G3960" s="661"/>
      <c r="H3960" s="662"/>
    </row>
    <row r="3961" spans="1:8" s="240" customFormat="1">
      <c r="A3961" s="270"/>
      <c r="B3961" s="271"/>
      <c r="C3961" s="270"/>
      <c r="D3961" s="272"/>
      <c r="E3961" s="247"/>
      <c r="F3961" s="273"/>
      <c r="G3961" s="661"/>
      <c r="H3961" s="662"/>
    </row>
    <row r="3962" spans="1:8" s="240" customFormat="1">
      <c r="A3962" s="270"/>
      <c r="B3962" s="271"/>
      <c r="C3962" s="270"/>
      <c r="D3962" s="272"/>
      <c r="E3962" s="247"/>
      <c r="F3962" s="273"/>
      <c r="G3962" s="661"/>
      <c r="H3962" s="662"/>
    </row>
    <row r="3963" spans="1:8" s="240" customFormat="1">
      <c r="A3963" s="270"/>
      <c r="B3963" s="271"/>
      <c r="C3963" s="270"/>
      <c r="D3963" s="272"/>
      <c r="E3963" s="247"/>
      <c r="F3963" s="273"/>
      <c r="G3963" s="661"/>
      <c r="H3963" s="662"/>
    </row>
    <row r="3964" spans="1:8" s="240" customFormat="1">
      <c r="A3964" s="270"/>
      <c r="B3964" s="271"/>
      <c r="C3964" s="270"/>
      <c r="D3964" s="272"/>
      <c r="E3964" s="247"/>
      <c r="F3964" s="273"/>
      <c r="G3964" s="661"/>
      <c r="H3964" s="662"/>
    </row>
    <row r="3965" spans="1:8" s="240" customFormat="1">
      <c r="A3965" s="270"/>
      <c r="B3965" s="271"/>
      <c r="C3965" s="270"/>
      <c r="D3965" s="272"/>
      <c r="E3965" s="247"/>
      <c r="F3965" s="273"/>
      <c r="G3965" s="661"/>
      <c r="H3965" s="662"/>
    </row>
    <row r="3966" spans="1:8" s="240" customFormat="1">
      <c r="A3966" s="270"/>
      <c r="B3966" s="271"/>
      <c r="C3966" s="270"/>
      <c r="D3966" s="272"/>
      <c r="E3966" s="247"/>
      <c r="F3966" s="273"/>
      <c r="G3966" s="661"/>
      <c r="H3966" s="662"/>
    </row>
    <row r="3967" spans="1:8" s="240" customFormat="1">
      <c r="A3967" s="270"/>
      <c r="B3967" s="271"/>
      <c r="C3967" s="270"/>
      <c r="D3967" s="272"/>
      <c r="E3967" s="247"/>
      <c r="F3967" s="273"/>
      <c r="G3967" s="661"/>
      <c r="H3967" s="662"/>
    </row>
    <row r="3968" spans="1:8" s="240" customFormat="1">
      <c r="A3968" s="270"/>
      <c r="B3968" s="271"/>
      <c r="C3968" s="270"/>
      <c r="D3968" s="272"/>
      <c r="E3968" s="247"/>
      <c r="F3968" s="273"/>
      <c r="G3968" s="661"/>
      <c r="H3968" s="662"/>
    </row>
    <row r="3969" spans="1:8" s="240" customFormat="1">
      <c r="A3969" s="270"/>
      <c r="B3969" s="271"/>
      <c r="C3969" s="270"/>
      <c r="D3969" s="272"/>
      <c r="E3969" s="247"/>
      <c r="F3969" s="273"/>
      <c r="G3969" s="661"/>
      <c r="H3969" s="662"/>
    </row>
    <row r="3970" spans="1:8" s="240" customFormat="1">
      <c r="A3970" s="270"/>
      <c r="B3970" s="271"/>
      <c r="C3970" s="270"/>
      <c r="D3970" s="272"/>
      <c r="E3970" s="247"/>
      <c r="F3970" s="273"/>
      <c r="G3970" s="661"/>
      <c r="H3970" s="662"/>
    </row>
    <row r="3971" spans="1:8" s="240" customFormat="1">
      <c r="A3971" s="270"/>
      <c r="B3971" s="271"/>
      <c r="C3971" s="270"/>
      <c r="D3971" s="272"/>
      <c r="E3971" s="247"/>
      <c r="F3971" s="273"/>
      <c r="G3971" s="661"/>
      <c r="H3971" s="662"/>
    </row>
    <row r="3972" spans="1:8" s="240" customFormat="1">
      <c r="A3972" s="270"/>
      <c r="B3972" s="271"/>
      <c r="C3972" s="270"/>
      <c r="D3972" s="272"/>
      <c r="E3972" s="247"/>
      <c r="F3972" s="273"/>
      <c r="G3972" s="661"/>
      <c r="H3972" s="662"/>
    </row>
    <row r="3973" spans="1:8" s="240" customFormat="1">
      <c r="A3973" s="270"/>
      <c r="B3973" s="271"/>
      <c r="C3973" s="270"/>
      <c r="D3973" s="272"/>
      <c r="E3973" s="247"/>
      <c r="F3973" s="273"/>
      <c r="G3973" s="661"/>
      <c r="H3973" s="662"/>
    </row>
    <row r="3974" spans="1:8" s="240" customFormat="1">
      <c r="A3974" s="270"/>
      <c r="B3974" s="271"/>
      <c r="C3974" s="270"/>
      <c r="D3974" s="272"/>
      <c r="E3974" s="247"/>
      <c r="F3974" s="273"/>
      <c r="G3974" s="661"/>
      <c r="H3974" s="662"/>
    </row>
    <row r="3975" spans="1:8" s="240" customFormat="1">
      <c r="A3975" s="270"/>
      <c r="B3975" s="271"/>
      <c r="C3975" s="270"/>
      <c r="D3975" s="272"/>
      <c r="E3975" s="247"/>
      <c r="F3975" s="273"/>
      <c r="G3975" s="661"/>
      <c r="H3975" s="662"/>
    </row>
    <row r="3976" spans="1:8" s="240" customFormat="1">
      <c r="A3976" s="270"/>
      <c r="B3976" s="271"/>
      <c r="C3976" s="270"/>
      <c r="D3976" s="272"/>
      <c r="E3976" s="247"/>
      <c r="F3976" s="273"/>
      <c r="G3976" s="661"/>
      <c r="H3976" s="662"/>
    </row>
    <row r="3977" spans="1:8" s="240" customFormat="1">
      <c r="A3977" s="270"/>
      <c r="B3977" s="271"/>
      <c r="C3977" s="270"/>
      <c r="D3977" s="272"/>
      <c r="E3977" s="247"/>
      <c r="F3977" s="273"/>
      <c r="G3977" s="661"/>
      <c r="H3977" s="662"/>
    </row>
    <row r="3978" spans="1:8" s="240" customFormat="1">
      <c r="A3978" s="270"/>
      <c r="B3978" s="271"/>
      <c r="C3978" s="270"/>
      <c r="D3978" s="272"/>
      <c r="E3978" s="247"/>
      <c r="F3978" s="273"/>
      <c r="G3978" s="661"/>
      <c r="H3978" s="662"/>
    </row>
    <row r="3979" spans="1:8" s="240" customFormat="1">
      <c r="A3979" s="270"/>
      <c r="B3979" s="271"/>
      <c r="C3979" s="270"/>
      <c r="D3979" s="272"/>
      <c r="E3979" s="247"/>
      <c r="F3979" s="273"/>
      <c r="G3979" s="661"/>
      <c r="H3979" s="662"/>
    </row>
    <row r="3980" spans="1:8" s="240" customFormat="1">
      <c r="A3980" s="270"/>
      <c r="B3980" s="271"/>
      <c r="C3980" s="270"/>
      <c r="D3980" s="272"/>
      <c r="E3980" s="247"/>
      <c r="F3980" s="273"/>
      <c r="G3980" s="661"/>
      <c r="H3980" s="662"/>
    </row>
    <row r="3981" spans="1:8" s="240" customFormat="1">
      <c r="A3981" s="270"/>
      <c r="B3981" s="271"/>
      <c r="C3981" s="270"/>
      <c r="D3981" s="272"/>
      <c r="E3981" s="247"/>
      <c r="F3981" s="273"/>
      <c r="G3981" s="661"/>
      <c r="H3981" s="662"/>
    </row>
    <row r="3982" spans="1:8" s="240" customFormat="1">
      <c r="A3982" s="270"/>
      <c r="B3982" s="271"/>
      <c r="C3982" s="270"/>
      <c r="D3982" s="272"/>
      <c r="E3982" s="247"/>
      <c r="F3982" s="273"/>
      <c r="G3982" s="661"/>
      <c r="H3982" s="662"/>
    </row>
    <row r="3983" spans="1:8" s="240" customFormat="1">
      <c r="A3983" s="270"/>
      <c r="B3983" s="271"/>
      <c r="C3983" s="270"/>
      <c r="D3983" s="272"/>
      <c r="E3983" s="247"/>
      <c r="F3983" s="273"/>
      <c r="G3983" s="661"/>
      <c r="H3983" s="662"/>
    </row>
    <row r="3984" spans="1:8" s="240" customFormat="1">
      <c r="A3984" s="270"/>
      <c r="B3984" s="271"/>
      <c r="C3984" s="270"/>
      <c r="D3984" s="272"/>
      <c r="E3984" s="247"/>
      <c r="F3984" s="273"/>
      <c r="G3984" s="661"/>
      <c r="H3984" s="662"/>
    </row>
    <row r="3985" spans="1:8" s="240" customFormat="1">
      <c r="A3985" s="270"/>
      <c r="B3985" s="271"/>
      <c r="C3985" s="270"/>
      <c r="D3985" s="272"/>
      <c r="E3985" s="247"/>
      <c r="F3985" s="273"/>
      <c r="G3985" s="661"/>
      <c r="H3985" s="662"/>
    </row>
    <row r="3986" spans="1:8" s="240" customFormat="1">
      <c r="A3986" s="270"/>
      <c r="B3986" s="271"/>
      <c r="C3986" s="270"/>
      <c r="D3986" s="272"/>
      <c r="E3986" s="247"/>
      <c r="F3986" s="273"/>
      <c r="G3986" s="661"/>
      <c r="H3986" s="662"/>
    </row>
    <row r="3987" spans="1:8" s="240" customFormat="1">
      <c r="A3987" s="270"/>
      <c r="B3987" s="271"/>
      <c r="C3987" s="270"/>
      <c r="D3987" s="272"/>
      <c r="E3987" s="247"/>
      <c r="F3987" s="273"/>
      <c r="G3987" s="661"/>
      <c r="H3987" s="662"/>
    </row>
    <row r="3988" spans="1:8" s="240" customFormat="1">
      <c r="A3988" s="270"/>
      <c r="B3988" s="271"/>
      <c r="C3988" s="270"/>
      <c r="D3988" s="272"/>
      <c r="E3988" s="247"/>
      <c r="F3988" s="273"/>
      <c r="G3988" s="661"/>
      <c r="H3988" s="662"/>
    </row>
    <row r="3989" spans="1:8" s="240" customFormat="1">
      <c r="A3989" s="270"/>
      <c r="B3989" s="271"/>
      <c r="C3989" s="270"/>
      <c r="D3989" s="272"/>
      <c r="E3989" s="247"/>
      <c r="F3989" s="273"/>
      <c r="G3989" s="661"/>
      <c r="H3989" s="662"/>
    </row>
    <row r="3990" spans="1:8" s="240" customFormat="1">
      <c r="A3990" s="270"/>
      <c r="B3990" s="271"/>
      <c r="C3990" s="270"/>
      <c r="D3990" s="272"/>
      <c r="E3990" s="247"/>
      <c r="F3990" s="273"/>
      <c r="G3990" s="661"/>
      <c r="H3990" s="662"/>
    </row>
    <row r="3991" spans="1:8" s="240" customFormat="1">
      <c r="A3991" s="270"/>
      <c r="B3991" s="271"/>
      <c r="C3991" s="270"/>
      <c r="D3991" s="272"/>
      <c r="E3991" s="247"/>
      <c r="F3991" s="273"/>
      <c r="G3991" s="661"/>
      <c r="H3991" s="662"/>
    </row>
    <row r="3992" spans="1:8" s="240" customFormat="1">
      <c r="A3992" s="270"/>
      <c r="B3992" s="271"/>
      <c r="C3992" s="270"/>
      <c r="D3992" s="272"/>
      <c r="E3992" s="247"/>
      <c r="F3992" s="273"/>
      <c r="G3992" s="661"/>
      <c r="H3992" s="662"/>
    </row>
    <row r="3993" spans="1:8" s="240" customFormat="1">
      <c r="A3993" s="270"/>
      <c r="B3993" s="271"/>
      <c r="C3993" s="270"/>
      <c r="D3993" s="272"/>
      <c r="E3993" s="247"/>
      <c r="F3993" s="273"/>
      <c r="G3993" s="661"/>
      <c r="H3993" s="662"/>
    </row>
    <row r="3994" spans="1:8" s="240" customFormat="1">
      <c r="A3994" s="270"/>
      <c r="B3994" s="271"/>
      <c r="C3994" s="270"/>
      <c r="D3994" s="272"/>
      <c r="E3994" s="247"/>
      <c r="F3994" s="273"/>
      <c r="G3994" s="661"/>
      <c r="H3994" s="662"/>
    </row>
    <row r="3995" spans="1:8" s="240" customFormat="1">
      <c r="A3995" s="270"/>
      <c r="B3995" s="271"/>
      <c r="C3995" s="270"/>
      <c r="D3995" s="272"/>
      <c r="E3995" s="247"/>
      <c r="F3995" s="273"/>
      <c r="G3995" s="661"/>
      <c r="H3995" s="662"/>
    </row>
    <row r="3996" spans="1:8" s="240" customFormat="1">
      <c r="A3996" s="270"/>
      <c r="B3996" s="271"/>
      <c r="C3996" s="270"/>
      <c r="D3996" s="272"/>
      <c r="E3996" s="247"/>
      <c r="F3996" s="273"/>
      <c r="G3996" s="661"/>
      <c r="H3996" s="662"/>
    </row>
    <row r="3997" spans="1:8" s="240" customFormat="1">
      <c r="A3997" s="270"/>
      <c r="B3997" s="271"/>
      <c r="C3997" s="270"/>
      <c r="D3997" s="272"/>
      <c r="E3997" s="247"/>
      <c r="F3997" s="273"/>
      <c r="G3997" s="661"/>
      <c r="H3997" s="662"/>
    </row>
    <row r="3998" spans="1:8" s="240" customFormat="1">
      <c r="A3998" s="270"/>
      <c r="B3998" s="271"/>
      <c r="C3998" s="270"/>
      <c r="D3998" s="272"/>
      <c r="E3998" s="247"/>
      <c r="F3998" s="273"/>
      <c r="G3998" s="661"/>
      <c r="H3998" s="662"/>
    </row>
    <row r="3999" spans="1:8" s="240" customFormat="1">
      <c r="A3999" s="270"/>
      <c r="B3999" s="271"/>
      <c r="C3999" s="270"/>
      <c r="D3999" s="272"/>
      <c r="E3999" s="247"/>
      <c r="F3999" s="273"/>
      <c r="G3999" s="661"/>
      <c r="H3999" s="662"/>
    </row>
    <row r="4000" spans="1:8" s="240" customFormat="1">
      <c r="A4000" s="270"/>
      <c r="B4000" s="271"/>
      <c r="C4000" s="270"/>
      <c r="D4000" s="272"/>
      <c r="E4000" s="247"/>
      <c r="F4000" s="273"/>
      <c r="G4000" s="661"/>
      <c r="H4000" s="662"/>
    </row>
    <row r="4001" spans="1:8" s="240" customFormat="1">
      <c r="A4001" s="270"/>
      <c r="B4001" s="271"/>
      <c r="C4001" s="270"/>
      <c r="D4001" s="272"/>
      <c r="E4001" s="247"/>
      <c r="F4001" s="273"/>
      <c r="G4001" s="661"/>
      <c r="H4001" s="662"/>
    </row>
    <row r="4002" spans="1:8" s="240" customFormat="1">
      <c r="A4002" s="270"/>
      <c r="B4002" s="271"/>
      <c r="C4002" s="270"/>
      <c r="D4002" s="272"/>
      <c r="E4002" s="247"/>
      <c r="F4002" s="273"/>
      <c r="G4002" s="661"/>
      <c r="H4002" s="662"/>
    </row>
    <row r="4003" spans="1:8" s="240" customFormat="1">
      <c r="A4003" s="270"/>
      <c r="B4003" s="271"/>
      <c r="C4003" s="270"/>
      <c r="D4003" s="272"/>
      <c r="E4003" s="247"/>
      <c r="F4003" s="273"/>
      <c r="G4003" s="661"/>
      <c r="H4003" s="662"/>
    </row>
    <row r="4004" spans="1:8" s="240" customFormat="1">
      <c r="A4004" s="270"/>
      <c r="B4004" s="271"/>
      <c r="C4004" s="270"/>
      <c r="D4004" s="272"/>
      <c r="E4004" s="247"/>
      <c r="F4004" s="273"/>
      <c r="G4004" s="661"/>
      <c r="H4004" s="662"/>
    </row>
    <row r="4005" spans="1:8" s="240" customFormat="1">
      <c r="A4005" s="270"/>
      <c r="B4005" s="271"/>
      <c r="C4005" s="270"/>
      <c r="D4005" s="272"/>
      <c r="E4005" s="247"/>
      <c r="F4005" s="273"/>
      <c r="G4005" s="661"/>
      <c r="H4005" s="662"/>
    </row>
    <row r="4006" spans="1:8" s="240" customFormat="1">
      <c r="A4006" s="270"/>
      <c r="B4006" s="271"/>
      <c r="C4006" s="270"/>
      <c r="D4006" s="272"/>
      <c r="E4006" s="247"/>
      <c r="F4006" s="273"/>
      <c r="G4006" s="661"/>
      <c r="H4006" s="662"/>
    </row>
    <row r="4007" spans="1:8" s="240" customFormat="1">
      <c r="A4007" s="270"/>
      <c r="B4007" s="271"/>
      <c r="C4007" s="270"/>
      <c r="D4007" s="272"/>
      <c r="E4007" s="247"/>
      <c r="F4007" s="273"/>
      <c r="G4007" s="661"/>
      <c r="H4007" s="662"/>
    </row>
    <row r="4008" spans="1:8" s="240" customFormat="1">
      <c r="A4008" s="270"/>
      <c r="B4008" s="271"/>
      <c r="C4008" s="270"/>
      <c r="D4008" s="272"/>
      <c r="E4008" s="247"/>
      <c r="F4008" s="273"/>
      <c r="G4008" s="661"/>
      <c r="H4008" s="662"/>
    </row>
    <row r="4009" spans="1:8" s="240" customFormat="1">
      <c r="A4009" s="270"/>
      <c r="B4009" s="271"/>
      <c r="C4009" s="270"/>
      <c r="D4009" s="272"/>
      <c r="E4009" s="247"/>
      <c r="F4009" s="273"/>
      <c r="G4009" s="661"/>
      <c r="H4009" s="662"/>
    </row>
    <row r="4010" spans="1:8" s="240" customFormat="1">
      <c r="A4010" s="270"/>
      <c r="B4010" s="271"/>
      <c r="C4010" s="270"/>
      <c r="D4010" s="272"/>
      <c r="E4010" s="247"/>
      <c r="F4010" s="273"/>
      <c r="G4010" s="661"/>
      <c r="H4010" s="662"/>
    </row>
    <row r="4011" spans="1:8" s="240" customFormat="1">
      <c r="A4011" s="270"/>
      <c r="B4011" s="271"/>
      <c r="C4011" s="270"/>
      <c r="D4011" s="272"/>
      <c r="E4011" s="247"/>
      <c r="F4011" s="273"/>
      <c r="G4011" s="661"/>
      <c r="H4011" s="662"/>
    </row>
    <row r="4012" spans="1:8" s="240" customFormat="1">
      <c r="A4012" s="270"/>
      <c r="B4012" s="271"/>
      <c r="C4012" s="270"/>
      <c r="D4012" s="272"/>
      <c r="E4012" s="247"/>
      <c r="F4012" s="273"/>
      <c r="G4012" s="661"/>
      <c r="H4012" s="662"/>
    </row>
    <row r="4013" spans="1:8" s="240" customFormat="1">
      <c r="A4013" s="270"/>
      <c r="B4013" s="271"/>
      <c r="C4013" s="270"/>
      <c r="D4013" s="272"/>
      <c r="E4013" s="247"/>
      <c r="F4013" s="273"/>
      <c r="G4013" s="661"/>
      <c r="H4013" s="662"/>
    </row>
    <row r="4014" spans="1:8" s="240" customFormat="1">
      <c r="A4014" s="270"/>
      <c r="B4014" s="271"/>
      <c r="C4014" s="270"/>
      <c r="D4014" s="272"/>
      <c r="E4014" s="247"/>
      <c r="F4014" s="273"/>
      <c r="G4014" s="661"/>
      <c r="H4014" s="662"/>
    </row>
    <row r="4015" spans="1:8" s="240" customFormat="1">
      <c r="A4015" s="270"/>
      <c r="B4015" s="271"/>
      <c r="C4015" s="270"/>
      <c r="D4015" s="272"/>
      <c r="E4015" s="247"/>
      <c r="F4015" s="273"/>
      <c r="G4015" s="661"/>
      <c r="H4015" s="662"/>
    </row>
    <row r="4016" spans="1:8" s="240" customFormat="1">
      <c r="A4016" s="270"/>
      <c r="B4016" s="271"/>
      <c r="C4016" s="270"/>
      <c r="D4016" s="272"/>
      <c r="E4016" s="247"/>
      <c r="F4016" s="273"/>
      <c r="G4016" s="661"/>
      <c r="H4016" s="662"/>
    </row>
    <row r="4017" spans="1:8" s="240" customFormat="1">
      <c r="A4017" s="270"/>
      <c r="B4017" s="271"/>
      <c r="C4017" s="270"/>
      <c r="D4017" s="272"/>
      <c r="E4017" s="247"/>
      <c r="F4017" s="273"/>
      <c r="G4017" s="661"/>
      <c r="H4017" s="662"/>
    </row>
    <row r="4018" spans="1:8" s="240" customFormat="1">
      <c r="A4018" s="270"/>
      <c r="B4018" s="271"/>
      <c r="C4018" s="270"/>
      <c r="D4018" s="272"/>
      <c r="E4018" s="247"/>
      <c r="F4018" s="273"/>
      <c r="G4018" s="661"/>
      <c r="H4018" s="662"/>
    </row>
    <row r="4019" spans="1:8" s="240" customFormat="1">
      <c r="A4019" s="270"/>
      <c r="B4019" s="271"/>
      <c r="C4019" s="270"/>
      <c r="D4019" s="272"/>
      <c r="E4019" s="247"/>
      <c r="F4019" s="273"/>
      <c r="G4019" s="661"/>
      <c r="H4019" s="662"/>
    </row>
    <row r="4020" spans="1:8" s="240" customFormat="1">
      <c r="A4020" s="270"/>
      <c r="B4020" s="271"/>
      <c r="C4020" s="270"/>
      <c r="D4020" s="272"/>
      <c r="E4020" s="247"/>
      <c r="F4020" s="273"/>
      <c r="G4020" s="661"/>
      <c r="H4020" s="662"/>
    </row>
    <row r="4021" spans="1:8" s="240" customFormat="1">
      <c r="A4021" s="270"/>
      <c r="B4021" s="271"/>
      <c r="C4021" s="270"/>
      <c r="D4021" s="272"/>
      <c r="E4021" s="247"/>
      <c r="F4021" s="273"/>
      <c r="G4021" s="661"/>
      <c r="H4021" s="662"/>
    </row>
    <row r="4022" spans="1:8" s="240" customFormat="1">
      <c r="A4022" s="270"/>
      <c r="B4022" s="271"/>
      <c r="C4022" s="270"/>
      <c r="D4022" s="272"/>
      <c r="E4022" s="247"/>
      <c r="F4022" s="273"/>
      <c r="G4022" s="661"/>
      <c r="H4022" s="662"/>
    </row>
    <row r="4023" spans="1:8" s="240" customFormat="1">
      <c r="A4023" s="270"/>
      <c r="B4023" s="271"/>
      <c r="C4023" s="270"/>
      <c r="D4023" s="272"/>
      <c r="E4023" s="247"/>
      <c r="F4023" s="273"/>
      <c r="G4023" s="661"/>
      <c r="H4023" s="662"/>
    </row>
    <row r="4024" spans="1:8" s="240" customFormat="1">
      <c r="A4024" s="270"/>
      <c r="B4024" s="271"/>
      <c r="C4024" s="270"/>
      <c r="D4024" s="272"/>
      <c r="E4024" s="247"/>
      <c r="F4024" s="273"/>
      <c r="G4024" s="661"/>
      <c r="H4024" s="662"/>
    </row>
    <row r="4025" spans="1:8" s="240" customFormat="1">
      <c r="A4025" s="270"/>
      <c r="B4025" s="271"/>
      <c r="C4025" s="270"/>
      <c r="D4025" s="272"/>
      <c r="E4025" s="247"/>
      <c r="F4025" s="273"/>
      <c r="G4025" s="661"/>
      <c r="H4025" s="662"/>
    </row>
    <row r="4026" spans="1:8" s="240" customFormat="1">
      <c r="A4026" s="270"/>
      <c r="B4026" s="271"/>
      <c r="C4026" s="270"/>
      <c r="D4026" s="272"/>
      <c r="E4026" s="247"/>
      <c r="F4026" s="273"/>
      <c r="G4026" s="661"/>
      <c r="H4026" s="662"/>
    </row>
    <row r="4027" spans="1:8" s="240" customFormat="1">
      <c r="A4027" s="270"/>
      <c r="B4027" s="271"/>
      <c r="C4027" s="270"/>
      <c r="D4027" s="272"/>
      <c r="E4027" s="247"/>
      <c r="F4027" s="273"/>
      <c r="G4027" s="661"/>
      <c r="H4027" s="662"/>
    </row>
    <row r="4028" spans="1:8" s="240" customFormat="1">
      <c r="A4028" s="270"/>
      <c r="B4028" s="271"/>
      <c r="C4028" s="270"/>
      <c r="D4028" s="272"/>
      <c r="E4028" s="247"/>
      <c r="F4028" s="273"/>
      <c r="G4028" s="661"/>
      <c r="H4028" s="662"/>
    </row>
    <row r="4029" spans="1:8" s="240" customFormat="1">
      <c r="A4029" s="270"/>
      <c r="B4029" s="271"/>
      <c r="C4029" s="270"/>
      <c r="D4029" s="272"/>
      <c r="E4029" s="247"/>
      <c r="F4029" s="273"/>
      <c r="G4029" s="661"/>
      <c r="H4029" s="662"/>
    </row>
    <row r="4030" spans="1:8" s="240" customFormat="1">
      <c r="A4030" s="270"/>
      <c r="B4030" s="271"/>
      <c r="C4030" s="270"/>
      <c r="D4030" s="272"/>
      <c r="E4030" s="247"/>
      <c r="F4030" s="273"/>
      <c r="G4030" s="661"/>
      <c r="H4030" s="662"/>
    </row>
    <row r="4031" spans="1:8" s="240" customFormat="1">
      <c r="A4031" s="270"/>
      <c r="B4031" s="271"/>
      <c r="C4031" s="270"/>
      <c r="D4031" s="272"/>
      <c r="E4031" s="247"/>
      <c r="F4031" s="273"/>
      <c r="G4031" s="661"/>
      <c r="H4031" s="662"/>
    </row>
    <row r="4032" spans="1:8" s="240" customFormat="1">
      <c r="A4032" s="270"/>
      <c r="B4032" s="271"/>
      <c r="C4032" s="270"/>
      <c r="D4032" s="272"/>
      <c r="E4032" s="247"/>
      <c r="F4032" s="273"/>
      <c r="G4032" s="661"/>
      <c r="H4032" s="662"/>
    </row>
    <row r="4033" spans="1:8" s="240" customFormat="1">
      <c r="A4033" s="270"/>
      <c r="B4033" s="271"/>
      <c r="C4033" s="270"/>
      <c r="D4033" s="272"/>
      <c r="E4033" s="247"/>
      <c r="F4033" s="273"/>
      <c r="G4033" s="661"/>
      <c r="H4033" s="662"/>
    </row>
    <row r="4034" spans="1:8" s="240" customFormat="1">
      <c r="A4034" s="270"/>
      <c r="B4034" s="271"/>
      <c r="C4034" s="270"/>
      <c r="D4034" s="272"/>
      <c r="E4034" s="247"/>
      <c r="F4034" s="273"/>
      <c r="G4034" s="661"/>
      <c r="H4034" s="662"/>
    </row>
    <row r="4035" spans="1:8" s="240" customFormat="1">
      <c r="A4035" s="270"/>
      <c r="B4035" s="271"/>
      <c r="C4035" s="270"/>
      <c r="D4035" s="272"/>
      <c r="E4035" s="247"/>
      <c r="F4035" s="273"/>
      <c r="G4035" s="661"/>
      <c r="H4035" s="662"/>
    </row>
    <row r="4036" spans="1:8" s="240" customFormat="1">
      <c r="A4036" s="270"/>
      <c r="B4036" s="271"/>
      <c r="C4036" s="270"/>
      <c r="D4036" s="272"/>
      <c r="E4036" s="247"/>
      <c r="F4036" s="273"/>
      <c r="G4036" s="661"/>
      <c r="H4036" s="662"/>
    </row>
    <row r="4037" spans="1:8" s="240" customFormat="1">
      <c r="A4037" s="270"/>
      <c r="B4037" s="271"/>
      <c r="C4037" s="270"/>
      <c r="D4037" s="272"/>
      <c r="E4037" s="247"/>
      <c r="F4037" s="273"/>
      <c r="G4037" s="661"/>
      <c r="H4037" s="662"/>
    </row>
    <row r="4038" spans="1:8" s="240" customFormat="1">
      <c r="A4038" s="270"/>
      <c r="B4038" s="271"/>
      <c r="C4038" s="270"/>
      <c r="D4038" s="272"/>
      <c r="E4038" s="247"/>
      <c r="F4038" s="273"/>
      <c r="G4038" s="661"/>
      <c r="H4038" s="662"/>
    </row>
    <row r="4039" spans="1:8" s="240" customFormat="1">
      <c r="A4039" s="270"/>
      <c r="B4039" s="271"/>
      <c r="C4039" s="270"/>
      <c r="D4039" s="272"/>
      <c r="E4039" s="247"/>
      <c r="F4039" s="273"/>
      <c r="G4039" s="661"/>
      <c r="H4039" s="662"/>
    </row>
    <row r="4040" spans="1:8" s="240" customFormat="1">
      <c r="A4040" s="270"/>
      <c r="B4040" s="271"/>
      <c r="C4040" s="270"/>
      <c r="D4040" s="272"/>
      <c r="E4040" s="247"/>
      <c r="F4040" s="273"/>
      <c r="G4040" s="661"/>
      <c r="H4040" s="662"/>
    </row>
    <row r="4041" spans="1:8" s="240" customFormat="1">
      <c r="A4041" s="270"/>
      <c r="B4041" s="271"/>
      <c r="C4041" s="270"/>
      <c r="D4041" s="272"/>
      <c r="E4041" s="247"/>
      <c r="F4041" s="273"/>
      <c r="G4041" s="661"/>
      <c r="H4041" s="662"/>
    </row>
    <row r="4042" spans="1:8" s="240" customFormat="1">
      <c r="A4042" s="270"/>
      <c r="B4042" s="271"/>
      <c r="C4042" s="270"/>
      <c r="D4042" s="272"/>
      <c r="E4042" s="247"/>
      <c r="F4042" s="273"/>
      <c r="G4042" s="661"/>
      <c r="H4042" s="662"/>
    </row>
    <row r="4043" spans="1:8" s="240" customFormat="1">
      <c r="A4043" s="270"/>
      <c r="B4043" s="271"/>
      <c r="C4043" s="270"/>
      <c r="D4043" s="272"/>
      <c r="E4043" s="247"/>
      <c r="F4043" s="273"/>
      <c r="G4043" s="661"/>
      <c r="H4043" s="662"/>
    </row>
    <row r="4044" spans="1:8" s="240" customFormat="1">
      <c r="A4044" s="270"/>
      <c r="B4044" s="271"/>
      <c r="C4044" s="270"/>
      <c r="D4044" s="272"/>
      <c r="E4044" s="247"/>
      <c r="F4044" s="273"/>
      <c r="G4044" s="661"/>
      <c r="H4044" s="662"/>
    </row>
    <row r="4045" spans="1:8" s="240" customFormat="1">
      <c r="A4045" s="270"/>
      <c r="B4045" s="271"/>
      <c r="C4045" s="270"/>
      <c r="D4045" s="272"/>
      <c r="E4045" s="247"/>
      <c r="F4045" s="273"/>
      <c r="G4045" s="661"/>
      <c r="H4045" s="662"/>
    </row>
    <row r="4046" spans="1:8" s="240" customFormat="1">
      <c r="A4046" s="270"/>
      <c r="B4046" s="271"/>
      <c r="C4046" s="270"/>
      <c r="D4046" s="272"/>
      <c r="E4046" s="247"/>
      <c r="F4046" s="273"/>
      <c r="G4046" s="661"/>
      <c r="H4046" s="662"/>
    </row>
    <row r="4047" spans="1:8" s="240" customFormat="1">
      <c r="A4047" s="270"/>
      <c r="B4047" s="271"/>
      <c r="C4047" s="270"/>
      <c r="D4047" s="272"/>
      <c r="E4047" s="247"/>
      <c r="F4047" s="273"/>
      <c r="G4047" s="661"/>
      <c r="H4047" s="662"/>
    </row>
    <row r="4048" spans="1:8" s="240" customFormat="1">
      <c r="A4048" s="270"/>
      <c r="B4048" s="271"/>
      <c r="C4048" s="270"/>
      <c r="D4048" s="272"/>
      <c r="E4048" s="247"/>
      <c r="F4048" s="273"/>
      <c r="G4048" s="661"/>
      <c r="H4048" s="662"/>
    </row>
    <row r="4049" spans="1:8" s="240" customFormat="1">
      <c r="A4049" s="270"/>
      <c r="B4049" s="271"/>
      <c r="C4049" s="270"/>
      <c r="D4049" s="272"/>
      <c r="E4049" s="247"/>
      <c r="F4049" s="273"/>
      <c r="G4049" s="661"/>
      <c r="H4049" s="662"/>
    </row>
    <row r="4050" spans="1:8" s="240" customFormat="1">
      <c r="A4050" s="270"/>
      <c r="B4050" s="271"/>
      <c r="C4050" s="270"/>
      <c r="D4050" s="272"/>
      <c r="E4050" s="247"/>
      <c r="F4050" s="273"/>
      <c r="G4050" s="661"/>
      <c r="H4050" s="662"/>
    </row>
    <row r="4051" spans="1:8" s="240" customFormat="1">
      <c r="A4051" s="270"/>
      <c r="B4051" s="271"/>
      <c r="C4051" s="270"/>
      <c r="D4051" s="272"/>
      <c r="E4051" s="247"/>
      <c r="F4051" s="273"/>
      <c r="G4051" s="661"/>
      <c r="H4051" s="662"/>
    </row>
    <row r="4052" spans="1:8" s="240" customFormat="1">
      <c r="A4052" s="270"/>
      <c r="B4052" s="271"/>
      <c r="C4052" s="270"/>
      <c r="D4052" s="272"/>
      <c r="E4052" s="247"/>
      <c r="F4052" s="273"/>
      <c r="G4052" s="661"/>
      <c r="H4052" s="662"/>
    </row>
    <row r="4053" spans="1:8" s="240" customFormat="1">
      <c r="A4053" s="270"/>
      <c r="B4053" s="271"/>
      <c r="C4053" s="270"/>
      <c r="D4053" s="272"/>
      <c r="E4053" s="247"/>
      <c r="F4053" s="273"/>
      <c r="G4053" s="661"/>
      <c r="H4053" s="662"/>
    </row>
    <row r="4054" spans="1:8" s="240" customFormat="1">
      <c r="A4054" s="270"/>
      <c r="B4054" s="271"/>
      <c r="C4054" s="270"/>
      <c r="D4054" s="272"/>
      <c r="E4054" s="247"/>
      <c r="F4054" s="273"/>
      <c r="G4054" s="661"/>
      <c r="H4054" s="662"/>
    </row>
    <row r="4055" spans="1:8" s="240" customFormat="1">
      <c r="A4055" s="270"/>
      <c r="B4055" s="271"/>
      <c r="C4055" s="270"/>
      <c r="D4055" s="272"/>
      <c r="E4055" s="247"/>
      <c r="F4055" s="273"/>
      <c r="G4055" s="661"/>
      <c r="H4055" s="662"/>
    </row>
    <row r="4056" spans="1:8" s="240" customFormat="1">
      <c r="A4056" s="270"/>
      <c r="B4056" s="271"/>
      <c r="C4056" s="270"/>
      <c r="D4056" s="272"/>
      <c r="E4056" s="247"/>
      <c r="F4056" s="273"/>
      <c r="G4056" s="661"/>
      <c r="H4056" s="662"/>
    </row>
    <row r="4057" spans="1:8" s="240" customFormat="1">
      <c r="A4057" s="270"/>
      <c r="B4057" s="271"/>
      <c r="C4057" s="270"/>
      <c r="D4057" s="272"/>
      <c r="E4057" s="247"/>
      <c r="F4057" s="273"/>
      <c r="G4057" s="661"/>
      <c r="H4057" s="662"/>
    </row>
    <row r="4058" spans="1:8" s="240" customFormat="1">
      <c r="A4058" s="270"/>
      <c r="B4058" s="271"/>
      <c r="C4058" s="270"/>
      <c r="D4058" s="272"/>
      <c r="E4058" s="247"/>
      <c r="F4058" s="273"/>
      <c r="G4058" s="661"/>
      <c r="H4058" s="662"/>
    </row>
    <row r="4059" spans="1:8" s="240" customFormat="1">
      <c r="A4059" s="270"/>
      <c r="B4059" s="271"/>
      <c r="C4059" s="270"/>
      <c r="D4059" s="272"/>
      <c r="E4059" s="247"/>
      <c r="F4059" s="273"/>
      <c r="G4059" s="661"/>
      <c r="H4059" s="662"/>
    </row>
    <row r="4060" spans="1:8" s="240" customFormat="1">
      <c r="A4060" s="270"/>
      <c r="B4060" s="271"/>
      <c r="C4060" s="270"/>
      <c r="D4060" s="272"/>
      <c r="E4060" s="247"/>
      <c r="F4060" s="273"/>
      <c r="G4060" s="661"/>
      <c r="H4060" s="662"/>
    </row>
    <row r="4061" spans="1:8" s="240" customFormat="1">
      <c r="A4061" s="270"/>
      <c r="B4061" s="271"/>
      <c r="C4061" s="270"/>
      <c r="D4061" s="272"/>
      <c r="E4061" s="247"/>
      <c r="F4061" s="273"/>
      <c r="G4061" s="661"/>
      <c r="H4061" s="662"/>
    </row>
    <row r="4062" spans="1:8" s="240" customFormat="1">
      <c r="A4062" s="270"/>
      <c r="B4062" s="271"/>
      <c r="C4062" s="270"/>
      <c r="D4062" s="272"/>
      <c r="E4062" s="247"/>
      <c r="F4062" s="273"/>
      <c r="G4062" s="661"/>
      <c r="H4062" s="662"/>
    </row>
    <row r="4063" spans="1:8" s="240" customFormat="1">
      <c r="A4063" s="270"/>
      <c r="B4063" s="271"/>
      <c r="C4063" s="270"/>
      <c r="D4063" s="272"/>
      <c r="E4063" s="247"/>
      <c r="F4063" s="273"/>
      <c r="G4063" s="661"/>
      <c r="H4063" s="662"/>
    </row>
    <row r="4064" spans="1:8" s="240" customFormat="1">
      <c r="A4064" s="270"/>
      <c r="B4064" s="271"/>
      <c r="C4064" s="270"/>
      <c r="D4064" s="272"/>
      <c r="E4064" s="247"/>
      <c r="F4064" s="273"/>
      <c r="G4064" s="661"/>
      <c r="H4064" s="662"/>
    </row>
    <row r="4065" spans="1:8" s="240" customFormat="1">
      <c r="A4065" s="270"/>
      <c r="B4065" s="271"/>
      <c r="C4065" s="270"/>
      <c r="D4065" s="272"/>
      <c r="E4065" s="247"/>
      <c r="F4065" s="273"/>
      <c r="G4065" s="661"/>
      <c r="H4065" s="662"/>
    </row>
    <row r="4066" spans="1:8" s="240" customFormat="1">
      <c r="A4066" s="270"/>
      <c r="B4066" s="271"/>
      <c r="C4066" s="270"/>
      <c r="D4066" s="272"/>
      <c r="E4066" s="247"/>
      <c r="F4066" s="273"/>
      <c r="G4066" s="661"/>
      <c r="H4066" s="662"/>
    </row>
    <row r="4067" spans="1:8" s="240" customFormat="1">
      <c r="A4067" s="270"/>
      <c r="B4067" s="271"/>
      <c r="C4067" s="270"/>
      <c r="D4067" s="272"/>
      <c r="E4067" s="247"/>
      <c r="F4067" s="273"/>
      <c r="G4067" s="661"/>
      <c r="H4067" s="662"/>
    </row>
    <row r="4068" spans="1:8" s="240" customFormat="1">
      <c r="A4068" s="270"/>
      <c r="B4068" s="271"/>
      <c r="C4068" s="270"/>
      <c r="D4068" s="272"/>
      <c r="E4068" s="247"/>
      <c r="F4068" s="273"/>
      <c r="G4068" s="661"/>
      <c r="H4068" s="662"/>
    </row>
    <row r="4069" spans="1:8" s="240" customFormat="1">
      <c r="A4069" s="270"/>
      <c r="B4069" s="271"/>
      <c r="C4069" s="270"/>
      <c r="D4069" s="272"/>
      <c r="E4069" s="247"/>
      <c r="F4069" s="273"/>
      <c r="G4069" s="661"/>
      <c r="H4069" s="662"/>
    </row>
    <row r="4070" spans="1:8" s="240" customFormat="1">
      <c r="A4070" s="270"/>
      <c r="B4070" s="271"/>
      <c r="C4070" s="270"/>
      <c r="D4070" s="272"/>
      <c r="E4070" s="247"/>
      <c r="F4070" s="273"/>
      <c r="G4070" s="661"/>
      <c r="H4070" s="662"/>
    </row>
    <row r="4071" spans="1:8" s="240" customFormat="1">
      <c r="A4071" s="270"/>
      <c r="B4071" s="271"/>
      <c r="C4071" s="270"/>
      <c r="D4071" s="272"/>
      <c r="E4071" s="247"/>
      <c r="F4071" s="273"/>
      <c r="G4071" s="661"/>
      <c r="H4071" s="662"/>
    </row>
    <row r="4072" spans="1:8" s="240" customFormat="1">
      <c r="A4072" s="270"/>
      <c r="B4072" s="271"/>
      <c r="C4072" s="270"/>
      <c r="D4072" s="272"/>
      <c r="E4072" s="247"/>
      <c r="F4072" s="273"/>
      <c r="G4072" s="661"/>
      <c r="H4072" s="662"/>
    </row>
    <row r="4073" spans="1:8" s="240" customFormat="1">
      <c r="A4073" s="270"/>
      <c r="B4073" s="271"/>
      <c r="C4073" s="270"/>
      <c r="D4073" s="272"/>
      <c r="E4073" s="247"/>
      <c r="F4073" s="273"/>
      <c r="G4073" s="661"/>
      <c r="H4073" s="662"/>
    </row>
    <row r="4074" spans="1:8" s="240" customFormat="1">
      <c r="A4074" s="270"/>
      <c r="B4074" s="271"/>
      <c r="C4074" s="270"/>
      <c r="D4074" s="272"/>
      <c r="E4074" s="247"/>
      <c r="F4074" s="273"/>
      <c r="G4074" s="661"/>
      <c r="H4074" s="662"/>
    </row>
    <row r="4075" spans="1:8" s="240" customFormat="1">
      <c r="A4075" s="270"/>
      <c r="B4075" s="271"/>
      <c r="C4075" s="270"/>
      <c r="D4075" s="272"/>
      <c r="E4075" s="247"/>
      <c r="F4075" s="273"/>
      <c r="G4075" s="661"/>
      <c r="H4075" s="662"/>
    </row>
    <row r="4076" spans="1:8" s="240" customFormat="1">
      <c r="A4076" s="270"/>
      <c r="B4076" s="271"/>
      <c r="C4076" s="270"/>
      <c r="D4076" s="272"/>
      <c r="E4076" s="247"/>
      <c r="F4076" s="273"/>
      <c r="G4076" s="661"/>
      <c r="H4076" s="662"/>
    </row>
    <row r="4077" spans="1:8" s="240" customFormat="1">
      <c r="A4077" s="270"/>
      <c r="B4077" s="271"/>
      <c r="C4077" s="270"/>
      <c r="D4077" s="272"/>
      <c r="E4077" s="247"/>
      <c r="F4077" s="273"/>
      <c r="G4077" s="661"/>
      <c r="H4077" s="662"/>
    </row>
    <row r="4078" spans="1:8" s="240" customFormat="1">
      <c r="A4078" s="270"/>
      <c r="B4078" s="271"/>
      <c r="C4078" s="270"/>
      <c r="D4078" s="272"/>
      <c r="E4078" s="247"/>
      <c r="F4078" s="273"/>
      <c r="G4078" s="661"/>
      <c r="H4078" s="662"/>
    </row>
    <row r="4079" spans="1:8" s="240" customFormat="1">
      <c r="A4079" s="270"/>
      <c r="B4079" s="271"/>
      <c r="C4079" s="270"/>
      <c r="D4079" s="272"/>
      <c r="E4079" s="247"/>
      <c r="F4079" s="273"/>
      <c r="G4079" s="661"/>
      <c r="H4079" s="662"/>
    </row>
    <row r="4080" spans="1:8" s="240" customFormat="1">
      <c r="A4080" s="270"/>
      <c r="B4080" s="271"/>
      <c r="C4080" s="270"/>
      <c r="D4080" s="272"/>
      <c r="E4080" s="247"/>
      <c r="F4080" s="273"/>
      <c r="G4080" s="661"/>
      <c r="H4080" s="662"/>
    </row>
    <row r="4081" spans="1:8" s="240" customFormat="1">
      <c r="A4081" s="270"/>
      <c r="B4081" s="271"/>
      <c r="C4081" s="270"/>
      <c r="D4081" s="272"/>
      <c r="E4081" s="247"/>
      <c r="F4081" s="273"/>
      <c r="G4081" s="661"/>
      <c r="H4081" s="662"/>
    </row>
    <row r="4082" spans="1:8" s="240" customFormat="1">
      <c r="A4082" s="270"/>
      <c r="B4082" s="271"/>
      <c r="C4082" s="270"/>
      <c r="D4082" s="272"/>
      <c r="E4082" s="247"/>
      <c r="F4082" s="273"/>
      <c r="G4082" s="661"/>
      <c r="H4082" s="662"/>
    </row>
    <row r="4083" spans="1:8" s="240" customFormat="1">
      <c r="A4083" s="270"/>
      <c r="B4083" s="271"/>
      <c r="C4083" s="270"/>
      <c r="D4083" s="272"/>
      <c r="E4083" s="247"/>
      <c r="F4083" s="273"/>
      <c r="G4083" s="661"/>
      <c r="H4083" s="662"/>
    </row>
    <row r="4084" spans="1:8" s="240" customFormat="1">
      <c r="A4084" s="270"/>
      <c r="B4084" s="271"/>
      <c r="C4084" s="270"/>
      <c r="D4084" s="272"/>
      <c r="E4084" s="247"/>
      <c r="F4084" s="273"/>
      <c r="G4084" s="661"/>
      <c r="H4084" s="662"/>
    </row>
    <row r="4085" spans="1:8" s="240" customFormat="1">
      <c r="A4085" s="270"/>
      <c r="B4085" s="271"/>
      <c r="C4085" s="270"/>
      <c r="D4085" s="272"/>
      <c r="E4085" s="247"/>
      <c r="F4085" s="273"/>
      <c r="G4085" s="661"/>
      <c r="H4085" s="662"/>
    </row>
    <row r="4086" spans="1:8" s="240" customFormat="1">
      <c r="A4086" s="270"/>
      <c r="B4086" s="271"/>
      <c r="C4086" s="270"/>
      <c r="D4086" s="272"/>
      <c r="E4086" s="247"/>
      <c r="F4086" s="273"/>
      <c r="G4086" s="661"/>
      <c r="H4086" s="662"/>
    </row>
    <row r="4087" spans="1:8" s="240" customFormat="1">
      <c r="A4087" s="270"/>
      <c r="B4087" s="271"/>
      <c r="C4087" s="270"/>
      <c r="D4087" s="272"/>
      <c r="E4087" s="247"/>
      <c r="F4087" s="273"/>
      <c r="G4087" s="661"/>
      <c r="H4087" s="662"/>
    </row>
    <row r="4088" spans="1:8" s="240" customFormat="1">
      <c r="A4088" s="270"/>
      <c r="B4088" s="271"/>
      <c r="C4088" s="270"/>
      <c r="D4088" s="272"/>
      <c r="E4088" s="247"/>
      <c r="F4088" s="273"/>
      <c r="G4088" s="661"/>
      <c r="H4088" s="662"/>
    </row>
    <row r="4089" spans="1:8" s="240" customFormat="1">
      <c r="A4089" s="270"/>
      <c r="B4089" s="271"/>
      <c r="C4089" s="270"/>
      <c r="D4089" s="272"/>
      <c r="E4089" s="247"/>
      <c r="F4089" s="273"/>
      <c r="G4089" s="661"/>
      <c r="H4089" s="662"/>
    </row>
    <row r="4090" spans="1:8" s="240" customFormat="1">
      <c r="A4090" s="270"/>
      <c r="B4090" s="271"/>
      <c r="C4090" s="270"/>
      <c r="D4090" s="272"/>
      <c r="E4090" s="247"/>
      <c r="F4090" s="273"/>
      <c r="G4090" s="661"/>
      <c r="H4090" s="662"/>
    </row>
    <row r="4091" spans="1:8" s="240" customFormat="1">
      <c r="A4091" s="270"/>
      <c r="B4091" s="271"/>
      <c r="C4091" s="270"/>
      <c r="D4091" s="272"/>
      <c r="E4091" s="247"/>
      <c r="F4091" s="273"/>
      <c r="G4091" s="661"/>
      <c r="H4091" s="662"/>
    </row>
    <row r="4092" spans="1:8" s="240" customFormat="1">
      <c r="A4092" s="270"/>
      <c r="B4092" s="271"/>
      <c r="C4092" s="270"/>
      <c r="D4092" s="272"/>
      <c r="E4092" s="247"/>
      <c r="F4092" s="273"/>
      <c r="G4092" s="661"/>
      <c r="H4092" s="662"/>
    </row>
    <row r="4093" spans="1:8" s="240" customFormat="1">
      <c r="A4093" s="270"/>
      <c r="B4093" s="271"/>
      <c r="C4093" s="270"/>
      <c r="D4093" s="272"/>
      <c r="E4093" s="247"/>
      <c r="F4093" s="273"/>
      <c r="G4093" s="661"/>
      <c r="H4093" s="662"/>
    </row>
    <row r="4094" spans="1:8" s="240" customFormat="1">
      <c r="A4094" s="270"/>
      <c r="B4094" s="271"/>
      <c r="C4094" s="270"/>
      <c r="D4094" s="272"/>
      <c r="E4094" s="247"/>
      <c r="F4094" s="273"/>
      <c r="G4094" s="661"/>
      <c r="H4094" s="662"/>
    </row>
    <row r="4095" spans="1:8" s="240" customFormat="1">
      <c r="A4095" s="270"/>
      <c r="B4095" s="271"/>
      <c r="C4095" s="270"/>
      <c r="D4095" s="272"/>
      <c r="E4095" s="247"/>
      <c r="F4095" s="273"/>
      <c r="G4095" s="661"/>
      <c r="H4095" s="662"/>
    </row>
    <row r="4096" spans="1:8" s="240" customFormat="1">
      <c r="A4096" s="270"/>
      <c r="B4096" s="271"/>
      <c r="C4096" s="270"/>
      <c r="D4096" s="272"/>
      <c r="E4096" s="247"/>
      <c r="F4096" s="273"/>
      <c r="G4096" s="661"/>
      <c r="H4096" s="662"/>
    </row>
    <row r="4097" spans="1:8" s="240" customFormat="1">
      <c r="A4097" s="270"/>
      <c r="B4097" s="271"/>
      <c r="C4097" s="270"/>
      <c r="D4097" s="272"/>
      <c r="E4097" s="247"/>
      <c r="F4097" s="273"/>
      <c r="G4097" s="661"/>
      <c r="H4097" s="662"/>
    </row>
    <row r="4098" spans="1:8" s="240" customFormat="1">
      <c r="A4098" s="270"/>
      <c r="B4098" s="271"/>
      <c r="C4098" s="270"/>
      <c r="D4098" s="272"/>
      <c r="E4098" s="247"/>
      <c r="F4098" s="273"/>
      <c r="G4098" s="661"/>
      <c r="H4098" s="662"/>
    </row>
    <row r="4099" spans="1:8" s="240" customFormat="1">
      <c r="A4099" s="270"/>
      <c r="B4099" s="271"/>
      <c r="C4099" s="270"/>
      <c r="D4099" s="272"/>
      <c r="E4099" s="247"/>
      <c r="F4099" s="273"/>
      <c r="G4099" s="661"/>
      <c r="H4099" s="662"/>
    </row>
    <row r="4100" spans="1:8" s="240" customFormat="1">
      <c r="A4100" s="270"/>
      <c r="B4100" s="271"/>
      <c r="C4100" s="270"/>
      <c r="D4100" s="272"/>
      <c r="E4100" s="247"/>
      <c r="F4100" s="273"/>
      <c r="G4100" s="661"/>
      <c r="H4100" s="662"/>
    </row>
    <row r="4101" spans="1:8" s="240" customFormat="1">
      <c r="A4101" s="270"/>
      <c r="B4101" s="271"/>
      <c r="C4101" s="270"/>
      <c r="D4101" s="272"/>
      <c r="E4101" s="247"/>
      <c r="F4101" s="273"/>
      <c r="G4101" s="661"/>
      <c r="H4101" s="662"/>
    </row>
    <row r="4102" spans="1:8" s="240" customFormat="1">
      <c r="A4102" s="270"/>
      <c r="B4102" s="271"/>
      <c r="C4102" s="270"/>
      <c r="D4102" s="272"/>
      <c r="E4102" s="247"/>
      <c r="F4102" s="273"/>
      <c r="G4102" s="661"/>
      <c r="H4102" s="662"/>
    </row>
    <row r="4103" spans="1:8" s="240" customFormat="1">
      <c r="A4103" s="270"/>
      <c r="B4103" s="271"/>
      <c r="C4103" s="270"/>
      <c r="D4103" s="272"/>
      <c r="E4103" s="247"/>
      <c r="F4103" s="273"/>
      <c r="G4103" s="661"/>
      <c r="H4103" s="662"/>
    </row>
    <row r="4104" spans="1:8" s="240" customFormat="1">
      <c r="A4104" s="270"/>
      <c r="B4104" s="271"/>
      <c r="C4104" s="270"/>
      <c r="D4104" s="272"/>
      <c r="E4104" s="247"/>
      <c r="F4104" s="273"/>
      <c r="G4104" s="661"/>
      <c r="H4104" s="662"/>
    </row>
    <row r="4105" spans="1:8" s="240" customFormat="1">
      <c r="A4105" s="270"/>
      <c r="B4105" s="271"/>
      <c r="C4105" s="270"/>
      <c r="D4105" s="272"/>
      <c r="E4105" s="247"/>
      <c r="F4105" s="273"/>
      <c r="G4105" s="661"/>
      <c r="H4105" s="662"/>
    </row>
    <row r="4106" spans="1:8" s="240" customFormat="1">
      <c r="A4106" s="270"/>
      <c r="B4106" s="271"/>
      <c r="C4106" s="270"/>
      <c r="D4106" s="272"/>
      <c r="E4106" s="247"/>
      <c r="F4106" s="273"/>
      <c r="G4106" s="661"/>
      <c r="H4106" s="662"/>
    </row>
    <row r="4107" spans="1:8" s="240" customFormat="1">
      <c r="A4107" s="270"/>
      <c r="B4107" s="271"/>
      <c r="C4107" s="270"/>
      <c r="D4107" s="272"/>
      <c r="E4107" s="247"/>
      <c r="F4107" s="273"/>
      <c r="G4107" s="661"/>
      <c r="H4107" s="662"/>
    </row>
    <row r="4108" spans="1:8" s="240" customFormat="1">
      <c r="A4108" s="270"/>
      <c r="B4108" s="271"/>
      <c r="C4108" s="270"/>
      <c r="D4108" s="272"/>
      <c r="E4108" s="247"/>
      <c r="F4108" s="273"/>
      <c r="G4108" s="661"/>
      <c r="H4108" s="662"/>
    </row>
    <row r="4109" spans="1:8" s="240" customFormat="1">
      <c r="A4109" s="270"/>
      <c r="B4109" s="271"/>
      <c r="C4109" s="270"/>
      <c r="D4109" s="272"/>
      <c r="E4109" s="247"/>
      <c r="F4109" s="273"/>
      <c r="G4109" s="661"/>
      <c r="H4109" s="662"/>
    </row>
    <row r="4110" spans="1:8" s="240" customFormat="1">
      <c r="A4110" s="270"/>
      <c r="B4110" s="271"/>
      <c r="C4110" s="270"/>
      <c r="D4110" s="272"/>
      <c r="E4110" s="247"/>
      <c r="F4110" s="273"/>
      <c r="G4110" s="661"/>
      <c r="H4110" s="662"/>
    </row>
    <row r="4111" spans="1:8" s="240" customFormat="1">
      <c r="A4111" s="270"/>
      <c r="B4111" s="271"/>
      <c r="C4111" s="270"/>
      <c r="D4111" s="272"/>
      <c r="E4111" s="247"/>
      <c r="F4111" s="273"/>
      <c r="G4111" s="661"/>
      <c r="H4111" s="662"/>
    </row>
    <row r="4112" spans="1:8" s="240" customFormat="1">
      <c r="A4112" s="270"/>
      <c r="B4112" s="271"/>
      <c r="C4112" s="270"/>
      <c r="D4112" s="272"/>
      <c r="E4112" s="247"/>
      <c r="F4112" s="273"/>
      <c r="G4112" s="661"/>
      <c r="H4112" s="662"/>
    </row>
    <row r="4113" spans="1:8" s="240" customFormat="1">
      <c r="A4113" s="270"/>
      <c r="B4113" s="271"/>
      <c r="C4113" s="270"/>
      <c r="D4113" s="272"/>
      <c r="E4113" s="247"/>
      <c r="F4113" s="273"/>
      <c r="G4113" s="661"/>
      <c r="H4113" s="662"/>
    </row>
    <row r="4114" spans="1:8" s="240" customFormat="1">
      <c r="A4114" s="270"/>
      <c r="B4114" s="271"/>
      <c r="C4114" s="270"/>
      <c r="D4114" s="272"/>
      <c r="E4114" s="247"/>
      <c r="F4114" s="273"/>
      <c r="G4114" s="661"/>
      <c r="H4114" s="662"/>
    </row>
    <row r="4115" spans="1:8" s="240" customFormat="1">
      <c r="A4115" s="270"/>
      <c r="B4115" s="271"/>
      <c r="C4115" s="270"/>
      <c r="D4115" s="272"/>
      <c r="E4115" s="247"/>
      <c r="F4115" s="273"/>
      <c r="G4115" s="661"/>
      <c r="H4115" s="662"/>
    </row>
    <row r="4116" spans="1:8" s="240" customFormat="1">
      <c r="A4116" s="270"/>
      <c r="B4116" s="271"/>
      <c r="C4116" s="270"/>
      <c r="D4116" s="272"/>
      <c r="E4116" s="247"/>
      <c r="F4116" s="273"/>
      <c r="G4116" s="661"/>
      <c r="H4116" s="662"/>
    </row>
    <row r="4117" spans="1:8" s="240" customFormat="1">
      <c r="A4117" s="270"/>
      <c r="B4117" s="271"/>
      <c r="C4117" s="270"/>
      <c r="D4117" s="272"/>
      <c r="E4117" s="247"/>
      <c r="F4117" s="273"/>
      <c r="G4117" s="661"/>
      <c r="H4117" s="662"/>
    </row>
    <row r="4118" spans="1:8" s="240" customFormat="1">
      <c r="A4118" s="270"/>
      <c r="B4118" s="271"/>
      <c r="C4118" s="270"/>
      <c r="D4118" s="272"/>
      <c r="E4118" s="247"/>
      <c r="F4118" s="273"/>
      <c r="G4118" s="661"/>
      <c r="H4118" s="662"/>
    </row>
    <row r="4119" spans="1:8" s="240" customFormat="1">
      <c r="A4119" s="270"/>
      <c r="B4119" s="271"/>
      <c r="C4119" s="270"/>
      <c r="D4119" s="272"/>
      <c r="E4119" s="247"/>
      <c r="F4119" s="273"/>
      <c r="G4119" s="661"/>
      <c r="H4119" s="662"/>
    </row>
    <row r="4120" spans="1:8" s="240" customFormat="1">
      <c r="A4120" s="270"/>
      <c r="B4120" s="271"/>
      <c r="C4120" s="270"/>
      <c r="D4120" s="272"/>
      <c r="E4120" s="247"/>
      <c r="F4120" s="273"/>
      <c r="G4120" s="661"/>
      <c r="H4120" s="662"/>
    </row>
    <row r="4121" spans="1:8" s="240" customFormat="1">
      <c r="A4121" s="270"/>
      <c r="B4121" s="271"/>
      <c r="C4121" s="270"/>
      <c r="D4121" s="272"/>
      <c r="E4121" s="247"/>
      <c r="F4121" s="273"/>
      <c r="G4121" s="661"/>
      <c r="H4121" s="662"/>
    </row>
    <row r="4122" spans="1:8" s="240" customFormat="1">
      <c r="A4122" s="270"/>
      <c r="B4122" s="271"/>
      <c r="C4122" s="270"/>
      <c r="D4122" s="272"/>
      <c r="E4122" s="247"/>
      <c r="F4122" s="273"/>
      <c r="G4122" s="661"/>
      <c r="H4122" s="662"/>
    </row>
    <row r="4123" spans="1:8" s="240" customFormat="1">
      <c r="A4123" s="270"/>
      <c r="B4123" s="271"/>
      <c r="C4123" s="270"/>
      <c r="D4123" s="272"/>
      <c r="E4123" s="247"/>
      <c r="F4123" s="273"/>
      <c r="G4123" s="661"/>
      <c r="H4123" s="662"/>
    </row>
    <row r="4124" spans="1:8" s="240" customFormat="1">
      <c r="A4124" s="270"/>
      <c r="B4124" s="271"/>
      <c r="C4124" s="270"/>
      <c r="D4124" s="272"/>
      <c r="E4124" s="247"/>
      <c r="F4124" s="273"/>
      <c r="G4124" s="661"/>
      <c r="H4124" s="662"/>
    </row>
    <row r="4125" spans="1:8" s="240" customFormat="1">
      <c r="A4125" s="270"/>
      <c r="B4125" s="271"/>
      <c r="C4125" s="270"/>
      <c r="D4125" s="272"/>
      <c r="E4125" s="247"/>
      <c r="F4125" s="273"/>
      <c r="G4125" s="661"/>
      <c r="H4125" s="662"/>
    </row>
    <row r="4126" spans="1:8" s="240" customFormat="1">
      <c r="A4126" s="270"/>
      <c r="B4126" s="271"/>
      <c r="C4126" s="270"/>
      <c r="D4126" s="272"/>
      <c r="E4126" s="247"/>
      <c r="F4126" s="273"/>
      <c r="G4126" s="661"/>
      <c r="H4126" s="662"/>
    </row>
    <row r="4127" spans="1:8" s="240" customFormat="1">
      <c r="A4127" s="270"/>
      <c r="B4127" s="271"/>
      <c r="C4127" s="270"/>
      <c r="D4127" s="272"/>
      <c r="E4127" s="247"/>
      <c r="F4127" s="273"/>
      <c r="G4127" s="661"/>
      <c r="H4127" s="662"/>
    </row>
    <row r="4128" spans="1:8" s="240" customFormat="1">
      <c r="A4128" s="270"/>
      <c r="B4128" s="271"/>
      <c r="C4128" s="270"/>
      <c r="D4128" s="272"/>
      <c r="E4128" s="247"/>
      <c r="F4128" s="273"/>
      <c r="G4128" s="661"/>
      <c r="H4128" s="662"/>
    </row>
    <row r="4129" spans="1:8" s="240" customFormat="1">
      <c r="A4129" s="270"/>
      <c r="B4129" s="271"/>
      <c r="C4129" s="270"/>
      <c r="D4129" s="272"/>
      <c r="E4129" s="247"/>
      <c r="F4129" s="273"/>
      <c r="G4129" s="661"/>
      <c r="H4129" s="662"/>
    </row>
    <row r="4130" spans="1:8" s="240" customFormat="1">
      <c r="A4130" s="270"/>
      <c r="B4130" s="271"/>
      <c r="C4130" s="270"/>
      <c r="D4130" s="272"/>
      <c r="E4130" s="247"/>
      <c r="F4130" s="273"/>
      <c r="G4130" s="661"/>
      <c r="H4130" s="662"/>
    </row>
    <row r="4131" spans="1:8" s="240" customFormat="1">
      <c r="A4131" s="270"/>
      <c r="B4131" s="271"/>
      <c r="C4131" s="270"/>
      <c r="D4131" s="272"/>
      <c r="E4131" s="247"/>
      <c r="F4131" s="273"/>
      <c r="G4131" s="661"/>
      <c r="H4131" s="662"/>
    </row>
    <row r="4132" spans="1:8" s="240" customFormat="1">
      <c r="A4132" s="270"/>
      <c r="B4132" s="271"/>
      <c r="C4132" s="270"/>
      <c r="D4132" s="272"/>
      <c r="E4132" s="247"/>
      <c r="F4132" s="273"/>
      <c r="G4132" s="661"/>
      <c r="H4132" s="662"/>
    </row>
    <row r="4133" spans="1:8" s="240" customFormat="1">
      <c r="A4133" s="270"/>
      <c r="B4133" s="271"/>
      <c r="C4133" s="270"/>
      <c r="D4133" s="272"/>
      <c r="E4133" s="247"/>
      <c r="F4133" s="273"/>
      <c r="G4133" s="661"/>
      <c r="H4133" s="662"/>
    </row>
    <row r="4134" spans="1:8" s="240" customFormat="1">
      <c r="A4134" s="270"/>
      <c r="B4134" s="271"/>
      <c r="C4134" s="270"/>
      <c r="D4134" s="272"/>
      <c r="E4134" s="247"/>
      <c r="F4134" s="273"/>
      <c r="G4134" s="661"/>
      <c r="H4134" s="662"/>
    </row>
    <row r="4135" spans="1:8" s="240" customFormat="1">
      <c r="A4135" s="270"/>
      <c r="B4135" s="271"/>
      <c r="C4135" s="270"/>
      <c r="D4135" s="272"/>
      <c r="E4135" s="247"/>
      <c r="F4135" s="273"/>
      <c r="G4135" s="661"/>
      <c r="H4135" s="662"/>
    </row>
    <row r="4136" spans="1:8" s="240" customFormat="1">
      <c r="A4136" s="270"/>
      <c r="B4136" s="271"/>
      <c r="C4136" s="270"/>
      <c r="D4136" s="272"/>
      <c r="E4136" s="247"/>
      <c r="F4136" s="273"/>
      <c r="G4136" s="661"/>
      <c r="H4136" s="662"/>
    </row>
    <row r="4137" spans="1:8" s="240" customFormat="1">
      <c r="A4137" s="270"/>
      <c r="B4137" s="271"/>
      <c r="C4137" s="270"/>
      <c r="D4137" s="272"/>
      <c r="E4137" s="247"/>
      <c r="F4137" s="273"/>
      <c r="G4137" s="661"/>
      <c r="H4137" s="662"/>
    </row>
    <row r="4138" spans="1:8" s="240" customFormat="1">
      <c r="A4138" s="270"/>
      <c r="B4138" s="271"/>
      <c r="C4138" s="270"/>
      <c r="D4138" s="272"/>
      <c r="E4138" s="247"/>
      <c r="F4138" s="273"/>
      <c r="G4138" s="661"/>
      <c r="H4138" s="662"/>
    </row>
    <row r="4139" spans="1:8" s="240" customFormat="1">
      <c r="A4139" s="270"/>
      <c r="B4139" s="271"/>
      <c r="C4139" s="270"/>
      <c r="D4139" s="272"/>
      <c r="E4139" s="247"/>
      <c r="F4139" s="273"/>
      <c r="G4139" s="661"/>
      <c r="H4139" s="662"/>
    </row>
    <row r="4140" spans="1:8" s="240" customFormat="1">
      <c r="A4140" s="270"/>
      <c r="B4140" s="271"/>
      <c r="C4140" s="270"/>
      <c r="D4140" s="272"/>
      <c r="E4140" s="247"/>
      <c r="F4140" s="273"/>
      <c r="G4140" s="661"/>
      <c r="H4140" s="662"/>
    </row>
    <row r="4141" spans="1:8" s="240" customFormat="1">
      <c r="A4141" s="270"/>
      <c r="B4141" s="271"/>
      <c r="C4141" s="270"/>
      <c r="D4141" s="272"/>
      <c r="E4141" s="247"/>
      <c r="F4141" s="273"/>
      <c r="G4141" s="661"/>
      <c r="H4141" s="662"/>
    </row>
    <row r="4142" spans="1:8" s="240" customFormat="1">
      <c r="A4142" s="270"/>
      <c r="B4142" s="271"/>
      <c r="C4142" s="270"/>
      <c r="D4142" s="272"/>
      <c r="E4142" s="247"/>
      <c r="F4142" s="273"/>
      <c r="G4142" s="661"/>
      <c r="H4142" s="662"/>
    </row>
    <row r="4143" spans="1:8" s="240" customFormat="1">
      <c r="A4143" s="270"/>
      <c r="B4143" s="271"/>
      <c r="C4143" s="270"/>
      <c r="D4143" s="272"/>
      <c r="E4143" s="247"/>
      <c r="F4143" s="273"/>
      <c r="G4143" s="661"/>
      <c r="H4143" s="662"/>
    </row>
    <row r="4144" spans="1:8" s="240" customFormat="1">
      <c r="A4144" s="270"/>
      <c r="B4144" s="271"/>
      <c r="C4144" s="270"/>
      <c r="D4144" s="272"/>
      <c r="E4144" s="247"/>
      <c r="F4144" s="273"/>
      <c r="G4144" s="661"/>
      <c r="H4144" s="662"/>
    </row>
    <row r="4145" spans="1:8" s="240" customFormat="1">
      <c r="A4145" s="270"/>
      <c r="B4145" s="271"/>
      <c r="C4145" s="270"/>
      <c r="D4145" s="272"/>
      <c r="E4145" s="247"/>
      <c r="F4145" s="273"/>
      <c r="G4145" s="661"/>
      <c r="H4145" s="662"/>
    </row>
    <row r="4146" spans="1:8" s="240" customFormat="1">
      <c r="A4146" s="270"/>
      <c r="B4146" s="271"/>
      <c r="C4146" s="270"/>
      <c r="D4146" s="272"/>
      <c r="E4146" s="247"/>
      <c r="F4146" s="273"/>
      <c r="G4146" s="661"/>
      <c r="H4146" s="662"/>
    </row>
    <row r="4147" spans="1:8" s="240" customFormat="1">
      <c r="A4147" s="270"/>
      <c r="B4147" s="271"/>
      <c r="C4147" s="270"/>
      <c r="D4147" s="272"/>
      <c r="E4147" s="247"/>
      <c r="F4147" s="273"/>
      <c r="G4147" s="661"/>
      <c r="H4147" s="662"/>
    </row>
    <row r="4148" spans="1:8" s="240" customFormat="1">
      <c r="A4148" s="270"/>
      <c r="B4148" s="271"/>
      <c r="C4148" s="270"/>
      <c r="D4148" s="272"/>
      <c r="E4148" s="247"/>
      <c r="F4148" s="273"/>
      <c r="G4148" s="661"/>
      <c r="H4148" s="662"/>
    </row>
    <row r="4149" spans="1:8" s="240" customFormat="1">
      <c r="A4149" s="270"/>
      <c r="B4149" s="271"/>
      <c r="C4149" s="270"/>
      <c r="D4149" s="272"/>
      <c r="E4149" s="247"/>
      <c r="F4149" s="273"/>
      <c r="G4149" s="661"/>
      <c r="H4149" s="662"/>
    </row>
    <row r="4150" spans="1:8" s="240" customFormat="1">
      <c r="A4150" s="270"/>
      <c r="B4150" s="271"/>
      <c r="C4150" s="270"/>
      <c r="D4150" s="272"/>
      <c r="E4150" s="247"/>
      <c r="F4150" s="273"/>
      <c r="G4150" s="661"/>
      <c r="H4150" s="662"/>
    </row>
    <row r="4151" spans="1:8" s="240" customFormat="1">
      <c r="A4151" s="270"/>
      <c r="B4151" s="271"/>
      <c r="C4151" s="270"/>
      <c r="D4151" s="272"/>
      <c r="E4151" s="247"/>
      <c r="F4151" s="273"/>
      <c r="G4151" s="661"/>
      <c r="H4151" s="662"/>
    </row>
    <row r="4152" spans="1:8" s="240" customFormat="1">
      <c r="A4152" s="270"/>
      <c r="B4152" s="271"/>
      <c r="C4152" s="270"/>
      <c r="D4152" s="272"/>
      <c r="E4152" s="247"/>
      <c r="F4152" s="273"/>
      <c r="G4152" s="661"/>
      <c r="H4152" s="662"/>
    </row>
    <row r="4153" spans="1:8" s="240" customFormat="1">
      <c r="A4153" s="270"/>
      <c r="B4153" s="271"/>
      <c r="C4153" s="270"/>
      <c r="D4153" s="272"/>
      <c r="E4153" s="247"/>
      <c r="F4153" s="273"/>
      <c r="G4153" s="661"/>
      <c r="H4153" s="662"/>
    </row>
    <row r="4154" spans="1:8" s="240" customFormat="1">
      <c r="A4154" s="270"/>
      <c r="B4154" s="271"/>
      <c r="C4154" s="270"/>
      <c r="D4154" s="272"/>
      <c r="E4154" s="247"/>
      <c r="F4154" s="273"/>
      <c r="G4154" s="661"/>
      <c r="H4154" s="662"/>
    </row>
    <row r="4155" spans="1:8" s="240" customFormat="1">
      <c r="A4155" s="270"/>
      <c r="B4155" s="271"/>
      <c r="C4155" s="270"/>
      <c r="D4155" s="272"/>
      <c r="E4155" s="247"/>
      <c r="F4155" s="273"/>
      <c r="G4155" s="661"/>
      <c r="H4155" s="662"/>
    </row>
    <row r="4156" spans="1:8" s="240" customFormat="1">
      <c r="A4156" s="270"/>
      <c r="B4156" s="271"/>
      <c r="C4156" s="270"/>
      <c r="D4156" s="272"/>
      <c r="E4156" s="247"/>
      <c r="F4156" s="273"/>
      <c r="G4156" s="661"/>
      <c r="H4156" s="662"/>
    </row>
    <row r="4157" spans="1:8" s="240" customFormat="1">
      <c r="A4157" s="270"/>
      <c r="B4157" s="271"/>
      <c r="C4157" s="270"/>
      <c r="D4157" s="272"/>
      <c r="E4157" s="247"/>
      <c r="F4157" s="273"/>
      <c r="G4157" s="661"/>
      <c r="H4157" s="662"/>
    </row>
    <row r="4158" spans="1:8" s="240" customFormat="1">
      <c r="A4158" s="270"/>
      <c r="B4158" s="271"/>
      <c r="C4158" s="270"/>
      <c r="D4158" s="272"/>
      <c r="E4158" s="247"/>
      <c r="F4158" s="273"/>
      <c r="G4158" s="661"/>
      <c r="H4158" s="662"/>
    </row>
    <row r="4159" spans="1:8" s="240" customFormat="1">
      <c r="A4159" s="270"/>
      <c r="B4159" s="271"/>
      <c r="C4159" s="270"/>
      <c r="D4159" s="272"/>
      <c r="E4159" s="247"/>
      <c r="F4159" s="273"/>
      <c r="G4159" s="661"/>
      <c r="H4159" s="662"/>
    </row>
    <row r="4160" spans="1:8" s="240" customFormat="1">
      <c r="A4160" s="270"/>
      <c r="B4160" s="271"/>
      <c r="C4160" s="270"/>
      <c r="D4160" s="272"/>
      <c r="E4160" s="247"/>
      <c r="F4160" s="273"/>
      <c r="G4160" s="661"/>
      <c r="H4160" s="662"/>
    </row>
    <row r="4161" spans="1:8" s="240" customFormat="1">
      <c r="A4161" s="270"/>
      <c r="B4161" s="271"/>
      <c r="C4161" s="270"/>
      <c r="D4161" s="272"/>
      <c r="E4161" s="247"/>
      <c r="F4161" s="273"/>
      <c r="G4161" s="661"/>
      <c r="H4161" s="662"/>
    </row>
    <row r="4162" spans="1:8" s="240" customFormat="1">
      <c r="A4162" s="270"/>
      <c r="B4162" s="271"/>
      <c r="C4162" s="270"/>
      <c r="D4162" s="272"/>
      <c r="E4162" s="247"/>
      <c r="F4162" s="273"/>
      <c r="G4162" s="661"/>
      <c r="H4162" s="662"/>
    </row>
    <row r="4163" spans="1:8" s="240" customFormat="1">
      <c r="A4163" s="270"/>
      <c r="B4163" s="271"/>
      <c r="C4163" s="270"/>
      <c r="D4163" s="272"/>
      <c r="E4163" s="247"/>
      <c r="F4163" s="273"/>
      <c r="G4163" s="661"/>
      <c r="H4163" s="662"/>
    </row>
    <row r="4164" spans="1:8" s="240" customFormat="1">
      <c r="A4164" s="270"/>
      <c r="B4164" s="271"/>
      <c r="C4164" s="270"/>
      <c r="D4164" s="272"/>
      <c r="E4164" s="247"/>
      <c r="F4164" s="273"/>
      <c r="G4164" s="661"/>
      <c r="H4164" s="662"/>
    </row>
    <row r="4165" spans="1:8" s="240" customFormat="1">
      <c r="A4165" s="270"/>
      <c r="B4165" s="271"/>
      <c r="C4165" s="270"/>
      <c r="D4165" s="272"/>
      <c r="E4165" s="247"/>
      <c r="F4165" s="273"/>
      <c r="G4165" s="661"/>
      <c r="H4165" s="662"/>
    </row>
    <row r="4166" spans="1:8" s="240" customFormat="1">
      <c r="A4166" s="270"/>
      <c r="B4166" s="271"/>
      <c r="C4166" s="270"/>
      <c r="D4166" s="272"/>
      <c r="E4166" s="247"/>
      <c r="F4166" s="273"/>
      <c r="G4166" s="661"/>
      <c r="H4166" s="662"/>
    </row>
    <row r="4167" spans="1:8" s="240" customFormat="1">
      <c r="A4167" s="270"/>
      <c r="B4167" s="271"/>
      <c r="C4167" s="270"/>
      <c r="D4167" s="272"/>
      <c r="E4167" s="247"/>
      <c r="F4167" s="273"/>
      <c r="G4167" s="661"/>
      <c r="H4167" s="662"/>
    </row>
    <row r="4168" spans="1:8" s="240" customFormat="1">
      <c r="A4168" s="270"/>
      <c r="B4168" s="271"/>
      <c r="C4168" s="270"/>
      <c r="D4168" s="272"/>
      <c r="E4168" s="247"/>
      <c r="F4168" s="273"/>
      <c r="G4168" s="661"/>
      <c r="H4168" s="662"/>
    </row>
    <row r="4169" spans="1:8" s="240" customFormat="1">
      <c r="A4169" s="270"/>
      <c r="B4169" s="271"/>
      <c r="C4169" s="270"/>
      <c r="D4169" s="272"/>
      <c r="E4169" s="247"/>
      <c r="F4169" s="273"/>
      <c r="G4169" s="661"/>
      <c r="H4169" s="662"/>
    </row>
    <row r="4170" spans="1:8" s="240" customFormat="1">
      <c r="A4170" s="270"/>
      <c r="B4170" s="271"/>
      <c r="C4170" s="270"/>
      <c r="D4170" s="272"/>
      <c r="E4170" s="247"/>
      <c r="F4170" s="273"/>
      <c r="G4170" s="661"/>
      <c r="H4170" s="662"/>
    </row>
    <row r="4171" spans="1:8" s="240" customFormat="1">
      <c r="A4171" s="270"/>
      <c r="B4171" s="271"/>
      <c r="C4171" s="270"/>
      <c r="D4171" s="272"/>
      <c r="E4171" s="247"/>
      <c r="F4171" s="273"/>
      <c r="G4171" s="661"/>
      <c r="H4171" s="662"/>
    </row>
    <row r="4172" spans="1:8" s="240" customFormat="1">
      <c r="A4172" s="270"/>
      <c r="B4172" s="271"/>
      <c r="C4172" s="270"/>
      <c r="D4172" s="272"/>
      <c r="E4172" s="247"/>
      <c r="F4172" s="273"/>
      <c r="G4172" s="661"/>
      <c r="H4172" s="662"/>
    </row>
    <row r="4173" spans="1:8" s="240" customFormat="1">
      <c r="A4173" s="270"/>
      <c r="B4173" s="271"/>
      <c r="C4173" s="270"/>
      <c r="D4173" s="272"/>
      <c r="E4173" s="247"/>
      <c r="F4173" s="273"/>
      <c r="G4173" s="661"/>
      <c r="H4173" s="662"/>
    </row>
    <row r="4174" spans="1:8" s="240" customFormat="1">
      <c r="A4174" s="270"/>
      <c r="B4174" s="271"/>
      <c r="C4174" s="270"/>
      <c r="D4174" s="272"/>
      <c r="E4174" s="247"/>
      <c r="F4174" s="273"/>
      <c r="G4174" s="661"/>
      <c r="H4174" s="662"/>
    </row>
    <row r="4175" spans="1:8" s="240" customFormat="1">
      <c r="A4175" s="270"/>
      <c r="B4175" s="271"/>
      <c r="C4175" s="270"/>
      <c r="D4175" s="272"/>
      <c r="E4175" s="247"/>
      <c r="F4175" s="273"/>
      <c r="G4175" s="661"/>
      <c r="H4175" s="662"/>
    </row>
    <row r="4176" spans="1:8" s="240" customFormat="1">
      <c r="A4176" s="270"/>
      <c r="B4176" s="271"/>
      <c r="C4176" s="270"/>
      <c r="D4176" s="272"/>
      <c r="E4176" s="247"/>
      <c r="F4176" s="273"/>
      <c r="G4176" s="661"/>
      <c r="H4176" s="662"/>
    </row>
    <row r="4177" spans="1:8" s="240" customFormat="1">
      <c r="A4177" s="270"/>
      <c r="B4177" s="271"/>
      <c r="C4177" s="270"/>
      <c r="D4177" s="272"/>
      <c r="E4177" s="247"/>
      <c r="F4177" s="273"/>
      <c r="G4177" s="661"/>
      <c r="H4177" s="662"/>
    </row>
    <row r="4178" spans="1:8" s="240" customFormat="1">
      <c r="A4178" s="270"/>
      <c r="B4178" s="271"/>
      <c r="C4178" s="270"/>
      <c r="D4178" s="272"/>
      <c r="E4178" s="247"/>
      <c r="F4178" s="273"/>
      <c r="G4178" s="661"/>
      <c r="H4178" s="662"/>
    </row>
    <row r="4179" spans="1:8" s="240" customFormat="1">
      <c r="A4179" s="270"/>
      <c r="B4179" s="271"/>
      <c r="C4179" s="270"/>
      <c r="D4179" s="272"/>
      <c r="E4179" s="247"/>
      <c r="F4179" s="273"/>
      <c r="G4179" s="661"/>
      <c r="H4179" s="662"/>
    </row>
    <row r="4180" spans="1:8" s="240" customFormat="1">
      <c r="A4180" s="270"/>
      <c r="B4180" s="271"/>
      <c r="C4180" s="270"/>
      <c r="D4180" s="272"/>
      <c r="E4180" s="247"/>
      <c r="F4180" s="273"/>
      <c r="G4180" s="661"/>
      <c r="H4180" s="662"/>
    </row>
    <row r="4181" spans="1:8" s="240" customFormat="1">
      <c r="A4181" s="270"/>
      <c r="B4181" s="271"/>
      <c r="C4181" s="270"/>
      <c r="D4181" s="272"/>
      <c r="E4181" s="247"/>
      <c r="F4181" s="273"/>
      <c r="G4181" s="661"/>
      <c r="H4181" s="662"/>
    </row>
    <row r="4182" spans="1:8" s="240" customFormat="1">
      <c r="A4182" s="270"/>
      <c r="B4182" s="271"/>
      <c r="C4182" s="270"/>
      <c r="D4182" s="272"/>
      <c r="E4182" s="247"/>
      <c r="F4182" s="273"/>
      <c r="G4182" s="661"/>
      <c r="H4182" s="662"/>
    </row>
    <row r="4183" spans="1:8" s="240" customFormat="1">
      <c r="A4183" s="270"/>
      <c r="B4183" s="271"/>
      <c r="C4183" s="270"/>
      <c r="D4183" s="272"/>
      <c r="E4183" s="247"/>
      <c r="F4183" s="273"/>
      <c r="G4183" s="661"/>
      <c r="H4183" s="662"/>
    </row>
    <row r="4184" spans="1:8" s="240" customFormat="1">
      <c r="A4184" s="270"/>
      <c r="B4184" s="271"/>
      <c r="C4184" s="270"/>
      <c r="D4184" s="272"/>
      <c r="E4184" s="247"/>
      <c r="F4184" s="273"/>
      <c r="G4184" s="661"/>
      <c r="H4184" s="662"/>
    </row>
    <row r="4185" spans="1:8" s="240" customFormat="1">
      <c r="A4185" s="270"/>
      <c r="B4185" s="271"/>
      <c r="C4185" s="270"/>
      <c r="D4185" s="272"/>
      <c r="E4185" s="247"/>
      <c r="F4185" s="273"/>
      <c r="G4185" s="661"/>
      <c r="H4185" s="662"/>
    </row>
    <row r="4186" spans="1:8" s="240" customFormat="1">
      <c r="A4186" s="270"/>
      <c r="B4186" s="271"/>
      <c r="C4186" s="270"/>
      <c r="D4186" s="272"/>
      <c r="E4186" s="247"/>
      <c r="F4186" s="273"/>
      <c r="G4186" s="661"/>
      <c r="H4186" s="662"/>
    </row>
    <row r="4187" spans="1:8" s="240" customFormat="1">
      <c r="A4187" s="270"/>
      <c r="B4187" s="271"/>
      <c r="C4187" s="270"/>
      <c r="D4187" s="272"/>
      <c r="E4187" s="247"/>
      <c r="F4187" s="273"/>
      <c r="G4187" s="661"/>
      <c r="H4187" s="662"/>
    </row>
    <row r="4188" spans="1:8" s="240" customFormat="1">
      <c r="A4188" s="270"/>
      <c r="B4188" s="271"/>
      <c r="C4188" s="270"/>
      <c r="D4188" s="272"/>
      <c r="E4188" s="247"/>
      <c r="F4188" s="273"/>
      <c r="G4188" s="661"/>
      <c r="H4188" s="662"/>
    </row>
    <row r="4189" spans="1:8" s="240" customFormat="1">
      <c r="A4189" s="270"/>
      <c r="B4189" s="271"/>
      <c r="C4189" s="270"/>
      <c r="D4189" s="272"/>
      <c r="E4189" s="247"/>
      <c r="F4189" s="273"/>
      <c r="G4189" s="661"/>
      <c r="H4189" s="662"/>
    </row>
    <row r="4190" spans="1:8" s="240" customFormat="1">
      <c r="A4190" s="270"/>
      <c r="B4190" s="271"/>
      <c r="C4190" s="270"/>
      <c r="D4190" s="272"/>
      <c r="E4190" s="247"/>
      <c r="F4190" s="273"/>
      <c r="G4190" s="661"/>
      <c r="H4190" s="662"/>
    </row>
    <row r="4191" spans="1:8" s="240" customFormat="1">
      <c r="A4191" s="270"/>
      <c r="B4191" s="271"/>
      <c r="C4191" s="270"/>
      <c r="D4191" s="272"/>
      <c r="E4191" s="247"/>
      <c r="F4191" s="273"/>
      <c r="G4191" s="661"/>
      <c r="H4191" s="662"/>
    </row>
    <row r="4192" spans="1:8" s="240" customFormat="1">
      <c r="A4192" s="270"/>
      <c r="B4192" s="271"/>
      <c r="C4192" s="270"/>
      <c r="D4192" s="272"/>
      <c r="E4192" s="247"/>
      <c r="F4192" s="273"/>
      <c r="G4192" s="661"/>
      <c r="H4192" s="662"/>
    </row>
    <row r="4193" spans="1:8" s="240" customFormat="1">
      <c r="A4193" s="270"/>
      <c r="B4193" s="271"/>
      <c r="C4193" s="270"/>
      <c r="D4193" s="272"/>
      <c r="E4193" s="247"/>
      <c r="F4193" s="273"/>
      <c r="G4193" s="661"/>
      <c r="H4193" s="662"/>
    </row>
    <row r="4194" spans="1:8" s="240" customFormat="1">
      <c r="A4194" s="270"/>
      <c r="B4194" s="271"/>
      <c r="C4194" s="270"/>
      <c r="D4194" s="272"/>
      <c r="E4194" s="247"/>
      <c r="F4194" s="273"/>
      <c r="G4194" s="661"/>
      <c r="H4194" s="662"/>
    </row>
    <row r="4195" spans="1:8" s="240" customFormat="1">
      <c r="A4195" s="270"/>
      <c r="B4195" s="271"/>
      <c r="C4195" s="270"/>
      <c r="D4195" s="272"/>
      <c r="E4195" s="247"/>
      <c r="F4195" s="273"/>
      <c r="G4195" s="661"/>
      <c r="H4195" s="662"/>
    </row>
    <row r="4196" spans="1:8" s="240" customFormat="1">
      <c r="A4196" s="270"/>
      <c r="B4196" s="271"/>
      <c r="C4196" s="270"/>
      <c r="D4196" s="272"/>
      <c r="E4196" s="247"/>
      <c r="F4196" s="273"/>
      <c r="G4196" s="661"/>
      <c r="H4196" s="662"/>
    </row>
    <row r="4197" spans="1:8" s="240" customFormat="1">
      <c r="A4197" s="270"/>
      <c r="B4197" s="271"/>
      <c r="C4197" s="270"/>
      <c r="D4197" s="272"/>
      <c r="E4197" s="247"/>
      <c r="F4197" s="273"/>
      <c r="G4197" s="661"/>
      <c r="H4197" s="662"/>
    </row>
    <row r="4198" spans="1:8" s="240" customFormat="1">
      <c r="A4198" s="270"/>
      <c r="B4198" s="271"/>
      <c r="C4198" s="270"/>
      <c r="D4198" s="272"/>
      <c r="E4198" s="247"/>
      <c r="F4198" s="273"/>
      <c r="G4198" s="661"/>
      <c r="H4198" s="662"/>
    </row>
    <row r="4199" spans="1:8" s="240" customFormat="1">
      <c r="A4199" s="270"/>
      <c r="B4199" s="271"/>
      <c r="C4199" s="270"/>
      <c r="D4199" s="272"/>
      <c r="E4199" s="247"/>
      <c r="F4199" s="273"/>
      <c r="G4199" s="661"/>
      <c r="H4199" s="662"/>
    </row>
    <row r="4200" spans="1:8" s="240" customFormat="1">
      <c r="A4200" s="270"/>
      <c r="B4200" s="271"/>
      <c r="C4200" s="270"/>
      <c r="D4200" s="272"/>
      <c r="E4200" s="247"/>
      <c r="F4200" s="273"/>
      <c r="G4200" s="661"/>
      <c r="H4200" s="662"/>
    </row>
    <row r="4201" spans="1:8" s="240" customFormat="1">
      <c r="A4201" s="270"/>
      <c r="B4201" s="271"/>
      <c r="C4201" s="270"/>
      <c r="D4201" s="272"/>
      <c r="E4201" s="247"/>
      <c r="F4201" s="273"/>
      <c r="G4201" s="661"/>
      <c r="H4201" s="662"/>
    </row>
    <row r="4202" spans="1:8" s="240" customFormat="1">
      <c r="A4202" s="270"/>
      <c r="B4202" s="271"/>
      <c r="C4202" s="270"/>
      <c r="D4202" s="272"/>
      <c r="E4202" s="247"/>
      <c r="F4202" s="273"/>
      <c r="G4202" s="661"/>
      <c r="H4202" s="662"/>
    </row>
    <row r="4203" spans="1:8" s="240" customFormat="1">
      <c r="A4203" s="270"/>
      <c r="B4203" s="271"/>
      <c r="C4203" s="270"/>
      <c r="D4203" s="272"/>
      <c r="E4203" s="247"/>
      <c r="F4203" s="273"/>
      <c r="G4203" s="661"/>
      <c r="H4203" s="662"/>
    </row>
    <row r="4204" spans="1:8" s="240" customFormat="1">
      <c r="A4204" s="270"/>
      <c r="B4204" s="271"/>
      <c r="C4204" s="270"/>
      <c r="D4204" s="272"/>
      <c r="E4204" s="247"/>
      <c r="F4204" s="273"/>
      <c r="G4204" s="661"/>
      <c r="H4204" s="662"/>
    </row>
    <row r="4205" spans="1:8" s="240" customFormat="1">
      <c r="A4205" s="270"/>
      <c r="B4205" s="271"/>
      <c r="C4205" s="270"/>
      <c r="D4205" s="272"/>
      <c r="E4205" s="247"/>
      <c r="F4205" s="273"/>
      <c r="G4205" s="661"/>
      <c r="H4205" s="662"/>
    </row>
    <row r="4206" spans="1:8" s="240" customFormat="1">
      <c r="A4206" s="270"/>
      <c r="B4206" s="271"/>
      <c r="C4206" s="270"/>
      <c r="D4206" s="272"/>
      <c r="E4206" s="247"/>
      <c r="F4206" s="273"/>
      <c r="G4206" s="661"/>
      <c r="H4206" s="662"/>
    </row>
    <row r="4207" spans="1:8" s="240" customFormat="1">
      <c r="A4207" s="270"/>
      <c r="B4207" s="271"/>
      <c r="C4207" s="270"/>
      <c r="D4207" s="272"/>
      <c r="E4207" s="247"/>
      <c r="F4207" s="273"/>
      <c r="G4207" s="661"/>
      <c r="H4207" s="662"/>
    </row>
    <row r="4208" spans="1:8" s="240" customFormat="1">
      <c r="A4208" s="270"/>
      <c r="B4208" s="271"/>
      <c r="C4208" s="270"/>
      <c r="D4208" s="272"/>
      <c r="E4208" s="247"/>
      <c r="F4208" s="273"/>
      <c r="G4208" s="661"/>
      <c r="H4208" s="662"/>
    </row>
    <row r="4209" spans="1:8" s="240" customFormat="1">
      <c r="A4209" s="270"/>
      <c r="B4209" s="271"/>
      <c r="C4209" s="270"/>
      <c r="D4209" s="272"/>
      <c r="E4209" s="247"/>
      <c r="F4209" s="273"/>
      <c r="G4209" s="661"/>
      <c r="H4209" s="662"/>
    </row>
    <row r="4210" spans="1:8" s="240" customFormat="1">
      <c r="A4210" s="270"/>
      <c r="B4210" s="271"/>
      <c r="C4210" s="270"/>
      <c r="D4210" s="272"/>
      <c r="E4210" s="247"/>
      <c r="F4210" s="273"/>
      <c r="G4210" s="661"/>
      <c r="H4210" s="662"/>
    </row>
    <row r="4211" spans="1:8" s="240" customFormat="1">
      <c r="A4211" s="270"/>
      <c r="B4211" s="271"/>
      <c r="C4211" s="270"/>
      <c r="D4211" s="272"/>
      <c r="E4211" s="247"/>
      <c r="F4211" s="273"/>
      <c r="G4211" s="661"/>
      <c r="H4211" s="662"/>
    </row>
    <row r="4212" spans="1:8" s="240" customFormat="1">
      <c r="A4212" s="270"/>
      <c r="B4212" s="271"/>
      <c r="C4212" s="270"/>
      <c r="D4212" s="272"/>
      <c r="E4212" s="247"/>
      <c r="F4212" s="273"/>
      <c r="G4212" s="661"/>
      <c r="H4212" s="662"/>
    </row>
    <row r="4213" spans="1:8" s="240" customFormat="1">
      <c r="A4213" s="270"/>
      <c r="B4213" s="271"/>
      <c r="C4213" s="270"/>
      <c r="D4213" s="272"/>
      <c r="E4213" s="247"/>
      <c r="F4213" s="273"/>
      <c r="G4213" s="661"/>
      <c r="H4213" s="662"/>
    </row>
    <row r="4214" spans="1:8" s="240" customFormat="1">
      <c r="A4214" s="270"/>
      <c r="B4214" s="271"/>
      <c r="C4214" s="270"/>
      <c r="D4214" s="272"/>
      <c r="E4214" s="247"/>
      <c r="F4214" s="273"/>
      <c r="G4214" s="661"/>
      <c r="H4214" s="662"/>
    </row>
    <row r="4215" spans="1:8" s="240" customFormat="1">
      <c r="A4215" s="270"/>
      <c r="B4215" s="271"/>
      <c r="C4215" s="270"/>
      <c r="D4215" s="272"/>
      <c r="E4215" s="247"/>
      <c r="F4215" s="273"/>
      <c r="G4215" s="661"/>
      <c r="H4215" s="662"/>
    </row>
    <row r="4216" spans="1:8" s="240" customFormat="1">
      <c r="A4216" s="270"/>
      <c r="B4216" s="271"/>
      <c r="C4216" s="270"/>
      <c r="D4216" s="272"/>
      <c r="E4216" s="247"/>
      <c r="F4216" s="273"/>
      <c r="G4216" s="661"/>
      <c r="H4216" s="662"/>
    </row>
    <row r="4217" spans="1:8" s="240" customFormat="1">
      <c r="A4217" s="270"/>
      <c r="B4217" s="271"/>
      <c r="C4217" s="270"/>
      <c r="D4217" s="272"/>
      <c r="E4217" s="247"/>
      <c r="F4217" s="273"/>
      <c r="G4217" s="661"/>
      <c r="H4217" s="662"/>
    </row>
    <row r="4218" spans="1:8" s="240" customFormat="1">
      <c r="A4218" s="270"/>
      <c r="B4218" s="271"/>
      <c r="C4218" s="270"/>
      <c r="D4218" s="272"/>
      <c r="E4218" s="247"/>
      <c r="F4218" s="273"/>
      <c r="G4218" s="661"/>
      <c r="H4218" s="662"/>
    </row>
    <row r="4219" spans="1:8" s="240" customFormat="1">
      <c r="A4219" s="270"/>
      <c r="B4219" s="271"/>
      <c r="C4219" s="270"/>
      <c r="D4219" s="272"/>
      <c r="E4219" s="247"/>
      <c r="F4219" s="273"/>
      <c r="G4219" s="661"/>
      <c r="H4219" s="662"/>
    </row>
    <row r="4220" spans="1:8" s="240" customFormat="1">
      <c r="A4220" s="270"/>
      <c r="B4220" s="271"/>
      <c r="C4220" s="270"/>
      <c r="D4220" s="272"/>
      <c r="E4220" s="247"/>
      <c r="F4220" s="273"/>
      <c r="G4220" s="661"/>
      <c r="H4220" s="662"/>
    </row>
    <row r="4221" spans="1:8" s="240" customFormat="1">
      <c r="A4221" s="270"/>
      <c r="B4221" s="271"/>
      <c r="C4221" s="270"/>
      <c r="D4221" s="272"/>
      <c r="E4221" s="247"/>
      <c r="F4221" s="273"/>
      <c r="G4221" s="661"/>
      <c r="H4221" s="662"/>
    </row>
    <row r="4222" spans="1:8" s="240" customFormat="1">
      <c r="A4222" s="270"/>
      <c r="B4222" s="271"/>
      <c r="C4222" s="270"/>
      <c r="D4222" s="272"/>
      <c r="E4222" s="247"/>
      <c r="F4222" s="273"/>
      <c r="G4222" s="661"/>
      <c r="H4222" s="662"/>
    </row>
    <row r="4223" spans="1:8" s="240" customFormat="1">
      <c r="A4223" s="270"/>
      <c r="B4223" s="271"/>
      <c r="C4223" s="270"/>
      <c r="D4223" s="272"/>
      <c r="E4223" s="247"/>
      <c r="F4223" s="273"/>
      <c r="G4223" s="661"/>
      <c r="H4223" s="662"/>
    </row>
    <row r="4224" spans="1:8" s="240" customFormat="1">
      <c r="A4224" s="270"/>
      <c r="B4224" s="271"/>
      <c r="C4224" s="270"/>
      <c r="D4224" s="272"/>
      <c r="E4224" s="247"/>
      <c r="F4224" s="273"/>
      <c r="G4224" s="661"/>
      <c r="H4224" s="662"/>
    </row>
    <row r="4225" spans="1:8" s="240" customFormat="1">
      <c r="A4225" s="270"/>
      <c r="B4225" s="271"/>
      <c r="C4225" s="270"/>
      <c r="D4225" s="272"/>
      <c r="E4225" s="247"/>
      <c r="F4225" s="273"/>
      <c r="G4225" s="661"/>
      <c r="H4225" s="662"/>
    </row>
    <row r="4226" spans="1:8" s="240" customFormat="1">
      <c r="A4226" s="270"/>
      <c r="B4226" s="271"/>
      <c r="C4226" s="270"/>
      <c r="D4226" s="272"/>
      <c r="E4226" s="247"/>
      <c r="F4226" s="273"/>
      <c r="G4226" s="661"/>
      <c r="H4226" s="662"/>
    </row>
    <row r="4227" spans="1:8" s="240" customFormat="1">
      <c r="A4227" s="270"/>
      <c r="B4227" s="271"/>
      <c r="C4227" s="270"/>
      <c r="D4227" s="272"/>
      <c r="E4227" s="247"/>
      <c r="F4227" s="273"/>
      <c r="G4227" s="661"/>
      <c r="H4227" s="662"/>
    </row>
    <row r="4228" spans="1:8" s="240" customFormat="1">
      <c r="A4228" s="270"/>
      <c r="B4228" s="271"/>
      <c r="C4228" s="270"/>
      <c r="D4228" s="272"/>
      <c r="E4228" s="247"/>
      <c r="F4228" s="273"/>
      <c r="G4228" s="661"/>
      <c r="H4228" s="662"/>
    </row>
    <row r="4229" spans="1:8" s="240" customFormat="1">
      <c r="A4229" s="270"/>
      <c r="B4229" s="271"/>
      <c r="C4229" s="270"/>
      <c r="D4229" s="272"/>
      <c r="E4229" s="247"/>
      <c r="F4229" s="273"/>
      <c r="G4229" s="661"/>
      <c r="H4229" s="662"/>
    </row>
    <row r="4230" spans="1:8" s="240" customFormat="1">
      <c r="A4230" s="270"/>
      <c r="B4230" s="271"/>
      <c r="C4230" s="270"/>
      <c r="D4230" s="272"/>
      <c r="E4230" s="247"/>
      <c r="F4230" s="273"/>
      <c r="G4230" s="661"/>
      <c r="H4230" s="662"/>
    </row>
    <row r="4231" spans="1:8" s="240" customFormat="1">
      <c r="A4231" s="270"/>
      <c r="B4231" s="271"/>
      <c r="C4231" s="270"/>
      <c r="D4231" s="272"/>
      <c r="E4231" s="247"/>
      <c r="F4231" s="273"/>
      <c r="G4231" s="661"/>
      <c r="H4231" s="662"/>
    </row>
    <row r="4232" spans="1:8" s="240" customFormat="1">
      <c r="A4232" s="270"/>
      <c r="B4232" s="271"/>
      <c r="C4232" s="270"/>
      <c r="D4232" s="272"/>
      <c r="E4232" s="247"/>
      <c r="F4232" s="273"/>
      <c r="G4232" s="661"/>
      <c r="H4232" s="662"/>
    </row>
    <row r="4233" spans="1:8" s="240" customFormat="1">
      <c r="A4233" s="270"/>
      <c r="B4233" s="271"/>
      <c r="C4233" s="270"/>
      <c r="D4233" s="272"/>
      <c r="E4233" s="247"/>
      <c r="F4233" s="273"/>
      <c r="G4233" s="661"/>
      <c r="H4233" s="662"/>
    </row>
    <row r="4234" spans="1:8" s="240" customFormat="1">
      <c r="A4234" s="270"/>
      <c r="B4234" s="271"/>
      <c r="C4234" s="270"/>
      <c r="D4234" s="272"/>
      <c r="E4234" s="247"/>
      <c r="F4234" s="273"/>
      <c r="G4234" s="661"/>
      <c r="H4234" s="662"/>
    </row>
    <row r="4235" spans="1:8" s="240" customFormat="1">
      <c r="A4235" s="270"/>
      <c r="B4235" s="271"/>
      <c r="C4235" s="270"/>
      <c r="D4235" s="272"/>
      <c r="E4235" s="247"/>
      <c r="F4235" s="273"/>
      <c r="G4235" s="661"/>
      <c r="H4235" s="662"/>
    </row>
    <row r="4236" spans="1:8" s="240" customFormat="1">
      <c r="A4236" s="270"/>
      <c r="B4236" s="271"/>
      <c r="C4236" s="270"/>
      <c r="D4236" s="272"/>
      <c r="E4236" s="247"/>
      <c r="F4236" s="273"/>
      <c r="G4236" s="661"/>
      <c r="H4236" s="662"/>
    </row>
    <row r="4237" spans="1:8" s="240" customFormat="1">
      <c r="A4237" s="270"/>
      <c r="B4237" s="271"/>
      <c r="C4237" s="270"/>
      <c r="D4237" s="272"/>
      <c r="E4237" s="247"/>
      <c r="F4237" s="273"/>
      <c r="G4237" s="661"/>
      <c r="H4237" s="662"/>
    </row>
    <row r="4238" spans="1:8" s="240" customFormat="1">
      <c r="A4238" s="270"/>
      <c r="B4238" s="271"/>
      <c r="C4238" s="270"/>
      <c r="D4238" s="272"/>
      <c r="E4238" s="247"/>
      <c r="F4238" s="273"/>
      <c r="G4238" s="661"/>
      <c r="H4238" s="662"/>
    </row>
    <row r="4239" spans="1:8" s="240" customFormat="1">
      <c r="A4239" s="270"/>
      <c r="B4239" s="271"/>
      <c r="C4239" s="270"/>
      <c r="D4239" s="272"/>
      <c r="E4239" s="247"/>
      <c r="F4239" s="273"/>
      <c r="G4239" s="661"/>
      <c r="H4239" s="662"/>
    </row>
    <row r="4240" spans="1:8" s="240" customFormat="1">
      <c r="A4240" s="270"/>
      <c r="B4240" s="271"/>
      <c r="C4240" s="270"/>
      <c r="D4240" s="272"/>
      <c r="E4240" s="247"/>
      <c r="F4240" s="273"/>
      <c r="G4240" s="661"/>
      <c r="H4240" s="662"/>
    </row>
    <row r="4241" spans="1:8" s="240" customFormat="1">
      <c r="A4241" s="270"/>
      <c r="B4241" s="271"/>
      <c r="C4241" s="270"/>
      <c r="D4241" s="272"/>
      <c r="E4241" s="247"/>
      <c r="F4241" s="273"/>
      <c r="G4241" s="661"/>
      <c r="H4241" s="662"/>
    </row>
    <row r="4242" spans="1:8" s="240" customFormat="1">
      <c r="A4242" s="270"/>
      <c r="B4242" s="271"/>
      <c r="C4242" s="270"/>
      <c r="D4242" s="272"/>
      <c r="E4242" s="247"/>
      <c r="F4242" s="273"/>
      <c r="G4242" s="661"/>
      <c r="H4242" s="662"/>
    </row>
    <row r="4243" spans="1:8" s="240" customFormat="1">
      <c r="A4243" s="270"/>
      <c r="B4243" s="271"/>
      <c r="C4243" s="270"/>
      <c r="D4243" s="272"/>
      <c r="E4243" s="247"/>
      <c r="F4243" s="273"/>
      <c r="G4243" s="661"/>
      <c r="H4243" s="662"/>
    </row>
    <row r="4244" spans="1:8" s="240" customFormat="1">
      <c r="A4244" s="270"/>
      <c r="B4244" s="271"/>
      <c r="C4244" s="270"/>
      <c r="D4244" s="272"/>
      <c r="E4244" s="247"/>
      <c r="F4244" s="273"/>
      <c r="G4244" s="661"/>
      <c r="H4244" s="662"/>
    </row>
    <row r="4245" spans="1:8" s="240" customFormat="1">
      <c r="A4245" s="270"/>
      <c r="B4245" s="271"/>
      <c r="C4245" s="270"/>
      <c r="D4245" s="272"/>
      <c r="E4245" s="247"/>
      <c r="F4245" s="273"/>
      <c r="G4245" s="661"/>
      <c r="H4245" s="662"/>
    </row>
    <row r="4246" spans="1:8" s="240" customFormat="1">
      <c r="A4246" s="270"/>
      <c r="B4246" s="271"/>
      <c r="C4246" s="270"/>
      <c r="D4246" s="272"/>
      <c r="E4246" s="247"/>
      <c r="F4246" s="273"/>
      <c r="G4246" s="661"/>
      <c r="H4246" s="662"/>
    </row>
    <row r="4247" spans="1:8" s="240" customFormat="1">
      <c r="A4247" s="270"/>
      <c r="B4247" s="271"/>
      <c r="C4247" s="270"/>
      <c r="D4247" s="272"/>
      <c r="E4247" s="247"/>
      <c r="F4247" s="273"/>
      <c r="G4247" s="661"/>
      <c r="H4247" s="662"/>
    </row>
    <row r="4248" spans="1:8" s="240" customFormat="1">
      <c r="A4248" s="270"/>
      <c r="B4248" s="271"/>
      <c r="C4248" s="270"/>
      <c r="D4248" s="272"/>
      <c r="E4248" s="247"/>
      <c r="F4248" s="273"/>
      <c r="G4248" s="661"/>
      <c r="H4248" s="662"/>
    </row>
    <row r="4249" spans="1:8" s="240" customFormat="1">
      <c r="A4249" s="270"/>
      <c r="B4249" s="271"/>
      <c r="C4249" s="270"/>
      <c r="D4249" s="272"/>
      <c r="E4249" s="247"/>
      <c r="F4249" s="273"/>
      <c r="G4249" s="661"/>
      <c r="H4249" s="662"/>
    </row>
    <row r="4250" spans="1:8" s="240" customFormat="1">
      <c r="A4250" s="270"/>
      <c r="B4250" s="271"/>
      <c r="C4250" s="270"/>
      <c r="D4250" s="272"/>
      <c r="E4250" s="247"/>
      <c r="F4250" s="273"/>
      <c r="G4250" s="661"/>
      <c r="H4250" s="662"/>
    </row>
    <row r="4251" spans="1:8" s="240" customFormat="1">
      <c r="A4251" s="270"/>
      <c r="B4251" s="271"/>
      <c r="C4251" s="270"/>
      <c r="D4251" s="272"/>
      <c r="E4251" s="247"/>
      <c r="F4251" s="273"/>
      <c r="G4251" s="661"/>
      <c r="H4251" s="662"/>
    </row>
    <row r="4252" spans="1:8" s="240" customFormat="1">
      <c r="A4252" s="270"/>
      <c r="B4252" s="271"/>
      <c r="C4252" s="270"/>
      <c r="D4252" s="272"/>
      <c r="E4252" s="247"/>
      <c r="F4252" s="273"/>
      <c r="G4252" s="661"/>
      <c r="H4252" s="662"/>
    </row>
    <row r="4253" spans="1:8" s="240" customFormat="1">
      <c r="A4253" s="270"/>
      <c r="B4253" s="271"/>
      <c r="C4253" s="270"/>
      <c r="D4253" s="272"/>
      <c r="E4253" s="247"/>
      <c r="F4253" s="273"/>
      <c r="G4253" s="661"/>
      <c r="H4253" s="662"/>
    </row>
    <row r="4254" spans="1:8" s="240" customFormat="1">
      <c r="A4254" s="270"/>
      <c r="B4254" s="271"/>
      <c r="C4254" s="270"/>
      <c r="D4254" s="272"/>
      <c r="E4254" s="247"/>
      <c r="F4254" s="273"/>
      <c r="G4254" s="661"/>
      <c r="H4254" s="662"/>
    </row>
    <row r="4255" spans="1:8" s="240" customFormat="1">
      <c r="A4255" s="270"/>
      <c r="B4255" s="271"/>
      <c r="C4255" s="270"/>
      <c r="D4255" s="272"/>
      <c r="E4255" s="247"/>
      <c r="F4255" s="273"/>
      <c r="G4255" s="661"/>
      <c r="H4255" s="662"/>
    </row>
    <row r="4256" spans="1:8" s="240" customFormat="1">
      <c r="A4256" s="270"/>
      <c r="B4256" s="271"/>
      <c r="C4256" s="270"/>
      <c r="D4256" s="272"/>
      <c r="E4256" s="247"/>
      <c r="F4256" s="273"/>
      <c r="G4256" s="661"/>
      <c r="H4256" s="662"/>
    </row>
    <row r="4257" spans="1:8" s="240" customFormat="1">
      <c r="A4257" s="270"/>
      <c r="B4257" s="271"/>
      <c r="C4257" s="270"/>
      <c r="D4257" s="272"/>
      <c r="E4257" s="247"/>
      <c r="F4257" s="273"/>
      <c r="G4257" s="661"/>
      <c r="H4257" s="662"/>
    </row>
    <row r="4258" spans="1:8" s="240" customFormat="1">
      <c r="A4258" s="270"/>
      <c r="B4258" s="271"/>
      <c r="C4258" s="270"/>
      <c r="D4258" s="272"/>
      <c r="E4258" s="247"/>
      <c r="F4258" s="273"/>
      <c r="G4258" s="661"/>
      <c r="H4258" s="662"/>
    </row>
    <row r="4259" spans="1:8" s="240" customFormat="1">
      <c r="A4259" s="270"/>
      <c r="B4259" s="271"/>
      <c r="C4259" s="270"/>
      <c r="D4259" s="272"/>
      <c r="E4259" s="247"/>
      <c r="F4259" s="273"/>
      <c r="G4259" s="661"/>
      <c r="H4259" s="662"/>
    </row>
    <row r="4260" spans="1:8" s="240" customFormat="1">
      <c r="A4260" s="270"/>
      <c r="B4260" s="271"/>
      <c r="C4260" s="270"/>
      <c r="D4260" s="272"/>
      <c r="E4260" s="247"/>
      <c r="F4260" s="273"/>
      <c r="G4260" s="661"/>
      <c r="H4260" s="662"/>
    </row>
    <row r="4261" spans="1:8" s="240" customFormat="1">
      <c r="A4261" s="270"/>
      <c r="B4261" s="271"/>
      <c r="C4261" s="270"/>
      <c r="D4261" s="272"/>
      <c r="E4261" s="247"/>
      <c r="F4261" s="273"/>
      <c r="G4261" s="661"/>
      <c r="H4261" s="662"/>
    </row>
    <row r="4262" spans="1:8" s="240" customFormat="1">
      <c r="A4262" s="270"/>
      <c r="B4262" s="271"/>
      <c r="C4262" s="270"/>
      <c r="D4262" s="272"/>
      <c r="E4262" s="247"/>
      <c r="F4262" s="273"/>
      <c r="G4262" s="661"/>
      <c r="H4262" s="662"/>
    </row>
    <row r="4263" spans="1:8" s="240" customFormat="1">
      <c r="A4263" s="270"/>
      <c r="B4263" s="271"/>
      <c r="C4263" s="270"/>
      <c r="D4263" s="272"/>
      <c r="E4263" s="247"/>
      <c r="F4263" s="273"/>
      <c r="G4263" s="661"/>
      <c r="H4263" s="662"/>
    </row>
    <row r="4264" spans="1:8" s="240" customFormat="1">
      <c r="A4264" s="270"/>
      <c r="B4264" s="271"/>
      <c r="C4264" s="270"/>
      <c r="D4264" s="272"/>
      <c r="E4264" s="247"/>
      <c r="F4264" s="273"/>
      <c r="G4264" s="661"/>
      <c r="H4264" s="662"/>
    </row>
    <row r="4265" spans="1:8" s="240" customFormat="1">
      <c r="A4265" s="270"/>
      <c r="B4265" s="271"/>
      <c r="C4265" s="270"/>
      <c r="D4265" s="272"/>
      <c r="E4265" s="247"/>
      <c r="F4265" s="273"/>
      <c r="G4265" s="661"/>
      <c r="H4265" s="662"/>
    </row>
    <row r="4266" spans="1:8" s="240" customFormat="1">
      <c r="A4266" s="270"/>
      <c r="B4266" s="271"/>
      <c r="C4266" s="270"/>
      <c r="D4266" s="272"/>
      <c r="E4266" s="247"/>
      <c r="F4266" s="273"/>
      <c r="G4266" s="661"/>
      <c r="H4266" s="662"/>
    </row>
    <row r="4267" spans="1:8" s="240" customFormat="1">
      <c r="A4267" s="270"/>
      <c r="B4267" s="271"/>
      <c r="C4267" s="270"/>
      <c r="D4267" s="272"/>
      <c r="E4267" s="247"/>
      <c r="F4267" s="273"/>
      <c r="G4267" s="661"/>
      <c r="H4267" s="662"/>
    </row>
    <row r="4268" spans="1:8" s="240" customFormat="1">
      <c r="A4268" s="270"/>
      <c r="B4268" s="271"/>
      <c r="C4268" s="270"/>
      <c r="D4268" s="272"/>
      <c r="E4268" s="247"/>
      <c r="F4268" s="273"/>
      <c r="G4268" s="661"/>
      <c r="H4268" s="662"/>
    </row>
    <row r="4269" spans="1:8" s="240" customFormat="1">
      <c r="A4269" s="270"/>
      <c r="B4269" s="271"/>
      <c r="C4269" s="270"/>
      <c r="D4269" s="272"/>
      <c r="E4269" s="247"/>
      <c r="F4269" s="273"/>
      <c r="G4269" s="661"/>
      <c r="H4269" s="662"/>
    </row>
    <row r="4270" spans="1:8" s="240" customFormat="1">
      <c r="A4270" s="270"/>
      <c r="B4270" s="271"/>
      <c r="C4270" s="270"/>
      <c r="D4270" s="272"/>
      <c r="E4270" s="247"/>
      <c r="F4270" s="273"/>
      <c r="G4270" s="661"/>
      <c r="H4270" s="662"/>
    </row>
    <row r="4271" spans="1:8" s="240" customFormat="1">
      <c r="A4271" s="270"/>
      <c r="B4271" s="271"/>
      <c r="C4271" s="270"/>
      <c r="D4271" s="272"/>
      <c r="E4271" s="247"/>
      <c r="F4271" s="273"/>
      <c r="G4271" s="661"/>
      <c r="H4271" s="662"/>
    </row>
    <row r="4272" spans="1:8" s="240" customFormat="1">
      <c r="A4272" s="270"/>
      <c r="B4272" s="271"/>
      <c r="C4272" s="270"/>
      <c r="D4272" s="272"/>
      <c r="E4272" s="247"/>
      <c r="F4272" s="273"/>
      <c r="G4272" s="661"/>
      <c r="H4272" s="662"/>
    </row>
    <row r="4273" spans="1:8" s="240" customFormat="1">
      <c r="A4273" s="270"/>
      <c r="B4273" s="271"/>
      <c r="C4273" s="270"/>
      <c r="D4273" s="272"/>
      <c r="E4273" s="247"/>
      <c r="F4273" s="273"/>
      <c r="G4273" s="661"/>
      <c r="H4273" s="662"/>
    </row>
    <row r="4274" spans="1:8" s="240" customFormat="1">
      <c r="A4274" s="270"/>
      <c r="B4274" s="271"/>
      <c r="C4274" s="270"/>
      <c r="D4274" s="272"/>
      <c r="E4274" s="247"/>
      <c r="F4274" s="273"/>
      <c r="G4274" s="661"/>
      <c r="H4274" s="662"/>
    </row>
    <row r="4275" spans="1:8" s="240" customFormat="1">
      <c r="A4275" s="270"/>
      <c r="B4275" s="271"/>
      <c r="C4275" s="270"/>
      <c r="D4275" s="272"/>
      <c r="E4275" s="247"/>
      <c r="F4275" s="273"/>
      <c r="G4275" s="661"/>
      <c r="H4275" s="662"/>
    </row>
    <row r="4276" spans="1:8" s="240" customFormat="1">
      <c r="A4276" s="270"/>
      <c r="B4276" s="271"/>
      <c r="C4276" s="270"/>
      <c r="D4276" s="272"/>
      <c r="E4276" s="247"/>
      <c r="F4276" s="273"/>
      <c r="G4276" s="661"/>
      <c r="H4276" s="662"/>
    </row>
    <row r="4277" spans="1:8" s="240" customFormat="1">
      <c r="A4277" s="270"/>
      <c r="B4277" s="271"/>
      <c r="C4277" s="270"/>
      <c r="D4277" s="272"/>
      <c r="E4277" s="247"/>
      <c r="F4277" s="273"/>
      <c r="G4277" s="661"/>
      <c r="H4277" s="662"/>
    </row>
    <row r="4278" spans="1:8" s="240" customFormat="1">
      <c r="A4278" s="270"/>
      <c r="B4278" s="271"/>
      <c r="C4278" s="270"/>
      <c r="D4278" s="272"/>
      <c r="E4278" s="247"/>
      <c r="F4278" s="273"/>
      <c r="G4278" s="661"/>
      <c r="H4278" s="662"/>
    </row>
    <row r="4279" spans="1:8" s="240" customFormat="1">
      <c r="A4279" s="270"/>
      <c r="B4279" s="271"/>
      <c r="C4279" s="270"/>
      <c r="D4279" s="272"/>
      <c r="E4279" s="247"/>
      <c r="F4279" s="273"/>
      <c r="G4279" s="661"/>
      <c r="H4279" s="662"/>
    </row>
    <row r="4280" spans="1:8" s="240" customFormat="1">
      <c r="A4280" s="270"/>
      <c r="B4280" s="271"/>
      <c r="C4280" s="270"/>
      <c r="D4280" s="272"/>
      <c r="E4280" s="247"/>
      <c r="F4280" s="273"/>
      <c r="G4280" s="661"/>
      <c r="H4280" s="662"/>
    </row>
    <row r="4281" spans="1:8" s="240" customFormat="1">
      <c r="A4281" s="270"/>
      <c r="B4281" s="271"/>
      <c r="C4281" s="270"/>
      <c r="D4281" s="272"/>
      <c r="E4281" s="247"/>
      <c r="F4281" s="273"/>
      <c r="G4281" s="661"/>
      <c r="H4281" s="662"/>
    </row>
    <row r="4282" spans="1:8" s="240" customFormat="1">
      <c r="A4282" s="270"/>
      <c r="B4282" s="271"/>
      <c r="C4282" s="270"/>
      <c r="D4282" s="272"/>
      <c r="E4282" s="247"/>
      <c r="F4282" s="273"/>
      <c r="G4282" s="661"/>
      <c r="H4282" s="662"/>
    </row>
    <row r="4283" spans="1:8" s="240" customFormat="1">
      <c r="A4283" s="270"/>
      <c r="B4283" s="271"/>
      <c r="C4283" s="270"/>
      <c r="D4283" s="272"/>
      <c r="E4283" s="247"/>
      <c r="F4283" s="273"/>
      <c r="G4283" s="661"/>
      <c r="H4283" s="662"/>
    </row>
    <row r="4284" spans="1:8" s="240" customFormat="1">
      <c r="A4284" s="270"/>
      <c r="B4284" s="271"/>
      <c r="C4284" s="270"/>
      <c r="D4284" s="272"/>
      <c r="E4284" s="247"/>
      <c r="F4284" s="273"/>
      <c r="G4284" s="661"/>
      <c r="H4284" s="662"/>
    </row>
    <row r="4285" spans="1:8" s="240" customFormat="1">
      <c r="A4285" s="270"/>
      <c r="B4285" s="271"/>
      <c r="C4285" s="270"/>
      <c r="D4285" s="272"/>
      <c r="E4285" s="247"/>
      <c r="F4285" s="273"/>
      <c r="G4285" s="661"/>
      <c r="H4285" s="662"/>
    </row>
    <row r="4286" spans="1:8" s="240" customFormat="1">
      <c r="A4286" s="270"/>
      <c r="B4286" s="271"/>
      <c r="C4286" s="270"/>
      <c r="D4286" s="272"/>
      <c r="E4286" s="247"/>
      <c r="F4286" s="273"/>
      <c r="G4286" s="661"/>
      <c r="H4286" s="662"/>
    </row>
    <row r="4287" spans="1:8" s="240" customFormat="1">
      <c r="A4287" s="270"/>
      <c r="B4287" s="271"/>
      <c r="C4287" s="270"/>
      <c r="D4287" s="272"/>
      <c r="E4287" s="247"/>
      <c r="F4287" s="273"/>
      <c r="G4287" s="661"/>
      <c r="H4287" s="662"/>
    </row>
    <row r="4288" spans="1:8" s="240" customFormat="1">
      <c r="A4288" s="270"/>
      <c r="B4288" s="271"/>
      <c r="C4288" s="270"/>
      <c r="D4288" s="272"/>
      <c r="E4288" s="247"/>
      <c r="F4288" s="273"/>
      <c r="G4288" s="661"/>
      <c r="H4288" s="662"/>
    </row>
    <row r="4289" spans="1:8" s="240" customFormat="1">
      <c r="A4289" s="270"/>
      <c r="B4289" s="271"/>
      <c r="C4289" s="270"/>
      <c r="D4289" s="272"/>
      <c r="E4289" s="247"/>
      <c r="F4289" s="273"/>
      <c r="G4289" s="661"/>
      <c r="H4289" s="662"/>
    </row>
    <row r="4290" spans="1:8" s="240" customFormat="1">
      <c r="A4290" s="270"/>
      <c r="B4290" s="271"/>
      <c r="C4290" s="270"/>
      <c r="D4290" s="272"/>
      <c r="E4290" s="247"/>
      <c r="F4290" s="273"/>
      <c r="G4290" s="661"/>
      <c r="H4290" s="662"/>
    </row>
    <row r="4291" spans="1:8" s="240" customFormat="1">
      <c r="A4291" s="270"/>
      <c r="B4291" s="271"/>
      <c r="C4291" s="270"/>
      <c r="D4291" s="272"/>
      <c r="E4291" s="247"/>
      <c r="F4291" s="273"/>
      <c r="G4291" s="661"/>
      <c r="H4291" s="662"/>
    </row>
    <row r="4292" spans="1:8" s="240" customFormat="1">
      <c r="A4292" s="270"/>
      <c r="B4292" s="271"/>
      <c r="C4292" s="270"/>
      <c r="D4292" s="272"/>
      <c r="E4292" s="247"/>
      <c r="F4292" s="273"/>
      <c r="G4292" s="661"/>
      <c r="H4292" s="662"/>
    </row>
    <row r="4293" spans="1:8" s="240" customFormat="1">
      <c r="A4293" s="270"/>
      <c r="B4293" s="271"/>
      <c r="C4293" s="270"/>
      <c r="D4293" s="272"/>
      <c r="E4293" s="247"/>
      <c r="F4293" s="273"/>
      <c r="G4293" s="661"/>
      <c r="H4293" s="662"/>
    </row>
    <row r="4294" spans="1:8" s="240" customFormat="1">
      <c r="A4294" s="270"/>
      <c r="B4294" s="271"/>
      <c r="C4294" s="270"/>
      <c r="D4294" s="272"/>
      <c r="E4294" s="247"/>
      <c r="F4294" s="273"/>
      <c r="G4294" s="661"/>
      <c r="H4294" s="662"/>
    </row>
    <row r="4295" spans="1:8" s="240" customFormat="1">
      <c r="A4295" s="270"/>
      <c r="B4295" s="271"/>
      <c r="C4295" s="270"/>
      <c r="D4295" s="272"/>
      <c r="E4295" s="247"/>
      <c r="F4295" s="273"/>
      <c r="G4295" s="661"/>
      <c r="H4295" s="662"/>
    </row>
    <row r="4296" spans="1:8" s="240" customFormat="1">
      <c r="A4296" s="270"/>
      <c r="B4296" s="271"/>
      <c r="C4296" s="270"/>
      <c r="D4296" s="272"/>
      <c r="E4296" s="247"/>
      <c r="F4296" s="273"/>
      <c r="G4296" s="661"/>
      <c r="H4296" s="662"/>
    </row>
    <row r="4297" spans="1:8" s="240" customFormat="1">
      <c r="A4297" s="270"/>
      <c r="B4297" s="271"/>
      <c r="C4297" s="270"/>
      <c r="D4297" s="272"/>
      <c r="E4297" s="247"/>
      <c r="F4297" s="273"/>
      <c r="G4297" s="661"/>
      <c r="H4297" s="662"/>
    </row>
    <row r="4298" spans="1:8" s="240" customFormat="1">
      <c r="A4298" s="270"/>
      <c r="B4298" s="271"/>
      <c r="C4298" s="270"/>
      <c r="D4298" s="272"/>
      <c r="E4298" s="247"/>
      <c r="F4298" s="273"/>
      <c r="G4298" s="661"/>
      <c r="H4298" s="662"/>
    </row>
    <row r="4299" spans="1:8" s="240" customFormat="1">
      <c r="A4299" s="270"/>
      <c r="B4299" s="271"/>
      <c r="C4299" s="270"/>
      <c r="D4299" s="272"/>
      <c r="E4299" s="247"/>
      <c r="F4299" s="273"/>
      <c r="G4299" s="661"/>
      <c r="H4299" s="662"/>
    </row>
    <row r="4300" spans="1:8" s="240" customFormat="1">
      <c r="A4300" s="270"/>
      <c r="B4300" s="271"/>
      <c r="C4300" s="270"/>
      <c r="D4300" s="272"/>
      <c r="E4300" s="247"/>
      <c r="F4300" s="273"/>
      <c r="G4300" s="661"/>
      <c r="H4300" s="662"/>
    </row>
    <row r="4301" spans="1:8" s="240" customFormat="1">
      <c r="A4301" s="270"/>
      <c r="B4301" s="271"/>
      <c r="C4301" s="270"/>
      <c r="D4301" s="272"/>
      <c r="E4301" s="247"/>
      <c r="F4301" s="273"/>
      <c r="G4301" s="661"/>
      <c r="H4301" s="662"/>
    </row>
    <row r="4302" spans="1:8" s="240" customFormat="1">
      <c r="A4302" s="270"/>
      <c r="B4302" s="271"/>
      <c r="C4302" s="270"/>
      <c r="D4302" s="272"/>
      <c r="E4302" s="247"/>
      <c r="F4302" s="273"/>
      <c r="G4302" s="661"/>
      <c r="H4302" s="662"/>
    </row>
    <row r="4303" spans="1:8" s="240" customFormat="1">
      <c r="A4303" s="270"/>
      <c r="B4303" s="271"/>
      <c r="C4303" s="270"/>
      <c r="D4303" s="272"/>
      <c r="E4303" s="247"/>
      <c r="F4303" s="273"/>
      <c r="G4303" s="661"/>
      <c r="H4303" s="662"/>
    </row>
    <row r="4304" spans="1:8" s="240" customFormat="1">
      <c r="A4304" s="270"/>
      <c r="B4304" s="271"/>
      <c r="C4304" s="270"/>
      <c r="D4304" s="272"/>
      <c r="E4304" s="247"/>
      <c r="F4304" s="273"/>
      <c r="G4304" s="661"/>
      <c r="H4304" s="662"/>
    </row>
    <row r="4305" spans="1:8" s="240" customFormat="1">
      <c r="A4305" s="270"/>
      <c r="B4305" s="271"/>
      <c r="C4305" s="270"/>
      <c r="D4305" s="272"/>
      <c r="E4305" s="247"/>
      <c r="F4305" s="273"/>
      <c r="G4305" s="661"/>
      <c r="H4305" s="662"/>
    </row>
    <row r="4306" spans="1:8" s="240" customFormat="1">
      <c r="A4306" s="270"/>
      <c r="B4306" s="271"/>
      <c r="C4306" s="270"/>
      <c r="D4306" s="272"/>
      <c r="E4306" s="247"/>
      <c r="F4306" s="273"/>
      <c r="G4306" s="661"/>
      <c r="H4306" s="662"/>
    </row>
    <row r="4307" spans="1:8" s="240" customFormat="1">
      <c r="A4307" s="270"/>
      <c r="B4307" s="271"/>
      <c r="C4307" s="270"/>
      <c r="D4307" s="272"/>
      <c r="E4307" s="247"/>
      <c r="F4307" s="273"/>
      <c r="G4307" s="661"/>
      <c r="H4307" s="662"/>
    </row>
    <row r="4308" spans="1:8" s="240" customFormat="1">
      <c r="A4308" s="270"/>
      <c r="B4308" s="271"/>
      <c r="C4308" s="270"/>
      <c r="D4308" s="272"/>
      <c r="E4308" s="247"/>
      <c r="F4308" s="273"/>
      <c r="G4308" s="661"/>
      <c r="H4308" s="662"/>
    </row>
    <row r="4309" spans="1:8" s="240" customFormat="1">
      <c r="A4309" s="270"/>
      <c r="B4309" s="271"/>
      <c r="C4309" s="270"/>
      <c r="D4309" s="272"/>
      <c r="E4309" s="247"/>
      <c r="F4309" s="273"/>
      <c r="G4309" s="661"/>
      <c r="H4309" s="662"/>
    </row>
    <row r="4310" spans="1:8" s="240" customFormat="1">
      <c r="A4310" s="270"/>
      <c r="B4310" s="271"/>
      <c r="C4310" s="270"/>
      <c r="D4310" s="272"/>
      <c r="E4310" s="247"/>
      <c r="F4310" s="273"/>
      <c r="G4310" s="661"/>
      <c r="H4310" s="662"/>
    </row>
    <row r="4311" spans="1:8" s="240" customFormat="1">
      <c r="A4311" s="270"/>
      <c r="B4311" s="271"/>
      <c r="C4311" s="270"/>
      <c r="D4311" s="272"/>
      <c r="E4311" s="247"/>
      <c r="F4311" s="273"/>
      <c r="G4311" s="661"/>
      <c r="H4311" s="662"/>
    </row>
    <row r="4312" spans="1:8" s="240" customFormat="1">
      <c r="A4312" s="270"/>
      <c r="B4312" s="271"/>
      <c r="C4312" s="270"/>
      <c r="D4312" s="272"/>
      <c r="E4312" s="247"/>
      <c r="F4312" s="273"/>
      <c r="G4312" s="661"/>
      <c r="H4312" s="662"/>
    </row>
    <row r="4313" spans="1:8" s="240" customFormat="1">
      <c r="A4313" s="270"/>
      <c r="B4313" s="271"/>
      <c r="C4313" s="270"/>
      <c r="D4313" s="272"/>
      <c r="E4313" s="247"/>
      <c r="F4313" s="273"/>
      <c r="G4313" s="661"/>
      <c r="H4313" s="662"/>
    </row>
    <row r="4314" spans="1:8" s="240" customFormat="1">
      <c r="A4314" s="270"/>
      <c r="B4314" s="271"/>
      <c r="C4314" s="270"/>
      <c r="D4314" s="272"/>
      <c r="E4314" s="247"/>
      <c r="F4314" s="273"/>
      <c r="G4314" s="661"/>
      <c r="H4314" s="662"/>
    </row>
    <row r="4315" spans="1:8" s="240" customFormat="1">
      <c r="A4315" s="270"/>
      <c r="B4315" s="271"/>
      <c r="C4315" s="270"/>
      <c r="D4315" s="272"/>
      <c r="E4315" s="247"/>
      <c r="F4315" s="273"/>
      <c r="G4315" s="661"/>
      <c r="H4315" s="662"/>
    </row>
    <row r="4316" spans="1:8" s="240" customFormat="1">
      <c r="A4316" s="270"/>
      <c r="B4316" s="271"/>
      <c r="C4316" s="270"/>
      <c r="D4316" s="272"/>
      <c r="E4316" s="247"/>
      <c r="F4316" s="273"/>
      <c r="G4316" s="661"/>
      <c r="H4316" s="662"/>
    </row>
    <row r="4317" spans="1:8" s="240" customFormat="1">
      <c r="A4317" s="270"/>
      <c r="B4317" s="271"/>
      <c r="C4317" s="270"/>
      <c r="D4317" s="272"/>
      <c r="E4317" s="247"/>
      <c r="F4317" s="273"/>
      <c r="G4317" s="661"/>
      <c r="H4317" s="662"/>
    </row>
    <row r="4318" spans="1:8" s="240" customFormat="1">
      <c r="A4318" s="270"/>
      <c r="B4318" s="271"/>
      <c r="C4318" s="270"/>
      <c r="D4318" s="272"/>
      <c r="E4318" s="247"/>
      <c r="F4318" s="273"/>
      <c r="G4318" s="661"/>
      <c r="H4318" s="662"/>
    </row>
    <row r="4319" spans="1:8" s="240" customFormat="1">
      <c r="A4319" s="270"/>
      <c r="B4319" s="271"/>
      <c r="C4319" s="270"/>
      <c r="D4319" s="272"/>
      <c r="E4319" s="247"/>
      <c r="F4319" s="273"/>
      <c r="G4319" s="661"/>
      <c r="H4319" s="662"/>
    </row>
    <row r="4320" spans="1:8" s="240" customFormat="1">
      <c r="A4320" s="270"/>
      <c r="B4320" s="271"/>
      <c r="C4320" s="270"/>
      <c r="D4320" s="272"/>
      <c r="E4320" s="247"/>
      <c r="F4320" s="273"/>
      <c r="G4320" s="661"/>
      <c r="H4320" s="662"/>
    </row>
    <row r="4321" spans="1:8" s="240" customFormat="1">
      <c r="A4321" s="270"/>
      <c r="B4321" s="271"/>
      <c r="C4321" s="270"/>
      <c r="D4321" s="272"/>
      <c r="E4321" s="247"/>
      <c r="F4321" s="273"/>
      <c r="G4321" s="661"/>
      <c r="H4321" s="662"/>
    </row>
    <row r="4322" spans="1:8" s="240" customFormat="1">
      <c r="A4322" s="270"/>
      <c r="B4322" s="271"/>
      <c r="C4322" s="270"/>
      <c r="D4322" s="272"/>
      <c r="E4322" s="247"/>
      <c r="F4322" s="273"/>
      <c r="G4322" s="661"/>
      <c r="H4322" s="662"/>
    </row>
    <row r="4323" spans="1:8" s="240" customFormat="1">
      <c r="A4323" s="270"/>
      <c r="B4323" s="271"/>
      <c r="C4323" s="270"/>
      <c r="D4323" s="272"/>
      <c r="E4323" s="247"/>
      <c r="F4323" s="273"/>
      <c r="G4323" s="661"/>
      <c r="H4323" s="662"/>
    </row>
    <row r="4324" spans="1:8" s="240" customFormat="1">
      <c r="A4324" s="270"/>
      <c r="B4324" s="271"/>
      <c r="C4324" s="270"/>
      <c r="D4324" s="272"/>
      <c r="E4324" s="247"/>
      <c r="F4324" s="273"/>
      <c r="G4324" s="661"/>
      <c r="H4324" s="662"/>
    </row>
    <row r="4325" spans="1:8" s="240" customFormat="1">
      <c r="A4325" s="270"/>
      <c r="B4325" s="271"/>
      <c r="C4325" s="270"/>
      <c r="D4325" s="272"/>
      <c r="E4325" s="247"/>
      <c r="F4325" s="273"/>
      <c r="G4325" s="661"/>
      <c r="H4325" s="662"/>
    </row>
    <row r="4326" spans="1:8" s="240" customFormat="1">
      <c r="A4326" s="270"/>
      <c r="B4326" s="271"/>
      <c r="C4326" s="270"/>
      <c r="D4326" s="272"/>
      <c r="E4326" s="247"/>
      <c r="F4326" s="273"/>
      <c r="G4326" s="661"/>
      <c r="H4326" s="662"/>
    </row>
    <row r="4327" spans="1:8" s="240" customFormat="1">
      <c r="A4327" s="270"/>
      <c r="B4327" s="271"/>
      <c r="C4327" s="270"/>
      <c r="D4327" s="272"/>
      <c r="E4327" s="247"/>
      <c r="F4327" s="273"/>
      <c r="G4327" s="661"/>
      <c r="H4327" s="662"/>
    </row>
    <row r="4328" spans="1:8" s="240" customFormat="1">
      <c r="A4328" s="270"/>
      <c r="B4328" s="271"/>
      <c r="C4328" s="270"/>
      <c r="D4328" s="272"/>
      <c r="E4328" s="247"/>
      <c r="F4328" s="273"/>
      <c r="G4328" s="661"/>
      <c r="H4328" s="662"/>
    </row>
    <row r="4329" spans="1:8" s="240" customFormat="1">
      <c r="A4329" s="270"/>
      <c r="B4329" s="271"/>
      <c r="C4329" s="270"/>
      <c r="D4329" s="272"/>
      <c r="E4329" s="247"/>
      <c r="F4329" s="273"/>
      <c r="G4329" s="661"/>
      <c r="H4329" s="662"/>
    </row>
    <row r="4330" spans="1:8" s="240" customFormat="1">
      <c r="A4330" s="270"/>
      <c r="B4330" s="271"/>
      <c r="C4330" s="270"/>
      <c r="D4330" s="272"/>
      <c r="E4330" s="247"/>
      <c r="F4330" s="273"/>
      <c r="G4330" s="661"/>
      <c r="H4330" s="662"/>
    </row>
    <row r="4331" spans="1:8" s="240" customFormat="1">
      <c r="A4331" s="270"/>
      <c r="B4331" s="271"/>
      <c r="C4331" s="270"/>
      <c r="D4331" s="272"/>
      <c r="E4331" s="247"/>
      <c r="F4331" s="273"/>
      <c r="G4331" s="661"/>
      <c r="H4331" s="662"/>
    </row>
    <row r="4332" spans="1:8" s="240" customFormat="1">
      <c r="A4332" s="270"/>
      <c r="B4332" s="271"/>
      <c r="C4332" s="270"/>
      <c r="D4332" s="272"/>
      <c r="E4332" s="247"/>
      <c r="F4332" s="273"/>
      <c r="G4332" s="661"/>
      <c r="H4332" s="662"/>
    </row>
    <row r="4333" spans="1:8" s="240" customFormat="1">
      <c r="A4333" s="270"/>
      <c r="B4333" s="271"/>
      <c r="C4333" s="270"/>
      <c r="D4333" s="272"/>
      <c r="E4333" s="247"/>
      <c r="F4333" s="273"/>
      <c r="G4333" s="661"/>
      <c r="H4333" s="662"/>
    </row>
    <row r="4334" spans="1:8" s="240" customFormat="1">
      <c r="A4334" s="270"/>
      <c r="B4334" s="271"/>
      <c r="C4334" s="270"/>
      <c r="D4334" s="272"/>
      <c r="E4334" s="247"/>
      <c r="F4334" s="273"/>
      <c r="G4334" s="661"/>
      <c r="H4334" s="662"/>
    </row>
    <row r="4335" spans="1:8" s="240" customFormat="1">
      <c r="A4335" s="270"/>
      <c r="B4335" s="271"/>
      <c r="C4335" s="270"/>
      <c r="D4335" s="272"/>
      <c r="E4335" s="247"/>
      <c r="F4335" s="273"/>
      <c r="G4335" s="661"/>
      <c r="H4335" s="662"/>
    </row>
    <row r="4336" spans="1:8" s="240" customFormat="1">
      <c r="A4336" s="270"/>
      <c r="B4336" s="271"/>
      <c r="C4336" s="270"/>
      <c r="D4336" s="272"/>
      <c r="E4336" s="247"/>
      <c r="F4336" s="273"/>
      <c r="G4336" s="661"/>
      <c r="H4336" s="662"/>
    </row>
    <row r="4337" spans="1:8" s="240" customFormat="1">
      <c r="A4337" s="270"/>
      <c r="B4337" s="271"/>
      <c r="C4337" s="270"/>
      <c r="D4337" s="272"/>
      <c r="E4337" s="247"/>
      <c r="F4337" s="273"/>
      <c r="G4337" s="661"/>
      <c r="H4337" s="662"/>
    </row>
    <row r="4338" spans="1:8" s="240" customFormat="1">
      <c r="A4338" s="270"/>
      <c r="B4338" s="271"/>
      <c r="C4338" s="270"/>
      <c r="D4338" s="272"/>
      <c r="E4338" s="247"/>
      <c r="F4338" s="273"/>
      <c r="G4338" s="661"/>
      <c r="H4338" s="662"/>
    </row>
    <row r="4339" spans="1:8" s="240" customFormat="1">
      <c r="A4339" s="270"/>
      <c r="B4339" s="271"/>
      <c r="C4339" s="270"/>
      <c r="D4339" s="272"/>
      <c r="E4339" s="247"/>
      <c r="F4339" s="273"/>
      <c r="G4339" s="661"/>
      <c r="H4339" s="662"/>
    </row>
    <row r="4340" spans="1:8" s="240" customFormat="1">
      <c r="A4340" s="270"/>
      <c r="B4340" s="271"/>
      <c r="C4340" s="270"/>
      <c r="D4340" s="272"/>
      <c r="E4340" s="247"/>
      <c r="F4340" s="273"/>
      <c r="G4340" s="661"/>
      <c r="H4340" s="662"/>
    </row>
    <row r="4341" spans="1:8" s="240" customFormat="1">
      <c r="A4341" s="270"/>
      <c r="B4341" s="271"/>
      <c r="C4341" s="270"/>
      <c r="D4341" s="272"/>
      <c r="E4341" s="247"/>
      <c r="F4341" s="273"/>
      <c r="G4341" s="661"/>
      <c r="H4341" s="662"/>
    </row>
    <row r="4342" spans="1:8" s="240" customFormat="1">
      <c r="A4342" s="270"/>
      <c r="B4342" s="271"/>
      <c r="C4342" s="270"/>
      <c r="D4342" s="272"/>
      <c r="E4342" s="247"/>
      <c r="F4342" s="273"/>
      <c r="G4342" s="661"/>
      <c r="H4342" s="662"/>
    </row>
    <row r="4343" spans="1:8" s="240" customFormat="1">
      <c r="A4343" s="270"/>
      <c r="B4343" s="271"/>
      <c r="C4343" s="270"/>
      <c r="D4343" s="272"/>
      <c r="E4343" s="247"/>
      <c r="F4343" s="273"/>
      <c r="G4343" s="661"/>
      <c r="H4343" s="662"/>
    </row>
    <row r="4344" spans="1:8" s="240" customFormat="1">
      <c r="A4344" s="270"/>
      <c r="B4344" s="271"/>
      <c r="C4344" s="270"/>
      <c r="D4344" s="272"/>
      <c r="E4344" s="247"/>
      <c r="F4344" s="273"/>
      <c r="G4344" s="661"/>
      <c r="H4344" s="662"/>
    </row>
    <row r="4345" spans="1:8" s="240" customFormat="1">
      <c r="A4345" s="270"/>
      <c r="B4345" s="271"/>
      <c r="C4345" s="270"/>
      <c r="D4345" s="272"/>
      <c r="E4345" s="247"/>
      <c r="F4345" s="273"/>
      <c r="G4345" s="661"/>
      <c r="H4345" s="662"/>
    </row>
    <row r="4346" spans="1:8" s="240" customFormat="1">
      <c r="A4346" s="270"/>
      <c r="B4346" s="271"/>
      <c r="C4346" s="270"/>
      <c r="D4346" s="272"/>
      <c r="E4346" s="247"/>
      <c r="F4346" s="273"/>
      <c r="G4346" s="661"/>
      <c r="H4346" s="662"/>
    </row>
    <row r="4347" spans="1:8" s="240" customFormat="1">
      <c r="A4347" s="270"/>
      <c r="B4347" s="271"/>
      <c r="C4347" s="270"/>
      <c r="D4347" s="272"/>
      <c r="E4347" s="247"/>
      <c r="F4347" s="273"/>
      <c r="G4347" s="661"/>
      <c r="H4347" s="662"/>
    </row>
    <row r="4348" spans="1:8" s="240" customFormat="1">
      <c r="A4348" s="270"/>
      <c r="B4348" s="271"/>
      <c r="C4348" s="270"/>
      <c r="D4348" s="272"/>
      <c r="E4348" s="247"/>
      <c r="F4348" s="273"/>
      <c r="G4348" s="661"/>
      <c r="H4348" s="662"/>
    </row>
    <row r="4349" spans="1:8" s="240" customFormat="1">
      <c r="A4349" s="270"/>
      <c r="B4349" s="271"/>
      <c r="C4349" s="270"/>
      <c r="D4349" s="272"/>
      <c r="E4349" s="247"/>
      <c r="F4349" s="273"/>
      <c r="G4349" s="661"/>
      <c r="H4349" s="662"/>
    </row>
    <row r="4350" spans="1:8" s="240" customFormat="1">
      <c r="A4350" s="270"/>
      <c r="B4350" s="271"/>
      <c r="C4350" s="270"/>
      <c r="D4350" s="272"/>
      <c r="E4350" s="247"/>
      <c r="F4350" s="273"/>
      <c r="G4350" s="661"/>
      <c r="H4350" s="662"/>
    </row>
    <row r="4351" spans="1:8" s="240" customFormat="1">
      <c r="A4351" s="270"/>
      <c r="B4351" s="271"/>
      <c r="C4351" s="270"/>
      <c r="D4351" s="272"/>
      <c r="E4351" s="247"/>
      <c r="F4351" s="273"/>
      <c r="G4351" s="661"/>
      <c r="H4351" s="662"/>
    </row>
    <row r="4352" spans="1:8" s="240" customFormat="1">
      <c r="A4352" s="270"/>
      <c r="B4352" s="271"/>
      <c r="C4352" s="270"/>
      <c r="D4352" s="272"/>
      <c r="E4352" s="247"/>
      <c r="F4352" s="273"/>
      <c r="G4352" s="661"/>
      <c r="H4352" s="662"/>
    </row>
    <row r="4353" spans="1:8" s="240" customFormat="1">
      <c r="A4353" s="270"/>
      <c r="B4353" s="271"/>
      <c r="C4353" s="270"/>
      <c r="D4353" s="272"/>
      <c r="E4353" s="247"/>
      <c r="F4353" s="273"/>
      <c r="G4353" s="661"/>
      <c r="H4353" s="662"/>
    </row>
    <row r="4354" spans="1:8" s="240" customFormat="1">
      <c r="A4354" s="270"/>
      <c r="B4354" s="271"/>
      <c r="C4354" s="270"/>
      <c r="D4354" s="272"/>
      <c r="E4354" s="247"/>
      <c r="F4354" s="273"/>
      <c r="G4354" s="661"/>
      <c r="H4354" s="662"/>
    </row>
    <row r="4355" spans="1:8" s="240" customFormat="1">
      <c r="A4355" s="270"/>
      <c r="B4355" s="271"/>
      <c r="C4355" s="270"/>
      <c r="D4355" s="272"/>
      <c r="E4355" s="247"/>
      <c r="F4355" s="273"/>
      <c r="G4355" s="661"/>
      <c r="H4355" s="662"/>
    </row>
    <row r="4356" spans="1:8" s="240" customFormat="1">
      <c r="A4356" s="270"/>
      <c r="B4356" s="271"/>
      <c r="C4356" s="270"/>
      <c r="D4356" s="272"/>
      <c r="E4356" s="247"/>
      <c r="F4356" s="273"/>
      <c r="G4356" s="661"/>
      <c r="H4356" s="662"/>
    </row>
    <row r="4357" spans="1:8" s="240" customFormat="1">
      <c r="A4357" s="270"/>
      <c r="B4357" s="271"/>
      <c r="C4357" s="270"/>
      <c r="D4357" s="272"/>
      <c r="E4357" s="247"/>
      <c r="F4357" s="273"/>
      <c r="G4357" s="661"/>
      <c r="H4357" s="662"/>
    </row>
    <row r="4358" spans="1:8" s="240" customFormat="1">
      <c r="A4358" s="270"/>
      <c r="B4358" s="271"/>
      <c r="C4358" s="270"/>
      <c r="D4358" s="272"/>
      <c r="E4358" s="247"/>
      <c r="F4358" s="273"/>
      <c r="G4358" s="661"/>
      <c r="H4358" s="662"/>
    </row>
    <row r="4359" spans="1:8" s="240" customFormat="1">
      <c r="A4359" s="270"/>
      <c r="B4359" s="271"/>
      <c r="C4359" s="270"/>
      <c r="D4359" s="272"/>
      <c r="E4359" s="247"/>
      <c r="F4359" s="273"/>
      <c r="G4359" s="661"/>
      <c r="H4359" s="662"/>
    </row>
    <row r="4360" spans="1:8" s="240" customFormat="1">
      <c r="A4360" s="270"/>
      <c r="B4360" s="271"/>
      <c r="C4360" s="270"/>
      <c r="D4360" s="272"/>
      <c r="E4360" s="247"/>
      <c r="F4360" s="273"/>
      <c r="G4360" s="661"/>
      <c r="H4360" s="662"/>
    </row>
    <row r="4361" spans="1:8" s="240" customFormat="1">
      <c r="A4361" s="270"/>
      <c r="B4361" s="271"/>
      <c r="C4361" s="270"/>
      <c r="D4361" s="272"/>
      <c r="E4361" s="247"/>
      <c r="F4361" s="273"/>
      <c r="G4361" s="661"/>
      <c r="H4361" s="662"/>
    </row>
    <row r="4362" spans="1:8" s="240" customFormat="1">
      <c r="A4362" s="270"/>
      <c r="B4362" s="271"/>
      <c r="C4362" s="270"/>
      <c r="D4362" s="272"/>
      <c r="E4362" s="247"/>
      <c r="F4362" s="273"/>
      <c r="G4362" s="661"/>
      <c r="H4362" s="662"/>
    </row>
    <row r="4363" spans="1:8" s="240" customFormat="1">
      <c r="A4363" s="270"/>
      <c r="B4363" s="271"/>
      <c r="C4363" s="270"/>
      <c r="D4363" s="272"/>
      <c r="E4363" s="247"/>
      <c r="F4363" s="273"/>
      <c r="G4363" s="661"/>
      <c r="H4363" s="662"/>
    </row>
    <row r="4364" spans="1:8" s="240" customFormat="1">
      <c r="A4364" s="270"/>
      <c r="B4364" s="271"/>
      <c r="C4364" s="270"/>
      <c r="D4364" s="272"/>
      <c r="E4364" s="247"/>
      <c r="F4364" s="273"/>
      <c r="G4364" s="661"/>
      <c r="H4364" s="662"/>
    </row>
    <row r="4365" spans="1:8" s="240" customFormat="1">
      <c r="A4365" s="270"/>
      <c r="B4365" s="271"/>
      <c r="C4365" s="270"/>
      <c r="D4365" s="272"/>
      <c r="E4365" s="247"/>
      <c r="F4365" s="273"/>
      <c r="G4365" s="661"/>
      <c r="H4365" s="662"/>
    </row>
    <row r="4366" spans="1:8" s="240" customFormat="1">
      <c r="A4366" s="270"/>
      <c r="B4366" s="271"/>
      <c r="C4366" s="270"/>
      <c r="D4366" s="272"/>
      <c r="E4366" s="247"/>
      <c r="F4366" s="273"/>
      <c r="G4366" s="661"/>
      <c r="H4366" s="662"/>
    </row>
    <row r="4367" spans="1:8" s="240" customFormat="1">
      <c r="A4367" s="270"/>
      <c r="B4367" s="271"/>
      <c r="C4367" s="270"/>
      <c r="D4367" s="272"/>
      <c r="E4367" s="247"/>
      <c r="F4367" s="273"/>
      <c r="G4367" s="661"/>
      <c r="H4367" s="662"/>
    </row>
    <row r="4368" spans="1:8" s="240" customFormat="1">
      <c r="A4368" s="270"/>
      <c r="B4368" s="271"/>
      <c r="C4368" s="270"/>
      <c r="D4368" s="272"/>
      <c r="E4368" s="247"/>
      <c r="F4368" s="273"/>
      <c r="G4368" s="661"/>
      <c r="H4368" s="662"/>
    </row>
    <row r="4369" spans="1:8" s="240" customFormat="1">
      <c r="A4369" s="270"/>
      <c r="B4369" s="271"/>
      <c r="C4369" s="270"/>
      <c r="D4369" s="272"/>
      <c r="E4369" s="247"/>
      <c r="F4369" s="273"/>
      <c r="G4369" s="661"/>
      <c r="H4369" s="662"/>
    </row>
    <row r="4370" spans="1:8" s="240" customFormat="1">
      <c r="A4370" s="270"/>
      <c r="B4370" s="271"/>
      <c r="C4370" s="270"/>
      <c r="D4370" s="272"/>
      <c r="E4370" s="247"/>
      <c r="F4370" s="273"/>
      <c r="G4370" s="661"/>
      <c r="H4370" s="662"/>
    </row>
    <row r="4371" spans="1:8" s="240" customFormat="1">
      <c r="A4371" s="270"/>
      <c r="B4371" s="271"/>
      <c r="C4371" s="270"/>
      <c r="D4371" s="272"/>
      <c r="E4371" s="247"/>
      <c r="F4371" s="273"/>
      <c r="G4371" s="661"/>
      <c r="H4371" s="662"/>
    </row>
    <row r="4372" spans="1:8" s="240" customFormat="1">
      <c r="A4372" s="270"/>
      <c r="B4372" s="271"/>
      <c r="C4372" s="270"/>
      <c r="D4372" s="272"/>
      <c r="E4372" s="247"/>
      <c r="F4372" s="273"/>
      <c r="G4372" s="661"/>
      <c r="H4372" s="662"/>
    </row>
    <row r="4373" spans="1:8" s="240" customFormat="1">
      <c r="A4373" s="270"/>
      <c r="B4373" s="271"/>
      <c r="C4373" s="270"/>
      <c r="D4373" s="272"/>
      <c r="E4373" s="247"/>
      <c r="F4373" s="273"/>
      <c r="G4373" s="661"/>
      <c r="H4373" s="662"/>
    </row>
    <row r="4374" spans="1:8" s="240" customFormat="1">
      <c r="A4374" s="270"/>
      <c r="B4374" s="271"/>
      <c r="C4374" s="270"/>
      <c r="D4374" s="272"/>
      <c r="E4374" s="247"/>
      <c r="F4374" s="273"/>
      <c r="G4374" s="661"/>
      <c r="H4374" s="662"/>
    </row>
    <row r="4375" spans="1:8" s="240" customFormat="1">
      <c r="A4375" s="270"/>
      <c r="B4375" s="271"/>
      <c r="C4375" s="270"/>
      <c r="D4375" s="272"/>
      <c r="E4375" s="247"/>
      <c r="F4375" s="273"/>
      <c r="G4375" s="661"/>
      <c r="H4375" s="662"/>
    </row>
    <row r="4376" spans="1:8" s="240" customFormat="1">
      <c r="A4376" s="270"/>
      <c r="B4376" s="271"/>
      <c r="C4376" s="270"/>
      <c r="D4376" s="272"/>
      <c r="E4376" s="247"/>
      <c r="F4376" s="273"/>
      <c r="G4376" s="661"/>
      <c r="H4376" s="662"/>
    </row>
    <row r="4377" spans="1:8" s="240" customFormat="1">
      <c r="A4377" s="270"/>
      <c r="B4377" s="271"/>
      <c r="C4377" s="270"/>
      <c r="D4377" s="272"/>
      <c r="E4377" s="247"/>
      <c r="F4377" s="273"/>
      <c r="G4377" s="661"/>
      <c r="H4377" s="662"/>
    </row>
    <row r="4378" spans="1:8" s="240" customFormat="1">
      <c r="A4378" s="270"/>
      <c r="B4378" s="271"/>
      <c r="C4378" s="270"/>
      <c r="D4378" s="272"/>
      <c r="E4378" s="247"/>
      <c r="F4378" s="273"/>
      <c r="G4378" s="661"/>
      <c r="H4378" s="662"/>
    </row>
    <row r="4379" spans="1:8" s="240" customFormat="1">
      <c r="A4379" s="270"/>
      <c r="B4379" s="271"/>
      <c r="C4379" s="270"/>
      <c r="D4379" s="272"/>
      <c r="E4379" s="247"/>
      <c r="F4379" s="273"/>
      <c r="G4379" s="661"/>
      <c r="H4379" s="662"/>
    </row>
    <row r="4380" spans="1:8" s="240" customFormat="1">
      <c r="A4380" s="270"/>
      <c r="B4380" s="271"/>
      <c r="C4380" s="270"/>
      <c r="D4380" s="272"/>
      <c r="E4380" s="247"/>
      <c r="F4380" s="273"/>
      <c r="G4380" s="661"/>
      <c r="H4380" s="662"/>
    </row>
    <row r="4381" spans="1:8" s="240" customFormat="1">
      <c r="A4381" s="270"/>
      <c r="B4381" s="271"/>
      <c r="C4381" s="270"/>
      <c r="D4381" s="272"/>
      <c r="E4381" s="247"/>
      <c r="F4381" s="273"/>
      <c r="G4381" s="661"/>
      <c r="H4381" s="662"/>
    </row>
    <row r="4382" spans="1:8" s="240" customFormat="1">
      <c r="A4382" s="270"/>
      <c r="B4382" s="271"/>
      <c r="C4382" s="270"/>
      <c r="D4382" s="272"/>
      <c r="E4382" s="247"/>
      <c r="F4382" s="273"/>
      <c r="G4382" s="661"/>
      <c r="H4382" s="662"/>
    </row>
    <row r="4383" spans="1:8" s="240" customFormat="1">
      <c r="A4383" s="270"/>
      <c r="B4383" s="271"/>
      <c r="C4383" s="270"/>
      <c r="D4383" s="272"/>
      <c r="E4383" s="247"/>
      <c r="F4383" s="273"/>
      <c r="G4383" s="661"/>
      <c r="H4383" s="662"/>
    </row>
    <row r="4384" spans="1:8" s="240" customFormat="1">
      <c r="A4384" s="270"/>
      <c r="B4384" s="271"/>
      <c r="C4384" s="270"/>
      <c r="D4384" s="272"/>
      <c r="E4384" s="247"/>
      <c r="F4384" s="273"/>
      <c r="G4384" s="661"/>
      <c r="H4384" s="662"/>
    </row>
    <row r="4385" spans="1:8" s="240" customFormat="1">
      <c r="A4385" s="270"/>
      <c r="B4385" s="271"/>
      <c r="C4385" s="270"/>
      <c r="D4385" s="272"/>
      <c r="E4385" s="247"/>
      <c r="F4385" s="273"/>
      <c r="G4385" s="661"/>
      <c r="H4385" s="662"/>
    </row>
    <row r="4386" spans="1:8" s="240" customFormat="1">
      <c r="A4386" s="270"/>
      <c r="B4386" s="271"/>
      <c r="C4386" s="270"/>
      <c r="D4386" s="272"/>
      <c r="E4386" s="247"/>
      <c r="F4386" s="273"/>
      <c r="G4386" s="661"/>
      <c r="H4386" s="662"/>
    </row>
    <row r="4387" spans="1:8" s="240" customFormat="1">
      <c r="A4387" s="270"/>
      <c r="B4387" s="271"/>
      <c r="C4387" s="270"/>
      <c r="D4387" s="272"/>
      <c r="E4387" s="247"/>
      <c r="F4387" s="273"/>
      <c r="G4387" s="661"/>
      <c r="H4387" s="662"/>
    </row>
    <row r="4388" spans="1:8" s="240" customFormat="1">
      <c r="A4388" s="270"/>
      <c r="B4388" s="271"/>
      <c r="C4388" s="270"/>
      <c r="D4388" s="272"/>
      <c r="E4388" s="247"/>
      <c r="F4388" s="273"/>
      <c r="G4388" s="661"/>
      <c r="H4388" s="662"/>
    </row>
    <row r="4389" spans="1:8" s="240" customFormat="1">
      <c r="A4389" s="270"/>
      <c r="B4389" s="271"/>
      <c r="C4389" s="270"/>
      <c r="D4389" s="272"/>
      <c r="E4389" s="247"/>
      <c r="F4389" s="273"/>
      <c r="G4389" s="661"/>
      <c r="H4389" s="662"/>
    </row>
    <row r="4390" spans="1:8" s="240" customFormat="1">
      <c r="A4390" s="270"/>
      <c r="B4390" s="271"/>
      <c r="C4390" s="270"/>
      <c r="D4390" s="272"/>
      <c r="E4390" s="247"/>
      <c r="F4390" s="273"/>
      <c r="G4390" s="661"/>
      <c r="H4390" s="662"/>
    </row>
    <row r="4391" spans="1:8" s="240" customFormat="1">
      <c r="A4391" s="270"/>
      <c r="B4391" s="271"/>
      <c r="C4391" s="270"/>
      <c r="D4391" s="272"/>
      <c r="E4391" s="247"/>
      <c r="F4391" s="273"/>
      <c r="G4391" s="661"/>
      <c r="H4391" s="662"/>
    </row>
    <row r="4392" spans="1:8" s="240" customFormat="1">
      <c r="A4392" s="270"/>
      <c r="B4392" s="271"/>
      <c r="C4392" s="270"/>
      <c r="D4392" s="272"/>
      <c r="E4392" s="247"/>
      <c r="F4392" s="273"/>
      <c r="G4392" s="661"/>
      <c r="H4392" s="662"/>
    </row>
    <row r="4393" spans="1:8" s="240" customFormat="1">
      <c r="A4393" s="270"/>
      <c r="B4393" s="271"/>
      <c r="C4393" s="270"/>
      <c r="D4393" s="272"/>
      <c r="E4393" s="247"/>
      <c r="F4393" s="273"/>
      <c r="G4393" s="661"/>
      <c r="H4393" s="662"/>
    </row>
    <row r="4394" spans="1:8" s="240" customFormat="1">
      <c r="A4394" s="270"/>
      <c r="B4394" s="271"/>
      <c r="C4394" s="270"/>
      <c r="D4394" s="272"/>
      <c r="E4394" s="247"/>
      <c r="F4394" s="273"/>
      <c r="G4394" s="661"/>
      <c r="H4394" s="662"/>
    </row>
    <row r="4395" spans="1:8" s="240" customFormat="1">
      <c r="A4395" s="270"/>
      <c r="B4395" s="271"/>
      <c r="C4395" s="270"/>
      <c r="D4395" s="272"/>
      <c r="E4395" s="247"/>
      <c r="F4395" s="273"/>
      <c r="G4395" s="661"/>
      <c r="H4395" s="662"/>
    </row>
    <row r="4396" spans="1:8" s="240" customFormat="1">
      <c r="A4396" s="270"/>
      <c r="B4396" s="271"/>
      <c r="C4396" s="270"/>
      <c r="D4396" s="272"/>
      <c r="E4396" s="247"/>
      <c r="F4396" s="273"/>
      <c r="G4396" s="661"/>
      <c r="H4396" s="662"/>
    </row>
    <row r="4397" spans="1:8" s="240" customFormat="1">
      <c r="A4397" s="270"/>
      <c r="B4397" s="271"/>
      <c r="C4397" s="270"/>
      <c r="D4397" s="272"/>
      <c r="E4397" s="247"/>
      <c r="F4397" s="273"/>
      <c r="G4397" s="661"/>
      <c r="H4397" s="662"/>
    </row>
    <row r="4398" spans="1:8" s="240" customFormat="1">
      <c r="A4398" s="270"/>
      <c r="B4398" s="271"/>
      <c r="C4398" s="270"/>
      <c r="D4398" s="272"/>
      <c r="E4398" s="247"/>
      <c r="F4398" s="273"/>
      <c r="G4398" s="661"/>
      <c r="H4398" s="662"/>
    </row>
    <row r="4399" spans="1:8" s="240" customFormat="1">
      <c r="A4399" s="270"/>
      <c r="B4399" s="271"/>
      <c r="C4399" s="270"/>
      <c r="D4399" s="272"/>
      <c r="E4399" s="247"/>
      <c r="F4399" s="273"/>
      <c r="G4399" s="661"/>
      <c r="H4399" s="662"/>
    </row>
    <row r="4400" spans="1:8" s="240" customFormat="1">
      <c r="A4400" s="270"/>
      <c r="B4400" s="271"/>
      <c r="C4400" s="270"/>
      <c r="D4400" s="272"/>
      <c r="E4400" s="247"/>
      <c r="F4400" s="273"/>
      <c r="G4400" s="661"/>
      <c r="H4400" s="662"/>
    </row>
    <row r="4401" spans="1:8" s="240" customFormat="1">
      <c r="A4401" s="270"/>
      <c r="B4401" s="271"/>
      <c r="C4401" s="270"/>
      <c r="D4401" s="272"/>
      <c r="E4401" s="247"/>
      <c r="F4401" s="273"/>
      <c r="G4401" s="661"/>
      <c r="H4401" s="662"/>
    </row>
    <row r="4402" spans="1:8" s="240" customFormat="1">
      <c r="A4402" s="270"/>
      <c r="B4402" s="271"/>
      <c r="C4402" s="270"/>
      <c r="D4402" s="272"/>
      <c r="E4402" s="247"/>
      <c r="F4402" s="273"/>
      <c r="G4402" s="661"/>
      <c r="H4402" s="662"/>
    </row>
    <row r="4403" spans="1:8" s="240" customFormat="1">
      <c r="A4403" s="270"/>
      <c r="B4403" s="271"/>
      <c r="C4403" s="270"/>
      <c r="D4403" s="272"/>
      <c r="E4403" s="247"/>
      <c r="F4403" s="273"/>
      <c r="G4403" s="661"/>
      <c r="H4403" s="662"/>
    </row>
    <row r="4404" spans="1:8" s="240" customFormat="1">
      <c r="A4404" s="270"/>
      <c r="B4404" s="271"/>
      <c r="C4404" s="270"/>
      <c r="D4404" s="272"/>
      <c r="E4404" s="247"/>
      <c r="F4404" s="273"/>
      <c r="G4404" s="661"/>
      <c r="H4404" s="662"/>
    </row>
    <row r="4405" spans="1:8" s="240" customFormat="1">
      <c r="A4405" s="270"/>
      <c r="B4405" s="271"/>
      <c r="C4405" s="270"/>
      <c r="D4405" s="272"/>
      <c r="E4405" s="247"/>
      <c r="F4405" s="273"/>
      <c r="G4405" s="661"/>
      <c r="H4405" s="662"/>
    </row>
    <row r="4406" spans="1:8" s="240" customFormat="1">
      <c r="A4406" s="270"/>
      <c r="B4406" s="271"/>
      <c r="C4406" s="270"/>
      <c r="D4406" s="272"/>
      <c r="E4406" s="247"/>
      <c r="F4406" s="273"/>
      <c r="G4406" s="661"/>
      <c r="H4406" s="662"/>
    </row>
    <row r="4407" spans="1:8" s="240" customFormat="1">
      <c r="A4407" s="270"/>
      <c r="B4407" s="271"/>
      <c r="C4407" s="270"/>
      <c r="D4407" s="272"/>
      <c r="E4407" s="247"/>
      <c r="F4407" s="273"/>
      <c r="G4407" s="661"/>
      <c r="H4407" s="662"/>
    </row>
    <row r="4408" spans="1:8" s="240" customFormat="1">
      <c r="A4408" s="270"/>
      <c r="B4408" s="271"/>
      <c r="C4408" s="270"/>
      <c r="D4408" s="272"/>
      <c r="E4408" s="247"/>
      <c r="F4408" s="273"/>
      <c r="G4408" s="661"/>
      <c r="H4408" s="662"/>
    </row>
    <row r="4409" spans="1:8" s="240" customFormat="1">
      <c r="A4409" s="270"/>
      <c r="B4409" s="271"/>
      <c r="C4409" s="270"/>
      <c r="D4409" s="272"/>
      <c r="E4409" s="247"/>
      <c r="F4409" s="273"/>
      <c r="G4409" s="661"/>
      <c r="H4409" s="662"/>
    </row>
    <row r="4410" spans="1:8" s="240" customFormat="1">
      <c r="A4410" s="270"/>
      <c r="B4410" s="271"/>
      <c r="C4410" s="270"/>
      <c r="D4410" s="272"/>
      <c r="E4410" s="247"/>
      <c r="F4410" s="273"/>
      <c r="G4410" s="661"/>
      <c r="H4410" s="662"/>
    </row>
    <row r="4411" spans="1:8" s="240" customFormat="1">
      <c r="A4411" s="270"/>
      <c r="B4411" s="271"/>
      <c r="C4411" s="270"/>
      <c r="D4411" s="272"/>
      <c r="E4411" s="247"/>
      <c r="F4411" s="273"/>
      <c r="G4411" s="661"/>
      <c r="H4411" s="662"/>
    </row>
    <row r="4412" spans="1:8" s="240" customFormat="1">
      <c r="A4412" s="270"/>
      <c r="B4412" s="271"/>
      <c r="C4412" s="270"/>
      <c r="D4412" s="272"/>
      <c r="E4412" s="247"/>
      <c r="F4412" s="273"/>
      <c r="G4412" s="661"/>
      <c r="H4412" s="662"/>
    </row>
    <row r="4413" spans="1:8" s="240" customFormat="1">
      <c r="A4413" s="270"/>
      <c r="B4413" s="271"/>
      <c r="C4413" s="270"/>
      <c r="D4413" s="272"/>
      <c r="E4413" s="247"/>
      <c r="F4413" s="273"/>
      <c r="G4413" s="661"/>
      <c r="H4413" s="662"/>
    </row>
    <row r="4414" spans="1:8" s="240" customFormat="1">
      <c r="A4414" s="270"/>
      <c r="B4414" s="271"/>
      <c r="C4414" s="270"/>
      <c r="D4414" s="272"/>
      <c r="E4414" s="247"/>
      <c r="F4414" s="273"/>
      <c r="G4414" s="661"/>
      <c r="H4414" s="662"/>
    </row>
    <row r="4415" spans="1:8" s="240" customFormat="1">
      <c r="A4415" s="270"/>
      <c r="B4415" s="271"/>
      <c r="C4415" s="270"/>
      <c r="D4415" s="272"/>
      <c r="E4415" s="247"/>
      <c r="F4415" s="273"/>
      <c r="G4415" s="661"/>
      <c r="H4415" s="662"/>
    </row>
    <row r="4416" spans="1:8" s="240" customFormat="1">
      <c r="A4416" s="270"/>
      <c r="B4416" s="271"/>
      <c r="C4416" s="270"/>
      <c r="D4416" s="272"/>
      <c r="E4416" s="247"/>
      <c r="F4416" s="273"/>
      <c r="G4416" s="661"/>
      <c r="H4416" s="662"/>
    </row>
    <row r="4417" spans="1:8" s="240" customFormat="1">
      <c r="A4417" s="270"/>
      <c r="B4417" s="271"/>
      <c r="C4417" s="270"/>
      <c r="D4417" s="272"/>
      <c r="E4417" s="247"/>
      <c r="F4417" s="273"/>
      <c r="G4417" s="661"/>
      <c r="H4417" s="662"/>
    </row>
    <row r="4418" spans="1:8" s="240" customFormat="1">
      <c r="A4418" s="270"/>
      <c r="B4418" s="271"/>
      <c r="C4418" s="270"/>
      <c r="D4418" s="272"/>
      <c r="E4418" s="247"/>
      <c r="F4418" s="273"/>
      <c r="G4418" s="661"/>
      <c r="H4418" s="662"/>
    </row>
    <row r="4419" spans="1:8" s="240" customFormat="1">
      <c r="A4419" s="270"/>
      <c r="B4419" s="271"/>
      <c r="C4419" s="270"/>
      <c r="D4419" s="272"/>
      <c r="E4419" s="247"/>
      <c r="F4419" s="273"/>
      <c r="G4419" s="661"/>
      <c r="H4419" s="662"/>
    </row>
    <row r="4420" spans="1:8" s="240" customFormat="1">
      <c r="A4420" s="270"/>
      <c r="B4420" s="271"/>
      <c r="C4420" s="270"/>
      <c r="D4420" s="272"/>
      <c r="E4420" s="247"/>
      <c r="F4420" s="273"/>
      <c r="G4420" s="661"/>
      <c r="H4420" s="662"/>
    </row>
    <row r="4421" spans="1:8" s="240" customFormat="1">
      <c r="A4421" s="270"/>
      <c r="B4421" s="271"/>
      <c r="C4421" s="270"/>
      <c r="D4421" s="272"/>
      <c r="E4421" s="247"/>
      <c r="F4421" s="273"/>
      <c r="G4421" s="661"/>
      <c r="H4421" s="662"/>
    </row>
    <row r="4422" spans="1:8" s="240" customFormat="1">
      <c r="A4422" s="270"/>
      <c r="B4422" s="271"/>
      <c r="C4422" s="270"/>
      <c r="D4422" s="272"/>
      <c r="E4422" s="247"/>
      <c r="F4422" s="273"/>
      <c r="G4422" s="661"/>
      <c r="H4422" s="662"/>
    </row>
    <row r="4423" spans="1:8" s="240" customFormat="1">
      <c r="A4423" s="270"/>
      <c r="B4423" s="271"/>
      <c r="C4423" s="270"/>
      <c r="D4423" s="272"/>
      <c r="E4423" s="247"/>
      <c r="F4423" s="273"/>
      <c r="G4423" s="661"/>
      <c r="H4423" s="662"/>
    </row>
    <row r="4424" spans="1:8" s="240" customFormat="1">
      <c r="A4424" s="270"/>
      <c r="B4424" s="271"/>
      <c r="C4424" s="270"/>
      <c r="D4424" s="272"/>
      <c r="E4424" s="247"/>
      <c r="F4424" s="273"/>
      <c r="G4424" s="661"/>
      <c r="H4424" s="662"/>
    </row>
    <row r="4425" spans="1:8" s="240" customFormat="1">
      <c r="A4425" s="270"/>
      <c r="B4425" s="271"/>
      <c r="C4425" s="270"/>
      <c r="D4425" s="272"/>
      <c r="E4425" s="247"/>
      <c r="F4425" s="273"/>
      <c r="G4425" s="661"/>
      <c r="H4425" s="662"/>
    </row>
    <row r="4426" spans="1:8" s="240" customFormat="1">
      <c r="A4426" s="270"/>
      <c r="B4426" s="271"/>
      <c r="C4426" s="270"/>
      <c r="D4426" s="272"/>
      <c r="E4426" s="247"/>
      <c r="F4426" s="273"/>
      <c r="G4426" s="661"/>
      <c r="H4426" s="662"/>
    </row>
    <row r="4427" spans="1:8" s="240" customFormat="1">
      <c r="A4427" s="270"/>
      <c r="B4427" s="271"/>
      <c r="C4427" s="270"/>
      <c r="D4427" s="272"/>
      <c r="E4427" s="247"/>
      <c r="F4427" s="273"/>
      <c r="G4427" s="661"/>
      <c r="H4427" s="662"/>
    </row>
    <row r="4428" spans="1:8" s="240" customFormat="1">
      <c r="A4428" s="270"/>
      <c r="B4428" s="271"/>
      <c r="C4428" s="270"/>
      <c r="D4428" s="272"/>
      <c r="E4428" s="247"/>
      <c r="F4428" s="273"/>
      <c r="G4428" s="661"/>
      <c r="H4428" s="662"/>
    </row>
    <row r="4429" spans="1:8" s="240" customFormat="1">
      <c r="A4429" s="270"/>
      <c r="B4429" s="271"/>
      <c r="C4429" s="270"/>
      <c r="D4429" s="272"/>
      <c r="E4429" s="247"/>
      <c r="F4429" s="273"/>
      <c r="G4429" s="661"/>
      <c r="H4429" s="662"/>
    </row>
    <row r="4430" spans="1:8" s="240" customFormat="1">
      <c r="A4430" s="270"/>
      <c r="B4430" s="271"/>
      <c r="C4430" s="270"/>
      <c r="D4430" s="272"/>
      <c r="E4430" s="247"/>
      <c r="F4430" s="273"/>
      <c r="G4430" s="661"/>
      <c r="H4430" s="662"/>
    </row>
    <row r="4431" spans="1:8" s="240" customFormat="1">
      <c r="A4431" s="270"/>
      <c r="B4431" s="271"/>
      <c r="C4431" s="270"/>
      <c r="D4431" s="272"/>
      <c r="E4431" s="247"/>
      <c r="F4431" s="273"/>
      <c r="G4431" s="661"/>
      <c r="H4431" s="662"/>
    </row>
    <row r="4432" spans="1:8" s="240" customFormat="1">
      <c r="A4432" s="270"/>
      <c r="B4432" s="271"/>
      <c r="C4432" s="270"/>
      <c r="D4432" s="272"/>
      <c r="E4432" s="247"/>
      <c r="F4432" s="273"/>
      <c r="G4432" s="661"/>
      <c r="H4432" s="662"/>
    </row>
    <row r="4433" spans="1:8" s="240" customFormat="1">
      <c r="A4433" s="270"/>
      <c r="B4433" s="271"/>
      <c r="C4433" s="270"/>
      <c r="D4433" s="272"/>
      <c r="E4433" s="247"/>
      <c r="F4433" s="273"/>
      <c r="G4433" s="661"/>
      <c r="H4433" s="662"/>
    </row>
    <row r="4434" spans="1:8" s="240" customFormat="1">
      <c r="A4434" s="270"/>
      <c r="B4434" s="271"/>
      <c r="C4434" s="270"/>
      <c r="D4434" s="272"/>
      <c r="E4434" s="247"/>
      <c r="F4434" s="273"/>
      <c r="G4434" s="661"/>
      <c r="H4434" s="662"/>
    </row>
    <row r="4435" spans="1:8" s="240" customFormat="1">
      <c r="A4435" s="270"/>
      <c r="B4435" s="271"/>
      <c r="C4435" s="270"/>
      <c r="D4435" s="272"/>
      <c r="E4435" s="247"/>
      <c r="F4435" s="273"/>
      <c r="G4435" s="661"/>
      <c r="H4435" s="662"/>
    </row>
    <row r="4436" spans="1:8" s="240" customFormat="1">
      <c r="A4436" s="270"/>
      <c r="B4436" s="271"/>
      <c r="C4436" s="270"/>
      <c r="D4436" s="272"/>
      <c r="E4436" s="247"/>
      <c r="F4436" s="273"/>
      <c r="G4436" s="661"/>
      <c r="H4436" s="662"/>
    </row>
    <row r="4437" spans="1:8" s="240" customFormat="1">
      <c r="A4437" s="270"/>
      <c r="B4437" s="271"/>
      <c r="C4437" s="270"/>
      <c r="D4437" s="272"/>
      <c r="E4437" s="247"/>
      <c r="F4437" s="273"/>
      <c r="G4437" s="661"/>
      <c r="H4437" s="662"/>
    </row>
    <row r="4438" spans="1:8" s="240" customFormat="1">
      <c r="A4438" s="270"/>
      <c r="B4438" s="271"/>
      <c r="C4438" s="270"/>
      <c r="D4438" s="272"/>
      <c r="E4438" s="247"/>
      <c r="F4438" s="273"/>
      <c r="G4438" s="661"/>
      <c r="H4438" s="662"/>
    </row>
    <row r="4439" spans="1:8" s="240" customFormat="1">
      <c r="A4439" s="270"/>
      <c r="B4439" s="271"/>
      <c r="C4439" s="270"/>
      <c r="D4439" s="272"/>
      <c r="E4439" s="247"/>
      <c r="F4439" s="273"/>
      <c r="G4439" s="661"/>
      <c r="H4439" s="662"/>
    </row>
    <row r="4440" spans="1:8" s="240" customFormat="1">
      <c r="A4440" s="270"/>
      <c r="B4440" s="271"/>
      <c r="C4440" s="270"/>
      <c r="D4440" s="272"/>
      <c r="E4440" s="247"/>
      <c r="F4440" s="273"/>
      <c r="G4440" s="661"/>
      <c r="H4440" s="662"/>
    </row>
    <row r="4441" spans="1:8" s="240" customFormat="1">
      <c r="A4441" s="270"/>
      <c r="B4441" s="271"/>
      <c r="C4441" s="270"/>
      <c r="D4441" s="272"/>
      <c r="E4441" s="247"/>
      <c r="F4441" s="273"/>
      <c r="G4441" s="661"/>
      <c r="H4441" s="662"/>
    </row>
    <row r="4442" spans="1:8" s="240" customFormat="1">
      <c r="A4442" s="270"/>
      <c r="B4442" s="271"/>
      <c r="C4442" s="270"/>
      <c r="D4442" s="272"/>
      <c r="E4442" s="247"/>
      <c r="F4442" s="273"/>
      <c r="G4442" s="661"/>
      <c r="H4442" s="662"/>
    </row>
    <row r="4443" spans="1:8" s="240" customFormat="1">
      <c r="A4443" s="270"/>
      <c r="B4443" s="271"/>
      <c r="C4443" s="270"/>
      <c r="D4443" s="272"/>
      <c r="E4443" s="247"/>
      <c r="F4443" s="273"/>
      <c r="G4443" s="661"/>
      <c r="H4443" s="662"/>
    </row>
    <row r="4444" spans="1:8" s="240" customFormat="1">
      <c r="A4444" s="270"/>
      <c r="B4444" s="271"/>
      <c r="C4444" s="270"/>
      <c r="D4444" s="272"/>
      <c r="E4444" s="247"/>
      <c r="F4444" s="273"/>
      <c r="G4444" s="661"/>
      <c r="H4444" s="662"/>
    </row>
    <row r="4445" spans="1:8" s="240" customFormat="1">
      <c r="A4445" s="270"/>
      <c r="B4445" s="271"/>
      <c r="C4445" s="270"/>
      <c r="D4445" s="272"/>
      <c r="E4445" s="247"/>
      <c r="F4445" s="273"/>
      <c r="G4445" s="661"/>
      <c r="H4445" s="662"/>
    </row>
    <row r="4446" spans="1:8" s="240" customFormat="1">
      <c r="A4446" s="270"/>
      <c r="B4446" s="271"/>
      <c r="C4446" s="270"/>
      <c r="D4446" s="272"/>
      <c r="E4446" s="247"/>
      <c r="F4446" s="273"/>
      <c r="G4446" s="661"/>
      <c r="H4446" s="662"/>
    </row>
    <row r="4447" spans="1:8" s="240" customFormat="1">
      <c r="A4447" s="270"/>
      <c r="B4447" s="271"/>
      <c r="C4447" s="270"/>
      <c r="D4447" s="272"/>
      <c r="E4447" s="247"/>
      <c r="F4447" s="273"/>
      <c r="G4447" s="661"/>
      <c r="H4447" s="662"/>
    </row>
    <row r="4448" spans="1:8" s="240" customFormat="1">
      <c r="A4448" s="270"/>
      <c r="B4448" s="271"/>
      <c r="C4448" s="270"/>
      <c r="D4448" s="272"/>
      <c r="E4448" s="247"/>
      <c r="F4448" s="273"/>
      <c r="G4448" s="661"/>
      <c r="H4448" s="662"/>
    </row>
    <row r="4449" spans="1:8" s="240" customFormat="1">
      <c r="A4449" s="270"/>
      <c r="B4449" s="271"/>
      <c r="C4449" s="270"/>
      <c r="D4449" s="272"/>
      <c r="E4449" s="247"/>
      <c r="F4449" s="273"/>
      <c r="G4449" s="661"/>
      <c r="H4449" s="662"/>
    </row>
    <row r="4450" spans="1:8" s="240" customFormat="1">
      <c r="A4450" s="270"/>
      <c r="B4450" s="271"/>
      <c r="C4450" s="270"/>
      <c r="D4450" s="272"/>
      <c r="E4450" s="247"/>
      <c r="F4450" s="273"/>
      <c r="G4450" s="661"/>
      <c r="H4450" s="662"/>
    </row>
    <row r="4451" spans="1:8" s="240" customFormat="1">
      <c r="A4451" s="270"/>
      <c r="B4451" s="271"/>
      <c r="C4451" s="270"/>
      <c r="D4451" s="272"/>
      <c r="E4451" s="247"/>
      <c r="F4451" s="273"/>
      <c r="G4451" s="661"/>
      <c r="H4451" s="662"/>
    </row>
    <row r="4452" spans="1:8" s="240" customFormat="1">
      <c r="A4452" s="270"/>
      <c r="B4452" s="271"/>
      <c r="C4452" s="270"/>
      <c r="D4452" s="272"/>
      <c r="E4452" s="247"/>
      <c r="F4452" s="273"/>
      <c r="G4452" s="661"/>
      <c r="H4452" s="662"/>
    </row>
    <row r="4453" spans="1:8" s="240" customFormat="1">
      <c r="A4453" s="270"/>
      <c r="B4453" s="271"/>
      <c r="C4453" s="270"/>
      <c r="D4453" s="272"/>
      <c r="E4453" s="247"/>
      <c r="F4453" s="273"/>
      <c r="G4453" s="661"/>
      <c r="H4453" s="662"/>
    </row>
    <row r="4454" spans="1:8" s="240" customFormat="1">
      <c r="A4454" s="270"/>
      <c r="B4454" s="271"/>
      <c r="C4454" s="270"/>
      <c r="D4454" s="272"/>
      <c r="E4454" s="247"/>
      <c r="F4454" s="273"/>
      <c r="G4454" s="661"/>
      <c r="H4454" s="662"/>
    </row>
    <row r="4455" spans="1:8" s="240" customFormat="1">
      <c r="A4455" s="270"/>
      <c r="B4455" s="271"/>
      <c r="C4455" s="270"/>
      <c r="D4455" s="272"/>
      <c r="E4455" s="247"/>
      <c r="F4455" s="273"/>
      <c r="G4455" s="661"/>
      <c r="H4455" s="662"/>
    </row>
    <row r="4456" spans="1:8" s="240" customFormat="1">
      <c r="A4456" s="270"/>
      <c r="B4456" s="271"/>
      <c r="C4456" s="270"/>
      <c r="D4456" s="272"/>
      <c r="E4456" s="247"/>
      <c r="F4456" s="273"/>
      <c r="G4456" s="661"/>
      <c r="H4456" s="662"/>
    </row>
    <row r="4457" spans="1:8" s="240" customFormat="1">
      <c r="A4457" s="270"/>
      <c r="B4457" s="271"/>
      <c r="C4457" s="270"/>
      <c r="D4457" s="272"/>
      <c r="E4457" s="247"/>
      <c r="F4457" s="273"/>
      <c r="G4457" s="661"/>
      <c r="H4457" s="662"/>
    </row>
    <row r="4458" spans="1:8" s="240" customFormat="1">
      <c r="A4458" s="270"/>
      <c r="B4458" s="271"/>
      <c r="C4458" s="270"/>
      <c r="D4458" s="272"/>
      <c r="E4458" s="247"/>
      <c r="F4458" s="273"/>
      <c r="G4458" s="661"/>
      <c r="H4458" s="662"/>
    </row>
    <row r="4459" spans="1:8" s="240" customFormat="1">
      <c r="A4459" s="270"/>
      <c r="B4459" s="271"/>
      <c r="C4459" s="270"/>
      <c r="D4459" s="272"/>
      <c r="E4459" s="247"/>
      <c r="F4459" s="273"/>
      <c r="G4459" s="661"/>
      <c r="H4459" s="662"/>
    </row>
    <row r="4460" spans="1:8" s="240" customFormat="1">
      <c r="A4460" s="270"/>
      <c r="B4460" s="271"/>
      <c r="C4460" s="270"/>
      <c r="D4460" s="272"/>
      <c r="E4460" s="247"/>
      <c r="F4460" s="273"/>
      <c r="G4460" s="661"/>
      <c r="H4460" s="662"/>
    </row>
    <row r="4461" spans="1:8" s="240" customFormat="1">
      <c r="A4461" s="270"/>
      <c r="B4461" s="271"/>
      <c r="C4461" s="270"/>
      <c r="D4461" s="272"/>
      <c r="E4461" s="247"/>
      <c r="F4461" s="273"/>
      <c r="G4461" s="661"/>
      <c r="H4461" s="662"/>
    </row>
    <row r="4462" spans="1:8" s="240" customFormat="1">
      <c r="A4462" s="270"/>
      <c r="B4462" s="271"/>
      <c r="C4462" s="270"/>
      <c r="D4462" s="272"/>
      <c r="E4462" s="247"/>
      <c r="F4462" s="273"/>
      <c r="G4462" s="661"/>
      <c r="H4462" s="662"/>
    </row>
    <row r="4463" spans="1:8" s="240" customFormat="1">
      <c r="A4463" s="270"/>
      <c r="B4463" s="271"/>
      <c r="C4463" s="270"/>
      <c r="D4463" s="272"/>
      <c r="E4463" s="247"/>
      <c r="F4463" s="273"/>
      <c r="G4463" s="661"/>
      <c r="H4463" s="662"/>
    </row>
    <row r="4464" spans="1:8" s="240" customFormat="1">
      <c r="A4464" s="270"/>
      <c r="B4464" s="271"/>
      <c r="C4464" s="270"/>
      <c r="D4464" s="272"/>
      <c r="E4464" s="247"/>
      <c r="F4464" s="273"/>
      <c r="G4464" s="661"/>
      <c r="H4464" s="662"/>
    </row>
    <row r="4465" spans="1:8" s="240" customFormat="1">
      <c r="A4465" s="270"/>
      <c r="B4465" s="271"/>
      <c r="C4465" s="270"/>
      <c r="D4465" s="272"/>
      <c r="E4465" s="247"/>
      <c r="F4465" s="273"/>
      <c r="G4465" s="661"/>
      <c r="H4465" s="662"/>
    </row>
    <row r="4466" spans="1:8" s="240" customFormat="1">
      <c r="A4466" s="270"/>
      <c r="B4466" s="271"/>
      <c r="C4466" s="270"/>
      <c r="D4466" s="272"/>
      <c r="E4466" s="247"/>
      <c r="F4466" s="273"/>
      <c r="G4466" s="661"/>
      <c r="H4466" s="662"/>
    </row>
    <row r="4467" spans="1:8" s="240" customFormat="1">
      <c r="A4467" s="270"/>
      <c r="B4467" s="271"/>
      <c r="C4467" s="270"/>
      <c r="D4467" s="272"/>
      <c r="E4467" s="247"/>
      <c r="F4467" s="273"/>
      <c r="G4467" s="661"/>
      <c r="H4467" s="662"/>
    </row>
    <row r="4468" spans="1:8" s="240" customFormat="1">
      <c r="A4468" s="270"/>
      <c r="B4468" s="271"/>
      <c r="C4468" s="270"/>
      <c r="D4468" s="272"/>
      <c r="E4468" s="247"/>
      <c r="F4468" s="273"/>
      <c r="G4468" s="661"/>
      <c r="H4468" s="662"/>
    </row>
    <row r="4469" spans="1:8" s="240" customFormat="1">
      <c r="A4469" s="270"/>
      <c r="B4469" s="271"/>
      <c r="C4469" s="270"/>
      <c r="D4469" s="272"/>
      <c r="E4469" s="247"/>
      <c r="F4469" s="273"/>
      <c r="G4469" s="661"/>
      <c r="H4469" s="662"/>
    </row>
    <row r="4470" spans="1:8" s="240" customFormat="1">
      <c r="A4470" s="270"/>
      <c r="B4470" s="271"/>
      <c r="C4470" s="270"/>
      <c r="D4470" s="272"/>
      <c r="E4470" s="247"/>
      <c r="F4470" s="273"/>
      <c r="G4470" s="661"/>
      <c r="H4470" s="662"/>
    </row>
    <row r="4471" spans="1:8" s="240" customFormat="1">
      <c r="A4471" s="270"/>
      <c r="B4471" s="271"/>
      <c r="C4471" s="270"/>
      <c r="D4471" s="272"/>
      <c r="E4471" s="247"/>
      <c r="F4471" s="273"/>
      <c r="G4471" s="661"/>
      <c r="H4471" s="662"/>
    </row>
    <row r="4472" spans="1:8" s="240" customFormat="1">
      <c r="A4472" s="270"/>
      <c r="B4472" s="271"/>
      <c r="C4472" s="270"/>
      <c r="D4472" s="272"/>
      <c r="E4472" s="247"/>
      <c r="F4472" s="273"/>
      <c r="G4472" s="661"/>
      <c r="H4472" s="662"/>
    </row>
    <row r="4473" spans="1:8" s="240" customFormat="1">
      <c r="A4473" s="270"/>
      <c r="B4473" s="271"/>
      <c r="C4473" s="270"/>
      <c r="D4473" s="272"/>
      <c r="E4473" s="247"/>
      <c r="F4473" s="273"/>
      <c r="G4473" s="661"/>
      <c r="H4473" s="662"/>
    </row>
    <row r="4474" spans="1:8" s="240" customFormat="1">
      <c r="A4474" s="270"/>
      <c r="B4474" s="271"/>
      <c r="C4474" s="270"/>
      <c r="D4474" s="272"/>
      <c r="E4474" s="247"/>
      <c r="F4474" s="273"/>
      <c r="G4474" s="661"/>
      <c r="H4474" s="662"/>
    </row>
    <row r="4475" spans="1:8" s="240" customFormat="1">
      <c r="A4475" s="270"/>
      <c r="B4475" s="271"/>
      <c r="C4475" s="270"/>
      <c r="D4475" s="272"/>
      <c r="E4475" s="247"/>
      <c r="F4475" s="273"/>
      <c r="G4475" s="661"/>
      <c r="H4475" s="662"/>
    </row>
    <row r="4476" spans="1:8" s="240" customFormat="1">
      <c r="A4476" s="270"/>
      <c r="B4476" s="271"/>
      <c r="C4476" s="270"/>
      <c r="D4476" s="272"/>
      <c r="E4476" s="247"/>
      <c r="F4476" s="273"/>
      <c r="G4476" s="661"/>
      <c r="H4476" s="662"/>
    </row>
    <row r="4477" spans="1:8" s="240" customFormat="1">
      <c r="A4477" s="270"/>
      <c r="B4477" s="271"/>
      <c r="C4477" s="270"/>
      <c r="D4477" s="272"/>
      <c r="E4477" s="247"/>
      <c r="F4477" s="273"/>
      <c r="G4477" s="661"/>
      <c r="H4477" s="662"/>
    </row>
    <row r="4478" spans="1:8" s="240" customFormat="1">
      <c r="A4478" s="270"/>
      <c r="B4478" s="271"/>
      <c r="C4478" s="270"/>
      <c r="D4478" s="272"/>
      <c r="E4478" s="247"/>
      <c r="F4478" s="273"/>
      <c r="G4478" s="661"/>
      <c r="H4478" s="662"/>
    </row>
    <row r="4479" spans="1:8" s="240" customFormat="1">
      <c r="A4479" s="270"/>
      <c r="B4479" s="271"/>
      <c r="C4479" s="270"/>
      <c r="D4479" s="272"/>
      <c r="E4479" s="247"/>
      <c r="F4479" s="273"/>
      <c r="G4479" s="661"/>
      <c r="H4479" s="662"/>
    </row>
    <row r="4480" spans="1:8" s="240" customFormat="1">
      <c r="A4480" s="270"/>
      <c r="B4480" s="271"/>
      <c r="C4480" s="270"/>
      <c r="D4480" s="272"/>
      <c r="E4480" s="247"/>
      <c r="F4480" s="273"/>
      <c r="G4480" s="661"/>
      <c r="H4480" s="662"/>
    </row>
    <row r="4481" spans="1:8" s="240" customFormat="1">
      <c r="A4481" s="270"/>
      <c r="B4481" s="271"/>
      <c r="C4481" s="270"/>
      <c r="D4481" s="272"/>
      <c r="E4481" s="247"/>
      <c r="F4481" s="273"/>
      <c r="G4481" s="661"/>
      <c r="H4481" s="662"/>
    </row>
    <row r="4482" spans="1:8" s="240" customFormat="1">
      <c r="A4482" s="270"/>
      <c r="B4482" s="271"/>
      <c r="C4482" s="270"/>
      <c r="D4482" s="272"/>
      <c r="E4482" s="247"/>
      <c r="F4482" s="273"/>
      <c r="G4482" s="661"/>
      <c r="H4482" s="662"/>
    </row>
    <row r="4483" spans="1:8" s="240" customFormat="1">
      <c r="A4483" s="270"/>
      <c r="B4483" s="271"/>
      <c r="C4483" s="270"/>
      <c r="D4483" s="272"/>
      <c r="E4483" s="247"/>
      <c r="F4483" s="273"/>
      <c r="G4483" s="661"/>
      <c r="H4483" s="662"/>
    </row>
    <row r="4484" spans="1:8" s="240" customFormat="1">
      <c r="A4484" s="270"/>
      <c r="B4484" s="271"/>
      <c r="C4484" s="270"/>
      <c r="D4484" s="272"/>
      <c r="E4484" s="247"/>
      <c r="F4484" s="273"/>
      <c r="G4484" s="661"/>
      <c r="H4484" s="662"/>
    </row>
    <row r="4485" spans="1:8" s="240" customFormat="1">
      <c r="A4485" s="270"/>
      <c r="B4485" s="271"/>
      <c r="C4485" s="270"/>
      <c r="D4485" s="272"/>
      <c r="E4485" s="247"/>
      <c r="F4485" s="273"/>
      <c r="G4485" s="661"/>
      <c r="H4485" s="662"/>
    </row>
    <row r="4486" spans="1:8" s="240" customFormat="1">
      <c r="A4486" s="270"/>
      <c r="B4486" s="271"/>
      <c r="C4486" s="270"/>
      <c r="D4486" s="272"/>
      <c r="E4486" s="247"/>
      <c r="F4486" s="273"/>
      <c r="G4486" s="661"/>
      <c r="H4486" s="662"/>
    </row>
    <row r="4487" spans="1:8" s="240" customFormat="1">
      <c r="A4487" s="270"/>
      <c r="B4487" s="271"/>
      <c r="C4487" s="270"/>
      <c r="D4487" s="272"/>
      <c r="E4487" s="247"/>
      <c r="F4487" s="273"/>
      <c r="G4487" s="661"/>
      <c r="H4487" s="662"/>
    </row>
    <row r="4488" spans="1:8" s="240" customFormat="1">
      <c r="A4488" s="270"/>
      <c r="B4488" s="271"/>
      <c r="C4488" s="270"/>
      <c r="D4488" s="272"/>
      <c r="E4488" s="247"/>
      <c r="F4488" s="273"/>
      <c r="G4488" s="661"/>
      <c r="H4488" s="662"/>
    </row>
    <row r="4489" spans="1:8" s="240" customFormat="1">
      <c r="A4489" s="270"/>
      <c r="B4489" s="271"/>
      <c r="C4489" s="270"/>
      <c r="D4489" s="272"/>
      <c r="E4489" s="247"/>
      <c r="F4489" s="273"/>
      <c r="G4489" s="661"/>
      <c r="H4489" s="662"/>
    </row>
    <row r="4490" spans="1:8" s="240" customFormat="1">
      <c r="A4490" s="270"/>
      <c r="B4490" s="271"/>
      <c r="C4490" s="270"/>
      <c r="D4490" s="272"/>
      <c r="E4490" s="247"/>
      <c r="F4490" s="273"/>
      <c r="G4490" s="661"/>
      <c r="H4490" s="662"/>
    </row>
    <row r="4491" spans="1:8" s="240" customFormat="1">
      <c r="A4491" s="270"/>
      <c r="B4491" s="271"/>
      <c r="C4491" s="270"/>
      <c r="D4491" s="272"/>
      <c r="E4491" s="247"/>
      <c r="F4491" s="273"/>
      <c r="G4491" s="661"/>
      <c r="H4491" s="662"/>
    </row>
    <row r="4492" spans="1:8" s="240" customFormat="1">
      <c r="A4492" s="270"/>
      <c r="B4492" s="271"/>
      <c r="C4492" s="270"/>
      <c r="D4492" s="272"/>
      <c r="E4492" s="247"/>
      <c r="F4492" s="273"/>
      <c r="G4492" s="661"/>
      <c r="H4492" s="662"/>
    </row>
    <row r="4493" spans="1:8" s="240" customFormat="1">
      <c r="A4493" s="270"/>
      <c r="B4493" s="271"/>
      <c r="C4493" s="270"/>
      <c r="D4493" s="272"/>
      <c r="E4493" s="247"/>
      <c r="F4493" s="273"/>
      <c r="G4493" s="661"/>
      <c r="H4493" s="662"/>
    </row>
    <row r="4494" spans="1:8" s="240" customFormat="1">
      <c r="A4494" s="270"/>
      <c r="B4494" s="271"/>
      <c r="C4494" s="270"/>
      <c r="D4494" s="272"/>
      <c r="E4494" s="247"/>
      <c r="F4494" s="273"/>
      <c r="G4494" s="661"/>
      <c r="H4494" s="662"/>
    </row>
    <row r="4495" spans="1:8" s="240" customFormat="1">
      <c r="A4495" s="270"/>
      <c r="B4495" s="271"/>
      <c r="C4495" s="270"/>
      <c r="D4495" s="272"/>
      <c r="E4495" s="247"/>
      <c r="F4495" s="273"/>
      <c r="G4495" s="661"/>
      <c r="H4495" s="662"/>
    </row>
    <row r="4496" spans="1:8" s="240" customFormat="1">
      <c r="A4496" s="270"/>
      <c r="B4496" s="271"/>
      <c r="C4496" s="270"/>
      <c r="D4496" s="272"/>
      <c r="E4496" s="247"/>
      <c r="F4496" s="273"/>
      <c r="G4496" s="661"/>
      <c r="H4496" s="662"/>
    </row>
    <row r="4497" spans="1:8" s="240" customFormat="1">
      <c r="A4497" s="270"/>
      <c r="B4497" s="271"/>
      <c r="C4497" s="270"/>
      <c r="D4497" s="272"/>
      <c r="E4497" s="247"/>
      <c r="F4497" s="273"/>
      <c r="G4497" s="661"/>
      <c r="H4497" s="662"/>
    </row>
    <row r="4498" spans="1:8" s="240" customFormat="1">
      <c r="A4498" s="270"/>
      <c r="B4498" s="271"/>
      <c r="C4498" s="270"/>
      <c r="D4498" s="272"/>
      <c r="E4498" s="247"/>
      <c r="F4498" s="273"/>
      <c r="G4498" s="661"/>
      <c r="H4498" s="662"/>
    </row>
    <row r="4499" spans="1:8" s="240" customFormat="1">
      <c r="A4499" s="270"/>
      <c r="B4499" s="271"/>
      <c r="C4499" s="270"/>
      <c r="D4499" s="272"/>
      <c r="E4499" s="247"/>
      <c r="F4499" s="273"/>
      <c r="G4499" s="661"/>
      <c r="H4499" s="662"/>
    </row>
    <row r="4500" spans="1:8" s="240" customFormat="1">
      <c r="A4500" s="270"/>
      <c r="B4500" s="271"/>
      <c r="C4500" s="270"/>
      <c r="D4500" s="272"/>
      <c r="E4500" s="247"/>
      <c r="F4500" s="273"/>
      <c r="G4500" s="661"/>
      <c r="H4500" s="662"/>
    </row>
    <row r="4501" spans="1:8" s="240" customFormat="1">
      <c r="A4501" s="270"/>
      <c r="B4501" s="271"/>
      <c r="C4501" s="270"/>
      <c r="D4501" s="272"/>
      <c r="E4501" s="247"/>
      <c r="F4501" s="273"/>
      <c r="G4501" s="661"/>
      <c r="H4501" s="662"/>
    </row>
    <row r="4502" spans="1:8" s="240" customFormat="1">
      <c r="A4502" s="270"/>
      <c r="B4502" s="271"/>
      <c r="C4502" s="270"/>
      <c r="D4502" s="272"/>
      <c r="E4502" s="247"/>
      <c r="F4502" s="273"/>
      <c r="G4502" s="661"/>
      <c r="H4502" s="662"/>
    </row>
    <row r="4503" spans="1:8" s="240" customFormat="1">
      <c r="A4503" s="270"/>
      <c r="B4503" s="271"/>
      <c r="C4503" s="270"/>
      <c r="D4503" s="272"/>
      <c r="E4503" s="247"/>
      <c r="F4503" s="273"/>
      <c r="G4503" s="661"/>
      <c r="H4503" s="662"/>
    </row>
    <row r="4504" spans="1:8" s="240" customFormat="1">
      <c r="A4504" s="270"/>
      <c r="B4504" s="271"/>
      <c r="C4504" s="270"/>
      <c r="D4504" s="272"/>
      <c r="E4504" s="247"/>
      <c r="F4504" s="273"/>
      <c r="G4504" s="661"/>
      <c r="H4504" s="662"/>
    </row>
    <row r="4505" spans="1:8" s="240" customFormat="1">
      <c r="A4505" s="270"/>
      <c r="B4505" s="271"/>
      <c r="C4505" s="270"/>
      <c r="D4505" s="272"/>
      <c r="E4505" s="247"/>
      <c r="F4505" s="273"/>
      <c r="G4505" s="661"/>
      <c r="H4505" s="662"/>
    </row>
    <row r="4506" spans="1:8" s="240" customFormat="1">
      <c r="A4506" s="270"/>
      <c r="B4506" s="271"/>
      <c r="C4506" s="270"/>
      <c r="D4506" s="272"/>
      <c r="E4506" s="247"/>
      <c r="F4506" s="273"/>
      <c r="G4506" s="661"/>
      <c r="H4506" s="662"/>
    </row>
    <row r="4507" spans="1:8" s="240" customFormat="1">
      <c r="A4507" s="270"/>
      <c r="B4507" s="271"/>
      <c r="C4507" s="270"/>
      <c r="D4507" s="272"/>
      <c r="E4507" s="247"/>
      <c r="F4507" s="273"/>
      <c r="G4507" s="661"/>
      <c r="H4507" s="662"/>
    </row>
    <row r="4508" spans="1:8" s="240" customFormat="1">
      <c r="A4508" s="270"/>
      <c r="B4508" s="271"/>
      <c r="C4508" s="270"/>
      <c r="D4508" s="272"/>
      <c r="E4508" s="247"/>
      <c r="F4508" s="273"/>
      <c r="G4508" s="661"/>
      <c r="H4508" s="662"/>
    </row>
    <row r="4509" spans="1:8" s="240" customFormat="1">
      <c r="A4509" s="270"/>
      <c r="B4509" s="271"/>
      <c r="C4509" s="270"/>
      <c r="D4509" s="272"/>
      <c r="E4509" s="247"/>
      <c r="F4509" s="273"/>
      <c r="G4509" s="661"/>
      <c r="H4509" s="662"/>
    </row>
    <row r="4510" spans="1:8" s="240" customFormat="1">
      <c r="A4510" s="270"/>
      <c r="B4510" s="271"/>
      <c r="C4510" s="270"/>
      <c r="D4510" s="272"/>
      <c r="E4510" s="247"/>
      <c r="F4510" s="273"/>
      <c r="G4510" s="661"/>
      <c r="H4510" s="662"/>
    </row>
    <row r="4511" spans="1:8" s="240" customFormat="1">
      <c r="A4511" s="270"/>
      <c r="B4511" s="271"/>
      <c r="C4511" s="270"/>
      <c r="D4511" s="272"/>
      <c r="E4511" s="247"/>
      <c r="F4511" s="273"/>
      <c r="G4511" s="661"/>
      <c r="H4511" s="662"/>
    </row>
    <row r="4512" spans="1:8" s="240" customFormat="1">
      <c r="A4512" s="270"/>
      <c r="B4512" s="271"/>
      <c r="C4512" s="270"/>
      <c r="D4512" s="272"/>
      <c r="E4512" s="247"/>
      <c r="F4512" s="273"/>
      <c r="G4512" s="661"/>
      <c r="H4512" s="662"/>
    </row>
    <row r="4513" spans="1:8" s="240" customFormat="1">
      <c r="A4513" s="270"/>
      <c r="B4513" s="271"/>
      <c r="C4513" s="270"/>
      <c r="D4513" s="272"/>
      <c r="E4513" s="247"/>
      <c r="F4513" s="273"/>
      <c r="G4513" s="661"/>
      <c r="H4513" s="662"/>
    </row>
    <row r="4514" spans="1:8" s="240" customFormat="1">
      <c r="A4514" s="270"/>
      <c r="B4514" s="271"/>
      <c r="C4514" s="270"/>
      <c r="D4514" s="272"/>
      <c r="E4514" s="247"/>
      <c r="F4514" s="273"/>
      <c r="G4514" s="661"/>
      <c r="H4514" s="662"/>
    </row>
    <row r="4515" spans="1:8" s="240" customFormat="1">
      <c r="A4515" s="270"/>
      <c r="B4515" s="271"/>
      <c r="C4515" s="270"/>
      <c r="D4515" s="272"/>
      <c r="E4515" s="247"/>
      <c r="F4515" s="273"/>
      <c r="G4515" s="661"/>
      <c r="H4515" s="662"/>
    </row>
    <row r="4516" spans="1:8" s="240" customFormat="1">
      <c r="A4516" s="270"/>
      <c r="B4516" s="271"/>
      <c r="C4516" s="270"/>
      <c r="D4516" s="272"/>
      <c r="E4516" s="247"/>
      <c r="F4516" s="273"/>
      <c r="G4516" s="661"/>
      <c r="H4516" s="662"/>
    </row>
    <row r="4517" spans="1:8" s="240" customFormat="1">
      <c r="A4517" s="270"/>
      <c r="B4517" s="271"/>
      <c r="C4517" s="270"/>
      <c r="D4517" s="272"/>
      <c r="E4517" s="247"/>
      <c r="F4517" s="273"/>
      <c r="G4517" s="661"/>
      <c r="H4517" s="662"/>
    </row>
    <row r="4518" spans="1:8" s="240" customFormat="1">
      <c r="A4518" s="270"/>
      <c r="B4518" s="271"/>
      <c r="C4518" s="270"/>
      <c r="D4518" s="272"/>
      <c r="E4518" s="247"/>
      <c r="F4518" s="273"/>
      <c r="G4518" s="661"/>
      <c r="H4518" s="662"/>
    </row>
    <row r="4519" spans="1:8" s="240" customFormat="1">
      <c r="A4519" s="270"/>
      <c r="B4519" s="271"/>
      <c r="C4519" s="270"/>
      <c r="D4519" s="272"/>
      <c r="E4519" s="247"/>
      <c r="F4519" s="273"/>
      <c r="G4519" s="661"/>
      <c r="H4519" s="662"/>
    </row>
    <row r="4520" spans="1:8" s="240" customFormat="1">
      <c r="A4520" s="270"/>
      <c r="B4520" s="271"/>
      <c r="C4520" s="270"/>
      <c r="D4520" s="272"/>
      <c r="E4520" s="247"/>
      <c r="F4520" s="273"/>
      <c r="G4520" s="661"/>
      <c r="H4520" s="662"/>
    </row>
    <row r="4521" spans="1:8" s="240" customFormat="1">
      <c r="A4521" s="270"/>
      <c r="B4521" s="271"/>
      <c r="C4521" s="270"/>
      <c r="D4521" s="272"/>
      <c r="E4521" s="247"/>
      <c r="F4521" s="273"/>
      <c r="G4521" s="661"/>
      <c r="H4521" s="662"/>
    </row>
    <row r="4522" spans="1:8" s="240" customFormat="1">
      <c r="A4522" s="270"/>
      <c r="B4522" s="271"/>
      <c r="C4522" s="270"/>
      <c r="D4522" s="272"/>
      <c r="E4522" s="247"/>
      <c r="F4522" s="273"/>
      <c r="G4522" s="661"/>
      <c r="H4522" s="662"/>
    </row>
    <row r="4523" spans="1:8" s="240" customFormat="1">
      <c r="A4523" s="270"/>
      <c r="B4523" s="271"/>
      <c r="C4523" s="270"/>
      <c r="D4523" s="272"/>
      <c r="E4523" s="247"/>
      <c r="F4523" s="273"/>
      <c r="G4523" s="661"/>
      <c r="H4523" s="662"/>
    </row>
    <row r="4524" spans="1:8" s="240" customFormat="1">
      <c r="A4524" s="270"/>
      <c r="B4524" s="271"/>
      <c r="C4524" s="270"/>
      <c r="D4524" s="272"/>
      <c r="E4524" s="247"/>
      <c r="F4524" s="273"/>
      <c r="G4524" s="661"/>
      <c r="H4524" s="662"/>
    </row>
    <row r="4525" spans="1:8" s="240" customFormat="1">
      <c r="A4525" s="270"/>
      <c r="B4525" s="271"/>
      <c r="C4525" s="270"/>
      <c r="D4525" s="272"/>
      <c r="E4525" s="247"/>
      <c r="F4525" s="273"/>
      <c r="G4525" s="661"/>
      <c r="H4525" s="662"/>
    </row>
    <row r="4526" spans="1:8" s="240" customFormat="1">
      <c r="A4526" s="270"/>
      <c r="B4526" s="271"/>
      <c r="C4526" s="270"/>
      <c r="D4526" s="272"/>
      <c r="E4526" s="247"/>
      <c r="F4526" s="273"/>
      <c r="G4526" s="661"/>
      <c r="H4526" s="662"/>
    </row>
    <row r="4527" spans="1:8" s="240" customFormat="1">
      <c r="A4527" s="270"/>
      <c r="B4527" s="271"/>
      <c r="C4527" s="270"/>
      <c r="D4527" s="272"/>
      <c r="E4527" s="247"/>
      <c r="F4527" s="273"/>
      <c r="G4527" s="661"/>
      <c r="H4527" s="662"/>
    </row>
    <row r="4528" spans="1:8" s="240" customFormat="1">
      <c r="A4528" s="270"/>
      <c r="B4528" s="271"/>
      <c r="C4528" s="270"/>
      <c r="D4528" s="272"/>
      <c r="E4528" s="247"/>
      <c r="F4528" s="273"/>
      <c r="G4528" s="661"/>
      <c r="H4528" s="662"/>
    </row>
    <row r="4529" spans="1:8" s="240" customFormat="1">
      <c r="A4529" s="270"/>
      <c r="B4529" s="271"/>
      <c r="C4529" s="270"/>
      <c r="D4529" s="272"/>
      <c r="E4529" s="247"/>
      <c r="F4529" s="273"/>
      <c r="G4529" s="661"/>
      <c r="H4529" s="662"/>
    </row>
    <row r="4530" spans="1:8" s="240" customFormat="1">
      <c r="A4530" s="270"/>
      <c r="B4530" s="271"/>
      <c r="C4530" s="270"/>
      <c r="D4530" s="272"/>
      <c r="E4530" s="247"/>
      <c r="F4530" s="273"/>
      <c r="G4530" s="661"/>
      <c r="H4530" s="662"/>
    </row>
    <row r="4531" spans="1:8" s="240" customFormat="1">
      <c r="A4531" s="270"/>
      <c r="B4531" s="271"/>
      <c r="C4531" s="270"/>
      <c r="D4531" s="272"/>
      <c r="E4531" s="247"/>
      <c r="F4531" s="273"/>
      <c r="G4531" s="661"/>
      <c r="H4531" s="662"/>
    </row>
    <row r="4532" spans="1:8" s="240" customFormat="1">
      <c r="A4532" s="270"/>
      <c r="B4532" s="271"/>
      <c r="C4532" s="270"/>
      <c r="D4532" s="272"/>
      <c r="E4532" s="247"/>
      <c r="F4532" s="273"/>
      <c r="G4532" s="661"/>
      <c r="H4532" s="662"/>
    </row>
    <row r="4533" spans="1:8" s="240" customFormat="1">
      <c r="A4533" s="270"/>
      <c r="B4533" s="271"/>
      <c r="C4533" s="270"/>
      <c r="D4533" s="272"/>
      <c r="E4533" s="247"/>
      <c r="F4533" s="273"/>
      <c r="G4533" s="661"/>
      <c r="H4533" s="662"/>
    </row>
    <row r="4534" spans="1:8" s="240" customFormat="1">
      <c r="A4534" s="270"/>
      <c r="B4534" s="271"/>
      <c r="C4534" s="270"/>
      <c r="D4534" s="272"/>
      <c r="E4534" s="247"/>
      <c r="F4534" s="273"/>
      <c r="G4534" s="661"/>
      <c r="H4534" s="662"/>
    </row>
    <row r="4535" spans="1:8" s="240" customFormat="1">
      <c r="A4535" s="270"/>
      <c r="B4535" s="271"/>
      <c r="C4535" s="270"/>
      <c r="D4535" s="272"/>
      <c r="E4535" s="247"/>
      <c r="F4535" s="273"/>
      <c r="G4535" s="661"/>
      <c r="H4535" s="662"/>
    </row>
    <row r="4536" spans="1:8" s="240" customFormat="1">
      <c r="A4536" s="270"/>
      <c r="B4536" s="271"/>
      <c r="C4536" s="270"/>
      <c r="D4536" s="272"/>
      <c r="E4536" s="247"/>
      <c r="F4536" s="273"/>
      <c r="G4536" s="661"/>
      <c r="H4536" s="662"/>
    </row>
    <row r="4537" spans="1:8" s="240" customFormat="1">
      <c r="A4537" s="270"/>
      <c r="B4537" s="271"/>
      <c r="C4537" s="270"/>
      <c r="D4537" s="272"/>
      <c r="E4537" s="247"/>
      <c r="F4537" s="273"/>
      <c r="G4537" s="661"/>
      <c r="H4537" s="662"/>
    </row>
    <row r="4538" spans="1:8" s="240" customFormat="1">
      <c r="A4538" s="270"/>
      <c r="B4538" s="271"/>
      <c r="C4538" s="270"/>
      <c r="D4538" s="272"/>
      <c r="E4538" s="247"/>
      <c r="F4538" s="273"/>
      <c r="G4538" s="661"/>
      <c r="H4538" s="662"/>
    </row>
    <row r="4539" spans="1:8" s="240" customFormat="1">
      <c r="A4539" s="270"/>
      <c r="B4539" s="271"/>
      <c r="C4539" s="270"/>
      <c r="D4539" s="272"/>
      <c r="E4539" s="247"/>
      <c r="F4539" s="273"/>
      <c r="G4539" s="661"/>
      <c r="H4539" s="662"/>
    </row>
    <row r="4540" spans="1:8" s="240" customFormat="1">
      <c r="A4540" s="270"/>
      <c r="B4540" s="271"/>
      <c r="C4540" s="270"/>
      <c r="D4540" s="272"/>
      <c r="E4540" s="247"/>
      <c r="F4540" s="273"/>
      <c r="G4540" s="661"/>
      <c r="H4540" s="662"/>
    </row>
    <row r="4541" spans="1:8" s="240" customFormat="1">
      <c r="A4541" s="270"/>
      <c r="B4541" s="271"/>
      <c r="C4541" s="270"/>
      <c r="D4541" s="272"/>
      <c r="E4541" s="247"/>
      <c r="F4541" s="273"/>
      <c r="G4541" s="661"/>
      <c r="H4541" s="662"/>
    </row>
    <row r="4542" spans="1:8" s="240" customFormat="1">
      <c r="A4542" s="270"/>
      <c r="B4542" s="271"/>
      <c r="C4542" s="270"/>
      <c r="D4542" s="272"/>
      <c r="E4542" s="247"/>
      <c r="F4542" s="273"/>
      <c r="G4542" s="661"/>
      <c r="H4542" s="662"/>
    </row>
    <row r="4543" spans="1:8" s="240" customFormat="1">
      <c r="A4543" s="270"/>
      <c r="B4543" s="271"/>
      <c r="C4543" s="270"/>
      <c r="D4543" s="272"/>
      <c r="E4543" s="247"/>
      <c r="F4543" s="273"/>
      <c r="G4543" s="661"/>
      <c r="H4543" s="662"/>
    </row>
    <row r="4544" spans="1:8" s="240" customFormat="1">
      <c r="A4544" s="270"/>
      <c r="B4544" s="271"/>
      <c r="C4544" s="270"/>
      <c r="D4544" s="272"/>
      <c r="E4544" s="247"/>
      <c r="F4544" s="273"/>
      <c r="G4544" s="661"/>
      <c r="H4544" s="662"/>
    </row>
    <row r="4545" spans="1:8" s="240" customFormat="1">
      <c r="A4545" s="270"/>
      <c r="B4545" s="271"/>
      <c r="C4545" s="270"/>
      <c r="D4545" s="272"/>
      <c r="E4545" s="247"/>
      <c r="F4545" s="273"/>
      <c r="G4545" s="661"/>
      <c r="H4545" s="662"/>
    </row>
    <row r="4546" spans="1:8" s="240" customFormat="1">
      <c r="A4546" s="270"/>
      <c r="B4546" s="271"/>
      <c r="C4546" s="270"/>
      <c r="D4546" s="272"/>
      <c r="E4546" s="247"/>
      <c r="F4546" s="273"/>
      <c r="G4546" s="661"/>
      <c r="H4546" s="662"/>
    </row>
    <row r="4547" spans="1:8" s="240" customFormat="1">
      <c r="A4547" s="270"/>
      <c r="B4547" s="271"/>
      <c r="C4547" s="270"/>
      <c r="D4547" s="272"/>
      <c r="E4547" s="247"/>
      <c r="F4547" s="273"/>
      <c r="G4547" s="661"/>
      <c r="H4547" s="662"/>
    </row>
    <row r="4548" spans="1:8" s="240" customFormat="1">
      <c r="A4548" s="270"/>
      <c r="B4548" s="271"/>
      <c r="C4548" s="270"/>
      <c r="D4548" s="272"/>
      <c r="E4548" s="247"/>
      <c r="F4548" s="273"/>
      <c r="G4548" s="661"/>
      <c r="H4548" s="662"/>
    </row>
    <row r="4549" spans="1:8" s="240" customFormat="1">
      <c r="A4549" s="270"/>
      <c r="B4549" s="271"/>
      <c r="C4549" s="270"/>
      <c r="D4549" s="272"/>
      <c r="E4549" s="247"/>
      <c r="F4549" s="273"/>
      <c r="G4549" s="661"/>
      <c r="H4549" s="662"/>
    </row>
    <row r="4550" spans="1:8" s="240" customFormat="1">
      <c r="A4550" s="270"/>
      <c r="B4550" s="271"/>
      <c r="C4550" s="270"/>
      <c r="D4550" s="272"/>
      <c r="E4550" s="247"/>
      <c r="F4550" s="273"/>
      <c r="G4550" s="661"/>
      <c r="H4550" s="662"/>
    </row>
    <row r="4551" spans="1:8" s="240" customFormat="1">
      <c r="A4551" s="270"/>
      <c r="B4551" s="271"/>
      <c r="C4551" s="270"/>
      <c r="D4551" s="272"/>
      <c r="E4551" s="247"/>
      <c r="F4551" s="273"/>
      <c r="G4551" s="661"/>
      <c r="H4551" s="662"/>
    </row>
    <row r="4552" spans="1:8" s="240" customFormat="1">
      <c r="A4552" s="270"/>
      <c r="B4552" s="271"/>
      <c r="C4552" s="270"/>
      <c r="D4552" s="272"/>
      <c r="E4552" s="247"/>
      <c r="F4552" s="273"/>
      <c r="G4552" s="661"/>
      <c r="H4552" s="662"/>
    </row>
    <row r="4553" spans="1:8" s="240" customFormat="1">
      <c r="A4553" s="270"/>
      <c r="B4553" s="271"/>
      <c r="C4553" s="270"/>
      <c r="D4553" s="272"/>
      <c r="E4553" s="247"/>
      <c r="F4553" s="273"/>
      <c r="G4553" s="661"/>
      <c r="H4553" s="662"/>
    </row>
    <row r="4554" spans="1:8" s="240" customFormat="1">
      <c r="A4554" s="270"/>
      <c r="B4554" s="271"/>
      <c r="C4554" s="270"/>
      <c r="D4554" s="272"/>
      <c r="E4554" s="247"/>
      <c r="F4554" s="273"/>
      <c r="G4554" s="661"/>
      <c r="H4554" s="662"/>
    </row>
    <row r="4555" spans="1:8" s="240" customFormat="1">
      <c r="A4555" s="270"/>
      <c r="B4555" s="271"/>
      <c r="C4555" s="270"/>
      <c r="D4555" s="272"/>
      <c r="E4555" s="247"/>
      <c r="F4555" s="273"/>
      <c r="G4555" s="661"/>
      <c r="H4555" s="662"/>
    </row>
    <row r="4556" spans="1:8" s="240" customFormat="1">
      <c r="A4556" s="270"/>
      <c r="B4556" s="271"/>
      <c r="C4556" s="270"/>
      <c r="D4556" s="272"/>
      <c r="E4556" s="247"/>
      <c r="F4556" s="273"/>
      <c r="G4556" s="661"/>
      <c r="H4556" s="662"/>
    </row>
    <row r="4557" spans="1:8" s="240" customFormat="1">
      <c r="A4557" s="270"/>
      <c r="B4557" s="271"/>
      <c r="C4557" s="270"/>
      <c r="D4557" s="272"/>
      <c r="E4557" s="247"/>
      <c r="F4557" s="273"/>
      <c r="G4557" s="661"/>
      <c r="H4557" s="662"/>
    </row>
    <row r="4558" spans="1:8" s="240" customFormat="1">
      <c r="A4558" s="270"/>
      <c r="B4558" s="271"/>
      <c r="C4558" s="270"/>
      <c r="D4558" s="272"/>
      <c r="E4558" s="247"/>
      <c r="F4558" s="273"/>
      <c r="G4558" s="661"/>
      <c r="H4558" s="662"/>
    </row>
    <row r="4559" spans="1:8" s="240" customFormat="1">
      <c r="A4559" s="270"/>
      <c r="B4559" s="271"/>
      <c r="C4559" s="270"/>
      <c r="D4559" s="272"/>
      <c r="E4559" s="247"/>
      <c r="F4559" s="273"/>
      <c r="G4559" s="661"/>
      <c r="H4559" s="662"/>
    </row>
    <row r="4560" spans="1:8" s="240" customFormat="1">
      <c r="A4560" s="270"/>
      <c r="B4560" s="271"/>
      <c r="C4560" s="270"/>
      <c r="D4560" s="272"/>
      <c r="E4560" s="247"/>
      <c r="F4560" s="273"/>
      <c r="G4560" s="661"/>
      <c r="H4560" s="662"/>
    </row>
    <row r="4561" spans="1:8" s="240" customFormat="1">
      <c r="A4561" s="270"/>
      <c r="B4561" s="271"/>
      <c r="C4561" s="270"/>
      <c r="D4561" s="272"/>
      <c r="E4561" s="247"/>
      <c r="F4561" s="273"/>
      <c r="G4561" s="661"/>
      <c r="H4561" s="662"/>
    </row>
    <row r="4562" spans="1:8" s="240" customFormat="1">
      <c r="A4562" s="270"/>
      <c r="B4562" s="271"/>
      <c r="C4562" s="270"/>
      <c r="D4562" s="272"/>
      <c r="E4562" s="247"/>
      <c r="F4562" s="273"/>
      <c r="G4562" s="661"/>
      <c r="H4562" s="662"/>
    </row>
    <row r="4563" spans="1:8" s="240" customFormat="1">
      <c r="A4563" s="270"/>
      <c r="B4563" s="271"/>
      <c r="C4563" s="270"/>
      <c r="D4563" s="272"/>
      <c r="E4563" s="247"/>
      <c r="F4563" s="273"/>
      <c r="G4563" s="661"/>
      <c r="H4563" s="662"/>
    </row>
    <row r="4564" spans="1:8" s="240" customFormat="1">
      <c r="A4564" s="270"/>
      <c r="B4564" s="271"/>
      <c r="C4564" s="270"/>
      <c r="D4564" s="272"/>
      <c r="E4564" s="247"/>
      <c r="F4564" s="273"/>
      <c r="G4564" s="661"/>
      <c r="H4564" s="662"/>
    </row>
    <row r="4565" spans="1:8" s="240" customFormat="1">
      <c r="A4565" s="270"/>
      <c r="B4565" s="271"/>
      <c r="C4565" s="270"/>
      <c r="D4565" s="272"/>
      <c r="E4565" s="247"/>
      <c r="F4565" s="273"/>
      <c r="G4565" s="661"/>
      <c r="H4565" s="662"/>
    </row>
    <row r="4566" spans="1:8" s="240" customFormat="1">
      <c r="A4566" s="270"/>
      <c r="B4566" s="271"/>
      <c r="C4566" s="270"/>
      <c r="D4566" s="272"/>
      <c r="E4566" s="247"/>
      <c r="F4566" s="273"/>
      <c r="G4566" s="661"/>
      <c r="H4566" s="662"/>
    </row>
    <row r="4567" spans="1:8" s="240" customFormat="1">
      <c r="A4567" s="270"/>
      <c r="B4567" s="271"/>
      <c r="C4567" s="270"/>
      <c r="D4567" s="272"/>
      <c r="E4567" s="247"/>
      <c r="F4567" s="273"/>
      <c r="G4567" s="661"/>
      <c r="H4567" s="662"/>
    </row>
    <row r="4568" spans="1:8" s="240" customFormat="1">
      <c r="A4568" s="270"/>
      <c r="B4568" s="271"/>
      <c r="C4568" s="270"/>
      <c r="D4568" s="272"/>
      <c r="E4568" s="247"/>
      <c r="F4568" s="273"/>
      <c r="G4568" s="661"/>
      <c r="H4568" s="662"/>
    </row>
    <row r="4569" spans="1:8" s="240" customFormat="1">
      <c r="A4569" s="270"/>
      <c r="B4569" s="271"/>
      <c r="C4569" s="270"/>
      <c r="D4569" s="272"/>
      <c r="E4569" s="247"/>
      <c r="F4569" s="273"/>
      <c r="G4569" s="661"/>
      <c r="H4569" s="662"/>
    </row>
    <row r="4570" spans="1:8" s="240" customFormat="1">
      <c r="A4570" s="270"/>
      <c r="B4570" s="271"/>
      <c r="C4570" s="270"/>
      <c r="D4570" s="272"/>
      <c r="E4570" s="247"/>
      <c r="F4570" s="273"/>
      <c r="G4570" s="661"/>
      <c r="H4570" s="662"/>
    </row>
    <row r="4571" spans="1:8" s="240" customFormat="1">
      <c r="A4571" s="270"/>
      <c r="B4571" s="271"/>
      <c r="C4571" s="270"/>
      <c r="D4571" s="272"/>
      <c r="E4571" s="247"/>
      <c r="F4571" s="273"/>
      <c r="G4571" s="661"/>
      <c r="H4571" s="662"/>
    </row>
    <row r="4572" spans="1:8" s="240" customFormat="1">
      <c r="A4572" s="270"/>
      <c r="B4572" s="271"/>
      <c r="C4572" s="270"/>
      <c r="D4572" s="272"/>
      <c r="E4572" s="247"/>
      <c r="F4572" s="273"/>
      <c r="G4572" s="661"/>
      <c r="H4572" s="662"/>
    </row>
    <row r="4573" spans="1:8" s="240" customFormat="1">
      <c r="A4573" s="270"/>
      <c r="B4573" s="271"/>
      <c r="C4573" s="270"/>
      <c r="D4573" s="272"/>
      <c r="E4573" s="247"/>
      <c r="F4573" s="273"/>
      <c r="G4573" s="661"/>
      <c r="H4573" s="662"/>
    </row>
    <row r="4574" spans="1:8" s="240" customFormat="1">
      <c r="A4574" s="270"/>
      <c r="B4574" s="271"/>
      <c r="C4574" s="270"/>
      <c r="D4574" s="272"/>
      <c r="E4574" s="247"/>
      <c r="F4574" s="273"/>
      <c r="G4574" s="661"/>
      <c r="H4574" s="662"/>
    </row>
    <row r="4575" spans="1:8" s="240" customFormat="1">
      <c r="A4575" s="270"/>
      <c r="B4575" s="271"/>
      <c r="C4575" s="270"/>
      <c r="D4575" s="272"/>
      <c r="E4575" s="247"/>
      <c r="F4575" s="273"/>
      <c r="G4575" s="661"/>
      <c r="H4575" s="662"/>
    </row>
    <row r="4576" spans="1:8" s="240" customFormat="1">
      <c r="A4576" s="270"/>
      <c r="B4576" s="271"/>
      <c r="C4576" s="270"/>
      <c r="D4576" s="272"/>
      <c r="E4576" s="247"/>
      <c r="F4576" s="273"/>
      <c r="G4576" s="661"/>
      <c r="H4576" s="662"/>
    </row>
    <row r="4577" spans="1:8" s="240" customFormat="1">
      <c r="A4577" s="270"/>
      <c r="B4577" s="271"/>
      <c r="C4577" s="270"/>
      <c r="D4577" s="272"/>
      <c r="E4577" s="247"/>
      <c r="F4577" s="273"/>
      <c r="G4577" s="661"/>
      <c r="H4577" s="662"/>
    </row>
    <row r="4578" spans="1:8" s="240" customFormat="1">
      <c r="A4578" s="270"/>
      <c r="B4578" s="271"/>
      <c r="C4578" s="270"/>
      <c r="D4578" s="272"/>
      <c r="E4578" s="247"/>
      <c r="F4578" s="273"/>
      <c r="G4578" s="661"/>
      <c r="H4578" s="662"/>
    </row>
    <row r="4579" spans="1:8" s="240" customFormat="1">
      <c r="A4579" s="270"/>
      <c r="B4579" s="271"/>
      <c r="C4579" s="270"/>
      <c r="D4579" s="272"/>
      <c r="E4579" s="247"/>
      <c r="F4579" s="273"/>
      <c r="G4579" s="661"/>
      <c r="H4579" s="662"/>
    </row>
    <row r="4580" spans="1:8" s="240" customFormat="1">
      <c r="A4580" s="270"/>
      <c r="B4580" s="271"/>
      <c r="C4580" s="270"/>
      <c r="D4580" s="272"/>
      <c r="E4580" s="247"/>
      <c r="F4580" s="273"/>
      <c r="G4580" s="661"/>
      <c r="H4580" s="662"/>
    </row>
    <row r="4581" spans="1:8" s="240" customFormat="1">
      <c r="A4581" s="270"/>
      <c r="B4581" s="271"/>
      <c r="C4581" s="270"/>
      <c r="D4581" s="272"/>
      <c r="E4581" s="247"/>
      <c r="F4581" s="273"/>
      <c r="G4581" s="661"/>
      <c r="H4581" s="662"/>
    </row>
    <row r="4582" spans="1:8" s="240" customFormat="1">
      <c r="A4582" s="270"/>
      <c r="B4582" s="271"/>
      <c r="C4582" s="270"/>
      <c r="D4582" s="272"/>
      <c r="E4582" s="247"/>
      <c r="F4582" s="273"/>
      <c r="G4582" s="661"/>
      <c r="H4582" s="662"/>
    </row>
    <row r="4583" spans="1:8" s="240" customFormat="1">
      <c r="A4583" s="270"/>
      <c r="B4583" s="271"/>
      <c r="C4583" s="270"/>
      <c r="D4583" s="272"/>
      <c r="E4583" s="247"/>
      <c r="F4583" s="273"/>
      <c r="G4583" s="661"/>
      <c r="H4583" s="662"/>
    </row>
    <row r="4584" spans="1:8" s="240" customFormat="1">
      <c r="A4584" s="270"/>
      <c r="B4584" s="271"/>
      <c r="C4584" s="270"/>
      <c r="D4584" s="272"/>
      <c r="E4584" s="247"/>
      <c r="F4584" s="273"/>
      <c r="G4584" s="661"/>
      <c r="H4584" s="662"/>
    </row>
    <row r="4585" spans="1:8" s="240" customFormat="1">
      <c r="A4585" s="270"/>
      <c r="B4585" s="271"/>
      <c r="C4585" s="270"/>
      <c r="D4585" s="272"/>
      <c r="E4585" s="247"/>
      <c r="F4585" s="273"/>
      <c r="G4585" s="661"/>
      <c r="H4585" s="662"/>
    </row>
    <row r="4586" spans="1:8" s="240" customFormat="1">
      <c r="A4586" s="270"/>
      <c r="B4586" s="271"/>
      <c r="C4586" s="270"/>
      <c r="D4586" s="272"/>
      <c r="E4586" s="247"/>
      <c r="F4586" s="273"/>
      <c r="G4586" s="661"/>
      <c r="H4586" s="662"/>
    </row>
    <row r="4587" spans="1:8" s="240" customFormat="1">
      <c r="A4587" s="270"/>
      <c r="B4587" s="271"/>
      <c r="C4587" s="270"/>
      <c r="D4587" s="272"/>
      <c r="E4587" s="247"/>
      <c r="F4587" s="273"/>
      <c r="G4587" s="661"/>
      <c r="H4587" s="662"/>
    </row>
    <row r="4588" spans="1:8" s="240" customFormat="1">
      <c r="A4588" s="270"/>
      <c r="B4588" s="271"/>
      <c r="C4588" s="270"/>
      <c r="D4588" s="272"/>
      <c r="E4588" s="247"/>
      <c r="F4588" s="273"/>
      <c r="G4588" s="661"/>
      <c r="H4588" s="662"/>
    </row>
    <row r="4589" spans="1:8" s="240" customFormat="1">
      <c r="A4589" s="270"/>
      <c r="B4589" s="271"/>
      <c r="C4589" s="270"/>
      <c r="D4589" s="272"/>
      <c r="E4589" s="247"/>
      <c r="F4589" s="273"/>
      <c r="G4589" s="661"/>
      <c r="H4589" s="662"/>
    </row>
    <row r="4590" spans="1:8" s="240" customFormat="1">
      <c r="A4590" s="270"/>
      <c r="B4590" s="271"/>
      <c r="C4590" s="270"/>
      <c r="D4590" s="272"/>
      <c r="E4590" s="247"/>
      <c r="F4590" s="273"/>
      <c r="G4590" s="661"/>
      <c r="H4590" s="662"/>
    </row>
    <row r="4591" spans="1:8" s="240" customFormat="1">
      <c r="A4591" s="270"/>
      <c r="B4591" s="271"/>
      <c r="C4591" s="270"/>
      <c r="D4591" s="272"/>
      <c r="E4591" s="247"/>
      <c r="F4591" s="273"/>
      <c r="G4591" s="661"/>
      <c r="H4591" s="662"/>
    </row>
    <row r="4592" spans="1:8" s="240" customFormat="1">
      <c r="A4592" s="270"/>
      <c r="B4592" s="271"/>
      <c r="C4592" s="270"/>
      <c r="D4592" s="272"/>
      <c r="E4592" s="247"/>
      <c r="F4592" s="273"/>
      <c r="G4592" s="661"/>
      <c r="H4592" s="662"/>
    </row>
    <row r="4593" spans="1:8" s="240" customFormat="1">
      <c r="A4593" s="270"/>
      <c r="B4593" s="271"/>
      <c r="C4593" s="270"/>
      <c r="D4593" s="272"/>
      <c r="E4593" s="247"/>
      <c r="F4593" s="273"/>
      <c r="G4593" s="661"/>
      <c r="H4593" s="662"/>
    </row>
    <row r="4594" spans="1:8" s="240" customFormat="1">
      <c r="A4594" s="270"/>
      <c r="B4594" s="271"/>
      <c r="C4594" s="270"/>
      <c r="D4594" s="272"/>
      <c r="E4594" s="247"/>
      <c r="F4594" s="273"/>
      <c r="G4594" s="661"/>
      <c r="H4594" s="662"/>
    </row>
    <row r="4595" spans="1:8" s="240" customFormat="1">
      <c r="A4595" s="270"/>
      <c r="B4595" s="271"/>
      <c r="C4595" s="270"/>
      <c r="D4595" s="272"/>
      <c r="E4595" s="247"/>
      <c r="F4595" s="273"/>
      <c r="G4595" s="661"/>
      <c r="H4595" s="662"/>
    </row>
    <row r="4596" spans="1:8" s="240" customFormat="1">
      <c r="A4596" s="270"/>
      <c r="B4596" s="271"/>
      <c r="C4596" s="270"/>
      <c r="D4596" s="272"/>
      <c r="E4596" s="247"/>
      <c r="F4596" s="273"/>
      <c r="G4596" s="661"/>
      <c r="H4596" s="662"/>
    </row>
    <row r="4597" spans="1:8" s="240" customFormat="1">
      <c r="A4597" s="270"/>
      <c r="B4597" s="271"/>
      <c r="C4597" s="270"/>
      <c r="D4597" s="272"/>
      <c r="E4597" s="247"/>
      <c r="F4597" s="273"/>
      <c r="G4597" s="661"/>
      <c r="H4597" s="662"/>
    </row>
    <row r="4598" spans="1:8" s="240" customFormat="1">
      <c r="A4598" s="270"/>
      <c r="B4598" s="271"/>
      <c r="C4598" s="270"/>
      <c r="D4598" s="272"/>
      <c r="E4598" s="247"/>
      <c r="F4598" s="273"/>
      <c r="G4598" s="661"/>
      <c r="H4598" s="662"/>
    </row>
    <row r="4599" spans="1:8" s="240" customFormat="1">
      <c r="A4599" s="270"/>
      <c r="B4599" s="271"/>
      <c r="C4599" s="270"/>
      <c r="D4599" s="272"/>
      <c r="E4599" s="247"/>
      <c r="F4599" s="273"/>
      <c r="G4599" s="661"/>
      <c r="H4599" s="662"/>
    </row>
    <row r="4600" spans="1:8" s="240" customFormat="1">
      <c r="A4600" s="270"/>
      <c r="B4600" s="271"/>
      <c r="C4600" s="270"/>
      <c r="D4600" s="272"/>
      <c r="E4600" s="247"/>
      <c r="F4600" s="273"/>
      <c r="G4600" s="661"/>
      <c r="H4600" s="662"/>
    </row>
    <row r="4601" spans="1:8" s="240" customFormat="1">
      <c r="A4601" s="270"/>
      <c r="B4601" s="271"/>
      <c r="C4601" s="270"/>
      <c r="D4601" s="272"/>
      <c r="E4601" s="247"/>
      <c r="F4601" s="273"/>
      <c r="G4601" s="661"/>
      <c r="H4601" s="662"/>
    </row>
    <row r="4602" spans="1:8" s="240" customFormat="1">
      <c r="A4602" s="270"/>
      <c r="B4602" s="271"/>
      <c r="C4602" s="270"/>
      <c r="D4602" s="272"/>
      <c r="E4602" s="247"/>
      <c r="F4602" s="273"/>
      <c r="G4602" s="661"/>
      <c r="H4602" s="662"/>
    </row>
    <row r="4603" spans="1:8" s="240" customFormat="1">
      <c r="A4603" s="270"/>
      <c r="B4603" s="271"/>
      <c r="C4603" s="270"/>
      <c r="D4603" s="272"/>
      <c r="E4603" s="247"/>
      <c r="F4603" s="273"/>
      <c r="G4603" s="661"/>
      <c r="H4603" s="662"/>
    </row>
    <row r="4604" spans="1:8" s="240" customFormat="1">
      <c r="A4604" s="270"/>
      <c r="B4604" s="271"/>
      <c r="C4604" s="270"/>
      <c r="D4604" s="272"/>
      <c r="E4604" s="247"/>
      <c r="F4604" s="273"/>
      <c r="G4604" s="661"/>
      <c r="H4604" s="662"/>
    </row>
    <row r="4605" spans="1:8" s="240" customFormat="1">
      <c r="A4605" s="270"/>
      <c r="B4605" s="271"/>
      <c r="C4605" s="270"/>
      <c r="D4605" s="272"/>
      <c r="E4605" s="247"/>
      <c r="F4605" s="273"/>
      <c r="G4605" s="661"/>
      <c r="H4605" s="662"/>
    </row>
    <row r="4606" spans="1:8" s="240" customFormat="1">
      <c r="A4606" s="270"/>
      <c r="B4606" s="271"/>
      <c r="C4606" s="270"/>
      <c r="D4606" s="272"/>
      <c r="E4606" s="247"/>
      <c r="F4606" s="273"/>
      <c r="G4606" s="661"/>
      <c r="H4606" s="662"/>
    </row>
    <row r="4607" spans="1:8" s="240" customFormat="1">
      <c r="A4607" s="270"/>
      <c r="B4607" s="271"/>
      <c r="C4607" s="270"/>
      <c r="D4607" s="272"/>
      <c r="E4607" s="247"/>
      <c r="F4607" s="273"/>
      <c r="G4607" s="661"/>
      <c r="H4607" s="662"/>
    </row>
    <row r="4608" spans="1:8" s="240" customFormat="1">
      <c r="A4608" s="270"/>
      <c r="B4608" s="271"/>
      <c r="C4608" s="270"/>
      <c r="D4608" s="272"/>
      <c r="E4608" s="247"/>
      <c r="F4608" s="273"/>
      <c r="G4608" s="661"/>
      <c r="H4608" s="662"/>
    </row>
    <row r="4609" spans="1:8" s="240" customFormat="1">
      <c r="A4609" s="270"/>
      <c r="B4609" s="271"/>
      <c r="C4609" s="270"/>
      <c r="D4609" s="272"/>
      <c r="E4609" s="247"/>
      <c r="F4609" s="273"/>
      <c r="G4609" s="661"/>
      <c r="H4609" s="662"/>
    </row>
    <row r="4610" spans="1:8" s="240" customFormat="1">
      <c r="A4610" s="270"/>
      <c r="B4610" s="271"/>
      <c r="C4610" s="270"/>
      <c r="D4610" s="272"/>
      <c r="E4610" s="247"/>
      <c r="F4610" s="273"/>
      <c r="G4610" s="661"/>
      <c r="H4610" s="662"/>
    </row>
    <row r="4611" spans="1:8" s="240" customFormat="1">
      <c r="A4611" s="270"/>
      <c r="B4611" s="271"/>
      <c r="C4611" s="270"/>
      <c r="D4611" s="272"/>
      <c r="E4611" s="247"/>
      <c r="F4611" s="273"/>
      <c r="G4611" s="661"/>
      <c r="H4611" s="662"/>
    </row>
    <row r="4612" spans="1:8" s="240" customFormat="1">
      <c r="A4612" s="270"/>
      <c r="B4612" s="271"/>
      <c r="C4612" s="270"/>
      <c r="D4612" s="272"/>
      <c r="E4612" s="247"/>
      <c r="F4612" s="273"/>
      <c r="G4612" s="661"/>
      <c r="H4612" s="662"/>
    </row>
    <row r="4613" spans="1:8" s="240" customFormat="1">
      <c r="A4613" s="270"/>
      <c r="B4613" s="271"/>
      <c r="C4613" s="270"/>
      <c r="D4613" s="272"/>
      <c r="E4613" s="247"/>
      <c r="F4613" s="273"/>
      <c r="G4613" s="661"/>
      <c r="H4613" s="662"/>
    </row>
    <row r="4614" spans="1:8" s="240" customFormat="1">
      <c r="A4614" s="270"/>
      <c r="B4614" s="271"/>
      <c r="C4614" s="270"/>
      <c r="D4614" s="272"/>
      <c r="E4614" s="247"/>
      <c r="F4614" s="273"/>
      <c r="G4614" s="661"/>
      <c r="H4614" s="662"/>
    </row>
    <row r="4615" spans="1:8" s="240" customFormat="1">
      <c r="A4615" s="270"/>
      <c r="B4615" s="271"/>
      <c r="C4615" s="270"/>
      <c r="D4615" s="272"/>
      <c r="E4615" s="247"/>
      <c r="F4615" s="273"/>
      <c r="G4615" s="661"/>
      <c r="H4615" s="662"/>
    </row>
    <row r="4616" spans="1:8" s="240" customFormat="1">
      <c r="A4616" s="270"/>
      <c r="B4616" s="271"/>
      <c r="C4616" s="270"/>
      <c r="D4616" s="272"/>
      <c r="E4616" s="247"/>
      <c r="F4616" s="273"/>
      <c r="G4616" s="661"/>
      <c r="H4616" s="662"/>
    </row>
    <row r="4617" spans="1:8" s="240" customFormat="1">
      <c r="A4617" s="270"/>
      <c r="B4617" s="271"/>
      <c r="C4617" s="270"/>
      <c r="D4617" s="272"/>
      <c r="E4617" s="247"/>
      <c r="F4617" s="273"/>
      <c r="G4617" s="661"/>
      <c r="H4617" s="662"/>
    </row>
    <row r="4618" spans="1:8" s="240" customFormat="1">
      <c r="A4618" s="270"/>
      <c r="B4618" s="271"/>
      <c r="C4618" s="270"/>
      <c r="D4618" s="272"/>
      <c r="E4618" s="247"/>
      <c r="F4618" s="273"/>
      <c r="G4618" s="661"/>
      <c r="H4618" s="662"/>
    </row>
    <row r="4619" spans="1:8" s="240" customFormat="1">
      <c r="A4619" s="270"/>
      <c r="B4619" s="271"/>
      <c r="C4619" s="270"/>
      <c r="D4619" s="272"/>
      <c r="E4619" s="247"/>
      <c r="F4619" s="273"/>
      <c r="G4619" s="661"/>
      <c r="H4619" s="662"/>
    </row>
    <row r="4620" spans="1:8" s="240" customFormat="1">
      <c r="A4620" s="270"/>
      <c r="B4620" s="271"/>
      <c r="C4620" s="270"/>
      <c r="D4620" s="272"/>
      <c r="E4620" s="247"/>
      <c r="F4620" s="273"/>
      <c r="G4620" s="661"/>
      <c r="H4620" s="662"/>
    </row>
    <row r="4621" spans="1:8" s="240" customFormat="1">
      <c r="A4621" s="270"/>
      <c r="B4621" s="271"/>
      <c r="C4621" s="270"/>
      <c r="D4621" s="272"/>
      <c r="E4621" s="247"/>
      <c r="F4621" s="273"/>
      <c r="G4621" s="661"/>
      <c r="H4621" s="662"/>
    </row>
    <row r="4622" spans="1:8" s="240" customFormat="1">
      <c r="A4622" s="270"/>
      <c r="B4622" s="271"/>
      <c r="C4622" s="270"/>
      <c r="D4622" s="272"/>
      <c r="E4622" s="247"/>
      <c r="F4622" s="273"/>
      <c r="G4622" s="661"/>
      <c r="H4622" s="662"/>
    </row>
    <row r="4623" spans="1:8" s="240" customFormat="1">
      <c r="A4623" s="270"/>
      <c r="B4623" s="271"/>
      <c r="C4623" s="270"/>
      <c r="D4623" s="272"/>
      <c r="E4623" s="247"/>
      <c r="F4623" s="273"/>
      <c r="G4623" s="661"/>
      <c r="H4623" s="662"/>
    </row>
    <row r="4624" spans="1:8" s="240" customFormat="1">
      <c r="A4624" s="270"/>
      <c r="B4624" s="271"/>
      <c r="C4624" s="270"/>
      <c r="D4624" s="272"/>
      <c r="E4624" s="247"/>
      <c r="F4624" s="273"/>
      <c r="G4624" s="661"/>
      <c r="H4624" s="662"/>
    </row>
    <row r="4625" spans="1:8" s="240" customFormat="1">
      <c r="A4625" s="270"/>
      <c r="B4625" s="271"/>
      <c r="C4625" s="270"/>
      <c r="D4625" s="272"/>
      <c r="E4625" s="247"/>
      <c r="F4625" s="273"/>
      <c r="G4625" s="661"/>
      <c r="H4625" s="662"/>
    </row>
    <row r="4626" spans="1:8" s="240" customFormat="1">
      <c r="A4626" s="270"/>
      <c r="B4626" s="271"/>
      <c r="C4626" s="270"/>
      <c r="D4626" s="272"/>
      <c r="E4626" s="247"/>
      <c r="F4626" s="273"/>
      <c r="G4626" s="661"/>
      <c r="H4626" s="662"/>
    </row>
    <row r="4627" spans="1:8" s="240" customFormat="1">
      <c r="A4627" s="270"/>
      <c r="B4627" s="271"/>
      <c r="C4627" s="270"/>
      <c r="D4627" s="272"/>
      <c r="E4627" s="247"/>
      <c r="F4627" s="273"/>
      <c r="G4627" s="661"/>
      <c r="H4627" s="662"/>
    </row>
    <row r="4628" spans="1:8" s="240" customFormat="1">
      <c r="A4628" s="270"/>
      <c r="B4628" s="271"/>
      <c r="C4628" s="270"/>
      <c r="D4628" s="272"/>
      <c r="E4628" s="247"/>
      <c r="F4628" s="273"/>
      <c r="G4628" s="661"/>
      <c r="H4628" s="662"/>
    </row>
    <row r="4629" spans="1:8" s="240" customFormat="1">
      <c r="A4629" s="270"/>
      <c r="B4629" s="271"/>
      <c r="C4629" s="270"/>
      <c r="D4629" s="272"/>
      <c r="E4629" s="247"/>
      <c r="F4629" s="273"/>
      <c r="G4629" s="661"/>
      <c r="H4629" s="662"/>
    </row>
    <row r="4630" spans="1:8" s="240" customFormat="1">
      <c r="A4630" s="270"/>
      <c r="B4630" s="271"/>
      <c r="C4630" s="270"/>
      <c r="D4630" s="272"/>
      <c r="E4630" s="247"/>
      <c r="F4630" s="273"/>
      <c r="G4630" s="661"/>
      <c r="H4630" s="662"/>
    </row>
    <row r="4631" spans="1:8" s="240" customFormat="1">
      <c r="A4631" s="270"/>
      <c r="B4631" s="271"/>
      <c r="C4631" s="270"/>
      <c r="D4631" s="272"/>
      <c r="E4631" s="247"/>
      <c r="F4631" s="273"/>
      <c r="G4631" s="661"/>
      <c r="H4631" s="662"/>
    </row>
    <row r="4632" spans="1:8" s="240" customFormat="1">
      <c r="A4632" s="270"/>
      <c r="B4632" s="271"/>
      <c r="C4632" s="270"/>
      <c r="D4632" s="272"/>
      <c r="E4632" s="247"/>
      <c r="F4632" s="273"/>
      <c r="G4632" s="661"/>
      <c r="H4632" s="662"/>
    </row>
    <row r="4633" spans="1:8" s="240" customFormat="1">
      <c r="A4633" s="270"/>
      <c r="B4633" s="271"/>
      <c r="C4633" s="270"/>
      <c r="D4633" s="272"/>
      <c r="E4633" s="247"/>
      <c r="F4633" s="273"/>
      <c r="G4633" s="661"/>
      <c r="H4633" s="662"/>
    </row>
    <row r="4634" spans="1:8" s="240" customFormat="1">
      <c r="A4634" s="270"/>
      <c r="B4634" s="271"/>
      <c r="C4634" s="270"/>
      <c r="D4634" s="272"/>
      <c r="E4634" s="247"/>
      <c r="F4634" s="273"/>
      <c r="G4634" s="661"/>
      <c r="H4634" s="662"/>
    </row>
    <row r="4635" spans="1:8" s="240" customFormat="1">
      <c r="A4635" s="270"/>
      <c r="B4635" s="271"/>
      <c r="C4635" s="270"/>
      <c r="D4635" s="272"/>
      <c r="E4635" s="247"/>
      <c r="F4635" s="273"/>
      <c r="G4635" s="661"/>
      <c r="H4635" s="662"/>
    </row>
    <row r="4636" spans="1:8" s="240" customFormat="1">
      <c r="A4636" s="270"/>
      <c r="B4636" s="271"/>
      <c r="C4636" s="270"/>
      <c r="D4636" s="272"/>
      <c r="E4636" s="247"/>
      <c r="F4636" s="273"/>
      <c r="G4636" s="661"/>
      <c r="H4636" s="662"/>
    </row>
    <row r="4637" spans="1:8" s="240" customFormat="1">
      <c r="A4637" s="270"/>
      <c r="B4637" s="271"/>
      <c r="C4637" s="270"/>
      <c r="D4637" s="272"/>
      <c r="E4637" s="247"/>
      <c r="F4637" s="273"/>
      <c r="G4637" s="661"/>
      <c r="H4637" s="662"/>
    </row>
    <row r="4638" spans="1:8" s="240" customFormat="1">
      <c r="A4638" s="270"/>
      <c r="B4638" s="271"/>
      <c r="C4638" s="270"/>
      <c r="D4638" s="272"/>
      <c r="E4638" s="247"/>
      <c r="F4638" s="273"/>
      <c r="G4638" s="661"/>
      <c r="H4638" s="662"/>
    </row>
    <row r="4639" spans="1:8" s="240" customFormat="1">
      <c r="A4639" s="270"/>
      <c r="B4639" s="271"/>
      <c r="C4639" s="270"/>
      <c r="D4639" s="272"/>
      <c r="E4639" s="247"/>
      <c r="F4639" s="273"/>
      <c r="G4639" s="661"/>
      <c r="H4639" s="662"/>
    </row>
    <row r="4640" spans="1:8" s="240" customFormat="1">
      <c r="A4640" s="270"/>
      <c r="B4640" s="271"/>
      <c r="C4640" s="270"/>
      <c r="D4640" s="272"/>
      <c r="E4640" s="247"/>
      <c r="F4640" s="273"/>
      <c r="G4640" s="661"/>
      <c r="H4640" s="662"/>
    </row>
    <row r="4641" spans="1:8" s="240" customFormat="1">
      <c r="A4641" s="270"/>
      <c r="B4641" s="271"/>
      <c r="C4641" s="270"/>
      <c r="D4641" s="272"/>
      <c r="E4641" s="247"/>
      <c r="F4641" s="273"/>
      <c r="G4641" s="661"/>
      <c r="H4641" s="662"/>
    </row>
    <row r="4642" spans="1:8" s="240" customFormat="1">
      <c r="A4642" s="270"/>
      <c r="B4642" s="271"/>
      <c r="C4642" s="270"/>
      <c r="D4642" s="272"/>
      <c r="E4642" s="247"/>
      <c r="F4642" s="273"/>
      <c r="G4642" s="661"/>
      <c r="H4642" s="662"/>
    </row>
    <row r="4643" spans="1:8" s="240" customFormat="1">
      <c r="A4643" s="270"/>
      <c r="B4643" s="271"/>
      <c r="C4643" s="270"/>
      <c r="D4643" s="272"/>
      <c r="E4643" s="247"/>
      <c r="F4643" s="273"/>
      <c r="G4643" s="661"/>
      <c r="H4643" s="662"/>
    </row>
    <row r="4644" spans="1:8" s="240" customFormat="1">
      <c r="A4644" s="270"/>
      <c r="B4644" s="271"/>
      <c r="C4644" s="270"/>
      <c r="D4644" s="272"/>
      <c r="E4644" s="247"/>
      <c r="F4644" s="273"/>
      <c r="G4644" s="661"/>
      <c r="H4644" s="662"/>
    </row>
    <row r="4645" spans="1:8" s="240" customFormat="1">
      <c r="A4645" s="270"/>
      <c r="B4645" s="271"/>
      <c r="C4645" s="270"/>
      <c r="D4645" s="272"/>
      <c r="E4645" s="247"/>
      <c r="F4645" s="273"/>
      <c r="G4645" s="661"/>
      <c r="H4645" s="662"/>
    </row>
    <row r="4646" spans="1:8" s="240" customFormat="1">
      <c r="A4646" s="270"/>
      <c r="B4646" s="271"/>
      <c r="C4646" s="270"/>
      <c r="D4646" s="272"/>
      <c r="E4646" s="247"/>
      <c r="F4646" s="273"/>
      <c r="G4646" s="661"/>
      <c r="H4646" s="662"/>
    </row>
    <row r="4647" spans="1:8" s="240" customFormat="1">
      <c r="A4647" s="270"/>
      <c r="B4647" s="271"/>
      <c r="C4647" s="270"/>
      <c r="D4647" s="272"/>
      <c r="E4647" s="247"/>
      <c r="F4647" s="273"/>
      <c r="G4647" s="661"/>
      <c r="H4647" s="662"/>
    </row>
    <row r="4648" spans="1:8" s="240" customFormat="1">
      <c r="A4648" s="270"/>
      <c r="B4648" s="271"/>
      <c r="C4648" s="270"/>
      <c r="D4648" s="272"/>
      <c r="E4648" s="247"/>
      <c r="F4648" s="273"/>
      <c r="G4648" s="661"/>
      <c r="H4648" s="662"/>
    </row>
    <row r="4649" spans="1:8" s="240" customFormat="1">
      <c r="A4649" s="270"/>
      <c r="B4649" s="271"/>
      <c r="C4649" s="270"/>
      <c r="D4649" s="272"/>
      <c r="E4649" s="247"/>
      <c r="F4649" s="273"/>
      <c r="G4649" s="661"/>
      <c r="H4649" s="662"/>
    </row>
    <row r="4650" spans="1:8" s="240" customFormat="1">
      <c r="A4650" s="270"/>
      <c r="B4650" s="271"/>
      <c r="C4650" s="270"/>
      <c r="D4650" s="272"/>
      <c r="E4650" s="247"/>
      <c r="F4650" s="273"/>
      <c r="G4650" s="661"/>
      <c r="H4650" s="662"/>
    </row>
    <row r="4651" spans="1:8" s="240" customFormat="1">
      <c r="A4651" s="270"/>
      <c r="B4651" s="271"/>
      <c r="C4651" s="270"/>
      <c r="D4651" s="272"/>
      <c r="E4651" s="247"/>
      <c r="F4651" s="273"/>
      <c r="G4651" s="661"/>
      <c r="H4651" s="662"/>
    </row>
    <row r="4652" spans="1:8" s="240" customFormat="1">
      <c r="A4652" s="270"/>
      <c r="B4652" s="271"/>
      <c r="C4652" s="270"/>
      <c r="D4652" s="272"/>
      <c r="E4652" s="247"/>
      <c r="F4652" s="273"/>
      <c r="G4652" s="661"/>
      <c r="H4652" s="662"/>
    </row>
    <row r="4653" spans="1:8" s="240" customFormat="1">
      <c r="A4653" s="270"/>
      <c r="B4653" s="271"/>
      <c r="C4653" s="270"/>
      <c r="D4653" s="272"/>
      <c r="E4653" s="247"/>
      <c r="F4653" s="273"/>
      <c r="G4653" s="661"/>
      <c r="H4653" s="662"/>
    </row>
    <row r="4654" spans="1:8" s="240" customFormat="1">
      <c r="A4654" s="270"/>
      <c r="B4654" s="271"/>
      <c r="C4654" s="270"/>
      <c r="D4654" s="272"/>
      <c r="E4654" s="247"/>
      <c r="F4654" s="273"/>
      <c r="G4654" s="661"/>
      <c r="H4654" s="662"/>
    </row>
    <row r="4655" spans="1:8" s="240" customFormat="1">
      <c r="A4655" s="270"/>
      <c r="B4655" s="271"/>
      <c r="C4655" s="270"/>
      <c r="D4655" s="272"/>
      <c r="E4655" s="247"/>
      <c r="F4655" s="273"/>
      <c r="G4655" s="661"/>
      <c r="H4655" s="662"/>
    </row>
    <row r="4656" spans="1:8" s="240" customFormat="1">
      <c r="A4656" s="270"/>
      <c r="B4656" s="271"/>
      <c r="C4656" s="270"/>
      <c r="D4656" s="272"/>
      <c r="E4656" s="247"/>
      <c r="F4656" s="273"/>
      <c r="G4656" s="661"/>
      <c r="H4656" s="662"/>
    </row>
    <row r="4657" spans="1:8" s="240" customFormat="1">
      <c r="A4657" s="270"/>
      <c r="B4657" s="271"/>
      <c r="C4657" s="270"/>
      <c r="D4657" s="272"/>
      <c r="E4657" s="247"/>
      <c r="F4657" s="273"/>
      <c r="G4657" s="661"/>
      <c r="H4657" s="662"/>
    </row>
    <row r="4658" spans="1:8" s="240" customFormat="1">
      <c r="A4658" s="270"/>
      <c r="B4658" s="271"/>
      <c r="C4658" s="270"/>
      <c r="D4658" s="272"/>
      <c r="E4658" s="247"/>
      <c r="F4658" s="273"/>
      <c r="G4658" s="661"/>
      <c r="H4658" s="662"/>
    </row>
    <row r="4659" spans="1:8" s="240" customFormat="1">
      <c r="A4659" s="270"/>
      <c r="B4659" s="271"/>
      <c r="C4659" s="270"/>
      <c r="D4659" s="272"/>
      <c r="E4659" s="247"/>
      <c r="F4659" s="273"/>
      <c r="G4659" s="661"/>
      <c r="H4659" s="662"/>
    </row>
    <row r="4660" spans="1:8" s="240" customFormat="1">
      <c r="A4660" s="270"/>
      <c r="B4660" s="271"/>
      <c r="C4660" s="270"/>
      <c r="D4660" s="272"/>
      <c r="E4660" s="247"/>
      <c r="F4660" s="273"/>
      <c r="G4660" s="661"/>
      <c r="H4660" s="662"/>
    </row>
    <row r="4661" spans="1:8" s="240" customFormat="1">
      <c r="A4661" s="270"/>
      <c r="B4661" s="271"/>
      <c r="C4661" s="270"/>
      <c r="D4661" s="272"/>
      <c r="E4661" s="247"/>
      <c r="F4661" s="273"/>
      <c r="G4661" s="661"/>
      <c r="H4661" s="662"/>
    </row>
    <row r="4662" spans="1:8" s="240" customFormat="1">
      <c r="A4662" s="270"/>
      <c r="B4662" s="271"/>
      <c r="C4662" s="270"/>
      <c r="D4662" s="272"/>
      <c r="E4662" s="247"/>
      <c r="F4662" s="273"/>
      <c r="G4662" s="661"/>
      <c r="H4662" s="662"/>
    </row>
    <row r="4663" spans="1:8" s="240" customFormat="1">
      <c r="A4663" s="270"/>
      <c r="B4663" s="271"/>
      <c r="C4663" s="270"/>
      <c r="D4663" s="272"/>
      <c r="E4663" s="247"/>
      <c r="F4663" s="273"/>
      <c r="G4663" s="661"/>
      <c r="H4663" s="662"/>
    </row>
    <row r="4664" spans="1:8" s="240" customFormat="1">
      <c r="A4664" s="270"/>
      <c r="B4664" s="271"/>
      <c r="C4664" s="270"/>
      <c r="D4664" s="272"/>
      <c r="E4664" s="247"/>
      <c r="F4664" s="273"/>
      <c r="G4664" s="661"/>
      <c r="H4664" s="662"/>
    </row>
    <row r="4665" spans="1:8" s="240" customFormat="1">
      <c r="A4665" s="270"/>
      <c r="B4665" s="271"/>
      <c r="C4665" s="270"/>
      <c r="D4665" s="272"/>
      <c r="E4665" s="247"/>
      <c r="F4665" s="273"/>
      <c r="G4665" s="661"/>
      <c r="H4665" s="662"/>
    </row>
    <row r="4666" spans="1:8" s="240" customFormat="1">
      <c r="A4666" s="270"/>
      <c r="B4666" s="271"/>
      <c r="C4666" s="270"/>
      <c r="D4666" s="272"/>
      <c r="E4666" s="247"/>
      <c r="F4666" s="273"/>
      <c r="G4666" s="661"/>
      <c r="H4666" s="662"/>
    </row>
    <row r="4667" spans="1:8" s="240" customFormat="1">
      <c r="A4667" s="270"/>
      <c r="B4667" s="271"/>
      <c r="C4667" s="270"/>
      <c r="D4667" s="272"/>
      <c r="E4667" s="247"/>
      <c r="F4667" s="273"/>
      <c r="G4667" s="661"/>
      <c r="H4667" s="662"/>
    </row>
    <row r="4668" spans="1:8" s="240" customFormat="1">
      <c r="A4668" s="270"/>
      <c r="B4668" s="271"/>
      <c r="C4668" s="270"/>
      <c r="D4668" s="272"/>
      <c r="E4668" s="247"/>
      <c r="F4668" s="273"/>
      <c r="G4668" s="661"/>
      <c r="H4668" s="662"/>
    </row>
    <row r="4669" spans="1:8" s="240" customFormat="1">
      <c r="A4669" s="270"/>
      <c r="B4669" s="271"/>
      <c r="C4669" s="270"/>
      <c r="D4669" s="272"/>
      <c r="E4669" s="247"/>
      <c r="F4669" s="273"/>
      <c r="G4669" s="661"/>
      <c r="H4669" s="662"/>
    </row>
    <row r="4670" spans="1:8" s="240" customFormat="1">
      <c r="A4670" s="270"/>
      <c r="B4670" s="271"/>
      <c r="C4670" s="270"/>
      <c r="D4670" s="272"/>
      <c r="E4670" s="247"/>
      <c r="F4670" s="273"/>
      <c r="G4670" s="661"/>
      <c r="H4670" s="662"/>
    </row>
    <row r="4671" spans="1:8" s="240" customFormat="1">
      <c r="A4671" s="270"/>
      <c r="B4671" s="271"/>
      <c r="C4671" s="270"/>
      <c r="D4671" s="272"/>
      <c r="E4671" s="247"/>
      <c r="F4671" s="273"/>
      <c r="G4671" s="661"/>
      <c r="H4671" s="662"/>
    </row>
    <row r="4672" spans="1:8" s="240" customFormat="1">
      <c r="A4672" s="270"/>
      <c r="B4672" s="271"/>
      <c r="C4672" s="270"/>
      <c r="D4672" s="272"/>
      <c r="E4672" s="247"/>
      <c r="F4672" s="273"/>
      <c r="G4672" s="661"/>
      <c r="H4672" s="662"/>
    </row>
    <row r="4673" spans="1:8" s="240" customFormat="1">
      <c r="A4673" s="270"/>
      <c r="B4673" s="271"/>
      <c r="C4673" s="270"/>
      <c r="D4673" s="272"/>
      <c r="E4673" s="247"/>
      <c r="F4673" s="273"/>
      <c r="G4673" s="661"/>
      <c r="H4673" s="662"/>
    </row>
    <row r="4674" spans="1:8" s="240" customFormat="1">
      <c r="A4674" s="270"/>
      <c r="B4674" s="271"/>
      <c r="C4674" s="270"/>
      <c r="D4674" s="272"/>
      <c r="E4674" s="247"/>
      <c r="F4674" s="273"/>
      <c r="G4674" s="661"/>
      <c r="H4674" s="662"/>
    </row>
    <row r="4675" spans="1:8" s="240" customFormat="1">
      <c r="A4675" s="270"/>
      <c r="B4675" s="271"/>
      <c r="C4675" s="270"/>
      <c r="D4675" s="272"/>
      <c r="E4675" s="247"/>
      <c r="F4675" s="273"/>
      <c r="G4675" s="661"/>
      <c r="H4675" s="662"/>
    </row>
    <row r="4676" spans="1:8" s="240" customFormat="1">
      <c r="A4676" s="270"/>
      <c r="B4676" s="271"/>
      <c r="C4676" s="270"/>
      <c r="D4676" s="272"/>
      <c r="E4676" s="247"/>
      <c r="F4676" s="273"/>
      <c r="G4676" s="661"/>
      <c r="H4676" s="662"/>
    </row>
    <row r="4677" spans="1:8" s="240" customFormat="1">
      <c r="A4677" s="270"/>
      <c r="B4677" s="271"/>
      <c r="C4677" s="270"/>
      <c r="D4677" s="272"/>
      <c r="E4677" s="247"/>
      <c r="F4677" s="273"/>
      <c r="G4677" s="661"/>
      <c r="H4677" s="662"/>
    </row>
    <row r="4678" spans="1:8" s="240" customFormat="1">
      <c r="A4678" s="270"/>
      <c r="B4678" s="271"/>
      <c r="C4678" s="270"/>
      <c r="D4678" s="272"/>
      <c r="E4678" s="247"/>
      <c r="F4678" s="273"/>
      <c r="G4678" s="661"/>
      <c r="H4678" s="662"/>
    </row>
    <row r="4679" spans="1:8" s="240" customFormat="1">
      <c r="A4679" s="270"/>
      <c r="B4679" s="271"/>
      <c r="C4679" s="270"/>
      <c r="D4679" s="272"/>
      <c r="E4679" s="247"/>
      <c r="F4679" s="273"/>
      <c r="G4679" s="661"/>
      <c r="H4679" s="662"/>
    </row>
    <row r="4680" spans="1:8" s="240" customFormat="1">
      <c r="A4680" s="270"/>
      <c r="B4680" s="271"/>
      <c r="C4680" s="270"/>
      <c r="D4680" s="272"/>
      <c r="E4680" s="247"/>
      <c r="F4680" s="273"/>
      <c r="G4680" s="661"/>
      <c r="H4680" s="662"/>
    </row>
    <row r="4681" spans="1:8" s="240" customFormat="1">
      <c r="A4681" s="270"/>
      <c r="B4681" s="271"/>
      <c r="C4681" s="270"/>
      <c r="D4681" s="272"/>
      <c r="E4681" s="247"/>
      <c r="F4681" s="273"/>
      <c r="G4681" s="661"/>
      <c r="H4681" s="662"/>
    </row>
    <row r="4682" spans="1:8" s="240" customFormat="1">
      <c r="A4682" s="270"/>
      <c r="B4682" s="271"/>
      <c r="C4682" s="270"/>
      <c r="D4682" s="272"/>
      <c r="E4682" s="247"/>
      <c r="F4682" s="273"/>
      <c r="G4682" s="661"/>
      <c r="H4682" s="662"/>
    </row>
    <row r="4683" spans="1:8" s="240" customFormat="1">
      <c r="A4683" s="270"/>
      <c r="B4683" s="271"/>
      <c r="C4683" s="270"/>
      <c r="D4683" s="272"/>
      <c r="E4683" s="247"/>
      <c r="F4683" s="273"/>
      <c r="G4683" s="661"/>
      <c r="H4683" s="662"/>
    </row>
    <row r="4684" spans="1:8" s="240" customFormat="1">
      <c r="A4684" s="270"/>
      <c r="B4684" s="271"/>
      <c r="C4684" s="270"/>
      <c r="D4684" s="272"/>
      <c r="E4684" s="247"/>
      <c r="F4684" s="273"/>
      <c r="G4684" s="661"/>
      <c r="H4684" s="662"/>
    </row>
    <row r="4685" spans="1:8" s="240" customFormat="1">
      <c r="A4685" s="270"/>
      <c r="B4685" s="271"/>
      <c r="C4685" s="270"/>
      <c r="D4685" s="272"/>
      <c r="E4685" s="247"/>
      <c r="F4685" s="273"/>
      <c r="G4685" s="661"/>
      <c r="H4685" s="662"/>
    </row>
    <row r="4686" spans="1:8" s="240" customFormat="1">
      <c r="A4686" s="270"/>
      <c r="B4686" s="271"/>
      <c r="C4686" s="270"/>
      <c r="D4686" s="272"/>
      <c r="E4686" s="247"/>
      <c r="F4686" s="273"/>
      <c r="G4686" s="661"/>
      <c r="H4686" s="662"/>
    </row>
    <row r="4687" spans="1:8" s="240" customFormat="1">
      <c r="A4687" s="270"/>
      <c r="B4687" s="271"/>
      <c r="C4687" s="270"/>
      <c r="D4687" s="272"/>
      <c r="E4687" s="247"/>
      <c r="F4687" s="273"/>
      <c r="G4687" s="661"/>
      <c r="H4687" s="662"/>
    </row>
    <row r="4688" spans="1:8" s="240" customFormat="1">
      <c r="A4688" s="270"/>
      <c r="B4688" s="271"/>
      <c r="C4688" s="270"/>
      <c r="D4688" s="272"/>
      <c r="E4688" s="247"/>
      <c r="F4688" s="273"/>
      <c r="G4688" s="661"/>
      <c r="H4688" s="662"/>
    </row>
    <row r="4689" spans="1:8" s="240" customFormat="1">
      <c r="A4689" s="270"/>
      <c r="B4689" s="271"/>
      <c r="C4689" s="270"/>
      <c r="D4689" s="272"/>
      <c r="E4689" s="247"/>
      <c r="F4689" s="273"/>
      <c r="G4689" s="661"/>
      <c r="H4689" s="662"/>
    </row>
    <row r="4690" spans="1:8" s="240" customFormat="1">
      <c r="A4690" s="270"/>
      <c r="B4690" s="271"/>
      <c r="C4690" s="270"/>
      <c r="D4690" s="272"/>
      <c r="E4690" s="247"/>
      <c r="F4690" s="273"/>
      <c r="G4690" s="661"/>
      <c r="H4690" s="662"/>
    </row>
    <row r="4691" spans="1:8" s="240" customFormat="1">
      <c r="A4691" s="270"/>
      <c r="B4691" s="271"/>
      <c r="C4691" s="270"/>
      <c r="D4691" s="272"/>
      <c r="E4691" s="247"/>
      <c r="F4691" s="273"/>
      <c r="G4691" s="661"/>
      <c r="H4691" s="662"/>
    </row>
    <row r="4692" spans="1:8" s="240" customFormat="1">
      <c r="A4692" s="270"/>
      <c r="B4692" s="271"/>
      <c r="C4692" s="270"/>
      <c r="D4692" s="272"/>
      <c r="E4692" s="247"/>
      <c r="F4692" s="273"/>
      <c r="G4692" s="661"/>
      <c r="H4692" s="662"/>
    </row>
    <row r="4693" spans="1:8" s="240" customFormat="1">
      <c r="A4693" s="270"/>
      <c r="B4693" s="271"/>
      <c r="C4693" s="270"/>
      <c r="D4693" s="272"/>
      <c r="E4693" s="247"/>
      <c r="F4693" s="273"/>
      <c r="G4693" s="661"/>
      <c r="H4693" s="662"/>
    </row>
    <row r="4694" spans="1:8" s="240" customFormat="1">
      <c r="A4694" s="270"/>
      <c r="B4694" s="271"/>
      <c r="C4694" s="270"/>
      <c r="D4694" s="272"/>
      <c r="E4694" s="247"/>
      <c r="F4694" s="273"/>
      <c r="G4694" s="661"/>
      <c r="H4694" s="662"/>
    </row>
    <row r="4695" spans="1:8" s="240" customFormat="1">
      <c r="A4695" s="270"/>
      <c r="B4695" s="271"/>
      <c r="C4695" s="270"/>
      <c r="D4695" s="272"/>
      <c r="E4695" s="247"/>
      <c r="F4695" s="273"/>
      <c r="G4695" s="661"/>
      <c r="H4695" s="662"/>
    </row>
    <row r="4696" spans="1:8" s="240" customFormat="1">
      <c r="A4696" s="270"/>
      <c r="B4696" s="271"/>
      <c r="C4696" s="270"/>
      <c r="D4696" s="272"/>
      <c r="E4696" s="247"/>
      <c r="F4696" s="273"/>
      <c r="G4696" s="661"/>
      <c r="H4696" s="662"/>
    </row>
    <row r="4697" spans="1:8" s="240" customFormat="1">
      <c r="A4697" s="270"/>
      <c r="B4697" s="271"/>
      <c r="C4697" s="270"/>
      <c r="D4697" s="272"/>
      <c r="E4697" s="247"/>
      <c r="F4697" s="273"/>
      <c r="G4697" s="661"/>
      <c r="H4697" s="662"/>
    </row>
    <row r="4698" spans="1:8" s="240" customFormat="1">
      <c r="A4698" s="270"/>
      <c r="B4698" s="271"/>
      <c r="C4698" s="270"/>
      <c r="D4698" s="272"/>
      <c r="E4698" s="247"/>
      <c r="F4698" s="273"/>
      <c r="G4698" s="661"/>
      <c r="H4698" s="662"/>
    </row>
    <row r="4699" spans="1:8" s="240" customFormat="1">
      <c r="A4699" s="270"/>
      <c r="B4699" s="271"/>
      <c r="C4699" s="270"/>
      <c r="D4699" s="272"/>
      <c r="E4699" s="247"/>
      <c r="F4699" s="273"/>
      <c r="G4699" s="661"/>
      <c r="H4699" s="662"/>
    </row>
    <row r="4700" spans="1:8" s="240" customFormat="1">
      <c r="A4700" s="270"/>
      <c r="B4700" s="271"/>
      <c r="C4700" s="270"/>
      <c r="D4700" s="272"/>
      <c r="E4700" s="247"/>
      <c r="F4700" s="273"/>
      <c r="G4700" s="661"/>
      <c r="H4700" s="662"/>
    </row>
    <row r="4701" spans="1:8" s="240" customFormat="1">
      <c r="A4701" s="270"/>
      <c r="B4701" s="271"/>
      <c r="C4701" s="270"/>
      <c r="D4701" s="272"/>
      <c r="E4701" s="247"/>
      <c r="F4701" s="273"/>
      <c r="G4701" s="661"/>
      <c r="H4701" s="662"/>
    </row>
    <row r="4702" spans="1:8" s="240" customFormat="1">
      <c r="A4702" s="270"/>
      <c r="B4702" s="271"/>
      <c r="C4702" s="270"/>
      <c r="D4702" s="272"/>
      <c r="E4702" s="247"/>
      <c r="F4702" s="273"/>
      <c r="G4702" s="661"/>
      <c r="H4702" s="662"/>
    </row>
    <row r="4703" spans="1:8" s="240" customFormat="1">
      <c r="A4703" s="270"/>
      <c r="B4703" s="271"/>
      <c r="C4703" s="270"/>
      <c r="D4703" s="272"/>
      <c r="E4703" s="247"/>
      <c r="F4703" s="273"/>
      <c r="G4703" s="661"/>
      <c r="H4703" s="662"/>
    </row>
    <row r="4704" spans="1:8" s="240" customFormat="1">
      <c r="A4704" s="270"/>
      <c r="B4704" s="271"/>
      <c r="C4704" s="270"/>
      <c r="D4704" s="272"/>
      <c r="E4704" s="247"/>
      <c r="F4704" s="273"/>
      <c r="G4704" s="661"/>
      <c r="H4704" s="662"/>
    </row>
    <row r="4705" spans="1:8" s="240" customFormat="1">
      <c r="A4705" s="270"/>
      <c r="B4705" s="271"/>
      <c r="C4705" s="270"/>
      <c r="D4705" s="272"/>
      <c r="E4705" s="247"/>
      <c r="F4705" s="273"/>
      <c r="G4705" s="661"/>
      <c r="H4705" s="662"/>
    </row>
    <row r="4706" spans="1:8" s="240" customFormat="1">
      <c r="A4706" s="270"/>
      <c r="B4706" s="271"/>
      <c r="C4706" s="270"/>
      <c r="D4706" s="272"/>
      <c r="E4706" s="247"/>
      <c r="F4706" s="273"/>
      <c r="G4706" s="661"/>
      <c r="H4706" s="662"/>
    </row>
    <row r="4707" spans="1:8" s="240" customFormat="1">
      <c r="A4707" s="270"/>
      <c r="B4707" s="271"/>
      <c r="C4707" s="270"/>
      <c r="D4707" s="272"/>
      <c r="E4707" s="247"/>
      <c r="F4707" s="273"/>
      <c r="G4707" s="661"/>
      <c r="H4707" s="662"/>
    </row>
    <row r="4708" spans="1:8" s="240" customFormat="1">
      <c r="A4708" s="270"/>
      <c r="B4708" s="271"/>
      <c r="C4708" s="270"/>
      <c r="D4708" s="272"/>
      <c r="E4708" s="247"/>
      <c r="F4708" s="273"/>
      <c r="G4708" s="661"/>
      <c r="H4708" s="662"/>
    </row>
    <row r="4709" spans="1:8" s="240" customFormat="1">
      <c r="A4709" s="270"/>
      <c r="B4709" s="271"/>
      <c r="C4709" s="270"/>
      <c r="D4709" s="272"/>
      <c r="E4709" s="247"/>
      <c r="F4709" s="273"/>
      <c r="G4709" s="661"/>
      <c r="H4709" s="662"/>
    </row>
    <row r="4710" spans="1:8" s="240" customFormat="1">
      <c r="A4710" s="270"/>
      <c r="B4710" s="271"/>
      <c r="C4710" s="270"/>
      <c r="D4710" s="272"/>
      <c r="E4710" s="247"/>
      <c r="F4710" s="273"/>
      <c r="G4710" s="661"/>
      <c r="H4710" s="662"/>
    </row>
    <row r="4711" spans="1:8" s="240" customFormat="1">
      <c r="A4711" s="270"/>
      <c r="B4711" s="271"/>
      <c r="C4711" s="270"/>
      <c r="D4711" s="272"/>
      <c r="E4711" s="247"/>
      <c r="F4711" s="273"/>
      <c r="G4711" s="661"/>
      <c r="H4711" s="662"/>
    </row>
    <row r="4712" spans="1:8" s="240" customFormat="1">
      <c r="A4712" s="270"/>
      <c r="B4712" s="271"/>
      <c r="C4712" s="270"/>
      <c r="D4712" s="272"/>
      <c r="E4712" s="247"/>
      <c r="F4712" s="273"/>
      <c r="G4712" s="661"/>
      <c r="H4712" s="662"/>
    </row>
    <row r="4713" spans="1:8" s="240" customFormat="1">
      <c r="A4713" s="270"/>
      <c r="B4713" s="271"/>
      <c r="C4713" s="270"/>
      <c r="D4713" s="272"/>
      <c r="E4713" s="247"/>
      <c r="F4713" s="273"/>
      <c r="G4713" s="661"/>
      <c r="H4713" s="662"/>
    </row>
    <row r="4714" spans="1:8" s="240" customFormat="1">
      <c r="A4714" s="270"/>
      <c r="B4714" s="271"/>
      <c r="C4714" s="270"/>
      <c r="D4714" s="272"/>
      <c r="E4714" s="247"/>
      <c r="F4714" s="273"/>
      <c r="G4714" s="661"/>
      <c r="H4714" s="662"/>
    </row>
    <row r="4715" spans="1:8" s="240" customFormat="1">
      <c r="A4715" s="270"/>
      <c r="B4715" s="271"/>
      <c r="C4715" s="270"/>
      <c r="D4715" s="272"/>
      <c r="E4715" s="247"/>
      <c r="F4715" s="273"/>
      <c r="G4715" s="661"/>
      <c r="H4715" s="662"/>
    </row>
    <row r="4716" spans="1:8" s="240" customFormat="1">
      <c r="A4716" s="270"/>
      <c r="B4716" s="271"/>
      <c r="C4716" s="270"/>
      <c r="D4716" s="272"/>
      <c r="E4716" s="247"/>
      <c r="F4716" s="273"/>
      <c r="G4716" s="661"/>
      <c r="H4716" s="662"/>
    </row>
    <row r="4717" spans="1:8" s="240" customFormat="1">
      <c r="A4717" s="270"/>
      <c r="B4717" s="271"/>
      <c r="C4717" s="270"/>
      <c r="D4717" s="272"/>
      <c r="E4717" s="247"/>
      <c r="F4717" s="273"/>
      <c r="G4717" s="661"/>
      <c r="H4717" s="662"/>
    </row>
    <row r="4718" spans="1:8" s="240" customFormat="1">
      <c r="A4718" s="270"/>
      <c r="B4718" s="271"/>
      <c r="C4718" s="270"/>
      <c r="D4718" s="272"/>
      <c r="E4718" s="247"/>
      <c r="F4718" s="273"/>
      <c r="G4718" s="661"/>
      <c r="H4718" s="662"/>
    </row>
    <row r="4719" spans="1:8" s="240" customFormat="1">
      <c r="A4719" s="270"/>
      <c r="B4719" s="271"/>
      <c r="C4719" s="270"/>
      <c r="D4719" s="272"/>
      <c r="E4719" s="247"/>
      <c r="F4719" s="273"/>
      <c r="G4719" s="661"/>
      <c r="H4719" s="662"/>
    </row>
    <row r="4720" spans="1:8" s="240" customFormat="1">
      <c r="A4720" s="270"/>
      <c r="B4720" s="271"/>
      <c r="C4720" s="270"/>
      <c r="D4720" s="272"/>
      <c r="E4720" s="247"/>
      <c r="F4720" s="273"/>
      <c r="G4720" s="661"/>
      <c r="H4720" s="662"/>
    </row>
    <row r="4721" spans="1:8" s="240" customFormat="1">
      <c r="A4721" s="270"/>
      <c r="B4721" s="271"/>
      <c r="C4721" s="270"/>
      <c r="D4721" s="272"/>
      <c r="E4721" s="247"/>
      <c r="F4721" s="273"/>
      <c r="G4721" s="661"/>
      <c r="H4721" s="662"/>
    </row>
    <row r="4722" spans="1:8" s="240" customFormat="1">
      <c r="A4722" s="270"/>
      <c r="B4722" s="271"/>
      <c r="C4722" s="270"/>
      <c r="D4722" s="272"/>
      <c r="E4722" s="247"/>
      <c r="F4722" s="273"/>
      <c r="G4722" s="661"/>
      <c r="H4722" s="662"/>
    </row>
    <row r="4723" spans="1:8" s="240" customFormat="1">
      <c r="A4723" s="270"/>
      <c r="B4723" s="271"/>
      <c r="C4723" s="270"/>
      <c r="D4723" s="272"/>
      <c r="E4723" s="247"/>
      <c r="F4723" s="273"/>
      <c r="G4723" s="661"/>
      <c r="H4723" s="662"/>
    </row>
    <row r="4724" spans="1:8" s="240" customFormat="1">
      <c r="A4724" s="270"/>
      <c r="B4724" s="271"/>
      <c r="C4724" s="270"/>
      <c r="D4724" s="272"/>
      <c r="E4724" s="247"/>
      <c r="F4724" s="273"/>
      <c r="G4724" s="661"/>
      <c r="H4724" s="662"/>
    </row>
    <row r="4725" spans="1:8" s="240" customFormat="1">
      <c r="A4725" s="270"/>
      <c r="B4725" s="271"/>
      <c r="C4725" s="270"/>
      <c r="D4725" s="272"/>
      <c r="E4725" s="247"/>
      <c r="F4725" s="273"/>
      <c r="G4725" s="661"/>
      <c r="H4725" s="662"/>
    </row>
    <row r="4726" spans="1:8" s="240" customFormat="1">
      <c r="A4726" s="270"/>
      <c r="B4726" s="271"/>
      <c r="C4726" s="270"/>
      <c r="D4726" s="272"/>
      <c r="E4726" s="247"/>
      <c r="F4726" s="273"/>
      <c r="G4726" s="661"/>
      <c r="H4726" s="662"/>
    </row>
    <row r="4727" spans="1:8" s="240" customFormat="1">
      <c r="A4727" s="270"/>
      <c r="B4727" s="271"/>
      <c r="C4727" s="270"/>
      <c r="D4727" s="272"/>
      <c r="E4727" s="247"/>
      <c r="F4727" s="273"/>
      <c r="G4727" s="661"/>
      <c r="H4727" s="662"/>
    </row>
    <row r="4728" spans="1:8" s="240" customFormat="1">
      <c r="A4728" s="270"/>
      <c r="B4728" s="271"/>
      <c r="C4728" s="270"/>
      <c r="D4728" s="272"/>
      <c r="E4728" s="247"/>
      <c r="F4728" s="273"/>
      <c r="G4728" s="661"/>
      <c r="H4728" s="662"/>
    </row>
    <row r="4729" spans="1:8" s="240" customFormat="1">
      <c r="A4729" s="270"/>
      <c r="B4729" s="271"/>
      <c r="C4729" s="270"/>
      <c r="D4729" s="272"/>
      <c r="E4729" s="247"/>
      <c r="F4729" s="273"/>
      <c r="G4729" s="661"/>
      <c r="H4729" s="662"/>
    </row>
    <row r="4730" spans="1:8" s="240" customFormat="1">
      <c r="A4730" s="270"/>
      <c r="B4730" s="271"/>
      <c r="C4730" s="270"/>
      <c r="D4730" s="272"/>
      <c r="E4730" s="247"/>
      <c r="F4730" s="273"/>
      <c r="G4730" s="661"/>
      <c r="H4730" s="662"/>
    </row>
    <row r="4731" spans="1:8" s="240" customFormat="1">
      <c r="A4731" s="270"/>
      <c r="B4731" s="271"/>
      <c r="C4731" s="270"/>
      <c r="D4731" s="272"/>
      <c r="E4731" s="247"/>
      <c r="F4731" s="273"/>
      <c r="G4731" s="661"/>
      <c r="H4731" s="662"/>
    </row>
    <row r="4732" spans="1:8" s="240" customFormat="1">
      <c r="A4732" s="270"/>
      <c r="B4732" s="271"/>
      <c r="C4732" s="270"/>
      <c r="D4732" s="272"/>
      <c r="E4732" s="247"/>
      <c r="F4732" s="273"/>
      <c r="G4732" s="661"/>
      <c r="H4732" s="662"/>
    </row>
    <row r="4733" spans="1:8" s="240" customFormat="1">
      <c r="A4733" s="270"/>
      <c r="B4733" s="271"/>
      <c r="C4733" s="270"/>
      <c r="D4733" s="272"/>
      <c r="E4733" s="247"/>
      <c r="F4733" s="273"/>
      <c r="G4733" s="661"/>
      <c r="H4733" s="662"/>
    </row>
    <row r="4734" spans="1:8" s="240" customFormat="1">
      <c r="A4734" s="270"/>
      <c r="B4734" s="271"/>
      <c r="C4734" s="270"/>
      <c r="D4734" s="272"/>
      <c r="E4734" s="247"/>
      <c r="F4734" s="273"/>
      <c r="G4734" s="661"/>
      <c r="H4734" s="662"/>
    </row>
    <row r="4735" spans="1:8" s="240" customFormat="1">
      <c r="A4735" s="270"/>
      <c r="B4735" s="271"/>
      <c r="C4735" s="270"/>
      <c r="D4735" s="272"/>
      <c r="E4735" s="247"/>
      <c r="F4735" s="273"/>
      <c r="G4735" s="661"/>
      <c r="H4735" s="662"/>
    </row>
    <row r="4736" spans="1:8" s="240" customFormat="1">
      <c r="A4736" s="270"/>
      <c r="B4736" s="271"/>
      <c r="C4736" s="270"/>
      <c r="D4736" s="272"/>
      <c r="E4736" s="247"/>
      <c r="F4736" s="273"/>
      <c r="G4736" s="661"/>
      <c r="H4736" s="662"/>
    </row>
    <row r="4737" spans="1:8" s="240" customFormat="1">
      <c r="A4737" s="270"/>
      <c r="B4737" s="271"/>
      <c r="C4737" s="270"/>
      <c r="D4737" s="272"/>
      <c r="E4737" s="247"/>
      <c r="F4737" s="273"/>
      <c r="G4737" s="661"/>
      <c r="H4737" s="662"/>
    </row>
    <row r="4738" spans="1:8" s="240" customFormat="1">
      <c r="A4738" s="270"/>
      <c r="B4738" s="271"/>
      <c r="C4738" s="270"/>
      <c r="D4738" s="272"/>
      <c r="E4738" s="247"/>
      <c r="F4738" s="273"/>
      <c r="G4738" s="661"/>
      <c r="H4738" s="662"/>
    </row>
    <row r="4739" spans="1:8" s="240" customFormat="1">
      <c r="A4739" s="270"/>
      <c r="B4739" s="271"/>
      <c r="C4739" s="270"/>
      <c r="D4739" s="272"/>
      <c r="E4739" s="247"/>
      <c r="F4739" s="273"/>
      <c r="G4739" s="661"/>
      <c r="H4739" s="662"/>
    </row>
    <row r="4740" spans="1:8" s="240" customFormat="1">
      <c r="A4740" s="270"/>
      <c r="B4740" s="271"/>
      <c r="C4740" s="270"/>
      <c r="D4740" s="272"/>
      <c r="E4740" s="247"/>
      <c r="F4740" s="273"/>
      <c r="G4740" s="661"/>
      <c r="H4740" s="662"/>
    </row>
    <row r="4741" spans="1:8" s="240" customFormat="1">
      <c r="A4741" s="270"/>
      <c r="B4741" s="271"/>
      <c r="C4741" s="270"/>
      <c r="D4741" s="272"/>
      <c r="E4741" s="247"/>
      <c r="F4741" s="273"/>
      <c r="G4741" s="661"/>
      <c r="H4741" s="662"/>
    </row>
    <row r="4742" spans="1:8" s="240" customFormat="1">
      <c r="A4742" s="270"/>
      <c r="B4742" s="271"/>
      <c r="C4742" s="270"/>
      <c r="D4742" s="272"/>
      <c r="E4742" s="247"/>
      <c r="F4742" s="273"/>
      <c r="G4742" s="661"/>
      <c r="H4742" s="662"/>
    </row>
    <row r="4743" spans="1:8" s="240" customFormat="1">
      <c r="A4743" s="270"/>
      <c r="B4743" s="271"/>
      <c r="C4743" s="270"/>
      <c r="D4743" s="272"/>
      <c r="E4743" s="247"/>
      <c r="F4743" s="273"/>
      <c r="G4743" s="661"/>
      <c r="H4743" s="662"/>
    </row>
    <row r="4744" spans="1:8" s="240" customFormat="1">
      <c r="A4744" s="270"/>
      <c r="B4744" s="271"/>
      <c r="C4744" s="270"/>
      <c r="D4744" s="272"/>
      <c r="E4744" s="247"/>
      <c r="F4744" s="273"/>
      <c r="G4744" s="661"/>
      <c r="H4744" s="662"/>
    </row>
    <row r="4745" spans="1:8" s="240" customFormat="1">
      <c r="A4745" s="270"/>
      <c r="B4745" s="271"/>
      <c r="C4745" s="270"/>
      <c r="D4745" s="272"/>
      <c r="E4745" s="247"/>
      <c r="F4745" s="273"/>
      <c r="G4745" s="661"/>
      <c r="H4745" s="662"/>
    </row>
    <row r="4746" spans="1:8" s="240" customFormat="1">
      <c r="A4746" s="270"/>
      <c r="B4746" s="271"/>
      <c r="C4746" s="270"/>
      <c r="D4746" s="272"/>
      <c r="E4746" s="247"/>
      <c r="F4746" s="273"/>
      <c r="G4746" s="661"/>
      <c r="H4746" s="662"/>
    </row>
    <row r="4747" spans="1:8" s="240" customFormat="1">
      <c r="A4747" s="270"/>
      <c r="B4747" s="271"/>
      <c r="C4747" s="270"/>
      <c r="D4747" s="272"/>
      <c r="E4747" s="247"/>
      <c r="F4747" s="273"/>
      <c r="G4747" s="661"/>
      <c r="H4747" s="662"/>
    </row>
    <row r="4748" spans="1:8" s="240" customFormat="1">
      <c r="A4748" s="270"/>
      <c r="B4748" s="271"/>
      <c r="C4748" s="270"/>
      <c r="D4748" s="272"/>
      <c r="E4748" s="247"/>
      <c r="F4748" s="273"/>
      <c r="G4748" s="661"/>
      <c r="H4748" s="662"/>
    </row>
    <row r="4749" spans="1:8" s="240" customFormat="1">
      <c r="A4749" s="270"/>
      <c r="B4749" s="271"/>
      <c r="C4749" s="270"/>
      <c r="D4749" s="272"/>
      <c r="E4749" s="247"/>
      <c r="F4749" s="273"/>
      <c r="G4749" s="661"/>
      <c r="H4749" s="662"/>
    </row>
    <row r="4750" spans="1:8" s="240" customFormat="1">
      <c r="A4750" s="270"/>
      <c r="B4750" s="271"/>
      <c r="C4750" s="270"/>
      <c r="D4750" s="272"/>
      <c r="E4750" s="247"/>
      <c r="F4750" s="273"/>
      <c r="G4750" s="661"/>
      <c r="H4750" s="662"/>
    </row>
    <row r="4751" spans="1:8" s="240" customFormat="1">
      <c r="A4751" s="270"/>
      <c r="B4751" s="271"/>
      <c r="C4751" s="270"/>
      <c r="D4751" s="272"/>
      <c r="E4751" s="247"/>
      <c r="F4751" s="273"/>
      <c r="G4751" s="661"/>
      <c r="H4751" s="662"/>
    </row>
    <row r="4752" spans="1:8" s="240" customFormat="1">
      <c r="A4752" s="270"/>
      <c r="B4752" s="271"/>
      <c r="C4752" s="270"/>
      <c r="D4752" s="272"/>
      <c r="E4752" s="247"/>
      <c r="F4752" s="273"/>
      <c r="G4752" s="661"/>
      <c r="H4752" s="662"/>
    </row>
    <row r="4753" spans="1:8" s="240" customFormat="1">
      <c r="A4753" s="270"/>
      <c r="B4753" s="271"/>
      <c r="C4753" s="270"/>
      <c r="D4753" s="272"/>
      <c r="E4753" s="247"/>
      <c r="F4753" s="273"/>
      <c r="G4753" s="661"/>
      <c r="H4753" s="662"/>
    </row>
    <row r="4754" spans="1:8" s="240" customFormat="1">
      <c r="A4754" s="270"/>
      <c r="B4754" s="271"/>
      <c r="C4754" s="270"/>
      <c r="D4754" s="272"/>
      <c r="E4754" s="247"/>
      <c r="F4754" s="273"/>
      <c r="G4754" s="661"/>
      <c r="H4754" s="662"/>
    </row>
    <row r="4755" spans="1:8" s="240" customFormat="1">
      <c r="A4755" s="270"/>
      <c r="B4755" s="271"/>
      <c r="C4755" s="270"/>
      <c r="D4755" s="272"/>
      <c r="E4755" s="247"/>
      <c r="F4755" s="273"/>
      <c r="G4755" s="661"/>
      <c r="H4755" s="662"/>
    </row>
    <row r="4756" spans="1:8" s="240" customFormat="1">
      <c r="A4756" s="270"/>
      <c r="B4756" s="271"/>
      <c r="C4756" s="270"/>
      <c r="D4756" s="272"/>
      <c r="E4756" s="247"/>
      <c r="F4756" s="273"/>
      <c r="G4756" s="661"/>
      <c r="H4756" s="662"/>
    </row>
    <row r="4757" spans="1:8" s="240" customFormat="1">
      <c r="A4757" s="270"/>
      <c r="B4757" s="271"/>
      <c r="C4757" s="270"/>
      <c r="D4757" s="272"/>
      <c r="E4757" s="247"/>
      <c r="F4757" s="273"/>
      <c r="G4757" s="661"/>
      <c r="H4757" s="662"/>
    </row>
    <row r="4758" spans="1:8" s="240" customFormat="1">
      <c r="A4758" s="270"/>
      <c r="B4758" s="271"/>
      <c r="C4758" s="270"/>
      <c r="D4758" s="272"/>
      <c r="E4758" s="247"/>
      <c r="F4758" s="273"/>
      <c r="G4758" s="661"/>
      <c r="H4758" s="662"/>
    </row>
    <row r="4759" spans="1:8" s="240" customFormat="1">
      <c r="A4759" s="270"/>
      <c r="B4759" s="271"/>
      <c r="C4759" s="270"/>
      <c r="D4759" s="272"/>
      <c r="E4759" s="247"/>
      <c r="F4759" s="273"/>
      <c r="G4759" s="661"/>
      <c r="H4759" s="662"/>
    </row>
    <row r="4760" spans="1:8" s="240" customFormat="1">
      <c r="A4760" s="270"/>
      <c r="B4760" s="271"/>
      <c r="C4760" s="270"/>
      <c r="D4760" s="272"/>
      <c r="E4760" s="247"/>
      <c r="F4760" s="273"/>
      <c r="G4760" s="661"/>
      <c r="H4760" s="662"/>
    </row>
    <row r="4761" spans="1:8" s="240" customFormat="1">
      <c r="A4761" s="270"/>
      <c r="B4761" s="271"/>
      <c r="C4761" s="270"/>
      <c r="D4761" s="272"/>
      <c r="E4761" s="247"/>
      <c r="F4761" s="273"/>
      <c r="G4761" s="661"/>
      <c r="H4761" s="662"/>
    </row>
    <row r="4762" spans="1:8" s="240" customFormat="1">
      <c r="A4762" s="270"/>
      <c r="B4762" s="271"/>
      <c r="C4762" s="270"/>
      <c r="D4762" s="272"/>
      <c r="E4762" s="247"/>
      <c r="F4762" s="273"/>
      <c r="G4762" s="661"/>
      <c r="H4762" s="662"/>
    </row>
    <row r="4763" spans="1:8" s="240" customFormat="1">
      <c r="A4763" s="270"/>
      <c r="B4763" s="271"/>
      <c r="C4763" s="270"/>
      <c r="D4763" s="272"/>
      <c r="E4763" s="247"/>
      <c r="F4763" s="273"/>
      <c r="G4763" s="661"/>
      <c r="H4763" s="662"/>
    </row>
    <row r="4764" spans="1:8" s="240" customFormat="1">
      <c r="A4764" s="270"/>
      <c r="B4764" s="271"/>
      <c r="C4764" s="270"/>
      <c r="D4764" s="272"/>
      <c r="E4764" s="247"/>
      <c r="F4764" s="273"/>
      <c r="G4764" s="661"/>
      <c r="H4764" s="662"/>
    </row>
    <row r="4765" spans="1:8" s="240" customFormat="1">
      <c r="A4765" s="270"/>
      <c r="B4765" s="271"/>
      <c r="C4765" s="270"/>
      <c r="D4765" s="272"/>
      <c r="E4765" s="247"/>
      <c r="F4765" s="273"/>
      <c r="G4765" s="661"/>
      <c r="H4765" s="662"/>
    </row>
    <row r="4766" spans="1:8" s="240" customFormat="1">
      <c r="A4766" s="270"/>
      <c r="B4766" s="271"/>
      <c r="C4766" s="270"/>
      <c r="D4766" s="272"/>
      <c r="E4766" s="247"/>
      <c r="F4766" s="273"/>
      <c r="G4766" s="661"/>
      <c r="H4766" s="662"/>
    </row>
    <row r="4767" spans="1:8" s="240" customFormat="1">
      <c r="A4767" s="270"/>
      <c r="B4767" s="271"/>
      <c r="C4767" s="270"/>
      <c r="D4767" s="272"/>
      <c r="E4767" s="247"/>
      <c r="F4767" s="273"/>
      <c r="G4767" s="661"/>
      <c r="H4767" s="662"/>
    </row>
    <row r="4768" spans="1:8" s="240" customFormat="1">
      <c r="A4768" s="270"/>
      <c r="B4768" s="271"/>
      <c r="C4768" s="270"/>
      <c r="D4768" s="272"/>
      <c r="E4768" s="247"/>
      <c r="F4768" s="273"/>
      <c r="G4768" s="661"/>
      <c r="H4768" s="662"/>
    </row>
    <row r="4769" spans="1:8" s="240" customFormat="1">
      <c r="A4769" s="270"/>
      <c r="B4769" s="271"/>
      <c r="C4769" s="270"/>
      <c r="D4769" s="272"/>
      <c r="E4769" s="247"/>
      <c r="F4769" s="273"/>
      <c r="G4769" s="661"/>
      <c r="H4769" s="662"/>
    </row>
    <row r="4770" spans="1:8" s="240" customFormat="1">
      <c r="A4770" s="270"/>
      <c r="B4770" s="271"/>
      <c r="C4770" s="270"/>
      <c r="D4770" s="272"/>
      <c r="E4770" s="247"/>
      <c r="F4770" s="273"/>
      <c r="G4770" s="661"/>
      <c r="H4770" s="662"/>
    </row>
    <row r="4771" spans="1:8" s="240" customFormat="1">
      <c r="A4771" s="270"/>
      <c r="B4771" s="271"/>
      <c r="C4771" s="270"/>
      <c r="D4771" s="272"/>
      <c r="E4771" s="247"/>
      <c r="F4771" s="273"/>
      <c r="G4771" s="661"/>
      <c r="H4771" s="662"/>
    </row>
    <row r="4772" spans="1:8" s="240" customFormat="1">
      <c r="A4772" s="270"/>
      <c r="B4772" s="271"/>
      <c r="C4772" s="270"/>
      <c r="D4772" s="272"/>
      <c r="E4772" s="247"/>
      <c r="F4772" s="273"/>
      <c r="G4772" s="661"/>
      <c r="H4772" s="662"/>
    </row>
    <row r="4773" spans="1:8" s="240" customFormat="1">
      <c r="A4773" s="270"/>
      <c r="B4773" s="271"/>
      <c r="C4773" s="270"/>
      <c r="D4773" s="272"/>
      <c r="E4773" s="247"/>
      <c r="F4773" s="273"/>
      <c r="G4773" s="661"/>
      <c r="H4773" s="662"/>
    </row>
    <row r="4774" spans="1:8" s="240" customFormat="1">
      <c r="A4774" s="270"/>
      <c r="B4774" s="271"/>
      <c r="C4774" s="270"/>
      <c r="D4774" s="272"/>
      <c r="E4774" s="247"/>
      <c r="F4774" s="273"/>
      <c r="G4774" s="661"/>
      <c r="H4774" s="662"/>
    </row>
    <row r="4775" spans="1:8" s="240" customFormat="1">
      <c r="A4775" s="270"/>
      <c r="B4775" s="271"/>
      <c r="C4775" s="270"/>
      <c r="D4775" s="272"/>
      <c r="E4775" s="247"/>
      <c r="F4775" s="273"/>
      <c r="G4775" s="661"/>
      <c r="H4775" s="662"/>
    </row>
    <row r="4776" spans="1:8" s="240" customFormat="1">
      <c r="A4776" s="270"/>
      <c r="B4776" s="271"/>
      <c r="C4776" s="270"/>
      <c r="D4776" s="272"/>
      <c r="E4776" s="247"/>
      <c r="F4776" s="273"/>
      <c r="G4776" s="661"/>
      <c r="H4776" s="662"/>
    </row>
    <row r="4777" spans="1:8" s="240" customFormat="1">
      <c r="A4777" s="270"/>
      <c r="B4777" s="271"/>
      <c r="C4777" s="270"/>
      <c r="D4777" s="272"/>
      <c r="E4777" s="247"/>
      <c r="F4777" s="273"/>
      <c r="G4777" s="661"/>
      <c r="H4777" s="662"/>
    </row>
    <row r="4778" spans="1:8" s="240" customFormat="1">
      <c r="A4778" s="270"/>
      <c r="B4778" s="271"/>
      <c r="C4778" s="270"/>
      <c r="D4778" s="272"/>
      <c r="E4778" s="247"/>
      <c r="F4778" s="273"/>
      <c r="G4778" s="661"/>
      <c r="H4778" s="662"/>
    </row>
    <row r="4779" spans="1:8" s="240" customFormat="1">
      <c r="A4779" s="270"/>
      <c r="B4779" s="271"/>
      <c r="C4779" s="270"/>
      <c r="D4779" s="272"/>
      <c r="E4779" s="247"/>
      <c r="F4779" s="273"/>
      <c r="G4779" s="661"/>
      <c r="H4779" s="662"/>
    </row>
    <row r="4780" spans="1:8" s="240" customFormat="1">
      <c r="A4780" s="270"/>
      <c r="B4780" s="271"/>
      <c r="C4780" s="270"/>
      <c r="D4780" s="272"/>
      <c r="E4780" s="247"/>
      <c r="F4780" s="273"/>
      <c r="G4780" s="661"/>
      <c r="H4780" s="662"/>
    </row>
    <row r="4781" spans="1:8" s="240" customFormat="1">
      <c r="A4781" s="270"/>
      <c r="B4781" s="271"/>
      <c r="C4781" s="270"/>
      <c r="D4781" s="272"/>
      <c r="E4781" s="247"/>
      <c r="F4781" s="273"/>
      <c r="G4781" s="661"/>
      <c r="H4781" s="662"/>
    </row>
    <row r="4782" spans="1:8" s="240" customFormat="1">
      <c r="A4782" s="270"/>
      <c r="B4782" s="271"/>
      <c r="C4782" s="270"/>
      <c r="D4782" s="272"/>
      <c r="E4782" s="247"/>
      <c r="F4782" s="273"/>
      <c r="G4782" s="661"/>
      <c r="H4782" s="662"/>
    </row>
    <row r="4783" spans="1:8" s="240" customFormat="1">
      <c r="A4783" s="270"/>
      <c r="B4783" s="271"/>
      <c r="C4783" s="270"/>
      <c r="D4783" s="272"/>
      <c r="E4783" s="247"/>
      <c r="F4783" s="273"/>
      <c r="G4783" s="661"/>
      <c r="H4783" s="662"/>
    </row>
    <row r="4784" spans="1:8" s="240" customFormat="1">
      <c r="A4784" s="270"/>
      <c r="B4784" s="271"/>
      <c r="C4784" s="270"/>
      <c r="D4784" s="272"/>
      <c r="E4784" s="247"/>
      <c r="F4784" s="273"/>
      <c r="G4784" s="661"/>
      <c r="H4784" s="662"/>
    </row>
    <row r="4785" spans="1:8" s="240" customFormat="1">
      <c r="A4785" s="270"/>
      <c r="B4785" s="271"/>
      <c r="C4785" s="270"/>
      <c r="D4785" s="272"/>
      <c r="E4785" s="247"/>
      <c r="F4785" s="273"/>
      <c r="G4785" s="661"/>
      <c r="H4785" s="662"/>
    </row>
    <row r="4786" spans="1:8" s="240" customFormat="1">
      <c r="A4786" s="270"/>
      <c r="B4786" s="271"/>
      <c r="C4786" s="270"/>
      <c r="D4786" s="272"/>
      <c r="E4786" s="247"/>
      <c r="F4786" s="273"/>
      <c r="G4786" s="661"/>
      <c r="H4786" s="662"/>
    </row>
    <row r="4787" spans="1:8" s="240" customFormat="1">
      <c r="A4787" s="270"/>
      <c r="B4787" s="271"/>
      <c r="C4787" s="270"/>
      <c r="D4787" s="272"/>
      <c r="E4787" s="247"/>
      <c r="F4787" s="273"/>
      <c r="G4787" s="661"/>
      <c r="H4787" s="662"/>
    </row>
    <row r="4788" spans="1:8" s="240" customFormat="1">
      <c r="A4788" s="270"/>
      <c r="B4788" s="271"/>
      <c r="C4788" s="270"/>
      <c r="D4788" s="272"/>
      <c r="E4788" s="247"/>
      <c r="F4788" s="273"/>
      <c r="G4788" s="661"/>
      <c r="H4788" s="662"/>
    </row>
    <row r="4789" spans="1:8" s="240" customFormat="1">
      <c r="A4789" s="270"/>
      <c r="B4789" s="271"/>
      <c r="C4789" s="270"/>
      <c r="D4789" s="272"/>
      <c r="E4789" s="247"/>
      <c r="F4789" s="273"/>
      <c r="G4789" s="661"/>
      <c r="H4789" s="662"/>
    </row>
    <row r="4790" spans="1:8" s="240" customFormat="1">
      <c r="A4790" s="270"/>
      <c r="B4790" s="271"/>
      <c r="C4790" s="270"/>
      <c r="D4790" s="272"/>
      <c r="E4790" s="247"/>
      <c r="F4790" s="273"/>
      <c r="G4790" s="661"/>
      <c r="H4790" s="662"/>
    </row>
    <row r="4791" spans="1:8" s="240" customFormat="1">
      <c r="A4791" s="270"/>
      <c r="B4791" s="271"/>
      <c r="C4791" s="270"/>
      <c r="D4791" s="272"/>
      <c r="E4791" s="247"/>
      <c r="F4791" s="273"/>
      <c r="G4791" s="661"/>
      <c r="H4791" s="662"/>
    </row>
    <row r="4792" spans="1:8" s="240" customFormat="1">
      <c r="A4792" s="270"/>
      <c r="B4792" s="271"/>
      <c r="C4792" s="270"/>
      <c r="D4792" s="272"/>
      <c r="E4792" s="247"/>
      <c r="F4792" s="273"/>
      <c r="G4792" s="661"/>
      <c r="H4792" s="662"/>
    </row>
    <row r="4793" spans="1:8" s="240" customFormat="1">
      <c r="A4793" s="270"/>
      <c r="B4793" s="271"/>
      <c r="C4793" s="270"/>
      <c r="D4793" s="272"/>
      <c r="E4793" s="247"/>
      <c r="F4793" s="273"/>
      <c r="G4793" s="661"/>
      <c r="H4793" s="662"/>
    </row>
    <row r="4794" spans="1:8" s="240" customFormat="1">
      <c r="A4794" s="270"/>
      <c r="B4794" s="271"/>
      <c r="C4794" s="270"/>
      <c r="D4794" s="272"/>
      <c r="E4794" s="247"/>
      <c r="F4794" s="273"/>
      <c r="G4794" s="661"/>
      <c r="H4794" s="662"/>
    </row>
    <row r="4795" spans="1:8" s="240" customFormat="1">
      <c r="A4795" s="270"/>
      <c r="B4795" s="271"/>
      <c r="C4795" s="270"/>
      <c r="D4795" s="272"/>
      <c r="E4795" s="247"/>
      <c r="F4795" s="273"/>
      <c r="G4795" s="661"/>
      <c r="H4795" s="662"/>
    </row>
    <row r="4796" spans="1:8" s="240" customFormat="1">
      <c r="A4796" s="270"/>
      <c r="B4796" s="271"/>
      <c r="C4796" s="270"/>
      <c r="D4796" s="272"/>
      <c r="E4796" s="247"/>
      <c r="F4796" s="273"/>
      <c r="G4796" s="661"/>
      <c r="H4796" s="662"/>
    </row>
    <row r="4797" spans="1:8" s="240" customFormat="1">
      <c r="A4797" s="270"/>
      <c r="B4797" s="271"/>
      <c r="C4797" s="270"/>
      <c r="D4797" s="272"/>
      <c r="E4797" s="247"/>
      <c r="F4797" s="273"/>
      <c r="G4797" s="661"/>
      <c r="H4797" s="662"/>
    </row>
    <row r="4798" spans="1:8" s="240" customFormat="1">
      <c r="A4798" s="270"/>
      <c r="B4798" s="271"/>
      <c r="C4798" s="270"/>
      <c r="D4798" s="272"/>
      <c r="E4798" s="247"/>
      <c r="F4798" s="273"/>
      <c r="G4798" s="661"/>
      <c r="H4798" s="662"/>
    </row>
    <row r="4799" spans="1:8" s="240" customFormat="1">
      <c r="A4799" s="270"/>
      <c r="B4799" s="271"/>
      <c r="C4799" s="270"/>
      <c r="D4799" s="272"/>
      <c r="E4799" s="247"/>
      <c r="F4799" s="273"/>
      <c r="G4799" s="661"/>
      <c r="H4799" s="662"/>
    </row>
    <row r="4800" spans="1:8" s="240" customFormat="1">
      <c r="A4800" s="270"/>
      <c r="B4800" s="271"/>
      <c r="C4800" s="270"/>
      <c r="D4800" s="272"/>
      <c r="E4800" s="247"/>
      <c r="F4800" s="273"/>
      <c r="G4800" s="661"/>
      <c r="H4800" s="662"/>
    </row>
    <row r="4801" spans="1:8" s="240" customFormat="1">
      <c r="A4801" s="270"/>
      <c r="B4801" s="271"/>
      <c r="C4801" s="270"/>
      <c r="D4801" s="272"/>
      <c r="E4801" s="247"/>
      <c r="F4801" s="273"/>
      <c r="G4801" s="661"/>
      <c r="H4801" s="662"/>
    </row>
    <row r="4802" spans="1:8" s="240" customFormat="1">
      <c r="A4802" s="270"/>
      <c r="B4802" s="271"/>
      <c r="C4802" s="270"/>
      <c r="D4802" s="272"/>
      <c r="E4802" s="247"/>
      <c r="F4802" s="273"/>
      <c r="G4802" s="661"/>
      <c r="H4802" s="662"/>
    </row>
    <row r="4803" spans="1:8" s="240" customFormat="1">
      <c r="A4803" s="270"/>
      <c r="B4803" s="271"/>
      <c r="C4803" s="270"/>
      <c r="D4803" s="272"/>
      <c r="E4803" s="247"/>
      <c r="F4803" s="273"/>
      <c r="G4803" s="661"/>
      <c r="H4803" s="662"/>
    </row>
    <row r="4804" spans="1:8" s="240" customFormat="1">
      <c r="A4804" s="270"/>
      <c r="B4804" s="271"/>
      <c r="C4804" s="270"/>
      <c r="D4804" s="272"/>
      <c r="E4804" s="247"/>
      <c r="F4804" s="273"/>
      <c r="G4804" s="661"/>
      <c r="H4804" s="662"/>
    </row>
    <row r="4805" spans="1:8" s="240" customFormat="1">
      <c r="A4805" s="270"/>
      <c r="B4805" s="271"/>
      <c r="C4805" s="270"/>
      <c r="D4805" s="272"/>
      <c r="E4805" s="247"/>
      <c r="F4805" s="273"/>
      <c r="G4805" s="661"/>
      <c r="H4805" s="662"/>
    </row>
    <row r="4806" spans="1:8" s="240" customFormat="1">
      <c r="A4806" s="270"/>
      <c r="B4806" s="271"/>
      <c r="C4806" s="270"/>
      <c r="D4806" s="272"/>
      <c r="E4806" s="247"/>
      <c r="F4806" s="273"/>
      <c r="G4806" s="661"/>
      <c r="H4806" s="662"/>
    </row>
    <row r="4807" spans="1:8" s="240" customFormat="1">
      <c r="A4807" s="270"/>
      <c r="B4807" s="271"/>
      <c r="C4807" s="270"/>
      <c r="D4807" s="272"/>
      <c r="E4807" s="247"/>
      <c r="F4807" s="273"/>
      <c r="G4807" s="661"/>
      <c r="H4807" s="662"/>
    </row>
    <row r="4808" spans="1:8" s="240" customFormat="1">
      <c r="A4808" s="270"/>
      <c r="B4808" s="271"/>
      <c r="C4808" s="270"/>
      <c r="D4808" s="272"/>
      <c r="E4808" s="247"/>
      <c r="F4808" s="273"/>
      <c r="G4808" s="661"/>
      <c r="H4808" s="662"/>
    </row>
    <row r="4809" spans="1:8" s="240" customFormat="1">
      <c r="A4809" s="270"/>
      <c r="B4809" s="271"/>
      <c r="C4809" s="270"/>
      <c r="D4809" s="272"/>
      <c r="E4809" s="247"/>
      <c r="F4809" s="273"/>
      <c r="G4809" s="661"/>
      <c r="H4809" s="662"/>
    </row>
    <row r="4810" spans="1:8" s="240" customFormat="1">
      <c r="A4810" s="270"/>
      <c r="B4810" s="271"/>
      <c r="C4810" s="270"/>
      <c r="D4810" s="272"/>
      <c r="E4810" s="247"/>
      <c r="F4810" s="273"/>
      <c r="G4810" s="661"/>
      <c r="H4810" s="662"/>
    </row>
    <row r="4811" spans="1:8" s="240" customFormat="1">
      <c r="A4811" s="270"/>
      <c r="B4811" s="271"/>
      <c r="C4811" s="270"/>
      <c r="D4811" s="272"/>
      <c r="E4811" s="247"/>
      <c r="F4811" s="273"/>
      <c r="G4811" s="661"/>
      <c r="H4811" s="662"/>
    </row>
    <row r="4812" spans="1:8" s="240" customFormat="1">
      <c r="A4812" s="270"/>
      <c r="B4812" s="271"/>
      <c r="C4812" s="270"/>
      <c r="D4812" s="272"/>
      <c r="E4812" s="247"/>
      <c r="F4812" s="273"/>
      <c r="G4812" s="661"/>
      <c r="H4812" s="662"/>
    </row>
    <row r="4813" spans="1:8" s="240" customFormat="1">
      <c r="A4813" s="270"/>
      <c r="B4813" s="271"/>
      <c r="C4813" s="270"/>
      <c r="D4813" s="272"/>
      <c r="E4813" s="247"/>
      <c r="F4813" s="273"/>
      <c r="G4813" s="661"/>
      <c r="H4813" s="662"/>
    </row>
    <row r="4814" spans="1:8" s="240" customFormat="1">
      <c r="A4814" s="270"/>
      <c r="B4814" s="271"/>
      <c r="C4814" s="270"/>
      <c r="D4814" s="272"/>
      <c r="E4814" s="247"/>
      <c r="F4814" s="273"/>
      <c r="G4814" s="661"/>
      <c r="H4814" s="662"/>
    </row>
    <row r="4815" spans="1:8" s="240" customFormat="1">
      <c r="A4815" s="270"/>
      <c r="B4815" s="271"/>
      <c r="C4815" s="270"/>
      <c r="D4815" s="272"/>
      <c r="E4815" s="247"/>
      <c r="F4815" s="273"/>
      <c r="G4815" s="661"/>
      <c r="H4815" s="662"/>
    </row>
    <row r="4816" spans="1:8" s="240" customFormat="1">
      <c r="A4816" s="270"/>
      <c r="B4816" s="271"/>
      <c r="C4816" s="270"/>
      <c r="D4816" s="272"/>
      <c r="E4816" s="247"/>
      <c r="F4816" s="273"/>
      <c r="G4816" s="661"/>
      <c r="H4816" s="662"/>
    </row>
    <row r="4817" spans="1:8" s="240" customFormat="1">
      <c r="A4817" s="270"/>
      <c r="B4817" s="271"/>
      <c r="C4817" s="270"/>
      <c r="D4817" s="272"/>
      <c r="E4817" s="247"/>
      <c r="F4817" s="273"/>
      <c r="G4817" s="661"/>
      <c r="H4817" s="662"/>
    </row>
    <row r="4818" spans="1:8" s="240" customFormat="1">
      <c r="A4818" s="270"/>
      <c r="B4818" s="271"/>
      <c r="C4818" s="270"/>
      <c r="D4818" s="272"/>
      <c r="E4818" s="247"/>
      <c r="F4818" s="273"/>
      <c r="G4818" s="661"/>
      <c r="H4818" s="662"/>
    </row>
    <row r="4819" spans="1:8" s="240" customFormat="1">
      <c r="A4819" s="270"/>
      <c r="B4819" s="271"/>
      <c r="C4819" s="270"/>
      <c r="D4819" s="272"/>
      <c r="E4819" s="247"/>
      <c r="F4819" s="273"/>
      <c r="G4819" s="661"/>
      <c r="H4819" s="662"/>
    </row>
    <row r="4820" spans="1:8" s="240" customFormat="1">
      <c r="A4820" s="270"/>
      <c r="B4820" s="271"/>
      <c r="C4820" s="270"/>
      <c r="D4820" s="272"/>
      <c r="E4820" s="247"/>
      <c r="F4820" s="273"/>
      <c r="G4820" s="661"/>
      <c r="H4820" s="662"/>
    </row>
    <row r="4821" spans="1:8" s="240" customFormat="1">
      <c r="A4821" s="270"/>
      <c r="B4821" s="271"/>
      <c r="C4821" s="270"/>
      <c r="D4821" s="272"/>
      <c r="E4821" s="247"/>
      <c r="F4821" s="273"/>
      <c r="G4821" s="661"/>
      <c r="H4821" s="662"/>
    </row>
    <row r="4822" spans="1:8" s="240" customFormat="1">
      <c r="A4822" s="270"/>
      <c r="B4822" s="271"/>
      <c r="C4822" s="270"/>
      <c r="D4822" s="272"/>
      <c r="E4822" s="247"/>
      <c r="F4822" s="273"/>
      <c r="G4822" s="661"/>
      <c r="H4822" s="662"/>
    </row>
    <row r="4823" spans="1:8" s="240" customFormat="1">
      <c r="A4823" s="270"/>
      <c r="B4823" s="271"/>
      <c r="C4823" s="270"/>
      <c r="D4823" s="272"/>
      <c r="E4823" s="247"/>
      <c r="F4823" s="273"/>
      <c r="G4823" s="661"/>
      <c r="H4823" s="662"/>
    </row>
    <row r="4824" spans="1:8" s="240" customFormat="1">
      <c r="A4824" s="270"/>
      <c r="B4824" s="271"/>
      <c r="C4824" s="270"/>
      <c r="D4824" s="272"/>
      <c r="E4824" s="247"/>
      <c r="F4824" s="273"/>
      <c r="G4824" s="661"/>
      <c r="H4824" s="662"/>
    </row>
    <row r="4825" spans="1:8" s="240" customFormat="1">
      <c r="A4825" s="270"/>
      <c r="B4825" s="271"/>
      <c r="C4825" s="270"/>
      <c r="D4825" s="272"/>
      <c r="E4825" s="247"/>
      <c r="F4825" s="273"/>
      <c r="G4825" s="661"/>
      <c r="H4825" s="662"/>
    </row>
    <row r="4826" spans="1:8" s="240" customFormat="1">
      <c r="A4826" s="270"/>
      <c r="B4826" s="271"/>
      <c r="C4826" s="270"/>
      <c r="D4826" s="272"/>
      <c r="E4826" s="247"/>
      <c r="F4826" s="273"/>
      <c r="G4826" s="661"/>
      <c r="H4826" s="662"/>
    </row>
    <row r="4827" spans="1:8" s="240" customFormat="1">
      <c r="A4827" s="270"/>
      <c r="B4827" s="271"/>
      <c r="C4827" s="270"/>
      <c r="D4827" s="272"/>
      <c r="E4827" s="247"/>
      <c r="F4827" s="273"/>
      <c r="G4827" s="661"/>
      <c r="H4827" s="662"/>
    </row>
    <row r="4828" spans="1:8" s="240" customFormat="1">
      <c r="A4828" s="270"/>
      <c r="B4828" s="271"/>
      <c r="C4828" s="270"/>
      <c r="D4828" s="272"/>
      <c r="E4828" s="247"/>
      <c r="F4828" s="273"/>
      <c r="G4828" s="661"/>
      <c r="H4828" s="662"/>
    </row>
    <row r="4829" spans="1:8" s="240" customFormat="1">
      <c r="A4829" s="270"/>
      <c r="B4829" s="271"/>
      <c r="C4829" s="270"/>
      <c r="D4829" s="272"/>
      <c r="E4829" s="247"/>
      <c r="F4829" s="273"/>
      <c r="G4829" s="661"/>
      <c r="H4829" s="662"/>
    </row>
    <row r="4830" spans="1:8" s="240" customFormat="1">
      <c r="A4830" s="270"/>
      <c r="B4830" s="271"/>
      <c r="C4830" s="270"/>
      <c r="D4830" s="272"/>
      <c r="E4830" s="247"/>
      <c r="F4830" s="273"/>
      <c r="G4830" s="661"/>
      <c r="H4830" s="662"/>
    </row>
    <row r="4831" spans="1:8" s="240" customFormat="1">
      <c r="A4831" s="270"/>
      <c r="B4831" s="271"/>
      <c r="C4831" s="270"/>
      <c r="D4831" s="272"/>
      <c r="E4831" s="247"/>
      <c r="F4831" s="273"/>
      <c r="G4831" s="661"/>
      <c r="H4831" s="662"/>
    </row>
    <row r="4832" spans="1:8" s="240" customFormat="1">
      <c r="A4832" s="270"/>
      <c r="B4832" s="271"/>
      <c r="C4832" s="270"/>
      <c r="D4832" s="272"/>
      <c r="E4832" s="247"/>
      <c r="F4832" s="273"/>
      <c r="G4832" s="661"/>
      <c r="H4832" s="662"/>
    </row>
    <row r="4833" spans="1:8" s="240" customFormat="1">
      <c r="A4833" s="270"/>
      <c r="B4833" s="271"/>
      <c r="C4833" s="270"/>
      <c r="D4833" s="272"/>
      <c r="E4833" s="247"/>
      <c r="F4833" s="273"/>
      <c r="G4833" s="661"/>
      <c r="H4833" s="662"/>
    </row>
    <row r="4834" spans="1:8" s="240" customFormat="1">
      <c r="A4834" s="270"/>
      <c r="B4834" s="271"/>
      <c r="C4834" s="270"/>
      <c r="D4834" s="272"/>
      <c r="E4834" s="247"/>
      <c r="F4834" s="273"/>
      <c r="G4834" s="661"/>
      <c r="H4834" s="662"/>
    </row>
    <row r="4835" spans="1:8" s="240" customFormat="1">
      <c r="A4835" s="270"/>
      <c r="B4835" s="271"/>
      <c r="C4835" s="270"/>
      <c r="D4835" s="272"/>
      <c r="E4835" s="247"/>
      <c r="F4835" s="273"/>
      <c r="G4835" s="661"/>
      <c r="H4835" s="662"/>
    </row>
    <row r="4836" spans="1:8" s="240" customFormat="1">
      <c r="A4836" s="270"/>
      <c r="B4836" s="271"/>
      <c r="C4836" s="270"/>
      <c r="D4836" s="272"/>
      <c r="E4836" s="247"/>
      <c r="F4836" s="273"/>
      <c r="G4836" s="661"/>
      <c r="H4836" s="662"/>
    </row>
    <row r="4837" spans="1:8" s="240" customFormat="1">
      <c r="A4837" s="270"/>
      <c r="B4837" s="271"/>
      <c r="C4837" s="270"/>
      <c r="D4837" s="272"/>
      <c r="E4837" s="247"/>
      <c r="F4837" s="273"/>
      <c r="G4837" s="661"/>
      <c r="H4837" s="662"/>
    </row>
    <row r="4838" spans="1:8" s="240" customFormat="1">
      <c r="A4838" s="270"/>
      <c r="B4838" s="271"/>
      <c r="C4838" s="270"/>
      <c r="D4838" s="272"/>
      <c r="E4838" s="247"/>
      <c r="F4838" s="273"/>
      <c r="G4838" s="661"/>
      <c r="H4838" s="662"/>
    </row>
    <row r="4839" spans="1:8" s="240" customFormat="1">
      <c r="A4839" s="270"/>
      <c r="B4839" s="271"/>
      <c r="C4839" s="270"/>
      <c r="D4839" s="272"/>
      <c r="E4839" s="247"/>
      <c r="F4839" s="273"/>
      <c r="G4839" s="661"/>
      <c r="H4839" s="662"/>
    </row>
    <row r="4840" spans="1:8" s="240" customFormat="1">
      <c r="A4840" s="270"/>
      <c r="B4840" s="271"/>
      <c r="C4840" s="270"/>
      <c r="D4840" s="272"/>
      <c r="E4840" s="247"/>
      <c r="F4840" s="273"/>
      <c r="G4840" s="661"/>
      <c r="H4840" s="662"/>
    </row>
    <row r="4841" spans="1:8" s="240" customFormat="1">
      <c r="A4841" s="270"/>
      <c r="B4841" s="271"/>
      <c r="C4841" s="270"/>
      <c r="D4841" s="272"/>
      <c r="E4841" s="247"/>
      <c r="F4841" s="273"/>
      <c r="G4841" s="661"/>
      <c r="H4841" s="662"/>
    </row>
    <row r="4842" spans="1:8" s="240" customFormat="1">
      <c r="A4842" s="270"/>
      <c r="B4842" s="271"/>
      <c r="C4842" s="270"/>
      <c r="D4842" s="272"/>
      <c r="E4842" s="247"/>
      <c r="F4842" s="273"/>
      <c r="G4842" s="661"/>
      <c r="H4842" s="662"/>
    </row>
    <row r="4843" spans="1:8" s="240" customFormat="1">
      <c r="A4843" s="270"/>
      <c r="B4843" s="271"/>
      <c r="C4843" s="270"/>
      <c r="D4843" s="272"/>
      <c r="E4843" s="247"/>
      <c r="F4843" s="273"/>
      <c r="G4843" s="661"/>
      <c r="H4843" s="662"/>
    </row>
    <row r="4844" spans="1:8" s="240" customFormat="1">
      <c r="A4844" s="270"/>
      <c r="B4844" s="271"/>
      <c r="C4844" s="270"/>
      <c r="D4844" s="272"/>
      <c r="E4844" s="247"/>
      <c r="F4844" s="273"/>
      <c r="G4844" s="661"/>
      <c r="H4844" s="662"/>
    </row>
    <row r="4845" spans="1:8" s="240" customFormat="1">
      <c r="A4845" s="270"/>
      <c r="B4845" s="271"/>
      <c r="C4845" s="270"/>
      <c r="D4845" s="272"/>
      <c r="E4845" s="247"/>
      <c r="F4845" s="273"/>
      <c r="G4845" s="661"/>
      <c r="H4845" s="662"/>
    </row>
    <row r="4846" spans="1:8" s="240" customFormat="1">
      <c r="A4846" s="270"/>
      <c r="B4846" s="271"/>
      <c r="C4846" s="270"/>
      <c r="D4846" s="272"/>
      <c r="E4846" s="247"/>
      <c r="F4846" s="273"/>
      <c r="G4846" s="661"/>
      <c r="H4846" s="662"/>
    </row>
    <row r="4847" spans="1:8" s="240" customFormat="1">
      <c r="A4847" s="270"/>
      <c r="B4847" s="271"/>
      <c r="C4847" s="270"/>
      <c r="D4847" s="272"/>
      <c r="E4847" s="247"/>
      <c r="F4847" s="273"/>
      <c r="G4847" s="661"/>
      <c r="H4847" s="662"/>
    </row>
    <row r="4848" spans="1:8" s="240" customFormat="1">
      <c r="A4848" s="270"/>
      <c r="B4848" s="271"/>
      <c r="C4848" s="270"/>
      <c r="D4848" s="272"/>
      <c r="E4848" s="247"/>
      <c r="F4848" s="273"/>
      <c r="G4848" s="661"/>
      <c r="H4848" s="662"/>
    </row>
    <row r="4849" spans="1:8" s="240" customFormat="1">
      <c r="A4849" s="270"/>
      <c r="B4849" s="271"/>
      <c r="C4849" s="270"/>
      <c r="D4849" s="272"/>
      <c r="E4849" s="247"/>
      <c r="F4849" s="273"/>
      <c r="G4849" s="661"/>
      <c r="H4849" s="662"/>
    </row>
    <row r="4850" spans="1:8" s="240" customFormat="1">
      <c r="A4850" s="270"/>
      <c r="B4850" s="271"/>
      <c r="C4850" s="270"/>
      <c r="D4850" s="272"/>
      <c r="E4850" s="247"/>
      <c r="F4850" s="273"/>
      <c r="G4850" s="661"/>
      <c r="H4850" s="662"/>
    </row>
    <row r="4851" spans="1:8" s="240" customFormat="1">
      <c r="A4851" s="270"/>
      <c r="B4851" s="271"/>
      <c r="C4851" s="270"/>
      <c r="D4851" s="272"/>
      <c r="E4851" s="247"/>
      <c r="F4851" s="273"/>
      <c r="G4851" s="661"/>
      <c r="H4851" s="662"/>
    </row>
    <row r="4852" spans="1:8" s="240" customFormat="1">
      <c r="A4852" s="270"/>
      <c r="B4852" s="271"/>
      <c r="C4852" s="270"/>
      <c r="D4852" s="272"/>
      <c r="E4852" s="247"/>
      <c r="F4852" s="273"/>
      <c r="G4852" s="661"/>
      <c r="H4852" s="662"/>
    </row>
    <row r="4853" spans="1:8" s="240" customFormat="1">
      <c r="A4853" s="270"/>
      <c r="B4853" s="271"/>
      <c r="C4853" s="270"/>
      <c r="D4853" s="272"/>
      <c r="E4853" s="247"/>
      <c r="F4853" s="273"/>
      <c r="G4853" s="661"/>
      <c r="H4853" s="662"/>
    </row>
    <row r="4854" spans="1:8" s="240" customFormat="1">
      <c r="A4854" s="270"/>
      <c r="B4854" s="271"/>
      <c r="C4854" s="270"/>
      <c r="D4854" s="272"/>
      <c r="E4854" s="247"/>
      <c r="F4854" s="273"/>
      <c r="G4854" s="661"/>
      <c r="H4854" s="662"/>
    </row>
    <row r="4855" spans="1:8" s="240" customFormat="1">
      <c r="A4855" s="270"/>
      <c r="B4855" s="271"/>
      <c r="C4855" s="270"/>
      <c r="D4855" s="272"/>
      <c r="E4855" s="247"/>
      <c r="F4855" s="273"/>
      <c r="G4855" s="661"/>
      <c r="H4855" s="662"/>
    </row>
    <row r="4856" spans="1:8" s="240" customFormat="1">
      <c r="A4856" s="270"/>
      <c r="B4856" s="271"/>
      <c r="C4856" s="270"/>
      <c r="D4856" s="272"/>
      <c r="E4856" s="247"/>
      <c r="F4856" s="273"/>
      <c r="G4856" s="661"/>
      <c r="H4856" s="662"/>
    </row>
    <row r="4857" spans="1:8" s="240" customFormat="1">
      <c r="A4857" s="270"/>
      <c r="B4857" s="271"/>
      <c r="C4857" s="270"/>
      <c r="D4857" s="272"/>
      <c r="E4857" s="247"/>
      <c r="F4857" s="273"/>
      <c r="G4857" s="661"/>
      <c r="H4857" s="662"/>
    </row>
    <row r="4858" spans="1:8" s="240" customFormat="1">
      <c r="A4858" s="270"/>
      <c r="B4858" s="271"/>
      <c r="C4858" s="270"/>
      <c r="D4858" s="272"/>
      <c r="E4858" s="247"/>
      <c r="F4858" s="273"/>
      <c r="G4858" s="661"/>
      <c r="H4858" s="662"/>
    </row>
    <row r="4859" spans="1:8" s="240" customFormat="1">
      <c r="A4859" s="270"/>
      <c r="B4859" s="271"/>
      <c r="C4859" s="270"/>
      <c r="D4859" s="272"/>
      <c r="E4859" s="247"/>
      <c r="F4859" s="273"/>
      <c r="G4859" s="661"/>
      <c r="H4859" s="662"/>
    </row>
    <row r="4860" spans="1:8" s="240" customFormat="1">
      <c r="A4860" s="270"/>
      <c r="B4860" s="271"/>
      <c r="C4860" s="270"/>
      <c r="D4860" s="272"/>
      <c r="E4860" s="247"/>
      <c r="F4860" s="273"/>
      <c r="G4860" s="661"/>
      <c r="H4860" s="662"/>
    </row>
    <row r="4861" spans="1:8" s="240" customFormat="1">
      <c r="A4861" s="270"/>
      <c r="B4861" s="271"/>
      <c r="C4861" s="270"/>
      <c r="D4861" s="272"/>
      <c r="E4861" s="247"/>
      <c r="F4861" s="273"/>
      <c r="G4861" s="661"/>
      <c r="H4861" s="662"/>
    </row>
    <row r="4862" spans="1:8" s="240" customFormat="1">
      <c r="A4862" s="270"/>
      <c r="B4862" s="271"/>
      <c r="C4862" s="270"/>
      <c r="D4862" s="272"/>
      <c r="E4862" s="247"/>
      <c r="F4862" s="273"/>
      <c r="G4862" s="661"/>
      <c r="H4862" s="662"/>
    </row>
    <row r="4863" spans="1:8" s="240" customFormat="1">
      <c r="A4863" s="270"/>
      <c r="B4863" s="271"/>
      <c r="C4863" s="270"/>
      <c r="D4863" s="272"/>
      <c r="E4863" s="247"/>
      <c r="F4863" s="273"/>
      <c r="G4863" s="661"/>
      <c r="H4863" s="662"/>
    </row>
    <row r="4864" spans="1:8" s="240" customFormat="1">
      <c r="A4864" s="270"/>
      <c r="B4864" s="271"/>
      <c r="C4864" s="270"/>
      <c r="D4864" s="272"/>
      <c r="E4864" s="247"/>
      <c r="F4864" s="273"/>
      <c r="G4864" s="661"/>
      <c r="H4864" s="662"/>
    </row>
    <row r="4865" spans="1:8" s="240" customFormat="1">
      <c r="A4865" s="270"/>
      <c r="B4865" s="271"/>
      <c r="C4865" s="270"/>
      <c r="D4865" s="272"/>
      <c r="E4865" s="247"/>
      <c r="F4865" s="273"/>
      <c r="G4865" s="661"/>
      <c r="H4865" s="662"/>
    </row>
    <row r="4866" spans="1:8" s="240" customFormat="1">
      <c r="A4866" s="270"/>
      <c r="B4866" s="271"/>
      <c r="C4866" s="270"/>
      <c r="D4866" s="272"/>
      <c r="E4866" s="247"/>
      <c r="F4866" s="273"/>
      <c r="G4866" s="661"/>
      <c r="H4866" s="662"/>
    </row>
    <row r="4867" spans="1:8" s="240" customFormat="1">
      <c r="A4867" s="270"/>
      <c r="B4867" s="271"/>
      <c r="C4867" s="270"/>
      <c r="D4867" s="272"/>
      <c r="E4867" s="247"/>
      <c r="F4867" s="273"/>
      <c r="G4867" s="661"/>
      <c r="H4867" s="662"/>
    </row>
    <row r="4868" spans="1:8" s="240" customFormat="1">
      <c r="A4868" s="270"/>
      <c r="B4868" s="271"/>
      <c r="C4868" s="270"/>
      <c r="D4868" s="272"/>
      <c r="E4868" s="247"/>
      <c r="F4868" s="273"/>
      <c r="G4868" s="661"/>
      <c r="H4868" s="662"/>
    </row>
    <row r="4869" spans="1:8" s="240" customFormat="1">
      <c r="A4869" s="270"/>
      <c r="B4869" s="271"/>
      <c r="C4869" s="270"/>
      <c r="D4869" s="272"/>
      <c r="E4869" s="247"/>
      <c r="F4869" s="273"/>
      <c r="G4869" s="661"/>
      <c r="H4869" s="662"/>
    </row>
    <row r="4870" spans="1:8" s="240" customFormat="1">
      <c r="A4870" s="270"/>
      <c r="B4870" s="271"/>
      <c r="C4870" s="270"/>
      <c r="D4870" s="272"/>
      <c r="E4870" s="247"/>
      <c r="F4870" s="273"/>
      <c r="G4870" s="661"/>
      <c r="H4870" s="662"/>
    </row>
    <row r="4871" spans="1:8" s="240" customFormat="1">
      <c r="A4871" s="270"/>
      <c r="B4871" s="271"/>
      <c r="C4871" s="270"/>
      <c r="D4871" s="272"/>
      <c r="E4871" s="247"/>
      <c r="F4871" s="273"/>
      <c r="G4871" s="661"/>
      <c r="H4871" s="662"/>
    </row>
    <row r="4872" spans="1:8" s="240" customFormat="1">
      <c r="A4872" s="270"/>
      <c r="B4872" s="271"/>
      <c r="C4872" s="270"/>
      <c r="D4872" s="272"/>
      <c r="E4872" s="247"/>
      <c r="F4872" s="273"/>
      <c r="G4872" s="661"/>
      <c r="H4872" s="662"/>
    </row>
    <row r="4873" spans="1:8" s="240" customFormat="1">
      <c r="A4873" s="270"/>
      <c r="B4873" s="271"/>
      <c r="C4873" s="270"/>
      <c r="D4873" s="272"/>
      <c r="E4873" s="247"/>
      <c r="F4873" s="273"/>
      <c r="G4873" s="661"/>
      <c r="H4873" s="662"/>
    </row>
    <row r="4874" spans="1:8" s="240" customFormat="1">
      <c r="A4874" s="270"/>
      <c r="B4874" s="271"/>
      <c r="C4874" s="270"/>
      <c r="D4874" s="272"/>
      <c r="E4874" s="247"/>
      <c r="F4874" s="273"/>
      <c r="G4874" s="661"/>
      <c r="H4874" s="662"/>
    </row>
    <row r="4875" spans="1:8" s="240" customFormat="1">
      <c r="A4875" s="270"/>
      <c r="B4875" s="271"/>
      <c r="C4875" s="270"/>
      <c r="D4875" s="272"/>
      <c r="E4875" s="247"/>
      <c r="F4875" s="273"/>
      <c r="G4875" s="661"/>
      <c r="H4875" s="662"/>
    </row>
    <row r="4876" spans="1:8" s="240" customFormat="1">
      <c r="A4876" s="270"/>
      <c r="B4876" s="271"/>
      <c r="C4876" s="270"/>
      <c r="D4876" s="272"/>
      <c r="E4876" s="247"/>
      <c r="F4876" s="273"/>
      <c r="G4876" s="661"/>
      <c r="H4876" s="662"/>
    </row>
    <row r="4877" spans="1:8" s="240" customFormat="1">
      <c r="A4877" s="270"/>
      <c r="B4877" s="271"/>
      <c r="C4877" s="270"/>
      <c r="D4877" s="272"/>
      <c r="E4877" s="247"/>
      <c r="F4877" s="273"/>
      <c r="G4877" s="661"/>
      <c r="H4877" s="662"/>
    </row>
    <row r="4878" spans="1:8" s="240" customFormat="1">
      <c r="A4878" s="270"/>
      <c r="B4878" s="271"/>
      <c r="C4878" s="270"/>
      <c r="D4878" s="272"/>
      <c r="E4878" s="247"/>
      <c r="F4878" s="273"/>
      <c r="G4878" s="661"/>
      <c r="H4878" s="662"/>
    </row>
    <row r="4879" spans="1:8" s="240" customFormat="1">
      <c r="A4879" s="270"/>
      <c r="B4879" s="271"/>
      <c r="C4879" s="270"/>
      <c r="D4879" s="272"/>
      <c r="E4879" s="247"/>
      <c r="F4879" s="273"/>
      <c r="G4879" s="661"/>
      <c r="H4879" s="662"/>
    </row>
    <row r="4880" spans="1:8" s="240" customFormat="1">
      <c r="A4880" s="270"/>
      <c r="B4880" s="271"/>
      <c r="C4880" s="270"/>
      <c r="D4880" s="272"/>
      <c r="E4880" s="247"/>
      <c r="F4880" s="273"/>
      <c r="G4880" s="661"/>
      <c r="H4880" s="662"/>
    </row>
    <row r="4881" spans="1:8" s="240" customFormat="1">
      <c r="A4881" s="270"/>
      <c r="B4881" s="271"/>
      <c r="C4881" s="270"/>
      <c r="D4881" s="272"/>
      <c r="E4881" s="247"/>
      <c r="F4881" s="273"/>
      <c r="G4881" s="661"/>
      <c r="H4881" s="662"/>
    </row>
    <row r="4882" spans="1:8" s="240" customFormat="1">
      <c r="A4882" s="270"/>
      <c r="B4882" s="271"/>
      <c r="C4882" s="270"/>
      <c r="D4882" s="272"/>
      <c r="E4882" s="247"/>
      <c r="F4882" s="273"/>
      <c r="G4882" s="661"/>
      <c r="H4882" s="662"/>
    </row>
    <row r="4883" spans="1:8" s="240" customFormat="1">
      <c r="A4883" s="270"/>
      <c r="B4883" s="271"/>
      <c r="C4883" s="270"/>
      <c r="D4883" s="272"/>
      <c r="E4883" s="247"/>
      <c r="F4883" s="273"/>
      <c r="G4883" s="661"/>
      <c r="H4883" s="662"/>
    </row>
    <row r="4884" spans="1:8" s="240" customFormat="1">
      <c r="A4884" s="270"/>
      <c r="B4884" s="271"/>
      <c r="C4884" s="270"/>
      <c r="D4884" s="272"/>
      <c r="E4884" s="247"/>
      <c r="F4884" s="273"/>
      <c r="G4884" s="661"/>
      <c r="H4884" s="662"/>
    </row>
    <row r="4885" spans="1:8" s="240" customFormat="1">
      <c r="A4885" s="270"/>
      <c r="B4885" s="271"/>
      <c r="C4885" s="270"/>
      <c r="D4885" s="272"/>
      <c r="E4885" s="247"/>
      <c r="F4885" s="273"/>
      <c r="G4885" s="661"/>
      <c r="H4885" s="662"/>
    </row>
    <row r="4886" spans="1:8" s="240" customFormat="1">
      <c r="A4886" s="270"/>
      <c r="B4886" s="271"/>
      <c r="C4886" s="270"/>
      <c r="D4886" s="272"/>
      <c r="E4886" s="247"/>
      <c r="F4886" s="273"/>
      <c r="G4886" s="661"/>
      <c r="H4886" s="662"/>
    </row>
    <row r="4887" spans="1:8" s="240" customFormat="1">
      <c r="A4887" s="270"/>
      <c r="B4887" s="271"/>
      <c r="C4887" s="270"/>
      <c r="D4887" s="272"/>
      <c r="E4887" s="247"/>
      <c r="F4887" s="273"/>
      <c r="G4887" s="661"/>
      <c r="H4887" s="662"/>
    </row>
    <row r="4888" spans="1:8" s="240" customFormat="1">
      <c r="A4888" s="270"/>
      <c r="B4888" s="271"/>
      <c r="C4888" s="270"/>
      <c r="D4888" s="272"/>
      <c r="E4888" s="247"/>
      <c r="F4888" s="273"/>
      <c r="G4888" s="661"/>
      <c r="H4888" s="662"/>
    </row>
    <row r="4889" spans="1:8" s="240" customFormat="1">
      <c r="A4889" s="270"/>
      <c r="B4889" s="271"/>
      <c r="C4889" s="270"/>
      <c r="D4889" s="272"/>
      <c r="E4889" s="247"/>
      <c r="F4889" s="273"/>
      <c r="G4889" s="661"/>
      <c r="H4889" s="662"/>
    </row>
    <row r="4890" spans="1:8" s="240" customFormat="1">
      <c r="A4890" s="270"/>
      <c r="B4890" s="271"/>
      <c r="C4890" s="270"/>
      <c r="D4890" s="272"/>
      <c r="E4890" s="247"/>
      <c r="F4890" s="273"/>
      <c r="G4890" s="661"/>
      <c r="H4890" s="662"/>
    </row>
    <row r="4891" spans="1:8" s="240" customFormat="1">
      <c r="A4891" s="270"/>
      <c r="B4891" s="271"/>
      <c r="C4891" s="270"/>
      <c r="D4891" s="272"/>
      <c r="E4891" s="247"/>
      <c r="F4891" s="273"/>
      <c r="G4891" s="661"/>
      <c r="H4891" s="662"/>
    </row>
    <row r="4892" spans="1:8" s="240" customFormat="1">
      <c r="A4892" s="270"/>
      <c r="B4892" s="271"/>
      <c r="C4892" s="270"/>
      <c r="D4892" s="272"/>
      <c r="E4892" s="247"/>
      <c r="F4892" s="273"/>
      <c r="G4892" s="661"/>
      <c r="H4892" s="662"/>
    </row>
    <row r="4893" spans="1:8" s="240" customFormat="1">
      <c r="A4893" s="270"/>
      <c r="B4893" s="271"/>
      <c r="C4893" s="270"/>
      <c r="D4893" s="272"/>
      <c r="E4893" s="247"/>
      <c r="F4893" s="273"/>
      <c r="G4893" s="661"/>
      <c r="H4893" s="662"/>
    </row>
    <row r="4894" spans="1:8" s="240" customFormat="1">
      <c r="A4894" s="270"/>
      <c r="B4894" s="271"/>
      <c r="C4894" s="270"/>
      <c r="D4894" s="272"/>
      <c r="E4894" s="247"/>
      <c r="F4894" s="273"/>
      <c r="G4894" s="661"/>
      <c r="H4894" s="662"/>
    </row>
    <row r="4895" spans="1:8" s="240" customFormat="1">
      <c r="A4895" s="270"/>
      <c r="B4895" s="271"/>
      <c r="C4895" s="270"/>
      <c r="D4895" s="272"/>
      <c r="E4895" s="247"/>
      <c r="F4895" s="273"/>
      <c r="G4895" s="661"/>
      <c r="H4895" s="662"/>
    </row>
    <row r="4896" spans="1:8" s="240" customFormat="1">
      <c r="A4896" s="270"/>
      <c r="B4896" s="271"/>
      <c r="C4896" s="270"/>
      <c r="D4896" s="272"/>
      <c r="E4896" s="247"/>
      <c r="F4896" s="273"/>
      <c r="G4896" s="661"/>
      <c r="H4896" s="662"/>
    </row>
    <row r="4897" spans="1:8" s="240" customFormat="1">
      <c r="A4897" s="270"/>
      <c r="B4897" s="271"/>
      <c r="C4897" s="270"/>
      <c r="D4897" s="272"/>
      <c r="E4897" s="247"/>
      <c r="F4897" s="273"/>
      <c r="G4897" s="661"/>
      <c r="H4897" s="662"/>
    </row>
    <row r="4898" spans="1:8" s="240" customFormat="1">
      <c r="A4898" s="270"/>
      <c r="B4898" s="271"/>
      <c r="C4898" s="270"/>
      <c r="D4898" s="272"/>
      <c r="E4898" s="247"/>
      <c r="F4898" s="273"/>
      <c r="G4898" s="661"/>
      <c r="H4898" s="662"/>
    </row>
    <row r="4899" spans="1:8" s="240" customFormat="1">
      <c r="A4899" s="270"/>
      <c r="B4899" s="271"/>
      <c r="C4899" s="270"/>
      <c r="D4899" s="272"/>
      <c r="E4899" s="247"/>
      <c r="F4899" s="273"/>
      <c r="G4899" s="661"/>
      <c r="H4899" s="662"/>
    </row>
    <row r="4900" spans="1:8" s="240" customFormat="1">
      <c r="A4900" s="270"/>
      <c r="B4900" s="271"/>
      <c r="C4900" s="270"/>
      <c r="D4900" s="272"/>
      <c r="E4900" s="247"/>
      <c r="F4900" s="273"/>
      <c r="G4900" s="661"/>
      <c r="H4900" s="662"/>
    </row>
    <row r="4901" spans="1:8" s="240" customFormat="1">
      <c r="A4901" s="270"/>
      <c r="B4901" s="271"/>
      <c r="C4901" s="270"/>
      <c r="D4901" s="272"/>
      <c r="E4901" s="247"/>
      <c r="F4901" s="273"/>
      <c r="G4901" s="661"/>
      <c r="H4901" s="662"/>
    </row>
    <row r="4902" spans="1:8" s="240" customFormat="1">
      <c r="A4902" s="270"/>
      <c r="B4902" s="271"/>
      <c r="C4902" s="270"/>
      <c r="D4902" s="272"/>
      <c r="E4902" s="247"/>
      <c r="F4902" s="273"/>
      <c r="G4902" s="661"/>
      <c r="H4902" s="662"/>
    </row>
    <row r="4903" spans="1:8" s="240" customFormat="1">
      <c r="A4903" s="270"/>
      <c r="B4903" s="271"/>
      <c r="C4903" s="270"/>
      <c r="D4903" s="272"/>
      <c r="E4903" s="247"/>
      <c r="F4903" s="273"/>
      <c r="G4903" s="661"/>
      <c r="H4903" s="662"/>
    </row>
    <row r="4904" spans="1:8" s="240" customFormat="1">
      <c r="A4904" s="270"/>
      <c r="B4904" s="271"/>
      <c r="C4904" s="270"/>
      <c r="D4904" s="272"/>
      <c r="E4904" s="247"/>
      <c r="F4904" s="273"/>
      <c r="G4904" s="661"/>
      <c r="H4904" s="662"/>
    </row>
    <row r="4905" spans="1:8" s="240" customFormat="1">
      <c r="A4905" s="270"/>
      <c r="B4905" s="271"/>
      <c r="C4905" s="270"/>
      <c r="D4905" s="272"/>
      <c r="E4905" s="247"/>
      <c r="F4905" s="273"/>
      <c r="G4905" s="661"/>
      <c r="H4905" s="662"/>
    </row>
    <row r="4906" spans="1:8" s="240" customFormat="1">
      <c r="A4906" s="270"/>
      <c r="B4906" s="271"/>
      <c r="C4906" s="270"/>
      <c r="D4906" s="272"/>
      <c r="E4906" s="247"/>
      <c r="F4906" s="273"/>
      <c r="G4906" s="661"/>
      <c r="H4906" s="662"/>
    </row>
    <row r="4907" spans="1:8" s="240" customFormat="1">
      <c r="A4907" s="270"/>
      <c r="B4907" s="271"/>
      <c r="C4907" s="270"/>
      <c r="D4907" s="272"/>
      <c r="E4907" s="247"/>
      <c r="F4907" s="273"/>
      <c r="G4907" s="661"/>
      <c r="H4907" s="662"/>
    </row>
    <row r="4908" spans="1:8" s="240" customFormat="1">
      <c r="A4908" s="270"/>
      <c r="B4908" s="271"/>
      <c r="C4908" s="270"/>
      <c r="D4908" s="272"/>
      <c r="E4908" s="247"/>
      <c r="F4908" s="273"/>
      <c r="G4908" s="661"/>
      <c r="H4908" s="662"/>
    </row>
    <row r="4909" spans="1:8" s="240" customFormat="1">
      <c r="A4909" s="270"/>
      <c r="B4909" s="271"/>
      <c r="C4909" s="270"/>
      <c r="D4909" s="272"/>
      <c r="E4909" s="247"/>
      <c r="F4909" s="273"/>
      <c r="G4909" s="661"/>
      <c r="H4909" s="662"/>
    </row>
    <row r="4910" spans="1:8" s="240" customFormat="1">
      <c r="A4910" s="270"/>
      <c r="B4910" s="271"/>
      <c r="C4910" s="270"/>
      <c r="D4910" s="272"/>
      <c r="E4910" s="247"/>
      <c r="F4910" s="273"/>
      <c r="G4910" s="661"/>
      <c r="H4910" s="662"/>
    </row>
    <row r="4911" spans="1:8" s="240" customFormat="1">
      <c r="A4911" s="270"/>
      <c r="B4911" s="271"/>
      <c r="C4911" s="270"/>
      <c r="D4911" s="272"/>
      <c r="E4911" s="247"/>
      <c r="F4911" s="273"/>
      <c r="G4911" s="661"/>
      <c r="H4911" s="662"/>
    </row>
    <row r="4912" spans="1:8" s="240" customFormat="1">
      <c r="A4912" s="270"/>
      <c r="B4912" s="271"/>
      <c r="C4912" s="270"/>
      <c r="D4912" s="272"/>
      <c r="E4912" s="247"/>
      <c r="F4912" s="273"/>
      <c r="G4912" s="661"/>
      <c r="H4912" s="662"/>
    </row>
    <row r="4913" spans="1:8" s="240" customFormat="1">
      <c r="A4913" s="270"/>
      <c r="B4913" s="271"/>
      <c r="C4913" s="270"/>
      <c r="D4913" s="272"/>
      <c r="E4913" s="247"/>
      <c r="F4913" s="273"/>
      <c r="G4913" s="661"/>
      <c r="H4913" s="662"/>
    </row>
    <row r="4914" spans="1:8" s="240" customFormat="1">
      <c r="A4914" s="270"/>
      <c r="B4914" s="271"/>
      <c r="C4914" s="270"/>
      <c r="D4914" s="272"/>
      <c r="E4914" s="247"/>
      <c r="F4914" s="273"/>
      <c r="G4914" s="661"/>
      <c r="H4914" s="662"/>
    </row>
    <row r="4915" spans="1:8" s="240" customFormat="1">
      <c r="A4915" s="270"/>
      <c r="B4915" s="271"/>
      <c r="C4915" s="270"/>
      <c r="D4915" s="272"/>
      <c r="E4915" s="247"/>
      <c r="F4915" s="273"/>
      <c r="G4915" s="661"/>
      <c r="H4915" s="662"/>
    </row>
    <row r="4916" spans="1:8" s="240" customFormat="1">
      <c r="A4916" s="270"/>
      <c r="B4916" s="271"/>
      <c r="C4916" s="270"/>
      <c r="D4916" s="272"/>
      <c r="E4916" s="247"/>
      <c r="F4916" s="273"/>
      <c r="G4916" s="661"/>
      <c r="H4916" s="662"/>
    </row>
    <row r="4917" spans="1:8" s="240" customFormat="1">
      <c r="A4917" s="270"/>
      <c r="B4917" s="271"/>
      <c r="C4917" s="270"/>
      <c r="D4917" s="272"/>
      <c r="E4917" s="247"/>
      <c r="F4917" s="273"/>
      <c r="G4917" s="661"/>
      <c r="H4917" s="662"/>
    </row>
    <row r="4918" spans="1:8" s="240" customFormat="1">
      <c r="A4918" s="270"/>
      <c r="B4918" s="271"/>
      <c r="C4918" s="270"/>
      <c r="D4918" s="272"/>
      <c r="E4918" s="247"/>
      <c r="F4918" s="273"/>
      <c r="G4918" s="661"/>
      <c r="H4918" s="662"/>
    </row>
    <row r="4919" spans="1:8" s="240" customFormat="1">
      <c r="A4919" s="270"/>
      <c r="B4919" s="271"/>
      <c r="C4919" s="270"/>
      <c r="D4919" s="272"/>
      <c r="E4919" s="247"/>
      <c r="F4919" s="273"/>
      <c r="G4919" s="661"/>
      <c r="H4919" s="662"/>
    </row>
    <row r="4920" spans="1:8" s="240" customFormat="1">
      <c r="A4920" s="270"/>
      <c r="B4920" s="271"/>
      <c r="C4920" s="270"/>
      <c r="D4920" s="272"/>
      <c r="E4920" s="247"/>
      <c r="F4920" s="273"/>
      <c r="G4920" s="661"/>
      <c r="H4920" s="662"/>
    </row>
    <row r="4921" spans="1:8" s="240" customFormat="1">
      <c r="A4921" s="270"/>
      <c r="B4921" s="271"/>
      <c r="C4921" s="270"/>
      <c r="D4921" s="272"/>
      <c r="E4921" s="247"/>
      <c r="F4921" s="273"/>
      <c r="G4921" s="661"/>
      <c r="H4921" s="662"/>
    </row>
    <row r="4922" spans="1:8" s="240" customFormat="1">
      <c r="A4922" s="270"/>
      <c r="B4922" s="271"/>
      <c r="C4922" s="270"/>
      <c r="D4922" s="272"/>
      <c r="E4922" s="247"/>
      <c r="F4922" s="273"/>
      <c r="G4922" s="661"/>
      <c r="H4922" s="662"/>
    </row>
    <row r="4923" spans="1:8" s="240" customFormat="1">
      <c r="A4923" s="270"/>
      <c r="B4923" s="271"/>
      <c r="C4923" s="270"/>
      <c r="D4923" s="272"/>
      <c r="E4923" s="247"/>
      <c r="F4923" s="273"/>
      <c r="G4923" s="661"/>
      <c r="H4923" s="662"/>
    </row>
    <row r="4924" spans="1:8" s="240" customFormat="1">
      <c r="A4924" s="270"/>
      <c r="B4924" s="271"/>
      <c r="C4924" s="270"/>
      <c r="D4924" s="272"/>
      <c r="E4924" s="247"/>
      <c r="F4924" s="273"/>
      <c r="G4924" s="661"/>
      <c r="H4924" s="662"/>
    </row>
    <row r="4925" spans="1:8" s="240" customFormat="1">
      <c r="A4925" s="270"/>
      <c r="B4925" s="271"/>
      <c r="C4925" s="270"/>
      <c r="D4925" s="272"/>
      <c r="E4925" s="247"/>
      <c r="F4925" s="273"/>
      <c r="G4925" s="661"/>
      <c r="H4925" s="662"/>
    </row>
    <row r="4926" spans="1:8" s="240" customFormat="1">
      <c r="A4926" s="270"/>
      <c r="B4926" s="271"/>
      <c r="C4926" s="270"/>
      <c r="D4926" s="272"/>
      <c r="E4926" s="247"/>
      <c r="F4926" s="273"/>
      <c r="G4926" s="661"/>
      <c r="H4926" s="662"/>
    </row>
    <row r="4927" spans="1:8" s="240" customFormat="1">
      <c r="A4927" s="270"/>
      <c r="B4927" s="271"/>
      <c r="C4927" s="270"/>
      <c r="D4927" s="272"/>
      <c r="E4927" s="247"/>
      <c r="F4927" s="273"/>
      <c r="G4927" s="661"/>
      <c r="H4927" s="662"/>
    </row>
    <row r="4928" spans="1:8" s="240" customFormat="1">
      <c r="A4928" s="270"/>
      <c r="B4928" s="271"/>
      <c r="C4928" s="270"/>
      <c r="D4928" s="272"/>
      <c r="E4928" s="247"/>
      <c r="F4928" s="273"/>
      <c r="G4928" s="661"/>
      <c r="H4928" s="662"/>
    </row>
    <row r="4929" spans="1:8" s="240" customFormat="1">
      <c r="A4929" s="270"/>
      <c r="B4929" s="271"/>
      <c r="C4929" s="270"/>
      <c r="D4929" s="272"/>
      <c r="E4929" s="247"/>
      <c r="F4929" s="273"/>
      <c r="G4929" s="661"/>
      <c r="H4929" s="662"/>
    </row>
    <row r="4930" spans="1:8" s="240" customFormat="1">
      <c r="A4930" s="270"/>
      <c r="B4930" s="271"/>
      <c r="C4930" s="270"/>
      <c r="D4930" s="272"/>
      <c r="E4930" s="247"/>
      <c r="F4930" s="273"/>
      <c r="G4930" s="661"/>
      <c r="H4930" s="662"/>
    </row>
    <row r="4931" spans="1:8" s="240" customFormat="1">
      <c r="A4931" s="270"/>
      <c r="B4931" s="271"/>
      <c r="C4931" s="270"/>
      <c r="D4931" s="272"/>
      <c r="E4931" s="247"/>
      <c r="F4931" s="273"/>
      <c r="G4931" s="661"/>
      <c r="H4931" s="662"/>
    </row>
    <row r="4932" spans="1:8" s="240" customFormat="1">
      <c r="A4932" s="270"/>
      <c r="B4932" s="271"/>
      <c r="C4932" s="270"/>
      <c r="D4932" s="272"/>
      <c r="E4932" s="247"/>
      <c r="F4932" s="273"/>
      <c r="G4932" s="661"/>
      <c r="H4932" s="662"/>
    </row>
    <row r="4933" spans="1:8" s="240" customFormat="1">
      <c r="A4933" s="270"/>
      <c r="B4933" s="271"/>
      <c r="C4933" s="270"/>
      <c r="D4933" s="272"/>
      <c r="E4933" s="247"/>
      <c r="F4933" s="273"/>
      <c r="G4933" s="661"/>
      <c r="H4933" s="662"/>
    </row>
    <row r="4934" spans="1:8" s="240" customFormat="1">
      <c r="A4934" s="270"/>
      <c r="B4934" s="271"/>
      <c r="C4934" s="270"/>
      <c r="D4934" s="272"/>
      <c r="E4934" s="247"/>
      <c r="F4934" s="273"/>
      <c r="G4934" s="661"/>
      <c r="H4934" s="662"/>
    </row>
    <row r="4935" spans="1:8" s="240" customFormat="1">
      <c r="A4935" s="270"/>
      <c r="B4935" s="271"/>
      <c r="C4935" s="270"/>
      <c r="D4935" s="272"/>
      <c r="E4935" s="247"/>
      <c r="F4935" s="273"/>
      <c r="G4935" s="661"/>
      <c r="H4935" s="662"/>
    </row>
    <row r="4936" spans="1:8" s="240" customFormat="1">
      <c r="A4936" s="270"/>
      <c r="B4936" s="271"/>
      <c r="C4936" s="270"/>
      <c r="D4936" s="272"/>
      <c r="E4936" s="247"/>
      <c r="F4936" s="273"/>
      <c r="G4936" s="661"/>
      <c r="H4936" s="662"/>
    </row>
    <row r="4937" spans="1:8" s="240" customFormat="1">
      <c r="A4937" s="270"/>
      <c r="B4937" s="271"/>
      <c r="C4937" s="270"/>
      <c r="D4937" s="272"/>
      <c r="E4937" s="247"/>
      <c r="F4937" s="273"/>
      <c r="G4937" s="661"/>
      <c r="H4937" s="662"/>
    </row>
    <row r="4938" spans="1:8" s="240" customFormat="1">
      <c r="A4938" s="270"/>
      <c r="B4938" s="271"/>
      <c r="C4938" s="270"/>
      <c r="D4938" s="272"/>
      <c r="E4938" s="247"/>
      <c r="F4938" s="273"/>
      <c r="G4938" s="661"/>
      <c r="H4938" s="662"/>
    </row>
    <row r="4939" spans="1:8" s="240" customFormat="1">
      <c r="A4939" s="270"/>
      <c r="B4939" s="271"/>
      <c r="C4939" s="270"/>
      <c r="D4939" s="272"/>
      <c r="E4939" s="247"/>
      <c r="F4939" s="273"/>
      <c r="G4939" s="661"/>
      <c r="H4939" s="662"/>
    </row>
    <row r="4940" spans="1:8" s="240" customFormat="1">
      <c r="A4940" s="270"/>
      <c r="B4940" s="271"/>
      <c r="C4940" s="270"/>
      <c r="D4940" s="272"/>
      <c r="E4940" s="247"/>
      <c r="F4940" s="273"/>
      <c r="G4940" s="661"/>
      <c r="H4940" s="662"/>
    </row>
    <row r="4941" spans="1:8" s="240" customFormat="1">
      <c r="A4941" s="270"/>
      <c r="B4941" s="271"/>
      <c r="C4941" s="270"/>
      <c r="D4941" s="272"/>
      <c r="E4941" s="247"/>
      <c r="F4941" s="273"/>
      <c r="G4941" s="661"/>
      <c r="H4941" s="662"/>
    </row>
    <row r="4942" spans="1:8" s="240" customFormat="1">
      <c r="A4942" s="270"/>
      <c r="B4942" s="271"/>
      <c r="C4942" s="270"/>
      <c r="D4942" s="272"/>
      <c r="E4942" s="247"/>
      <c r="F4942" s="273"/>
      <c r="G4942" s="661"/>
      <c r="H4942" s="662"/>
    </row>
    <row r="4943" spans="1:8" s="240" customFormat="1">
      <c r="A4943" s="270"/>
      <c r="B4943" s="271"/>
      <c r="C4943" s="270"/>
      <c r="D4943" s="272"/>
      <c r="E4943" s="247"/>
      <c r="F4943" s="273"/>
      <c r="G4943" s="661"/>
      <c r="H4943" s="662"/>
    </row>
    <row r="4944" spans="1:8" s="240" customFormat="1">
      <c r="A4944" s="270"/>
      <c r="B4944" s="271"/>
      <c r="C4944" s="270"/>
      <c r="D4944" s="272"/>
      <c r="E4944" s="247"/>
      <c r="F4944" s="273"/>
      <c r="G4944" s="661"/>
      <c r="H4944" s="662"/>
    </row>
    <row r="4945" spans="1:8" s="240" customFormat="1">
      <c r="A4945" s="270"/>
      <c r="B4945" s="271"/>
      <c r="C4945" s="270"/>
      <c r="D4945" s="272"/>
      <c r="E4945" s="247"/>
      <c r="F4945" s="273"/>
      <c r="G4945" s="661"/>
      <c r="H4945" s="662"/>
    </row>
    <row r="4946" spans="1:8" s="240" customFormat="1">
      <c r="A4946" s="270"/>
      <c r="B4946" s="271"/>
      <c r="C4946" s="270"/>
      <c r="D4946" s="272"/>
      <c r="E4946" s="247"/>
      <c r="F4946" s="273"/>
      <c r="G4946" s="661"/>
      <c r="H4946" s="662"/>
    </row>
    <row r="4947" spans="1:8" s="240" customFormat="1">
      <c r="A4947" s="270"/>
      <c r="B4947" s="271"/>
      <c r="C4947" s="270"/>
      <c r="D4947" s="272"/>
      <c r="E4947" s="247"/>
      <c r="F4947" s="273"/>
      <c r="G4947" s="661"/>
      <c r="H4947" s="662"/>
    </row>
    <row r="4948" spans="1:8" s="240" customFormat="1">
      <c r="A4948" s="270"/>
      <c r="B4948" s="271"/>
      <c r="C4948" s="270"/>
      <c r="D4948" s="272"/>
      <c r="E4948" s="247"/>
      <c r="F4948" s="273"/>
      <c r="G4948" s="661"/>
      <c r="H4948" s="662"/>
    </row>
    <row r="4949" spans="1:8" s="240" customFormat="1">
      <c r="A4949" s="270"/>
      <c r="B4949" s="271"/>
      <c r="C4949" s="270"/>
      <c r="D4949" s="272"/>
      <c r="E4949" s="247"/>
      <c r="F4949" s="273"/>
      <c r="G4949" s="661"/>
      <c r="H4949" s="662"/>
    </row>
    <row r="4950" spans="1:8" s="240" customFormat="1">
      <c r="A4950" s="270"/>
      <c r="B4950" s="271"/>
      <c r="C4950" s="270"/>
      <c r="D4950" s="272"/>
      <c r="E4950" s="247"/>
      <c r="F4950" s="273"/>
      <c r="G4950" s="661"/>
      <c r="H4950" s="662"/>
    </row>
    <row r="4951" spans="1:8" s="240" customFormat="1">
      <c r="A4951" s="270"/>
      <c r="B4951" s="271"/>
      <c r="C4951" s="270"/>
      <c r="D4951" s="272"/>
      <c r="E4951" s="247"/>
      <c r="F4951" s="273"/>
      <c r="G4951" s="661"/>
      <c r="H4951" s="662"/>
    </row>
    <row r="4952" spans="1:8" s="240" customFormat="1">
      <c r="A4952" s="270"/>
      <c r="B4952" s="271"/>
      <c r="C4952" s="270"/>
      <c r="D4952" s="272"/>
      <c r="E4952" s="247"/>
      <c r="F4952" s="273"/>
      <c r="G4952" s="661"/>
      <c r="H4952" s="662"/>
    </row>
    <row r="4953" spans="1:8" s="240" customFormat="1">
      <c r="A4953" s="270"/>
      <c r="B4953" s="271"/>
      <c r="C4953" s="270"/>
      <c r="D4953" s="272"/>
      <c r="E4953" s="247"/>
      <c r="F4953" s="273"/>
      <c r="G4953" s="661"/>
      <c r="H4953" s="662"/>
    </row>
    <row r="4954" spans="1:8" s="240" customFormat="1">
      <c r="A4954" s="270"/>
      <c r="B4954" s="271"/>
      <c r="C4954" s="270"/>
      <c r="D4954" s="272"/>
      <c r="E4954" s="247"/>
      <c r="F4954" s="273"/>
      <c r="G4954" s="661"/>
      <c r="H4954" s="662"/>
    </row>
    <row r="4955" spans="1:8" s="240" customFormat="1">
      <c r="A4955" s="270"/>
      <c r="B4955" s="271"/>
      <c r="C4955" s="270"/>
      <c r="D4955" s="272"/>
      <c r="E4955" s="247"/>
      <c r="F4955" s="273"/>
      <c r="G4955" s="661"/>
      <c r="H4955" s="662"/>
    </row>
    <row r="4956" spans="1:8" s="240" customFormat="1">
      <c r="A4956" s="270"/>
      <c r="B4956" s="271"/>
      <c r="C4956" s="270"/>
      <c r="D4956" s="272"/>
      <c r="E4956" s="247"/>
      <c r="F4956" s="273"/>
      <c r="G4956" s="661"/>
      <c r="H4956" s="662"/>
    </row>
    <row r="4957" spans="1:8" s="240" customFormat="1">
      <c r="A4957" s="270"/>
      <c r="B4957" s="271"/>
      <c r="C4957" s="270"/>
      <c r="D4957" s="272"/>
      <c r="E4957" s="247"/>
      <c r="F4957" s="273"/>
      <c r="G4957" s="661"/>
      <c r="H4957" s="662"/>
    </row>
    <row r="4958" spans="1:8" s="240" customFormat="1">
      <c r="A4958" s="270"/>
      <c r="B4958" s="271"/>
      <c r="C4958" s="270"/>
      <c r="D4958" s="272"/>
      <c r="E4958" s="247"/>
      <c r="F4958" s="273"/>
      <c r="G4958" s="661"/>
      <c r="H4958" s="662"/>
    </row>
    <row r="4959" spans="1:8" s="240" customFormat="1">
      <c r="A4959" s="270"/>
      <c r="B4959" s="271"/>
      <c r="C4959" s="270"/>
      <c r="D4959" s="272"/>
      <c r="E4959" s="247"/>
      <c r="F4959" s="273"/>
      <c r="G4959" s="661"/>
      <c r="H4959" s="662"/>
    </row>
    <row r="4960" spans="1:8" s="240" customFormat="1">
      <c r="A4960" s="270"/>
      <c r="B4960" s="271"/>
      <c r="C4960" s="270"/>
      <c r="D4960" s="272"/>
      <c r="E4960" s="247"/>
      <c r="F4960" s="273"/>
      <c r="G4960" s="661"/>
      <c r="H4960" s="662"/>
    </row>
    <row r="4961" spans="1:8" s="240" customFormat="1">
      <c r="A4961" s="270"/>
      <c r="B4961" s="271"/>
      <c r="C4961" s="270"/>
      <c r="D4961" s="272"/>
      <c r="E4961" s="247"/>
      <c r="F4961" s="273"/>
      <c r="G4961" s="661"/>
      <c r="H4961" s="662"/>
    </row>
    <row r="4962" spans="1:8" s="240" customFormat="1">
      <c r="A4962" s="270"/>
      <c r="B4962" s="271"/>
      <c r="C4962" s="270"/>
      <c r="D4962" s="272"/>
      <c r="E4962" s="247"/>
      <c r="F4962" s="273"/>
      <c r="G4962" s="661"/>
      <c r="H4962" s="662"/>
    </row>
    <row r="4963" spans="1:8" s="240" customFormat="1">
      <c r="A4963" s="270"/>
      <c r="B4963" s="271"/>
      <c r="C4963" s="270"/>
      <c r="D4963" s="272"/>
      <c r="E4963" s="247"/>
      <c r="F4963" s="273"/>
      <c r="G4963" s="661"/>
      <c r="H4963" s="662"/>
    </row>
    <row r="4964" spans="1:8" s="240" customFormat="1">
      <c r="A4964" s="270"/>
      <c r="B4964" s="271"/>
      <c r="C4964" s="270"/>
      <c r="D4964" s="272"/>
      <c r="E4964" s="247"/>
      <c r="F4964" s="273"/>
      <c r="G4964" s="661"/>
      <c r="H4964" s="662"/>
    </row>
    <row r="4965" spans="1:8" s="240" customFormat="1">
      <c r="A4965" s="270"/>
      <c r="B4965" s="271"/>
      <c r="C4965" s="270"/>
      <c r="D4965" s="272"/>
      <c r="E4965" s="247"/>
      <c r="F4965" s="273"/>
      <c r="G4965" s="661"/>
      <c r="H4965" s="662"/>
    </row>
    <row r="4966" spans="1:8" s="240" customFormat="1">
      <c r="A4966" s="270"/>
      <c r="B4966" s="271"/>
      <c r="C4966" s="270"/>
      <c r="D4966" s="272"/>
      <c r="E4966" s="247"/>
      <c r="F4966" s="273"/>
      <c r="G4966" s="661"/>
      <c r="H4966" s="662"/>
    </row>
    <row r="4967" spans="1:8" s="240" customFormat="1">
      <c r="A4967" s="270"/>
      <c r="B4967" s="271"/>
      <c r="C4967" s="270"/>
      <c r="D4967" s="272"/>
      <c r="E4967" s="247"/>
      <c r="F4967" s="273"/>
      <c r="G4967" s="661"/>
      <c r="H4967" s="662"/>
    </row>
    <row r="4968" spans="1:8" s="240" customFormat="1">
      <c r="A4968" s="270"/>
      <c r="B4968" s="271"/>
      <c r="C4968" s="270"/>
      <c r="D4968" s="272"/>
      <c r="E4968" s="247"/>
      <c r="F4968" s="273"/>
      <c r="G4968" s="661"/>
      <c r="H4968" s="662"/>
    </row>
    <row r="4969" spans="1:8" s="240" customFormat="1">
      <c r="A4969" s="270"/>
      <c r="B4969" s="271"/>
      <c r="C4969" s="270"/>
      <c r="D4969" s="272"/>
      <c r="E4969" s="247"/>
      <c r="F4969" s="273"/>
      <c r="G4969" s="661"/>
      <c r="H4969" s="662"/>
    </row>
    <row r="4970" spans="1:8" s="240" customFormat="1">
      <c r="A4970" s="270"/>
      <c r="B4970" s="271"/>
      <c r="C4970" s="270"/>
      <c r="D4970" s="272"/>
      <c r="E4970" s="247"/>
      <c r="F4970" s="273"/>
      <c r="G4970" s="661"/>
      <c r="H4970" s="662"/>
    </row>
    <row r="4971" spans="1:8" s="240" customFormat="1">
      <c r="A4971" s="270"/>
      <c r="B4971" s="271"/>
      <c r="C4971" s="270"/>
      <c r="D4971" s="272"/>
      <c r="E4971" s="247"/>
      <c r="F4971" s="273"/>
      <c r="G4971" s="661"/>
      <c r="H4971" s="662"/>
    </row>
    <row r="4972" spans="1:8" s="240" customFormat="1">
      <c r="A4972" s="270"/>
      <c r="B4972" s="271"/>
      <c r="C4972" s="270"/>
      <c r="D4972" s="272"/>
      <c r="E4972" s="247"/>
      <c r="F4972" s="273"/>
      <c r="G4972" s="661"/>
      <c r="H4972" s="662"/>
    </row>
    <row r="4973" spans="1:8" s="240" customFormat="1">
      <c r="A4973" s="270"/>
      <c r="B4973" s="271"/>
      <c r="C4973" s="270"/>
      <c r="D4973" s="272"/>
      <c r="E4973" s="247"/>
      <c r="F4973" s="273"/>
      <c r="G4973" s="661"/>
      <c r="H4973" s="662"/>
    </row>
    <row r="4974" spans="1:8" s="240" customFormat="1">
      <c r="A4974" s="270"/>
      <c r="B4974" s="271"/>
      <c r="C4974" s="270"/>
      <c r="D4974" s="272"/>
      <c r="E4974" s="247"/>
      <c r="F4974" s="273"/>
      <c r="G4974" s="661"/>
      <c r="H4974" s="662"/>
    </row>
    <row r="4975" spans="1:8" s="240" customFormat="1">
      <c r="A4975" s="270"/>
      <c r="B4975" s="271"/>
      <c r="C4975" s="270"/>
      <c r="D4975" s="272"/>
      <c r="E4975" s="247"/>
      <c r="F4975" s="273"/>
      <c r="G4975" s="661"/>
      <c r="H4975" s="662"/>
    </row>
    <row r="4976" spans="1:8" s="240" customFormat="1">
      <c r="A4976" s="270"/>
      <c r="B4976" s="271"/>
      <c r="C4976" s="270"/>
      <c r="D4976" s="272"/>
      <c r="E4976" s="247"/>
      <c r="F4976" s="273"/>
      <c r="G4976" s="661"/>
      <c r="H4976" s="662"/>
    </row>
    <row r="4977" spans="1:8" s="240" customFormat="1">
      <c r="A4977" s="270"/>
      <c r="B4977" s="271"/>
      <c r="C4977" s="270"/>
      <c r="D4977" s="272"/>
      <c r="E4977" s="247"/>
      <c r="F4977" s="273"/>
      <c r="G4977" s="661"/>
      <c r="H4977" s="662"/>
    </row>
    <row r="4978" spans="1:8" s="240" customFormat="1">
      <c r="A4978" s="270"/>
      <c r="B4978" s="271"/>
      <c r="C4978" s="270"/>
      <c r="D4978" s="272"/>
      <c r="E4978" s="247"/>
      <c r="F4978" s="273"/>
      <c r="G4978" s="661"/>
      <c r="H4978" s="662"/>
    </row>
    <row r="4979" spans="1:8" s="240" customFormat="1">
      <c r="A4979" s="270"/>
      <c r="B4979" s="271"/>
      <c r="C4979" s="270"/>
      <c r="D4979" s="272"/>
      <c r="E4979" s="247"/>
      <c r="F4979" s="273"/>
      <c r="G4979" s="661"/>
      <c r="H4979" s="662"/>
    </row>
    <row r="4980" spans="1:8" s="240" customFormat="1">
      <c r="A4980" s="270"/>
      <c r="B4980" s="271"/>
      <c r="C4980" s="270"/>
      <c r="D4980" s="272"/>
      <c r="E4980" s="247"/>
      <c r="F4980" s="273"/>
      <c r="G4980" s="661"/>
      <c r="H4980" s="662"/>
    </row>
    <row r="4981" spans="1:8" s="240" customFormat="1">
      <c r="A4981" s="270"/>
      <c r="B4981" s="271"/>
      <c r="C4981" s="270"/>
      <c r="D4981" s="272"/>
      <c r="E4981" s="247"/>
      <c r="F4981" s="273"/>
      <c r="G4981" s="661"/>
      <c r="H4981" s="662"/>
    </row>
    <row r="4982" spans="1:8" s="240" customFormat="1">
      <c r="A4982" s="270"/>
      <c r="B4982" s="271"/>
      <c r="C4982" s="270"/>
      <c r="D4982" s="272"/>
      <c r="E4982" s="247"/>
      <c r="F4982" s="273"/>
      <c r="G4982" s="661"/>
      <c r="H4982" s="662"/>
    </row>
    <row r="4983" spans="1:8" s="240" customFormat="1">
      <c r="A4983" s="270"/>
      <c r="B4983" s="271"/>
      <c r="C4983" s="270"/>
      <c r="D4983" s="272"/>
      <c r="E4983" s="247"/>
      <c r="F4983" s="273"/>
      <c r="G4983" s="661"/>
      <c r="H4983" s="662"/>
    </row>
    <row r="4984" spans="1:8" s="240" customFormat="1">
      <c r="A4984" s="270"/>
      <c r="B4984" s="271"/>
      <c r="C4984" s="270"/>
      <c r="D4984" s="272"/>
      <c r="E4984" s="247"/>
      <c r="F4984" s="273"/>
      <c r="G4984" s="661"/>
      <c r="H4984" s="662"/>
    </row>
    <row r="4985" spans="1:8" s="240" customFormat="1">
      <c r="A4985" s="270"/>
      <c r="B4985" s="271"/>
      <c r="C4985" s="270"/>
      <c r="D4985" s="272"/>
      <c r="E4985" s="247"/>
      <c r="F4985" s="273"/>
      <c r="G4985" s="661"/>
      <c r="H4985" s="662"/>
    </row>
    <row r="4986" spans="1:8" s="240" customFormat="1">
      <c r="A4986" s="270"/>
      <c r="B4986" s="271"/>
      <c r="C4986" s="270"/>
      <c r="D4986" s="272"/>
      <c r="E4986" s="247"/>
      <c r="F4986" s="273"/>
      <c r="G4986" s="661"/>
      <c r="H4986" s="662"/>
    </row>
    <row r="4987" spans="1:8" s="240" customFormat="1">
      <c r="A4987" s="270"/>
      <c r="B4987" s="271"/>
      <c r="C4987" s="270"/>
      <c r="D4987" s="272"/>
      <c r="E4987" s="247"/>
      <c r="F4987" s="273"/>
      <c r="G4987" s="661"/>
      <c r="H4987" s="662"/>
    </row>
    <row r="4988" spans="1:8" s="240" customFormat="1">
      <c r="A4988" s="270"/>
      <c r="B4988" s="271"/>
      <c r="C4988" s="270"/>
      <c r="D4988" s="272"/>
      <c r="E4988" s="247"/>
      <c r="F4988" s="273"/>
      <c r="G4988" s="661"/>
      <c r="H4988" s="662"/>
    </row>
    <row r="4989" spans="1:8" s="240" customFormat="1">
      <c r="A4989" s="270"/>
      <c r="B4989" s="271"/>
      <c r="C4989" s="270"/>
      <c r="D4989" s="272"/>
      <c r="E4989" s="247"/>
      <c r="F4989" s="273"/>
      <c r="G4989" s="661"/>
      <c r="H4989" s="662"/>
    </row>
    <row r="4990" spans="1:8" s="240" customFormat="1">
      <c r="A4990" s="270"/>
      <c r="B4990" s="271"/>
      <c r="C4990" s="270"/>
      <c r="D4990" s="272"/>
      <c r="E4990" s="247"/>
      <c r="F4990" s="273"/>
      <c r="G4990" s="661"/>
      <c r="H4990" s="662"/>
    </row>
    <row r="4991" spans="1:8" s="240" customFormat="1">
      <c r="A4991" s="270"/>
      <c r="B4991" s="271"/>
      <c r="C4991" s="270"/>
      <c r="D4991" s="272"/>
      <c r="E4991" s="247"/>
      <c r="F4991" s="273"/>
      <c r="G4991" s="661"/>
      <c r="H4991" s="662"/>
    </row>
    <row r="4992" spans="1:8" s="240" customFormat="1">
      <c r="A4992" s="270"/>
      <c r="B4992" s="271"/>
      <c r="C4992" s="270"/>
      <c r="D4992" s="272"/>
      <c r="E4992" s="247"/>
      <c r="F4992" s="273"/>
      <c r="G4992" s="661"/>
      <c r="H4992" s="662"/>
    </row>
    <row r="4993" spans="1:8" s="240" customFormat="1">
      <c r="A4993" s="270"/>
      <c r="B4993" s="271"/>
      <c r="C4993" s="270"/>
      <c r="D4993" s="272"/>
      <c r="E4993" s="247"/>
      <c r="F4993" s="273"/>
      <c r="G4993" s="661"/>
      <c r="H4993" s="662"/>
    </row>
    <row r="4994" spans="1:8" s="240" customFormat="1">
      <c r="A4994" s="270"/>
      <c r="B4994" s="271"/>
      <c r="C4994" s="270"/>
      <c r="D4994" s="272"/>
      <c r="E4994" s="247"/>
      <c r="F4994" s="273"/>
      <c r="G4994" s="661"/>
      <c r="H4994" s="662"/>
    </row>
    <row r="4995" spans="1:8" s="240" customFormat="1">
      <c r="A4995" s="270"/>
      <c r="B4995" s="271"/>
      <c r="C4995" s="270"/>
      <c r="D4995" s="272"/>
      <c r="E4995" s="247"/>
      <c r="F4995" s="273"/>
      <c r="G4995" s="661"/>
      <c r="H4995" s="662"/>
    </row>
    <row r="4996" spans="1:8" s="240" customFormat="1">
      <c r="A4996" s="270"/>
      <c r="B4996" s="271"/>
      <c r="C4996" s="270"/>
      <c r="D4996" s="272"/>
      <c r="E4996" s="247"/>
      <c r="F4996" s="273"/>
      <c r="G4996" s="661"/>
      <c r="H4996" s="662"/>
    </row>
    <row r="4997" spans="1:8" s="240" customFormat="1">
      <c r="A4997" s="270"/>
      <c r="B4997" s="271"/>
      <c r="C4997" s="270"/>
      <c r="D4997" s="272"/>
      <c r="E4997" s="247"/>
      <c r="F4997" s="273"/>
      <c r="G4997" s="661"/>
      <c r="H4997" s="662"/>
    </row>
    <row r="4998" spans="1:8" s="240" customFormat="1">
      <c r="A4998" s="270"/>
      <c r="B4998" s="271"/>
      <c r="C4998" s="270"/>
      <c r="D4998" s="272"/>
      <c r="E4998" s="247"/>
      <c r="F4998" s="273"/>
      <c r="G4998" s="661"/>
      <c r="H4998" s="662"/>
    </row>
    <row r="4999" spans="1:8" s="240" customFormat="1">
      <c r="A4999" s="270"/>
      <c r="B4999" s="271"/>
      <c r="C4999" s="270"/>
      <c r="D4999" s="272"/>
      <c r="E4999" s="247"/>
      <c r="F4999" s="273"/>
      <c r="G4999" s="661"/>
      <c r="H4999" s="662"/>
    </row>
    <row r="5000" spans="1:8" s="240" customFormat="1">
      <c r="A5000" s="270"/>
      <c r="B5000" s="271"/>
      <c r="C5000" s="270"/>
      <c r="D5000" s="272"/>
      <c r="E5000" s="247"/>
      <c r="F5000" s="273"/>
      <c r="G5000" s="661"/>
      <c r="H5000" s="662"/>
    </row>
    <row r="5001" spans="1:8" s="240" customFormat="1">
      <c r="A5001" s="270"/>
      <c r="B5001" s="271"/>
      <c r="C5001" s="270"/>
      <c r="D5001" s="272"/>
      <c r="E5001" s="247"/>
      <c r="F5001" s="273"/>
      <c r="G5001" s="661"/>
      <c r="H5001" s="662"/>
    </row>
    <row r="5002" spans="1:8" s="240" customFormat="1">
      <c r="A5002" s="270"/>
      <c r="B5002" s="271"/>
      <c r="C5002" s="270"/>
      <c r="D5002" s="272"/>
      <c r="E5002" s="247"/>
      <c r="F5002" s="273"/>
      <c r="G5002" s="661"/>
      <c r="H5002" s="662"/>
    </row>
    <row r="5003" spans="1:8" s="240" customFormat="1">
      <c r="A5003" s="270"/>
      <c r="B5003" s="271"/>
      <c r="C5003" s="270"/>
      <c r="D5003" s="272"/>
      <c r="E5003" s="247"/>
      <c r="F5003" s="273"/>
      <c r="G5003" s="661"/>
      <c r="H5003" s="662"/>
    </row>
    <row r="5004" spans="1:8" s="240" customFormat="1">
      <c r="A5004" s="270"/>
      <c r="B5004" s="271"/>
      <c r="C5004" s="270"/>
      <c r="D5004" s="272"/>
      <c r="E5004" s="247"/>
      <c r="F5004" s="273"/>
      <c r="G5004" s="661"/>
      <c r="H5004" s="662"/>
    </row>
    <row r="5005" spans="1:8" s="240" customFormat="1">
      <c r="A5005" s="270"/>
      <c r="B5005" s="271"/>
      <c r="C5005" s="270"/>
      <c r="D5005" s="272"/>
      <c r="E5005" s="247"/>
      <c r="F5005" s="273"/>
      <c r="G5005" s="661"/>
      <c r="H5005" s="662"/>
    </row>
    <row r="5006" spans="1:8" s="240" customFormat="1">
      <c r="A5006" s="270"/>
      <c r="B5006" s="271"/>
      <c r="C5006" s="270"/>
      <c r="D5006" s="272"/>
      <c r="E5006" s="247"/>
      <c r="F5006" s="273"/>
      <c r="G5006" s="661"/>
      <c r="H5006" s="662"/>
    </row>
    <row r="5007" spans="1:8" s="240" customFormat="1">
      <c r="A5007" s="270"/>
      <c r="B5007" s="271"/>
      <c r="C5007" s="270"/>
      <c r="D5007" s="272"/>
      <c r="E5007" s="247"/>
      <c r="F5007" s="273"/>
      <c r="G5007" s="661"/>
      <c r="H5007" s="662"/>
    </row>
    <row r="5008" spans="1:8" s="240" customFormat="1">
      <c r="A5008" s="270"/>
      <c r="B5008" s="271"/>
      <c r="C5008" s="270"/>
      <c r="D5008" s="272"/>
      <c r="E5008" s="247"/>
      <c r="F5008" s="273"/>
      <c r="G5008" s="661"/>
      <c r="H5008" s="662"/>
    </row>
    <row r="5009" spans="1:8" s="240" customFormat="1">
      <c r="A5009" s="270"/>
      <c r="B5009" s="271"/>
      <c r="C5009" s="270"/>
      <c r="D5009" s="272"/>
      <c r="E5009" s="247"/>
      <c r="F5009" s="273"/>
      <c r="G5009" s="661"/>
      <c r="H5009" s="662"/>
    </row>
    <row r="5010" spans="1:8" s="240" customFormat="1">
      <c r="A5010" s="270"/>
      <c r="B5010" s="271"/>
      <c r="C5010" s="270"/>
      <c r="D5010" s="272"/>
      <c r="E5010" s="247"/>
      <c r="F5010" s="273"/>
      <c r="G5010" s="661"/>
      <c r="H5010" s="662"/>
    </row>
    <row r="5011" spans="1:8" s="240" customFormat="1">
      <c r="A5011" s="270"/>
      <c r="B5011" s="271"/>
      <c r="C5011" s="270"/>
      <c r="D5011" s="272"/>
      <c r="E5011" s="247"/>
      <c r="F5011" s="273"/>
      <c r="G5011" s="661"/>
      <c r="H5011" s="662"/>
    </row>
    <row r="5012" spans="1:8" s="240" customFormat="1">
      <c r="A5012" s="270"/>
      <c r="B5012" s="271"/>
      <c r="C5012" s="270"/>
      <c r="D5012" s="272"/>
      <c r="E5012" s="247"/>
      <c r="F5012" s="273"/>
      <c r="G5012" s="661"/>
      <c r="H5012" s="662"/>
    </row>
    <row r="5013" spans="1:8" s="240" customFormat="1">
      <c r="A5013" s="270"/>
      <c r="B5013" s="271"/>
      <c r="C5013" s="270"/>
      <c r="D5013" s="272"/>
      <c r="E5013" s="247"/>
      <c r="F5013" s="273"/>
      <c r="G5013" s="661"/>
      <c r="H5013" s="662"/>
    </row>
    <row r="5014" spans="1:8" s="240" customFormat="1">
      <c r="A5014" s="270"/>
      <c r="B5014" s="271"/>
      <c r="C5014" s="270"/>
      <c r="D5014" s="272"/>
      <c r="E5014" s="247"/>
      <c r="F5014" s="273"/>
      <c r="G5014" s="661"/>
      <c r="H5014" s="662"/>
    </row>
    <row r="5015" spans="1:8" s="240" customFormat="1">
      <c r="A5015" s="270"/>
      <c r="B5015" s="271"/>
      <c r="C5015" s="270"/>
      <c r="D5015" s="272"/>
      <c r="E5015" s="247"/>
      <c r="F5015" s="273"/>
      <c r="G5015" s="661"/>
      <c r="H5015" s="662"/>
    </row>
    <row r="5016" spans="1:8" s="240" customFormat="1">
      <c r="A5016" s="270"/>
      <c r="B5016" s="271"/>
      <c r="C5016" s="270"/>
      <c r="D5016" s="272"/>
      <c r="E5016" s="247"/>
      <c r="F5016" s="273"/>
      <c r="G5016" s="661"/>
      <c r="H5016" s="662"/>
    </row>
    <row r="5017" spans="1:8" s="240" customFormat="1">
      <c r="A5017" s="270"/>
      <c r="B5017" s="271"/>
      <c r="C5017" s="270"/>
      <c r="D5017" s="272"/>
      <c r="E5017" s="247"/>
      <c r="F5017" s="273"/>
      <c r="G5017" s="661"/>
      <c r="H5017" s="662"/>
    </row>
    <row r="5018" spans="1:8" s="240" customFormat="1">
      <c r="A5018" s="270"/>
      <c r="B5018" s="271"/>
      <c r="C5018" s="270"/>
      <c r="D5018" s="272"/>
      <c r="E5018" s="247"/>
      <c r="F5018" s="273"/>
      <c r="G5018" s="661"/>
      <c r="H5018" s="662"/>
    </row>
    <row r="5019" spans="1:8" s="240" customFormat="1">
      <c r="A5019" s="270"/>
      <c r="B5019" s="271"/>
      <c r="C5019" s="270"/>
      <c r="D5019" s="272"/>
      <c r="E5019" s="247"/>
      <c r="F5019" s="273"/>
      <c r="G5019" s="661"/>
      <c r="H5019" s="662"/>
    </row>
    <row r="5020" spans="1:8" s="240" customFormat="1">
      <c r="A5020" s="270"/>
      <c r="B5020" s="271"/>
      <c r="C5020" s="270"/>
      <c r="D5020" s="272"/>
      <c r="E5020" s="247"/>
      <c r="F5020" s="273"/>
      <c r="G5020" s="661"/>
      <c r="H5020" s="662"/>
    </row>
    <row r="5021" spans="1:8" s="240" customFormat="1">
      <c r="A5021" s="270"/>
      <c r="B5021" s="271"/>
      <c r="C5021" s="270"/>
      <c r="D5021" s="272"/>
      <c r="E5021" s="247"/>
      <c r="F5021" s="273"/>
      <c r="G5021" s="661"/>
      <c r="H5021" s="662"/>
    </row>
    <row r="5022" spans="1:8" s="240" customFormat="1">
      <c r="A5022" s="270"/>
      <c r="B5022" s="271"/>
      <c r="C5022" s="270"/>
      <c r="D5022" s="272"/>
      <c r="E5022" s="247"/>
      <c r="F5022" s="273"/>
      <c r="G5022" s="661"/>
      <c r="H5022" s="662"/>
    </row>
    <row r="5023" spans="1:8" s="240" customFormat="1">
      <c r="A5023" s="270"/>
      <c r="B5023" s="271"/>
      <c r="C5023" s="270"/>
      <c r="D5023" s="272"/>
      <c r="E5023" s="247"/>
      <c r="F5023" s="273"/>
      <c r="G5023" s="661"/>
      <c r="H5023" s="662"/>
    </row>
    <row r="5024" spans="1:8" s="240" customFormat="1">
      <c r="A5024" s="270"/>
      <c r="B5024" s="271"/>
      <c r="C5024" s="270"/>
      <c r="D5024" s="272"/>
      <c r="E5024" s="247"/>
      <c r="F5024" s="273"/>
      <c r="G5024" s="661"/>
      <c r="H5024" s="662"/>
    </row>
    <row r="5025" spans="1:8" s="240" customFormat="1">
      <c r="A5025" s="270"/>
      <c r="B5025" s="271"/>
      <c r="C5025" s="270"/>
      <c r="D5025" s="272"/>
      <c r="E5025" s="247"/>
      <c r="F5025" s="273"/>
      <c r="G5025" s="661"/>
      <c r="H5025" s="662"/>
    </row>
    <row r="5026" spans="1:8" s="240" customFormat="1">
      <c r="A5026" s="270"/>
      <c r="B5026" s="271"/>
      <c r="C5026" s="270"/>
      <c r="D5026" s="272"/>
      <c r="E5026" s="247"/>
      <c r="F5026" s="273"/>
      <c r="G5026" s="661"/>
      <c r="H5026" s="662"/>
    </row>
    <row r="5027" spans="1:8" s="240" customFormat="1">
      <c r="A5027" s="270"/>
      <c r="B5027" s="271"/>
      <c r="C5027" s="270"/>
      <c r="D5027" s="272"/>
      <c r="E5027" s="247"/>
      <c r="F5027" s="273"/>
      <c r="G5027" s="661"/>
      <c r="H5027" s="662"/>
    </row>
    <row r="5028" spans="1:8" s="240" customFormat="1">
      <c r="A5028" s="270"/>
      <c r="B5028" s="271"/>
      <c r="C5028" s="270"/>
      <c r="D5028" s="272"/>
      <c r="E5028" s="247"/>
      <c r="F5028" s="273"/>
      <c r="G5028" s="661"/>
      <c r="H5028" s="662"/>
    </row>
    <row r="5029" spans="1:8" s="240" customFormat="1">
      <c r="A5029" s="270"/>
      <c r="B5029" s="271"/>
      <c r="C5029" s="270"/>
      <c r="D5029" s="272"/>
      <c r="E5029" s="247"/>
      <c r="F5029" s="273"/>
      <c r="G5029" s="661"/>
      <c r="H5029" s="662"/>
    </row>
    <row r="5030" spans="1:8" s="240" customFormat="1">
      <c r="A5030" s="270"/>
      <c r="B5030" s="271"/>
      <c r="C5030" s="270"/>
      <c r="D5030" s="272"/>
      <c r="E5030" s="247"/>
      <c r="F5030" s="273"/>
      <c r="G5030" s="661"/>
      <c r="H5030" s="662"/>
    </row>
    <row r="5031" spans="1:8" s="240" customFormat="1">
      <c r="A5031" s="270"/>
      <c r="B5031" s="271"/>
      <c r="C5031" s="270"/>
      <c r="D5031" s="272"/>
      <c r="E5031" s="247"/>
      <c r="F5031" s="273"/>
      <c r="G5031" s="661"/>
      <c r="H5031" s="662"/>
    </row>
    <row r="5032" spans="1:8" s="240" customFormat="1">
      <c r="A5032" s="270"/>
      <c r="B5032" s="271"/>
      <c r="C5032" s="270"/>
      <c r="D5032" s="272"/>
      <c r="E5032" s="247"/>
      <c r="F5032" s="273"/>
      <c r="G5032" s="661"/>
      <c r="H5032" s="662"/>
    </row>
    <row r="5033" spans="1:8" s="240" customFormat="1">
      <c r="A5033" s="270"/>
      <c r="B5033" s="271"/>
      <c r="C5033" s="270"/>
      <c r="D5033" s="272"/>
      <c r="E5033" s="247"/>
      <c r="F5033" s="273"/>
      <c r="G5033" s="661"/>
      <c r="H5033" s="662"/>
    </row>
    <row r="5034" spans="1:8" s="240" customFormat="1">
      <c r="A5034" s="270"/>
      <c r="B5034" s="271"/>
      <c r="C5034" s="270"/>
      <c r="D5034" s="272"/>
      <c r="E5034" s="247"/>
      <c r="F5034" s="273"/>
      <c r="G5034" s="661"/>
      <c r="H5034" s="662"/>
    </row>
    <row r="5035" spans="1:8" s="240" customFormat="1">
      <c r="A5035" s="270"/>
      <c r="B5035" s="271"/>
      <c r="C5035" s="270"/>
      <c r="D5035" s="272"/>
      <c r="E5035" s="247"/>
      <c r="F5035" s="273"/>
      <c r="G5035" s="661"/>
      <c r="H5035" s="662"/>
    </row>
    <row r="5036" spans="1:8" s="240" customFormat="1">
      <c r="A5036" s="270"/>
      <c r="B5036" s="271"/>
      <c r="C5036" s="270"/>
      <c r="D5036" s="272"/>
      <c r="E5036" s="247"/>
      <c r="F5036" s="273"/>
      <c r="G5036" s="661"/>
      <c r="H5036" s="662"/>
    </row>
    <row r="5037" spans="1:8" s="240" customFormat="1">
      <c r="A5037" s="270"/>
      <c r="B5037" s="271"/>
      <c r="C5037" s="270"/>
      <c r="D5037" s="272"/>
      <c r="E5037" s="247"/>
      <c r="F5037" s="273"/>
      <c r="G5037" s="661"/>
      <c r="H5037" s="662"/>
    </row>
    <row r="5038" spans="1:8" s="240" customFormat="1">
      <c r="A5038" s="270"/>
      <c r="B5038" s="271"/>
      <c r="C5038" s="270"/>
      <c r="D5038" s="272"/>
      <c r="E5038" s="247"/>
      <c r="F5038" s="273"/>
      <c r="G5038" s="661"/>
      <c r="H5038" s="662"/>
    </row>
    <row r="5039" spans="1:8" s="240" customFormat="1">
      <c r="A5039" s="270"/>
      <c r="B5039" s="271"/>
      <c r="C5039" s="270"/>
      <c r="D5039" s="272"/>
      <c r="E5039" s="247"/>
      <c r="F5039" s="273"/>
      <c r="G5039" s="661"/>
      <c r="H5039" s="662"/>
    </row>
    <row r="5040" spans="1:8" s="240" customFormat="1">
      <c r="A5040" s="270"/>
      <c r="B5040" s="271"/>
      <c r="C5040" s="270"/>
      <c r="D5040" s="272"/>
      <c r="E5040" s="247"/>
      <c r="F5040" s="273"/>
      <c r="G5040" s="661"/>
      <c r="H5040" s="662"/>
    </row>
    <row r="5041" spans="1:8" s="240" customFormat="1">
      <c r="A5041" s="270"/>
      <c r="B5041" s="271"/>
      <c r="C5041" s="270"/>
      <c r="D5041" s="272"/>
      <c r="E5041" s="247"/>
      <c r="F5041" s="273"/>
      <c r="G5041" s="661"/>
      <c r="H5041" s="662"/>
    </row>
    <row r="5042" spans="1:8" s="240" customFormat="1">
      <c r="A5042" s="270"/>
      <c r="B5042" s="271"/>
      <c r="C5042" s="270"/>
      <c r="D5042" s="272"/>
      <c r="E5042" s="247"/>
      <c r="F5042" s="273"/>
      <c r="G5042" s="661"/>
      <c r="H5042" s="662"/>
    </row>
    <row r="5043" spans="1:8" s="240" customFormat="1">
      <c r="A5043" s="270"/>
      <c r="B5043" s="271"/>
      <c r="C5043" s="270"/>
      <c r="D5043" s="272"/>
      <c r="E5043" s="247"/>
      <c r="F5043" s="273"/>
      <c r="G5043" s="661"/>
      <c r="H5043" s="662"/>
    </row>
    <row r="5044" spans="1:8" s="240" customFormat="1">
      <c r="A5044" s="270"/>
      <c r="B5044" s="271"/>
      <c r="C5044" s="270"/>
      <c r="D5044" s="272"/>
      <c r="E5044" s="247"/>
      <c r="F5044" s="273"/>
      <c r="G5044" s="661"/>
      <c r="H5044" s="662"/>
    </row>
    <row r="5045" spans="1:8" s="240" customFormat="1">
      <c r="A5045" s="270"/>
      <c r="B5045" s="271"/>
      <c r="C5045" s="270"/>
      <c r="D5045" s="272"/>
      <c r="E5045" s="247"/>
      <c r="F5045" s="273"/>
      <c r="G5045" s="661"/>
      <c r="H5045" s="662"/>
    </row>
    <row r="5046" spans="1:8" s="240" customFormat="1">
      <c r="A5046" s="270"/>
      <c r="B5046" s="271"/>
      <c r="C5046" s="270"/>
      <c r="D5046" s="272"/>
      <c r="E5046" s="247"/>
      <c r="F5046" s="273"/>
      <c r="G5046" s="661"/>
      <c r="H5046" s="662"/>
    </row>
    <row r="5047" spans="1:8" s="240" customFormat="1">
      <c r="A5047" s="270"/>
      <c r="B5047" s="271"/>
      <c r="C5047" s="270"/>
      <c r="D5047" s="272"/>
      <c r="E5047" s="247"/>
      <c r="F5047" s="273"/>
      <c r="G5047" s="661"/>
      <c r="H5047" s="662"/>
    </row>
    <row r="5048" spans="1:8" s="240" customFormat="1">
      <c r="A5048" s="270"/>
      <c r="B5048" s="271"/>
      <c r="C5048" s="270"/>
      <c r="D5048" s="272"/>
      <c r="E5048" s="247"/>
      <c r="F5048" s="273"/>
      <c r="G5048" s="661"/>
      <c r="H5048" s="662"/>
    </row>
    <row r="5049" spans="1:8" s="240" customFormat="1">
      <c r="A5049" s="270"/>
      <c r="B5049" s="271"/>
      <c r="C5049" s="270"/>
      <c r="D5049" s="272"/>
      <c r="E5049" s="247"/>
      <c r="F5049" s="273"/>
      <c r="G5049" s="661"/>
      <c r="H5049" s="662"/>
    </row>
    <row r="5050" spans="1:8" s="240" customFormat="1">
      <c r="A5050" s="270"/>
      <c r="B5050" s="271"/>
      <c r="C5050" s="270"/>
      <c r="D5050" s="272"/>
      <c r="E5050" s="247"/>
      <c r="F5050" s="273"/>
      <c r="G5050" s="661"/>
      <c r="H5050" s="662"/>
    </row>
    <row r="5051" spans="1:8" s="240" customFormat="1">
      <c r="A5051" s="270"/>
      <c r="B5051" s="271"/>
      <c r="C5051" s="270"/>
      <c r="D5051" s="272"/>
      <c r="E5051" s="247"/>
      <c r="F5051" s="273"/>
      <c r="G5051" s="661"/>
      <c r="H5051" s="662"/>
    </row>
    <row r="5052" spans="1:8" s="240" customFormat="1">
      <c r="A5052" s="270"/>
      <c r="B5052" s="271"/>
      <c r="C5052" s="270"/>
      <c r="D5052" s="272"/>
      <c r="E5052" s="247"/>
      <c r="F5052" s="273"/>
      <c r="G5052" s="661"/>
      <c r="H5052" s="662"/>
    </row>
    <row r="5053" spans="1:8" s="240" customFormat="1">
      <c r="A5053" s="270"/>
      <c r="B5053" s="271"/>
      <c r="C5053" s="270"/>
      <c r="D5053" s="272"/>
      <c r="E5053" s="247"/>
      <c r="F5053" s="273"/>
      <c r="G5053" s="661"/>
      <c r="H5053" s="662"/>
    </row>
    <row r="5054" spans="1:8" s="240" customFormat="1">
      <c r="A5054" s="270"/>
      <c r="B5054" s="271"/>
      <c r="C5054" s="270"/>
      <c r="D5054" s="272"/>
      <c r="E5054" s="247"/>
      <c r="F5054" s="273"/>
      <c r="G5054" s="661"/>
      <c r="H5054" s="662"/>
    </row>
    <row r="5055" spans="1:8" s="240" customFormat="1">
      <c r="A5055" s="270"/>
      <c r="B5055" s="271"/>
      <c r="C5055" s="270"/>
      <c r="D5055" s="272"/>
      <c r="E5055" s="247"/>
      <c r="F5055" s="273"/>
      <c r="G5055" s="661"/>
      <c r="H5055" s="662"/>
    </row>
    <row r="5056" spans="1:8" s="240" customFormat="1">
      <c r="A5056" s="270"/>
      <c r="B5056" s="271"/>
      <c r="C5056" s="270"/>
      <c r="D5056" s="272"/>
      <c r="E5056" s="247"/>
      <c r="F5056" s="273"/>
      <c r="G5056" s="661"/>
      <c r="H5056" s="662"/>
    </row>
    <row r="5057" spans="1:8" s="240" customFormat="1">
      <c r="A5057" s="270"/>
      <c r="B5057" s="271"/>
      <c r="C5057" s="270"/>
      <c r="D5057" s="272"/>
      <c r="E5057" s="247"/>
      <c r="F5057" s="273"/>
      <c r="G5057" s="661"/>
      <c r="H5057" s="662"/>
    </row>
    <row r="5058" spans="1:8" s="240" customFormat="1">
      <c r="A5058" s="270"/>
      <c r="B5058" s="271"/>
      <c r="C5058" s="270"/>
      <c r="D5058" s="272"/>
      <c r="E5058" s="247"/>
      <c r="F5058" s="273"/>
      <c r="G5058" s="661"/>
      <c r="H5058" s="662"/>
    </row>
    <row r="5059" spans="1:8" s="240" customFormat="1">
      <c r="A5059" s="270"/>
      <c r="B5059" s="271"/>
      <c r="C5059" s="270"/>
      <c r="D5059" s="272"/>
      <c r="E5059" s="247"/>
      <c r="F5059" s="273"/>
      <c r="G5059" s="661"/>
      <c r="H5059" s="662"/>
    </row>
    <row r="5060" spans="1:8" s="240" customFormat="1">
      <c r="A5060" s="270"/>
      <c r="B5060" s="271"/>
      <c r="C5060" s="270"/>
      <c r="D5060" s="272"/>
      <c r="E5060" s="247"/>
      <c r="F5060" s="273"/>
      <c r="G5060" s="661"/>
      <c r="H5060" s="662"/>
    </row>
    <row r="5061" spans="1:8" s="240" customFormat="1">
      <c r="A5061" s="270"/>
      <c r="B5061" s="271"/>
      <c r="C5061" s="270"/>
      <c r="D5061" s="272"/>
      <c r="E5061" s="247"/>
      <c r="F5061" s="273"/>
      <c r="G5061" s="661"/>
      <c r="H5061" s="662"/>
    </row>
    <row r="5062" spans="1:8" s="240" customFormat="1">
      <c r="A5062" s="270"/>
      <c r="B5062" s="271"/>
      <c r="C5062" s="270"/>
      <c r="D5062" s="272"/>
      <c r="E5062" s="247"/>
      <c r="F5062" s="273"/>
      <c r="G5062" s="661"/>
      <c r="H5062" s="662"/>
    </row>
    <row r="5063" spans="1:8" s="240" customFormat="1">
      <c r="A5063" s="270"/>
      <c r="B5063" s="271"/>
      <c r="C5063" s="270"/>
      <c r="D5063" s="272"/>
      <c r="E5063" s="247"/>
      <c r="F5063" s="273"/>
      <c r="G5063" s="661"/>
      <c r="H5063" s="662"/>
    </row>
    <row r="5064" spans="1:8" s="240" customFormat="1">
      <c r="A5064" s="270"/>
      <c r="B5064" s="271"/>
      <c r="C5064" s="270"/>
      <c r="D5064" s="272"/>
      <c r="E5064" s="247"/>
      <c r="F5064" s="273"/>
      <c r="G5064" s="661"/>
      <c r="H5064" s="662"/>
    </row>
    <row r="5065" spans="1:8" s="240" customFormat="1">
      <c r="A5065" s="270"/>
      <c r="B5065" s="271"/>
      <c r="C5065" s="270"/>
      <c r="D5065" s="272"/>
      <c r="E5065" s="247"/>
      <c r="F5065" s="273"/>
      <c r="G5065" s="661"/>
      <c r="H5065" s="662"/>
    </row>
    <row r="5066" spans="1:8" s="240" customFormat="1">
      <c r="A5066" s="270"/>
      <c r="B5066" s="271"/>
      <c r="C5066" s="270"/>
      <c r="D5066" s="272"/>
      <c r="E5066" s="247"/>
      <c r="F5066" s="273"/>
      <c r="G5066" s="661"/>
      <c r="H5066" s="662"/>
    </row>
    <row r="5067" spans="1:8" s="240" customFormat="1">
      <c r="A5067" s="270"/>
      <c r="B5067" s="271"/>
      <c r="C5067" s="270"/>
      <c r="D5067" s="272"/>
      <c r="E5067" s="247"/>
      <c r="F5067" s="273"/>
      <c r="G5067" s="661"/>
      <c r="H5067" s="662"/>
    </row>
    <row r="5068" spans="1:8" s="240" customFormat="1">
      <c r="A5068" s="270"/>
      <c r="B5068" s="271"/>
      <c r="C5068" s="270"/>
      <c r="D5068" s="272"/>
      <c r="E5068" s="247"/>
      <c r="F5068" s="273"/>
      <c r="G5068" s="661"/>
      <c r="H5068" s="662"/>
    </row>
    <row r="5069" spans="1:8" s="240" customFormat="1">
      <c r="A5069" s="270"/>
      <c r="B5069" s="271"/>
      <c r="C5069" s="270"/>
      <c r="D5069" s="272"/>
      <c r="E5069" s="247"/>
      <c r="F5069" s="273"/>
      <c r="G5069" s="661"/>
      <c r="H5069" s="662"/>
    </row>
    <row r="5070" spans="1:8" s="240" customFormat="1">
      <c r="A5070" s="270"/>
      <c r="B5070" s="271"/>
      <c r="C5070" s="270"/>
      <c r="D5070" s="272"/>
      <c r="E5070" s="247"/>
      <c r="F5070" s="273"/>
      <c r="G5070" s="661"/>
      <c r="H5070" s="662"/>
    </row>
    <row r="5071" spans="1:8" s="240" customFormat="1">
      <c r="A5071" s="270"/>
      <c r="B5071" s="271"/>
      <c r="C5071" s="270"/>
      <c r="D5071" s="272"/>
      <c r="E5071" s="247"/>
      <c r="F5071" s="273"/>
      <c r="G5071" s="661"/>
      <c r="H5071" s="662"/>
    </row>
    <row r="5072" spans="1:8" s="240" customFormat="1">
      <c r="A5072" s="270"/>
      <c r="B5072" s="271"/>
      <c r="C5072" s="270"/>
      <c r="D5072" s="272"/>
      <c r="E5072" s="247"/>
      <c r="F5072" s="273"/>
      <c r="G5072" s="661"/>
      <c r="H5072" s="662"/>
    </row>
    <row r="5073" spans="1:8" s="240" customFormat="1">
      <c r="A5073" s="270"/>
      <c r="B5073" s="271"/>
      <c r="C5073" s="270"/>
      <c r="D5073" s="272"/>
      <c r="E5073" s="247"/>
      <c r="F5073" s="273"/>
      <c r="G5073" s="661"/>
      <c r="H5073" s="662"/>
    </row>
    <row r="5074" spans="1:8" s="240" customFormat="1">
      <c r="A5074" s="270"/>
      <c r="B5074" s="271"/>
      <c r="C5074" s="270"/>
      <c r="D5074" s="272"/>
      <c r="E5074" s="247"/>
      <c r="F5074" s="273"/>
      <c r="G5074" s="661"/>
      <c r="H5074" s="662"/>
    </row>
    <row r="5075" spans="1:8" s="240" customFormat="1">
      <c r="A5075" s="270"/>
      <c r="B5075" s="271"/>
      <c r="C5075" s="270"/>
      <c r="D5075" s="272"/>
      <c r="E5075" s="247"/>
      <c r="F5075" s="273"/>
      <c r="G5075" s="661"/>
      <c r="H5075" s="662"/>
    </row>
    <row r="5076" spans="1:8" s="240" customFormat="1">
      <c r="A5076" s="270"/>
      <c r="B5076" s="271"/>
      <c r="C5076" s="270"/>
      <c r="D5076" s="272"/>
      <c r="E5076" s="247"/>
      <c r="F5076" s="273"/>
      <c r="G5076" s="661"/>
      <c r="H5076" s="662"/>
    </row>
    <row r="5077" spans="1:8" s="240" customFormat="1">
      <c r="A5077" s="270"/>
      <c r="B5077" s="271"/>
      <c r="C5077" s="270"/>
      <c r="D5077" s="272"/>
      <c r="E5077" s="247"/>
      <c r="F5077" s="273"/>
      <c r="G5077" s="661"/>
      <c r="H5077" s="662"/>
    </row>
    <row r="5078" spans="1:8" s="240" customFormat="1">
      <c r="A5078" s="270"/>
      <c r="B5078" s="271"/>
      <c r="C5078" s="270"/>
      <c r="D5078" s="272"/>
      <c r="E5078" s="247"/>
      <c r="F5078" s="273"/>
      <c r="G5078" s="661"/>
      <c r="H5078" s="662"/>
    </row>
    <row r="5079" spans="1:8" s="240" customFormat="1">
      <c r="A5079" s="270"/>
      <c r="B5079" s="271"/>
      <c r="C5079" s="270"/>
      <c r="D5079" s="272"/>
      <c r="E5079" s="247"/>
      <c r="F5079" s="273"/>
      <c r="G5079" s="661"/>
      <c r="H5079" s="662"/>
    </row>
    <row r="5080" spans="1:8" s="240" customFormat="1">
      <c r="A5080" s="270"/>
      <c r="B5080" s="271"/>
      <c r="C5080" s="270"/>
      <c r="D5080" s="272"/>
      <c r="E5080" s="247"/>
      <c r="F5080" s="273"/>
      <c r="G5080" s="661"/>
      <c r="H5080" s="662"/>
    </row>
    <row r="5081" spans="1:8" s="240" customFormat="1">
      <c r="A5081" s="270"/>
      <c r="B5081" s="271"/>
      <c r="C5081" s="270"/>
      <c r="D5081" s="272"/>
      <c r="E5081" s="247"/>
      <c r="F5081" s="273"/>
      <c r="G5081" s="661"/>
      <c r="H5081" s="662"/>
    </row>
    <row r="5082" spans="1:8" s="240" customFormat="1">
      <c r="A5082" s="270"/>
      <c r="B5082" s="271"/>
      <c r="C5082" s="270"/>
      <c r="D5082" s="272"/>
      <c r="E5082" s="247"/>
      <c r="F5082" s="273"/>
      <c r="G5082" s="661"/>
      <c r="H5082" s="662"/>
    </row>
    <row r="5083" spans="1:8" s="240" customFormat="1">
      <c r="A5083" s="270"/>
      <c r="B5083" s="271"/>
      <c r="C5083" s="270"/>
      <c r="D5083" s="272"/>
      <c r="E5083" s="247"/>
      <c r="F5083" s="273"/>
      <c r="G5083" s="661"/>
      <c r="H5083" s="662"/>
    </row>
    <row r="5084" spans="1:8" s="240" customFormat="1">
      <c r="A5084" s="270"/>
      <c r="B5084" s="271"/>
      <c r="C5084" s="270"/>
      <c r="D5084" s="272"/>
      <c r="E5084" s="247"/>
      <c r="F5084" s="273"/>
      <c r="G5084" s="661"/>
      <c r="H5084" s="662"/>
    </row>
    <row r="5085" spans="1:8" s="240" customFormat="1">
      <c r="A5085" s="270"/>
      <c r="B5085" s="271"/>
      <c r="C5085" s="270"/>
      <c r="D5085" s="272"/>
      <c r="E5085" s="247"/>
      <c r="F5085" s="273"/>
      <c r="G5085" s="661"/>
      <c r="H5085" s="662"/>
    </row>
    <row r="5086" spans="1:8" s="240" customFormat="1">
      <c r="A5086" s="270"/>
      <c r="B5086" s="271"/>
      <c r="C5086" s="270"/>
      <c r="D5086" s="272"/>
      <c r="E5086" s="247"/>
      <c r="F5086" s="273"/>
      <c r="G5086" s="661"/>
      <c r="H5086" s="662"/>
    </row>
    <row r="5087" spans="1:8" s="240" customFormat="1">
      <c r="A5087" s="270"/>
      <c r="B5087" s="271"/>
      <c r="C5087" s="270"/>
      <c r="D5087" s="272"/>
      <c r="E5087" s="247"/>
      <c r="F5087" s="273"/>
      <c r="G5087" s="661"/>
      <c r="H5087" s="662"/>
    </row>
    <row r="5088" spans="1:8" s="240" customFormat="1">
      <c r="A5088" s="270"/>
      <c r="B5088" s="271"/>
      <c r="C5088" s="270"/>
      <c r="D5088" s="272"/>
      <c r="E5088" s="247"/>
      <c r="F5088" s="273"/>
      <c r="G5088" s="661"/>
      <c r="H5088" s="662"/>
    </row>
    <row r="5089" spans="1:8" s="240" customFormat="1">
      <c r="A5089" s="270"/>
      <c r="B5089" s="271"/>
      <c r="C5089" s="270"/>
      <c r="D5089" s="272"/>
      <c r="E5089" s="247"/>
      <c r="F5089" s="273"/>
      <c r="G5089" s="661"/>
      <c r="H5089" s="662"/>
    </row>
    <row r="5090" spans="1:8" s="240" customFormat="1">
      <c r="A5090" s="270"/>
      <c r="B5090" s="271"/>
      <c r="C5090" s="270"/>
      <c r="D5090" s="272"/>
      <c r="E5090" s="247"/>
      <c r="F5090" s="273"/>
      <c r="G5090" s="661"/>
      <c r="H5090" s="662"/>
    </row>
    <row r="5091" spans="1:8" s="240" customFormat="1">
      <c r="A5091" s="270"/>
      <c r="B5091" s="271"/>
      <c r="C5091" s="270"/>
      <c r="D5091" s="272"/>
      <c r="E5091" s="247"/>
      <c r="F5091" s="273"/>
      <c r="G5091" s="661"/>
      <c r="H5091" s="662"/>
    </row>
    <row r="5092" spans="1:8" s="240" customFormat="1">
      <c r="A5092" s="270"/>
      <c r="B5092" s="271"/>
      <c r="C5092" s="270"/>
      <c r="D5092" s="272"/>
      <c r="E5092" s="247"/>
      <c r="F5092" s="273"/>
      <c r="G5092" s="661"/>
      <c r="H5092" s="662"/>
    </row>
    <row r="5093" spans="1:8" s="240" customFormat="1">
      <c r="A5093" s="270"/>
      <c r="B5093" s="271"/>
      <c r="C5093" s="270"/>
      <c r="D5093" s="272"/>
      <c r="E5093" s="247"/>
      <c r="F5093" s="273"/>
      <c r="G5093" s="661"/>
      <c r="H5093" s="662"/>
    </row>
    <row r="5094" spans="1:8" s="240" customFormat="1">
      <c r="A5094" s="270"/>
      <c r="B5094" s="271"/>
      <c r="C5094" s="270"/>
      <c r="D5094" s="272"/>
      <c r="E5094" s="247"/>
      <c r="F5094" s="273"/>
      <c r="G5094" s="661"/>
      <c r="H5094" s="662"/>
    </row>
    <row r="5095" spans="1:8" s="240" customFormat="1">
      <c r="A5095" s="270"/>
      <c r="B5095" s="271"/>
      <c r="C5095" s="270"/>
      <c r="D5095" s="272"/>
      <c r="E5095" s="247"/>
      <c r="F5095" s="273"/>
      <c r="G5095" s="661"/>
      <c r="H5095" s="662"/>
    </row>
    <row r="5096" spans="1:8" s="240" customFormat="1">
      <c r="A5096" s="270"/>
      <c r="B5096" s="271"/>
      <c r="C5096" s="270"/>
      <c r="D5096" s="272"/>
      <c r="E5096" s="247"/>
      <c r="F5096" s="273"/>
      <c r="G5096" s="661"/>
      <c r="H5096" s="662"/>
    </row>
    <row r="5097" spans="1:8" s="240" customFormat="1">
      <c r="A5097" s="270"/>
      <c r="B5097" s="271"/>
      <c r="C5097" s="270"/>
      <c r="D5097" s="272"/>
      <c r="E5097" s="247"/>
      <c r="F5097" s="273"/>
      <c r="G5097" s="661"/>
      <c r="H5097" s="662"/>
    </row>
    <row r="5098" spans="1:8" s="240" customFormat="1">
      <c r="A5098" s="270"/>
      <c r="B5098" s="271"/>
      <c r="C5098" s="270"/>
      <c r="D5098" s="272"/>
      <c r="E5098" s="247"/>
      <c r="F5098" s="273"/>
      <c r="G5098" s="661"/>
      <c r="H5098" s="662"/>
    </row>
    <row r="5099" spans="1:8" s="240" customFormat="1">
      <c r="A5099" s="270"/>
      <c r="B5099" s="271"/>
      <c r="C5099" s="270"/>
      <c r="D5099" s="272"/>
      <c r="E5099" s="247"/>
      <c r="F5099" s="273"/>
      <c r="G5099" s="661"/>
      <c r="H5099" s="662"/>
    </row>
    <row r="5100" spans="1:8" s="240" customFormat="1">
      <c r="A5100" s="270"/>
      <c r="B5100" s="271"/>
      <c r="C5100" s="270"/>
      <c r="D5100" s="272"/>
      <c r="E5100" s="247"/>
      <c r="F5100" s="273"/>
      <c r="G5100" s="661"/>
      <c r="H5100" s="662"/>
    </row>
    <row r="5101" spans="1:8" s="240" customFormat="1">
      <c r="A5101" s="270"/>
      <c r="B5101" s="271"/>
      <c r="C5101" s="270"/>
      <c r="D5101" s="272"/>
      <c r="E5101" s="247"/>
      <c r="F5101" s="273"/>
      <c r="G5101" s="661"/>
      <c r="H5101" s="662"/>
    </row>
    <row r="5102" spans="1:8" s="240" customFormat="1">
      <c r="A5102" s="270"/>
      <c r="B5102" s="271"/>
      <c r="C5102" s="270"/>
      <c r="D5102" s="272"/>
      <c r="E5102" s="247"/>
      <c r="F5102" s="273"/>
      <c r="G5102" s="661"/>
      <c r="H5102" s="662"/>
    </row>
    <row r="5103" spans="1:8" s="240" customFormat="1">
      <c r="A5103" s="270"/>
      <c r="B5103" s="271"/>
      <c r="C5103" s="270"/>
      <c r="D5103" s="272"/>
      <c r="E5103" s="247"/>
      <c r="F5103" s="273"/>
      <c r="G5103" s="661"/>
      <c r="H5103" s="662"/>
    </row>
    <row r="5104" spans="1:8" s="240" customFormat="1">
      <c r="A5104" s="270"/>
      <c r="B5104" s="271"/>
      <c r="C5104" s="270"/>
      <c r="D5104" s="272"/>
      <c r="E5104" s="247"/>
      <c r="F5104" s="273"/>
      <c r="G5104" s="661"/>
      <c r="H5104" s="662"/>
    </row>
    <row r="5105" spans="1:8" s="240" customFormat="1">
      <c r="A5105" s="270"/>
      <c r="B5105" s="271"/>
      <c r="C5105" s="270"/>
      <c r="D5105" s="272"/>
      <c r="E5105" s="247"/>
      <c r="F5105" s="273"/>
      <c r="G5105" s="661"/>
      <c r="H5105" s="662"/>
    </row>
    <row r="5106" spans="1:8" s="240" customFormat="1">
      <c r="A5106" s="270"/>
      <c r="B5106" s="271"/>
      <c r="C5106" s="270"/>
      <c r="D5106" s="272"/>
      <c r="E5106" s="247"/>
      <c r="F5106" s="273"/>
      <c r="G5106" s="661"/>
      <c r="H5106" s="662"/>
    </row>
    <row r="5107" spans="1:8" s="240" customFormat="1">
      <c r="A5107" s="270"/>
      <c r="B5107" s="271"/>
      <c r="C5107" s="270"/>
      <c r="D5107" s="272"/>
      <c r="E5107" s="247"/>
      <c r="F5107" s="273"/>
      <c r="G5107" s="661"/>
      <c r="H5107" s="662"/>
    </row>
    <row r="5108" spans="1:8" s="240" customFormat="1">
      <c r="A5108" s="270"/>
      <c r="B5108" s="271"/>
      <c r="C5108" s="270"/>
      <c r="D5108" s="272"/>
      <c r="E5108" s="247"/>
      <c r="F5108" s="273"/>
      <c r="G5108" s="661"/>
      <c r="H5108" s="662"/>
    </row>
    <row r="5109" spans="1:8" s="240" customFormat="1">
      <c r="A5109" s="270"/>
      <c r="B5109" s="271"/>
      <c r="C5109" s="270"/>
      <c r="D5109" s="272"/>
      <c r="E5109" s="247"/>
      <c r="F5109" s="273"/>
      <c r="G5109" s="661"/>
      <c r="H5109" s="662"/>
    </row>
    <row r="5110" spans="1:8" s="240" customFormat="1">
      <c r="A5110" s="270"/>
      <c r="B5110" s="271"/>
      <c r="C5110" s="270"/>
      <c r="D5110" s="272"/>
      <c r="E5110" s="247"/>
      <c r="F5110" s="273"/>
      <c r="G5110" s="661"/>
      <c r="H5110" s="662"/>
    </row>
    <row r="5111" spans="1:8" s="240" customFormat="1">
      <c r="A5111" s="270"/>
      <c r="B5111" s="271"/>
      <c r="C5111" s="270"/>
      <c r="D5111" s="272"/>
      <c r="E5111" s="247"/>
      <c r="F5111" s="273"/>
      <c r="G5111" s="661"/>
      <c r="H5111" s="662"/>
    </row>
    <row r="5112" spans="1:8" s="240" customFormat="1">
      <c r="A5112" s="270"/>
      <c r="B5112" s="271"/>
      <c r="C5112" s="270"/>
      <c r="D5112" s="272"/>
      <c r="E5112" s="247"/>
      <c r="F5112" s="273"/>
      <c r="G5112" s="661"/>
      <c r="H5112" s="662"/>
    </row>
    <row r="5113" spans="1:8" s="240" customFormat="1">
      <c r="A5113" s="270"/>
      <c r="B5113" s="271"/>
      <c r="C5113" s="270"/>
      <c r="D5113" s="272"/>
      <c r="E5113" s="247"/>
      <c r="F5113" s="273"/>
      <c r="G5113" s="661"/>
      <c r="H5113" s="662"/>
    </row>
    <row r="5114" spans="1:8" s="240" customFormat="1">
      <c r="A5114" s="270"/>
      <c r="B5114" s="271"/>
      <c r="C5114" s="270"/>
      <c r="D5114" s="272"/>
      <c r="E5114" s="247"/>
      <c r="F5114" s="273"/>
      <c r="G5114" s="661"/>
      <c r="H5114" s="662"/>
    </row>
    <row r="5115" spans="1:8" s="240" customFormat="1">
      <c r="A5115" s="270"/>
      <c r="B5115" s="271"/>
      <c r="C5115" s="270"/>
      <c r="D5115" s="272"/>
      <c r="E5115" s="247"/>
      <c r="F5115" s="273"/>
      <c r="G5115" s="661"/>
      <c r="H5115" s="662"/>
    </row>
    <row r="5116" spans="1:8" s="240" customFormat="1">
      <c r="A5116" s="270"/>
      <c r="B5116" s="271"/>
      <c r="C5116" s="270"/>
      <c r="D5116" s="272"/>
      <c r="E5116" s="247"/>
      <c r="F5116" s="273"/>
      <c r="G5116" s="661"/>
      <c r="H5116" s="662"/>
    </row>
    <row r="5117" spans="1:8" s="240" customFormat="1">
      <c r="A5117" s="270"/>
      <c r="B5117" s="271"/>
      <c r="C5117" s="270"/>
      <c r="D5117" s="272"/>
      <c r="E5117" s="247"/>
      <c r="F5117" s="273"/>
      <c r="G5117" s="661"/>
      <c r="H5117" s="662"/>
    </row>
    <row r="5118" spans="1:8" s="240" customFormat="1">
      <c r="A5118" s="270"/>
      <c r="B5118" s="271"/>
      <c r="C5118" s="270"/>
      <c r="D5118" s="272"/>
      <c r="E5118" s="247"/>
      <c r="F5118" s="273"/>
      <c r="G5118" s="661"/>
      <c r="H5118" s="662"/>
    </row>
    <row r="5119" spans="1:8" s="240" customFormat="1">
      <c r="A5119" s="270"/>
      <c r="B5119" s="271"/>
      <c r="C5119" s="270"/>
      <c r="D5119" s="272"/>
      <c r="E5119" s="247"/>
      <c r="F5119" s="273"/>
      <c r="G5119" s="661"/>
      <c r="H5119" s="662"/>
    </row>
    <row r="5120" spans="1:8" s="240" customFormat="1">
      <c r="A5120" s="270"/>
      <c r="B5120" s="271"/>
      <c r="C5120" s="270"/>
      <c r="D5120" s="272"/>
      <c r="E5120" s="247"/>
      <c r="F5120" s="273"/>
      <c r="G5120" s="661"/>
      <c r="H5120" s="662"/>
    </row>
    <row r="5121" spans="1:8" s="240" customFormat="1">
      <c r="A5121" s="270"/>
      <c r="B5121" s="271"/>
      <c r="C5121" s="270"/>
      <c r="D5121" s="272"/>
      <c r="E5121" s="247"/>
      <c r="F5121" s="273"/>
      <c r="G5121" s="661"/>
      <c r="H5121" s="662"/>
    </row>
    <row r="5122" spans="1:8" s="240" customFormat="1">
      <c r="A5122" s="270"/>
      <c r="B5122" s="271"/>
      <c r="C5122" s="270"/>
      <c r="D5122" s="272"/>
      <c r="E5122" s="247"/>
      <c r="F5122" s="273"/>
      <c r="G5122" s="661"/>
      <c r="H5122" s="662"/>
    </row>
    <row r="5123" spans="1:8" s="240" customFormat="1">
      <c r="A5123" s="270"/>
      <c r="B5123" s="271"/>
      <c r="C5123" s="270"/>
      <c r="D5123" s="272"/>
      <c r="E5123" s="247"/>
      <c r="F5123" s="273"/>
      <c r="G5123" s="661"/>
      <c r="H5123" s="662"/>
    </row>
    <row r="5124" spans="1:8" s="240" customFormat="1">
      <c r="A5124" s="270"/>
      <c r="B5124" s="271"/>
      <c r="C5124" s="270"/>
      <c r="D5124" s="272"/>
      <c r="E5124" s="247"/>
      <c r="F5124" s="273"/>
      <c r="G5124" s="661"/>
      <c r="H5124" s="662"/>
    </row>
    <row r="5125" spans="1:8" s="240" customFormat="1">
      <c r="A5125" s="270"/>
      <c r="B5125" s="271"/>
      <c r="C5125" s="270"/>
      <c r="D5125" s="272"/>
      <c r="E5125" s="247"/>
      <c r="F5125" s="273"/>
      <c r="G5125" s="661"/>
      <c r="H5125" s="662"/>
    </row>
    <row r="5126" spans="1:8" s="240" customFormat="1">
      <c r="A5126" s="270"/>
      <c r="B5126" s="271"/>
      <c r="C5126" s="270"/>
      <c r="D5126" s="272"/>
      <c r="E5126" s="247"/>
      <c r="F5126" s="273"/>
      <c r="G5126" s="661"/>
      <c r="H5126" s="662"/>
    </row>
    <row r="5127" spans="1:8" s="240" customFormat="1">
      <c r="A5127" s="270"/>
      <c r="B5127" s="271"/>
      <c r="C5127" s="270"/>
      <c r="D5127" s="272"/>
      <c r="E5127" s="247"/>
      <c r="F5127" s="273"/>
      <c r="G5127" s="661"/>
      <c r="H5127" s="662"/>
    </row>
    <row r="5128" spans="1:8" s="240" customFormat="1">
      <c r="A5128" s="270"/>
      <c r="B5128" s="271"/>
      <c r="C5128" s="270"/>
      <c r="D5128" s="272"/>
      <c r="E5128" s="247"/>
      <c r="F5128" s="273"/>
      <c r="G5128" s="661"/>
      <c r="H5128" s="662"/>
    </row>
    <row r="5129" spans="1:8" s="240" customFormat="1">
      <c r="A5129" s="270"/>
      <c r="B5129" s="271"/>
      <c r="C5129" s="270"/>
      <c r="D5129" s="272"/>
      <c r="E5129" s="247"/>
      <c r="F5129" s="273"/>
      <c r="G5129" s="661"/>
      <c r="H5129" s="662"/>
    </row>
    <row r="5130" spans="1:8" s="240" customFormat="1">
      <c r="A5130" s="270"/>
      <c r="B5130" s="271"/>
      <c r="C5130" s="270"/>
      <c r="D5130" s="272"/>
      <c r="E5130" s="247"/>
      <c r="F5130" s="273"/>
      <c r="G5130" s="661"/>
      <c r="H5130" s="662"/>
    </row>
    <row r="5131" spans="1:8" s="240" customFormat="1">
      <c r="A5131" s="270"/>
      <c r="B5131" s="271"/>
      <c r="C5131" s="270"/>
      <c r="D5131" s="272"/>
      <c r="E5131" s="247"/>
      <c r="F5131" s="273"/>
      <c r="G5131" s="661"/>
      <c r="H5131" s="662"/>
    </row>
    <row r="5132" spans="1:8" s="240" customFormat="1">
      <c r="A5132" s="270"/>
      <c r="B5132" s="271"/>
      <c r="C5132" s="270"/>
      <c r="D5132" s="272"/>
      <c r="E5132" s="247"/>
      <c r="F5132" s="273"/>
      <c r="G5132" s="661"/>
      <c r="H5132" s="662"/>
    </row>
    <row r="5133" spans="1:8" s="240" customFormat="1">
      <c r="A5133" s="270"/>
      <c r="B5133" s="271"/>
      <c r="C5133" s="270"/>
      <c r="D5133" s="272"/>
      <c r="E5133" s="247"/>
      <c r="F5133" s="273"/>
      <c r="G5133" s="661"/>
      <c r="H5133" s="662"/>
    </row>
    <row r="5134" spans="1:8" s="240" customFormat="1">
      <c r="A5134" s="270"/>
      <c r="B5134" s="271"/>
      <c r="C5134" s="270"/>
      <c r="D5134" s="272"/>
      <c r="E5134" s="247"/>
      <c r="F5134" s="273"/>
      <c r="G5134" s="661"/>
      <c r="H5134" s="662"/>
    </row>
    <row r="5135" spans="1:8" s="240" customFormat="1">
      <c r="A5135" s="270"/>
      <c r="B5135" s="271"/>
      <c r="C5135" s="270"/>
      <c r="D5135" s="272"/>
      <c r="E5135" s="247"/>
      <c r="F5135" s="273"/>
      <c r="G5135" s="661"/>
      <c r="H5135" s="662"/>
    </row>
    <row r="5136" spans="1:8" s="240" customFormat="1">
      <c r="A5136" s="270"/>
      <c r="B5136" s="271"/>
      <c r="C5136" s="270"/>
      <c r="D5136" s="272"/>
      <c r="E5136" s="247"/>
      <c r="F5136" s="273"/>
      <c r="G5136" s="661"/>
      <c r="H5136" s="662"/>
    </row>
    <row r="5137" spans="1:8" s="240" customFormat="1">
      <c r="A5137" s="270"/>
      <c r="B5137" s="271"/>
      <c r="C5137" s="270"/>
      <c r="D5137" s="272"/>
      <c r="E5137" s="247"/>
      <c r="F5137" s="273"/>
      <c r="G5137" s="661"/>
      <c r="H5137" s="662"/>
    </row>
    <row r="5138" spans="1:8" s="240" customFormat="1">
      <c r="A5138" s="270"/>
      <c r="B5138" s="271"/>
      <c r="C5138" s="270"/>
      <c r="D5138" s="272"/>
      <c r="E5138" s="247"/>
      <c r="F5138" s="273"/>
      <c r="G5138" s="661"/>
      <c r="H5138" s="662"/>
    </row>
    <row r="5139" spans="1:8" s="240" customFormat="1">
      <c r="A5139" s="270"/>
      <c r="B5139" s="271"/>
      <c r="C5139" s="270"/>
      <c r="D5139" s="272"/>
      <c r="E5139" s="247"/>
      <c r="F5139" s="273"/>
      <c r="G5139" s="661"/>
      <c r="H5139" s="662"/>
    </row>
    <row r="5140" spans="1:8" s="240" customFormat="1">
      <c r="A5140" s="270"/>
      <c r="B5140" s="271"/>
      <c r="C5140" s="270"/>
      <c r="D5140" s="272"/>
      <c r="E5140" s="247"/>
      <c r="F5140" s="273"/>
      <c r="G5140" s="661"/>
      <c r="H5140" s="662"/>
    </row>
    <row r="5141" spans="1:8" s="240" customFormat="1">
      <c r="A5141" s="270"/>
      <c r="B5141" s="271"/>
      <c r="C5141" s="270"/>
      <c r="D5141" s="272"/>
      <c r="E5141" s="247"/>
      <c r="F5141" s="273"/>
      <c r="G5141" s="661"/>
      <c r="H5141" s="662"/>
    </row>
    <row r="5142" spans="1:8" s="240" customFormat="1">
      <c r="A5142" s="270"/>
      <c r="B5142" s="271"/>
      <c r="C5142" s="270"/>
      <c r="D5142" s="272"/>
      <c r="E5142" s="247"/>
      <c r="F5142" s="273"/>
      <c r="G5142" s="661"/>
      <c r="H5142" s="662"/>
    </row>
    <row r="5143" spans="1:8" s="240" customFormat="1">
      <c r="A5143" s="270"/>
      <c r="B5143" s="271"/>
      <c r="C5143" s="270"/>
      <c r="D5143" s="272"/>
      <c r="E5143" s="247"/>
      <c r="F5143" s="273"/>
      <c r="G5143" s="661"/>
      <c r="H5143" s="662"/>
    </row>
    <row r="5144" spans="1:8" s="240" customFormat="1">
      <c r="A5144" s="270"/>
      <c r="B5144" s="271"/>
      <c r="C5144" s="270"/>
      <c r="D5144" s="272"/>
      <c r="E5144" s="247"/>
      <c r="F5144" s="273"/>
      <c r="G5144" s="661"/>
      <c r="H5144" s="662"/>
    </row>
    <row r="5145" spans="1:8" s="240" customFormat="1">
      <c r="A5145" s="270"/>
      <c r="B5145" s="271"/>
      <c r="C5145" s="270"/>
      <c r="D5145" s="272"/>
      <c r="E5145" s="247"/>
      <c r="F5145" s="273"/>
      <c r="G5145" s="661"/>
      <c r="H5145" s="662"/>
    </row>
    <row r="5146" spans="1:8" s="240" customFormat="1">
      <c r="A5146" s="270"/>
      <c r="B5146" s="271"/>
      <c r="C5146" s="270"/>
      <c r="D5146" s="272"/>
      <c r="E5146" s="247"/>
      <c r="F5146" s="273"/>
      <c r="G5146" s="661"/>
      <c r="H5146" s="662"/>
    </row>
    <row r="5147" spans="1:8" s="240" customFormat="1">
      <c r="A5147" s="270"/>
      <c r="B5147" s="271"/>
      <c r="C5147" s="270"/>
      <c r="D5147" s="272"/>
      <c r="E5147" s="247"/>
      <c r="F5147" s="273"/>
      <c r="G5147" s="661"/>
      <c r="H5147" s="662"/>
    </row>
    <row r="5148" spans="1:8" s="240" customFormat="1">
      <c r="A5148" s="270"/>
      <c r="B5148" s="271"/>
      <c r="C5148" s="270"/>
      <c r="D5148" s="272"/>
      <c r="E5148" s="247"/>
      <c r="F5148" s="273"/>
      <c r="G5148" s="661"/>
      <c r="H5148" s="662"/>
    </row>
    <row r="5149" spans="1:8" s="240" customFormat="1">
      <c r="A5149" s="270"/>
      <c r="B5149" s="271"/>
      <c r="C5149" s="270"/>
      <c r="D5149" s="272"/>
      <c r="E5149" s="247"/>
      <c r="F5149" s="273"/>
      <c r="G5149" s="661"/>
      <c r="H5149" s="662"/>
    </row>
    <row r="5150" spans="1:8" s="240" customFormat="1">
      <c r="A5150" s="270"/>
      <c r="B5150" s="271"/>
      <c r="C5150" s="270"/>
      <c r="D5150" s="272"/>
      <c r="E5150" s="247"/>
      <c r="F5150" s="273"/>
      <c r="G5150" s="661"/>
      <c r="H5150" s="662"/>
    </row>
    <row r="5151" spans="1:8" s="240" customFormat="1">
      <c r="A5151" s="270"/>
      <c r="B5151" s="271"/>
      <c r="C5151" s="270"/>
      <c r="D5151" s="272"/>
      <c r="E5151" s="247"/>
      <c r="F5151" s="273"/>
      <c r="G5151" s="661"/>
      <c r="H5151" s="662"/>
    </row>
    <row r="5152" spans="1:8" s="240" customFormat="1">
      <c r="A5152" s="270"/>
      <c r="B5152" s="271"/>
      <c r="C5152" s="270"/>
      <c r="D5152" s="272"/>
      <c r="E5152" s="247"/>
      <c r="F5152" s="273"/>
      <c r="G5152" s="661"/>
      <c r="H5152" s="662"/>
    </row>
    <row r="5153" spans="1:8" s="240" customFormat="1">
      <c r="A5153" s="270"/>
      <c r="B5153" s="271"/>
      <c r="C5153" s="270"/>
      <c r="D5153" s="272"/>
      <c r="E5153" s="247"/>
      <c r="F5153" s="273"/>
      <c r="G5153" s="661"/>
      <c r="H5153" s="662"/>
    </row>
    <row r="5154" spans="1:8" s="240" customFormat="1">
      <c r="A5154" s="270"/>
      <c r="B5154" s="271"/>
      <c r="C5154" s="270"/>
      <c r="D5154" s="272"/>
      <c r="E5154" s="247"/>
      <c r="F5154" s="273"/>
      <c r="G5154" s="661"/>
      <c r="H5154" s="662"/>
    </row>
    <row r="5155" spans="1:8" s="240" customFormat="1">
      <c r="A5155" s="270"/>
      <c r="B5155" s="271"/>
      <c r="C5155" s="270"/>
      <c r="D5155" s="272"/>
      <c r="E5155" s="247"/>
      <c r="F5155" s="273"/>
      <c r="G5155" s="661"/>
      <c r="H5155" s="662"/>
    </row>
    <row r="5156" spans="1:8" s="240" customFormat="1">
      <c r="A5156" s="270"/>
      <c r="B5156" s="271"/>
      <c r="C5156" s="270"/>
      <c r="D5156" s="272"/>
      <c r="E5156" s="247"/>
      <c r="F5156" s="273"/>
      <c r="G5156" s="661"/>
      <c r="H5156" s="662"/>
    </row>
    <row r="5157" spans="1:8" s="240" customFormat="1">
      <c r="A5157" s="270"/>
      <c r="B5157" s="271"/>
      <c r="C5157" s="270"/>
      <c r="D5157" s="272"/>
      <c r="E5157" s="247"/>
      <c r="F5157" s="273"/>
      <c r="G5157" s="661"/>
      <c r="H5157" s="662"/>
    </row>
    <row r="5158" spans="1:8" s="240" customFormat="1">
      <c r="A5158" s="270"/>
      <c r="B5158" s="271"/>
      <c r="C5158" s="270"/>
      <c r="D5158" s="272"/>
      <c r="E5158" s="247"/>
      <c r="F5158" s="273"/>
      <c r="G5158" s="661"/>
      <c r="H5158" s="662"/>
    </row>
    <row r="5159" spans="1:8" s="240" customFormat="1">
      <c r="A5159" s="270"/>
      <c r="B5159" s="271"/>
      <c r="C5159" s="270"/>
      <c r="D5159" s="272"/>
      <c r="E5159" s="247"/>
      <c r="F5159" s="273"/>
      <c r="G5159" s="661"/>
      <c r="H5159" s="662"/>
    </row>
    <row r="5160" spans="1:8" s="240" customFormat="1">
      <c r="A5160" s="270"/>
      <c r="B5160" s="271"/>
      <c r="C5160" s="270"/>
      <c r="D5160" s="272"/>
      <c r="E5160" s="247"/>
      <c r="F5160" s="273"/>
      <c r="G5160" s="661"/>
      <c r="H5160" s="662"/>
    </row>
    <row r="5161" spans="1:8" s="240" customFormat="1">
      <c r="A5161" s="270"/>
      <c r="B5161" s="271"/>
      <c r="C5161" s="270"/>
      <c r="D5161" s="272"/>
      <c r="E5161" s="247"/>
      <c r="F5161" s="273"/>
      <c r="G5161" s="661"/>
      <c r="H5161" s="662"/>
    </row>
    <row r="5162" spans="1:8" s="240" customFormat="1">
      <c r="A5162" s="270"/>
      <c r="B5162" s="271"/>
      <c r="C5162" s="270"/>
      <c r="D5162" s="272"/>
      <c r="E5162" s="247"/>
      <c r="F5162" s="273"/>
      <c r="G5162" s="661"/>
      <c r="H5162" s="662"/>
    </row>
    <row r="5163" spans="1:8" s="240" customFormat="1">
      <c r="A5163" s="270"/>
      <c r="B5163" s="271"/>
      <c r="C5163" s="270"/>
      <c r="D5163" s="272"/>
      <c r="E5163" s="247"/>
      <c r="F5163" s="273"/>
      <c r="G5163" s="661"/>
      <c r="H5163" s="662"/>
    </row>
    <row r="5164" spans="1:8" s="240" customFormat="1">
      <c r="A5164" s="270"/>
      <c r="B5164" s="271"/>
      <c r="C5164" s="270"/>
      <c r="D5164" s="272"/>
      <c r="E5164" s="247"/>
      <c r="F5164" s="273"/>
      <c r="G5164" s="661"/>
      <c r="H5164" s="662"/>
    </row>
    <row r="5165" spans="1:8" s="240" customFormat="1">
      <c r="A5165" s="270"/>
      <c r="B5165" s="271"/>
      <c r="C5165" s="270"/>
      <c r="D5165" s="272"/>
      <c r="E5165" s="247"/>
      <c r="F5165" s="273"/>
      <c r="G5165" s="661"/>
      <c r="H5165" s="662"/>
    </row>
    <row r="5166" spans="1:8" s="240" customFormat="1">
      <c r="A5166" s="270"/>
      <c r="B5166" s="271"/>
      <c r="C5166" s="270"/>
      <c r="D5166" s="272"/>
      <c r="E5166" s="247"/>
      <c r="F5166" s="273"/>
      <c r="G5166" s="661"/>
      <c r="H5166" s="662"/>
    </row>
    <row r="5167" spans="1:8" s="240" customFormat="1">
      <c r="A5167" s="270"/>
      <c r="B5167" s="271"/>
      <c r="C5167" s="270"/>
      <c r="D5167" s="272"/>
      <c r="E5167" s="247"/>
      <c r="F5167" s="273"/>
      <c r="G5167" s="661"/>
      <c r="H5167" s="662"/>
    </row>
    <row r="5168" spans="1:8" s="240" customFormat="1">
      <c r="A5168" s="270"/>
      <c r="B5168" s="271"/>
      <c r="C5168" s="270"/>
      <c r="D5168" s="272"/>
      <c r="E5168" s="247"/>
      <c r="F5168" s="273"/>
      <c r="G5168" s="661"/>
      <c r="H5168" s="662"/>
    </row>
    <row r="5169" spans="1:8" s="240" customFormat="1">
      <c r="A5169" s="270"/>
      <c r="B5169" s="271"/>
      <c r="C5169" s="270"/>
      <c r="D5169" s="272"/>
      <c r="E5169" s="247"/>
      <c r="F5169" s="273"/>
      <c r="G5169" s="661"/>
      <c r="H5169" s="662"/>
    </row>
    <row r="5170" spans="1:8" s="240" customFormat="1">
      <c r="A5170" s="270"/>
      <c r="B5170" s="271"/>
      <c r="C5170" s="270"/>
      <c r="D5170" s="272"/>
      <c r="E5170" s="247"/>
      <c r="F5170" s="273"/>
      <c r="G5170" s="661"/>
      <c r="H5170" s="662"/>
    </row>
    <row r="5171" spans="1:8" s="240" customFormat="1">
      <c r="A5171" s="270"/>
      <c r="B5171" s="271"/>
      <c r="C5171" s="270"/>
      <c r="D5171" s="272"/>
      <c r="E5171" s="247"/>
      <c r="F5171" s="273"/>
      <c r="G5171" s="661"/>
      <c r="H5171" s="662"/>
    </row>
    <row r="5172" spans="1:8" s="240" customFormat="1">
      <c r="A5172" s="270"/>
      <c r="B5172" s="271"/>
      <c r="C5172" s="270"/>
      <c r="D5172" s="272"/>
      <c r="E5172" s="247"/>
      <c r="F5172" s="273"/>
      <c r="G5172" s="661"/>
      <c r="H5172" s="662"/>
    </row>
    <row r="5173" spans="1:8" s="240" customFormat="1">
      <c r="A5173" s="270"/>
      <c r="B5173" s="271"/>
      <c r="C5173" s="270"/>
      <c r="D5173" s="272"/>
      <c r="E5173" s="247"/>
      <c r="F5173" s="273"/>
      <c r="G5173" s="661"/>
      <c r="H5173" s="662"/>
    </row>
    <row r="5174" spans="1:8" s="240" customFormat="1">
      <c r="A5174" s="270"/>
      <c r="B5174" s="271"/>
      <c r="C5174" s="270"/>
      <c r="D5174" s="272"/>
      <c r="E5174" s="247"/>
      <c r="F5174" s="273"/>
      <c r="G5174" s="661"/>
      <c r="H5174" s="662"/>
    </row>
    <row r="5175" spans="1:8" s="240" customFormat="1">
      <c r="A5175" s="270"/>
      <c r="B5175" s="271"/>
      <c r="C5175" s="270"/>
      <c r="D5175" s="272"/>
      <c r="E5175" s="247"/>
      <c r="F5175" s="273"/>
      <c r="G5175" s="661"/>
      <c r="H5175" s="662"/>
    </row>
    <row r="5176" spans="1:8" s="240" customFormat="1">
      <c r="A5176" s="270"/>
      <c r="B5176" s="271"/>
      <c r="C5176" s="270"/>
      <c r="D5176" s="272"/>
      <c r="E5176" s="247"/>
      <c r="F5176" s="273"/>
      <c r="G5176" s="661"/>
      <c r="H5176" s="662"/>
    </row>
    <row r="5177" spans="1:8" s="240" customFormat="1">
      <c r="A5177" s="270"/>
      <c r="B5177" s="271"/>
      <c r="C5177" s="270"/>
      <c r="D5177" s="272"/>
      <c r="E5177" s="247"/>
      <c r="F5177" s="273"/>
      <c r="G5177" s="661"/>
      <c r="H5177" s="662"/>
    </row>
    <row r="5178" spans="1:8" s="240" customFormat="1">
      <c r="A5178" s="270"/>
      <c r="B5178" s="271"/>
      <c r="C5178" s="270"/>
      <c r="D5178" s="272"/>
      <c r="E5178" s="247"/>
      <c r="F5178" s="273"/>
      <c r="G5178" s="661"/>
      <c r="H5178" s="662"/>
    </row>
    <row r="5179" spans="1:8" s="240" customFormat="1">
      <c r="A5179" s="270"/>
      <c r="B5179" s="271"/>
      <c r="C5179" s="270"/>
      <c r="D5179" s="272"/>
      <c r="E5179" s="247"/>
      <c r="F5179" s="273"/>
      <c r="G5179" s="661"/>
      <c r="H5179" s="662"/>
    </row>
    <row r="5180" spans="1:8" s="240" customFormat="1">
      <c r="A5180" s="270"/>
      <c r="B5180" s="271"/>
      <c r="C5180" s="270"/>
      <c r="D5180" s="272"/>
      <c r="E5180" s="247"/>
      <c r="F5180" s="273"/>
      <c r="G5180" s="661"/>
      <c r="H5180" s="662"/>
    </row>
    <row r="5181" spans="1:8" s="240" customFormat="1">
      <c r="A5181" s="270"/>
      <c r="B5181" s="271"/>
      <c r="C5181" s="270"/>
      <c r="D5181" s="272"/>
      <c r="E5181" s="247"/>
      <c r="F5181" s="273"/>
      <c r="G5181" s="661"/>
      <c r="H5181" s="662"/>
    </row>
    <row r="5182" spans="1:8" s="240" customFormat="1">
      <c r="A5182" s="270"/>
      <c r="B5182" s="271"/>
      <c r="C5182" s="270"/>
      <c r="D5182" s="272"/>
      <c r="E5182" s="247"/>
      <c r="F5182" s="273"/>
      <c r="G5182" s="661"/>
      <c r="H5182" s="662"/>
    </row>
    <row r="5183" spans="1:8" s="240" customFormat="1">
      <c r="A5183" s="270"/>
      <c r="B5183" s="271"/>
      <c r="C5183" s="270"/>
      <c r="D5183" s="272"/>
      <c r="E5183" s="247"/>
      <c r="F5183" s="273"/>
      <c r="G5183" s="661"/>
      <c r="H5183" s="662"/>
    </row>
    <row r="5184" spans="1:8" s="240" customFormat="1">
      <c r="A5184" s="270"/>
      <c r="B5184" s="271"/>
      <c r="C5184" s="270"/>
      <c r="D5184" s="272"/>
      <c r="E5184" s="247"/>
      <c r="F5184" s="273"/>
      <c r="G5184" s="661"/>
      <c r="H5184" s="662"/>
    </row>
    <row r="5185" spans="1:8" s="240" customFormat="1">
      <c r="A5185" s="270"/>
      <c r="B5185" s="271"/>
      <c r="C5185" s="270"/>
      <c r="D5185" s="272"/>
      <c r="E5185" s="247"/>
      <c r="F5185" s="273"/>
      <c r="G5185" s="661"/>
      <c r="H5185" s="662"/>
    </row>
    <row r="5186" spans="1:8" s="240" customFormat="1">
      <c r="A5186" s="270"/>
      <c r="B5186" s="271"/>
      <c r="C5186" s="270"/>
      <c r="D5186" s="272"/>
      <c r="E5186" s="247"/>
      <c r="F5186" s="273"/>
      <c r="G5186" s="661"/>
      <c r="H5186" s="662"/>
    </row>
    <row r="5187" spans="1:8" s="240" customFormat="1">
      <c r="A5187" s="270"/>
      <c r="B5187" s="271"/>
      <c r="C5187" s="270"/>
      <c r="D5187" s="272"/>
      <c r="E5187" s="247"/>
      <c r="F5187" s="273"/>
      <c r="G5187" s="661"/>
      <c r="H5187" s="662"/>
    </row>
    <row r="5188" spans="1:8" s="240" customFormat="1">
      <c r="A5188" s="270"/>
      <c r="B5188" s="271"/>
      <c r="C5188" s="270"/>
      <c r="D5188" s="272"/>
      <c r="E5188" s="247"/>
      <c r="F5188" s="273"/>
      <c r="G5188" s="661"/>
      <c r="H5188" s="662"/>
    </row>
    <row r="5189" spans="1:8" s="240" customFormat="1">
      <c r="A5189" s="270"/>
      <c r="B5189" s="271"/>
      <c r="C5189" s="270"/>
      <c r="D5189" s="272"/>
      <c r="E5189" s="247"/>
      <c r="F5189" s="273"/>
      <c r="G5189" s="661"/>
      <c r="H5189" s="662"/>
    </row>
    <row r="5190" spans="1:8" s="240" customFormat="1">
      <c r="A5190" s="270"/>
      <c r="B5190" s="271"/>
      <c r="C5190" s="270"/>
      <c r="D5190" s="272"/>
      <c r="E5190" s="247"/>
      <c r="F5190" s="273"/>
      <c r="G5190" s="661"/>
      <c r="H5190" s="662"/>
    </row>
    <row r="5191" spans="1:8" s="240" customFormat="1">
      <c r="A5191" s="270"/>
      <c r="B5191" s="271"/>
      <c r="C5191" s="270"/>
      <c r="D5191" s="272"/>
      <c r="E5191" s="247"/>
      <c r="F5191" s="273"/>
      <c r="G5191" s="661"/>
      <c r="H5191" s="662"/>
    </row>
    <row r="5192" spans="1:8" s="240" customFormat="1">
      <c r="A5192" s="270"/>
      <c r="B5192" s="271"/>
      <c r="C5192" s="270"/>
      <c r="D5192" s="272"/>
      <c r="E5192" s="247"/>
      <c r="F5192" s="273"/>
      <c r="G5192" s="661"/>
      <c r="H5192" s="662"/>
    </row>
    <row r="5193" spans="1:8" s="240" customFormat="1">
      <c r="A5193" s="270"/>
      <c r="B5193" s="271"/>
      <c r="C5193" s="270"/>
      <c r="D5193" s="272"/>
      <c r="E5193" s="247"/>
      <c r="F5193" s="273"/>
      <c r="G5193" s="661"/>
      <c r="H5193" s="662"/>
    </row>
    <row r="5194" spans="1:8" s="240" customFormat="1">
      <c r="A5194" s="270"/>
      <c r="B5194" s="271"/>
      <c r="C5194" s="270"/>
      <c r="D5194" s="272"/>
      <c r="E5194" s="247"/>
      <c r="F5194" s="273"/>
      <c r="G5194" s="661"/>
      <c r="H5194" s="662"/>
    </row>
    <row r="5195" spans="1:8" s="240" customFormat="1">
      <c r="A5195" s="270"/>
      <c r="B5195" s="271"/>
      <c r="C5195" s="270"/>
      <c r="D5195" s="272"/>
      <c r="E5195" s="247"/>
      <c r="F5195" s="273"/>
      <c r="G5195" s="661"/>
      <c r="H5195" s="662"/>
    </row>
    <row r="5196" spans="1:8" s="240" customFormat="1">
      <c r="A5196" s="270"/>
      <c r="B5196" s="271"/>
      <c r="C5196" s="270"/>
      <c r="D5196" s="272"/>
      <c r="E5196" s="247"/>
      <c r="F5196" s="273"/>
      <c r="G5196" s="661"/>
      <c r="H5196" s="662"/>
    </row>
    <row r="5197" spans="1:8" s="240" customFormat="1">
      <c r="A5197" s="270"/>
      <c r="B5197" s="271"/>
      <c r="C5197" s="270"/>
      <c r="D5197" s="272"/>
      <c r="E5197" s="247"/>
      <c r="F5197" s="273"/>
      <c r="G5197" s="661"/>
      <c r="H5197" s="662"/>
    </row>
    <row r="5198" spans="1:8" s="240" customFormat="1">
      <c r="A5198" s="270"/>
      <c r="B5198" s="271"/>
      <c r="C5198" s="270"/>
      <c r="D5198" s="272"/>
      <c r="E5198" s="247"/>
      <c r="F5198" s="273"/>
      <c r="G5198" s="661"/>
      <c r="H5198" s="662"/>
    </row>
    <row r="5199" spans="1:8" s="240" customFormat="1">
      <c r="A5199" s="270"/>
      <c r="B5199" s="271"/>
      <c r="C5199" s="270"/>
      <c r="D5199" s="272"/>
      <c r="E5199" s="247"/>
      <c r="F5199" s="273"/>
      <c r="G5199" s="661"/>
      <c r="H5199" s="662"/>
    </row>
    <row r="5200" spans="1:8" s="240" customFormat="1">
      <c r="A5200" s="270"/>
      <c r="B5200" s="271"/>
      <c r="C5200" s="270"/>
      <c r="D5200" s="272"/>
      <c r="E5200" s="247"/>
      <c r="F5200" s="273"/>
      <c r="G5200" s="661"/>
      <c r="H5200" s="662"/>
    </row>
    <row r="5201" spans="1:8" s="240" customFormat="1">
      <c r="A5201" s="270"/>
      <c r="B5201" s="271"/>
      <c r="C5201" s="270"/>
      <c r="D5201" s="272"/>
      <c r="E5201" s="247"/>
      <c r="F5201" s="273"/>
      <c r="G5201" s="661"/>
      <c r="H5201" s="662"/>
    </row>
    <row r="5202" spans="1:8" s="240" customFormat="1">
      <c r="A5202" s="270"/>
      <c r="B5202" s="271"/>
      <c r="C5202" s="270"/>
      <c r="D5202" s="272"/>
      <c r="E5202" s="247"/>
      <c r="F5202" s="273"/>
      <c r="G5202" s="661"/>
      <c r="H5202" s="662"/>
    </row>
    <row r="5203" spans="1:8" s="240" customFormat="1">
      <c r="A5203" s="270"/>
      <c r="B5203" s="271"/>
      <c r="C5203" s="270"/>
      <c r="D5203" s="272"/>
      <c r="E5203" s="247"/>
      <c r="F5203" s="273"/>
      <c r="G5203" s="661"/>
      <c r="H5203" s="662"/>
    </row>
    <row r="5204" spans="1:8" s="240" customFormat="1">
      <c r="A5204" s="270"/>
      <c r="B5204" s="271"/>
      <c r="C5204" s="270"/>
      <c r="D5204" s="272"/>
      <c r="E5204" s="247"/>
      <c r="F5204" s="273"/>
      <c r="G5204" s="661"/>
      <c r="H5204" s="662"/>
    </row>
    <row r="5205" spans="1:8" s="240" customFormat="1">
      <c r="A5205" s="270"/>
      <c r="B5205" s="271"/>
      <c r="C5205" s="270"/>
      <c r="D5205" s="272"/>
      <c r="E5205" s="247"/>
      <c r="F5205" s="273"/>
      <c r="G5205" s="661"/>
      <c r="H5205" s="662"/>
    </row>
    <row r="5206" spans="1:8" s="240" customFormat="1">
      <c r="A5206" s="270"/>
      <c r="B5206" s="271"/>
      <c r="C5206" s="270"/>
      <c r="D5206" s="272"/>
      <c r="E5206" s="247"/>
      <c r="F5206" s="273"/>
      <c r="G5206" s="661"/>
      <c r="H5206" s="662"/>
    </row>
    <row r="5207" spans="1:8" s="240" customFormat="1">
      <c r="A5207" s="270"/>
      <c r="B5207" s="271"/>
      <c r="C5207" s="270"/>
      <c r="D5207" s="272"/>
      <c r="E5207" s="247"/>
      <c r="F5207" s="273"/>
      <c r="G5207" s="661"/>
      <c r="H5207" s="662"/>
    </row>
    <row r="5208" spans="1:8" s="240" customFormat="1">
      <c r="A5208" s="270"/>
      <c r="B5208" s="271"/>
      <c r="C5208" s="270"/>
      <c r="D5208" s="272"/>
      <c r="E5208" s="247"/>
      <c r="F5208" s="273"/>
      <c r="G5208" s="661"/>
      <c r="H5208" s="662"/>
    </row>
    <row r="5209" spans="1:8" s="240" customFormat="1">
      <c r="A5209" s="270"/>
      <c r="B5209" s="271"/>
      <c r="C5209" s="270"/>
      <c r="D5209" s="272"/>
      <c r="E5209" s="247"/>
      <c r="F5209" s="273"/>
      <c r="G5209" s="661"/>
      <c r="H5209" s="662"/>
    </row>
    <row r="5210" spans="1:8" s="240" customFormat="1">
      <c r="A5210" s="270"/>
      <c r="B5210" s="271"/>
      <c r="C5210" s="270"/>
      <c r="D5210" s="272"/>
      <c r="E5210" s="247"/>
      <c r="F5210" s="273"/>
      <c r="G5210" s="661"/>
      <c r="H5210" s="662"/>
    </row>
    <row r="5211" spans="1:8" s="240" customFormat="1">
      <c r="A5211" s="270"/>
      <c r="B5211" s="271"/>
      <c r="C5211" s="270"/>
      <c r="D5211" s="272"/>
      <c r="E5211" s="247"/>
      <c r="F5211" s="273"/>
      <c r="G5211" s="661"/>
      <c r="H5211" s="662"/>
    </row>
    <row r="5212" spans="1:8" s="240" customFormat="1">
      <c r="A5212" s="270"/>
      <c r="B5212" s="271"/>
      <c r="C5212" s="270"/>
      <c r="D5212" s="272"/>
      <c r="E5212" s="247"/>
      <c r="F5212" s="273"/>
      <c r="G5212" s="661"/>
      <c r="H5212" s="662"/>
    </row>
    <row r="5213" spans="1:8" s="240" customFormat="1">
      <c r="A5213" s="270"/>
      <c r="B5213" s="271"/>
      <c r="C5213" s="270"/>
      <c r="D5213" s="272"/>
      <c r="E5213" s="247"/>
      <c r="F5213" s="273"/>
      <c r="G5213" s="661"/>
      <c r="H5213" s="662"/>
    </row>
    <row r="5214" spans="1:8" s="240" customFormat="1">
      <c r="A5214" s="270"/>
      <c r="B5214" s="271"/>
      <c r="C5214" s="270"/>
      <c r="D5214" s="272"/>
      <c r="E5214" s="247"/>
      <c r="F5214" s="273"/>
      <c r="G5214" s="661"/>
      <c r="H5214" s="662"/>
    </row>
    <row r="5215" spans="1:8" s="240" customFormat="1">
      <c r="A5215" s="270"/>
      <c r="B5215" s="271"/>
      <c r="C5215" s="270"/>
      <c r="D5215" s="272"/>
      <c r="E5215" s="247"/>
      <c r="F5215" s="273"/>
      <c r="G5215" s="661"/>
      <c r="H5215" s="662"/>
    </row>
    <row r="5216" spans="1:8" s="240" customFormat="1">
      <c r="A5216" s="270"/>
      <c r="B5216" s="271"/>
      <c r="C5216" s="270"/>
      <c r="D5216" s="272"/>
      <c r="E5216" s="247"/>
      <c r="F5216" s="273"/>
      <c r="G5216" s="661"/>
      <c r="H5216" s="662"/>
    </row>
    <row r="5217" spans="1:8" s="240" customFormat="1">
      <c r="A5217" s="270"/>
      <c r="B5217" s="271"/>
      <c r="C5217" s="270"/>
      <c r="D5217" s="272"/>
      <c r="E5217" s="247"/>
      <c r="F5217" s="273"/>
      <c r="G5217" s="661"/>
      <c r="H5217" s="662"/>
    </row>
    <row r="5218" spans="1:8" s="240" customFormat="1">
      <c r="A5218" s="270"/>
      <c r="B5218" s="271"/>
      <c r="C5218" s="270"/>
      <c r="D5218" s="272"/>
      <c r="E5218" s="247"/>
      <c r="F5218" s="273"/>
      <c r="G5218" s="661"/>
      <c r="H5218" s="662"/>
    </row>
    <row r="5219" spans="1:8" s="240" customFormat="1">
      <c r="A5219" s="270"/>
      <c r="B5219" s="271"/>
      <c r="C5219" s="270"/>
      <c r="D5219" s="272"/>
      <c r="E5219" s="247"/>
      <c r="F5219" s="273"/>
      <c r="G5219" s="661"/>
      <c r="H5219" s="662"/>
    </row>
    <row r="5220" spans="1:8" s="240" customFormat="1">
      <c r="A5220" s="270"/>
      <c r="B5220" s="271"/>
      <c r="C5220" s="270"/>
      <c r="D5220" s="272"/>
      <c r="E5220" s="247"/>
      <c r="F5220" s="273"/>
      <c r="G5220" s="661"/>
      <c r="H5220" s="662"/>
    </row>
    <row r="5221" spans="1:8" s="240" customFormat="1">
      <c r="A5221" s="270"/>
      <c r="B5221" s="271"/>
      <c r="C5221" s="270"/>
      <c r="D5221" s="272"/>
      <c r="E5221" s="247"/>
      <c r="F5221" s="273"/>
      <c r="G5221" s="661"/>
      <c r="H5221" s="662"/>
    </row>
    <row r="5222" spans="1:8" s="240" customFormat="1">
      <c r="A5222" s="270"/>
      <c r="B5222" s="271"/>
      <c r="C5222" s="270"/>
      <c r="D5222" s="272"/>
      <c r="E5222" s="247"/>
      <c r="F5222" s="273"/>
      <c r="G5222" s="661"/>
      <c r="H5222" s="662"/>
    </row>
    <row r="5223" spans="1:8" s="240" customFormat="1">
      <c r="A5223" s="270"/>
      <c r="B5223" s="271"/>
      <c r="C5223" s="270"/>
      <c r="D5223" s="272"/>
      <c r="E5223" s="247"/>
      <c r="F5223" s="273"/>
      <c r="G5223" s="661"/>
      <c r="H5223" s="662"/>
    </row>
    <row r="5224" spans="1:8" s="240" customFormat="1">
      <c r="A5224" s="270"/>
      <c r="B5224" s="271"/>
      <c r="C5224" s="270"/>
      <c r="D5224" s="272"/>
      <c r="E5224" s="247"/>
      <c r="F5224" s="273"/>
      <c r="G5224" s="661"/>
      <c r="H5224" s="662"/>
    </row>
    <row r="5225" spans="1:8" s="240" customFormat="1">
      <c r="A5225" s="270"/>
      <c r="B5225" s="271"/>
      <c r="C5225" s="270"/>
      <c r="D5225" s="272"/>
      <c r="E5225" s="247"/>
      <c r="F5225" s="273"/>
      <c r="G5225" s="661"/>
      <c r="H5225" s="662"/>
    </row>
    <row r="5226" spans="1:8" s="240" customFormat="1">
      <c r="A5226" s="270"/>
      <c r="B5226" s="271"/>
      <c r="C5226" s="270"/>
      <c r="D5226" s="272"/>
      <c r="E5226" s="247"/>
      <c r="F5226" s="273"/>
      <c r="G5226" s="661"/>
      <c r="H5226" s="662"/>
    </row>
    <row r="5227" spans="1:8" s="240" customFormat="1">
      <c r="A5227" s="270"/>
      <c r="B5227" s="271"/>
      <c r="C5227" s="270"/>
      <c r="D5227" s="272"/>
      <c r="E5227" s="247"/>
      <c r="F5227" s="273"/>
      <c r="G5227" s="661"/>
      <c r="H5227" s="662"/>
    </row>
    <row r="5228" spans="1:8" s="240" customFormat="1">
      <c r="A5228" s="270"/>
      <c r="B5228" s="271"/>
      <c r="C5228" s="270"/>
      <c r="D5228" s="272"/>
      <c r="E5228" s="247"/>
      <c r="F5228" s="273"/>
      <c r="G5228" s="661"/>
      <c r="H5228" s="662"/>
    </row>
    <row r="5229" spans="1:8" s="240" customFormat="1">
      <c r="A5229" s="270"/>
      <c r="B5229" s="271"/>
      <c r="C5229" s="270"/>
      <c r="D5229" s="272"/>
      <c r="E5229" s="247"/>
      <c r="F5229" s="273"/>
      <c r="G5229" s="661"/>
      <c r="H5229" s="662"/>
    </row>
    <row r="5230" spans="1:8" s="240" customFormat="1">
      <c r="A5230" s="270"/>
      <c r="B5230" s="271"/>
      <c r="C5230" s="270"/>
      <c r="D5230" s="272"/>
      <c r="E5230" s="247"/>
      <c r="F5230" s="273"/>
      <c r="G5230" s="661"/>
      <c r="H5230" s="662"/>
    </row>
    <row r="5231" spans="1:8" s="240" customFormat="1">
      <c r="A5231" s="270"/>
      <c r="B5231" s="271"/>
      <c r="C5231" s="270"/>
      <c r="D5231" s="272"/>
      <c r="E5231" s="247"/>
      <c r="F5231" s="273"/>
      <c r="G5231" s="661"/>
      <c r="H5231" s="662"/>
    </row>
    <row r="5232" spans="1:8" s="240" customFormat="1">
      <c r="A5232" s="270"/>
      <c r="B5232" s="271"/>
      <c r="C5232" s="270"/>
      <c r="D5232" s="272"/>
      <c r="E5232" s="247"/>
      <c r="F5232" s="273"/>
      <c r="G5232" s="661"/>
      <c r="H5232" s="662"/>
    </row>
    <row r="5233" spans="1:8" s="240" customFormat="1">
      <c r="A5233" s="270"/>
      <c r="B5233" s="271"/>
      <c r="C5233" s="270"/>
      <c r="D5233" s="272"/>
      <c r="E5233" s="247"/>
      <c r="F5233" s="273"/>
      <c r="G5233" s="661"/>
      <c r="H5233" s="662"/>
    </row>
    <row r="5234" spans="1:8" s="240" customFormat="1">
      <c r="A5234" s="270"/>
      <c r="B5234" s="271"/>
      <c r="C5234" s="270"/>
      <c r="D5234" s="272"/>
      <c r="E5234" s="247"/>
      <c r="F5234" s="273"/>
      <c r="G5234" s="661"/>
      <c r="H5234" s="662"/>
    </row>
    <row r="5235" spans="1:8" s="240" customFormat="1">
      <c r="A5235" s="270"/>
      <c r="B5235" s="271"/>
      <c r="C5235" s="270"/>
      <c r="D5235" s="272"/>
      <c r="E5235" s="247"/>
      <c r="F5235" s="273"/>
      <c r="G5235" s="661"/>
      <c r="H5235" s="662"/>
    </row>
    <row r="5236" spans="1:8" s="240" customFormat="1">
      <c r="A5236" s="270"/>
      <c r="B5236" s="271"/>
      <c r="C5236" s="270"/>
      <c r="D5236" s="272"/>
      <c r="E5236" s="247"/>
      <c r="F5236" s="273"/>
      <c r="G5236" s="661"/>
      <c r="H5236" s="662"/>
    </row>
    <row r="5237" spans="1:8" s="240" customFormat="1">
      <c r="A5237" s="270"/>
      <c r="B5237" s="271"/>
      <c r="C5237" s="270"/>
      <c r="D5237" s="272"/>
      <c r="E5237" s="247"/>
      <c r="F5237" s="273"/>
      <c r="G5237" s="661"/>
      <c r="H5237" s="662"/>
    </row>
    <row r="5238" spans="1:8" s="240" customFormat="1">
      <c r="A5238" s="270"/>
      <c r="B5238" s="271"/>
      <c r="C5238" s="270"/>
      <c r="D5238" s="272"/>
      <c r="E5238" s="247"/>
      <c r="F5238" s="273"/>
      <c r="G5238" s="661"/>
      <c r="H5238" s="662"/>
    </row>
    <row r="5239" spans="1:8" s="240" customFormat="1">
      <c r="A5239" s="270"/>
      <c r="B5239" s="271"/>
      <c r="C5239" s="270"/>
      <c r="D5239" s="272"/>
      <c r="E5239" s="247"/>
      <c r="F5239" s="273"/>
      <c r="G5239" s="661"/>
      <c r="H5239" s="662"/>
    </row>
    <row r="5240" spans="1:8" s="240" customFormat="1">
      <c r="A5240" s="270"/>
      <c r="B5240" s="271"/>
      <c r="C5240" s="270"/>
      <c r="D5240" s="272"/>
      <c r="E5240" s="247"/>
      <c r="F5240" s="273"/>
      <c r="G5240" s="661"/>
      <c r="H5240" s="662"/>
    </row>
    <row r="5241" spans="1:8" s="240" customFormat="1">
      <c r="A5241" s="270"/>
      <c r="B5241" s="271"/>
      <c r="C5241" s="270"/>
      <c r="D5241" s="272"/>
      <c r="E5241" s="247"/>
      <c r="F5241" s="273"/>
      <c r="G5241" s="661"/>
      <c r="H5241" s="662"/>
    </row>
    <row r="5242" spans="1:8" s="240" customFormat="1">
      <c r="A5242" s="270"/>
      <c r="B5242" s="271"/>
      <c r="C5242" s="270"/>
      <c r="D5242" s="272"/>
      <c r="E5242" s="247"/>
      <c r="F5242" s="273"/>
      <c r="G5242" s="661"/>
      <c r="H5242" s="662"/>
    </row>
    <row r="5243" spans="1:8" s="240" customFormat="1">
      <c r="A5243" s="270"/>
      <c r="B5243" s="271"/>
      <c r="C5243" s="270"/>
      <c r="D5243" s="272"/>
      <c r="E5243" s="247"/>
      <c r="F5243" s="273"/>
      <c r="G5243" s="661"/>
      <c r="H5243" s="662"/>
    </row>
    <row r="5244" spans="1:8" s="240" customFormat="1">
      <c r="A5244" s="270"/>
      <c r="B5244" s="271"/>
      <c r="C5244" s="270"/>
      <c r="D5244" s="272"/>
      <c r="E5244" s="247"/>
      <c r="F5244" s="273"/>
      <c r="G5244" s="661"/>
      <c r="H5244" s="662"/>
    </row>
    <row r="5245" spans="1:8" s="240" customFormat="1">
      <c r="A5245" s="270"/>
      <c r="B5245" s="271"/>
      <c r="C5245" s="270"/>
      <c r="D5245" s="272"/>
      <c r="E5245" s="247"/>
      <c r="F5245" s="273"/>
      <c r="G5245" s="661"/>
      <c r="H5245" s="662"/>
    </row>
    <row r="5246" spans="1:8" s="240" customFormat="1">
      <c r="A5246" s="270"/>
      <c r="B5246" s="271"/>
      <c r="C5246" s="270"/>
      <c r="D5246" s="272"/>
      <c r="E5246" s="247"/>
      <c r="F5246" s="273"/>
      <c r="G5246" s="661"/>
      <c r="H5246" s="662"/>
    </row>
    <row r="5247" spans="1:8" s="240" customFormat="1">
      <c r="A5247" s="270"/>
      <c r="B5247" s="271"/>
      <c r="C5247" s="270"/>
      <c r="D5247" s="272"/>
      <c r="E5247" s="247"/>
      <c r="F5247" s="273"/>
      <c r="G5247" s="661"/>
      <c r="H5247" s="662"/>
    </row>
    <row r="5248" spans="1:8" s="240" customFormat="1">
      <c r="A5248" s="270"/>
      <c r="B5248" s="271"/>
      <c r="C5248" s="270"/>
      <c r="D5248" s="272"/>
      <c r="E5248" s="247"/>
      <c r="F5248" s="273"/>
      <c r="G5248" s="661"/>
      <c r="H5248" s="662"/>
    </row>
    <row r="5249" spans="1:8" s="240" customFormat="1">
      <c r="A5249" s="270"/>
      <c r="B5249" s="271"/>
      <c r="C5249" s="270"/>
      <c r="D5249" s="272"/>
      <c r="E5249" s="247"/>
      <c r="F5249" s="273"/>
      <c r="G5249" s="661"/>
      <c r="H5249" s="662"/>
    </row>
    <row r="5250" spans="1:8" s="240" customFormat="1">
      <c r="A5250" s="270"/>
      <c r="B5250" s="271"/>
      <c r="C5250" s="270"/>
      <c r="D5250" s="272"/>
      <c r="E5250" s="247"/>
      <c r="F5250" s="273"/>
      <c r="G5250" s="661"/>
      <c r="H5250" s="662"/>
    </row>
    <row r="5251" spans="1:8" s="240" customFormat="1">
      <c r="A5251" s="270"/>
      <c r="B5251" s="271"/>
      <c r="C5251" s="270"/>
      <c r="D5251" s="272"/>
      <c r="E5251" s="247"/>
      <c r="F5251" s="273"/>
      <c r="G5251" s="661"/>
      <c r="H5251" s="662"/>
    </row>
    <row r="5252" spans="1:8" s="240" customFormat="1">
      <c r="A5252" s="270"/>
      <c r="B5252" s="271"/>
      <c r="C5252" s="270"/>
      <c r="D5252" s="272"/>
      <c r="E5252" s="247"/>
      <c r="F5252" s="273"/>
      <c r="G5252" s="661"/>
      <c r="H5252" s="662"/>
    </row>
    <row r="5253" spans="1:8" s="240" customFormat="1">
      <c r="A5253" s="270"/>
      <c r="B5253" s="271"/>
      <c r="C5253" s="270"/>
      <c r="D5253" s="272"/>
      <c r="E5253" s="247"/>
      <c r="F5253" s="273"/>
      <c r="G5253" s="661"/>
      <c r="H5253" s="662"/>
    </row>
    <row r="5254" spans="1:8" s="240" customFormat="1">
      <c r="A5254" s="270"/>
      <c r="B5254" s="271"/>
      <c r="C5254" s="270"/>
      <c r="D5254" s="272"/>
      <c r="E5254" s="247"/>
      <c r="F5254" s="273"/>
      <c r="G5254" s="661"/>
      <c r="H5254" s="662"/>
    </row>
    <row r="5255" spans="1:8" s="240" customFormat="1">
      <c r="A5255" s="270"/>
      <c r="B5255" s="271"/>
      <c r="C5255" s="270"/>
      <c r="D5255" s="272"/>
      <c r="E5255" s="247"/>
      <c r="F5255" s="273"/>
      <c r="G5255" s="661"/>
      <c r="H5255" s="662"/>
    </row>
    <row r="5256" spans="1:8" s="240" customFormat="1">
      <c r="A5256" s="270"/>
      <c r="B5256" s="271"/>
      <c r="C5256" s="270"/>
      <c r="D5256" s="272"/>
      <c r="E5256" s="247"/>
      <c r="F5256" s="273"/>
      <c r="G5256" s="661"/>
      <c r="H5256" s="662"/>
    </row>
    <row r="5257" spans="1:8" s="240" customFormat="1">
      <c r="A5257" s="270"/>
      <c r="B5257" s="271"/>
      <c r="C5257" s="270"/>
      <c r="D5257" s="272"/>
      <c r="E5257" s="247"/>
      <c r="F5257" s="273"/>
      <c r="G5257" s="661"/>
      <c r="H5257" s="662"/>
    </row>
    <row r="5258" spans="1:8" s="240" customFormat="1">
      <c r="A5258" s="270"/>
      <c r="B5258" s="271"/>
      <c r="C5258" s="270"/>
      <c r="D5258" s="272"/>
      <c r="E5258" s="247"/>
      <c r="F5258" s="273"/>
      <c r="G5258" s="661"/>
      <c r="H5258" s="662"/>
    </row>
    <row r="5259" spans="1:8" s="240" customFormat="1">
      <c r="A5259" s="270"/>
      <c r="B5259" s="271"/>
      <c r="C5259" s="270"/>
      <c r="D5259" s="272"/>
      <c r="E5259" s="247"/>
      <c r="F5259" s="273"/>
      <c r="G5259" s="661"/>
      <c r="H5259" s="662"/>
    </row>
    <row r="5260" spans="1:8" s="240" customFormat="1">
      <c r="A5260" s="270"/>
      <c r="B5260" s="271"/>
      <c r="C5260" s="270"/>
      <c r="D5260" s="272"/>
      <c r="E5260" s="247"/>
      <c r="F5260" s="273"/>
      <c r="G5260" s="661"/>
      <c r="H5260" s="662"/>
    </row>
    <row r="5261" spans="1:8" s="240" customFormat="1">
      <c r="A5261" s="270"/>
      <c r="B5261" s="271"/>
      <c r="C5261" s="270"/>
      <c r="D5261" s="272"/>
      <c r="E5261" s="247"/>
      <c r="F5261" s="273"/>
      <c r="G5261" s="661"/>
      <c r="H5261" s="662"/>
    </row>
    <row r="5262" spans="1:8" s="240" customFormat="1">
      <c r="A5262" s="270"/>
      <c r="B5262" s="271"/>
      <c r="C5262" s="270"/>
      <c r="D5262" s="272"/>
      <c r="E5262" s="247"/>
      <c r="F5262" s="273"/>
      <c r="G5262" s="661"/>
      <c r="H5262" s="662"/>
    </row>
    <row r="5263" spans="1:8" s="240" customFormat="1">
      <c r="A5263" s="270"/>
      <c r="B5263" s="271"/>
      <c r="C5263" s="270"/>
      <c r="D5263" s="272"/>
      <c r="E5263" s="247"/>
      <c r="F5263" s="273"/>
      <c r="G5263" s="661"/>
      <c r="H5263" s="662"/>
    </row>
    <row r="5264" spans="1:8" s="240" customFormat="1">
      <c r="A5264" s="270"/>
      <c r="B5264" s="271"/>
      <c r="C5264" s="270"/>
      <c r="D5264" s="272"/>
      <c r="E5264" s="247"/>
      <c r="F5264" s="273"/>
      <c r="G5264" s="661"/>
      <c r="H5264" s="662"/>
    </row>
    <row r="5265" spans="1:8" s="240" customFormat="1">
      <c r="A5265" s="270"/>
      <c r="B5265" s="271"/>
      <c r="C5265" s="270"/>
      <c r="D5265" s="272"/>
      <c r="E5265" s="247"/>
      <c r="F5265" s="273"/>
      <c r="G5265" s="661"/>
      <c r="H5265" s="662"/>
    </row>
    <row r="5266" spans="1:8" s="240" customFormat="1">
      <c r="A5266" s="270"/>
      <c r="B5266" s="271"/>
      <c r="C5266" s="270"/>
      <c r="D5266" s="272"/>
      <c r="E5266" s="247"/>
      <c r="F5266" s="273"/>
      <c r="G5266" s="661"/>
      <c r="H5266" s="662"/>
    </row>
    <row r="5267" spans="1:8" s="240" customFormat="1">
      <c r="A5267" s="270"/>
      <c r="B5267" s="271"/>
      <c r="C5267" s="270"/>
      <c r="D5267" s="272"/>
      <c r="E5267" s="247"/>
      <c r="F5267" s="273"/>
      <c r="G5267" s="661"/>
      <c r="H5267" s="662"/>
    </row>
    <row r="5268" spans="1:8" s="240" customFormat="1">
      <c r="A5268" s="270"/>
      <c r="B5268" s="271"/>
      <c r="C5268" s="270"/>
      <c r="D5268" s="272"/>
      <c r="E5268" s="247"/>
      <c r="F5268" s="273"/>
      <c r="G5268" s="661"/>
      <c r="H5268" s="662"/>
    </row>
    <row r="5269" spans="1:8" s="240" customFormat="1">
      <c r="A5269" s="270"/>
      <c r="B5269" s="271"/>
      <c r="C5269" s="270"/>
      <c r="D5269" s="272"/>
      <c r="E5269" s="247"/>
      <c r="F5269" s="273"/>
      <c r="G5269" s="661"/>
      <c r="H5269" s="662"/>
    </row>
    <row r="5270" spans="1:8" s="240" customFormat="1">
      <c r="A5270" s="270"/>
      <c r="B5270" s="271"/>
      <c r="C5270" s="270"/>
      <c r="D5270" s="272"/>
      <c r="E5270" s="247"/>
      <c r="F5270" s="273"/>
      <c r="G5270" s="661"/>
      <c r="H5270" s="662"/>
    </row>
    <row r="5271" spans="1:8" s="240" customFormat="1">
      <c r="A5271" s="270"/>
      <c r="B5271" s="271"/>
      <c r="C5271" s="270"/>
      <c r="D5271" s="272"/>
      <c r="E5271" s="247"/>
      <c r="F5271" s="273"/>
      <c r="G5271" s="661"/>
      <c r="H5271" s="662"/>
    </row>
    <row r="5272" spans="1:8" s="240" customFormat="1">
      <c r="A5272" s="270"/>
      <c r="B5272" s="271"/>
      <c r="C5272" s="270"/>
      <c r="D5272" s="272"/>
      <c r="E5272" s="247"/>
      <c r="F5272" s="273"/>
      <c r="G5272" s="661"/>
      <c r="H5272" s="662"/>
    </row>
    <row r="5273" spans="1:8" s="240" customFormat="1">
      <c r="A5273" s="270"/>
      <c r="B5273" s="271"/>
      <c r="C5273" s="270"/>
      <c r="D5273" s="272"/>
      <c r="E5273" s="247"/>
      <c r="F5273" s="273"/>
      <c r="G5273" s="661"/>
      <c r="H5273" s="662"/>
    </row>
    <row r="5274" spans="1:8" s="240" customFormat="1">
      <c r="A5274" s="270"/>
      <c r="B5274" s="271"/>
      <c r="C5274" s="270"/>
      <c r="D5274" s="272"/>
      <c r="E5274" s="247"/>
      <c r="F5274" s="273"/>
      <c r="G5274" s="661"/>
      <c r="H5274" s="662"/>
    </row>
    <row r="5275" spans="1:8" s="240" customFormat="1">
      <c r="A5275" s="270"/>
      <c r="B5275" s="271"/>
      <c r="C5275" s="270"/>
      <c r="D5275" s="272"/>
      <c r="E5275" s="247"/>
      <c r="F5275" s="273"/>
      <c r="G5275" s="661"/>
      <c r="H5275" s="662"/>
    </row>
    <row r="5276" spans="1:8" s="240" customFormat="1">
      <c r="A5276" s="270"/>
      <c r="B5276" s="271"/>
      <c r="C5276" s="270"/>
      <c r="D5276" s="272"/>
      <c r="E5276" s="247"/>
      <c r="F5276" s="273"/>
      <c r="G5276" s="661"/>
      <c r="H5276" s="662"/>
    </row>
    <row r="5277" spans="1:8" s="240" customFormat="1">
      <c r="A5277" s="270"/>
      <c r="B5277" s="271"/>
      <c r="C5277" s="270"/>
      <c r="D5277" s="272"/>
      <c r="E5277" s="247"/>
      <c r="F5277" s="273"/>
      <c r="G5277" s="661"/>
      <c r="H5277" s="662"/>
    </row>
    <row r="5278" spans="1:8" s="240" customFormat="1">
      <c r="A5278" s="270"/>
      <c r="B5278" s="271"/>
      <c r="C5278" s="270"/>
      <c r="D5278" s="272"/>
      <c r="E5278" s="247"/>
      <c r="F5278" s="273"/>
      <c r="G5278" s="661"/>
      <c r="H5278" s="662"/>
    </row>
    <row r="5279" spans="1:8" s="240" customFormat="1">
      <c r="A5279" s="270"/>
      <c r="B5279" s="271"/>
      <c r="C5279" s="270"/>
      <c r="D5279" s="272"/>
      <c r="E5279" s="247"/>
      <c r="F5279" s="273"/>
      <c r="G5279" s="661"/>
      <c r="H5279" s="662"/>
    </row>
    <row r="5280" spans="1:8" s="240" customFormat="1">
      <c r="A5280" s="270"/>
      <c r="B5280" s="271"/>
      <c r="C5280" s="270"/>
      <c r="D5280" s="272"/>
      <c r="E5280" s="247"/>
      <c r="F5280" s="273"/>
      <c r="G5280" s="661"/>
      <c r="H5280" s="662"/>
    </row>
    <row r="5281" spans="1:8" s="240" customFormat="1">
      <c r="A5281" s="270"/>
      <c r="B5281" s="271"/>
      <c r="C5281" s="270"/>
      <c r="D5281" s="272"/>
      <c r="E5281" s="247"/>
      <c r="F5281" s="273"/>
      <c r="G5281" s="661"/>
      <c r="H5281" s="662"/>
    </row>
    <row r="5282" spans="1:8" s="240" customFormat="1">
      <c r="A5282" s="270"/>
      <c r="B5282" s="271"/>
      <c r="C5282" s="270"/>
      <c r="D5282" s="272"/>
      <c r="E5282" s="247"/>
      <c r="F5282" s="273"/>
      <c r="G5282" s="661"/>
      <c r="H5282" s="662"/>
    </row>
    <row r="5283" spans="1:8" s="240" customFormat="1">
      <c r="A5283" s="270"/>
      <c r="B5283" s="271"/>
      <c r="C5283" s="270"/>
      <c r="D5283" s="272"/>
      <c r="E5283" s="247"/>
      <c r="F5283" s="273"/>
      <c r="G5283" s="661"/>
      <c r="H5283" s="662"/>
    </row>
    <row r="5284" spans="1:8" s="240" customFormat="1">
      <c r="A5284" s="270"/>
      <c r="B5284" s="271"/>
      <c r="C5284" s="270"/>
      <c r="D5284" s="272"/>
      <c r="E5284" s="247"/>
      <c r="F5284" s="273"/>
      <c r="G5284" s="661"/>
      <c r="H5284" s="662"/>
    </row>
    <row r="5285" spans="1:8" s="240" customFormat="1">
      <c r="A5285" s="270"/>
      <c r="B5285" s="271"/>
      <c r="C5285" s="270"/>
      <c r="D5285" s="272"/>
      <c r="E5285" s="247"/>
      <c r="F5285" s="273"/>
      <c r="G5285" s="661"/>
      <c r="H5285" s="662"/>
    </row>
    <row r="5286" spans="1:8" s="240" customFormat="1">
      <c r="A5286" s="270"/>
      <c r="B5286" s="271"/>
      <c r="C5286" s="270"/>
      <c r="D5286" s="272"/>
      <c r="E5286" s="247"/>
      <c r="F5286" s="273"/>
      <c r="G5286" s="661"/>
      <c r="H5286" s="662"/>
    </row>
    <row r="5287" spans="1:8" s="240" customFormat="1">
      <c r="A5287" s="270"/>
      <c r="B5287" s="271"/>
      <c r="C5287" s="270"/>
      <c r="D5287" s="272"/>
      <c r="E5287" s="247"/>
      <c r="F5287" s="273"/>
      <c r="G5287" s="661"/>
      <c r="H5287" s="662"/>
    </row>
    <row r="5288" spans="1:8" s="240" customFormat="1">
      <c r="A5288" s="270"/>
      <c r="B5288" s="271"/>
      <c r="C5288" s="270"/>
      <c r="D5288" s="272"/>
      <c r="E5288" s="247"/>
      <c r="F5288" s="273"/>
      <c r="G5288" s="661"/>
      <c r="H5288" s="662"/>
    </row>
    <row r="5289" spans="1:8" s="240" customFormat="1">
      <c r="A5289" s="270"/>
      <c r="B5289" s="271"/>
      <c r="C5289" s="270"/>
      <c r="D5289" s="272"/>
      <c r="E5289" s="247"/>
      <c r="F5289" s="273"/>
      <c r="G5289" s="661"/>
      <c r="H5289" s="662"/>
    </row>
    <row r="5290" spans="1:8" s="240" customFormat="1">
      <c r="A5290" s="270"/>
      <c r="B5290" s="271"/>
      <c r="C5290" s="270"/>
      <c r="D5290" s="272"/>
      <c r="E5290" s="247"/>
      <c r="F5290" s="273"/>
      <c r="G5290" s="661"/>
      <c r="H5290" s="662"/>
    </row>
    <row r="5291" spans="1:8" s="240" customFormat="1">
      <c r="A5291" s="270"/>
      <c r="B5291" s="271"/>
      <c r="C5291" s="270"/>
      <c r="D5291" s="272"/>
      <c r="E5291" s="247"/>
      <c r="F5291" s="273"/>
      <c r="G5291" s="661"/>
      <c r="H5291" s="662"/>
    </row>
    <row r="5292" spans="1:8" s="240" customFormat="1">
      <c r="A5292" s="270"/>
      <c r="B5292" s="271"/>
      <c r="C5292" s="270"/>
      <c r="D5292" s="272"/>
      <c r="E5292" s="247"/>
      <c r="F5292" s="273"/>
      <c r="G5292" s="661"/>
      <c r="H5292" s="662"/>
    </row>
    <row r="5293" spans="1:8" s="240" customFormat="1">
      <c r="A5293" s="270"/>
      <c r="B5293" s="271"/>
      <c r="C5293" s="270"/>
      <c r="D5293" s="272"/>
      <c r="E5293" s="247"/>
      <c r="F5293" s="273"/>
      <c r="G5293" s="661"/>
      <c r="H5293" s="662"/>
    </row>
    <row r="5294" spans="1:8" s="240" customFormat="1">
      <c r="A5294" s="270"/>
      <c r="B5294" s="271"/>
      <c r="C5294" s="270"/>
      <c r="D5294" s="272"/>
      <c r="E5294" s="247"/>
      <c r="F5294" s="273"/>
      <c r="G5294" s="661"/>
      <c r="H5294" s="662"/>
    </row>
    <row r="5295" spans="1:8" s="240" customFormat="1">
      <c r="A5295" s="270"/>
      <c r="B5295" s="271"/>
      <c r="C5295" s="270"/>
      <c r="D5295" s="272"/>
      <c r="E5295" s="247"/>
      <c r="F5295" s="273"/>
      <c r="G5295" s="661"/>
      <c r="H5295" s="662"/>
    </row>
    <row r="5296" spans="1:8" s="240" customFormat="1">
      <c r="A5296" s="270"/>
      <c r="B5296" s="271"/>
      <c r="C5296" s="270"/>
      <c r="D5296" s="272"/>
      <c r="E5296" s="247"/>
      <c r="F5296" s="273"/>
      <c r="G5296" s="661"/>
      <c r="H5296" s="662"/>
    </row>
    <row r="5297" spans="1:8" s="240" customFormat="1">
      <c r="A5297" s="270"/>
      <c r="B5297" s="271"/>
      <c r="C5297" s="270"/>
      <c r="D5297" s="272"/>
      <c r="E5297" s="247"/>
      <c r="F5297" s="273"/>
      <c r="G5297" s="661"/>
      <c r="H5297" s="662"/>
    </row>
    <row r="5298" spans="1:8" s="240" customFormat="1">
      <c r="A5298" s="270"/>
      <c r="B5298" s="271"/>
      <c r="C5298" s="270"/>
      <c r="D5298" s="272"/>
      <c r="E5298" s="247"/>
      <c r="F5298" s="273"/>
      <c r="G5298" s="661"/>
      <c r="H5298" s="662"/>
    </row>
    <row r="5299" spans="1:8" s="240" customFormat="1">
      <c r="A5299" s="270"/>
      <c r="B5299" s="271"/>
      <c r="C5299" s="270"/>
      <c r="D5299" s="272"/>
      <c r="E5299" s="247"/>
      <c r="F5299" s="273"/>
      <c r="G5299" s="661"/>
      <c r="H5299" s="662"/>
    </row>
    <row r="5300" spans="1:8" s="240" customFormat="1">
      <c r="A5300" s="270"/>
      <c r="B5300" s="271"/>
      <c r="C5300" s="270"/>
      <c r="D5300" s="272"/>
      <c r="E5300" s="247"/>
      <c r="F5300" s="273"/>
      <c r="G5300" s="661"/>
      <c r="H5300" s="662"/>
    </row>
    <row r="5301" spans="1:8" s="240" customFormat="1">
      <c r="A5301" s="270"/>
      <c r="B5301" s="271"/>
      <c r="C5301" s="270"/>
      <c r="D5301" s="272"/>
      <c r="E5301" s="247"/>
      <c r="F5301" s="273"/>
      <c r="G5301" s="661"/>
      <c r="H5301" s="662"/>
    </row>
    <row r="5302" spans="1:8" s="240" customFormat="1">
      <c r="A5302" s="270"/>
      <c r="B5302" s="271"/>
      <c r="C5302" s="270"/>
      <c r="D5302" s="272"/>
      <c r="E5302" s="247"/>
      <c r="F5302" s="273"/>
      <c r="G5302" s="661"/>
      <c r="H5302" s="662"/>
    </row>
    <row r="5303" spans="1:8" s="240" customFormat="1">
      <c r="A5303" s="270"/>
      <c r="B5303" s="271"/>
      <c r="C5303" s="270"/>
      <c r="D5303" s="272"/>
      <c r="E5303" s="247"/>
      <c r="F5303" s="273"/>
      <c r="G5303" s="661"/>
      <c r="H5303" s="662"/>
    </row>
    <row r="5304" spans="1:8" s="240" customFormat="1">
      <c r="A5304" s="270"/>
      <c r="B5304" s="271"/>
      <c r="C5304" s="270"/>
      <c r="D5304" s="272"/>
      <c r="E5304" s="247"/>
      <c r="F5304" s="273"/>
      <c r="G5304" s="661"/>
      <c r="H5304" s="662"/>
    </row>
    <row r="5305" spans="1:8" s="240" customFormat="1">
      <c r="A5305" s="270"/>
      <c r="B5305" s="271"/>
      <c r="C5305" s="270"/>
      <c r="D5305" s="272"/>
      <c r="E5305" s="247"/>
      <c r="F5305" s="273"/>
      <c r="G5305" s="661"/>
      <c r="H5305" s="662"/>
    </row>
    <row r="5306" spans="1:8" s="240" customFormat="1">
      <c r="A5306" s="270"/>
      <c r="B5306" s="271"/>
      <c r="C5306" s="270"/>
      <c r="D5306" s="272"/>
      <c r="E5306" s="247"/>
      <c r="F5306" s="273"/>
      <c r="G5306" s="661"/>
      <c r="H5306" s="662"/>
    </row>
    <row r="5307" spans="1:8" s="240" customFormat="1">
      <c r="A5307" s="270"/>
      <c r="B5307" s="271"/>
      <c r="C5307" s="270"/>
      <c r="D5307" s="272"/>
      <c r="E5307" s="247"/>
      <c r="F5307" s="273"/>
      <c r="G5307" s="661"/>
      <c r="H5307" s="662"/>
    </row>
    <row r="5308" spans="1:8" s="240" customFormat="1">
      <c r="A5308" s="270"/>
      <c r="B5308" s="271"/>
      <c r="C5308" s="270"/>
      <c r="D5308" s="272"/>
      <c r="E5308" s="247"/>
      <c r="F5308" s="273"/>
      <c r="G5308" s="661"/>
      <c r="H5308" s="662"/>
    </row>
    <row r="5309" spans="1:8" s="240" customFormat="1">
      <c r="A5309" s="270"/>
      <c r="B5309" s="271"/>
      <c r="C5309" s="270"/>
      <c r="D5309" s="272"/>
      <c r="E5309" s="247"/>
      <c r="F5309" s="273"/>
      <c r="G5309" s="661"/>
      <c r="H5309" s="662"/>
    </row>
    <row r="5310" spans="1:8" s="240" customFormat="1">
      <c r="A5310" s="270"/>
      <c r="B5310" s="271"/>
      <c r="C5310" s="270"/>
      <c r="D5310" s="272"/>
      <c r="E5310" s="247"/>
      <c r="F5310" s="273"/>
      <c r="G5310" s="661"/>
      <c r="H5310" s="662"/>
    </row>
    <row r="5311" spans="1:8" s="240" customFormat="1">
      <c r="A5311" s="270"/>
      <c r="B5311" s="271"/>
      <c r="C5311" s="270"/>
      <c r="D5311" s="272"/>
      <c r="E5311" s="247"/>
      <c r="F5311" s="273"/>
      <c r="G5311" s="661"/>
      <c r="H5311" s="662"/>
    </row>
    <row r="5312" spans="1:8" s="240" customFormat="1">
      <c r="A5312" s="270"/>
      <c r="B5312" s="271"/>
      <c r="C5312" s="270"/>
      <c r="D5312" s="272"/>
      <c r="E5312" s="247"/>
      <c r="F5312" s="273"/>
      <c r="G5312" s="661"/>
      <c r="H5312" s="662"/>
    </row>
    <row r="5313" spans="1:8" s="240" customFormat="1">
      <c r="A5313" s="270"/>
      <c r="B5313" s="271"/>
      <c r="C5313" s="270"/>
      <c r="D5313" s="272"/>
      <c r="E5313" s="247"/>
      <c r="F5313" s="273"/>
      <c r="G5313" s="661"/>
      <c r="H5313" s="662"/>
    </row>
    <row r="5314" spans="1:8" s="240" customFormat="1">
      <c r="A5314" s="270"/>
      <c r="B5314" s="271"/>
      <c r="C5314" s="270"/>
      <c r="D5314" s="272"/>
      <c r="E5314" s="247"/>
      <c r="F5314" s="273"/>
      <c r="G5314" s="661"/>
      <c r="H5314" s="662"/>
    </row>
    <row r="5315" spans="1:8" s="240" customFormat="1">
      <c r="A5315" s="270"/>
      <c r="B5315" s="271"/>
      <c r="C5315" s="270"/>
      <c r="D5315" s="272"/>
      <c r="E5315" s="247"/>
      <c r="F5315" s="273"/>
      <c r="G5315" s="661"/>
      <c r="H5315" s="662"/>
    </row>
    <row r="5316" spans="1:8" s="240" customFormat="1">
      <c r="A5316" s="270"/>
      <c r="B5316" s="271"/>
      <c r="C5316" s="270"/>
      <c r="D5316" s="272"/>
      <c r="E5316" s="247"/>
      <c r="F5316" s="273"/>
      <c r="G5316" s="661"/>
      <c r="H5316" s="662"/>
    </row>
    <row r="5317" spans="1:8" s="240" customFormat="1">
      <c r="A5317" s="270"/>
      <c r="B5317" s="271"/>
      <c r="C5317" s="270"/>
      <c r="D5317" s="272"/>
      <c r="E5317" s="247"/>
      <c r="F5317" s="273"/>
      <c r="G5317" s="661"/>
      <c r="H5317" s="662"/>
    </row>
    <row r="5318" spans="1:8" s="240" customFormat="1">
      <c r="A5318" s="270"/>
      <c r="B5318" s="271"/>
      <c r="C5318" s="270"/>
      <c r="D5318" s="272"/>
      <c r="E5318" s="247"/>
      <c r="F5318" s="273"/>
      <c r="G5318" s="661"/>
      <c r="H5318" s="662"/>
    </row>
    <row r="5319" spans="1:8" s="240" customFormat="1">
      <c r="A5319" s="270"/>
      <c r="B5319" s="271"/>
      <c r="C5319" s="270"/>
      <c r="D5319" s="272"/>
      <c r="E5319" s="247"/>
      <c r="F5319" s="273"/>
      <c r="G5319" s="661"/>
      <c r="H5319" s="662"/>
    </row>
    <row r="5320" spans="1:8" s="240" customFormat="1">
      <c r="A5320" s="270"/>
      <c r="B5320" s="271"/>
      <c r="C5320" s="270"/>
      <c r="D5320" s="272"/>
      <c r="E5320" s="247"/>
      <c r="F5320" s="273"/>
      <c r="G5320" s="661"/>
      <c r="H5320" s="662"/>
    </row>
    <row r="5321" spans="1:8" s="240" customFormat="1">
      <c r="A5321" s="270"/>
      <c r="B5321" s="271"/>
      <c r="C5321" s="270"/>
      <c r="D5321" s="272"/>
      <c r="E5321" s="247"/>
      <c r="F5321" s="273"/>
      <c r="G5321" s="661"/>
      <c r="H5321" s="662"/>
    </row>
    <row r="5322" spans="1:8" s="240" customFormat="1">
      <c r="A5322" s="270"/>
      <c r="B5322" s="271"/>
      <c r="C5322" s="270"/>
      <c r="D5322" s="272"/>
      <c r="E5322" s="247"/>
      <c r="F5322" s="273"/>
      <c r="G5322" s="661"/>
      <c r="H5322" s="662"/>
    </row>
    <row r="5323" spans="1:8" s="240" customFormat="1">
      <c r="A5323" s="270"/>
      <c r="B5323" s="271"/>
      <c r="C5323" s="270"/>
      <c r="D5323" s="272"/>
      <c r="E5323" s="247"/>
      <c r="F5323" s="273"/>
      <c r="G5323" s="661"/>
      <c r="H5323" s="662"/>
    </row>
    <row r="5324" spans="1:8" s="240" customFormat="1">
      <c r="A5324" s="270"/>
      <c r="B5324" s="271"/>
      <c r="C5324" s="270"/>
      <c r="D5324" s="272"/>
      <c r="E5324" s="247"/>
      <c r="F5324" s="273"/>
      <c r="G5324" s="661"/>
      <c r="H5324" s="662"/>
    </row>
    <row r="5325" spans="1:8" s="240" customFormat="1">
      <c r="A5325" s="270"/>
      <c r="B5325" s="271"/>
      <c r="C5325" s="270"/>
      <c r="D5325" s="272"/>
      <c r="E5325" s="247"/>
      <c r="F5325" s="273"/>
      <c r="G5325" s="661"/>
      <c r="H5325" s="662"/>
    </row>
    <row r="5326" spans="1:8" s="240" customFormat="1">
      <c r="A5326" s="270"/>
      <c r="B5326" s="271"/>
      <c r="C5326" s="270"/>
      <c r="D5326" s="272"/>
      <c r="E5326" s="247"/>
      <c r="F5326" s="273"/>
      <c r="G5326" s="661"/>
      <c r="H5326" s="662"/>
    </row>
    <row r="5327" spans="1:8" s="240" customFormat="1">
      <c r="A5327" s="270"/>
      <c r="B5327" s="271"/>
      <c r="C5327" s="270"/>
      <c r="D5327" s="272"/>
      <c r="E5327" s="247"/>
      <c r="F5327" s="273"/>
      <c r="G5327" s="661"/>
      <c r="H5327" s="662"/>
    </row>
    <row r="5328" spans="1:8" s="240" customFormat="1">
      <c r="A5328" s="270"/>
      <c r="B5328" s="271"/>
      <c r="C5328" s="270"/>
      <c r="D5328" s="272"/>
      <c r="E5328" s="247"/>
      <c r="F5328" s="273"/>
      <c r="G5328" s="661"/>
      <c r="H5328" s="662"/>
    </row>
    <row r="5329" spans="1:8" s="240" customFormat="1">
      <c r="A5329" s="270"/>
      <c r="B5329" s="271"/>
      <c r="C5329" s="270"/>
      <c r="D5329" s="272"/>
      <c r="E5329" s="247"/>
      <c r="F5329" s="273"/>
      <c r="G5329" s="661"/>
      <c r="H5329" s="662"/>
    </row>
    <row r="5330" spans="1:8" s="240" customFormat="1">
      <c r="A5330" s="270"/>
      <c r="B5330" s="271"/>
      <c r="C5330" s="270"/>
      <c r="D5330" s="272"/>
      <c r="E5330" s="247"/>
      <c r="F5330" s="273"/>
      <c r="G5330" s="661"/>
      <c r="H5330" s="662"/>
    </row>
    <row r="5331" spans="1:8" s="240" customFormat="1">
      <c r="A5331" s="270"/>
      <c r="B5331" s="271"/>
      <c r="C5331" s="270"/>
      <c r="D5331" s="272"/>
      <c r="E5331" s="247"/>
      <c r="F5331" s="273"/>
      <c r="G5331" s="661"/>
      <c r="H5331" s="662"/>
    </row>
    <row r="5332" spans="1:8" s="240" customFormat="1">
      <c r="A5332" s="270"/>
      <c r="B5332" s="271"/>
      <c r="C5332" s="270"/>
      <c r="D5332" s="272"/>
      <c r="E5332" s="247"/>
      <c r="F5332" s="273"/>
      <c r="G5332" s="661"/>
      <c r="H5332" s="662"/>
    </row>
    <row r="5333" spans="1:8" s="240" customFormat="1">
      <c r="A5333" s="270"/>
      <c r="B5333" s="271"/>
      <c r="C5333" s="270"/>
      <c r="D5333" s="272"/>
      <c r="E5333" s="247"/>
      <c r="F5333" s="273"/>
      <c r="G5333" s="661"/>
      <c r="H5333" s="662"/>
    </row>
    <row r="5334" spans="1:8" s="240" customFormat="1">
      <c r="A5334" s="270"/>
      <c r="B5334" s="271"/>
      <c r="C5334" s="270"/>
      <c r="D5334" s="272"/>
      <c r="E5334" s="247"/>
      <c r="F5334" s="273"/>
      <c r="G5334" s="661"/>
      <c r="H5334" s="662"/>
    </row>
    <row r="5335" spans="1:8" s="240" customFormat="1">
      <c r="A5335" s="270"/>
      <c r="B5335" s="271"/>
      <c r="C5335" s="270"/>
      <c r="D5335" s="272"/>
      <c r="E5335" s="247"/>
      <c r="F5335" s="273"/>
      <c r="G5335" s="661"/>
      <c r="H5335" s="662"/>
    </row>
    <row r="5336" spans="1:8" s="240" customFormat="1">
      <c r="A5336" s="270"/>
      <c r="B5336" s="271"/>
      <c r="C5336" s="270"/>
      <c r="D5336" s="272"/>
      <c r="E5336" s="247"/>
      <c r="F5336" s="273"/>
      <c r="G5336" s="661"/>
      <c r="H5336" s="662"/>
    </row>
    <row r="5337" spans="1:8" s="240" customFormat="1">
      <c r="A5337" s="270"/>
      <c r="B5337" s="271"/>
      <c r="C5337" s="270"/>
      <c r="D5337" s="272"/>
      <c r="E5337" s="247"/>
      <c r="F5337" s="273"/>
      <c r="G5337" s="661"/>
      <c r="H5337" s="662"/>
    </row>
    <row r="5338" spans="1:8" s="240" customFormat="1">
      <c r="A5338" s="270"/>
      <c r="B5338" s="271"/>
      <c r="C5338" s="270"/>
      <c r="D5338" s="272"/>
      <c r="E5338" s="247"/>
      <c r="F5338" s="273"/>
      <c r="G5338" s="661"/>
      <c r="H5338" s="662"/>
    </row>
    <row r="5339" spans="1:8" s="240" customFormat="1">
      <c r="A5339" s="270"/>
      <c r="B5339" s="271"/>
      <c r="C5339" s="270"/>
      <c r="D5339" s="272"/>
      <c r="E5339" s="247"/>
      <c r="F5339" s="273"/>
      <c r="G5339" s="661"/>
      <c r="H5339" s="662"/>
    </row>
    <row r="5340" spans="1:8" s="240" customFormat="1">
      <c r="A5340" s="270"/>
      <c r="B5340" s="271"/>
      <c r="C5340" s="270"/>
      <c r="D5340" s="272"/>
      <c r="E5340" s="247"/>
      <c r="F5340" s="273"/>
      <c r="G5340" s="661"/>
      <c r="H5340" s="662"/>
    </row>
    <row r="5341" spans="1:8" s="240" customFormat="1">
      <c r="A5341" s="270"/>
      <c r="B5341" s="271"/>
      <c r="C5341" s="270"/>
      <c r="D5341" s="272"/>
      <c r="E5341" s="247"/>
      <c r="F5341" s="273"/>
      <c r="G5341" s="661"/>
      <c r="H5341" s="662"/>
    </row>
    <row r="5342" spans="1:8" s="240" customFormat="1">
      <c r="A5342" s="270"/>
      <c r="B5342" s="271"/>
      <c r="C5342" s="270"/>
      <c r="D5342" s="272"/>
      <c r="E5342" s="247"/>
      <c r="F5342" s="273"/>
      <c r="G5342" s="661"/>
      <c r="H5342" s="662"/>
    </row>
    <row r="5343" spans="1:8" s="240" customFormat="1">
      <c r="A5343" s="270"/>
      <c r="B5343" s="271"/>
      <c r="C5343" s="270"/>
      <c r="D5343" s="272"/>
      <c r="E5343" s="247"/>
      <c r="F5343" s="273"/>
      <c r="G5343" s="661"/>
      <c r="H5343" s="662"/>
    </row>
    <row r="5344" spans="1:8" s="240" customFormat="1">
      <c r="A5344" s="270"/>
      <c r="B5344" s="271"/>
      <c r="C5344" s="270"/>
      <c r="D5344" s="272"/>
      <c r="E5344" s="247"/>
      <c r="F5344" s="273"/>
      <c r="G5344" s="661"/>
      <c r="H5344" s="662"/>
    </row>
    <row r="5345" spans="1:8" s="240" customFormat="1">
      <c r="A5345" s="270"/>
      <c r="B5345" s="271"/>
      <c r="C5345" s="270"/>
      <c r="D5345" s="272"/>
      <c r="E5345" s="247"/>
      <c r="F5345" s="273"/>
      <c r="G5345" s="661"/>
      <c r="H5345" s="662"/>
    </row>
    <row r="5346" spans="1:8" s="240" customFormat="1">
      <c r="A5346" s="270"/>
      <c r="B5346" s="271"/>
      <c r="C5346" s="270"/>
      <c r="D5346" s="272"/>
      <c r="E5346" s="247"/>
      <c r="F5346" s="273"/>
      <c r="G5346" s="661"/>
      <c r="H5346" s="662"/>
    </row>
    <row r="5347" spans="1:8" s="240" customFormat="1">
      <c r="A5347" s="270"/>
      <c r="B5347" s="271"/>
      <c r="C5347" s="270"/>
      <c r="D5347" s="272"/>
      <c r="E5347" s="247"/>
      <c r="F5347" s="273"/>
      <c r="G5347" s="661"/>
      <c r="H5347" s="662"/>
    </row>
    <row r="5348" spans="1:8" s="240" customFormat="1">
      <c r="A5348" s="270"/>
      <c r="B5348" s="271"/>
      <c r="C5348" s="270"/>
      <c r="D5348" s="272"/>
      <c r="E5348" s="247"/>
      <c r="F5348" s="273"/>
      <c r="G5348" s="661"/>
      <c r="H5348" s="662"/>
    </row>
    <row r="5349" spans="1:8" s="240" customFormat="1">
      <c r="A5349" s="270"/>
      <c r="B5349" s="271"/>
      <c r="C5349" s="270"/>
      <c r="D5349" s="272"/>
      <c r="E5349" s="247"/>
      <c r="F5349" s="273"/>
      <c r="G5349" s="661"/>
      <c r="H5349" s="662"/>
    </row>
    <row r="5350" spans="1:8" s="240" customFormat="1">
      <c r="A5350" s="270"/>
      <c r="B5350" s="271"/>
      <c r="C5350" s="270"/>
      <c r="D5350" s="272"/>
      <c r="E5350" s="247"/>
      <c r="F5350" s="273"/>
      <c r="G5350" s="661"/>
      <c r="H5350" s="662"/>
    </row>
    <row r="5351" spans="1:8" s="240" customFormat="1">
      <c r="A5351" s="270"/>
      <c r="B5351" s="271"/>
      <c r="C5351" s="270"/>
      <c r="D5351" s="272"/>
      <c r="E5351" s="247"/>
      <c r="F5351" s="273"/>
      <c r="G5351" s="661"/>
      <c r="H5351" s="662"/>
    </row>
    <row r="5352" spans="1:8" s="240" customFormat="1">
      <c r="A5352" s="270"/>
      <c r="B5352" s="271"/>
      <c r="C5352" s="270"/>
      <c r="D5352" s="272"/>
      <c r="E5352" s="247"/>
      <c r="F5352" s="273"/>
      <c r="G5352" s="661"/>
      <c r="H5352" s="662"/>
    </row>
    <row r="5353" spans="1:8" s="240" customFormat="1">
      <c r="A5353" s="270"/>
      <c r="B5353" s="271"/>
      <c r="C5353" s="270"/>
      <c r="D5353" s="272"/>
      <c r="E5353" s="247"/>
      <c r="F5353" s="273"/>
      <c r="G5353" s="661"/>
      <c r="H5353" s="662"/>
    </row>
    <row r="5354" spans="1:8" s="240" customFormat="1">
      <c r="A5354" s="270"/>
      <c r="B5354" s="271"/>
      <c r="C5354" s="270"/>
      <c r="D5354" s="272"/>
      <c r="E5354" s="247"/>
      <c r="F5354" s="273"/>
      <c r="G5354" s="661"/>
      <c r="H5354" s="662"/>
    </row>
    <row r="5355" spans="1:8" s="240" customFormat="1">
      <c r="A5355" s="270"/>
      <c r="B5355" s="271"/>
      <c r="C5355" s="270"/>
      <c r="D5355" s="272"/>
      <c r="E5355" s="247"/>
      <c r="F5355" s="273"/>
      <c r="G5355" s="661"/>
      <c r="H5355" s="662"/>
    </row>
    <row r="5356" spans="1:8" s="240" customFormat="1">
      <c r="A5356" s="270"/>
      <c r="B5356" s="271"/>
      <c r="C5356" s="270"/>
      <c r="D5356" s="272"/>
      <c r="E5356" s="247"/>
      <c r="F5356" s="273"/>
      <c r="G5356" s="661"/>
      <c r="H5356" s="662"/>
    </row>
    <row r="5357" spans="1:8" s="240" customFormat="1">
      <c r="A5357" s="270"/>
      <c r="B5357" s="271"/>
      <c r="C5357" s="270"/>
      <c r="D5357" s="272"/>
      <c r="E5357" s="247"/>
      <c r="F5357" s="273"/>
      <c r="G5357" s="661"/>
      <c r="H5357" s="662"/>
    </row>
    <row r="5358" spans="1:8" s="240" customFormat="1">
      <c r="A5358" s="270"/>
      <c r="B5358" s="271"/>
      <c r="C5358" s="270"/>
      <c r="D5358" s="272"/>
      <c r="E5358" s="247"/>
      <c r="F5358" s="273"/>
      <c r="G5358" s="661"/>
      <c r="H5358" s="662"/>
    </row>
    <row r="5359" spans="1:8" s="240" customFormat="1">
      <c r="A5359" s="270"/>
      <c r="B5359" s="271"/>
      <c r="C5359" s="270"/>
      <c r="D5359" s="272"/>
      <c r="E5359" s="247"/>
      <c r="F5359" s="273"/>
      <c r="G5359" s="661"/>
      <c r="H5359" s="662"/>
    </row>
    <row r="5360" spans="1:8" s="240" customFormat="1">
      <c r="A5360" s="270"/>
      <c r="B5360" s="271"/>
      <c r="C5360" s="270"/>
      <c r="D5360" s="272"/>
      <c r="E5360" s="247"/>
      <c r="F5360" s="273"/>
      <c r="G5360" s="661"/>
      <c r="H5360" s="662"/>
    </row>
    <row r="5361" spans="1:8" s="240" customFormat="1">
      <c r="A5361" s="270"/>
      <c r="B5361" s="271"/>
      <c r="C5361" s="270"/>
      <c r="D5361" s="272"/>
      <c r="E5361" s="247"/>
      <c r="F5361" s="273"/>
      <c r="G5361" s="661"/>
      <c r="H5361" s="662"/>
    </row>
    <row r="5362" spans="1:8" s="240" customFormat="1">
      <c r="A5362" s="270"/>
      <c r="B5362" s="271"/>
      <c r="C5362" s="270"/>
      <c r="D5362" s="272"/>
      <c r="E5362" s="247"/>
      <c r="F5362" s="273"/>
      <c r="G5362" s="661"/>
      <c r="H5362" s="662"/>
    </row>
    <row r="5363" spans="1:8" s="240" customFormat="1">
      <c r="A5363" s="270"/>
      <c r="B5363" s="271"/>
      <c r="C5363" s="270"/>
      <c r="D5363" s="272"/>
      <c r="E5363" s="247"/>
      <c r="F5363" s="273"/>
      <c r="G5363" s="661"/>
      <c r="H5363" s="662"/>
    </row>
    <row r="5364" spans="1:8" s="240" customFormat="1">
      <c r="A5364" s="270"/>
      <c r="B5364" s="271"/>
      <c r="C5364" s="270"/>
      <c r="D5364" s="272"/>
      <c r="E5364" s="247"/>
      <c r="F5364" s="273"/>
      <c r="G5364" s="661"/>
      <c r="H5364" s="662"/>
    </row>
    <row r="5365" spans="1:8" s="240" customFormat="1">
      <c r="A5365" s="270"/>
      <c r="B5365" s="271"/>
      <c r="C5365" s="270"/>
      <c r="D5365" s="272"/>
      <c r="E5365" s="247"/>
      <c r="F5365" s="273"/>
      <c r="G5365" s="661"/>
      <c r="H5365" s="662"/>
    </row>
    <row r="5366" spans="1:8" s="240" customFormat="1">
      <c r="A5366" s="270"/>
      <c r="B5366" s="271"/>
      <c r="C5366" s="270"/>
      <c r="D5366" s="272"/>
      <c r="E5366" s="247"/>
      <c r="F5366" s="273"/>
      <c r="G5366" s="661"/>
      <c r="H5366" s="662"/>
    </row>
    <row r="5367" spans="1:8" s="240" customFormat="1">
      <c r="A5367" s="270"/>
      <c r="B5367" s="271"/>
      <c r="C5367" s="270"/>
      <c r="D5367" s="272"/>
      <c r="E5367" s="247"/>
      <c r="F5367" s="273"/>
      <c r="G5367" s="661"/>
      <c r="H5367" s="662"/>
    </row>
    <row r="5368" spans="1:8" s="240" customFormat="1">
      <c r="A5368" s="270"/>
      <c r="B5368" s="271"/>
      <c r="C5368" s="270"/>
      <c r="D5368" s="272"/>
      <c r="E5368" s="247"/>
      <c r="F5368" s="273"/>
      <c r="G5368" s="661"/>
      <c r="H5368" s="662"/>
    </row>
    <row r="5369" spans="1:8" s="240" customFormat="1">
      <c r="A5369" s="270"/>
      <c r="B5369" s="271"/>
      <c r="C5369" s="270"/>
      <c r="D5369" s="272"/>
      <c r="E5369" s="247"/>
      <c r="F5369" s="273"/>
      <c r="G5369" s="661"/>
      <c r="H5369" s="662"/>
    </row>
    <row r="5370" spans="1:8" s="240" customFormat="1">
      <c r="A5370" s="270"/>
      <c r="B5370" s="271"/>
      <c r="C5370" s="270"/>
      <c r="D5370" s="272"/>
      <c r="E5370" s="247"/>
      <c r="F5370" s="273"/>
      <c r="G5370" s="661"/>
      <c r="H5370" s="662"/>
    </row>
    <row r="5371" spans="1:8" s="240" customFormat="1">
      <c r="A5371" s="270"/>
      <c r="B5371" s="271"/>
      <c r="C5371" s="270"/>
      <c r="D5371" s="272"/>
      <c r="E5371" s="247"/>
      <c r="F5371" s="273"/>
      <c r="G5371" s="661"/>
      <c r="H5371" s="662"/>
    </row>
    <row r="5372" spans="1:8" s="240" customFormat="1">
      <c r="A5372" s="270"/>
      <c r="B5372" s="271"/>
      <c r="C5372" s="270"/>
      <c r="D5372" s="272"/>
      <c r="E5372" s="247"/>
      <c r="F5372" s="273"/>
      <c r="G5372" s="661"/>
      <c r="H5372" s="662"/>
    </row>
    <row r="5373" spans="1:8" s="240" customFormat="1">
      <c r="A5373" s="270"/>
      <c r="B5373" s="271"/>
      <c r="C5373" s="270"/>
      <c r="D5373" s="272"/>
      <c r="E5373" s="247"/>
      <c r="F5373" s="273"/>
      <c r="G5373" s="661"/>
      <c r="H5373" s="662"/>
    </row>
    <row r="5374" spans="1:8" s="240" customFormat="1">
      <c r="A5374" s="270"/>
      <c r="B5374" s="271"/>
      <c r="C5374" s="270"/>
      <c r="D5374" s="272"/>
      <c r="E5374" s="247"/>
      <c r="F5374" s="273"/>
      <c r="G5374" s="661"/>
      <c r="H5374" s="662"/>
    </row>
    <row r="5375" spans="1:8" s="240" customFormat="1">
      <c r="A5375" s="270"/>
      <c r="B5375" s="271"/>
      <c r="C5375" s="270"/>
      <c r="D5375" s="272"/>
      <c r="E5375" s="247"/>
      <c r="F5375" s="273"/>
      <c r="G5375" s="661"/>
      <c r="H5375" s="662"/>
    </row>
    <row r="5376" spans="1:8" s="240" customFormat="1">
      <c r="A5376" s="270"/>
      <c r="B5376" s="271"/>
      <c r="C5376" s="270"/>
      <c r="D5376" s="272"/>
      <c r="E5376" s="247"/>
      <c r="F5376" s="273"/>
      <c r="G5376" s="661"/>
      <c r="H5376" s="662"/>
    </row>
    <row r="5377" spans="1:8" s="240" customFormat="1">
      <c r="A5377" s="270"/>
      <c r="B5377" s="271"/>
      <c r="C5377" s="270"/>
      <c r="D5377" s="272"/>
      <c r="E5377" s="247"/>
      <c r="F5377" s="273"/>
      <c r="G5377" s="661"/>
      <c r="H5377" s="662"/>
    </row>
    <row r="5378" spans="1:8" s="240" customFormat="1">
      <c r="A5378" s="270"/>
      <c r="B5378" s="271"/>
      <c r="C5378" s="270"/>
      <c r="D5378" s="272"/>
      <c r="E5378" s="247"/>
      <c r="F5378" s="273"/>
      <c r="G5378" s="661"/>
      <c r="H5378" s="662"/>
    </row>
    <row r="5379" spans="1:8" s="240" customFormat="1">
      <c r="A5379" s="270"/>
      <c r="B5379" s="271"/>
      <c r="C5379" s="270"/>
      <c r="D5379" s="272"/>
      <c r="E5379" s="247"/>
      <c r="F5379" s="273"/>
      <c r="G5379" s="661"/>
      <c r="H5379" s="662"/>
    </row>
    <row r="5380" spans="1:8" s="240" customFormat="1">
      <c r="A5380" s="270"/>
      <c r="B5380" s="271"/>
      <c r="C5380" s="270"/>
      <c r="D5380" s="272"/>
      <c r="E5380" s="247"/>
      <c r="F5380" s="273"/>
      <c r="G5380" s="661"/>
      <c r="H5380" s="662"/>
    </row>
    <row r="5381" spans="1:8" s="240" customFormat="1">
      <c r="A5381" s="270"/>
      <c r="B5381" s="271"/>
      <c r="C5381" s="270"/>
      <c r="D5381" s="272"/>
      <c r="E5381" s="247"/>
      <c r="F5381" s="273"/>
      <c r="G5381" s="661"/>
      <c r="H5381" s="662"/>
    </row>
    <row r="5382" spans="1:8" s="240" customFormat="1">
      <c r="A5382" s="270"/>
      <c r="B5382" s="271"/>
      <c r="C5382" s="270"/>
      <c r="D5382" s="272"/>
      <c r="E5382" s="247"/>
      <c r="F5382" s="273"/>
      <c r="G5382" s="661"/>
      <c r="H5382" s="662"/>
    </row>
    <row r="5383" spans="1:8" s="240" customFormat="1">
      <c r="A5383" s="270"/>
      <c r="B5383" s="271"/>
      <c r="C5383" s="270"/>
      <c r="D5383" s="272"/>
      <c r="E5383" s="247"/>
      <c r="F5383" s="273"/>
      <c r="G5383" s="661"/>
      <c r="H5383" s="662"/>
    </row>
    <row r="5384" spans="1:8" s="240" customFormat="1">
      <c r="A5384" s="270"/>
      <c r="B5384" s="271"/>
      <c r="C5384" s="270"/>
      <c r="D5384" s="272"/>
      <c r="E5384" s="247"/>
      <c r="F5384" s="273"/>
      <c r="G5384" s="661"/>
      <c r="H5384" s="662"/>
    </row>
    <row r="5385" spans="1:8" s="240" customFormat="1">
      <c r="A5385" s="270"/>
      <c r="B5385" s="271"/>
      <c r="C5385" s="270"/>
      <c r="D5385" s="272"/>
      <c r="E5385" s="247"/>
      <c r="F5385" s="273"/>
      <c r="G5385" s="661"/>
      <c r="H5385" s="662"/>
    </row>
    <row r="5386" spans="1:8" s="240" customFormat="1">
      <c r="A5386" s="270"/>
      <c r="B5386" s="271"/>
      <c r="C5386" s="270"/>
      <c r="D5386" s="272"/>
      <c r="E5386" s="247"/>
      <c r="F5386" s="273"/>
      <c r="G5386" s="661"/>
      <c r="H5386" s="662"/>
    </row>
    <row r="5387" spans="1:8" s="240" customFormat="1">
      <c r="A5387" s="270"/>
      <c r="B5387" s="271"/>
      <c r="C5387" s="270"/>
      <c r="D5387" s="272"/>
      <c r="E5387" s="247"/>
      <c r="F5387" s="273"/>
      <c r="G5387" s="661"/>
      <c r="H5387" s="662"/>
    </row>
    <row r="5388" spans="1:8" s="240" customFormat="1">
      <c r="A5388" s="270"/>
      <c r="B5388" s="271"/>
      <c r="C5388" s="270"/>
      <c r="D5388" s="272"/>
      <c r="E5388" s="247"/>
      <c r="F5388" s="273"/>
      <c r="G5388" s="661"/>
      <c r="H5388" s="662"/>
    </row>
    <row r="5389" spans="1:8" s="240" customFormat="1">
      <c r="A5389" s="270"/>
      <c r="B5389" s="271"/>
      <c r="C5389" s="270"/>
      <c r="D5389" s="272"/>
      <c r="E5389" s="247"/>
      <c r="F5389" s="273"/>
      <c r="G5389" s="661"/>
      <c r="H5389" s="662"/>
    </row>
    <row r="5390" spans="1:8" s="240" customFormat="1">
      <c r="A5390" s="270"/>
      <c r="B5390" s="271"/>
      <c r="C5390" s="270"/>
      <c r="D5390" s="272"/>
      <c r="E5390" s="247"/>
      <c r="F5390" s="273"/>
      <c r="G5390" s="661"/>
      <c r="H5390" s="662"/>
    </row>
    <row r="5391" spans="1:8" s="240" customFormat="1">
      <c r="A5391" s="270"/>
      <c r="B5391" s="271"/>
      <c r="C5391" s="270"/>
      <c r="D5391" s="272"/>
      <c r="E5391" s="247"/>
      <c r="F5391" s="273"/>
      <c r="G5391" s="661"/>
      <c r="H5391" s="662"/>
    </row>
    <row r="5392" spans="1:8" s="240" customFormat="1">
      <c r="A5392" s="270"/>
      <c r="B5392" s="271"/>
      <c r="C5392" s="270"/>
      <c r="D5392" s="272"/>
      <c r="E5392" s="247"/>
      <c r="F5392" s="273"/>
      <c r="G5392" s="661"/>
      <c r="H5392" s="662"/>
    </row>
    <row r="5393" spans="1:8" s="240" customFormat="1">
      <c r="A5393" s="270"/>
      <c r="B5393" s="271"/>
      <c r="C5393" s="270"/>
      <c r="D5393" s="272"/>
      <c r="E5393" s="247"/>
      <c r="F5393" s="273"/>
      <c r="G5393" s="661"/>
      <c r="H5393" s="662"/>
    </row>
    <row r="5394" spans="1:8" s="240" customFormat="1">
      <c r="A5394" s="270"/>
      <c r="B5394" s="271"/>
      <c r="C5394" s="270"/>
      <c r="D5394" s="272"/>
      <c r="E5394" s="247"/>
      <c r="F5394" s="273"/>
      <c r="G5394" s="661"/>
      <c r="H5394" s="662"/>
    </row>
    <row r="5395" spans="1:8" s="240" customFormat="1">
      <c r="A5395" s="270"/>
      <c r="B5395" s="271"/>
      <c r="C5395" s="270"/>
      <c r="D5395" s="272"/>
      <c r="E5395" s="247"/>
      <c r="F5395" s="273"/>
      <c r="G5395" s="661"/>
      <c r="H5395" s="662"/>
    </row>
    <row r="5396" spans="1:8" s="240" customFormat="1">
      <c r="A5396" s="270"/>
      <c r="B5396" s="271"/>
      <c r="C5396" s="270"/>
      <c r="D5396" s="272"/>
      <c r="E5396" s="247"/>
      <c r="F5396" s="273"/>
      <c r="G5396" s="661"/>
      <c r="H5396" s="662"/>
    </row>
    <row r="5397" spans="1:8" s="240" customFormat="1">
      <c r="A5397" s="270"/>
      <c r="B5397" s="271"/>
      <c r="C5397" s="270"/>
      <c r="D5397" s="272"/>
      <c r="E5397" s="247"/>
      <c r="F5397" s="273"/>
      <c r="G5397" s="661"/>
      <c r="H5397" s="662"/>
    </row>
    <row r="5398" spans="1:8" s="240" customFormat="1">
      <c r="A5398" s="270"/>
      <c r="B5398" s="271"/>
      <c r="C5398" s="270"/>
      <c r="D5398" s="272"/>
      <c r="E5398" s="247"/>
      <c r="F5398" s="273"/>
      <c r="G5398" s="661"/>
      <c r="H5398" s="662"/>
    </row>
    <row r="5399" spans="1:8" s="240" customFormat="1">
      <c r="A5399" s="270"/>
      <c r="B5399" s="271"/>
      <c r="C5399" s="270"/>
      <c r="D5399" s="272"/>
      <c r="E5399" s="247"/>
      <c r="F5399" s="273"/>
      <c r="G5399" s="661"/>
      <c r="H5399" s="662"/>
    </row>
    <row r="5400" spans="1:8" s="240" customFormat="1">
      <c r="A5400" s="270"/>
      <c r="B5400" s="271"/>
      <c r="C5400" s="270"/>
      <c r="D5400" s="272"/>
      <c r="E5400" s="247"/>
      <c r="F5400" s="273"/>
      <c r="G5400" s="661"/>
      <c r="H5400" s="662"/>
    </row>
    <row r="5401" spans="1:8" s="240" customFormat="1">
      <c r="A5401" s="270"/>
      <c r="B5401" s="271"/>
      <c r="C5401" s="270"/>
      <c r="D5401" s="272"/>
      <c r="E5401" s="247"/>
      <c r="F5401" s="273"/>
      <c r="G5401" s="661"/>
      <c r="H5401" s="662"/>
    </row>
    <row r="5402" spans="1:8" s="240" customFormat="1">
      <c r="A5402" s="270"/>
      <c r="B5402" s="271"/>
      <c r="C5402" s="270"/>
      <c r="D5402" s="272"/>
      <c r="E5402" s="247"/>
      <c r="F5402" s="273"/>
      <c r="G5402" s="661"/>
      <c r="H5402" s="662"/>
    </row>
    <row r="5403" spans="1:8" s="240" customFormat="1">
      <c r="A5403" s="270"/>
      <c r="B5403" s="271"/>
      <c r="C5403" s="270"/>
      <c r="D5403" s="272"/>
      <c r="E5403" s="247"/>
      <c r="F5403" s="273"/>
      <c r="G5403" s="661"/>
      <c r="H5403" s="662"/>
    </row>
    <row r="5404" spans="1:8" s="240" customFormat="1">
      <c r="A5404" s="270"/>
      <c r="B5404" s="271"/>
      <c r="C5404" s="270"/>
      <c r="D5404" s="272"/>
      <c r="E5404" s="247"/>
      <c r="F5404" s="273"/>
      <c r="G5404" s="661"/>
      <c r="H5404" s="662"/>
    </row>
    <row r="5405" spans="1:8" s="240" customFormat="1">
      <c r="A5405" s="270"/>
      <c r="B5405" s="271"/>
      <c r="C5405" s="270"/>
      <c r="D5405" s="272"/>
      <c r="E5405" s="247"/>
      <c r="F5405" s="273"/>
      <c r="G5405" s="661"/>
      <c r="H5405" s="662"/>
    </row>
    <row r="5406" spans="1:8" s="240" customFormat="1">
      <c r="A5406" s="270"/>
      <c r="B5406" s="271"/>
      <c r="C5406" s="270"/>
      <c r="D5406" s="272"/>
      <c r="E5406" s="247"/>
      <c r="F5406" s="273"/>
      <c r="G5406" s="661"/>
      <c r="H5406" s="662"/>
    </row>
    <row r="5407" spans="1:8" s="240" customFormat="1">
      <c r="A5407" s="270"/>
      <c r="B5407" s="271"/>
      <c r="C5407" s="270"/>
      <c r="D5407" s="272"/>
      <c r="E5407" s="247"/>
      <c r="F5407" s="273"/>
      <c r="G5407" s="661"/>
      <c r="H5407" s="662"/>
    </row>
    <row r="5408" spans="1:8" s="240" customFormat="1">
      <c r="A5408" s="270"/>
      <c r="B5408" s="271"/>
      <c r="C5408" s="270"/>
      <c r="D5408" s="272"/>
      <c r="E5408" s="247"/>
      <c r="F5408" s="273"/>
      <c r="G5408" s="661"/>
      <c r="H5408" s="662"/>
    </row>
    <row r="5409" spans="1:8" s="240" customFormat="1">
      <c r="A5409" s="270"/>
      <c r="B5409" s="271"/>
      <c r="C5409" s="270"/>
      <c r="D5409" s="272"/>
      <c r="E5409" s="247"/>
      <c r="F5409" s="273"/>
      <c r="G5409" s="661"/>
      <c r="H5409" s="662"/>
    </row>
    <row r="5410" spans="1:8" s="240" customFormat="1">
      <c r="A5410" s="270"/>
      <c r="B5410" s="271"/>
      <c r="C5410" s="270"/>
      <c r="D5410" s="272"/>
      <c r="E5410" s="247"/>
      <c r="F5410" s="273"/>
      <c r="G5410" s="661"/>
      <c r="H5410" s="662"/>
    </row>
    <row r="5411" spans="1:8" s="240" customFormat="1">
      <c r="A5411" s="270"/>
      <c r="B5411" s="271"/>
      <c r="C5411" s="270"/>
      <c r="D5411" s="272"/>
      <c r="E5411" s="247"/>
      <c r="F5411" s="273"/>
      <c r="G5411" s="661"/>
      <c r="H5411" s="662"/>
    </row>
    <row r="5412" spans="1:8" s="240" customFormat="1">
      <c r="A5412" s="270"/>
      <c r="B5412" s="271"/>
      <c r="C5412" s="270"/>
      <c r="D5412" s="272"/>
      <c r="E5412" s="247"/>
      <c r="F5412" s="273"/>
      <c r="G5412" s="661"/>
      <c r="H5412" s="662"/>
    </row>
    <row r="5413" spans="1:8" s="240" customFormat="1">
      <c r="A5413" s="270"/>
      <c r="B5413" s="271"/>
      <c r="C5413" s="270"/>
      <c r="D5413" s="272"/>
      <c r="E5413" s="247"/>
      <c r="F5413" s="273"/>
      <c r="G5413" s="661"/>
      <c r="H5413" s="662"/>
    </row>
    <row r="5414" spans="1:8" s="240" customFormat="1">
      <c r="A5414" s="270"/>
      <c r="B5414" s="271"/>
      <c r="C5414" s="270"/>
      <c r="D5414" s="272"/>
      <c r="E5414" s="247"/>
      <c r="F5414" s="273"/>
      <c r="G5414" s="661"/>
      <c r="H5414" s="662"/>
    </row>
    <row r="5415" spans="1:8" s="240" customFormat="1">
      <c r="A5415" s="270"/>
      <c r="B5415" s="271"/>
      <c r="C5415" s="270"/>
      <c r="D5415" s="272"/>
      <c r="E5415" s="247"/>
      <c r="F5415" s="273"/>
      <c r="G5415" s="661"/>
      <c r="H5415" s="662"/>
    </row>
    <row r="5416" spans="1:8" s="240" customFormat="1">
      <c r="A5416" s="270"/>
      <c r="B5416" s="271"/>
      <c r="C5416" s="270"/>
      <c r="D5416" s="272"/>
      <c r="E5416" s="247"/>
      <c r="F5416" s="273"/>
      <c r="G5416" s="661"/>
      <c r="H5416" s="662"/>
    </row>
    <row r="5417" spans="1:8" s="240" customFormat="1">
      <c r="A5417" s="270"/>
      <c r="B5417" s="271"/>
      <c r="C5417" s="270"/>
      <c r="D5417" s="272"/>
      <c r="E5417" s="247"/>
      <c r="F5417" s="273"/>
      <c r="G5417" s="661"/>
      <c r="H5417" s="662"/>
    </row>
    <row r="5418" spans="1:8" s="240" customFormat="1">
      <c r="A5418" s="270"/>
      <c r="B5418" s="271"/>
      <c r="C5418" s="270"/>
      <c r="D5418" s="272"/>
      <c r="E5418" s="247"/>
      <c r="F5418" s="273"/>
      <c r="G5418" s="661"/>
      <c r="H5418" s="662"/>
    </row>
    <row r="5419" spans="1:8" s="240" customFormat="1">
      <c r="A5419" s="270"/>
      <c r="B5419" s="271"/>
      <c r="C5419" s="270"/>
      <c r="D5419" s="272"/>
      <c r="E5419" s="247"/>
      <c r="F5419" s="273"/>
      <c r="G5419" s="661"/>
      <c r="H5419" s="662"/>
    </row>
    <row r="5420" spans="1:8" s="240" customFormat="1">
      <c r="A5420" s="270"/>
      <c r="B5420" s="271"/>
      <c r="C5420" s="270"/>
      <c r="D5420" s="272"/>
      <c r="E5420" s="247"/>
      <c r="F5420" s="273"/>
      <c r="G5420" s="661"/>
      <c r="H5420" s="662"/>
    </row>
    <row r="5421" spans="1:8" s="240" customFormat="1">
      <c r="A5421" s="270"/>
      <c r="B5421" s="271"/>
      <c r="C5421" s="270"/>
      <c r="D5421" s="272"/>
      <c r="E5421" s="247"/>
      <c r="F5421" s="273"/>
      <c r="G5421" s="661"/>
      <c r="H5421" s="662"/>
    </row>
    <row r="5422" spans="1:8" s="240" customFormat="1">
      <c r="A5422" s="270"/>
      <c r="B5422" s="271"/>
      <c r="C5422" s="270"/>
      <c r="D5422" s="272"/>
      <c r="E5422" s="247"/>
      <c r="F5422" s="273"/>
      <c r="G5422" s="661"/>
      <c r="H5422" s="662"/>
    </row>
    <row r="5423" spans="1:8" s="240" customFormat="1">
      <c r="A5423" s="270"/>
      <c r="B5423" s="271"/>
      <c r="C5423" s="270"/>
      <c r="D5423" s="272"/>
      <c r="E5423" s="247"/>
      <c r="F5423" s="273"/>
      <c r="G5423" s="661"/>
      <c r="H5423" s="662"/>
    </row>
    <row r="5424" spans="1:8" s="240" customFormat="1">
      <c r="A5424" s="270"/>
      <c r="B5424" s="271"/>
      <c r="C5424" s="270"/>
      <c r="D5424" s="272"/>
      <c r="E5424" s="247"/>
      <c r="F5424" s="273"/>
      <c r="G5424" s="661"/>
      <c r="H5424" s="662"/>
    </row>
    <row r="5425" spans="1:8" s="240" customFormat="1">
      <c r="A5425" s="270"/>
      <c r="B5425" s="271"/>
      <c r="C5425" s="270"/>
      <c r="D5425" s="272"/>
      <c r="E5425" s="247"/>
      <c r="F5425" s="273"/>
      <c r="G5425" s="661"/>
      <c r="H5425" s="662"/>
    </row>
    <row r="5426" spans="1:8" s="240" customFormat="1">
      <c r="A5426" s="270"/>
      <c r="B5426" s="271"/>
      <c r="C5426" s="270"/>
      <c r="D5426" s="272"/>
      <c r="E5426" s="247"/>
      <c r="F5426" s="273"/>
      <c r="G5426" s="661"/>
      <c r="H5426" s="662"/>
    </row>
    <row r="5427" spans="1:8" s="240" customFormat="1">
      <c r="A5427" s="270"/>
      <c r="B5427" s="271"/>
      <c r="C5427" s="270"/>
      <c r="D5427" s="272"/>
      <c r="E5427" s="247"/>
      <c r="F5427" s="273"/>
      <c r="G5427" s="661"/>
      <c r="H5427" s="662"/>
    </row>
    <row r="5428" spans="1:8" s="240" customFormat="1">
      <c r="A5428" s="270"/>
      <c r="B5428" s="271"/>
      <c r="C5428" s="270"/>
      <c r="D5428" s="272"/>
      <c r="E5428" s="247"/>
      <c r="F5428" s="273"/>
      <c r="G5428" s="661"/>
      <c r="H5428" s="662"/>
    </row>
    <row r="5429" spans="1:8" s="240" customFormat="1">
      <c r="A5429" s="270"/>
      <c r="B5429" s="271"/>
      <c r="C5429" s="270"/>
      <c r="D5429" s="272"/>
      <c r="E5429" s="247"/>
      <c r="F5429" s="273"/>
      <c r="G5429" s="661"/>
      <c r="H5429" s="662"/>
    </row>
    <row r="5430" spans="1:8" s="240" customFormat="1">
      <c r="A5430" s="270"/>
      <c r="B5430" s="271"/>
      <c r="C5430" s="270"/>
      <c r="D5430" s="272"/>
      <c r="E5430" s="247"/>
      <c r="F5430" s="273"/>
      <c r="G5430" s="661"/>
      <c r="H5430" s="662"/>
    </row>
    <row r="5431" spans="1:8" s="240" customFormat="1">
      <c r="A5431" s="270"/>
      <c r="B5431" s="271"/>
      <c r="C5431" s="270"/>
      <c r="D5431" s="272"/>
      <c r="E5431" s="247"/>
      <c r="F5431" s="273"/>
      <c r="G5431" s="661"/>
      <c r="H5431" s="662"/>
    </row>
    <row r="5432" spans="1:8" s="240" customFormat="1">
      <c r="A5432" s="270"/>
      <c r="B5432" s="271"/>
      <c r="C5432" s="270"/>
      <c r="D5432" s="272"/>
      <c r="E5432" s="247"/>
      <c r="F5432" s="273"/>
      <c r="G5432" s="661"/>
      <c r="H5432" s="662"/>
    </row>
    <row r="5433" spans="1:8" s="240" customFormat="1">
      <c r="A5433" s="270"/>
      <c r="B5433" s="271"/>
      <c r="C5433" s="270"/>
      <c r="D5433" s="272"/>
      <c r="E5433" s="247"/>
      <c r="F5433" s="273"/>
      <c r="G5433" s="661"/>
      <c r="H5433" s="662"/>
    </row>
    <row r="5434" spans="1:8" s="240" customFormat="1">
      <c r="A5434" s="270"/>
      <c r="B5434" s="271"/>
      <c r="C5434" s="270"/>
      <c r="D5434" s="272"/>
      <c r="E5434" s="247"/>
      <c r="F5434" s="273"/>
      <c r="G5434" s="661"/>
      <c r="H5434" s="662"/>
    </row>
    <row r="5435" spans="1:8" s="240" customFormat="1">
      <c r="A5435" s="270"/>
      <c r="B5435" s="271"/>
      <c r="C5435" s="270"/>
      <c r="D5435" s="272"/>
      <c r="E5435" s="247"/>
      <c r="F5435" s="273"/>
      <c r="G5435" s="661"/>
      <c r="H5435" s="662"/>
    </row>
    <row r="5436" spans="1:8" s="240" customFormat="1">
      <c r="A5436" s="270"/>
      <c r="B5436" s="271"/>
      <c r="C5436" s="270"/>
      <c r="D5436" s="272"/>
      <c r="E5436" s="247"/>
      <c r="F5436" s="273"/>
      <c r="G5436" s="661"/>
      <c r="H5436" s="662"/>
    </row>
    <row r="5437" spans="1:8" s="240" customFormat="1">
      <c r="A5437" s="270"/>
      <c r="B5437" s="271"/>
      <c r="C5437" s="270"/>
      <c r="D5437" s="272"/>
      <c r="E5437" s="247"/>
      <c r="F5437" s="273"/>
      <c r="G5437" s="661"/>
      <c r="H5437" s="662"/>
    </row>
    <row r="5438" spans="1:8" s="240" customFormat="1">
      <c r="A5438" s="270"/>
      <c r="B5438" s="271"/>
      <c r="C5438" s="270"/>
      <c r="D5438" s="272"/>
      <c r="E5438" s="247"/>
      <c r="F5438" s="273"/>
      <c r="G5438" s="661"/>
      <c r="H5438" s="662"/>
    </row>
    <row r="5439" spans="1:8" s="240" customFormat="1">
      <c r="A5439" s="270"/>
      <c r="B5439" s="271"/>
      <c r="C5439" s="270"/>
      <c r="D5439" s="272"/>
      <c r="E5439" s="247"/>
      <c r="F5439" s="273"/>
      <c r="G5439" s="661"/>
      <c r="H5439" s="662"/>
    </row>
    <row r="5440" spans="1:8" s="240" customFormat="1">
      <c r="A5440" s="270"/>
      <c r="B5440" s="271"/>
      <c r="C5440" s="270"/>
      <c r="D5440" s="272"/>
      <c r="E5440" s="247"/>
      <c r="F5440" s="273"/>
      <c r="G5440" s="661"/>
      <c r="H5440" s="662"/>
    </row>
    <row r="5441" spans="1:8" s="240" customFormat="1">
      <c r="A5441" s="270"/>
      <c r="B5441" s="271"/>
      <c r="C5441" s="270"/>
      <c r="D5441" s="272"/>
      <c r="E5441" s="247"/>
      <c r="F5441" s="273"/>
      <c r="G5441" s="661"/>
      <c r="H5441" s="662"/>
    </row>
    <row r="5442" spans="1:8" s="240" customFormat="1">
      <c r="A5442" s="270"/>
      <c r="B5442" s="271"/>
      <c r="C5442" s="270"/>
      <c r="D5442" s="272"/>
      <c r="E5442" s="247"/>
      <c r="F5442" s="273"/>
      <c r="G5442" s="661"/>
      <c r="H5442" s="662"/>
    </row>
    <row r="5443" spans="1:8" s="240" customFormat="1">
      <c r="A5443" s="270"/>
      <c r="B5443" s="271"/>
      <c r="C5443" s="270"/>
      <c r="D5443" s="272"/>
      <c r="E5443" s="247"/>
      <c r="F5443" s="273"/>
      <c r="G5443" s="661"/>
      <c r="H5443" s="662"/>
    </row>
    <row r="5444" spans="1:8" s="240" customFormat="1">
      <c r="A5444" s="270"/>
      <c r="B5444" s="271"/>
      <c r="C5444" s="270"/>
      <c r="D5444" s="272"/>
      <c r="E5444" s="247"/>
      <c r="F5444" s="273"/>
      <c r="G5444" s="661"/>
      <c r="H5444" s="662"/>
    </row>
    <row r="5445" spans="1:8" s="240" customFormat="1">
      <c r="A5445" s="270"/>
      <c r="B5445" s="271"/>
      <c r="C5445" s="270"/>
      <c r="D5445" s="272"/>
      <c r="E5445" s="247"/>
      <c r="F5445" s="273"/>
      <c r="G5445" s="661"/>
      <c r="H5445" s="662"/>
    </row>
    <row r="5446" spans="1:8" s="240" customFormat="1">
      <c r="A5446" s="270"/>
      <c r="B5446" s="271"/>
      <c r="C5446" s="270"/>
      <c r="D5446" s="272"/>
      <c r="E5446" s="247"/>
      <c r="F5446" s="273"/>
      <c r="G5446" s="661"/>
      <c r="H5446" s="662"/>
    </row>
    <row r="5447" spans="1:8" s="240" customFormat="1">
      <c r="A5447" s="270"/>
      <c r="B5447" s="271"/>
      <c r="C5447" s="270"/>
      <c r="D5447" s="272"/>
      <c r="E5447" s="247"/>
      <c r="F5447" s="273"/>
      <c r="G5447" s="661"/>
      <c r="H5447" s="662"/>
    </row>
    <row r="5448" spans="1:8" s="240" customFormat="1">
      <c r="A5448" s="270"/>
      <c r="B5448" s="271"/>
      <c r="C5448" s="270"/>
      <c r="D5448" s="272"/>
      <c r="E5448" s="247"/>
      <c r="F5448" s="273"/>
      <c r="G5448" s="661"/>
      <c r="H5448" s="662"/>
    </row>
    <row r="5449" spans="1:8" s="240" customFormat="1">
      <c r="A5449" s="270"/>
      <c r="B5449" s="271"/>
      <c r="C5449" s="270"/>
      <c r="D5449" s="272"/>
      <c r="E5449" s="247"/>
      <c r="F5449" s="273"/>
      <c r="G5449" s="661"/>
      <c r="H5449" s="662"/>
    </row>
    <row r="5450" spans="1:8" s="240" customFormat="1">
      <c r="A5450" s="270"/>
      <c r="B5450" s="271"/>
      <c r="C5450" s="270"/>
      <c r="D5450" s="272"/>
      <c r="E5450" s="247"/>
      <c r="F5450" s="273"/>
      <c r="G5450" s="661"/>
      <c r="H5450" s="662"/>
    </row>
    <row r="5451" spans="1:8" s="240" customFormat="1">
      <c r="A5451" s="270"/>
      <c r="B5451" s="271"/>
      <c r="C5451" s="270"/>
      <c r="D5451" s="272"/>
      <c r="E5451" s="247"/>
      <c r="F5451" s="273"/>
      <c r="G5451" s="661"/>
      <c r="H5451" s="662"/>
    </row>
    <row r="5452" spans="1:8" s="240" customFormat="1">
      <c r="A5452" s="270"/>
      <c r="B5452" s="271"/>
      <c r="C5452" s="270"/>
      <c r="D5452" s="272"/>
      <c r="E5452" s="247"/>
      <c r="F5452" s="273"/>
      <c r="G5452" s="661"/>
      <c r="H5452" s="662"/>
    </row>
    <row r="5453" spans="1:8" s="240" customFormat="1">
      <c r="A5453" s="270"/>
      <c r="B5453" s="271"/>
      <c r="C5453" s="270"/>
      <c r="D5453" s="272"/>
      <c r="E5453" s="247"/>
      <c r="F5453" s="273"/>
      <c r="G5453" s="661"/>
      <c r="H5453" s="662"/>
    </row>
    <row r="5454" spans="1:8" s="240" customFormat="1">
      <c r="A5454" s="270"/>
      <c r="B5454" s="271"/>
      <c r="C5454" s="270"/>
      <c r="D5454" s="272"/>
      <c r="E5454" s="247"/>
      <c r="F5454" s="273"/>
      <c r="G5454" s="661"/>
      <c r="H5454" s="662"/>
    </row>
    <row r="5455" spans="1:8" s="240" customFormat="1">
      <c r="A5455" s="270"/>
      <c r="B5455" s="271"/>
      <c r="C5455" s="270"/>
      <c r="D5455" s="272"/>
      <c r="E5455" s="247"/>
      <c r="F5455" s="273"/>
      <c r="G5455" s="661"/>
      <c r="H5455" s="662"/>
    </row>
    <row r="5456" spans="1:8" s="240" customFormat="1">
      <c r="A5456" s="270"/>
      <c r="B5456" s="271"/>
      <c r="C5456" s="270"/>
      <c r="D5456" s="272"/>
      <c r="E5456" s="247"/>
      <c r="F5456" s="273"/>
      <c r="G5456" s="661"/>
      <c r="H5456" s="662"/>
    </row>
    <row r="5457" spans="1:8" s="240" customFormat="1">
      <c r="A5457" s="270"/>
      <c r="B5457" s="271"/>
      <c r="C5457" s="270"/>
      <c r="D5457" s="272"/>
      <c r="E5457" s="247"/>
      <c r="F5457" s="273"/>
      <c r="G5457" s="661"/>
      <c r="H5457" s="662"/>
    </row>
    <row r="5458" spans="1:8" s="240" customFormat="1">
      <c r="A5458" s="270"/>
      <c r="B5458" s="271"/>
      <c r="C5458" s="270"/>
      <c r="D5458" s="272"/>
      <c r="E5458" s="247"/>
      <c r="F5458" s="273"/>
      <c r="G5458" s="661"/>
      <c r="H5458" s="662"/>
    </row>
    <row r="5459" spans="1:8" s="240" customFormat="1">
      <c r="A5459" s="270"/>
      <c r="B5459" s="271"/>
      <c r="C5459" s="270"/>
      <c r="D5459" s="272"/>
      <c r="E5459" s="247"/>
      <c r="F5459" s="273"/>
      <c r="G5459" s="661"/>
      <c r="H5459" s="662"/>
    </row>
    <row r="5460" spans="1:8" s="240" customFormat="1">
      <c r="A5460" s="270"/>
      <c r="B5460" s="271"/>
      <c r="C5460" s="270"/>
      <c r="D5460" s="272"/>
      <c r="E5460" s="247"/>
      <c r="F5460" s="273"/>
      <c r="G5460" s="661"/>
      <c r="H5460" s="662"/>
    </row>
    <row r="5461" spans="1:8" s="240" customFormat="1">
      <c r="A5461" s="270"/>
      <c r="B5461" s="271"/>
      <c r="C5461" s="270"/>
      <c r="D5461" s="272"/>
      <c r="E5461" s="247"/>
      <c r="F5461" s="273"/>
      <c r="G5461" s="661"/>
      <c r="H5461" s="662"/>
    </row>
    <row r="5462" spans="1:8" s="240" customFormat="1">
      <c r="A5462" s="270"/>
      <c r="B5462" s="271"/>
      <c r="C5462" s="270"/>
      <c r="D5462" s="272"/>
      <c r="E5462" s="247"/>
      <c r="F5462" s="273"/>
      <c r="G5462" s="661"/>
      <c r="H5462" s="662"/>
    </row>
    <row r="5463" spans="1:8" s="240" customFormat="1">
      <c r="A5463" s="270"/>
      <c r="B5463" s="271"/>
      <c r="C5463" s="270"/>
      <c r="D5463" s="272"/>
      <c r="E5463" s="247"/>
      <c r="F5463" s="273"/>
      <c r="G5463" s="661"/>
      <c r="H5463" s="662"/>
    </row>
    <row r="5464" spans="1:8" s="240" customFormat="1">
      <c r="A5464" s="270"/>
      <c r="B5464" s="271"/>
      <c r="C5464" s="270"/>
      <c r="D5464" s="272"/>
      <c r="E5464" s="247"/>
      <c r="F5464" s="273"/>
      <c r="G5464" s="661"/>
      <c r="H5464" s="662"/>
    </row>
    <row r="5465" spans="1:8" s="240" customFormat="1">
      <c r="A5465" s="270"/>
      <c r="B5465" s="271"/>
      <c r="C5465" s="270"/>
      <c r="D5465" s="272"/>
      <c r="E5465" s="247"/>
      <c r="F5465" s="273"/>
      <c r="G5465" s="661"/>
      <c r="H5465" s="662"/>
    </row>
    <row r="5466" spans="1:8" s="240" customFormat="1">
      <c r="A5466" s="270"/>
      <c r="B5466" s="271"/>
      <c r="C5466" s="270"/>
      <c r="D5466" s="272"/>
      <c r="E5466" s="247"/>
      <c r="F5466" s="273"/>
      <c r="G5466" s="661"/>
      <c r="H5466" s="662"/>
    </row>
    <row r="5467" spans="1:8" s="240" customFormat="1">
      <c r="A5467" s="270"/>
      <c r="B5467" s="271"/>
      <c r="C5467" s="270"/>
      <c r="D5467" s="272"/>
      <c r="E5467" s="247"/>
      <c r="F5467" s="273"/>
      <c r="G5467" s="661"/>
      <c r="H5467" s="662"/>
    </row>
    <row r="5468" spans="1:8" s="240" customFormat="1">
      <c r="A5468" s="270"/>
      <c r="B5468" s="271"/>
      <c r="C5468" s="270"/>
      <c r="D5468" s="272"/>
      <c r="E5468" s="247"/>
      <c r="F5468" s="273"/>
      <c r="G5468" s="661"/>
      <c r="H5468" s="662"/>
    </row>
    <row r="5469" spans="1:8" s="240" customFormat="1">
      <c r="A5469" s="270"/>
      <c r="B5469" s="271"/>
      <c r="C5469" s="270"/>
      <c r="D5469" s="272"/>
      <c r="E5469" s="247"/>
      <c r="F5469" s="273"/>
      <c r="G5469" s="661"/>
      <c r="H5469" s="662"/>
    </row>
    <row r="5470" spans="1:8" s="240" customFormat="1">
      <c r="A5470" s="270"/>
      <c r="B5470" s="271"/>
      <c r="C5470" s="270"/>
      <c r="D5470" s="272"/>
      <c r="E5470" s="247"/>
      <c r="F5470" s="273"/>
      <c r="G5470" s="661"/>
      <c r="H5470" s="662"/>
    </row>
    <row r="5471" spans="1:8" s="240" customFormat="1">
      <c r="A5471" s="270"/>
      <c r="B5471" s="271"/>
      <c r="C5471" s="270"/>
      <c r="D5471" s="272"/>
      <c r="E5471" s="247"/>
      <c r="F5471" s="273"/>
      <c r="G5471" s="661"/>
      <c r="H5471" s="662"/>
    </row>
    <row r="5472" spans="1:8" s="240" customFormat="1">
      <c r="A5472" s="270"/>
      <c r="B5472" s="271"/>
      <c r="C5472" s="270"/>
      <c r="D5472" s="272"/>
      <c r="E5472" s="247"/>
      <c r="F5472" s="273"/>
      <c r="G5472" s="661"/>
      <c r="H5472" s="662"/>
    </row>
    <row r="5473" spans="1:8" s="240" customFormat="1">
      <c r="A5473" s="270"/>
      <c r="B5473" s="271"/>
      <c r="C5473" s="270"/>
      <c r="D5473" s="272"/>
      <c r="E5473" s="247"/>
      <c r="F5473" s="273"/>
      <c r="G5473" s="661"/>
      <c r="H5473" s="662"/>
    </row>
    <row r="5474" spans="1:8" s="240" customFormat="1">
      <c r="A5474" s="270"/>
      <c r="B5474" s="271"/>
      <c r="C5474" s="270"/>
      <c r="D5474" s="272"/>
      <c r="E5474" s="247"/>
      <c r="F5474" s="273"/>
      <c r="G5474" s="661"/>
      <c r="H5474" s="662"/>
    </row>
    <row r="5475" spans="1:8" s="240" customFormat="1">
      <c r="A5475" s="270"/>
      <c r="B5475" s="271"/>
      <c r="C5475" s="270"/>
      <c r="D5475" s="272"/>
      <c r="E5475" s="247"/>
      <c r="F5475" s="273"/>
      <c r="G5475" s="661"/>
      <c r="H5475" s="662"/>
    </row>
    <row r="5476" spans="1:8" s="240" customFormat="1">
      <c r="A5476" s="270"/>
      <c r="B5476" s="271"/>
      <c r="C5476" s="270"/>
      <c r="D5476" s="272"/>
      <c r="E5476" s="247"/>
      <c r="F5476" s="273"/>
      <c r="G5476" s="661"/>
      <c r="H5476" s="662"/>
    </row>
    <row r="5477" spans="1:8" s="240" customFormat="1">
      <c r="A5477" s="270"/>
      <c r="B5477" s="271"/>
      <c r="C5477" s="270"/>
      <c r="D5477" s="272"/>
      <c r="E5477" s="247"/>
      <c r="F5477" s="273"/>
      <c r="G5477" s="661"/>
      <c r="H5477" s="662"/>
    </row>
    <row r="5478" spans="1:8" s="240" customFormat="1">
      <c r="A5478" s="270"/>
      <c r="B5478" s="271"/>
      <c r="C5478" s="270"/>
      <c r="D5478" s="272"/>
      <c r="E5478" s="247"/>
      <c r="F5478" s="273"/>
      <c r="G5478" s="661"/>
      <c r="H5478" s="662"/>
    </row>
    <row r="5479" spans="1:8" s="240" customFormat="1">
      <c r="A5479" s="270"/>
      <c r="B5479" s="271"/>
      <c r="C5479" s="270"/>
      <c r="D5479" s="272"/>
      <c r="E5479" s="247"/>
      <c r="F5479" s="273"/>
      <c r="G5479" s="661"/>
      <c r="H5479" s="662"/>
    </row>
    <row r="5480" spans="1:8" s="240" customFormat="1">
      <c r="A5480" s="270"/>
      <c r="B5480" s="271"/>
      <c r="C5480" s="270"/>
      <c r="D5480" s="272"/>
      <c r="E5480" s="247"/>
      <c r="F5480" s="273"/>
      <c r="G5480" s="661"/>
      <c r="H5480" s="662"/>
    </row>
    <row r="5481" spans="1:8" s="240" customFormat="1">
      <c r="A5481" s="270"/>
      <c r="B5481" s="271"/>
      <c r="C5481" s="270"/>
      <c r="D5481" s="272"/>
      <c r="E5481" s="247"/>
      <c r="F5481" s="273"/>
      <c r="G5481" s="661"/>
      <c r="H5481" s="662"/>
    </row>
    <row r="5482" spans="1:8" s="240" customFormat="1">
      <c r="A5482" s="270"/>
      <c r="B5482" s="271"/>
      <c r="C5482" s="270"/>
      <c r="D5482" s="272"/>
      <c r="E5482" s="247"/>
      <c r="F5482" s="273"/>
      <c r="G5482" s="661"/>
      <c r="H5482" s="662"/>
    </row>
    <row r="5483" spans="1:8" s="240" customFormat="1">
      <c r="A5483" s="270"/>
      <c r="B5483" s="271"/>
      <c r="C5483" s="270"/>
      <c r="D5483" s="272"/>
      <c r="E5483" s="247"/>
      <c r="F5483" s="273"/>
      <c r="G5483" s="661"/>
      <c r="H5483" s="662"/>
    </row>
    <row r="5484" spans="1:8" s="240" customFormat="1">
      <c r="A5484" s="270"/>
      <c r="B5484" s="271"/>
      <c r="C5484" s="270"/>
      <c r="D5484" s="272"/>
      <c r="E5484" s="247"/>
      <c r="F5484" s="273"/>
      <c r="G5484" s="661"/>
      <c r="H5484" s="662"/>
    </row>
    <row r="5485" spans="1:8" s="240" customFormat="1">
      <c r="A5485" s="270"/>
      <c r="B5485" s="271"/>
      <c r="C5485" s="270"/>
      <c r="D5485" s="272"/>
      <c r="E5485" s="247"/>
      <c r="F5485" s="273"/>
      <c r="G5485" s="661"/>
      <c r="H5485" s="662"/>
    </row>
    <row r="5486" spans="1:8" s="240" customFormat="1">
      <c r="A5486" s="270"/>
      <c r="B5486" s="271"/>
      <c r="C5486" s="270"/>
      <c r="D5486" s="272"/>
      <c r="E5486" s="247"/>
      <c r="F5486" s="273"/>
      <c r="G5486" s="661"/>
      <c r="H5486" s="662"/>
    </row>
    <row r="5487" spans="1:8" s="240" customFormat="1">
      <c r="A5487" s="270"/>
      <c r="B5487" s="271"/>
      <c r="C5487" s="270"/>
      <c r="D5487" s="272"/>
      <c r="E5487" s="247"/>
      <c r="F5487" s="273"/>
      <c r="G5487" s="661"/>
      <c r="H5487" s="662"/>
    </row>
    <row r="5488" spans="1:8" s="240" customFormat="1">
      <c r="A5488" s="270"/>
      <c r="B5488" s="271"/>
      <c r="C5488" s="270"/>
      <c r="D5488" s="272"/>
      <c r="E5488" s="247"/>
      <c r="F5488" s="273"/>
      <c r="G5488" s="661"/>
      <c r="H5488" s="662"/>
    </row>
    <row r="5489" spans="1:8" s="240" customFormat="1">
      <c r="A5489" s="270"/>
      <c r="B5489" s="271"/>
      <c r="C5489" s="270"/>
      <c r="D5489" s="272"/>
      <c r="E5489" s="247"/>
      <c r="F5489" s="273"/>
      <c r="G5489" s="661"/>
      <c r="H5489" s="662"/>
    </row>
    <row r="5490" spans="1:8" s="240" customFormat="1">
      <c r="A5490" s="270"/>
      <c r="B5490" s="271"/>
      <c r="C5490" s="270"/>
      <c r="D5490" s="272"/>
      <c r="E5490" s="247"/>
      <c r="F5490" s="273"/>
      <c r="G5490" s="661"/>
      <c r="H5490" s="662"/>
    </row>
    <row r="5491" spans="1:8" s="240" customFormat="1">
      <c r="A5491" s="270"/>
      <c r="B5491" s="271"/>
      <c r="C5491" s="270"/>
      <c r="D5491" s="272"/>
      <c r="E5491" s="247"/>
      <c r="F5491" s="273"/>
      <c r="G5491" s="661"/>
      <c r="H5491" s="662"/>
    </row>
    <row r="5492" spans="1:8" s="240" customFormat="1">
      <c r="A5492" s="270"/>
      <c r="B5492" s="271"/>
      <c r="C5492" s="270"/>
      <c r="D5492" s="272"/>
      <c r="E5492" s="247"/>
      <c r="F5492" s="273"/>
      <c r="G5492" s="661"/>
      <c r="H5492" s="662"/>
    </row>
    <row r="5493" spans="1:8" s="240" customFormat="1">
      <c r="A5493" s="270"/>
      <c r="B5493" s="271"/>
      <c r="C5493" s="270"/>
      <c r="D5493" s="272"/>
      <c r="E5493" s="247"/>
      <c r="F5493" s="273"/>
      <c r="G5493" s="661"/>
      <c r="H5493" s="662"/>
    </row>
    <row r="5494" spans="1:8" s="240" customFormat="1">
      <c r="A5494" s="270"/>
      <c r="B5494" s="271"/>
      <c r="C5494" s="270"/>
      <c r="D5494" s="272"/>
      <c r="E5494" s="247"/>
      <c r="F5494" s="273"/>
      <c r="G5494" s="661"/>
      <c r="H5494" s="662"/>
    </row>
    <row r="5495" spans="1:8" s="240" customFormat="1">
      <c r="A5495" s="270"/>
      <c r="B5495" s="271"/>
      <c r="C5495" s="270"/>
      <c r="D5495" s="272"/>
      <c r="E5495" s="247"/>
      <c r="F5495" s="273"/>
      <c r="G5495" s="661"/>
      <c r="H5495" s="662"/>
    </row>
    <row r="5496" spans="1:8" s="240" customFormat="1">
      <c r="A5496" s="270"/>
      <c r="B5496" s="271"/>
      <c r="C5496" s="270"/>
      <c r="D5496" s="272"/>
      <c r="E5496" s="247"/>
      <c r="F5496" s="273"/>
      <c r="G5496" s="661"/>
      <c r="H5496" s="662"/>
    </row>
    <row r="5497" spans="1:8" s="240" customFormat="1">
      <c r="A5497" s="270"/>
      <c r="B5497" s="271"/>
      <c r="C5497" s="270"/>
      <c r="D5497" s="272"/>
      <c r="E5497" s="247"/>
      <c r="F5497" s="273"/>
      <c r="G5497" s="661"/>
      <c r="H5497" s="662"/>
    </row>
    <row r="5498" spans="1:8" s="240" customFormat="1">
      <c r="A5498" s="270"/>
      <c r="B5498" s="271"/>
      <c r="C5498" s="270"/>
      <c r="D5498" s="272"/>
      <c r="E5498" s="247"/>
      <c r="F5498" s="273"/>
      <c r="G5498" s="661"/>
      <c r="H5498" s="662"/>
    </row>
    <row r="5499" spans="1:8" s="240" customFormat="1">
      <c r="A5499" s="270"/>
      <c r="B5499" s="271"/>
      <c r="C5499" s="270"/>
      <c r="D5499" s="272"/>
      <c r="E5499" s="247"/>
      <c r="F5499" s="273"/>
      <c r="G5499" s="661"/>
      <c r="H5499" s="662"/>
    </row>
    <row r="5500" spans="1:8" s="240" customFormat="1">
      <c r="A5500" s="270"/>
      <c r="B5500" s="271"/>
      <c r="C5500" s="270"/>
      <c r="D5500" s="272"/>
      <c r="E5500" s="247"/>
      <c r="F5500" s="273"/>
      <c r="G5500" s="661"/>
      <c r="H5500" s="662"/>
    </row>
    <row r="5501" spans="1:8" s="240" customFormat="1">
      <c r="A5501" s="270"/>
      <c r="B5501" s="271"/>
      <c r="C5501" s="270"/>
      <c r="D5501" s="272"/>
      <c r="E5501" s="247"/>
      <c r="F5501" s="273"/>
      <c r="G5501" s="661"/>
      <c r="H5501" s="662"/>
    </row>
    <row r="5502" spans="1:8" s="240" customFormat="1">
      <c r="A5502" s="270"/>
      <c r="B5502" s="271"/>
      <c r="C5502" s="270"/>
      <c r="D5502" s="272"/>
      <c r="E5502" s="247"/>
      <c r="F5502" s="273"/>
      <c r="G5502" s="661"/>
      <c r="H5502" s="662"/>
    </row>
    <row r="5503" spans="1:8" s="240" customFormat="1">
      <c r="A5503" s="270"/>
      <c r="B5503" s="271"/>
      <c r="C5503" s="270"/>
      <c r="D5503" s="272"/>
      <c r="E5503" s="247"/>
      <c r="F5503" s="273"/>
      <c r="G5503" s="661"/>
      <c r="H5503" s="662"/>
    </row>
    <row r="5504" spans="1:8" s="240" customFormat="1">
      <c r="A5504" s="270"/>
      <c r="B5504" s="271"/>
      <c r="C5504" s="270"/>
      <c r="D5504" s="272"/>
      <c r="E5504" s="247"/>
      <c r="F5504" s="273"/>
      <c r="G5504" s="661"/>
      <c r="H5504" s="662"/>
    </row>
    <row r="5505" spans="1:8" s="240" customFormat="1">
      <c r="A5505" s="270"/>
      <c r="B5505" s="271"/>
      <c r="C5505" s="270"/>
      <c r="D5505" s="272"/>
      <c r="E5505" s="247"/>
      <c r="F5505" s="273"/>
      <c r="G5505" s="661"/>
      <c r="H5505" s="662"/>
    </row>
    <row r="5506" spans="1:8" s="240" customFormat="1">
      <c r="A5506" s="270"/>
      <c r="B5506" s="271"/>
      <c r="C5506" s="270"/>
      <c r="D5506" s="272"/>
      <c r="E5506" s="247"/>
      <c r="F5506" s="273"/>
      <c r="G5506" s="661"/>
      <c r="H5506" s="662"/>
    </row>
    <row r="5507" spans="1:8" s="240" customFormat="1">
      <c r="A5507" s="270"/>
      <c r="B5507" s="271"/>
      <c r="C5507" s="270"/>
      <c r="D5507" s="272"/>
      <c r="E5507" s="247"/>
      <c r="F5507" s="273"/>
      <c r="G5507" s="661"/>
      <c r="H5507" s="662"/>
    </row>
    <row r="5508" spans="1:8" s="240" customFormat="1">
      <c r="A5508" s="270"/>
      <c r="B5508" s="271"/>
      <c r="C5508" s="270"/>
      <c r="D5508" s="272"/>
      <c r="E5508" s="247"/>
      <c r="F5508" s="273"/>
      <c r="G5508" s="661"/>
      <c r="H5508" s="662"/>
    </row>
    <row r="5509" spans="1:8" s="240" customFormat="1">
      <c r="A5509" s="270"/>
      <c r="B5509" s="271"/>
      <c r="C5509" s="270"/>
      <c r="D5509" s="272"/>
      <c r="E5509" s="247"/>
      <c r="F5509" s="273"/>
      <c r="G5509" s="661"/>
      <c r="H5509" s="662"/>
    </row>
    <row r="5510" spans="1:8" s="240" customFormat="1">
      <c r="A5510" s="270"/>
      <c r="B5510" s="271"/>
      <c r="C5510" s="270"/>
      <c r="D5510" s="272"/>
      <c r="E5510" s="247"/>
      <c r="F5510" s="273"/>
      <c r="G5510" s="661"/>
      <c r="H5510" s="662"/>
    </row>
    <row r="5511" spans="1:8" s="240" customFormat="1">
      <c r="A5511" s="270"/>
      <c r="B5511" s="271"/>
      <c r="C5511" s="270"/>
      <c r="D5511" s="272"/>
      <c r="E5511" s="247"/>
      <c r="F5511" s="273"/>
      <c r="G5511" s="661"/>
      <c r="H5511" s="662"/>
    </row>
    <row r="5512" spans="1:8" s="240" customFormat="1">
      <c r="A5512" s="270"/>
      <c r="B5512" s="271"/>
      <c r="C5512" s="270"/>
      <c r="D5512" s="272"/>
      <c r="E5512" s="247"/>
      <c r="F5512" s="273"/>
      <c r="G5512" s="661"/>
      <c r="H5512" s="662"/>
    </row>
    <row r="5513" spans="1:8" s="240" customFormat="1">
      <c r="A5513" s="270"/>
      <c r="B5513" s="271"/>
      <c r="C5513" s="270"/>
      <c r="D5513" s="272"/>
      <c r="E5513" s="247"/>
      <c r="F5513" s="273"/>
      <c r="G5513" s="661"/>
      <c r="H5513" s="662"/>
    </row>
    <row r="5514" spans="1:8" s="240" customFormat="1">
      <c r="A5514" s="270"/>
      <c r="B5514" s="271"/>
      <c r="C5514" s="270"/>
      <c r="D5514" s="272"/>
      <c r="E5514" s="247"/>
      <c r="F5514" s="273"/>
      <c r="G5514" s="661"/>
      <c r="H5514" s="662"/>
    </row>
    <row r="5515" spans="1:8" s="240" customFormat="1">
      <c r="A5515" s="270"/>
      <c r="B5515" s="271"/>
      <c r="C5515" s="270"/>
      <c r="D5515" s="272"/>
      <c r="E5515" s="247"/>
      <c r="F5515" s="273"/>
      <c r="G5515" s="661"/>
      <c r="H5515" s="662"/>
    </row>
    <row r="5516" spans="1:8" s="240" customFormat="1">
      <c r="A5516" s="270"/>
      <c r="B5516" s="271"/>
      <c r="C5516" s="270"/>
      <c r="D5516" s="272"/>
      <c r="E5516" s="247"/>
      <c r="F5516" s="273"/>
      <c r="G5516" s="661"/>
      <c r="H5516" s="662"/>
    </row>
    <row r="5517" spans="1:8" s="240" customFormat="1">
      <c r="A5517" s="270"/>
      <c r="B5517" s="271"/>
      <c r="C5517" s="270"/>
      <c r="D5517" s="272"/>
      <c r="E5517" s="247"/>
      <c r="F5517" s="273"/>
      <c r="G5517" s="661"/>
      <c r="H5517" s="662"/>
    </row>
    <row r="5518" spans="1:8" s="240" customFormat="1">
      <c r="A5518" s="270"/>
      <c r="B5518" s="271"/>
      <c r="C5518" s="270"/>
      <c r="D5518" s="272"/>
      <c r="E5518" s="247"/>
      <c r="F5518" s="273"/>
      <c r="G5518" s="661"/>
      <c r="H5518" s="662"/>
    </row>
    <row r="5519" spans="1:8" s="240" customFormat="1">
      <c r="A5519" s="270"/>
      <c r="B5519" s="271"/>
      <c r="C5519" s="270"/>
      <c r="D5519" s="272"/>
      <c r="E5519" s="247"/>
      <c r="F5519" s="273"/>
      <c r="G5519" s="661"/>
      <c r="H5519" s="662"/>
    </row>
    <row r="5520" spans="1:8" s="240" customFormat="1">
      <c r="A5520" s="270"/>
      <c r="B5520" s="271"/>
      <c r="C5520" s="270"/>
      <c r="D5520" s="272"/>
      <c r="E5520" s="247"/>
      <c r="F5520" s="273"/>
      <c r="G5520" s="661"/>
      <c r="H5520" s="662"/>
    </row>
    <row r="5521" spans="1:8" s="240" customFormat="1">
      <c r="A5521" s="270"/>
      <c r="B5521" s="271"/>
      <c r="C5521" s="270"/>
      <c r="D5521" s="272"/>
      <c r="E5521" s="247"/>
      <c r="F5521" s="273"/>
      <c r="G5521" s="661"/>
      <c r="H5521" s="662"/>
    </row>
    <row r="5522" spans="1:8" s="240" customFormat="1">
      <c r="A5522" s="270"/>
      <c r="B5522" s="271"/>
      <c r="C5522" s="270"/>
      <c r="D5522" s="272"/>
      <c r="E5522" s="247"/>
      <c r="F5522" s="273"/>
      <c r="G5522" s="661"/>
      <c r="H5522" s="662"/>
    </row>
    <row r="5523" spans="1:8" s="240" customFormat="1">
      <c r="A5523" s="270"/>
      <c r="B5523" s="271"/>
      <c r="C5523" s="270"/>
      <c r="D5523" s="272"/>
      <c r="E5523" s="247"/>
      <c r="F5523" s="273"/>
      <c r="G5523" s="661"/>
      <c r="H5523" s="662"/>
    </row>
    <row r="5524" spans="1:8" s="240" customFormat="1">
      <c r="A5524" s="270"/>
      <c r="B5524" s="271"/>
      <c r="C5524" s="270"/>
      <c r="D5524" s="272"/>
      <c r="E5524" s="247"/>
      <c r="F5524" s="273"/>
      <c r="G5524" s="661"/>
      <c r="H5524" s="662"/>
    </row>
    <row r="5525" spans="1:8" s="240" customFormat="1">
      <c r="A5525" s="270"/>
      <c r="B5525" s="271"/>
      <c r="C5525" s="270"/>
      <c r="D5525" s="272"/>
      <c r="E5525" s="247"/>
      <c r="F5525" s="273"/>
      <c r="G5525" s="661"/>
      <c r="H5525" s="662"/>
    </row>
    <row r="5526" spans="1:8" s="240" customFormat="1">
      <c r="A5526" s="270"/>
      <c r="B5526" s="271"/>
      <c r="C5526" s="270"/>
      <c r="D5526" s="272"/>
      <c r="E5526" s="247"/>
      <c r="F5526" s="273"/>
      <c r="G5526" s="661"/>
      <c r="H5526" s="662"/>
    </row>
    <row r="5527" spans="1:8" s="240" customFormat="1">
      <c r="A5527" s="270"/>
      <c r="B5527" s="271"/>
      <c r="C5527" s="270"/>
      <c r="D5527" s="272"/>
      <c r="E5527" s="247"/>
      <c r="F5527" s="273"/>
      <c r="G5527" s="661"/>
      <c r="H5527" s="662"/>
    </row>
    <row r="5528" spans="1:8" s="240" customFormat="1">
      <c r="A5528" s="270"/>
      <c r="B5528" s="271"/>
      <c r="C5528" s="270"/>
      <c r="D5528" s="272"/>
      <c r="E5528" s="247"/>
      <c r="F5528" s="273"/>
      <c r="G5528" s="661"/>
      <c r="H5528" s="662"/>
    </row>
    <row r="5529" spans="1:8" s="240" customFormat="1">
      <c r="A5529" s="270"/>
      <c r="B5529" s="271"/>
      <c r="C5529" s="270"/>
      <c r="D5529" s="272"/>
      <c r="E5529" s="247"/>
      <c r="F5529" s="273"/>
      <c r="G5529" s="661"/>
      <c r="H5529" s="662"/>
    </row>
    <row r="5530" spans="1:8" s="240" customFormat="1">
      <c r="A5530" s="270"/>
      <c r="B5530" s="271"/>
      <c r="C5530" s="270"/>
      <c r="D5530" s="272"/>
      <c r="E5530" s="247"/>
      <c r="F5530" s="273"/>
      <c r="G5530" s="661"/>
      <c r="H5530" s="662"/>
    </row>
    <row r="5531" spans="1:8" s="240" customFormat="1">
      <c r="A5531" s="270"/>
      <c r="B5531" s="271"/>
      <c r="C5531" s="270"/>
      <c r="D5531" s="272"/>
      <c r="E5531" s="247"/>
      <c r="F5531" s="273"/>
      <c r="G5531" s="661"/>
      <c r="H5531" s="662"/>
    </row>
    <row r="5532" spans="1:8" s="240" customFormat="1">
      <c r="A5532" s="270"/>
      <c r="B5532" s="271"/>
      <c r="C5532" s="270"/>
      <c r="D5532" s="272"/>
      <c r="E5532" s="247"/>
      <c r="F5532" s="273"/>
      <c r="G5532" s="661"/>
      <c r="H5532" s="662"/>
    </row>
    <row r="5533" spans="1:8" s="240" customFormat="1">
      <c r="A5533" s="270"/>
      <c r="B5533" s="271"/>
      <c r="C5533" s="270"/>
      <c r="D5533" s="272"/>
      <c r="E5533" s="247"/>
      <c r="F5533" s="273"/>
      <c r="G5533" s="661"/>
      <c r="H5533" s="662"/>
    </row>
    <row r="5534" spans="1:8" s="240" customFormat="1">
      <c r="A5534" s="270"/>
      <c r="B5534" s="271"/>
      <c r="C5534" s="270"/>
      <c r="D5534" s="272"/>
      <c r="E5534" s="247"/>
      <c r="F5534" s="273"/>
      <c r="G5534" s="661"/>
      <c r="H5534" s="662"/>
    </row>
    <row r="5535" spans="1:8" s="240" customFormat="1">
      <c r="A5535" s="270"/>
      <c r="B5535" s="271"/>
      <c r="C5535" s="270"/>
      <c r="D5535" s="272"/>
      <c r="E5535" s="247"/>
      <c r="F5535" s="273"/>
      <c r="G5535" s="661"/>
      <c r="H5535" s="662"/>
    </row>
    <row r="5536" spans="1:8" s="240" customFormat="1">
      <c r="A5536" s="270"/>
      <c r="B5536" s="271"/>
      <c r="C5536" s="270"/>
      <c r="D5536" s="272"/>
      <c r="E5536" s="247"/>
      <c r="F5536" s="273"/>
      <c r="G5536" s="661"/>
      <c r="H5536" s="662"/>
    </row>
    <row r="5537" spans="1:8" s="240" customFormat="1">
      <c r="A5537" s="270"/>
      <c r="B5537" s="271"/>
      <c r="C5537" s="270"/>
      <c r="D5537" s="272"/>
      <c r="E5537" s="247"/>
      <c r="F5537" s="273"/>
      <c r="G5537" s="661"/>
      <c r="H5537" s="662"/>
    </row>
    <row r="5538" spans="1:8" s="240" customFormat="1">
      <c r="A5538" s="270"/>
      <c r="B5538" s="271"/>
      <c r="C5538" s="270"/>
      <c r="D5538" s="272"/>
      <c r="E5538" s="247"/>
      <c r="F5538" s="273"/>
      <c r="G5538" s="661"/>
      <c r="H5538" s="662"/>
    </row>
    <row r="5539" spans="1:8" s="240" customFormat="1">
      <c r="A5539" s="270"/>
      <c r="B5539" s="271"/>
      <c r="C5539" s="270"/>
      <c r="D5539" s="272"/>
      <c r="E5539" s="247"/>
      <c r="F5539" s="273"/>
      <c r="G5539" s="661"/>
      <c r="H5539" s="662"/>
    </row>
    <row r="5540" spans="1:8" s="240" customFormat="1">
      <c r="A5540" s="270"/>
      <c r="B5540" s="271"/>
      <c r="C5540" s="270"/>
      <c r="D5540" s="272"/>
      <c r="E5540" s="247"/>
      <c r="F5540" s="273"/>
      <c r="G5540" s="661"/>
      <c r="H5540" s="662"/>
    </row>
    <row r="5541" spans="1:8" s="240" customFormat="1">
      <c r="A5541" s="270"/>
      <c r="B5541" s="271"/>
      <c r="C5541" s="270"/>
      <c r="D5541" s="272"/>
      <c r="E5541" s="247"/>
      <c r="F5541" s="273"/>
      <c r="G5541" s="661"/>
      <c r="H5541" s="662"/>
    </row>
    <row r="5542" spans="1:8" s="240" customFormat="1">
      <c r="A5542" s="270"/>
      <c r="B5542" s="271"/>
      <c r="C5542" s="270"/>
      <c r="D5542" s="272"/>
      <c r="E5542" s="247"/>
      <c r="F5542" s="273"/>
      <c r="G5542" s="661"/>
      <c r="H5542" s="662"/>
    </row>
    <row r="5543" spans="1:8" s="240" customFormat="1">
      <c r="A5543" s="270"/>
      <c r="B5543" s="271"/>
      <c r="C5543" s="270"/>
      <c r="D5543" s="272"/>
      <c r="E5543" s="247"/>
      <c r="F5543" s="273"/>
      <c r="G5543" s="661"/>
      <c r="H5543" s="662"/>
    </row>
    <row r="5544" spans="1:8" s="240" customFormat="1">
      <c r="A5544" s="270"/>
      <c r="B5544" s="271"/>
      <c r="C5544" s="270"/>
      <c r="D5544" s="272"/>
      <c r="E5544" s="247"/>
      <c r="F5544" s="273"/>
      <c r="G5544" s="661"/>
      <c r="H5544" s="662"/>
    </row>
    <row r="5545" spans="1:8" s="240" customFormat="1">
      <c r="A5545" s="270"/>
      <c r="B5545" s="271"/>
      <c r="C5545" s="270"/>
      <c r="D5545" s="272"/>
      <c r="E5545" s="247"/>
      <c r="F5545" s="273"/>
      <c r="G5545" s="661"/>
      <c r="H5545" s="662"/>
    </row>
    <row r="5546" spans="1:8" s="240" customFormat="1">
      <c r="A5546" s="270"/>
      <c r="B5546" s="271"/>
      <c r="C5546" s="270"/>
      <c r="D5546" s="272"/>
      <c r="E5546" s="247"/>
      <c r="F5546" s="273"/>
      <c r="G5546" s="661"/>
      <c r="H5546" s="662"/>
    </row>
    <row r="5547" spans="1:8" s="240" customFormat="1">
      <c r="A5547" s="270"/>
      <c r="B5547" s="271"/>
      <c r="C5547" s="270"/>
      <c r="D5547" s="272"/>
      <c r="E5547" s="247"/>
      <c r="F5547" s="273"/>
      <c r="G5547" s="661"/>
      <c r="H5547" s="662"/>
    </row>
    <row r="5548" spans="1:8" s="240" customFormat="1">
      <c r="A5548" s="270"/>
      <c r="B5548" s="271"/>
      <c r="C5548" s="270"/>
      <c r="D5548" s="272"/>
      <c r="E5548" s="247"/>
      <c r="F5548" s="273"/>
      <c r="G5548" s="661"/>
      <c r="H5548" s="662"/>
    </row>
    <row r="5549" spans="1:8" s="240" customFormat="1">
      <c r="A5549" s="270"/>
      <c r="B5549" s="271"/>
      <c r="C5549" s="270"/>
      <c r="D5549" s="272"/>
      <c r="E5549" s="247"/>
      <c r="F5549" s="273"/>
      <c r="G5549" s="661"/>
      <c r="H5549" s="662"/>
    </row>
    <row r="5550" spans="1:8" s="240" customFormat="1">
      <c r="A5550" s="270"/>
      <c r="B5550" s="271"/>
      <c r="C5550" s="270"/>
      <c r="D5550" s="272"/>
      <c r="E5550" s="247"/>
      <c r="F5550" s="273"/>
      <c r="G5550" s="661"/>
      <c r="H5550" s="662"/>
    </row>
    <row r="5551" spans="1:8" s="240" customFormat="1">
      <c r="A5551" s="270"/>
      <c r="B5551" s="271"/>
      <c r="C5551" s="270"/>
      <c r="D5551" s="272"/>
      <c r="E5551" s="247"/>
      <c r="F5551" s="273"/>
      <c r="G5551" s="661"/>
      <c r="H5551" s="662"/>
    </row>
    <row r="5552" spans="1:8" s="240" customFormat="1">
      <c r="A5552" s="270"/>
      <c r="B5552" s="271"/>
      <c r="C5552" s="270"/>
      <c r="D5552" s="272"/>
      <c r="E5552" s="247"/>
      <c r="F5552" s="273"/>
      <c r="G5552" s="661"/>
      <c r="H5552" s="662"/>
    </row>
    <row r="5553" spans="1:8" s="240" customFormat="1">
      <c r="A5553" s="270"/>
      <c r="B5553" s="271"/>
      <c r="C5553" s="270"/>
      <c r="D5553" s="272"/>
      <c r="E5553" s="247"/>
      <c r="F5553" s="273"/>
      <c r="G5553" s="661"/>
      <c r="H5553" s="662"/>
    </row>
    <row r="5554" spans="1:8" s="240" customFormat="1">
      <c r="A5554" s="270"/>
      <c r="B5554" s="271"/>
      <c r="C5554" s="270"/>
      <c r="D5554" s="272"/>
      <c r="E5554" s="247"/>
      <c r="F5554" s="273"/>
      <c r="G5554" s="661"/>
      <c r="H5554" s="662"/>
    </row>
    <row r="5555" spans="1:8" s="240" customFormat="1">
      <c r="A5555" s="270"/>
      <c r="B5555" s="271"/>
      <c r="C5555" s="270"/>
      <c r="D5555" s="272"/>
      <c r="E5555" s="247"/>
      <c r="F5555" s="273"/>
      <c r="G5555" s="661"/>
      <c r="H5555" s="662"/>
    </row>
    <row r="5556" spans="1:8" s="240" customFormat="1">
      <c r="A5556" s="270"/>
      <c r="B5556" s="271"/>
      <c r="C5556" s="270"/>
      <c r="D5556" s="272"/>
      <c r="E5556" s="247"/>
      <c r="F5556" s="273"/>
      <c r="G5556" s="661"/>
      <c r="H5556" s="662"/>
    </row>
    <row r="5557" spans="1:8" s="240" customFormat="1">
      <c r="A5557" s="270"/>
      <c r="B5557" s="271"/>
      <c r="C5557" s="270"/>
      <c r="D5557" s="272"/>
      <c r="E5557" s="247"/>
      <c r="F5557" s="273"/>
      <c r="G5557" s="661"/>
      <c r="H5557" s="662"/>
    </row>
    <row r="5558" spans="1:8" s="240" customFormat="1">
      <c r="A5558" s="270"/>
      <c r="B5558" s="271"/>
      <c r="C5558" s="270"/>
      <c r="D5558" s="272"/>
      <c r="E5558" s="247"/>
      <c r="F5558" s="273"/>
      <c r="G5558" s="661"/>
      <c r="H5558" s="662"/>
    </row>
    <row r="5559" spans="1:8" s="240" customFormat="1">
      <c r="A5559" s="270"/>
      <c r="B5559" s="271"/>
      <c r="C5559" s="270"/>
      <c r="D5559" s="272"/>
      <c r="E5559" s="247"/>
      <c r="F5559" s="273"/>
      <c r="G5559" s="661"/>
      <c r="H5559" s="662"/>
    </row>
    <row r="5560" spans="1:8" s="240" customFormat="1">
      <c r="A5560" s="270"/>
      <c r="B5560" s="271"/>
      <c r="C5560" s="270"/>
      <c r="D5560" s="272"/>
      <c r="E5560" s="247"/>
      <c r="F5560" s="273"/>
      <c r="G5560" s="661"/>
      <c r="H5560" s="662"/>
    </row>
    <row r="5561" spans="1:8" s="240" customFormat="1">
      <c r="A5561" s="270"/>
      <c r="B5561" s="271"/>
      <c r="C5561" s="270"/>
      <c r="D5561" s="272"/>
      <c r="E5561" s="247"/>
      <c r="F5561" s="273"/>
      <c r="G5561" s="661"/>
      <c r="H5561" s="662"/>
    </row>
    <row r="5562" spans="1:8" s="240" customFormat="1">
      <c r="A5562" s="270"/>
      <c r="B5562" s="271"/>
      <c r="C5562" s="270"/>
      <c r="D5562" s="272"/>
      <c r="E5562" s="247"/>
      <c r="F5562" s="273"/>
      <c r="G5562" s="661"/>
      <c r="H5562" s="662"/>
    </row>
    <row r="5563" spans="1:8" s="240" customFormat="1">
      <c r="A5563" s="270"/>
      <c r="B5563" s="271"/>
      <c r="C5563" s="270"/>
      <c r="D5563" s="272"/>
      <c r="E5563" s="247"/>
      <c r="F5563" s="273"/>
      <c r="G5563" s="661"/>
      <c r="H5563" s="662"/>
    </row>
    <row r="5564" spans="1:8" s="240" customFormat="1">
      <c r="A5564" s="270"/>
      <c r="B5564" s="271"/>
      <c r="C5564" s="270"/>
      <c r="D5564" s="272"/>
      <c r="E5564" s="247"/>
      <c r="F5564" s="273"/>
      <c r="G5564" s="661"/>
      <c r="H5564" s="662"/>
    </row>
    <row r="5565" spans="1:8" s="240" customFormat="1">
      <c r="A5565" s="270"/>
      <c r="B5565" s="271"/>
      <c r="C5565" s="270"/>
      <c r="D5565" s="272"/>
      <c r="E5565" s="247"/>
      <c r="F5565" s="273"/>
      <c r="G5565" s="661"/>
      <c r="H5565" s="662"/>
    </row>
    <row r="5566" spans="1:8" s="240" customFormat="1">
      <c r="A5566" s="270"/>
      <c r="B5566" s="271"/>
      <c r="C5566" s="270"/>
      <c r="D5566" s="272"/>
      <c r="E5566" s="247"/>
      <c r="F5566" s="273"/>
      <c r="G5566" s="661"/>
      <c r="H5566" s="662"/>
    </row>
    <row r="5567" spans="1:8" s="240" customFormat="1">
      <c r="A5567" s="270"/>
      <c r="B5567" s="271"/>
      <c r="C5567" s="270"/>
      <c r="D5567" s="272"/>
      <c r="E5567" s="247"/>
      <c r="F5567" s="273"/>
      <c r="G5567" s="661"/>
      <c r="H5567" s="662"/>
    </row>
    <row r="5568" spans="1:8" s="240" customFormat="1">
      <c r="A5568" s="270"/>
      <c r="B5568" s="271"/>
      <c r="C5568" s="270"/>
      <c r="D5568" s="272"/>
      <c r="E5568" s="247"/>
      <c r="F5568" s="273"/>
      <c r="G5568" s="661"/>
      <c r="H5568" s="662"/>
    </row>
    <row r="5569" spans="1:8" s="240" customFormat="1">
      <c r="A5569" s="270"/>
      <c r="B5569" s="271"/>
      <c r="C5569" s="270"/>
      <c r="D5569" s="272"/>
      <c r="E5569" s="247"/>
      <c r="F5569" s="273"/>
      <c r="G5569" s="661"/>
      <c r="H5569" s="662"/>
    </row>
    <row r="5570" spans="1:8" s="240" customFormat="1">
      <c r="A5570" s="270"/>
      <c r="B5570" s="271"/>
      <c r="C5570" s="270"/>
      <c r="D5570" s="272"/>
      <c r="E5570" s="247"/>
      <c r="F5570" s="273"/>
      <c r="G5570" s="661"/>
      <c r="H5570" s="662"/>
    </row>
    <row r="5571" spans="1:8" s="240" customFormat="1">
      <c r="A5571" s="270"/>
      <c r="B5571" s="271"/>
      <c r="C5571" s="270"/>
      <c r="D5571" s="272"/>
      <c r="E5571" s="247"/>
      <c r="F5571" s="273"/>
      <c r="G5571" s="661"/>
      <c r="H5571" s="662"/>
    </row>
    <row r="5572" spans="1:8" s="240" customFormat="1">
      <c r="A5572" s="270"/>
      <c r="B5572" s="271"/>
      <c r="C5572" s="270"/>
      <c r="D5572" s="272"/>
      <c r="E5572" s="247"/>
      <c r="F5572" s="273"/>
      <c r="G5572" s="661"/>
      <c r="H5572" s="662"/>
    </row>
    <row r="5573" spans="1:8" s="240" customFormat="1">
      <c r="A5573" s="270"/>
      <c r="B5573" s="271"/>
      <c r="C5573" s="270"/>
      <c r="D5573" s="272"/>
      <c r="E5573" s="247"/>
      <c r="F5573" s="273"/>
      <c r="G5573" s="661"/>
      <c r="H5573" s="662"/>
    </row>
    <row r="5574" spans="1:8" s="240" customFormat="1">
      <c r="A5574" s="270"/>
      <c r="B5574" s="271"/>
      <c r="C5574" s="270"/>
      <c r="D5574" s="272"/>
      <c r="E5574" s="247"/>
      <c r="F5574" s="273"/>
      <c r="G5574" s="661"/>
      <c r="H5574" s="662"/>
    </row>
    <row r="5575" spans="1:8" s="240" customFormat="1">
      <c r="A5575" s="270"/>
      <c r="B5575" s="271"/>
      <c r="C5575" s="270"/>
      <c r="D5575" s="272"/>
      <c r="E5575" s="247"/>
      <c r="F5575" s="273"/>
      <c r="G5575" s="661"/>
      <c r="H5575" s="662"/>
    </row>
    <row r="5576" spans="1:8" s="240" customFormat="1">
      <c r="A5576" s="270"/>
      <c r="B5576" s="271"/>
      <c r="C5576" s="270"/>
      <c r="D5576" s="272"/>
      <c r="E5576" s="247"/>
      <c r="F5576" s="273"/>
      <c r="G5576" s="661"/>
      <c r="H5576" s="662"/>
    </row>
    <row r="5577" spans="1:8" s="240" customFormat="1">
      <c r="A5577" s="270"/>
      <c r="B5577" s="271"/>
      <c r="C5577" s="270"/>
      <c r="D5577" s="272"/>
      <c r="E5577" s="247"/>
      <c r="F5577" s="273"/>
      <c r="G5577" s="661"/>
      <c r="H5577" s="662"/>
    </row>
    <row r="5578" spans="1:8" s="240" customFormat="1">
      <c r="A5578" s="270"/>
      <c r="B5578" s="271"/>
      <c r="C5578" s="270"/>
      <c r="D5578" s="272"/>
      <c r="E5578" s="247"/>
      <c r="F5578" s="273"/>
      <c r="G5578" s="661"/>
      <c r="H5578" s="662"/>
    </row>
    <row r="5579" spans="1:8" s="240" customFormat="1">
      <c r="A5579" s="270"/>
      <c r="B5579" s="271"/>
      <c r="C5579" s="270"/>
      <c r="D5579" s="272"/>
      <c r="E5579" s="247"/>
      <c r="F5579" s="273"/>
      <c r="G5579" s="661"/>
      <c r="H5579" s="662"/>
    </row>
    <row r="5580" spans="1:8" s="240" customFormat="1">
      <c r="A5580" s="270"/>
      <c r="B5580" s="271"/>
      <c r="C5580" s="270"/>
      <c r="D5580" s="272"/>
      <c r="E5580" s="247"/>
      <c r="F5580" s="273"/>
      <c r="G5580" s="661"/>
      <c r="H5580" s="662"/>
    </row>
    <row r="5581" spans="1:8" s="240" customFormat="1">
      <c r="A5581" s="270"/>
      <c r="B5581" s="271"/>
      <c r="C5581" s="270"/>
      <c r="D5581" s="272"/>
      <c r="E5581" s="247"/>
      <c r="F5581" s="273"/>
      <c r="G5581" s="661"/>
      <c r="H5581" s="662"/>
    </row>
    <row r="5582" spans="1:8" s="240" customFormat="1">
      <c r="A5582" s="270"/>
      <c r="B5582" s="271"/>
      <c r="C5582" s="270"/>
      <c r="D5582" s="272"/>
      <c r="E5582" s="247"/>
      <c r="F5582" s="273"/>
      <c r="G5582" s="661"/>
      <c r="H5582" s="662"/>
    </row>
    <row r="5583" spans="1:8" s="240" customFormat="1">
      <c r="A5583" s="270"/>
      <c r="B5583" s="271"/>
      <c r="C5583" s="270"/>
      <c r="D5583" s="272"/>
      <c r="E5583" s="247"/>
      <c r="F5583" s="273"/>
      <c r="G5583" s="661"/>
      <c r="H5583" s="662"/>
    </row>
    <row r="5584" spans="1:8" s="240" customFormat="1">
      <c r="A5584" s="270"/>
      <c r="B5584" s="271"/>
      <c r="C5584" s="270"/>
      <c r="D5584" s="272"/>
      <c r="E5584" s="247"/>
      <c r="F5584" s="273"/>
      <c r="G5584" s="661"/>
      <c r="H5584" s="662"/>
    </row>
    <row r="5585" spans="1:8" s="240" customFormat="1">
      <c r="A5585" s="270"/>
      <c r="B5585" s="271"/>
      <c r="C5585" s="270"/>
      <c r="D5585" s="272"/>
      <c r="E5585" s="247"/>
      <c r="F5585" s="273"/>
      <c r="G5585" s="661"/>
      <c r="H5585" s="662"/>
    </row>
    <row r="5586" spans="1:8" s="240" customFormat="1">
      <c r="A5586" s="270"/>
      <c r="B5586" s="271"/>
      <c r="C5586" s="270"/>
      <c r="D5586" s="272"/>
      <c r="E5586" s="247"/>
      <c r="F5586" s="273"/>
      <c r="G5586" s="661"/>
      <c r="H5586" s="662"/>
    </row>
    <row r="5587" spans="1:8" s="240" customFormat="1">
      <c r="A5587" s="270"/>
      <c r="B5587" s="271"/>
      <c r="C5587" s="270"/>
      <c r="D5587" s="272"/>
      <c r="E5587" s="247"/>
      <c r="F5587" s="273"/>
      <c r="G5587" s="661"/>
      <c r="H5587" s="662"/>
    </row>
    <row r="5588" spans="1:8" s="240" customFormat="1">
      <c r="A5588" s="270"/>
      <c r="B5588" s="271"/>
      <c r="C5588" s="270"/>
      <c r="D5588" s="272"/>
      <c r="E5588" s="247"/>
      <c r="F5588" s="273"/>
      <c r="G5588" s="661"/>
      <c r="H5588" s="662"/>
    </row>
    <row r="5589" spans="1:8" s="240" customFormat="1">
      <c r="A5589" s="270"/>
      <c r="B5589" s="271"/>
      <c r="C5589" s="270"/>
      <c r="D5589" s="272"/>
      <c r="E5589" s="247"/>
      <c r="F5589" s="273"/>
      <c r="G5589" s="661"/>
      <c r="H5589" s="662"/>
    </row>
    <row r="5590" spans="1:8" s="240" customFormat="1">
      <c r="A5590" s="270"/>
      <c r="B5590" s="271"/>
      <c r="C5590" s="270"/>
      <c r="D5590" s="272"/>
      <c r="E5590" s="247"/>
      <c r="F5590" s="273"/>
      <c r="G5590" s="661"/>
      <c r="H5590" s="662"/>
    </row>
    <row r="5591" spans="1:8" s="240" customFormat="1">
      <c r="A5591" s="270"/>
      <c r="B5591" s="271"/>
      <c r="C5591" s="270"/>
      <c r="D5591" s="272"/>
      <c r="E5591" s="247"/>
      <c r="F5591" s="273"/>
      <c r="G5591" s="661"/>
      <c r="H5591" s="662"/>
    </row>
    <row r="5592" spans="1:8" s="240" customFormat="1">
      <c r="A5592" s="270"/>
      <c r="B5592" s="271"/>
      <c r="C5592" s="270"/>
      <c r="D5592" s="272"/>
      <c r="E5592" s="247"/>
      <c r="F5592" s="273"/>
      <c r="G5592" s="661"/>
      <c r="H5592" s="662"/>
    </row>
    <row r="5593" spans="1:8" s="240" customFormat="1">
      <c r="A5593" s="270"/>
      <c r="B5593" s="271"/>
      <c r="C5593" s="270"/>
      <c r="D5593" s="272"/>
      <c r="E5593" s="247"/>
      <c r="F5593" s="273"/>
      <c r="G5593" s="661"/>
      <c r="H5593" s="662"/>
    </row>
    <row r="5594" spans="1:8" s="240" customFormat="1">
      <c r="A5594" s="270"/>
      <c r="B5594" s="271"/>
      <c r="C5594" s="270"/>
      <c r="D5594" s="272"/>
      <c r="E5594" s="247"/>
      <c r="F5594" s="273"/>
      <c r="G5594" s="661"/>
      <c r="H5594" s="662"/>
    </row>
    <row r="5595" spans="1:8" s="240" customFormat="1">
      <c r="A5595" s="270"/>
      <c r="B5595" s="271"/>
      <c r="C5595" s="270"/>
      <c r="D5595" s="272"/>
      <c r="E5595" s="247"/>
      <c r="F5595" s="273"/>
      <c r="G5595" s="661"/>
      <c r="H5595" s="662"/>
    </row>
    <row r="5596" spans="1:8" s="240" customFormat="1">
      <c r="A5596" s="270"/>
      <c r="B5596" s="271"/>
      <c r="C5596" s="270"/>
      <c r="D5596" s="272"/>
      <c r="E5596" s="247"/>
      <c r="F5596" s="273"/>
      <c r="G5596" s="661"/>
      <c r="H5596" s="662"/>
    </row>
    <row r="5597" spans="1:8" s="240" customFormat="1">
      <c r="A5597" s="270"/>
      <c r="B5597" s="271"/>
      <c r="C5597" s="270"/>
      <c r="D5597" s="272"/>
      <c r="E5597" s="247"/>
      <c r="F5597" s="273"/>
      <c r="G5597" s="661"/>
      <c r="H5597" s="662"/>
    </row>
    <row r="5598" spans="1:8" s="240" customFormat="1">
      <c r="A5598" s="270"/>
      <c r="B5598" s="271"/>
      <c r="C5598" s="270"/>
      <c r="D5598" s="272"/>
      <c r="E5598" s="247"/>
      <c r="F5598" s="273"/>
      <c r="G5598" s="661"/>
      <c r="H5598" s="662"/>
    </row>
    <row r="5599" spans="1:8" s="240" customFormat="1">
      <c r="A5599" s="270"/>
      <c r="B5599" s="271"/>
      <c r="C5599" s="270"/>
      <c r="D5599" s="272"/>
      <c r="E5599" s="247"/>
      <c r="F5599" s="273"/>
      <c r="G5599" s="661"/>
      <c r="H5599" s="662"/>
    </row>
    <row r="5600" spans="1:8" s="240" customFormat="1">
      <c r="A5600" s="270"/>
      <c r="B5600" s="271"/>
      <c r="C5600" s="270"/>
      <c r="D5600" s="272"/>
      <c r="E5600" s="247"/>
      <c r="F5600" s="273"/>
      <c r="G5600" s="661"/>
      <c r="H5600" s="662"/>
    </row>
    <row r="5601" spans="1:8" s="240" customFormat="1">
      <c r="A5601" s="270"/>
      <c r="B5601" s="271"/>
      <c r="C5601" s="270"/>
      <c r="D5601" s="272"/>
      <c r="E5601" s="247"/>
      <c r="F5601" s="273"/>
      <c r="G5601" s="661"/>
      <c r="H5601" s="662"/>
    </row>
    <row r="5602" spans="1:8" s="240" customFormat="1">
      <c r="A5602" s="270"/>
      <c r="B5602" s="271"/>
      <c r="C5602" s="270"/>
      <c r="D5602" s="272"/>
      <c r="E5602" s="247"/>
      <c r="F5602" s="273"/>
      <c r="G5602" s="661"/>
      <c r="H5602" s="662"/>
    </row>
    <row r="5603" spans="1:8" s="240" customFormat="1">
      <c r="A5603" s="270"/>
      <c r="B5603" s="271"/>
      <c r="C5603" s="270"/>
      <c r="D5603" s="272"/>
      <c r="E5603" s="247"/>
      <c r="F5603" s="273"/>
      <c r="G5603" s="661"/>
      <c r="H5603" s="662"/>
    </row>
    <row r="5604" spans="1:8" s="240" customFormat="1">
      <c r="A5604" s="270"/>
      <c r="B5604" s="271"/>
      <c r="C5604" s="270"/>
      <c r="D5604" s="272"/>
      <c r="E5604" s="247"/>
      <c r="F5604" s="273"/>
      <c r="G5604" s="661"/>
      <c r="H5604" s="662"/>
    </row>
    <row r="5605" spans="1:8" s="240" customFormat="1">
      <c r="A5605" s="270"/>
      <c r="B5605" s="271"/>
      <c r="C5605" s="270"/>
      <c r="D5605" s="272"/>
      <c r="E5605" s="247"/>
      <c r="F5605" s="273"/>
      <c r="G5605" s="661"/>
      <c r="H5605" s="662"/>
    </row>
    <row r="5606" spans="1:8" s="240" customFormat="1">
      <c r="A5606" s="270"/>
      <c r="B5606" s="271"/>
      <c r="C5606" s="270"/>
      <c r="D5606" s="272"/>
      <c r="E5606" s="247"/>
      <c r="F5606" s="273"/>
      <c r="G5606" s="661"/>
      <c r="H5606" s="662"/>
    </row>
    <row r="5607" spans="1:8" s="240" customFormat="1">
      <c r="A5607" s="270"/>
      <c r="B5607" s="271"/>
      <c r="C5607" s="270"/>
      <c r="D5607" s="272"/>
      <c r="E5607" s="247"/>
      <c r="F5607" s="273"/>
      <c r="G5607" s="661"/>
      <c r="H5607" s="662"/>
    </row>
    <row r="5608" spans="1:8" s="240" customFormat="1">
      <c r="A5608" s="270"/>
      <c r="B5608" s="271"/>
      <c r="C5608" s="270"/>
      <c r="D5608" s="272"/>
      <c r="E5608" s="247"/>
      <c r="F5608" s="273"/>
      <c r="G5608" s="661"/>
      <c r="H5608" s="662"/>
    </row>
    <row r="5609" spans="1:8" s="240" customFormat="1">
      <c r="A5609" s="270"/>
      <c r="B5609" s="271"/>
      <c r="C5609" s="270"/>
      <c r="D5609" s="272"/>
      <c r="E5609" s="247"/>
      <c r="F5609" s="273"/>
      <c r="G5609" s="661"/>
      <c r="H5609" s="662"/>
    </row>
    <row r="5610" spans="1:8" s="240" customFormat="1">
      <c r="A5610" s="270"/>
      <c r="B5610" s="271"/>
      <c r="C5610" s="270"/>
      <c r="D5610" s="272"/>
      <c r="E5610" s="247"/>
      <c r="F5610" s="273"/>
      <c r="G5610" s="661"/>
      <c r="H5610" s="662"/>
    </row>
    <row r="5611" spans="1:8" s="240" customFormat="1">
      <c r="A5611" s="270"/>
      <c r="B5611" s="271"/>
      <c r="C5611" s="270"/>
      <c r="D5611" s="272"/>
      <c r="E5611" s="247"/>
      <c r="F5611" s="273"/>
      <c r="G5611" s="661"/>
      <c r="H5611" s="662"/>
    </row>
    <row r="5612" spans="1:8" s="240" customFormat="1">
      <c r="A5612" s="270"/>
      <c r="B5612" s="271"/>
      <c r="C5612" s="270"/>
      <c r="D5612" s="272"/>
      <c r="E5612" s="247"/>
      <c r="F5612" s="273"/>
      <c r="G5612" s="661"/>
      <c r="H5612" s="662"/>
    </row>
    <row r="5613" spans="1:8" s="240" customFormat="1">
      <c r="A5613" s="270"/>
      <c r="B5613" s="271"/>
      <c r="C5613" s="270"/>
      <c r="D5613" s="272"/>
      <c r="E5613" s="247"/>
      <c r="F5613" s="273"/>
      <c r="G5613" s="661"/>
      <c r="H5613" s="662"/>
    </row>
    <row r="5614" spans="1:8" s="240" customFormat="1">
      <c r="A5614" s="270"/>
      <c r="B5614" s="271"/>
      <c r="C5614" s="270"/>
      <c r="D5614" s="272"/>
      <c r="E5614" s="247"/>
      <c r="F5614" s="273"/>
      <c r="G5614" s="661"/>
      <c r="H5614" s="662"/>
    </row>
    <row r="5615" spans="1:8" s="240" customFormat="1">
      <c r="A5615" s="270"/>
      <c r="B5615" s="271"/>
      <c r="C5615" s="270"/>
      <c r="D5615" s="272"/>
      <c r="E5615" s="247"/>
      <c r="F5615" s="273"/>
      <c r="G5615" s="661"/>
      <c r="H5615" s="662"/>
    </row>
    <row r="5616" spans="1:8" s="240" customFormat="1">
      <c r="A5616" s="270"/>
      <c r="B5616" s="271"/>
      <c r="C5616" s="270"/>
      <c r="D5616" s="272"/>
      <c r="E5616" s="247"/>
      <c r="F5616" s="273"/>
      <c r="G5616" s="661"/>
      <c r="H5616" s="662"/>
    </row>
    <row r="5617" spans="1:8" s="240" customFormat="1">
      <c r="A5617" s="270"/>
      <c r="B5617" s="271"/>
      <c r="C5617" s="270"/>
      <c r="D5617" s="272"/>
      <c r="E5617" s="247"/>
      <c r="F5617" s="273"/>
      <c r="G5617" s="661"/>
      <c r="H5617" s="662"/>
    </row>
    <row r="5618" spans="1:8" s="240" customFormat="1">
      <c r="A5618" s="270"/>
      <c r="B5618" s="271"/>
      <c r="C5618" s="270"/>
      <c r="D5618" s="272"/>
      <c r="E5618" s="247"/>
      <c r="F5618" s="273"/>
      <c r="G5618" s="661"/>
      <c r="H5618" s="662"/>
    </row>
    <row r="5619" spans="1:8" s="240" customFormat="1">
      <c r="A5619" s="270"/>
      <c r="B5619" s="271"/>
      <c r="C5619" s="270"/>
      <c r="D5619" s="272"/>
      <c r="E5619" s="247"/>
      <c r="F5619" s="273"/>
      <c r="G5619" s="661"/>
      <c r="H5619" s="662"/>
    </row>
    <row r="5620" spans="1:8" s="240" customFormat="1">
      <c r="A5620" s="270"/>
      <c r="B5620" s="271"/>
      <c r="C5620" s="270"/>
      <c r="D5620" s="272"/>
      <c r="E5620" s="247"/>
      <c r="F5620" s="273"/>
      <c r="G5620" s="661"/>
      <c r="H5620" s="662"/>
    </row>
    <row r="5621" spans="1:8" s="240" customFormat="1">
      <c r="A5621" s="270"/>
      <c r="B5621" s="271"/>
      <c r="C5621" s="270"/>
      <c r="D5621" s="272"/>
      <c r="E5621" s="247"/>
      <c r="F5621" s="273"/>
      <c r="G5621" s="661"/>
      <c r="H5621" s="662"/>
    </row>
    <row r="5622" spans="1:8" s="240" customFormat="1">
      <c r="A5622" s="270"/>
      <c r="B5622" s="271"/>
      <c r="C5622" s="270"/>
      <c r="D5622" s="272"/>
      <c r="E5622" s="247"/>
      <c r="F5622" s="273"/>
      <c r="G5622" s="661"/>
      <c r="H5622" s="662"/>
    </row>
    <row r="5623" spans="1:8" s="240" customFormat="1">
      <c r="A5623" s="270"/>
      <c r="B5623" s="271"/>
      <c r="C5623" s="270"/>
      <c r="D5623" s="272"/>
      <c r="E5623" s="247"/>
      <c r="F5623" s="273"/>
      <c r="G5623" s="661"/>
      <c r="H5623" s="662"/>
    </row>
    <row r="5624" spans="1:8" s="240" customFormat="1">
      <c r="A5624" s="270"/>
      <c r="B5624" s="271"/>
      <c r="C5624" s="270"/>
      <c r="D5624" s="272"/>
      <c r="E5624" s="247"/>
      <c r="F5624" s="273"/>
      <c r="G5624" s="661"/>
      <c r="H5624" s="662"/>
    </row>
    <row r="5625" spans="1:8" s="240" customFormat="1">
      <c r="A5625" s="270"/>
      <c r="B5625" s="271"/>
      <c r="C5625" s="270"/>
      <c r="D5625" s="272"/>
      <c r="E5625" s="247"/>
      <c r="F5625" s="273"/>
      <c r="G5625" s="661"/>
      <c r="H5625" s="662"/>
    </row>
    <row r="5626" spans="1:8" s="240" customFormat="1">
      <c r="A5626" s="270"/>
      <c r="B5626" s="271"/>
      <c r="C5626" s="270"/>
      <c r="D5626" s="272"/>
      <c r="E5626" s="247"/>
      <c r="F5626" s="273"/>
      <c r="G5626" s="661"/>
      <c r="H5626" s="662"/>
    </row>
    <row r="5627" spans="1:8" s="240" customFormat="1">
      <c r="A5627" s="270"/>
      <c r="B5627" s="271"/>
      <c r="C5627" s="270"/>
      <c r="D5627" s="272"/>
      <c r="E5627" s="247"/>
      <c r="F5627" s="273"/>
      <c r="G5627" s="661"/>
      <c r="H5627" s="662"/>
    </row>
    <row r="5628" spans="1:8" s="240" customFormat="1">
      <c r="A5628" s="270"/>
      <c r="B5628" s="271"/>
      <c r="C5628" s="270"/>
      <c r="D5628" s="272"/>
      <c r="E5628" s="247"/>
      <c r="F5628" s="273"/>
      <c r="G5628" s="661"/>
      <c r="H5628" s="662"/>
    </row>
    <row r="5629" spans="1:8" s="240" customFormat="1">
      <c r="A5629" s="270"/>
      <c r="B5629" s="271"/>
      <c r="C5629" s="270"/>
      <c r="D5629" s="272"/>
      <c r="E5629" s="247"/>
      <c r="F5629" s="273"/>
      <c r="G5629" s="661"/>
      <c r="H5629" s="662"/>
    </row>
    <row r="5630" spans="1:8" s="240" customFormat="1">
      <c r="A5630" s="270"/>
      <c r="B5630" s="271"/>
      <c r="C5630" s="270"/>
      <c r="D5630" s="272"/>
      <c r="E5630" s="247"/>
      <c r="F5630" s="273"/>
      <c r="G5630" s="661"/>
      <c r="H5630" s="662"/>
    </row>
    <row r="5631" spans="1:8" s="240" customFormat="1">
      <c r="A5631" s="270"/>
      <c r="B5631" s="271"/>
      <c r="C5631" s="270"/>
      <c r="D5631" s="272"/>
      <c r="E5631" s="247"/>
      <c r="F5631" s="273"/>
      <c r="G5631" s="661"/>
      <c r="H5631" s="662"/>
    </row>
    <row r="5632" spans="1:8" s="240" customFormat="1">
      <c r="A5632" s="270"/>
      <c r="B5632" s="271"/>
      <c r="C5632" s="270"/>
      <c r="D5632" s="272"/>
      <c r="E5632" s="247"/>
      <c r="F5632" s="273"/>
      <c r="G5632" s="661"/>
      <c r="H5632" s="662"/>
    </row>
    <row r="5633" spans="1:8" s="240" customFormat="1">
      <c r="A5633" s="270"/>
      <c r="B5633" s="271"/>
      <c r="C5633" s="270"/>
      <c r="D5633" s="272"/>
      <c r="E5633" s="247"/>
      <c r="F5633" s="273"/>
      <c r="G5633" s="661"/>
      <c r="H5633" s="662"/>
    </row>
    <row r="5634" spans="1:8" s="240" customFormat="1">
      <c r="A5634" s="270"/>
      <c r="B5634" s="271"/>
      <c r="C5634" s="270"/>
      <c r="D5634" s="272"/>
      <c r="E5634" s="247"/>
      <c r="F5634" s="273"/>
      <c r="G5634" s="661"/>
      <c r="H5634" s="662"/>
    </row>
    <row r="5635" spans="1:8" s="240" customFormat="1">
      <c r="A5635" s="270"/>
      <c r="B5635" s="271"/>
      <c r="C5635" s="270"/>
      <c r="D5635" s="272"/>
      <c r="E5635" s="247"/>
      <c r="F5635" s="273"/>
      <c r="G5635" s="661"/>
      <c r="H5635" s="662"/>
    </row>
    <row r="5636" spans="1:8" s="240" customFormat="1">
      <c r="A5636" s="270"/>
      <c r="B5636" s="271"/>
      <c r="C5636" s="270"/>
      <c r="D5636" s="272"/>
      <c r="E5636" s="247"/>
      <c r="F5636" s="273"/>
      <c r="G5636" s="661"/>
      <c r="H5636" s="662"/>
    </row>
    <row r="5637" spans="1:8" s="240" customFormat="1">
      <c r="A5637" s="270"/>
      <c r="B5637" s="271"/>
      <c r="C5637" s="270"/>
      <c r="D5637" s="272"/>
      <c r="E5637" s="247"/>
      <c r="F5637" s="273"/>
      <c r="G5637" s="661"/>
      <c r="H5637" s="662"/>
    </row>
    <row r="5638" spans="1:8" s="240" customFormat="1">
      <c r="A5638" s="270"/>
      <c r="B5638" s="271"/>
      <c r="C5638" s="270"/>
      <c r="D5638" s="272"/>
      <c r="E5638" s="247"/>
      <c r="F5638" s="273"/>
      <c r="G5638" s="661"/>
      <c r="H5638" s="662"/>
    </row>
    <row r="5639" spans="1:8" s="240" customFormat="1">
      <c r="A5639" s="270"/>
      <c r="B5639" s="271"/>
      <c r="C5639" s="270"/>
      <c r="D5639" s="272"/>
      <c r="E5639" s="247"/>
      <c r="F5639" s="273"/>
      <c r="G5639" s="661"/>
      <c r="H5639" s="662"/>
    </row>
    <row r="5640" spans="1:8" s="240" customFormat="1">
      <c r="A5640" s="270"/>
      <c r="B5640" s="271"/>
      <c r="C5640" s="270"/>
      <c r="D5640" s="272"/>
      <c r="E5640" s="247"/>
      <c r="F5640" s="273"/>
      <c r="G5640" s="661"/>
      <c r="H5640" s="662"/>
    </row>
    <row r="5641" spans="1:8" s="240" customFormat="1">
      <c r="A5641" s="270"/>
      <c r="B5641" s="271"/>
      <c r="C5641" s="270"/>
      <c r="D5641" s="272"/>
      <c r="E5641" s="247"/>
      <c r="F5641" s="273"/>
      <c r="G5641" s="661"/>
      <c r="H5641" s="662"/>
    </row>
    <row r="5642" spans="1:8" s="240" customFormat="1">
      <c r="A5642" s="270"/>
      <c r="B5642" s="271"/>
      <c r="C5642" s="270"/>
      <c r="D5642" s="272"/>
      <c r="E5642" s="247"/>
      <c r="F5642" s="273"/>
      <c r="G5642" s="661"/>
      <c r="H5642" s="662"/>
    </row>
    <row r="5643" spans="1:8" s="240" customFormat="1">
      <c r="A5643" s="270"/>
      <c r="B5643" s="271"/>
      <c r="C5643" s="270"/>
      <c r="D5643" s="272"/>
      <c r="E5643" s="247"/>
      <c r="F5643" s="273"/>
      <c r="G5643" s="661"/>
      <c r="H5643" s="662"/>
    </row>
    <row r="5644" spans="1:8" s="240" customFormat="1">
      <c r="A5644" s="270"/>
      <c r="B5644" s="271"/>
      <c r="C5644" s="270"/>
      <c r="D5644" s="272"/>
      <c r="E5644" s="247"/>
      <c r="F5644" s="273"/>
      <c r="G5644" s="661"/>
      <c r="H5644" s="662"/>
    </row>
    <row r="5645" spans="1:8" s="240" customFormat="1">
      <c r="A5645" s="270"/>
      <c r="B5645" s="271"/>
      <c r="C5645" s="270"/>
      <c r="D5645" s="272"/>
      <c r="E5645" s="247"/>
      <c r="F5645" s="273"/>
      <c r="G5645" s="661"/>
      <c r="H5645" s="662"/>
    </row>
    <row r="5646" spans="1:8" s="240" customFormat="1">
      <c r="A5646" s="270"/>
      <c r="B5646" s="271"/>
      <c r="C5646" s="270"/>
      <c r="D5646" s="272"/>
      <c r="E5646" s="247"/>
      <c r="F5646" s="273"/>
      <c r="G5646" s="661"/>
      <c r="H5646" s="662"/>
    </row>
    <row r="5647" spans="1:8" s="240" customFormat="1">
      <c r="A5647" s="270"/>
      <c r="B5647" s="271"/>
      <c r="C5647" s="270"/>
      <c r="D5647" s="272"/>
      <c r="E5647" s="247"/>
      <c r="F5647" s="273"/>
      <c r="G5647" s="661"/>
      <c r="H5647" s="662"/>
    </row>
    <row r="5648" spans="1:8" s="240" customFormat="1">
      <c r="A5648" s="270"/>
      <c r="B5648" s="271"/>
      <c r="C5648" s="270"/>
      <c r="D5648" s="272"/>
      <c r="E5648" s="247"/>
      <c r="F5648" s="273"/>
      <c r="G5648" s="661"/>
      <c r="H5648" s="662"/>
    </row>
    <row r="5649" spans="1:8" s="240" customFormat="1">
      <c r="A5649" s="270"/>
      <c r="B5649" s="271"/>
      <c r="C5649" s="270"/>
      <c r="D5649" s="272"/>
      <c r="E5649" s="247"/>
      <c r="F5649" s="273"/>
      <c r="G5649" s="661"/>
      <c r="H5649" s="662"/>
    </row>
    <row r="5650" spans="1:8" s="240" customFormat="1">
      <c r="A5650" s="270"/>
      <c r="B5650" s="271"/>
      <c r="C5650" s="270"/>
      <c r="D5650" s="272"/>
      <c r="E5650" s="247"/>
      <c r="F5650" s="273"/>
      <c r="G5650" s="661"/>
      <c r="H5650" s="662"/>
    </row>
    <row r="5651" spans="1:8" s="240" customFormat="1">
      <c r="A5651" s="270"/>
      <c r="B5651" s="271"/>
      <c r="C5651" s="270"/>
      <c r="D5651" s="272"/>
      <c r="E5651" s="247"/>
      <c r="F5651" s="273"/>
      <c r="G5651" s="661"/>
      <c r="H5651" s="662"/>
    </row>
    <row r="5652" spans="1:8" s="240" customFormat="1">
      <c r="A5652" s="270"/>
      <c r="B5652" s="271"/>
      <c r="C5652" s="270"/>
      <c r="D5652" s="272"/>
      <c r="E5652" s="247"/>
      <c r="F5652" s="273"/>
      <c r="G5652" s="661"/>
      <c r="H5652" s="662"/>
    </row>
    <row r="5653" spans="1:8" s="240" customFormat="1">
      <c r="A5653" s="270"/>
      <c r="B5653" s="271"/>
      <c r="C5653" s="270"/>
      <c r="D5653" s="272"/>
      <c r="E5653" s="247"/>
      <c r="F5653" s="273"/>
      <c r="G5653" s="661"/>
      <c r="H5653" s="662"/>
    </row>
    <row r="5654" spans="1:8" s="240" customFormat="1">
      <c r="A5654" s="270"/>
      <c r="B5654" s="271"/>
      <c r="C5654" s="270"/>
      <c r="D5654" s="272"/>
      <c r="E5654" s="247"/>
      <c r="F5654" s="273"/>
      <c r="G5654" s="661"/>
      <c r="H5654" s="662"/>
    </row>
    <row r="5655" spans="1:8" s="240" customFormat="1">
      <c r="A5655" s="270"/>
      <c r="B5655" s="271"/>
      <c r="C5655" s="270"/>
      <c r="D5655" s="272"/>
      <c r="E5655" s="247"/>
      <c r="F5655" s="273"/>
      <c r="G5655" s="661"/>
      <c r="H5655" s="662"/>
    </row>
    <row r="5656" spans="1:8" s="240" customFormat="1">
      <c r="A5656" s="270"/>
      <c r="B5656" s="271"/>
      <c r="C5656" s="270"/>
      <c r="D5656" s="272"/>
      <c r="E5656" s="247"/>
      <c r="F5656" s="273"/>
      <c r="G5656" s="661"/>
      <c r="H5656" s="662"/>
    </row>
    <row r="5657" spans="1:8" s="240" customFormat="1">
      <c r="A5657" s="270"/>
      <c r="B5657" s="271"/>
      <c r="C5657" s="270"/>
      <c r="D5657" s="272"/>
      <c r="E5657" s="247"/>
      <c r="F5657" s="273"/>
      <c r="G5657" s="661"/>
      <c r="H5657" s="662"/>
    </row>
    <row r="5658" spans="1:8" s="240" customFormat="1">
      <c r="A5658" s="270"/>
      <c r="B5658" s="271"/>
      <c r="C5658" s="270"/>
      <c r="D5658" s="272"/>
      <c r="E5658" s="247"/>
      <c r="F5658" s="273"/>
      <c r="G5658" s="661"/>
      <c r="H5658" s="662"/>
    </row>
    <row r="5659" spans="1:8" s="240" customFormat="1">
      <c r="A5659" s="270"/>
      <c r="B5659" s="271"/>
      <c r="C5659" s="270"/>
      <c r="D5659" s="272"/>
      <c r="E5659" s="247"/>
      <c r="F5659" s="273"/>
      <c r="G5659" s="661"/>
      <c r="H5659" s="662"/>
    </row>
    <row r="5660" spans="1:8" s="240" customFormat="1">
      <c r="A5660" s="270"/>
      <c r="B5660" s="271"/>
      <c r="C5660" s="270"/>
      <c r="D5660" s="272"/>
      <c r="E5660" s="247"/>
      <c r="F5660" s="273"/>
      <c r="G5660" s="661"/>
      <c r="H5660" s="662"/>
    </row>
    <row r="5661" spans="1:8" s="240" customFormat="1">
      <c r="A5661" s="270"/>
      <c r="B5661" s="271"/>
      <c r="C5661" s="270"/>
      <c r="D5661" s="272"/>
      <c r="E5661" s="247"/>
      <c r="F5661" s="273"/>
      <c r="G5661" s="661"/>
      <c r="H5661" s="662"/>
    </row>
    <row r="5662" spans="1:8" s="240" customFormat="1">
      <c r="A5662" s="270"/>
      <c r="B5662" s="271"/>
      <c r="C5662" s="270"/>
      <c r="D5662" s="272"/>
      <c r="E5662" s="247"/>
      <c r="F5662" s="273"/>
      <c r="G5662" s="661"/>
      <c r="H5662" s="662"/>
    </row>
    <row r="5663" spans="1:8" s="240" customFormat="1">
      <c r="A5663" s="270"/>
      <c r="B5663" s="271"/>
      <c r="C5663" s="270"/>
      <c r="D5663" s="272"/>
      <c r="E5663" s="247"/>
      <c r="F5663" s="273"/>
      <c r="G5663" s="661"/>
      <c r="H5663" s="662"/>
    </row>
    <row r="5664" spans="1:8" s="240" customFormat="1">
      <c r="A5664" s="270"/>
      <c r="B5664" s="271"/>
      <c r="C5664" s="270"/>
      <c r="D5664" s="272"/>
      <c r="E5664" s="247"/>
      <c r="F5664" s="273"/>
      <c r="G5664" s="661"/>
      <c r="H5664" s="662"/>
    </row>
    <row r="5665" spans="1:8" s="240" customFormat="1">
      <c r="A5665" s="270"/>
      <c r="B5665" s="271"/>
      <c r="C5665" s="270"/>
      <c r="D5665" s="272"/>
      <c r="E5665" s="247"/>
      <c r="F5665" s="273"/>
      <c r="G5665" s="661"/>
      <c r="H5665" s="662"/>
    </row>
    <row r="5666" spans="1:8" s="240" customFormat="1">
      <c r="A5666" s="270"/>
      <c r="B5666" s="271"/>
      <c r="C5666" s="270"/>
      <c r="D5666" s="272"/>
      <c r="E5666" s="247"/>
      <c r="F5666" s="273"/>
      <c r="G5666" s="661"/>
      <c r="H5666" s="662"/>
    </row>
    <row r="5667" spans="1:8" s="240" customFormat="1">
      <c r="A5667" s="270"/>
      <c r="B5667" s="271"/>
      <c r="C5667" s="270"/>
      <c r="D5667" s="272"/>
      <c r="E5667" s="247"/>
      <c r="F5667" s="273"/>
      <c r="G5667" s="661"/>
      <c r="H5667" s="662"/>
    </row>
    <row r="5668" spans="1:8" s="240" customFormat="1">
      <c r="A5668" s="270"/>
      <c r="B5668" s="271"/>
      <c r="C5668" s="270"/>
      <c r="D5668" s="272"/>
      <c r="E5668" s="247"/>
      <c r="F5668" s="273"/>
      <c r="G5668" s="661"/>
      <c r="H5668" s="662"/>
    </row>
    <row r="5669" spans="1:8" s="240" customFormat="1">
      <c r="A5669" s="270"/>
      <c r="B5669" s="271"/>
      <c r="C5669" s="270"/>
      <c r="D5669" s="272"/>
      <c r="E5669" s="247"/>
      <c r="F5669" s="273"/>
      <c r="G5669" s="661"/>
      <c r="H5669" s="662"/>
    </row>
    <row r="5670" spans="1:8" s="240" customFormat="1">
      <c r="A5670" s="270"/>
      <c r="B5670" s="271"/>
      <c r="C5670" s="270"/>
      <c r="D5670" s="272"/>
      <c r="E5670" s="247"/>
      <c r="F5670" s="273"/>
      <c r="G5670" s="661"/>
      <c r="H5670" s="662"/>
    </row>
    <row r="5671" spans="1:8" s="240" customFormat="1">
      <c r="A5671" s="270"/>
      <c r="B5671" s="271"/>
      <c r="C5671" s="270"/>
      <c r="D5671" s="272"/>
      <c r="E5671" s="247"/>
      <c r="F5671" s="273"/>
      <c r="G5671" s="661"/>
      <c r="H5671" s="662"/>
    </row>
    <row r="5672" spans="1:8" s="240" customFormat="1">
      <c r="A5672" s="270"/>
      <c r="B5672" s="271"/>
      <c r="C5672" s="270"/>
      <c r="D5672" s="272"/>
      <c r="E5672" s="247"/>
      <c r="F5672" s="273"/>
      <c r="G5672" s="661"/>
      <c r="H5672" s="662"/>
    </row>
    <row r="5673" spans="1:8" s="240" customFormat="1">
      <c r="A5673" s="270"/>
      <c r="B5673" s="271"/>
      <c r="C5673" s="270"/>
      <c r="D5673" s="272"/>
      <c r="E5673" s="247"/>
      <c r="F5673" s="273"/>
      <c r="G5673" s="661"/>
      <c r="H5673" s="662"/>
    </row>
    <row r="5674" spans="1:8" s="240" customFormat="1">
      <c r="A5674" s="270"/>
      <c r="B5674" s="271"/>
      <c r="C5674" s="270"/>
      <c r="D5674" s="272"/>
      <c r="E5674" s="247"/>
      <c r="F5674" s="273"/>
      <c r="G5674" s="661"/>
      <c r="H5674" s="662"/>
    </row>
    <row r="5675" spans="1:8" s="240" customFormat="1">
      <c r="A5675" s="270"/>
      <c r="B5675" s="271"/>
      <c r="C5675" s="270"/>
      <c r="D5675" s="272"/>
      <c r="E5675" s="247"/>
      <c r="F5675" s="273"/>
      <c r="G5675" s="661"/>
      <c r="H5675" s="662"/>
    </row>
    <row r="5676" spans="1:8" s="240" customFormat="1">
      <c r="A5676" s="270"/>
      <c r="B5676" s="271"/>
      <c r="C5676" s="270"/>
      <c r="D5676" s="272"/>
      <c r="E5676" s="247"/>
      <c r="F5676" s="273"/>
      <c r="G5676" s="661"/>
      <c r="H5676" s="662"/>
    </row>
    <row r="5677" spans="1:8" s="240" customFormat="1">
      <c r="A5677" s="270"/>
      <c r="B5677" s="271"/>
      <c r="C5677" s="270"/>
      <c r="D5677" s="272"/>
      <c r="E5677" s="247"/>
      <c r="F5677" s="273"/>
      <c r="G5677" s="661"/>
      <c r="H5677" s="662"/>
    </row>
    <row r="5678" spans="1:8" s="240" customFormat="1">
      <c r="A5678" s="270"/>
      <c r="B5678" s="271"/>
      <c r="C5678" s="270"/>
      <c r="D5678" s="272"/>
      <c r="E5678" s="247"/>
      <c r="F5678" s="273"/>
      <c r="G5678" s="661"/>
      <c r="H5678" s="662"/>
    </row>
    <row r="5679" spans="1:8" s="240" customFormat="1">
      <c r="A5679" s="270"/>
      <c r="B5679" s="271"/>
      <c r="C5679" s="270"/>
      <c r="D5679" s="272"/>
      <c r="E5679" s="247"/>
      <c r="F5679" s="273"/>
      <c r="G5679" s="661"/>
      <c r="H5679" s="662"/>
    </row>
    <row r="5680" spans="1:8" s="240" customFormat="1">
      <c r="A5680" s="270"/>
      <c r="B5680" s="271"/>
      <c r="C5680" s="270"/>
      <c r="D5680" s="272"/>
      <c r="E5680" s="247"/>
      <c r="F5680" s="273"/>
      <c r="G5680" s="661"/>
      <c r="H5680" s="662"/>
    </row>
    <row r="5681" spans="1:8" s="240" customFormat="1">
      <c r="A5681" s="270"/>
      <c r="B5681" s="271"/>
      <c r="C5681" s="270"/>
      <c r="D5681" s="272"/>
      <c r="E5681" s="247"/>
      <c r="F5681" s="273"/>
      <c r="G5681" s="661"/>
      <c r="H5681" s="662"/>
    </row>
    <row r="5682" spans="1:8" s="240" customFormat="1">
      <c r="A5682" s="270"/>
      <c r="B5682" s="271"/>
      <c r="C5682" s="270"/>
      <c r="D5682" s="272"/>
      <c r="E5682" s="247"/>
      <c r="F5682" s="273"/>
      <c r="G5682" s="661"/>
      <c r="H5682" s="662"/>
    </row>
    <row r="5683" spans="1:8" s="240" customFormat="1">
      <c r="A5683" s="270"/>
      <c r="B5683" s="271"/>
      <c r="C5683" s="270"/>
      <c r="D5683" s="272"/>
      <c r="E5683" s="247"/>
      <c r="F5683" s="273"/>
      <c r="G5683" s="661"/>
      <c r="H5683" s="662"/>
    </row>
    <row r="5684" spans="1:8" s="240" customFormat="1">
      <c r="A5684" s="270"/>
      <c r="B5684" s="271"/>
      <c r="C5684" s="270"/>
      <c r="D5684" s="272"/>
      <c r="E5684" s="247"/>
      <c r="F5684" s="273"/>
      <c r="G5684" s="661"/>
      <c r="H5684" s="662"/>
    </row>
    <row r="5685" spans="1:8" s="240" customFormat="1">
      <c r="A5685" s="270"/>
      <c r="B5685" s="271"/>
      <c r="C5685" s="270"/>
      <c r="D5685" s="272"/>
      <c r="E5685" s="247"/>
      <c r="F5685" s="273"/>
      <c r="G5685" s="661"/>
      <c r="H5685" s="662"/>
    </row>
    <row r="5686" spans="1:8" s="240" customFormat="1">
      <c r="A5686" s="270"/>
      <c r="B5686" s="271"/>
      <c r="C5686" s="270"/>
      <c r="D5686" s="272"/>
      <c r="E5686" s="247"/>
      <c r="F5686" s="273"/>
      <c r="G5686" s="661"/>
      <c r="H5686" s="662"/>
    </row>
    <row r="5687" spans="1:8" s="240" customFormat="1">
      <c r="A5687" s="270"/>
      <c r="B5687" s="271"/>
      <c r="C5687" s="270"/>
      <c r="D5687" s="272"/>
      <c r="E5687" s="247"/>
      <c r="F5687" s="273"/>
      <c r="G5687" s="661"/>
      <c r="H5687" s="662"/>
    </row>
    <row r="5688" spans="1:8" s="240" customFormat="1">
      <c r="A5688" s="270"/>
      <c r="B5688" s="271"/>
      <c r="C5688" s="270"/>
      <c r="D5688" s="272"/>
      <c r="E5688" s="247"/>
      <c r="F5688" s="273"/>
      <c r="G5688" s="661"/>
      <c r="H5688" s="662"/>
    </row>
    <row r="5689" spans="1:8" s="240" customFormat="1">
      <c r="A5689" s="270"/>
      <c r="B5689" s="271"/>
      <c r="C5689" s="270"/>
      <c r="D5689" s="272"/>
      <c r="E5689" s="247"/>
      <c r="F5689" s="273"/>
      <c r="G5689" s="661"/>
      <c r="H5689" s="662"/>
    </row>
    <row r="5690" spans="1:8" s="240" customFormat="1">
      <c r="A5690" s="270"/>
      <c r="B5690" s="271"/>
      <c r="C5690" s="270"/>
      <c r="D5690" s="272"/>
      <c r="E5690" s="247"/>
      <c r="F5690" s="273"/>
      <c r="G5690" s="661"/>
      <c r="H5690" s="662"/>
    </row>
    <row r="5691" spans="1:8" s="240" customFormat="1">
      <c r="A5691" s="270"/>
      <c r="B5691" s="271"/>
      <c r="C5691" s="270"/>
      <c r="D5691" s="272"/>
      <c r="E5691" s="247"/>
      <c r="F5691" s="273"/>
      <c r="G5691" s="661"/>
      <c r="H5691" s="662"/>
    </row>
    <row r="5692" spans="1:8" s="240" customFormat="1">
      <c r="A5692" s="270"/>
      <c r="B5692" s="271"/>
      <c r="C5692" s="270"/>
      <c r="D5692" s="272"/>
      <c r="E5692" s="247"/>
      <c r="F5692" s="273"/>
      <c r="G5692" s="661"/>
      <c r="H5692" s="662"/>
    </row>
    <row r="5693" spans="1:8" s="240" customFormat="1">
      <c r="A5693" s="270"/>
      <c r="B5693" s="271"/>
      <c r="C5693" s="270"/>
      <c r="D5693" s="272"/>
      <c r="E5693" s="247"/>
      <c r="F5693" s="273"/>
      <c r="G5693" s="661"/>
      <c r="H5693" s="662"/>
    </row>
    <row r="5694" spans="1:8" s="240" customFormat="1">
      <c r="A5694" s="270"/>
      <c r="B5694" s="271"/>
      <c r="C5694" s="270"/>
      <c r="D5694" s="272"/>
      <c r="E5694" s="247"/>
      <c r="F5694" s="273"/>
      <c r="G5694" s="661"/>
      <c r="H5694" s="662"/>
    </row>
    <row r="5695" spans="1:8" s="240" customFormat="1">
      <c r="A5695" s="270"/>
      <c r="B5695" s="271"/>
      <c r="C5695" s="270"/>
      <c r="D5695" s="272"/>
      <c r="E5695" s="247"/>
      <c r="F5695" s="273"/>
      <c r="G5695" s="661"/>
      <c r="H5695" s="662"/>
    </row>
    <row r="5696" spans="1:8" s="240" customFormat="1">
      <c r="A5696" s="270"/>
      <c r="B5696" s="271"/>
      <c r="C5696" s="270"/>
      <c r="D5696" s="272"/>
      <c r="E5696" s="247"/>
      <c r="F5696" s="273"/>
      <c r="G5696" s="661"/>
      <c r="H5696" s="662"/>
    </row>
    <row r="5697" spans="1:8" s="240" customFormat="1">
      <c r="A5697" s="270"/>
      <c r="B5697" s="271"/>
      <c r="C5697" s="270"/>
      <c r="D5697" s="272"/>
      <c r="E5697" s="247"/>
      <c r="F5697" s="273"/>
      <c r="G5697" s="661"/>
      <c r="H5697" s="662"/>
    </row>
    <row r="5698" spans="1:8" s="240" customFormat="1">
      <c r="A5698" s="270"/>
      <c r="B5698" s="271"/>
      <c r="C5698" s="270"/>
      <c r="D5698" s="272"/>
      <c r="E5698" s="247"/>
      <c r="F5698" s="273"/>
      <c r="G5698" s="661"/>
      <c r="H5698" s="662"/>
    </row>
    <row r="5699" spans="1:8" s="240" customFormat="1">
      <c r="A5699" s="270"/>
      <c r="B5699" s="271"/>
      <c r="C5699" s="270"/>
      <c r="D5699" s="272"/>
      <c r="E5699" s="247"/>
      <c r="F5699" s="273"/>
      <c r="G5699" s="661"/>
      <c r="H5699" s="662"/>
    </row>
    <row r="5700" spans="1:8" s="240" customFormat="1">
      <c r="A5700" s="270"/>
      <c r="B5700" s="271"/>
      <c r="C5700" s="270"/>
      <c r="D5700" s="272"/>
      <c r="E5700" s="247"/>
      <c r="F5700" s="273"/>
      <c r="G5700" s="661"/>
      <c r="H5700" s="662"/>
    </row>
    <row r="5701" spans="1:8" s="240" customFormat="1">
      <c r="A5701" s="270"/>
      <c r="B5701" s="271"/>
      <c r="C5701" s="270"/>
      <c r="D5701" s="272"/>
      <c r="E5701" s="247"/>
      <c r="F5701" s="273"/>
      <c r="G5701" s="661"/>
      <c r="H5701" s="662"/>
    </row>
    <row r="5702" spans="1:8" s="240" customFormat="1">
      <c r="A5702" s="270"/>
      <c r="B5702" s="271"/>
      <c r="C5702" s="270"/>
      <c r="D5702" s="272"/>
      <c r="E5702" s="247"/>
      <c r="F5702" s="273"/>
      <c r="G5702" s="661"/>
      <c r="H5702" s="662"/>
    </row>
    <row r="5703" spans="1:8" s="240" customFormat="1">
      <c r="A5703" s="270"/>
      <c r="B5703" s="271"/>
      <c r="C5703" s="270"/>
      <c r="D5703" s="272"/>
      <c r="E5703" s="247"/>
      <c r="F5703" s="273"/>
      <c r="G5703" s="661"/>
      <c r="H5703" s="662"/>
    </row>
    <row r="5704" spans="1:8" s="240" customFormat="1">
      <c r="A5704" s="270"/>
      <c r="B5704" s="271"/>
      <c r="C5704" s="270"/>
      <c r="D5704" s="272"/>
      <c r="E5704" s="247"/>
      <c r="F5704" s="273"/>
      <c r="G5704" s="661"/>
      <c r="H5704" s="662"/>
    </row>
    <row r="5705" spans="1:8" s="240" customFormat="1">
      <c r="A5705" s="270"/>
      <c r="B5705" s="271"/>
      <c r="C5705" s="270"/>
      <c r="D5705" s="272"/>
      <c r="E5705" s="247"/>
      <c r="F5705" s="273"/>
      <c r="G5705" s="661"/>
      <c r="H5705" s="662"/>
    </row>
    <row r="5706" spans="1:8" s="240" customFormat="1">
      <c r="A5706" s="270"/>
      <c r="B5706" s="271"/>
      <c r="C5706" s="270"/>
      <c r="D5706" s="272"/>
      <c r="E5706" s="247"/>
      <c r="F5706" s="273"/>
      <c r="G5706" s="661"/>
      <c r="H5706" s="662"/>
    </row>
    <row r="5707" spans="1:8" s="240" customFormat="1">
      <c r="A5707" s="270"/>
      <c r="B5707" s="271"/>
      <c r="C5707" s="270"/>
      <c r="D5707" s="272"/>
      <c r="E5707" s="247"/>
      <c r="F5707" s="273"/>
      <c r="G5707" s="661"/>
      <c r="H5707" s="662"/>
    </row>
    <row r="5708" spans="1:8" s="240" customFormat="1">
      <c r="A5708" s="270"/>
      <c r="B5708" s="271"/>
      <c r="C5708" s="270"/>
      <c r="D5708" s="272"/>
      <c r="E5708" s="247"/>
      <c r="F5708" s="273"/>
      <c r="G5708" s="661"/>
      <c r="H5708" s="662"/>
    </row>
    <row r="5709" spans="1:8" s="240" customFormat="1">
      <c r="A5709" s="270"/>
      <c r="B5709" s="271"/>
      <c r="C5709" s="270"/>
      <c r="D5709" s="272"/>
      <c r="E5709" s="247"/>
      <c r="F5709" s="273"/>
      <c r="G5709" s="661"/>
      <c r="H5709" s="662"/>
    </row>
    <row r="5710" spans="1:8" s="240" customFormat="1">
      <c r="A5710" s="270"/>
      <c r="B5710" s="271"/>
      <c r="C5710" s="270"/>
      <c r="D5710" s="272"/>
      <c r="E5710" s="247"/>
      <c r="F5710" s="273"/>
      <c r="G5710" s="661"/>
      <c r="H5710" s="662"/>
    </row>
    <row r="5711" spans="1:8" s="240" customFormat="1">
      <c r="A5711" s="270"/>
      <c r="B5711" s="271"/>
      <c r="C5711" s="270"/>
      <c r="D5711" s="272"/>
      <c r="E5711" s="247"/>
      <c r="F5711" s="273"/>
      <c r="G5711" s="661"/>
      <c r="H5711" s="662"/>
    </row>
    <row r="5712" spans="1:8" s="240" customFormat="1">
      <c r="A5712" s="270"/>
      <c r="B5712" s="271"/>
      <c r="C5712" s="270"/>
      <c r="D5712" s="272"/>
      <c r="E5712" s="247"/>
      <c r="F5712" s="273"/>
      <c r="G5712" s="661"/>
      <c r="H5712" s="662"/>
    </row>
    <row r="5713" spans="1:8" s="240" customFormat="1">
      <c r="A5713" s="270"/>
      <c r="B5713" s="271"/>
      <c r="C5713" s="270"/>
      <c r="D5713" s="272"/>
      <c r="E5713" s="247"/>
      <c r="F5713" s="273"/>
      <c r="G5713" s="661"/>
      <c r="H5713" s="662"/>
    </row>
    <row r="5714" spans="1:8" s="240" customFormat="1">
      <c r="A5714" s="270"/>
      <c r="B5714" s="271"/>
      <c r="C5714" s="270"/>
      <c r="D5714" s="272"/>
      <c r="E5714" s="247"/>
      <c r="F5714" s="273"/>
      <c r="G5714" s="661"/>
      <c r="H5714" s="662"/>
    </row>
    <row r="5715" spans="1:8" s="240" customFormat="1">
      <c r="A5715" s="270"/>
      <c r="B5715" s="271"/>
      <c r="C5715" s="270"/>
      <c r="D5715" s="272"/>
      <c r="E5715" s="247"/>
      <c r="F5715" s="273"/>
      <c r="G5715" s="661"/>
      <c r="H5715" s="662"/>
    </row>
    <row r="5716" spans="1:8" s="240" customFormat="1">
      <c r="A5716" s="270"/>
      <c r="B5716" s="271"/>
      <c r="C5716" s="270"/>
      <c r="D5716" s="272"/>
      <c r="E5716" s="247"/>
      <c r="F5716" s="273"/>
      <c r="G5716" s="661"/>
      <c r="H5716" s="662"/>
    </row>
    <row r="5717" spans="1:8" s="240" customFormat="1">
      <c r="A5717" s="270"/>
      <c r="B5717" s="271"/>
      <c r="C5717" s="270"/>
      <c r="D5717" s="272"/>
      <c r="E5717" s="247"/>
      <c r="F5717" s="273"/>
      <c r="G5717" s="661"/>
      <c r="H5717" s="662"/>
    </row>
    <row r="5718" spans="1:8" s="240" customFormat="1">
      <c r="A5718" s="270"/>
      <c r="B5718" s="271"/>
      <c r="C5718" s="270"/>
      <c r="D5718" s="272"/>
      <c r="E5718" s="247"/>
      <c r="F5718" s="273"/>
      <c r="G5718" s="661"/>
      <c r="H5718" s="662"/>
    </row>
    <row r="5719" spans="1:8" s="240" customFormat="1">
      <c r="A5719" s="270"/>
      <c r="B5719" s="271"/>
      <c r="C5719" s="270"/>
      <c r="D5719" s="272"/>
      <c r="E5719" s="247"/>
      <c r="F5719" s="273"/>
      <c r="G5719" s="661"/>
      <c r="H5719" s="662"/>
    </row>
    <row r="5720" spans="1:8" s="240" customFormat="1">
      <c r="A5720" s="270"/>
      <c r="B5720" s="271"/>
      <c r="C5720" s="270"/>
      <c r="D5720" s="272"/>
      <c r="E5720" s="247"/>
      <c r="F5720" s="273"/>
      <c r="G5720" s="661"/>
      <c r="H5720" s="662"/>
    </row>
    <row r="5721" spans="1:8" s="240" customFormat="1">
      <c r="A5721" s="270"/>
      <c r="B5721" s="271"/>
      <c r="C5721" s="270"/>
      <c r="D5721" s="272"/>
      <c r="E5721" s="247"/>
      <c r="F5721" s="273"/>
      <c r="G5721" s="661"/>
      <c r="H5721" s="662"/>
    </row>
    <row r="5722" spans="1:8" s="240" customFormat="1">
      <c r="A5722" s="270"/>
      <c r="B5722" s="271"/>
      <c r="C5722" s="270"/>
      <c r="D5722" s="272"/>
      <c r="E5722" s="247"/>
      <c r="F5722" s="273"/>
      <c r="G5722" s="661"/>
      <c r="H5722" s="662"/>
    </row>
    <row r="5723" spans="1:8" s="240" customFormat="1">
      <c r="A5723" s="270"/>
      <c r="B5723" s="271"/>
      <c r="C5723" s="270"/>
      <c r="D5723" s="272"/>
      <c r="E5723" s="247"/>
      <c r="F5723" s="273"/>
      <c r="G5723" s="661"/>
      <c r="H5723" s="662"/>
    </row>
    <row r="5724" spans="1:8" s="240" customFormat="1">
      <c r="A5724" s="270"/>
      <c r="B5724" s="271"/>
      <c r="C5724" s="270"/>
      <c r="D5724" s="272"/>
      <c r="E5724" s="247"/>
      <c r="F5724" s="273"/>
      <c r="G5724" s="661"/>
      <c r="H5724" s="662"/>
    </row>
    <row r="5725" spans="1:8" s="240" customFormat="1">
      <c r="A5725" s="270"/>
      <c r="B5725" s="271"/>
      <c r="C5725" s="270"/>
      <c r="D5725" s="272"/>
      <c r="E5725" s="247"/>
      <c r="F5725" s="273"/>
      <c r="G5725" s="661"/>
      <c r="H5725" s="662"/>
    </row>
    <row r="5726" spans="1:8" s="240" customFormat="1">
      <c r="A5726" s="270"/>
      <c r="B5726" s="271"/>
      <c r="C5726" s="270"/>
      <c r="D5726" s="272"/>
      <c r="E5726" s="247"/>
      <c r="F5726" s="273"/>
      <c r="G5726" s="661"/>
      <c r="H5726" s="662"/>
    </row>
    <row r="5727" spans="1:8" s="240" customFormat="1">
      <c r="A5727" s="270"/>
      <c r="B5727" s="271"/>
      <c r="C5727" s="270"/>
      <c r="D5727" s="272"/>
      <c r="E5727" s="247"/>
      <c r="F5727" s="273"/>
      <c r="G5727" s="661"/>
      <c r="H5727" s="662"/>
    </row>
    <row r="5728" spans="1:8" s="240" customFormat="1">
      <c r="A5728" s="270"/>
      <c r="B5728" s="271"/>
      <c r="C5728" s="270"/>
      <c r="D5728" s="272"/>
      <c r="E5728" s="247"/>
      <c r="F5728" s="273"/>
      <c r="G5728" s="661"/>
      <c r="H5728" s="662"/>
    </row>
    <row r="5729" spans="1:8" s="240" customFormat="1">
      <c r="A5729" s="270"/>
      <c r="B5729" s="271"/>
      <c r="C5729" s="270"/>
      <c r="D5729" s="272"/>
      <c r="E5729" s="247"/>
      <c r="F5729" s="273"/>
      <c r="G5729" s="661"/>
      <c r="H5729" s="662"/>
    </row>
    <row r="5730" spans="1:8" s="240" customFormat="1">
      <c r="A5730" s="270"/>
      <c r="B5730" s="271"/>
      <c r="C5730" s="270"/>
      <c r="D5730" s="272"/>
      <c r="E5730" s="247"/>
      <c r="F5730" s="273"/>
      <c r="G5730" s="661"/>
      <c r="H5730" s="662"/>
    </row>
    <row r="5731" spans="1:8" s="240" customFormat="1">
      <c r="A5731" s="270"/>
      <c r="B5731" s="271"/>
      <c r="C5731" s="270"/>
      <c r="D5731" s="272"/>
      <c r="E5731" s="247"/>
      <c r="F5731" s="273"/>
      <c r="G5731" s="661"/>
      <c r="H5731" s="662"/>
    </row>
    <row r="5732" spans="1:8" s="240" customFormat="1">
      <c r="A5732" s="270"/>
      <c r="B5732" s="271"/>
      <c r="C5732" s="270"/>
      <c r="D5732" s="272"/>
      <c r="E5732" s="247"/>
      <c r="F5732" s="273"/>
      <c r="G5732" s="661"/>
      <c r="H5732" s="662"/>
    </row>
    <row r="5733" spans="1:8" s="240" customFormat="1">
      <c r="A5733" s="270"/>
      <c r="B5733" s="271"/>
      <c r="C5733" s="270"/>
      <c r="D5733" s="272"/>
      <c r="E5733" s="247"/>
      <c r="F5733" s="273"/>
      <c r="G5733" s="661"/>
      <c r="H5733" s="662"/>
    </row>
    <row r="5734" spans="1:8" s="240" customFormat="1">
      <c r="A5734" s="270"/>
      <c r="B5734" s="271"/>
      <c r="C5734" s="270"/>
      <c r="D5734" s="272"/>
      <c r="E5734" s="247"/>
      <c r="F5734" s="273"/>
      <c r="G5734" s="661"/>
      <c r="H5734" s="662"/>
    </row>
    <row r="5735" spans="1:8" s="240" customFormat="1">
      <c r="A5735" s="270"/>
      <c r="B5735" s="271"/>
      <c r="C5735" s="270"/>
      <c r="D5735" s="272"/>
      <c r="E5735" s="247"/>
      <c r="F5735" s="273"/>
      <c r="G5735" s="661"/>
      <c r="H5735" s="662"/>
    </row>
    <row r="5736" spans="1:8" s="240" customFormat="1">
      <c r="A5736" s="270"/>
      <c r="B5736" s="271"/>
      <c r="C5736" s="270"/>
      <c r="D5736" s="272"/>
      <c r="E5736" s="247"/>
      <c r="F5736" s="273"/>
      <c r="G5736" s="661"/>
      <c r="H5736" s="662"/>
    </row>
    <row r="5737" spans="1:8" s="240" customFormat="1">
      <c r="A5737" s="270"/>
      <c r="B5737" s="271"/>
      <c r="C5737" s="270"/>
      <c r="D5737" s="272"/>
      <c r="E5737" s="247"/>
      <c r="F5737" s="273"/>
      <c r="G5737" s="661"/>
      <c r="H5737" s="662"/>
    </row>
    <row r="5738" spans="1:8" s="240" customFormat="1">
      <c r="A5738" s="270"/>
      <c r="B5738" s="271"/>
      <c r="C5738" s="270"/>
      <c r="D5738" s="272"/>
      <c r="E5738" s="247"/>
      <c r="F5738" s="273"/>
      <c r="G5738" s="661"/>
      <c r="H5738" s="662"/>
    </row>
    <row r="5739" spans="1:8" s="240" customFormat="1">
      <c r="A5739" s="270"/>
      <c r="B5739" s="271"/>
      <c r="C5739" s="270"/>
      <c r="D5739" s="272"/>
      <c r="E5739" s="247"/>
      <c r="F5739" s="273"/>
      <c r="G5739" s="661"/>
      <c r="H5739" s="662"/>
    </row>
    <row r="5740" spans="1:8" s="240" customFormat="1">
      <c r="A5740" s="270"/>
      <c r="B5740" s="271"/>
      <c r="C5740" s="270"/>
      <c r="D5740" s="272"/>
      <c r="E5740" s="247"/>
      <c r="F5740" s="273"/>
      <c r="G5740" s="661"/>
      <c r="H5740" s="662"/>
    </row>
    <row r="5741" spans="1:8" s="240" customFormat="1">
      <c r="A5741" s="270"/>
      <c r="B5741" s="271"/>
      <c r="C5741" s="270"/>
      <c r="D5741" s="272"/>
      <c r="E5741" s="247"/>
      <c r="F5741" s="273"/>
      <c r="G5741" s="661"/>
      <c r="H5741" s="662"/>
    </row>
    <row r="5742" spans="1:8" s="240" customFormat="1">
      <c r="A5742" s="270"/>
      <c r="B5742" s="271"/>
      <c r="C5742" s="270"/>
      <c r="D5742" s="272"/>
      <c r="E5742" s="247"/>
      <c r="F5742" s="273"/>
      <c r="G5742" s="661"/>
      <c r="H5742" s="662"/>
    </row>
    <row r="5743" spans="1:8" s="240" customFormat="1">
      <c r="A5743" s="270"/>
      <c r="B5743" s="271"/>
      <c r="C5743" s="270"/>
      <c r="D5743" s="272"/>
      <c r="E5743" s="247"/>
      <c r="F5743" s="273"/>
      <c r="G5743" s="661"/>
      <c r="H5743" s="662"/>
    </row>
    <row r="5744" spans="1:8" s="240" customFormat="1">
      <c r="A5744" s="270"/>
      <c r="B5744" s="271"/>
      <c r="C5744" s="270"/>
      <c r="D5744" s="272"/>
      <c r="E5744" s="247"/>
      <c r="F5744" s="273"/>
      <c r="G5744" s="661"/>
      <c r="H5744" s="662"/>
    </row>
    <row r="5745" spans="1:8" s="240" customFormat="1">
      <c r="A5745" s="270"/>
      <c r="B5745" s="271"/>
      <c r="C5745" s="270"/>
      <c r="D5745" s="272"/>
      <c r="E5745" s="247"/>
      <c r="F5745" s="273"/>
      <c r="G5745" s="661"/>
      <c r="H5745" s="662"/>
    </row>
    <row r="5746" spans="1:8" s="240" customFormat="1">
      <c r="A5746" s="270"/>
      <c r="B5746" s="271"/>
      <c r="C5746" s="270"/>
      <c r="D5746" s="272"/>
      <c r="E5746" s="247"/>
      <c r="F5746" s="273"/>
      <c r="G5746" s="661"/>
      <c r="H5746" s="662"/>
    </row>
    <row r="5747" spans="1:8" s="240" customFormat="1">
      <c r="A5747" s="270"/>
      <c r="B5747" s="271"/>
      <c r="C5747" s="270"/>
      <c r="D5747" s="272"/>
      <c r="E5747" s="247"/>
      <c r="F5747" s="273"/>
      <c r="G5747" s="661"/>
      <c r="H5747" s="662"/>
    </row>
    <row r="5748" spans="1:8" s="240" customFormat="1">
      <c r="A5748" s="270"/>
      <c r="B5748" s="271"/>
      <c r="C5748" s="270"/>
      <c r="D5748" s="272"/>
      <c r="E5748" s="247"/>
      <c r="F5748" s="273"/>
      <c r="G5748" s="661"/>
      <c r="H5748" s="662"/>
    </row>
    <row r="5749" spans="1:8" s="240" customFormat="1">
      <c r="A5749" s="270"/>
      <c r="B5749" s="271"/>
      <c r="C5749" s="270"/>
      <c r="D5749" s="272"/>
      <c r="E5749" s="247"/>
      <c r="F5749" s="273"/>
      <c r="G5749" s="661"/>
      <c r="H5749" s="662"/>
    </row>
    <row r="5750" spans="1:8" s="240" customFormat="1">
      <c r="A5750" s="270"/>
      <c r="B5750" s="271"/>
      <c r="C5750" s="270"/>
      <c r="D5750" s="272"/>
      <c r="E5750" s="247"/>
      <c r="F5750" s="273"/>
      <c r="G5750" s="661"/>
      <c r="H5750" s="662"/>
    </row>
    <row r="5751" spans="1:8" s="240" customFormat="1">
      <c r="A5751" s="270"/>
      <c r="B5751" s="271"/>
      <c r="C5751" s="270"/>
      <c r="D5751" s="272"/>
      <c r="E5751" s="247"/>
      <c r="F5751" s="273"/>
      <c r="G5751" s="661"/>
      <c r="H5751" s="662"/>
    </row>
    <row r="5752" spans="1:8" s="240" customFormat="1">
      <c r="A5752" s="270"/>
      <c r="B5752" s="271"/>
      <c r="C5752" s="270"/>
      <c r="D5752" s="272"/>
      <c r="E5752" s="247"/>
      <c r="F5752" s="273"/>
      <c r="G5752" s="661"/>
      <c r="H5752" s="662"/>
    </row>
    <row r="5753" spans="1:8" s="240" customFormat="1">
      <c r="A5753" s="270"/>
      <c r="B5753" s="271"/>
      <c r="C5753" s="270"/>
      <c r="D5753" s="272"/>
      <c r="E5753" s="247"/>
      <c r="F5753" s="273"/>
      <c r="G5753" s="661"/>
      <c r="H5753" s="662"/>
    </row>
    <row r="5754" spans="1:8" s="240" customFormat="1">
      <c r="A5754" s="270"/>
      <c r="B5754" s="271"/>
      <c r="C5754" s="270"/>
      <c r="D5754" s="272"/>
      <c r="E5754" s="247"/>
      <c r="F5754" s="273"/>
      <c r="G5754" s="661"/>
      <c r="H5754" s="662"/>
    </row>
    <row r="5755" spans="1:8" s="240" customFormat="1">
      <c r="A5755" s="270"/>
      <c r="B5755" s="271"/>
      <c r="C5755" s="270"/>
      <c r="D5755" s="272"/>
      <c r="E5755" s="247"/>
      <c r="F5755" s="273"/>
      <c r="G5755" s="661"/>
      <c r="H5755" s="662"/>
    </row>
    <row r="5756" spans="1:8" s="240" customFormat="1">
      <c r="A5756" s="270"/>
      <c r="B5756" s="271"/>
      <c r="C5756" s="270"/>
      <c r="D5756" s="272"/>
      <c r="E5756" s="247"/>
      <c r="F5756" s="273"/>
      <c r="G5756" s="661"/>
      <c r="H5756" s="662"/>
    </row>
    <row r="5757" spans="1:8" s="240" customFormat="1">
      <c r="A5757" s="270"/>
      <c r="B5757" s="271"/>
      <c r="C5757" s="270"/>
      <c r="D5757" s="272"/>
      <c r="E5757" s="247"/>
      <c r="F5757" s="273"/>
      <c r="G5757" s="661"/>
      <c r="H5757" s="662"/>
    </row>
    <row r="5758" spans="1:8" s="240" customFormat="1">
      <c r="A5758" s="270"/>
      <c r="B5758" s="271"/>
      <c r="C5758" s="270"/>
      <c r="D5758" s="272"/>
      <c r="E5758" s="247"/>
      <c r="F5758" s="273"/>
      <c r="G5758" s="661"/>
      <c r="H5758" s="662"/>
    </row>
    <row r="5759" spans="1:8" s="240" customFormat="1">
      <c r="A5759" s="270"/>
      <c r="B5759" s="271"/>
      <c r="C5759" s="270"/>
      <c r="D5759" s="272"/>
      <c r="E5759" s="247"/>
      <c r="F5759" s="273"/>
      <c r="G5759" s="661"/>
      <c r="H5759" s="662"/>
    </row>
    <row r="5760" spans="1:8" s="240" customFormat="1">
      <c r="A5760" s="270"/>
      <c r="B5760" s="271"/>
      <c r="C5760" s="270"/>
      <c r="D5760" s="272"/>
      <c r="E5760" s="247"/>
      <c r="F5760" s="273"/>
      <c r="G5760" s="661"/>
      <c r="H5760" s="662"/>
    </row>
    <row r="5761" spans="1:8" s="240" customFormat="1">
      <c r="A5761" s="270"/>
      <c r="B5761" s="271"/>
      <c r="C5761" s="270"/>
      <c r="D5761" s="272"/>
      <c r="E5761" s="247"/>
      <c r="F5761" s="273"/>
      <c r="G5761" s="661"/>
      <c r="H5761" s="662"/>
    </row>
    <row r="5762" spans="1:8" s="240" customFormat="1">
      <c r="A5762" s="270"/>
      <c r="B5762" s="271"/>
      <c r="C5762" s="270"/>
      <c r="D5762" s="272"/>
      <c r="E5762" s="247"/>
      <c r="F5762" s="273"/>
      <c r="G5762" s="661"/>
      <c r="H5762" s="662"/>
    </row>
    <row r="5763" spans="1:8" s="240" customFormat="1">
      <c r="A5763" s="270"/>
      <c r="B5763" s="271"/>
      <c r="C5763" s="270"/>
      <c r="D5763" s="272"/>
      <c r="E5763" s="247"/>
      <c r="F5763" s="273"/>
      <c r="G5763" s="661"/>
      <c r="H5763" s="662"/>
    </row>
    <row r="5764" spans="1:8" s="240" customFormat="1">
      <c r="A5764" s="270"/>
      <c r="B5764" s="271"/>
      <c r="C5764" s="270"/>
      <c r="D5764" s="272"/>
      <c r="E5764" s="247"/>
      <c r="F5764" s="273"/>
      <c r="G5764" s="661"/>
      <c r="H5764" s="662"/>
    </row>
    <row r="5765" spans="1:8" s="240" customFormat="1">
      <c r="A5765" s="270"/>
      <c r="B5765" s="271"/>
      <c r="C5765" s="270"/>
      <c r="D5765" s="272"/>
      <c r="E5765" s="247"/>
      <c r="F5765" s="273"/>
      <c r="G5765" s="661"/>
      <c r="H5765" s="662"/>
    </row>
    <row r="5766" spans="1:8" s="240" customFormat="1">
      <c r="A5766" s="270"/>
      <c r="B5766" s="271"/>
      <c r="C5766" s="270"/>
      <c r="D5766" s="272"/>
      <c r="E5766" s="247"/>
      <c r="F5766" s="273"/>
      <c r="G5766" s="661"/>
      <c r="H5766" s="662"/>
    </row>
    <row r="5767" spans="1:8" s="240" customFormat="1">
      <c r="A5767" s="270"/>
      <c r="B5767" s="271"/>
      <c r="C5767" s="270"/>
      <c r="D5767" s="272"/>
      <c r="E5767" s="247"/>
      <c r="F5767" s="273"/>
      <c r="G5767" s="661"/>
      <c r="H5767" s="662"/>
    </row>
    <row r="5768" spans="1:8" s="240" customFormat="1">
      <c r="A5768" s="270"/>
      <c r="B5768" s="271"/>
      <c r="C5768" s="270"/>
      <c r="D5768" s="272"/>
      <c r="E5768" s="247"/>
      <c r="F5768" s="273"/>
      <c r="G5768" s="661"/>
      <c r="H5768" s="662"/>
    </row>
    <row r="5769" spans="1:8" s="240" customFormat="1">
      <c r="A5769" s="270"/>
      <c r="B5769" s="271"/>
      <c r="C5769" s="270"/>
      <c r="D5769" s="272"/>
      <c r="E5769" s="247"/>
      <c r="F5769" s="273"/>
      <c r="G5769" s="661"/>
      <c r="H5769" s="662"/>
    </row>
    <row r="5770" spans="1:8" s="240" customFormat="1">
      <c r="A5770" s="270"/>
      <c r="B5770" s="271"/>
      <c r="C5770" s="270"/>
      <c r="D5770" s="272"/>
      <c r="E5770" s="247"/>
      <c r="F5770" s="273"/>
      <c r="G5770" s="661"/>
      <c r="H5770" s="662"/>
    </row>
    <row r="5771" spans="1:8" s="240" customFormat="1">
      <c r="A5771" s="270"/>
      <c r="B5771" s="271"/>
      <c r="C5771" s="270"/>
      <c r="D5771" s="272"/>
      <c r="E5771" s="247"/>
      <c r="F5771" s="273"/>
      <c r="G5771" s="661"/>
      <c r="H5771" s="662"/>
    </row>
    <row r="5772" spans="1:8" s="240" customFormat="1">
      <c r="A5772" s="270"/>
      <c r="B5772" s="271"/>
      <c r="C5772" s="270"/>
      <c r="D5772" s="272"/>
      <c r="E5772" s="247"/>
      <c r="F5772" s="273"/>
      <c r="G5772" s="661"/>
      <c r="H5772" s="662"/>
    </row>
    <row r="5773" spans="1:8" s="240" customFormat="1">
      <c r="A5773" s="270"/>
      <c r="B5773" s="271"/>
      <c r="C5773" s="270"/>
      <c r="D5773" s="272"/>
      <c r="E5773" s="247"/>
      <c r="F5773" s="273"/>
      <c r="G5773" s="661"/>
      <c r="H5773" s="662"/>
    </row>
    <row r="5774" spans="1:8" s="240" customFormat="1">
      <c r="A5774" s="270"/>
      <c r="B5774" s="271"/>
      <c r="C5774" s="270"/>
      <c r="D5774" s="272"/>
      <c r="E5774" s="247"/>
      <c r="F5774" s="273"/>
      <c r="G5774" s="661"/>
      <c r="H5774" s="662"/>
    </row>
    <row r="5775" spans="1:8" s="240" customFormat="1">
      <c r="A5775" s="270"/>
      <c r="B5775" s="271"/>
      <c r="C5775" s="270"/>
      <c r="D5775" s="272"/>
      <c r="E5775" s="247"/>
      <c r="F5775" s="273"/>
      <c r="G5775" s="661"/>
      <c r="H5775" s="662"/>
    </row>
    <row r="5776" spans="1:8" s="240" customFormat="1">
      <c r="A5776" s="270"/>
      <c r="B5776" s="271"/>
      <c r="C5776" s="270"/>
      <c r="D5776" s="272"/>
      <c r="E5776" s="247"/>
      <c r="F5776" s="273"/>
      <c r="G5776" s="661"/>
      <c r="H5776" s="662"/>
    </row>
    <row r="5777" spans="1:8" s="240" customFormat="1">
      <c r="A5777" s="270"/>
      <c r="B5777" s="271"/>
      <c r="C5777" s="270"/>
      <c r="D5777" s="272"/>
      <c r="E5777" s="247"/>
      <c r="F5777" s="273"/>
      <c r="G5777" s="661"/>
      <c r="H5777" s="662"/>
    </row>
    <row r="5778" spans="1:8" s="240" customFormat="1">
      <c r="A5778" s="270"/>
      <c r="B5778" s="271"/>
      <c r="C5778" s="270"/>
      <c r="D5778" s="272"/>
      <c r="E5778" s="247"/>
      <c r="F5778" s="273"/>
      <c r="G5778" s="661"/>
      <c r="H5778" s="662"/>
    </row>
    <row r="5779" spans="1:8" s="240" customFormat="1">
      <c r="A5779" s="270"/>
      <c r="B5779" s="271"/>
      <c r="C5779" s="270"/>
      <c r="D5779" s="272"/>
      <c r="E5779" s="247"/>
      <c r="F5779" s="273"/>
      <c r="G5779" s="661"/>
      <c r="H5779" s="662"/>
    </row>
    <row r="5780" spans="1:8" s="240" customFormat="1">
      <c r="A5780" s="270"/>
      <c r="B5780" s="271"/>
      <c r="C5780" s="270"/>
      <c r="D5780" s="272"/>
      <c r="E5780" s="247"/>
      <c r="F5780" s="273"/>
      <c r="G5780" s="661"/>
      <c r="H5780" s="662"/>
    </row>
    <row r="5781" spans="1:8" s="240" customFormat="1">
      <c r="A5781" s="270"/>
      <c r="B5781" s="271"/>
      <c r="C5781" s="270"/>
      <c r="D5781" s="272"/>
      <c r="E5781" s="247"/>
      <c r="F5781" s="273"/>
      <c r="G5781" s="661"/>
      <c r="H5781" s="662"/>
    </row>
    <row r="5782" spans="1:8" s="240" customFormat="1">
      <c r="A5782" s="270"/>
      <c r="B5782" s="271"/>
      <c r="C5782" s="270"/>
      <c r="D5782" s="272"/>
      <c r="E5782" s="247"/>
      <c r="F5782" s="273"/>
      <c r="G5782" s="661"/>
      <c r="H5782" s="662"/>
    </row>
    <row r="5783" spans="1:8" s="240" customFormat="1">
      <c r="A5783" s="270"/>
      <c r="B5783" s="271"/>
      <c r="C5783" s="270"/>
      <c r="D5783" s="272"/>
      <c r="E5783" s="247"/>
      <c r="F5783" s="273"/>
      <c r="G5783" s="661"/>
      <c r="H5783" s="662"/>
    </row>
    <row r="5784" spans="1:8" s="240" customFormat="1">
      <c r="A5784" s="270"/>
      <c r="B5784" s="271"/>
      <c r="C5784" s="270"/>
      <c r="D5784" s="272"/>
      <c r="E5784" s="247"/>
      <c r="F5784" s="273"/>
      <c r="G5784" s="661"/>
      <c r="H5784" s="662"/>
    </row>
    <row r="5785" spans="1:8" s="240" customFormat="1">
      <c r="A5785" s="270"/>
      <c r="B5785" s="271"/>
      <c r="C5785" s="270"/>
      <c r="D5785" s="272"/>
      <c r="E5785" s="247"/>
      <c r="F5785" s="273"/>
      <c r="G5785" s="661"/>
      <c r="H5785" s="662"/>
    </row>
    <row r="5786" spans="1:8" s="240" customFormat="1">
      <c r="A5786" s="270"/>
      <c r="B5786" s="271"/>
      <c r="C5786" s="270"/>
      <c r="D5786" s="272"/>
      <c r="E5786" s="247"/>
      <c r="F5786" s="273"/>
      <c r="G5786" s="661"/>
      <c r="H5786" s="662"/>
    </row>
    <row r="5787" spans="1:8" s="240" customFormat="1">
      <c r="A5787" s="270"/>
      <c r="B5787" s="271"/>
      <c r="C5787" s="270"/>
      <c r="D5787" s="272"/>
      <c r="E5787" s="247"/>
      <c r="F5787" s="273"/>
      <c r="G5787" s="661"/>
      <c r="H5787" s="662"/>
    </row>
    <row r="5788" spans="1:8" s="240" customFormat="1">
      <c r="A5788" s="270"/>
      <c r="B5788" s="271"/>
      <c r="C5788" s="270"/>
      <c r="D5788" s="272"/>
      <c r="E5788" s="247"/>
      <c r="F5788" s="273"/>
      <c r="G5788" s="661"/>
      <c r="H5788" s="662"/>
    </row>
    <row r="5789" spans="1:8" s="240" customFormat="1">
      <c r="A5789" s="270"/>
      <c r="B5789" s="271"/>
      <c r="C5789" s="270"/>
      <c r="D5789" s="272"/>
      <c r="E5789" s="247"/>
      <c r="F5789" s="273"/>
      <c r="G5789" s="661"/>
      <c r="H5789" s="662"/>
    </row>
    <row r="5790" spans="1:8" s="240" customFormat="1">
      <c r="A5790" s="270"/>
      <c r="B5790" s="271"/>
      <c r="C5790" s="270"/>
      <c r="D5790" s="272"/>
      <c r="E5790" s="247"/>
      <c r="F5790" s="273"/>
      <c r="G5790" s="661"/>
      <c r="H5790" s="662"/>
    </row>
    <row r="5791" spans="1:8" s="240" customFormat="1">
      <c r="A5791" s="270"/>
      <c r="B5791" s="271"/>
      <c r="C5791" s="270"/>
      <c r="D5791" s="272"/>
      <c r="E5791" s="247"/>
      <c r="F5791" s="273"/>
      <c r="G5791" s="661"/>
      <c r="H5791" s="662"/>
    </row>
    <row r="5792" spans="1:8" s="240" customFormat="1">
      <c r="A5792" s="270"/>
      <c r="B5792" s="271"/>
      <c r="C5792" s="270"/>
      <c r="D5792" s="272"/>
      <c r="E5792" s="247"/>
      <c r="F5792" s="273"/>
      <c r="G5792" s="661"/>
      <c r="H5792" s="662"/>
    </row>
    <row r="5793" spans="1:8" s="240" customFormat="1">
      <c r="A5793" s="270"/>
      <c r="B5793" s="271"/>
      <c r="C5793" s="270"/>
      <c r="D5793" s="272"/>
      <c r="E5793" s="247"/>
      <c r="F5793" s="273"/>
      <c r="G5793" s="661"/>
      <c r="H5793" s="662"/>
    </row>
    <row r="5794" spans="1:8" s="240" customFormat="1">
      <c r="A5794" s="270"/>
      <c r="B5794" s="271"/>
      <c r="C5794" s="270"/>
      <c r="D5794" s="272"/>
      <c r="E5794" s="247"/>
      <c r="F5794" s="273"/>
      <c r="G5794" s="661"/>
      <c r="H5794" s="662"/>
    </row>
    <row r="5795" spans="1:8" s="240" customFormat="1">
      <c r="A5795" s="270"/>
      <c r="B5795" s="271"/>
      <c r="C5795" s="270"/>
      <c r="D5795" s="272"/>
      <c r="E5795" s="247"/>
      <c r="F5795" s="273"/>
      <c r="G5795" s="661"/>
      <c r="H5795" s="662"/>
    </row>
    <row r="5796" spans="1:8" s="240" customFormat="1">
      <c r="A5796" s="270"/>
      <c r="B5796" s="271"/>
      <c r="C5796" s="270"/>
      <c r="D5796" s="272"/>
      <c r="E5796" s="247"/>
      <c r="F5796" s="273"/>
      <c r="G5796" s="661"/>
      <c r="H5796" s="662"/>
    </row>
    <row r="5797" spans="1:8" s="240" customFormat="1">
      <c r="A5797" s="270"/>
      <c r="B5797" s="271"/>
      <c r="C5797" s="270"/>
      <c r="D5797" s="272"/>
      <c r="E5797" s="247"/>
      <c r="F5797" s="273"/>
      <c r="G5797" s="661"/>
      <c r="H5797" s="662"/>
    </row>
    <row r="5798" spans="1:8" s="240" customFormat="1">
      <c r="A5798" s="270"/>
      <c r="B5798" s="271"/>
      <c r="C5798" s="270"/>
      <c r="D5798" s="272"/>
      <c r="E5798" s="247"/>
      <c r="F5798" s="273"/>
      <c r="G5798" s="661"/>
      <c r="H5798" s="662"/>
    </row>
    <row r="5799" spans="1:8" s="240" customFormat="1">
      <c r="A5799" s="270"/>
      <c r="B5799" s="271"/>
      <c r="C5799" s="270"/>
      <c r="D5799" s="272"/>
      <c r="E5799" s="247"/>
      <c r="F5799" s="273"/>
      <c r="G5799" s="661"/>
      <c r="H5799" s="662"/>
    </row>
    <row r="5800" spans="1:8" s="240" customFormat="1">
      <c r="A5800" s="270"/>
      <c r="B5800" s="271"/>
      <c r="C5800" s="270"/>
      <c r="D5800" s="272"/>
      <c r="E5800" s="247"/>
      <c r="F5800" s="273"/>
      <c r="G5800" s="661"/>
      <c r="H5800" s="662"/>
    </row>
    <row r="5801" spans="1:8" s="240" customFormat="1">
      <c r="A5801" s="270"/>
      <c r="B5801" s="271"/>
      <c r="C5801" s="270"/>
      <c r="D5801" s="272"/>
      <c r="E5801" s="247"/>
      <c r="F5801" s="273"/>
      <c r="G5801" s="661"/>
      <c r="H5801" s="662"/>
    </row>
    <row r="5802" spans="1:8" s="240" customFormat="1">
      <c r="A5802" s="270"/>
      <c r="B5802" s="271"/>
      <c r="C5802" s="270"/>
      <c r="D5802" s="272"/>
      <c r="E5802" s="247"/>
      <c r="F5802" s="273"/>
      <c r="G5802" s="661"/>
      <c r="H5802" s="662"/>
    </row>
    <row r="5803" spans="1:8" s="240" customFormat="1">
      <c r="A5803" s="270"/>
      <c r="B5803" s="271"/>
      <c r="C5803" s="270"/>
      <c r="D5803" s="272"/>
      <c r="E5803" s="247"/>
      <c r="F5803" s="273"/>
      <c r="G5803" s="661"/>
      <c r="H5803" s="662"/>
    </row>
    <row r="5804" spans="1:8" s="240" customFormat="1">
      <c r="A5804" s="270"/>
      <c r="B5804" s="271"/>
      <c r="C5804" s="270"/>
      <c r="D5804" s="272"/>
      <c r="E5804" s="247"/>
      <c r="F5804" s="273"/>
      <c r="G5804" s="661"/>
      <c r="H5804" s="662"/>
    </row>
    <row r="5805" spans="1:8" s="240" customFormat="1">
      <c r="A5805" s="270"/>
      <c r="B5805" s="271"/>
      <c r="C5805" s="270"/>
      <c r="D5805" s="272"/>
      <c r="E5805" s="247"/>
      <c r="F5805" s="273"/>
      <c r="G5805" s="661"/>
      <c r="H5805" s="662"/>
    </row>
    <row r="5806" spans="1:8" s="240" customFormat="1">
      <c r="A5806" s="270"/>
      <c r="B5806" s="271"/>
      <c r="C5806" s="270"/>
      <c r="D5806" s="272"/>
      <c r="E5806" s="247"/>
      <c r="F5806" s="273"/>
      <c r="G5806" s="661"/>
      <c r="H5806" s="662"/>
    </row>
    <row r="5807" spans="1:8" s="240" customFormat="1">
      <c r="A5807" s="270"/>
      <c r="B5807" s="271"/>
      <c r="C5807" s="270"/>
      <c r="D5807" s="272"/>
      <c r="E5807" s="247"/>
      <c r="F5807" s="273"/>
      <c r="G5807" s="661"/>
      <c r="H5807" s="662"/>
    </row>
    <row r="5808" spans="1:8" s="240" customFormat="1">
      <c r="A5808" s="270"/>
      <c r="B5808" s="271"/>
      <c r="C5808" s="270"/>
      <c r="D5808" s="272"/>
      <c r="E5808" s="247"/>
      <c r="F5808" s="273"/>
      <c r="G5808" s="661"/>
      <c r="H5808" s="662"/>
    </row>
    <row r="5809" spans="1:8" s="240" customFormat="1">
      <c r="A5809" s="270"/>
      <c r="B5809" s="271"/>
      <c r="C5809" s="270"/>
      <c r="D5809" s="272"/>
      <c r="E5809" s="247"/>
      <c r="F5809" s="273"/>
      <c r="G5809" s="661"/>
      <c r="H5809" s="662"/>
    </row>
    <row r="5810" spans="1:8" s="240" customFormat="1">
      <c r="A5810" s="270"/>
      <c r="B5810" s="271"/>
      <c r="C5810" s="270"/>
      <c r="D5810" s="272"/>
      <c r="E5810" s="247"/>
      <c r="F5810" s="273"/>
      <c r="G5810" s="661"/>
      <c r="H5810" s="662"/>
    </row>
    <row r="5811" spans="1:8" s="240" customFormat="1">
      <c r="A5811" s="270"/>
      <c r="B5811" s="271"/>
      <c r="C5811" s="270"/>
      <c r="D5811" s="272"/>
      <c r="E5811" s="247"/>
      <c r="F5811" s="273"/>
      <c r="G5811" s="661"/>
      <c r="H5811" s="662"/>
    </row>
    <row r="5812" spans="1:8" s="240" customFormat="1">
      <c r="A5812" s="270"/>
      <c r="B5812" s="271"/>
      <c r="C5812" s="270"/>
      <c r="D5812" s="272"/>
      <c r="E5812" s="247"/>
      <c r="F5812" s="273"/>
      <c r="G5812" s="661"/>
      <c r="H5812" s="662"/>
    </row>
    <row r="5813" spans="1:8" s="240" customFormat="1">
      <c r="A5813" s="270"/>
      <c r="B5813" s="271"/>
      <c r="C5813" s="270"/>
      <c r="D5813" s="272"/>
      <c r="E5813" s="247"/>
      <c r="F5813" s="273"/>
      <c r="G5813" s="661"/>
      <c r="H5813" s="662"/>
    </row>
    <row r="5814" spans="1:8" s="240" customFormat="1">
      <c r="A5814" s="270"/>
      <c r="B5814" s="271"/>
      <c r="C5814" s="270"/>
      <c r="D5814" s="272"/>
      <c r="E5814" s="247"/>
      <c r="F5814" s="273"/>
      <c r="G5814" s="661"/>
      <c r="H5814" s="662"/>
    </row>
    <row r="5815" spans="1:8" s="240" customFormat="1">
      <c r="A5815" s="270"/>
      <c r="B5815" s="271"/>
      <c r="C5815" s="270"/>
      <c r="D5815" s="272"/>
      <c r="E5815" s="247"/>
      <c r="F5815" s="273"/>
      <c r="G5815" s="661"/>
      <c r="H5815" s="662"/>
    </row>
    <row r="5816" spans="1:8" s="240" customFormat="1">
      <c r="A5816" s="270"/>
      <c r="B5816" s="271"/>
      <c r="C5816" s="270"/>
      <c r="D5816" s="272"/>
      <c r="E5816" s="247"/>
      <c r="F5816" s="273"/>
      <c r="G5816" s="661"/>
      <c r="H5816" s="662"/>
    </row>
    <row r="5817" spans="1:8" s="240" customFormat="1">
      <c r="A5817" s="270"/>
      <c r="B5817" s="271"/>
      <c r="C5817" s="270"/>
      <c r="D5817" s="272"/>
      <c r="E5817" s="247"/>
      <c r="F5817" s="273"/>
      <c r="G5817" s="661"/>
      <c r="H5817" s="662"/>
    </row>
    <row r="5818" spans="1:8" s="240" customFormat="1">
      <c r="A5818" s="270"/>
      <c r="B5818" s="271"/>
      <c r="C5818" s="270"/>
      <c r="D5818" s="272"/>
      <c r="E5818" s="247"/>
      <c r="F5818" s="273"/>
      <c r="G5818" s="661"/>
      <c r="H5818" s="662"/>
    </row>
    <row r="5819" spans="1:8" s="240" customFormat="1">
      <c r="A5819" s="270"/>
      <c r="B5819" s="271"/>
      <c r="C5819" s="270"/>
      <c r="D5819" s="272"/>
      <c r="E5819" s="247"/>
      <c r="F5819" s="273"/>
      <c r="G5819" s="661"/>
      <c r="H5819" s="662"/>
    </row>
    <row r="5820" spans="1:8" s="240" customFormat="1">
      <c r="A5820" s="270"/>
      <c r="B5820" s="271"/>
      <c r="C5820" s="270"/>
      <c r="D5820" s="272"/>
      <c r="E5820" s="247"/>
      <c r="F5820" s="273"/>
      <c r="G5820" s="661"/>
      <c r="H5820" s="662"/>
    </row>
    <row r="5821" spans="1:8" s="240" customFormat="1">
      <c r="A5821" s="270"/>
      <c r="B5821" s="271"/>
      <c r="C5821" s="270"/>
      <c r="D5821" s="272"/>
      <c r="E5821" s="247"/>
      <c r="F5821" s="273"/>
      <c r="G5821" s="661"/>
      <c r="H5821" s="662"/>
    </row>
    <row r="5822" spans="1:8" s="240" customFormat="1">
      <c r="A5822" s="270"/>
      <c r="B5822" s="271"/>
      <c r="C5822" s="270"/>
      <c r="D5822" s="272"/>
      <c r="E5822" s="247"/>
      <c r="F5822" s="273"/>
      <c r="G5822" s="661"/>
      <c r="H5822" s="662"/>
    </row>
    <row r="5823" spans="1:8" s="240" customFormat="1">
      <c r="A5823" s="270"/>
      <c r="B5823" s="271"/>
      <c r="C5823" s="270"/>
      <c r="D5823" s="272"/>
      <c r="E5823" s="247"/>
      <c r="F5823" s="273"/>
      <c r="G5823" s="661"/>
      <c r="H5823" s="662"/>
    </row>
    <row r="5824" spans="1:8" s="240" customFormat="1">
      <c r="A5824" s="270"/>
      <c r="B5824" s="271"/>
      <c r="C5824" s="270"/>
      <c r="D5824" s="272"/>
      <c r="E5824" s="247"/>
      <c r="F5824" s="273"/>
      <c r="G5824" s="661"/>
      <c r="H5824" s="662"/>
    </row>
    <row r="5825" spans="1:8" s="240" customFormat="1">
      <c r="A5825" s="270"/>
      <c r="B5825" s="271"/>
      <c r="C5825" s="270"/>
      <c r="D5825" s="272"/>
      <c r="E5825" s="247"/>
      <c r="F5825" s="273"/>
      <c r="G5825" s="661"/>
      <c r="H5825" s="662"/>
    </row>
    <row r="5826" spans="1:8" s="240" customFormat="1">
      <c r="A5826" s="270"/>
      <c r="B5826" s="271"/>
      <c r="C5826" s="270"/>
      <c r="D5826" s="272"/>
      <c r="E5826" s="247"/>
      <c r="F5826" s="273"/>
      <c r="G5826" s="661"/>
      <c r="H5826" s="662"/>
    </row>
    <row r="5827" spans="1:8" s="240" customFormat="1">
      <c r="A5827" s="270"/>
      <c r="B5827" s="271"/>
      <c r="C5827" s="270"/>
      <c r="D5827" s="272"/>
      <c r="E5827" s="247"/>
      <c r="F5827" s="273"/>
      <c r="G5827" s="661"/>
      <c r="H5827" s="662"/>
    </row>
    <row r="5828" spans="1:8" s="240" customFormat="1">
      <c r="A5828" s="270"/>
      <c r="B5828" s="271"/>
      <c r="C5828" s="270"/>
      <c r="D5828" s="272"/>
      <c r="E5828" s="247"/>
      <c r="F5828" s="273"/>
      <c r="G5828" s="661"/>
      <c r="H5828" s="662"/>
    </row>
    <row r="5829" spans="1:8" s="240" customFormat="1">
      <c r="A5829" s="270"/>
      <c r="B5829" s="271"/>
      <c r="C5829" s="270"/>
      <c r="D5829" s="272"/>
      <c r="E5829" s="247"/>
      <c r="F5829" s="273"/>
      <c r="G5829" s="661"/>
      <c r="H5829" s="662"/>
    </row>
    <row r="5830" spans="1:8" s="240" customFormat="1">
      <c r="A5830" s="270"/>
      <c r="B5830" s="271"/>
      <c r="C5830" s="270"/>
      <c r="D5830" s="272"/>
      <c r="E5830" s="247"/>
      <c r="F5830" s="273"/>
      <c r="G5830" s="661"/>
      <c r="H5830" s="662"/>
    </row>
    <row r="5831" spans="1:8" s="240" customFormat="1">
      <c r="A5831" s="270"/>
      <c r="B5831" s="271"/>
      <c r="C5831" s="270"/>
      <c r="D5831" s="272"/>
      <c r="E5831" s="247"/>
      <c r="F5831" s="273"/>
      <c r="G5831" s="661"/>
      <c r="H5831" s="662"/>
    </row>
    <row r="5832" spans="1:8" s="240" customFormat="1">
      <c r="A5832" s="270"/>
      <c r="B5832" s="271"/>
      <c r="C5832" s="270"/>
      <c r="D5832" s="272"/>
      <c r="E5832" s="247"/>
      <c r="F5832" s="273"/>
      <c r="G5832" s="661"/>
      <c r="H5832" s="662"/>
    </row>
    <row r="5833" spans="1:8" s="240" customFormat="1">
      <c r="A5833" s="270"/>
      <c r="B5833" s="271"/>
      <c r="C5833" s="270"/>
      <c r="D5833" s="272"/>
      <c r="E5833" s="247"/>
      <c r="F5833" s="273"/>
      <c r="G5833" s="661"/>
      <c r="H5833" s="662"/>
    </row>
    <row r="5834" spans="1:8" s="240" customFormat="1">
      <c r="A5834" s="270"/>
      <c r="B5834" s="271"/>
      <c r="C5834" s="270"/>
      <c r="D5834" s="272"/>
      <c r="E5834" s="247"/>
      <c r="F5834" s="273"/>
      <c r="G5834" s="661"/>
      <c r="H5834" s="662"/>
    </row>
    <row r="5835" spans="1:8" s="240" customFormat="1">
      <c r="A5835" s="270"/>
      <c r="B5835" s="271"/>
      <c r="C5835" s="270"/>
      <c r="D5835" s="272"/>
      <c r="E5835" s="247"/>
      <c r="F5835" s="273"/>
      <c r="G5835" s="661"/>
      <c r="H5835" s="662"/>
    </row>
    <row r="5836" spans="1:8" s="240" customFormat="1">
      <c r="A5836" s="270"/>
      <c r="B5836" s="271"/>
      <c r="C5836" s="270"/>
      <c r="D5836" s="272"/>
      <c r="E5836" s="247"/>
      <c r="F5836" s="273"/>
      <c r="G5836" s="661"/>
      <c r="H5836" s="662"/>
    </row>
    <row r="5837" spans="1:8" s="240" customFormat="1">
      <c r="A5837" s="270"/>
      <c r="B5837" s="271"/>
      <c r="C5837" s="270"/>
      <c r="D5837" s="272"/>
      <c r="E5837" s="247"/>
      <c r="F5837" s="273"/>
      <c r="G5837" s="661"/>
      <c r="H5837" s="662"/>
    </row>
    <row r="5838" spans="1:8" s="240" customFormat="1">
      <c r="A5838" s="270"/>
      <c r="B5838" s="271"/>
      <c r="C5838" s="270"/>
      <c r="D5838" s="272"/>
      <c r="E5838" s="247"/>
      <c r="F5838" s="273"/>
      <c r="G5838" s="661"/>
      <c r="H5838" s="662"/>
    </row>
    <row r="5839" spans="1:8" s="240" customFormat="1">
      <c r="A5839" s="270"/>
      <c r="B5839" s="271"/>
      <c r="C5839" s="270"/>
      <c r="D5839" s="272"/>
      <c r="E5839" s="247"/>
      <c r="F5839" s="273"/>
      <c r="G5839" s="661"/>
      <c r="H5839" s="662"/>
    </row>
    <row r="5840" spans="1:8" s="240" customFormat="1">
      <c r="A5840" s="270"/>
      <c r="B5840" s="271"/>
      <c r="C5840" s="270"/>
      <c r="D5840" s="272"/>
      <c r="E5840" s="247"/>
      <c r="F5840" s="273"/>
      <c r="G5840" s="661"/>
      <c r="H5840" s="662"/>
    </row>
    <row r="5841" spans="1:8" s="240" customFormat="1">
      <c r="A5841" s="270"/>
      <c r="B5841" s="271"/>
      <c r="C5841" s="270"/>
      <c r="D5841" s="272"/>
      <c r="E5841" s="247"/>
      <c r="F5841" s="273"/>
      <c r="G5841" s="661"/>
      <c r="H5841" s="662"/>
    </row>
    <row r="5842" spans="1:8" s="240" customFormat="1">
      <c r="A5842" s="270"/>
      <c r="B5842" s="271"/>
      <c r="C5842" s="270"/>
      <c r="D5842" s="272"/>
      <c r="E5842" s="247"/>
      <c r="F5842" s="273"/>
      <c r="G5842" s="661"/>
      <c r="H5842" s="662"/>
    </row>
    <row r="5843" spans="1:8" s="240" customFormat="1">
      <c r="A5843" s="270"/>
      <c r="B5843" s="271"/>
      <c r="C5843" s="270"/>
      <c r="D5843" s="272"/>
      <c r="E5843" s="247"/>
      <c r="F5843" s="273"/>
      <c r="G5843" s="661"/>
      <c r="H5843" s="662"/>
    </row>
    <row r="5844" spans="1:8" s="240" customFormat="1">
      <c r="A5844" s="270"/>
      <c r="B5844" s="271"/>
      <c r="C5844" s="270"/>
      <c r="D5844" s="272"/>
      <c r="E5844" s="247"/>
      <c r="F5844" s="273"/>
      <c r="G5844" s="661"/>
      <c r="H5844" s="662"/>
    </row>
    <row r="5845" spans="1:8" s="240" customFormat="1">
      <c r="A5845" s="270"/>
      <c r="B5845" s="271"/>
      <c r="C5845" s="270"/>
      <c r="D5845" s="272"/>
      <c r="E5845" s="247"/>
      <c r="F5845" s="273"/>
      <c r="G5845" s="661"/>
      <c r="H5845" s="662"/>
    </row>
    <row r="5846" spans="1:8" s="240" customFormat="1">
      <c r="A5846" s="270"/>
      <c r="B5846" s="271"/>
      <c r="C5846" s="270"/>
      <c r="D5846" s="272"/>
      <c r="E5846" s="247"/>
      <c r="F5846" s="273"/>
      <c r="G5846" s="661"/>
      <c r="H5846" s="662"/>
    </row>
    <row r="5847" spans="1:8" s="240" customFormat="1">
      <c r="A5847" s="270"/>
      <c r="B5847" s="271"/>
      <c r="C5847" s="270"/>
      <c r="D5847" s="272"/>
      <c r="E5847" s="247"/>
      <c r="F5847" s="273"/>
      <c r="G5847" s="661"/>
      <c r="H5847" s="662"/>
    </row>
    <row r="5848" spans="1:8" s="240" customFormat="1">
      <c r="A5848" s="270"/>
      <c r="B5848" s="271"/>
      <c r="C5848" s="270"/>
      <c r="D5848" s="272"/>
      <c r="E5848" s="247"/>
      <c r="F5848" s="273"/>
      <c r="G5848" s="661"/>
      <c r="H5848" s="662"/>
    </row>
    <row r="5849" spans="1:8" s="240" customFormat="1">
      <c r="A5849" s="270"/>
      <c r="B5849" s="271"/>
      <c r="C5849" s="270"/>
      <c r="D5849" s="272"/>
      <c r="E5849" s="247"/>
      <c r="F5849" s="273"/>
      <c r="G5849" s="661"/>
      <c r="H5849" s="662"/>
    </row>
    <row r="5850" spans="1:8" s="240" customFormat="1">
      <c r="A5850" s="270"/>
      <c r="B5850" s="271"/>
      <c r="C5850" s="270"/>
      <c r="D5850" s="272"/>
      <c r="E5850" s="247"/>
      <c r="F5850" s="273"/>
      <c r="G5850" s="661"/>
      <c r="H5850" s="662"/>
    </row>
    <row r="5851" spans="1:8" s="240" customFormat="1">
      <c r="A5851" s="270"/>
      <c r="B5851" s="271"/>
      <c r="C5851" s="270"/>
      <c r="D5851" s="272"/>
      <c r="E5851" s="247"/>
      <c r="F5851" s="273"/>
      <c r="G5851" s="661"/>
      <c r="H5851" s="662"/>
    </row>
    <row r="5852" spans="1:8" s="240" customFormat="1">
      <c r="A5852" s="270"/>
      <c r="B5852" s="271"/>
      <c r="C5852" s="270"/>
      <c r="D5852" s="272"/>
      <c r="E5852" s="247"/>
      <c r="F5852" s="273"/>
      <c r="G5852" s="661"/>
      <c r="H5852" s="662"/>
    </row>
    <row r="5853" spans="1:8" s="240" customFormat="1">
      <c r="A5853" s="270"/>
      <c r="B5853" s="271"/>
      <c r="C5853" s="270"/>
      <c r="D5853" s="272"/>
      <c r="E5853" s="247"/>
      <c r="F5853" s="273"/>
      <c r="G5853" s="661"/>
      <c r="H5853" s="662"/>
    </row>
    <row r="5854" spans="1:8" s="240" customFormat="1">
      <c r="A5854" s="270"/>
      <c r="B5854" s="271"/>
      <c r="C5854" s="270"/>
      <c r="D5854" s="272"/>
      <c r="E5854" s="247"/>
      <c r="F5854" s="273"/>
      <c r="G5854" s="661"/>
      <c r="H5854" s="662"/>
    </row>
    <row r="5855" spans="1:8" s="240" customFormat="1">
      <c r="A5855" s="270"/>
      <c r="B5855" s="271"/>
      <c r="C5855" s="270"/>
      <c r="D5855" s="272"/>
      <c r="E5855" s="247"/>
      <c r="F5855" s="273"/>
      <c r="G5855" s="661"/>
      <c r="H5855" s="662"/>
    </row>
    <row r="5856" spans="1:8" s="240" customFormat="1">
      <c r="A5856" s="270"/>
      <c r="B5856" s="271"/>
      <c r="C5856" s="270"/>
      <c r="D5856" s="272"/>
      <c r="E5856" s="247"/>
      <c r="F5856" s="273"/>
      <c r="G5856" s="661"/>
      <c r="H5856" s="662"/>
    </row>
    <row r="5857" spans="1:8" s="240" customFormat="1">
      <c r="A5857" s="270"/>
      <c r="B5857" s="271"/>
      <c r="C5857" s="270"/>
      <c r="D5857" s="272"/>
      <c r="E5857" s="247"/>
      <c r="F5857" s="273"/>
      <c r="G5857" s="661"/>
      <c r="H5857" s="662"/>
    </row>
    <row r="5858" spans="1:8" s="240" customFormat="1">
      <c r="A5858" s="270"/>
      <c r="B5858" s="271"/>
      <c r="C5858" s="270"/>
      <c r="D5858" s="272"/>
      <c r="E5858" s="247"/>
      <c r="F5858" s="273"/>
      <c r="G5858" s="661"/>
      <c r="H5858" s="662"/>
    </row>
    <row r="5859" spans="1:8" s="240" customFormat="1">
      <c r="A5859" s="270"/>
      <c r="B5859" s="271"/>
      <c r="C5859" s="270"/>
      <c r="D5859" s="272"/>
      <c r="E5859" s="247"/>
      <c r="F5859" s="273"/>
      <c r="G5859" s="661"/>
      <c r="H5859" s="662"/>
    </row>
    <row r="5860" spans="1:8" s="240" customFormat="1">
      <c r="A5860" s="270"/>
      <c r="B5860" s="271"/>
      <c r="C5860" s="270"/>
      <c r="D5860" s="272"/>
      <c r="E5860" s="247"/>
      <c r="F5860" s="273"/>
      <c r="G5860" s="661"/>
      <c r="H5860" s="662"/>
    </row>
    <row r="5861" spans="1:8" s="240" customFormat="1">
      <c r="A5861" s="270"/>
      <c r="B5861" s="271"/>
      <c r="C5861" s="270"/>
      <c r="D5861" s="272"/>
      <c r="E5861" s="247"/>
      <c r="F5861" s="273"/>
      <c r="G5861" s="661"/>
      <c r="H5861" s="662"/>
    </row>
    <row r="5862" spans="1:8" s="240" customFormat="1">
      <c r="A5862" s="270"/>
      <c r="B5862" s="271"/>
      <c r="C5862" s="270"/>
      <c r="D5862" s="272"/>
      <c r="E5862" s="247"/>
      <c r="F5862" s="273"/>
      <c r="G5862" s="661"/>
      <c r="H5862" s="662"/>
    </row>
    <row r="5863" spans="1:8" s="240" customFormat="1">
      <c r="A5863" s="270"/>
      <c r="B5863" s="271"/>
      <c r="C5863" s="270"/>
      <c r="D5863" s="272"/>
      <c r="E5863" s="247"/>
      <c r="F5863" s="273"/>
      <c r="G5863" s="661"/>
      <c r="H5863" s="662"/>
    </row>
    <row r="5864" spans="1:8" s="240" customFormat="1">
      <c r="A5864" s="270"/>
      <c r="B5864" s="271"/>
      <c r="C5864" s="270"/>
      <c r="D5864" s="272"/>
      <c r="E5864" s="247"/>
      <c r="F5864" s="273"/>
      <c r="G5864" s="661"/>
      <c r="H5864" s="662"/>
    </row>
    <row r="5865" spans="1:8" s="240" customFormat="1">
      <c r="A5865" s="270"/>
      <c r="B5865" s="271"/>
      <c r="C5865" s="270"/>
      <c r="D5865" s="272"/>
      <c r="E5865" s="247"/>
      <c r="F5865" s="273"/>
      <c r="G5865" s="661"/>
      <c r="H5865" s="662"/>
    </row>
    <row r="5866" spans="1:8" s="240" customFormat="1">
      <c r="A5866" s="270"/>
      <c r="B5866" s="271"/>
      <c r="C5866" s="270"/>
      <c r="D5866" s="272"/>
      <c r="E5866" s="247"/>
      <c r="F5866" s="273"/>
      <c r="G5866" s="661"/>
      <c r="H5866" s="662"/>
    </row>
    <row r="5867" spans="1:8" s="240" customFormat="1">
      <c r="A5867" s="270"/>
      <c r="B5867" s="271"/>
      <c r="C5867" s="270"/>
      <c r="D5867" s="272"/>
      <c r="E5867" s="247"/>
      <c r="F5867" s="273"/>
      <c r="G5867" s="661"/>
      <c r="H5867" s="662"/>
    </row>
    <row r="5868" spans="1:8" s="240" customFormat="1">
      <c r="A5868" s="270"/>
      <c r="B5868" s="271"/>
      <c r="C5868" s="270"/>
      <c r="D5868" s="272"/>
      <c r="E5868" s="247"/>
      <c r="F5868" s="273"/>
      <c r="G5868" s="661"/>
      <c r="H5868" s="662"/>
    </row>
    <row r="5869" spans="1:8" s="240" customFormat="1">
      <c r="A5869" s="270"/>
      <c r="B5869" s="271"/>
      <c r="C5869" s="270"/>
      <c r="D5869" s="272"/>
      <c r="E5869" s="247"/>
      <c r="F5869" s="273"/>
      <c r="G5869" s="661"/>
      <c r="H5869" s="662"/>
    </row>
    <row r="5870" spans="1:8" s="240" customFormat="1">
      <c r="A5870" s="270"/>
      <c r="B5870" s="271"/>
      <c r="C5870" s="270"/>
      <c r="D5870" s="272"/>
      <c r="E5870" s="247"/>
      <c r="F5870" s="273"/>
      <c r="G5870" s="661"/>
      <c r="H5870" s="662"/>
    </row>
    <row r="5871" spans="1:8" s="240" customFormat="1">
      <c r="A5871" s="270"/>
      <c r="B5871" s="271"/>
      <c r="C5871" s="270"/>
      <c r="D5871" s="272"/>
      <c r="E5871" s="247"/>
      <c r="F5871" s="273"/>
      <c r="G5871" s="661"/>
      <c r="H5871" s="662"/>
    </row>
    <row r="5872" spans="1:8" s="240" customFormat="1">
      <c r="A5872" s="270"/>
      <c r="B5872" s="271"/>
      <c r="C5872" s="270"/>
      <c r="D5872" s="272"/>
      <c r="E5872" s="247"/>
      <c r="F5872" s="273"/>
      <c r="G5872" s="661"/>
      <c r="H5872" s="662"/>
    </row>
    <row r="5873" spans="1:8" s="240" customFormat="1">
      <c r="A5873" s="270"/>
      <c r="B5873" s="271"/>
      <c r="C5873" s="270"/>
      <c r="D5873" s="272"/>
      <c r="E5873" s="247"/>
      <c r="F5873" s="273"/>
      <c r="G5873" s="661"/>
      <c r="H5873" s="662"/>
    </row>
    <row r="5874" spans="1:8" s="240" customFormat="1">
      <c r="A5874" s="270"/>
      <c r="B5874" s="271"/>
      <c r="C5874" s="270"/>
      <c r="D5874" s="272"/>
      <c r="E5874" s="247"/>
      <c r="F5874" s="273"/>
      <c r="G5874" s="661"/>
      <c r="H5874" s="662"/>
    </row>
    <row r="5875" spans="1:8" s="240" customFormat="1">
      <c r="A5875" s="270"/>
      <c r="B5875" s="271"/>
      <c r="C5875" s="270"/>
      <c r="D5875" s="272"/>
      <c r="E5875" s="247"/>
      <c r="F5875" s="273"/>
      <c r="G5875" s="661"/>
      <c r="H5875" s="662"/>
    </row>
    <row r="5876" spans="1:8" s="240" customFormat="1">
      <c r="A5876" s="270"/>
      <c r="B5876" s="271"/>
      <c r="C5876" s="270"/>
      <c r="D5876" s="272"/>
      <c r="E5876" s="247"/>
      <c r="F5876" s="273"/>
      <c r="G5876" s="661"/>
      <c r="H5876" s="662"/>
    </row>
    <row r="5877" spans="1:8" s="240" customFormat="1">
      <c r="A5877" s="270"/>
      <c r="B5877" s="271"/>
      <c r="C5877" s="270"/>
      <c r="D5877" s="272"/>
      <c r="E5877" s="247"/>
      <c r="F5877" s="273"/>
      <c r="G5877" s="661"/>
      <c r="H5877" s="662"/>
    </row>
    <row r="5878" spans="1:8" s="240" customFormat="1">
      <c r="A5878" s="270"/>
      <c r="B5878" s="271"/>
      <c r="C5878" s="270"/>
      <c r="D5878" s="272"/>
      <c r="E5878" s="247"/>
      <c r="F5878" s="273"/>
      <c r="G5878" s="661"/>
      <c r="H5878" s="662"/>
    </row>
    <row r="5879" spans="1:8" s="240" customFormat="1">
      <c r="A5879" s="270"/>
      <c r="B5879" s="271"/>
      <c r="C5879" s="270"/>
      <c r="D5879" s="272"/>
      <c r="E5879" s="247"/>
      <c r="F5879" s="273"/>
      <c r="G5879" s="661"/>
      <c r="H5879" s="662"/>
    </row>
    <row r="5880" spans="1:8" s="240" customFormat="1">
      <c r="A5880" s="270"/>
      <c r="B5880" s="271"/>
      <c r="C5880" s="270"/>
      <c r="D5880" s="272"/>
      <c r="E5880" s="247"/>
      <c r="F5880" s="273"/>
      <c r="G5880" s="661"/>
      <c r="H5880" s="662"/>
    </row>
    <row r="5881" spans="1:8" s="240" customFormat="1">
      <c r="A5881" s="270"/>
      <c r="B5881" s="271"/>
      <c r="C5881" s="270"/>
      <c r="D5881" s="272"/>
      <c r="E5881" s="247"/>
      <c r="F5881" s="273"/>
      <c r="G5881" s="661"/>
      <c r="H5881" s="662"/>
    </row>
    <row r="5882" spans="1:8" s="240" customFormat="1">
      <c r="A5882" s="270"/>
      <c r="B5882" s="271"/>
      <c r="C5882" s="270"/>
      <c r="D5882" s="272"/>
      <c r="E5882" s="247"/>
      <c r="F5882" s="273"/>
      <c r="G5882" s="661"/>
      <c r="H5882" s="662"/>
    </row>
    <row r="5883" spans="1:8" s="240" customFormat="1">
      <c r="A5883" s="270"/>
      <c r="B5883" s="271"/>
      <c r="C5883" s="270"/>
      <c r="D5883" s="272"/>
      <c r="E5883" s="247"/>
      <c r="F5883" s="273"/>
      <c r="G5883" s="661"/>
      <c r="H5883" s="662"/>
    </row>
    <row r="5884" spans="1:8" s="240" customFormat="1">
      <c r="A5884" s="270"/>
      <c r="B5884" s="271"/>
      <c r="C5884" s="270"/>
      <c r="D5884" s="272"/>
      <c r="E5884" s="247"/>
      <c r="F5884" s="273"/>
      <c r="G5884" s="661"/>
      <c r="H5884" s="662"/>
    </row>
    <row r="5885" spans="1:8" s="240" customFormat="1">
      <c r="A5885" s="270"/>
      <c r="B5885" s="271"/>
      <c r="C5885" s="270"/>
      <c r="D5885" s="272"/>
      <c r="E5885" s="247"/>
      <c r="F5885" s="273"/>
      <c r="G5885" s="661"/>
      <c r="H5885" s="662"/>
    </row>
    <row r="5886" spans="1:8" s="240" customFormat="1">
      <c r="A5886" s="270"/>
      <c r="B5886" s="271"/>
      <c r="C5886" s="270"/>
      <c r="D5886" s="272"/>
      <c r="E5886" s="247"/>
      <c r="F5886" s="273"/>
      <c r="G5886" s="661"/>
      <c r="H5886" s="662"/>
    </row>
    <row r="5887" spans="1:8" s="240" customFormat="1">
      <c r="A5887" s="270"/>
      <c r="B5887" s="271"/>
      <c r="C5887" s="270"/>
      <c r="D5887" s="272"/>
      <c r="E5887" s="247"/>
      <c r="F5887" s="273"/>
      <c r="G5887" s="661"/>
      <c r="H5887" s="662"/>
    </row>
    <row r="5888" spans="1:8" s="240" customFormat="1">
      <c r="A5888" s="270"/>
      <c r="B5888" s="271"/>
      <c r="C5888" s="270"/>
      <c r="D5888" s="272"/>
      <c r="E5888" s="247"/>
      <c r="F5888" s="273"/>
      <c r="G5888" s="661"/>
      <c r="H5888" s="662"/>
    </row>
    <row r="5889" spans="1:8" s="240" customFormat="1">
      <c r="A5889" s="270"/>
      <c r="B5889" s="271"/>
      <c r="C5889" s="270"/>
      <c r="D5889" s="272"/>
      <c r="E5889" s="247"/>
      <c r="F5889" s="273"/>
      <c r="G5889" s="661"/>
      <c r="H5889" s="662"/>
    </row>
    <row r="5890" spans="1:8" s="240" customFormat="1">
      <c r="A5890" s="270"/>
      <c r="B5890" s="271"/>
      <c r="C5890" s="270"/>
      <c r="D5890" s="272"/>
      <c r="E5890" s="247"/>
      <c r="F5890" s="273"/>
      <c r="G5890" s="661"/>
      <c r="H5890" s="662"/>
    </row>
    <row r="5891" spans="1:8" s="240" customFormat="1">
      <c r="A5891" s="270"/>
      <c r="B5891" s="271"/>
      <c r="C5891" s="270"/>
      <c r="D5891" s="272"/>
      <c r="E5891" s="247"/>
      <c r="F5891" s="273"/>
      <c r="G5891" s="661"/>
      <c r="H5891" s="662"/>
    </row>
    <row r="5892" spans="1:8" s="240" customFormat="1">
      <c r="A5892" s="270"/>
      <c r="B5892" s="271"/>
      <c r="C5892" s="270"/>
      <c r="D5892" s="272"/>
      <c r="E5892" s="247"/>
      <c r="F5892" s="273"/>
      <c r="G5892" s="661"/>
      <c r="H5892" s="662"/>
    </row>
    <row r="5893" spans="1:8" s="240" customFormat="1">
      <c r="A5893" s="270"/>
      <c r="B5893" s="271"/>
      <c r="C5893" s="270"/>
      <c r="D5893" s="272"/>
      <c r="E5893" s="247"/>
      <c r="F5893" s="273"/>
      <c r="G5893" s="661"/>
      <c r="H5893" s="662"/>
    </row>
    <row r="5894" spans="1:8" s="240" customFormat="1">
      <c r="A5894" s="270"/>
      <c r="B5894" s="271"/>
      <c r="C5894" s="270"/>
      <c r="D5894" s="272"/>
      <c r="E5894" s="247"/>
      <c r="F5894" s="273"/>
      <c r="G5894" s="661"/>
      <c r="H5894" s="662"/>
    </row>
    <row r="5895" spans="1:8" s="240" customFormat="1">
      <c r="A5895" s="270"/>
      <c r="B5895" s="271"/>
      <c r="C5895" s="270"/>
      <c r="D5895" s="272"/>
      <c r="E5895" s="247"/>
      <c r="F5895" s="273"/>
      <c r="G5895" s="661"/>
      <c r="H5895" s="662"/>
    </row>
    <row r="5896" spans="1:8" s="240" customFormat="1">
      <c r="A5896" s="270"/>
      <c r="B5896" s="271"/>
      <c r="C5896" s="270"/>
      <c r="D5896" s="272"/>
      <c r="E5896" s="247"/>
      <c r="F5896" s="273"/>
      <c r="G5896" s="661"/>
      <c r="H5896" s="662"/>
    </row>
    <row r="5897" spans="1:8" s="240" customFormat="1">
      <c r="A5897" s="270"/>
      <c r="B5897" s="271"/>
      <c r="C5897" s="270"/>
      <c r="D5897" s="272"/>
      <c r="E5897" s="247"/>
      <c r="F5897" s="273"/>
      <c r="G5897" s="661"/>
      <c r="H5897" s="662"/>
    </row>
    <row r="5898" spans="1:8" s="240" customFormat="1">
      <c r="A5898" s="270"/>
      <c r="B5898" s="271"/>
      <c r="C5898" s="270"/>
      <c r="D5898" s="272"/>
      <c r="E5898" s="247"/>
      <c r="F5898" s="273"/>
      <c r="G5898" s="661"/>
      <c r="H5898" s="662"/>
    </row>
    <row r="5899" spans="1:8" s="240" customFormat="1">
      <c r="A5899" s="270"/>
      <c r="B5899" s="271"/>
      <c r="C5899" s="270"/>
      <c r="D5899" s="272"/>
      <c r="E5899" s="247"/>
      <c r="F5899" s="273"/>
      <c r="G5899" s="661"/>
      <c r="H5899" s="662"/>
    </row>
    <row r="5900" spans="1:8" s="240" customFormat="1">
      <c r="A5900" s="270"/>
      <c r="B5900" s="271"/>
      <c r="C5900" s="270"/>
      <c r="D5900" s="272"/>
      <c r="E5900" s="247"/>
      <c r="F5900" s="273"/>
      <c r="G5900" s="661"/>
      <c r="H5900" s="662"/>
    </row>
    <row r="5901" spans="1:8" s="240" customFormat="1">
      <c r="A5901" s="270"/>
      <c r="B5901" s="271"/>
      <c r="C5901" s="270"/>
      <c r="D5901" s="272"/>
      <c r="E5901" s="247"/>
      <c r="F5901" s="273"/>
      <c r="G5901" s="661"/>
      <c r="H5901" s="662"/>
    </row>
    <row r="5902" spans="1:8" s="240" customFormat="1">
      <c r="A5902" s="270"/>
      <c r="B5902" s="271"/>
      <c r="C5902" s="270"/>
      <c r="D5902" s="272"/>
      <c r="E5902" s="247"/>
      <c r="F5902" s="273"/>
      <c r="G5902" s="661"/>
      <c r="H5902" s="662"/>
    </row>
    <row r="5903" spans="1:8" s="240" customFormat="1">
      <c r="A5903" s="270"/>
      <c r="B5903" s="271"/>
      <c r="C5903" s="270"/>
      <c r="D5903" s="272"/>
      <c r="E5903" s="247"/>
      <c r="F5903" s="273"/>
      <c r="G5903" s="661"/>
      <c r="H5903" s="662"/>
    </row>
    <row r="5904" spans="1:8" s="240" customFormat="1">
      <c r="A5904" s="270"/>
      <c r="B5904" s="271"/>
      <c r="C5904" s="270"/>
      <c r="D5904" s="272"/>
      <c r="E5904" s="247"/>
      <c r="F5904" s="273"/>
      <c r="G5904" s="661"/>
      <c r="H5904" s="662"/>
    </row>
    <row r="5905" spans="1:8" s="240" customFormat="1">
      <c r="A5905" s="270"/>
      <c r="B5905" s="271"/>
      <c r="C5905" s="270"/>
      <c r="D5905" s="272"/>
      <c r="E5905" s="247"/>
      <c r="F5905" s="273"/>
      <c r="G5905" s="661"/>
      <c r="H5905" s="662"/>
    </row>
    <row r="5906" spans="1:8" s="240" customFormat="1">
      <c r="A5906" s="270"/>
      <c r="B5906" s="271"/>
      <c r="C5906" s="270"/>
      <c r="D5906" s="272"/>
      <c r="E5906" s="247"/>
      <c r="F5906" s="273"/>
      <c r="G5906" s="661"/>
      <c r="H5906" s="662"/>
    </row>
    <row r="5907" spans="1:8" s="240" customFormat="1">
      <c r="A5907" s="270"/>
      <c r="B5907" s="271"/>
      <c r="C5907" s="270"/>
      <c r="D5907" s="272"/>
      <c r="E5907" s="247"/>
      <c r="F5907" s="273"/>
      <c r="G5907" s="661"/>
      <c r="H5907" s="662"/>
    </row>
    <row r="5908" spans="1:8" s="240" customFormat="1">
      <c r="A5908" s="270"/>
      <c r="B5908" s="271"/>
      <c r="C5908" s="270"/>
      <c r="D5908" s="272"/>
      <c r="E5908" s="247"/>
      <c r="F5908" s="273"/>
      <c r="G5908" s="661"/>
      <c r="H5908" s="662"/>
    </row>
    <row r="5909" spans="1:8" s="240" customFormat="1">
      <c r="A5909" s="270"/>
      <c r="B5909" s="271"/>
      <c r="C5909" s="270"/>
      <c r="D5909" s="272"/>
      <c r="E5909" s="247"/>
      <c r="F5909" s="273"/>
      <c r="G5909" s="661"/>
      <c r="H5909" s="662"/>
    </row>
    <row r="5910" spans="1:8" s="240" customFormat="1">
      <c r="A5910" s="270"/>
      <c r="B5910" s="271"/>
      <c r="C5910" s="270"/>
      <c r="D5910" s="272"/>
      <c r="E5910" s="247"/>
      <c r="F5910" s="273"/>
      <c r="G5910" s="661"/>
      <c r="H5910" s="662"/>
    </row>
    <row r="5911" spans="1:8" s="240" customFormat="1">
      <c r="A5911" s="270"/>
      <c r="B5911" s="271"/>
      <c r="C5911" s="270"/>
      <c r="D5911" s="272"/>
      <c r="E5911" s="247"/>
      <c r="F5911" s="273"/>
      <c r="G5911" s="661"/>
      <c r="H5911" s="662"/>
    </row>
    <row r="5912" spans="1:8" s="240" customFormat="1">
      <c r="A5912" s="270"/>
      <c r="B5912" s="271"/>
      <c r="C5912" s="270"/>
      <c r="D5912" s="272"/>
      <c r="E5912" s="247"/>
      <c r="F5912" s="273"/>
      <c r="G5912" s="661"/>
      <c r="H5912" s="662"/>
    </row>
    <row r="5913" spans="1:8" s="240" customFormat="1">
      <c r="A5913" s="270"/>
      <c r="B5913" s="271"/>
      <c r="C5913" s="270"/>
      <c r="D5913" s="272"/>
      <c r="E5913" s="247"/>
      <c r="F5913" s="273"/>
      <c r="G5913" s="661"/>
      <c r="H5913" s="662"/>
    </row>
    <row r="5914" spans="1:8" s="240" customFormat="1">
      <c r="A5914" s="270"/>
      <c r="B5914" s="271"/>
      <c r="C5914" s="270"/>
      <c r="D5914" s="272"/>
      <c r="E5914" s="247"/>
      <c r="F5914" s="273"/>
      <c r="G5914" s="661"/>
      <c r="H5914" s="662"/>
    </row>
    <row r="5915" spans="1:8" s="240" customFormat="1">
      <c r="A5915" s="270"/>
      <c r="B5915" s="271"/>
      <c r="C5915" s="270"/>
      <c r="D5915" s="272"/>
      <c r="E5915" s="247"/>
      <c r="F5915" s="273"/>
      <c r="G5915" s="661"/>
      <c r="H5915" s="662"/>
    </row>
    <row r="5916" spans="1:8" s="240" customFormat="1">
      <c r="A5916" s="270"/>
      <c r="B5916" s="271"/>
      <c r="C5916" s="270"/>
      <c r="D5916" s="272"/>
      <c r="E5916" s="247"/>
      <c r="F5916" s="273"/>
      <c r="G5916" s="661"/>
      <c r="H5916" s="662"/>
    </row>
    <row r="5917" spans="1:8" s="240" customFormat="1">
      <c r="A5917" s="270"/>
      <c r="B5917" s="271"/>
      <c r="C5917" s="270"/>
      <c r="D5917" s="272"/>
      <c r="E5917" s="247"/>
      <c r="F5917" s="273"/>
      <c r="G5917" s="661"/>
      <c r="H5917" s="662"/>
    </row>
    <row r="5918" spans="1:8" s="240" customFormat="1">
      <c r="A5918" s="270"/>
      <c r="B5918" s="271"/>
      <c r="C5918" s="270"/>
      <c r="D5918" s="272"/>
      <c r="E5918" s="247"/>
      <c r="F5918" s="273"/>
      <c r="G5918" s="661"/>
      <c r="H5918" s="662"/>
    </row>
    <row r="5919" spans="1:8" s="240" customFormat="1">
      <c r="A5919" s="270"/>
      <c r="B5919" s="271"/>
      <c r="C5919" s="270"/>
      <c r="D5919" s="272"/>
      <c r="E5919" s="247"/>
      <c r="F5919" s="273"/>
      <c r="G5919" s="661"/>
      <c r="H5919" s="662"/>
    </row>
    <row r="5920" spans="1:8" s="240" customFormat="1">
      <c r="A5920" s="270"/>
      <c r="B5920" s="271"/>
      <c r="C5920" s="270"/>
      <c r="D5920" s="272"/>
      <c r="E5920" s="247"/>
      <c r="F5920" s="273"/>
      <c r="G5920" s="661"/>
      <c r="H5920" s="662"/>
    </row>
    <row r="5921" spans="1:8" s="240" customFormat="1">
      <c r="A5921" s="270"/>
      <c r="B5921" s="271"/>
      <c r="C5921" s="270"/>
      <c r="D5921" s="272"/>
      <c r="E5921" s="247"/>
      <c r="F5921" s="273"/>
      <c r="G5921" s="661"/>
      <c r="H5921" s="662"/>
    </row>
    <row r="5922" spans="1:8" s="240" customFormat="1">
      <c r="A5922" s="270"/>
      <c r="B5922" s="271"/>
      <c r="C5922" s="270"/>
      <c r="D5922" s="272"/>
      <c r="E5922" s="247"/>
      <c r="F5922" s="273"/>
      <c r="G5922" s="661"/>
      <c r="H5922" s="662"/>
    </row>
    <row r="5923" spans="1:8" s="240" customFormat="1">
      <c r="A5923" s="270"/>
      <c r="B5923" s="271"/>
      <c r="C5923" s="270"/>
      <c r="D5923" s="272"/>
      <c r="E5923" s="247"/>
      <c r="F5923" s="273"/>
      <c r="G5923" s="661"/>
      <c r="H5923" s="662"/>
    </row>
    <row r="5924" spans="1:8" s="240" customFormat="1">
      <c r="A5924" s="270"/>
      <c r="B5924" s="271"/>
      <c r="C5924" s="270"/>
      <c r="D5924" s="272"/>
      <c r="E5924" s="247"/>
      <c r="F5924" s="273"/>
      <c r="G5924" s="661"/>
      <c r="H5924" s="662"/>
    </row>
    <row r="5925" spans="1:8" s="240" customFormat="1">
      <c r="A5925" s="270"/>
      <c r="B5925" s="271"/>
      <c r="C5925" s="270"/>
      <c r="D5925" s="272"/>
      <c r="E5925" s="247"/>
      <c r="F5925" s="273"/>
      <c r="G5925" s="661"/>
      <c r="H5925" s="662"/>
    </row>
    <row r="5926" spans="1:8" s="240" customFormat="1">
      <c r="A5926" s="270"/>
      <c r="B5926" s="271"/>
      <c r="C5926" s="270"/>
      <c r="D5926" s="272"/>
      <c r="E5926" s="247"/>
      <c r="F5926" s="273"/>
      <c r="G5926" s="661"/>
      <c r="H5926" s="662"/>
    </row>
    <row r="5927" spans="1:8" s="240" customFormat="1">
      <c r="A5927" s="270"/>
      <c r="B5927" s="271"/>
      <c r="C5927" s="270"/>
      <c r="D5927" s="272"/>
      <c r="E5927" s="247"/>
      <c r="F5927" s="273"/>
      <c r="G5927" s="661"/>
      <c r="H5927" s="662"/>
    </row>
    <row r="5928" spans="1:8" s="240" customFormat="1">
      <c r="A5928" s="270"/>
      <c r="B5928" s="271"/>
      <c r="C5928" s="270"/>
      <c r="D5928" s="272"/>
      <c r="E5928" s="247"/>
      <c r="F5928" s="273"/>
      <c r="G5928" s="661"/>
      <c r="H5928" s="662"/>
    </row>
    <row r="5929" spans="1:8" s="240" customFormat="1">
      <c r="A5929" s="270"/>
      <c r="B5929" s="271"/>
      <c r="C5929" s="270"/>
      <c r="D5929" s="272"/>
      <c r="E5929" s="247"/>
      <c r="F5929" s="273"/>
      <c r="G5929" s="661"/>
      <c r="H5929" s="662"/>
    </row>
    <row r="5930" spans="1:8" s="240" customFormat="1">
      <c r="A5930" s="270"/>
      <c r="B5930" s="271"/>
      <c r="C5930" s="270"/>
      <c r="D5930" s="272"/>
      <c r="E5930" s="247"/>
      <c r="F5930" s="273"/>
      <c r="G5930" s="661"/>
      <c r="H5930" s="662"/>
    </row>
    <row r="5931" spans="1:8" s="240" customFormat="1">
      <c r="A5931" s="270"/>
      <c r="B5931" s="271"/>
      <c r="C5931" s="270"/>
      <c r="D5931" s="272"/>
      <c r="E5931" s="247"/>
      <c r="F5931" s="273"/>
      <c r="G5931" s="661"/>
      <c r="H5931" s="662"/>
    </row>
    <row r="5932" spans="1:8" s="240" customFormat="1">
      <c r="A5932" s="270"/>
      <c r="B5932" s="271"/>
      <c r="C5932" s="270"/>
      <c r="D5932" s="272"/>
      <c r="E5932" s="247"/>
      <c r="F5932" s="273"/>
      <c r="G5932" s="661"/>
      <c r="H5932" s="662"/>
    </row>
    <row r="5933" spans="1:8" s="240" customFormat="1">
      <c r="A5933" s="270"/>
      <c r="B5933" s="271"/>
      <c r="C5933" s="270"/>
      <c r="D5933" s="272"/>
      <c r="E5933" s="247"/>
      <c r="F5933" s="273"/>
      <c r="G5933" s="661"/>
      <c r="H5933" s="662"/>
    </row>
    <row r="5934" spans="1:8" s="240" customFormat="1">
      <c r="A5934" s="270"/>
      <c r="B5934" s="271"/>
      <c r="C5934" s="270"/>
      <c r="D5934" s="272"/>
      <c r="E5934" s="247"/>
      <c r="F5934" s="273"/>
      <c r="G5934" s="661"/>
      <c r="H5934" s="662"/>
    </row>
    <row r="5935" spans="1:8" s="240" customFormat="1">
      <c r="A5935" s="270"/>
      <c r="B5935" s="271"/>
      <c r="C5935" s="270"/>
      <c r="D5935" s="272"/>
      <c r="E5935" s="247"/>
      <c r="F5935" s="273"/>
      <c r="G5935" s="661"/>
      <c r="H5935" s="662"/>
    </row>
    <row r="5936" spans="1:8" s="240" customFormat="1">
      <c r="A5936" s="270"/>
      <c r="B5936" s="271"/>
      <c r="C5936" s="270"/>
      <c r="D5936" s="272"/>
      <c r="E5936" s="247"/>
      <c r="F5936" s="273"/>
      <c r="G5936" s="661"/>
      <c r="H5936" s="662"/>
    </row>
    <row r="5937" spans="1:8" s="240" customFormat="1">
      <c r="A5937" s="270"/>
      <c r="B5937" s="271"/>
      <c r="C5937" s="270"/>
      <c r="D5937" s="272"/>
      <c r="E5937" s="247"/>
      <c r="F5937" s="273"/>
      <c r="G5937" s="661"/>
      <c r="H5937" s="662"/>
    </row>
    <row r="5938" spans="1:8" s="240" customFormat="1">
      <c r="A5938" s="270"/>
      <c r="B5938" s="271"/>
      <c r="C5938" s="270"/>
      <c r="D5938" s="272"/>
      <c r="E5938" s="247"/>
      <c r="F5938" s="273"/>
      <c r="G5938" s="661"/>
      <c r="H5938" s="662"/>
    </row>
    <row r="5939" spans="1:8" s="240" customFormat="1">
      <c r="A5939" s="270"/>
      <c r="B5939" s="271"/>
      <c r="C5939" s="270"/>
      <c r="D5939" s="272"/>
      <c r="E5939" s="247"/>
      <c r="F5939" s="273"/>
      <c r="G5939" s="661"/>
      <c r="H5939" s="662"/>
    </row>
    <row r="5940" spans="1:8" s="240" customFormat="1">
      <c r="A5940" s="270"/>
      <c r="B5940" s="271"/>
      <c r="C5940" s="270"/>
      <c r="D5940" s="272"/>
      <c r="E5940" s="247"/>
      <c r="F5940" s="273"/>
      <c r="G5940" s="661"/>
      <c r="H5940" s="662"/>
    </row>
    <row r="5941" spans="1:8" s="240" customFormat="1">
      <c r="A5941" s="270"/>
      <c r="B5941" s="271"/>
      <c r="C5941" s="270"/>
      <c r="D5941" s="272"/>
      <c r="E5941" s="247"/>
      <c r="F5941" s="273"/>
      <c r="G5941" s="661"/>
      <c r="H5941" s="662"/>
    </row>
    <row r="5942" spans="1:8" s="240" customFormat="1">
      <c r="A5942" s="270"/>
      <c r="B5942" s="271"/>
      <c r="C5942" s="270"/>
      <c r="D5942" s="272"/>
      <c r="E5942" s="247"/>
      <c r="F5942" s="273"/>
      <c r="G5942" s="661"/>
      <c r="H5942" s="662"/>
    </row>
    <row r="5943" spans="1:8" s="240" customFormat="1">
      <c r="A5943" s="270"/>
      <c r="B5943" s="271"/>
      <c r="C5943" s="270"/>
      <c r="D5943" s="272"/>
      <c r="E5943" s="247"/>
      <c r="F5943" s="273"/>
      <c r="G5943" s="661"/>
      <c r="H5943" s="662"/>
    </row>
    <row r="5944" spans="1:8" s="240" customFormat="1">
      <c r="A5944" s="270"/>
      <c r="B5944" s="271"/>
      <c r="C5944" s="270"/>
      <c r="D5944" s="272"/>
      <c r="E5944" s="247"/>
      <c r="F5944" s="273"/>
      <c r="G5944" s="661"/>
      <c r="H5944" s="662"/>
    </row>
    <row r="5945" spans="1:8" s="240" customFormat="1">
      <c r="A5945" s="270"/>
      <c r="B5945" s="271"/>
      <c r="C5945" s="270"/>
      <c r="D5945" s="272"/>
      <c r="E5945" s="247"/>
      <c r="F5945" s="273"/>
      <c r="G5945" s="661"/>
      <c r="H5945" s="662"/>
    </row>
    <row r="5946" spans="1:8" s="240" customFormat="1">
      <c r="A5946" s="270"/>
      <c r="B5946" s="271"/>
      <c r="C5946" s="270"/>
      <c r="D5946" s="272"/>
      <c r="E5946" s="247"/>
      <c r="F5946" s="273"/>
      <c r="G5946" s="661"/>
      <c r="H5946" s="662"/>
    </row>
    <row r="5947" spans="1:8" s="240" customFormat="1">
      <c r="A5947" s="270"/>
      <c r="B5947" s="271"/>
      <c r="C5947" s="270"/>
      <c r="D5947" s="272"/>
      <c r="E5947" s="247"/>
      <c r="F5947" s="273"/>
      <c r="G5947" s="661"/>
      <c r="H5947" s="662"/>
    </row>
    <row r="5948" spans="1:8" s="240" customFormat="1">
      <c r="A5948" s="270"/>
      <c r="B5948" s="271"/>
      <c r="C5948" s="270"/>
      <c r="D5948" s="272"/>
      <c r="E5948" s="247"/>
      <c r="F5948" s="273"/>
      <c r="G5948" s="661"/>
      <c r="H5948" s="662"/>
    </row>
    <row r="5949" spans="1:8" s="240" customFormat="1">
      <c r="A5949" s="270"/>
      <c r="B5949" s="271"/>
      <c r="C5949" s="270"/>
      <c r="D5949" s="272"/>
      <c r="E5949" s="247"/>
      <c r="F5949" s="273"/>
      <c r="G5949" s="661"/>
      <c r="H5949" s="662"/>
    </row>
    <row r="5950" spans="1:8" s="240" customFormat="1">
      <c r="A5950" s="270"/>
      <c r="B5950" s="271"/>
      <c r="C5950" s="270"/>
      <c r="D5950" s="272"/>
      <c r="E5950" s="247"/>
      <c r="F5950" s="273"/>
      <c r="G5950" s="661"/>
      <c r="H5950" s="662"/>
    </row>
    <row r="5951" spans="1:8" s="240" customFormat="1">
      <c r="A5951" s="270"/>
      <c r="B5951" s="271"/>
      <c r="C5951" s="270"/>
      <c r="D5951" s="272"/>
      <c r="E5951" s="247"/>
      <c r="F5951" s="273"/>
      <c r="G5951" s="661"/>
      <c r="H5951" s="662"/>
    </row>
    <row r="5952" spans="1:8" s="240" customFormat="1">
      <c r="A5952" s="270"/>
      <c r="B5952" s="271"/>
      <c r="C5952" s="270"/>
      <c r="D5952" s="272"/>
      <c r="E5952" s="247"/>
      <c r="F5952" s="273"/>
      <c r="G5952" s="661"/>
      <c r="H5952" s="662"/>
    </row>
    <row r="5953" spans="1:8" s="240" customFormat="1">
      <c r="A5953" s="270"/>
      <c r="B5953" s="271"/>
      <c r="C5953" s="270"/>
      <c r="D5953" s="272"/>
      <c r="E5953" s="247"/>
      <c r="F5953" s="273"/>
      <c r="G5953" s="661"/>
      <c r="H5953" s="662"/>
    </row>
    <row r="5954" spans="1:8" s="240" customFormat="1">
      <c r="A5954" s="270"/>
      <c r="B5954" s="271"/>
      <c r="C5954" s="270"/>
      <c r="D5954" s="272"/>
      <c r="E5954" s="247"/>
      <c r="F5954" s="273"/>
      <c r="G5954" s="661"/>
      <c r="H5954" s="662"/>
    </row>
    <row r="5955" spans="1:8" s="240" customFormat="1">
      <c r="A5955" s="270"/>
      <c r="B5955" s="271"/>
      <c r="C5955" s="270"/>
      <c r="D5955" s="272"/>
      <c r="E5955" s="247"/>
      <c r="F5955" s="273"/>
      <c r="G5955" s="661"/>
      <c r="H5955" s="662"/>
    </row>
    <row r="5956" spans="1:8" s="240" customFormat="1">
      <c r="A5956" s="270"/>
      <c r="B5956" s="271"/>
      <c r="C5956" s="270"/>
      <c r="D5956" s="272"/>
      <c r="E5956" s="247"/>
      <c r="F5956" s="273"/>
      <c r="G5956" s="661"/>
      <c r="H5956" s="662"/>
    </row>
    <row r="5957" spans="1:8" s="240" customFormat="1">
      <c r="A5957" s="270"/>
      <c r="B5957" s="271"/>
      <c r="C5957" s="270"/>
      <c r="D5957" s="272"/>
      <c r="E5957" s="247"/>
      <c r="F5957" s="273"/>
      <c r="G5957" s="661"/>
      <c r="H5957" s="662"/>
    </row>
    <row r="5958" spans="1:8" s="240" customFormat="1">
      <c r="A5958" s="270"/>
      <c r="B5958" s="271"/>
      <c r="C5958" s="270"/>
      <c r="D5958" s="272"/>
      <c r="E5958" s="247"/>
      <c r="F5958" s="273"/>
      <c r="G5958" s="661"/>
      <c r="H5958" s="662"/>
    </row>
    <row r="5959" spans="1:8" s="240" customFormat="1">
      <c r="A5959" s="270"/>
      <c r="B5959" s="271"/>
      <c r="C5959" s="270"/>
      <c r="D5959" s="272"/>
      <c r="E5959" s="247"/>
      <c r="F5959" s="273"/>
      <c r="G5959" s="661"/>
      <c r="H5959" s="662"/>
    </row>
    <row r="5960" spans="1:8" s="240" customFormat="1">
      <c r="A5960" s="270"/>
      <c r="B5960" s="271"/>
      <c r="C5960" s="270"/>
      <c r="D5960" s="272"/>
      <c r="E5960" s="247"/>
      <c r="F5960" s="273"/>
      <c r="G5960" s="661"/>
      <c r="H5960" s="662"/>
    </row>
    <row r="5961" spans="1:8" s="240" customFormat="1">
      <c r="A5961" s="270"/>
      <c r="B5961" s="271"/>
      <c r="C5961" s="270"/>
      <c r="D5961" s="272"/>
      <c r="E5961" s="247"/>
      <c r="F5961" s="273"/>
      <c r="G5961" s="661"/>
      <c r="H5961" s="662"/>
    </row>
    <row r="5962" spans="1:8" s="240" customFormat="1">
      <c r="A5962" s="270"/>
      <c r="B5962" s="271"/>
      <c r="C5962" s="270"/>
      <c r="D5962" s="272"/>
      <c r="E5962" s="247"/>
      <c r="F5962" s="273"/>
      <c r="G5962" s="661"/>
      <c r="H5962" s="662"/>
    </row>
    <row r="5963" spans="1:8" s="240" customFormat="1">
      <c r="A5963" s="270"/>
      <c r="B5963" s="271"/>
      <c r="C5963" s="270"/>
      <c r="D5963" s="272"/>
      <c r="E5963" s="247"/>
      <c r="F5963" s="273"/>
      <c r="G5963" s="661"/>
      <c r="H5963" s="662"/>
    </row>
    <row r="5964" spans="1:8" s="240" customFormat="1">
      <c r="A5964" s="270"/>
      <c r="B5964" s="271"/>
      <c r="C5964" s="270"/>
      <c r="D5964" s="272"/>
      <c r="E5964" s="247"/>
      <c r="F5964" s="273"/>
      <c r="G5964" s="661"/>
      <c r="H5964" s="662"/>
    </row>
    <row r="5965" spans="1:8" s="240" customFormat="1">
      <c r="A5965" s="270"/>
      <c r="B5965" s="271"/>
      <c r="C5965" s="270"/>
      <c r="D5965" s="272"/>
      <c r="E5965" s="247"/>
      <c r="F5965" s="273"/>
      <c r="G5965" s="661"/>
      <c r="H5965" s="662"/>
    </row>
    <row r="5966" spans="1:8" s="240" customFormat="1">
      <c r="A5966" s="270"/>
      <c r="B5966" s="271"/>
      <c r="C5966" s="270"/>
      <c r="D5966" s="272"/>
      <c r="E5966" s="247"/>
      <c r="F5966" s="273"/>
      <c r="G5966" s="661"/>
      <c r="H5966" s="662"/>
    </row>
    <row r="5967" spans="1:8" s="240" customFormat="1">
      <c r="A5967" s="270"/>
      <c r="B5967" s="271"/>
      <c r="C5967" s="270"/>
      <c r="D5967" s="272"/>
      <c r="E5967" s="247"/>
      <c r="F5967" s="273"/>
      <c r="G5967" s="661"/>
      <c r="H5967" s="662"/>
    </row>
    <row r="5968" spans="1:8" s="240" customFormat="1">
      <c r="A5968" s="270"/>
      <c r="B5968" s="271"/>
      <c r="C5968" s="270"/>
      <c r="D5968" s="272"/>
      <c r="E5968" s="247"/>
      <c r="F5968" s="273"/>
      <c r="G5968" s="661"/>
      <c r="H5968" s="662"/>
    </row>
    <row r="5969" spans="1:8" s="240" customFormat="1">
      <c r="A5969" s="270"/>
      <c r="B5969" s="271"/>
      <c r="C5969" s="270"/>
      <c r="D5969" s="272"/>
      <c r="E5969" s="247"/>
      <c r="F5969" s="273"/>
      <c r="G5969" s="661"/>
      <c r="H5969" s="662"/>
    </row>
    <row r="5970" spans="1:8" s="240" customFormat="1">
      <c r="A5970" s="270"/>
      <c r="B5970" s="271"/>
      <c r="C5970" s="270"/>
      <c r="D5970" s="272"/>
      <c r="E5970" s="247"/>
      <c r="F5970" s="273"/>
      <c r="G5970" s="661"/>
      <c r="H5970" s="662"/>
    </row>
    <row r="5971" spans="1:8" s="240" customFormat="1">
      <c r="A5971" s="270"/>
      <c r="B5971" s="271"/>
      <c r="C5971" s="270"/>
      <c r="D5971" s="272"/>
      <c r="E5971" s="247"/>
      <c r="F5971" s="273"/>
      <c r="G5971" s="661"/>
      <c r="H5971" s="662"/>
    </row>
    <row r="5972" spans="1:8" s="240" customFormat="1">
      <c r="A5972" s="270"/>
      <c r="B5972" s="271"/>
      <c r="C5972" s="270"/>
      <c r="D5972" s="272"/>
      <c r="E5972" s="247"/>
      <c r="F5972" s="273"/>
      <c r="G5972" s="661"/>
      <c r="H5972" s="662"/>
    </row>
    <row r="5973" spans="1:8" s="240" customFormat="1">
      <c r="A5973" s="270"/>
      <c r="B5973" s="271"/>
      <c r="C5973" s="270"/>
      <c r="D5973" s="272"/>
      <c r="E5973" s="247"/>
      <c r="F5973" s="273"/>
      <c r="G5973" s="661"/>
      <c r="H5973" s="662"/>
    </row>
    <row r="5974" spans="1:8" s="240" customFormat="1">
      <c r="A5974" s="270"/>
      <c r="B5974" s="271"/>
      <c r="C5974" s="270"/>
      <c r="D5974" s="272"/>
      <c r="E5974" s="247"/>
      <c r="F5974" s="273"/>
      <c r="G5974" s="661"/>
      <c r="H5974" s="662"/>
    </row>
    <row r="5975" spans="1:8" s="240" customFormat="1">
      <c r="A5975" s="270"/>
      <c r="B5975" s="271"/>
      <c r="C5975" s="270"/>
      <c r="D5975" s="272"/>
      <c r="E5975" s="247"/>
      <c r="F5975" s="273"/>
      <c r="G5975" s="661"/>
      <c r="H5975" s="662"/>
    </row>
    <row r="5976" spans="1:8" s="240" customFormat="1">
      <c r="A5976" s="270"/>
      <c r="B5976" s="271"/>
      <c r="C5976" s="270"/>
      <c r="D5976" s="272"/>
      <c r="E5976" s="247"/>
      <c r="F5976" s="273"/>
      <c r="G5976" s="661"/>
      <c r="H5976" s="662"/>
    </row>
    <row r="5977" spans="1:8" s="240" customFormat="1">
      <c r="A5977" s="270"/>
      <c r="B5977" s="271"/>
      <c r="C5977" s="270"/>
      <c r="D5977" s="272"/>
      <c r="E5977" s="247"/>
      <c r="F5977" s="273"/>
      <c r="G5977" s="661"/>
      <c r="H5977" s="662"/>
    </row>
    <row r="5978" spans="1:8" s="240" customFormat="1">
      <c r="A5978" s="270"/>
      <c r="B5978" s="271"/>
      <c r="C5978" s="270"/>
      <c r="D5978" s="272"/>
      <c r="E5978" s="247"/>
      <c r="F5978" s="273"/>
      <c r="G5978" s="661"/>
      <c r="H5978" s="662"/>
    </row>
    <row r="5979" spans="1:8" s="240" customFormat="1">
      <c r="A5979" s="270"/>
      <c r="B5979" s="271"/>
      <c r="C5979" s="270"/>
      <c r="D5979" s="272"/>
      <c r="E5979" s="247"/>
      <c r="F5979" s="273"/>
      <c r="G5979" s="661"/>
      <c r="H5979" s="662"/>
    </row>
    <row r="5980" spans="1:8" s="240" customFormat="1">
      <c r="A5980" s="270"/>
      <c r="B5980" s="271"/>
      <c r="C5980" s="270"/>
      <c r="D5980" s="272"/>
      <c r="E5980" s="247"/>
      <c r="F5980" s="273"/>
      <c r="G5980" s="661"/>
      <c r="H5980" s="662"/>
    </row>
    <row r="5981" spans="1:8" s="240" customFormat="1">
      <c r="A5981" s="270"/>
      <c r="B5981" s="271"/>
      <c r="C5981" s="270"/>
      <c r="D5981" s="272"/>
      <c r="E5981" s="247"/>
      <c r="F5981" s="273"/>
      <c r="G5981" s="661"/>
      <c r="H5981" s="662"/>
    </row>
    <row r="5982" spans="1:8" s="240" customFormat="1">
      <c r="A5982" s="270"/>
      <c r="B5982" s="271"/>
      <c r="C5982" s="270"/>
      <c r="D5982" s="272"/>
      <c r="E5982" s="247"/>
      <c r="F5982" s="273"/>
      <c r="G5982" s="661"/>
      <c r="H5982" s="662"/>
    </row>
    <row r="5983" spans="1:8" s="240" customFormat="1">
      <c r="A5983" s="270"/>
      <c r="B5983" s="271"/>
      <c r="C5983" s="270"/>
      <c r="D5983" s="272"/>
      <c r="E5983" s="247"/>
      <c r="F5983" s="273"/>
      <c r="G5983" s="661"/>
      <c r="H5983" s="662"/>
    </row>
    <row r="5984" spans="1:8" s="240" customFormat="1">
      <c r="A5984" s="270"/>
      <c r="B5984" s="271"/>
      <c r="C5984" s="270"/>
      <c r="D5984" s="272"/>
      <c r="E5984" s="247"/>
      <c r="F5984" s="273"/>
      <c r="G5984" s="661"/>
      <c r="H5984" s="662"/>
    </row>
    <row r="5985" spans="1:8" s="240" customFormat="1">
      <c r="A5985" s="270"/>
      <c r="B5985" s="271"/>
      <c r="C5985" s="270"/>
      <c r="D5985" s="272"/>
      <c r="E5985" s="247"/>
      <c r="F5985" s="273"/>
      <c r="G5985" s="661"/>
      <c r="H5985" s="662"/>
    </row>
    <row r="5986" spans="1:8" s="240" customFormat="1">
      <c r="A5986" s="270"/>
      <c r="B5986" s="271"/>
      <c r="C5986" s="270"/>
      <c r="D5986" s="272"/>
      <c r="E5986" s="247"/>
      <c r="F5986" s="273"/>
      <c r="G5986" s="661"/>
      <c r="H5986" s="662"/>
    </row>
    <row r="5987" spans="1:8" s="240" customFormat="1">
      <c r="A5987" s="270"/>
      <c r="B5987" s="271"/>
      <c r="C5987" s="270"/>
      <c r="D5987" s="272"/>
      <c r="E5987" s="247"/>
      <c r="F5987" s="273"/>
      <c r="G5987" s="661"/>
      <c r="H5987" s="662"/>
    </row>
    <row r="5988" spans="1:8" s="240" customFormat="1">
      <c r="A5988" s="270"/>
      <c r="B5988" s="271"/>
      <c r="C5988" s="270"/>
      <c r="D5988" s="272"/>
      <c r="E5988" s="247"/>
      <c r="F5988" s="273"/>
      <c r="G5988" s="661"/>
      <c r="H5988" s="662"/>
    </row>
    <row r="5989" spans="1:8" s="240" customFormat="1">
      <c r="A5989" s="270"/>
      <c r="B5989" s="271"/>
      <c r="C5989" s="270"/>
      <c r="D5989" s="272"/>
      <c r="E5989" s="247"/>
      <c r="F5989" s="273"/>
      <c r="G5989" s="661"/>
      <c r="H5989" s="662"/>
    </row>
    <row r="5990" spans="1:8" s="240" customFormat="1">
      <c r="A5990" s="270"/>
      <c r="B5990" s="271"/>
      <c r="C5990" s="270"/>
      <c r="D5990" s="272"/>
      <c r="E5990" s="247"/>
      <c r="F5990" s="273"/>
      <c r="G5990" s="661"/>
      <c r="H5990" s="662"/>
    </row>
    <row r="5991" spans="1:8" s="240" customFormat="1">
      <c r="A5991" s="270"/>
      <c r="B5991" s="271"/>
      <c r="C5991" s="270"/>
      <c r="D5991" s="272"/>
      <c r="E5991" s="247"/>
      <c r="F5991" s="273"/>
      <c r="G5991" s="661"/>
      <c r="H5991" s="662"/>
    </row>
    <row r="5992" spans="1:8" s="240" customFormat="1">
      <c r="A5992" s="270"/>
      <c r="B5992" s="271"/>
      <c r="C5992" s="270"/>
      <c r="D5992" s="272"/>
      <c r="E5992" s="247"/>
      <c r="F5992" s="273"/>
      <c r="G5992" s="661"/>
      <c r="H5992" s="662"/>
    </row>
    <row r="5993" spans="1:8" s="240" customFormat="1">
      <c r="A5993" s="270"/>
      <c r="B5993" s="271"/>
      <c r="C5993" s="270"/>
      <c r="D5993" s="272"/>
      <c r="E5993" s="247"/>
      <c r="F5993" s="273"/>
      <c r="G5993" s="661"/>
      <c r="H5993" s="662"/>
    </row>
    <row r="5994" spans="1:8" s="240" customFormat="1">
      <c r="A5994" s="270"/>
      <c r="B5994" s="271"/>
      <c r="C5994" s="270"/>
      <c r="D5994" s="272"/>
      <c r="E5994" s="247"/>
      <c r="F5994" s="273"/>
      <c r="G5994" s="661"/>
      <c r="H5994" s="662"/>
    </row>
    <row r="5995" spans="1:8" s="240" customFormat="1">
      <c r="A5995" s="270"/>
      <c r="B5995" s="271"/>
      <c r="C5995" s="270"/>
      <c r="D5995" s="272"/>
      <c r="E5995" s="247"/>
      <c r="F5995" s="273"/>
      <c r="G5995" s="661"/>
      <c r="H5995" s="662"/>
    </row>
    <row r="5996" spans="1:8" s="240" customFormat="1">
      <c r="A5996" s="270"/>
      <c r="B5996" s="271"/>
      <c r="C5996" s="270"/>
      <c r="D5996" s="272"/>
      <c r="E5996" s="247"/>
      <c r="F5996" s="273"/>
      <c r="G5996" s="661"/>
      <c r="H5996" s="662"/>
    </row>
    <row r="5997" spans="1:8" s="240" customFormat="1">
      <c r="A5997" s="270"/>
      <c r="B5997" s="271"/>
      <c r="C5997" s="270"/>
      <c r="D5997" s="272"/>
      <c r="E5997" s="247"/>
      <c r="F5997" s="273"/>
      <c r="G5997" s="661"/>
      <c r="H5997" s="662"/>
    </row>
    <row r="5998" spans="1:8" s="240" customFormat="1">
      <c r="A5998" s="270"/>
      <c r="B5998" s="271"/>
      <c r="C5998" s="270"/>
      <c r="D5998" s="272"/>
      <c r="E5998" s="247"/>
      <c r="F5998" s="273"/>
      <c r="G5998" s="661"/>
      <c r="H5998" s="662"/>
    </row>
    <row r="5999" spans="1:8" s="240" customFormat="1">
      <c r="A5999" s="270"/>
      <c r="B5999" s="271"/>
      <c r="C5999" s="270"/>
      <c r="D5999" s="272"/>
      <c r="E5999" s="247"/>
      <c r="F5999" s="273"/>
      <c r="G5999" s="661"/>
      <c r="H5999" s="662"/>
    </row>
    <row r="6000" spans="1:8" s="240" customFormat="1">
      <c r="A6000" s="270"/>
      <c r="B6000" s="271"/>
      <c r="C6000" s="270"/>
      <c r="D6000" s="272"/>
      <c r="E6000" s="247"/>
      <c r="F6000" s="273"/>
      <c r="G6000" s="661"/>
      <c r="H6000" s="662"/>
    </row>
    <row r="6001" spans="1:8" s="240" customFormat="1">
      <c r="A6001" s="270"/>
      <c r="B6001" s="271"/>
      <c r="C6001" s="270"/>
      <c r="D6001" s="272"/>
      <c r="E6001" s="247"/>
      <c r="F6001" s="273"/>
      <c r="G6001" s="661"/>
      <c r="H6001" s="662"/>
    </row>
    <row r="6002" spans="1:8" s="240" customFormat="1">
      <c r="A6002" s="270"/>
      <c r="B6002" s="271"/>
      <c r="C6002" s="270"/>
      <c r="D6002" s="272"/>
      <c r="E6002" s="247"/>
      <c r="F6002" s="273"/>
      <c r="G6002" s="661"/>
      <c r="H6002" s="662"/>
    </row>
    <row r="6003" spans="1:8" s="240" customFormat="1">
      <c r="A6003" s="270"/>
      <c r="B6003" s="271"/>
      <c r="C6003" s="270"/>
      <c r="D6003" s="272"/>
      <c r="E6003" s="247"/>
      <c r="F6003" s="273"/>
      <c r="G6003" s="661"/>
      <c r="H6003" s="662"/>
    </row>
    <row r="6004" spans="1:8" s="240" customFormat="1">
      <c r="A6004" s="270"/>
      <c r="B6004" s="271"/>
      <c r="C6004" s="270"/>
      <c r="D6004" s="272"/>
      <c r="E6004" s="247"/>
      <c r="F6004" s="273"/>
      <c r="G6004" s="661"/>
      <c r="H6004" s="662"/>
    </row>
    <row r="6005" spans="1:8" s="240" customFormat="1">
      <c r="A6005" s="270"/>
      <c r="B6005" s="271"/>
      <c r="C6005" s="270"/>
      <c r="D6005" s="272"/>
      <c r="E6005" s="247"/>
      <c r="F6005" s="273"/>
      <c r="G6005" s="661"/>
      <c r="H6005" s="662"/>
    </row>
    <row r="6006" spans="1:8" s="240" customFormat="1">
      <c r="A6006" s="270"/>
      <c r="B6006" s="271"/>
      <c r="C6006" s="270"/>
      <c r="D6006" s="272"/>
      <c r="E6006" s="247"/>
      <c r="F6006" s="273"/>
      <c r="G6006" s="661"/>
      <c r="H6006" s="662"/>
    </row>
    <row r="6007" spans="1:8" s="240" customFormat="1">
      <c r="A6007" s="270"/>
      <c r="B6007" s="271"/>
      <c r="C6007" s="270"/>
      <c r="D6007" s="272"/>
      <c r="E6007" s="247"/>
      <c r="F6007" s="273"/>
      <c r="G6007" s="661"/>
      <c r="H6007" s="662"/>
    </row>
    <row r="6008" spans="1:8" s="240" customFormat="1">
      <c r="A6008" s="270"/>
      <c r="B6008" s="271"/>
      <c r="C6008" s="270"/>
      <c r="D6008" s="272"/>
      <c r="E6008" s="247"/>
      <c r="F6008" s="273"/>
      <c r="G6008" s="661"/>
      <c r="H6008" s="662"/>
    </row>
    <row r="6009" spans="1:8" s="240" customFormat="1">
      <c r="A6009" s="270"/>
      <c r="B6009" s="271"/>
      <c r="C6009" s="270"/>
      <c r="D6009" s="272"/>
      <c r="E6009" s="247"/>
      <c r="F6009" s="273"/>
      <c r="G6009" s="661"/>
      <c r="H6009" s="662"/>
    </row>
    <row r="6010" spans="1:8" s="240" customFormat="1">
      <c r="A6010" s="270"/>
      <c r="B6010" s="271"/>
      <c r="C6010" s="270"/>
      <c r="D6010" s="272"/>
      <c r="E6010" s="247"/>
      <c r="F6010" s="273"/>
      <c r="G6010" s="661"/>
      <c r="H6010" s="662"/>
    </row>
    <row r="6011" spans="1:8" s="240" customFormat="1">
      <c r="A6011" s="270"/>
      <c r="B6011" s="271"/>
      <c r="C6011" s="270"/>
      <c r="D6011" s="272"/>
      <c r="E6011" s="247"/>
      <c r="F6011" s="273"/>
      <c r="G6011" s="661"/>
      <c r="H6011" s="662"/>
    </row>
    <row r="6012" spans="1:8" s="240" customFormat="1">
      <c r="A6012" s="270"/>
      <c r="B6012" s="271"/>
      <c r="C6012" s="270"/>
      <c r="D6012" s="272"/>
      <c r="E6012" s="247"/>
      <c r="F6012" s="273"/>
      <c r="G6012" s="661"/>
      <c r="H6012" s="662"/>
    </row>
    <row r="6013" spans="1:8" s="240" customFormat="1">
      <c r="A6013" s="270"/>
      <c r="B6013" s="271"/>
      <c r="C6013" s="270"/>
      <c r="D6013" s="272"/>
      <c r="E6013" s="247"/>
      <c r="F6013" s="273"/>
      <c r="G6013" s="661"/>
      <c r="H6013" s="662"/>
    </row>
    <row r="6014" spans="1:8" s="240" customFormat="1">
      <c r="A6014" s="270"/>
      <c r="B6014" s="271"/>
      <c r="C6014" s="270"/>
      <c r="D6014" s="272"/>
      <c r="E6014" s="247"/>
      <c r="F6014" s="273"/>
      <c r="G6014" s="661"/>
      <c r="H6014" s="662"/>
    </row>
    <row r="6015" spans="1:8" s="240" customFormat="1">
      <c r="A6015" s="270"/>
      <c r="B6015" s="271"/>
      <c r="C6015" s="270"/>
      <c r="D6015" s="272"/>
      <c r="E6015" s="247"/>
      <c r="F6015" s="273"/>
      <c r="G6015" s="661"/>
      <c r="H6015" s="662"/>
    </row>
    <row r="6016" spans="1:8" s="240" customFormat="1">
      <c r="A6016" s="270"/>
      <c r="B6016" s="271"/>
      <c r="C6016" s="270"/>
      <c r="D6016" s="272"/>
      <c r="E6016" s="247"/>
      <c r="F6016" s="273"/>
      <c r="G6016" s="661"/>
      <c r="H6016" s="662"/>
    </row>
    <row r="6017" spans="1:8" s="240" customFormat="1">
      <c r="A6017" s="270"/>
      <c r="B6017" s="271"/>
      <c r="C6017" s="270"/>
      <c r="D6017" s="272"/>
      <c r="E6017" s="247"/>
      <c r="F6017" s="273"/>
      <c r="G6017" s="661"/>
      <c r="H6017" s="662"/>
    </row>
    <row r="6018" spans="1:8" s="240" customFormat="1">
      <c r="A6018" s="270"/>
      <c r="B6018" s="271"/>
      <c r="C6018" s="270"/>
      <c r="D6018" s="272"/>
      <c r="E6018" s="247"/>
      <c r="F6018" s="273"/>
      <c r="G6018" s="661"/>
      <c r="H6018" s="662"/>
    </row>
    <row r="6019" spans="1:8" s="240" customFormat="1">
      <c r="A6019" s="270"/>
      <c r="B6019" s="271"/>
      <c r="C6019" s="270"/>
      <c r="D6019" s="272"/>
      <c r="E6019" s="247"/>
      <c r="F6019" s="273"/>
      <c r="G6019" s="661"/>
      <c r="H6019" s="662"/>
    </row>
    <row r="6020" spans="1:8" s="240" customFormat="1">
      <c r="A6020" s="270"/>
      <c r="B6020" s="271"/>
      <c r="C6020" s="270"/>
      <c r="D6020" s="272"/>
      <c r="E6020" s="247"/>
      <c r="F6020" s="273"/>
      <c r="G6020" s="661"/>
      <c r="H6020" s="662"/>
    </row>
    <row r="6021" spans="1:8" s="240" customFormat="1">
      <c r="A6021" s="270"/>
      <c r="B6021" s="271"/>
      <c r="C6021" s="270"/>
      <c r="D6021" s="272"/>
      <c r="E6021" s="247"/>
      <c r="F6021" s="273"/>
      <c r="G6021" s="661"/>
      <c r="H6021" s="662"/>
    </row>
    <row r="6022" spans="1:8" s="240" customFormat="1">
      <c r="A6022" s="270"/>
      <c r="B6022" s="271"/>
      <c r="C6022" s="270"/>
      <c r="D6022" s="272"/>
      <c r="E6022" s="247"/>
      <c r="F6022" s="273"/>
      <c r="G6022" s="661"/>
      <c r="H6022" s="662"/>
    </row>
    <row r="6023" spans="1:8" s="240" customFormat="1">
      <c r="A6023" s="270"/>
      <c r="B6023" s="271"/>
      <c r="C6023" s="270"/>
      <c r="D6023" s="272"/>
      <c r="E6023" s="247"/>
      <c r="F6023" s="273"/>
      <c r="G6023" s="661"/>
      <c r="H6023" s="662"/>
    </row>
    <row r="6024" spans="1:8" s="240" customFormat="1">
      <c r="A6024" s="270"/>
      <c r="B6024" s="271"/>
      <c r="C6024" s="270"/>
      <c r="D6024" s="272"/>
      <c r="E6024" s="247"/>
      <c r="F6024" s="273"/>
      <c r="G6024" s="661"/>
      <c r="H6024" s="662"/>
    </row>
    <row r="6025" spans="1:8" s="240" customFormat="1">
      <c r="A6025" s="270"/>
      <c r="B6025" s="271"/>
      <c r="C6025" s="270"/>
      <c r="D6025" s="272"/>
      <c r="E6025" s="247"/>
      <c r="F6025" s="273"/>
      <c r="G6025" s="661"/>
      <c r="H6025" s="662"/>
    </row>
    <row r="6026" spans="1:8" s="240" customFormat="1">
      <c r="A6026" s="270"/>
      <c r="B6026" s="271"/>
      <c r="C6026" s="270"/>
      <c r="D6026" s="272"/>
      <c r="E6026" s="247"/>
      <c r="F6026" s="273"/>
      <c r="G6026" s="661"/>
      <c r="H6026" s="662"/>
    </row>
    <row r="6027" spans="1:8" s="240" customFormat="1">
      <c r="A6027" s="270"/>
      <c r="B6027" s="271"/>
      <c r="C6027" s="270"/>
      <c r="D6027" s="272"/>
      <c r="E6027" s="247"/>
      <c r="F6027" s="273"/>
      <c r="G6027" s="661"/>
      <c r="H6027" s="662"/>
    </row>
    <row r="6028" spans="1:8" s="240" customFormat="1">
      <c r="A6028" s="270"/>
      <c r="B6028" s="271"/>
      <c r="C6028" s="270"/>
      <c r="D6028" s="272"/>
      <c r="E6028" s="247"/>
      <c r="F6028" s="273"/>
      <c r="G6028" s="661"/>
      <c r="H6028" s="662"/>
    </row>
    <row r="6029" spans="1:8" s="240" customFormat="1">
      <c r="A6029" s="270"/>
      <c r="B6029" s="271"/>
      <c r="C6029" s="270"/>
      <c r="D6029" s="272"/>
      <c r="E6029" s="247"/>
      <c r="F6029" s="273"/>
      <c r="G6029" s="661"/>
      <c r="H6029" s="662"/>
    </row>
    <row r="6030" spans="1:8" s="240" customFormat="1">
      <c r="A6030" s="270"/>
      <c r="B6030" s="271"/>
      <c r="C6030" s="270"/>
      <c r="D6030" s="272"/>
      <c r="E6030" s="247"/>
      <c r="F6030" s="273"/>
      <c r="G6030" s="661"/>
      <c r="H6030" s="662"/>
    </row>
    <row r="6031" spans="1:8" s="240" customFormat="1">
      <c r="A6031" s="270"/>
      <c r="B6031" s="271"/>
      <c r="C6031" s="270"/>
      <c r="D6031" s="272"/>
      <c r="E6031" s="247"/>
      <c r="F6031" s="273"/>
      <c r="G6031" s="661"/>
      <c r="H6031" s="662"/>
    </row>
    <row r="6032" spans="1:8" s="240" customFormat="1">
      <c r="A6032" s="270"/>
      <c r="B6032" s="271"/>
      <c r="C6032" s="270"/>
      <c r="D6032" s="272"/>
      <c r="E6032" s="247"/>
      <c r="F6032" s="273"/>
      <c r="G6032" s="661"/>
      <c r="H6032" s="662"/>
    </row>
    <row r="6033" spans="1:8" s="240" customFormat="1">
      <c r="A6033" s="270"/>
      <c r="B6033" s="271"/>
      <c r="C6033" s="270"/>
      <c r="D6033" s="272"/>
      <c r="E6033" s="247"/>
      <c r="F6033" s="273"/>
      <c r="G6033" s="661"/>
      <c r="H6033" s="662"/>
    </row>
    <row r="6034" spans="1:8" s="240" customFormat="1">
      <c r="A6034" s="270"/>
      <c r="B6034" s="271"/>
      <c r="C6034" s="270"/>
      <c r="D6034" s="272"/>
      <c r="E6034" s="247"/>
      <c r="F6034" s="273"/>
      <c r="G6034" s="661"/>
      <c r="H6034" s="662"/>
    </row>
    <row r="6035" spans="1:8" s="240" customFormat="1">
      <c r="A6035" s="270"/>
      <c r="B6035" s="271"/>
      <c r="C6035" s="270"/>
      <c r="D6035" s="272"/>
      <c r="E6035" s="247"/>
      <c r="F6035" s="273"/>
      <c r="G6035" s="661"/>
      <c r="H6035" s="662"/>
    </row>
    <row r="6036" spans="1:8" s="240" customFormat="1">
      <c r="A6036" s="270"/>
      <c r="B6036" s="271"/>
      <c r="C6036" s="270"/>
      <c r="D6036" s="272"/>
      <c r="E6036" s="247"/>
      <c r="F6036" s="273"/>
      <c r="G6036" s="661"/>
      <c r="H6036" s="662"/>
    </row>
    <row r="6037" spans="1:8" s="240" customFormat="1">
      <c r="A6037" s="270"/>
      <c r="B6037" s="271"/>
      <c r="C6037" s="270"/>
      <c r="D6037" s="272"/>
      <c r="E6037" s="247"/>
      <c r="F6037" s="273"/>
      <c r="G6037" s="661"/>
      <c r="H6037" s="662"/>
    </row>
    <row r="6038" spans="1:8" s="240" customFormat="1">
      <c r="A6038" s="270"/>
      <c r="B6038" s="271"/>
      <c r="C6038" s="270"/>
      <c r="D6038" s="272"/>
      <c r="E6038" s="247"/>
      <c r="F6038" s="273"/>
      <c r="G6038" s="661"/>
      <c r="H6038" s="662"/>
    </row>
    <row r="6039" spans="1:8" s="240" customFormat="1">
      <c r="A6039" s="270"/>
      <c r="B6039" s="271"/>
      <c r="C6039" s="270"/>
      <c r="D6039" s="272"/>
      <c r="E6039" s="247"/>
      <c r="F6039" s="273"/>
      <c r="G6039" s="661"/>
      <c r="H6039" s="662"/>
    </row>
    <row r="6040" spans="1:8" s="240" customFormat="1">
      <c r="A6040" s="270"/>
      <c r="B6040" s="271"/>
      <c r="C6040" s="270"/>
      <c r="D6040" s="272"/>
      <c r="E6040" s="247"/>
      <c r="F6040" s="273"/>
      <c r="G6040" s="661"/>
      <c r="H6040" s="662"/>
    </row>
    <row r="6041" spans="1:8" s="240" customFormat="1">
      <c r="A6041" s="270"/>
      <c r="B6041" s="271"/>
      <c r="C6041" s="270"/>
      <c r="D6041" s="272"/>
      <c r="E6041" s="247"/>
      <c r="F6041" s="273"/>
      <c r="G6041" s="661"/>
      <c r="H6041" s="662"/>
    </row>
    <row r="6042" spans="1:8" s="240" customFormat="1">
      <c r="A6042" s="270"/>
      <c r="B6042" s="271"/>
      <c r="C6042" s="270"/>
      <c r="D6042" s="272"/>
      <c r="E6042" s="247"/>
      <c r="F6042" s="273"/>
      <c r="G6042" s="661"/>
      <c r="H6042" s="662"/>
    </row>
    <row r="6043" spans="1:8" s="240" customFormat="1">
      <c r="A6043" s="270"/>
      <c r="B6043" s="271"/>
      <c r="C6043" s="270"/>
      <c r="D6043" s="272"/>
      <c r="E6043" s="247"/>
      <c r="F6043" s="273"/>
      <c r="G6043" s="661"/>
      <c r="H6043" s="662"/>
    </row>
    <row r="6044" spans="1:8" s="240" customFormat="1">
      <c r="A6044" s="270"/>
      <c r="B6044" s="271"/>
      <c r="C6044" s="270"/>
      <c r="D6044" s="272"/>
      <c r="E6044" s="247"/>
      <c r="F6044" s="273"/>
      <c r="G6044" s="661"/>
      <c r="H6044" s="662"/>
    </row>
    <row r="6045" spans="1:8" s="240" customFormat="1">
      <c r="A6045" s="270"/>
      <c r="B6045" s="271"/>
      <c r="C6045" s="270"/>
      <c r="D6045" s="272"/>
      <c r="E6045" s="247"/>
      <c r="F6045" s="273"/>
      <c r="G6045" s="661"/>
      <c r="H6045" s="662"/>
    </row>
    <row r="6046" spans="1:8" s="240" customFormat="1">
      <c r="A6046" s="270"/>
      <c r="B6046" s="271"/>
      <c r="C6046" s="270"/>
      <c r="D6046" s="272"/>
      <c r="E6046" s="247"/>
      <c r="F6046" s="273"/>
      <c r="G6046" s="661"/>
      <c r="H6046" s="662"/>
    </row>
    <row r="6047" spans="1:8" s="240" customFormat="1">
      <c r="A6047" s="270"/>
      <c r="B6047" s="271"/>
      <c r="C6047" s="270"/>
      <c r="D6047" s="272"/>
      <c r="E6047" s="247"/>
      <c r="F6047" s="273"/>
      <c r="G6047" s="661"/>
      <c r="H6047" s="662"/>
    </row>
    <row r="6048" spans="1:8" s="240" customFormat="1">
      <c r="A6048" s="270"/>
      <c r="B6048" s="271"/>
      <c r="C6048" s="270"/>
      <c r="D6048" s="272"/>
      <c r="E6048" s="247"/>
      <c r="F6048" s="273"/>
      <c r="G6048" s="661"/>
      <c r="H6048" s="662"/>
    </row>
    <row r="6049" spans="1:8" s="240" customFormat="1">
      <c r="A6049" s="270"/>
      <c r="B6049" s="271"/>
      <c r="C6049" s="270"/>
      <c r="D6049" s="272"/>
      <c r="E6049" s="247"/>
      <c r="F6049" s="273"/>
      <c r="G6049" s="661"/>
      <c r="H6049" s="662"/>
    </row>
    <row r="6050" spans="1:8" s="240" customFormat="1">
      <c r="A6050" s="270"/>
      <c r="B6050" s="271"/>
      <c r="C6050" s="270"/>
      <c r="D6050" s="272"/>
      <c r="E6050" s="247"/>
      <c r="F6050" s="273"/>
      <c r="G6050" s="661"/>
      <c r="H6050" s="662"/>
    </row>
    <row r="6051" spans="1:8" s="240" customFormat="1">
      <c r="A6051" s="270"/>
      <c r="B6051" s="271"/>
      <c r="C6051" s="270"/>
      <c r="D6051" s="272"/>
      <c r="E6051" s="247"/>
      <c r="F6051" s="273"/>
      <c r="G6051" s="661"/>
      <c r="H6051" s="662"/>
    </row>
    <row r="6052" spans="1:8" s="240" customFormat="1">
      <c r="A6052" s="270"/>
      <c r="B6052" s="271"/>
      <c r="C6052" s="270"/>
      <c r="D6052" s="272"/>
      <c r="E6052" s="247"/>
      <c r="F6052" s="273"/>
      <c r="G6052" s="661"/>
      <c r="H6052" s="662"/>
    </row>
    <row r="6053" spans="1:8" s="240" customFormat="1">
      <c r="A6053" s="270"/>
      <c r="B6053" s="271"/>
      <c r="C6053" s="270"/>
      <c r="D6053" s="272"/>
      <c r="E6053" s="247"/>
      <c r="F6053" s="273"/>
      <c r="G6053" s="661"/>
      <c r="H6053" s="662"/>
    </row>
    <row r="6054" spans="1:8" s="240" customFormat="1">
      <c r="A6054" s="270"/>
      <c r="B6054" s="271"/>
      <c r="C6054" s="270"/>
      <c r="D6054" s="272"/>
      <c r="E6054" s="247"/>
      <c r="F6054" s="273"/>
      <c r="G6054" s="661"/>
      <c r="H6054" s="662"/>
    </row>
    <row r="6055" spans="1:8" s="240" customFormat="1">
      <c r="A6055" s="270"/>
      <c r="B6055" s="271"/>
      <c r="C6055" s="270"/>
      <c r="D6055" s="272"/>
      <c r="E6055" s="247"/>
      <c r="F6055" s="273"/>
      <c r="G6055" s="661"/>
      <c r="H6055" s="662"/>
    </row>
    <row r="6056" spans="1:8" s="240" customFormat="1">
      <c r="A6056" s="270"/>
      <c r="B6056" s="271"/>
      <c r="C6056" s="270"/>
      <c r="D6056" s="272"/>
      <c r="E6056" s="247"/>
      <c r="F6056" s="273"/>
      <c r="G6056" s="661"/>
      <c r="H6056" s="662"/>
    </row>
    <row r="6057" spans="1:8" s="240" customFormat="1">
      <c r="A6057" s="270"/>
      <c r="B6057" s="271"/>
      <c r="C6057" s="270"/>
      <c r="D6057" s="272"/>
      <c r="E6057" s="247"/>
      <c r="F6057" s="273"/>
      <c r="G6057" s="661"/>
      <c r="H6057" s="662"/>
    </row>
    <row r="6058" spans="1:8" s="240" customFormat="1">
      <c r="A6058" s="270"/>
      <c r="B6058" s="271"/>
      <c r="C6058" s="270"/>
      <c r="D6058" s="272"/>
      <c r="E6058" s="247"/>
      <c r="F6058" s="273"/>
      <c r="G6058" s="661"/>
      <c r="H6058" s="662"/>
    </row>
    <row r="6059" spans="1:8" s="240" customFormat="1">
      <c r="A6059" s="270"/>
      <c r="B6059" s="271"/>
      <c r="C6059" s="270"/>
      <c r="D6059" s="272"/>
      <c r="E6059" s="247"/>
      <c r="F6059" s="273"/>
      <c r="G6059" s="661"/>
      <c r="H6059" s="662"/>
    </row>
    <row r="6060" spans="1:8" s="240" customFormat="1">
      <c r="A6060" s="270"/>
      <c r="B6060" s="271"/>
      <c r="C6060" s="270"/>
      <c r="D6060" s="272"/>
      <c r="E6060" s="247"/>
      <c r="F6060" s="273"/>
      <c r="G6060" s="661"/>
      <c r="H6060" s="662"/>
    </row>
    <row r="6061" spans="1:8" s="240" customFormat="1">
      <c r="A6061" s="270"/>
      <c r="B6061" s="271"/>
      <c r="C6061" s="270"/>
      <c r="D6061" s="272"/>
      <c r="E6061" s="247"/>
      <c r="F6061" s="273"/>
      <c r="G6061" s="661"/>
      <c r="H6061" s="662"/>
    </row>
    <row r="6062" spans="1:8" s="240" customFormat="1">
      <c r="A6062" s="270"/>
      <c r="B6062" s="271"/>
      <c r="C6062" s="270"/>
      <c r="D6062" s="272"/>
      <c r="E6062" s="247"/>
      <c r="F6062" s="273"/>
      <c r="G6062" s="661"/>
      <c r="H6062" s="662"/>
    </row>
    <row r="6063" spans="1:8" s="240" customFormat="1">
      <c r="A6063" s="270"/>
      <c r="B6063" s="271"/>
      <c r="C6063" s="270"/>
      <c r="D6063" s="272"/>
      <c r="E6063" s="247"/>
      <c r="F6063" s="273"/>
      <c r="G6063" s="661"/>
      <c r="H6063" s="662"/>
    </row>
    <row r="6064" spans="1:8" s="240" customFormat="1">
      <c r="A6064" s="270"/>
      <c r="B6064" s="271"/>
      <c r="C6064" s="270"/>
      <c r="D6064" s="272"/>
      <c r="E6064" s="247"/>
      <c r="F6064" s="273"/>
      <c r="G6064" s="661"/>
      <c r="H6064" s="662"/>
    </row>
    <row r="6065" spans="1:8" s="240" customFormat="1">
      <c r="A6065" s="270"/>
      <c r="B6065" s="271"/>
      <c r="C6065" s="270"/>
      <c r="D6065" s="272"/>
      <c r="E6065" s="247"/>
      <c r="F6065" s="273"/>
      <c r="G6065" s="661"/>
      <c r="H6065" s="662"/>
    </row>
    <row r="6066" spans="1:8" s="240" customFormat="1">
      <c r="A6066" s="270"/>
      <c r="B6066" s="271"/>
      <c r="C6066" s="270"/>
      <c r="D6066" s="272"/>
      <c r="E6066" s="247"/>
      <c r="F6066" s="273"/>
      <c r="G6066" s="661"/>
      <c r="H6066" s="662"/>
    </row>
    <row r="6067" spans="1:8" s="240" customFormat="1">
      <c r="A6067" s="270"/>
      <c r="B6067" s="271"/>
      <c r="C6067" s="270"/>
      <c r="D6067" s="272"/>
      <c r="E6067" s="247"/>
      <c r="F6067" s="273"/>
      <c r="G6067" s="661"/>
      <c r="H6067" s="662"/>
    </row>
    <row r="6068" spans="1:8" s="240" customFormat="1">
      <c r="A6068" s="270"/>
      <c r="B6068" s="271"/>
      <c r="C6068" s="270"/>
      <c r="D6068" s="272"/>
      <c r="E6068" s="247"/>
      <c r="F6068" s="273"/>
      <c r="G6068" s="661"/>
      <c r="H6068" s="662"/>
    </row>
    <row r="6069" spans="1:8" s="240" customFormat="1">
      <c r="A6069" s="270"/>
      <c r="B6069" s="271"/>
      <c r="C6069" s="270"/>
      <c r="D6069" s="272"/>
      <c r="E6069" s="247"/>
      <c r="F6069" s="273"/>
      <c r="G6069" s="661"/>
      <c r="H6069" s="662"/>
    </row>
    <row r="6070" spans="1:8" s="240" customFormat="1">
      <c r="A6070" s="270"/>
      <c r="B6070" s="271"/>
      <c r="C6070" s="270"/>
      <c r="D6070" s="272"/>
      <c r="E6070" s="247"/>
      <c r="F6070" s="273"/>
      <c r="G6070" s="661"/>
      <c r="H6070" s="662"/>
    </row>
    <row r="6071" spans="1:8" s="240" customFormat="1">
      <c r="A6071" s="270"/>
      <c r="B6071" s="271"/>
      <c r="C6071" s="270"/>
      <c r="D6071" s="272"/>
      <c r="E6071" s="247"/>
      <c r="F6071" s="273"/>
      <c r="G6071" s="661"/>
      <c r="H6071" s="662"/>
    </row>
    <row r="6072" spans="1:8" s="240" customFormat="1">
      <c r="A6072" s="270"/>
      <c r="B6072" s="271"/>
      <c r="C6072" s="270"/>
      <c r="D6072" s="272"/>
      <c r="E6072" s="247"/>
      <c r="F6072" s="273"/>
      <c r="G6072" s="661"/>
      <c r="H6072" s="662"/>
    </row>
    <row r="6073" spans="1:8" s="240" customFormat="1">
      <c r="A6073" s="270"/>
      <c r="B6073" s="271"/>
      <c r="C6073" s="270"/>
      <c r="D6073" s="272"/>
      <c r="E6073" s="247"/>
      <c r="F6073" s="273"/>
      <c r="G6073" s="661"/>
      <c r="H6073" s="662"/>
    </row>
    <row r="6074" spans="1:8" s="240" customFormat="1">
      <c r="A6074" s="270"/>
      <c r="B6074" s="271"/>
      <c r="C6074" s="270"/>
      <c r="D6074" s="272"/>
      <c r="E6074" s="247"/>
      <c r="F6074" s="273"/>
      <c r="G6074" s="661"/>
      <c r="H6074" s="662"/>
    </row>
    <row r="6075" spans="1:8" s="240" customFormat="1">
      <c r="A6075" s="270"/>
      <c r="B6075" s="271"/>
      <c r="C6075" s="270"/>
      <c r="D6075" s="272"/>
      <c r="E6075" s="247"/>
      <c r="F6075" s="273"/>
      <c r="G6075" s="661"/>
      <c r="H6075" s="662"/>
    </row>
    <row r="6076" spans="1:8" s="240" customFormat="1">
      <c r="A6076" s="270"/>
      <c r="B6076" s="271"/>
      <c r="C6076" s="270"/>
      <c r="D6076" s="272"/>
      <c r="E6076" s="247"/>
      <c r="F6076" s="273"/>
      <c r="G6076" s="661"/>
      <c r="H6076" s="662"/>
    </row>
    <row r="6077" spans="1:8" s="240" customFormat="1">
      <c r="A6077" s="270"/>
      <c r="B6077" s="271"/>
      <c r="C6077" s="270"/>
      <c r="D6077" s="272"/>
      <c r="E6077" s="247"/>
      <c r="F6077" s="273"/>
      <c r="G6077" s="661"/>
      <c r="H6077" s="662"/>
    </row>
    <row r="6078" spans="1:8" s="240" customFormat="1">
      <c r="A6078" s="270"/>
      <c r="B6078" s="271"/>
      <c r="C6078" s="270"/>
      <c r="D6078" s="272"/>
      <c r="E6078" s="247"/>
      <c r="F6078" s="273"/>
      <c r="G6078" s="661"/>
      <c r="H6078" s="662"/>
    </row>
    <row r="6079" spans="1:8" s="240" customFormat="1">
      <c r="A6079" s="270"/>
      <c r="B6079" s="271"/>
      <c r="C6079" s="270"/>
      <c r="D6079" s="272"/>
      <c r="E6079" s="247"/>
      <c r="F6079" s="273"/>
      <c r="G6079" s="661"/>
      <c r="H6079" s="662"/>
    </row>
    <row r="6080" spans="1:8" s="240" customFormat="1">
      <c r="A6080" s="270"/>
      <c r="B6080" s="271"/>
      <c r="C6080" s="270"/>
      <c r="D6080" s="272"/>
      <c r="E6080" s="247"/>
      <c r="F6080" s="273"/>
      <c r="G6080" s="661"/>
      <c r="H6080" s="662"/>
    </row>
    <row r="6081" spans="1:8" s="240" customFormat="1">
      <c r="A6081" s="270"/>
      <c r="B6081" s="271"/>
      <c r="C6081" s="270"/>
      <c r="D6081" s="272"/>
      <c r="E6081" s="247"/>
      <c r="F6081" s="273"/>
      <c r="G6081" s="661"/>
      <c r="H6081" s="662"/>
    </row>
    <row r="6082" spans="1:8" s="240" customFormat="1">
      <c r="A6082" s="270"/>
      <c r="B6082" s="271"/>
      <c r="C6082" s="270"/>
      <c r="D6082" s="272"/>
      <c r="E6082" s="247"/>
      <c r="F6082" s="273"/>
      <c r="G6082" s="661"/>
      <c r="H6082" s="662"/>
    </row>
    <row r="6083" spans="1:8" s="240" customFormat="1">
      <c r="A6083" s="270"/>
      <c r="B6083" s="271"/>
      <c r="C6083" s="270"/>
      <c r="D6083" s="272"/>
      <c r="E6083" s="247"/>
      <c r="F6083" s="273"/>
      <c r="G6083" s="661"/>
      <c r="H6083" s="662"/>
    </row>
    <row r="6084" spans="1:8" s="240" customFormat="1">
      <c r="A6084" s="270"/>
      <c r="B6084" s="271"/>
      <c r="C6084" s="270"/>
      <c r="D6084" s="272"/>
      <c r="E6084" s="247"/>
      <c r="F6084" s="273"/>
      <c r="G6084" s="661"/>
      <c r="H6084" s="662"/>
    </row>
    <row r="6085" spans="1:8" s="240" customFormat="1">
      <c r="A6085" s="270"/>
      <c r="B6085" s="271"/>
      <c r="C6085" s="270"/>
      <c r="D6085" s="272"/>
      <c r="E6085" s="247"/>
      <c r="F6085" s="273"/>
      <c r="G6085" s="661"/>
      <c r="H6085" s="662"/>
    </row>
    <row r="6086" spans="1:8" s="240" customFormat="1">
      <c r="A6086" s="270"/>
      <c r="B6086" s="271"/>
      <c r="C6086" s="270"/>
      <c r="D6086" s="272"/>
      <c r="E6086" s="247"/>
      <c r="F6086" s="273"/>
      <c r="G6086" s="661"/>
      <c r="H6086" s="662"/>
    </row>
    <row r="6087" spans="1:8" s="240" customFormat="1">
      <c r="A6087" s="270"/>
      <c r="B6087" s="271"/>
      <c r="C6087" s="270"/>
      <c r="D6087" s="272"/>
      <c r="E6087" s="247"/>
      <c r="F6087" s="273"/>
      <c r="G6087" s="661"/>
      <c r="H6087" s="662"/>
    </row>
    <row r="6088" spans="1:8" s="240" customFormat="1">
      <c r="A6088" s="270"/>
      <c r="B6088" s="271"/>
      <c r="C6088" s="270"/>
      <c r="D6088" s="272"/>
      <c r="E6088" s="247"/>
      <c r="F6088" s="273"/>
      <c r="G6088" s="661"/>
      <c r="H6088" s="662"/>
    </row>
    <row r="6089" spans="1:8" s="240" customFormat="1">
      <c r="A6089" s="270"/>
      <c r="B6089" s="271"/>
      <c r="C6089" s="270"/>
      <c r="D6089" s="272"/>
      <c r="E6089" s="247"/>
      <c r="F6089" s="273"/>
      <c r="G6089" s="661"/>
      <c r="H6089" s="662"/>
    </row>
    <row r="6090" spans="1:8" s="240" customFormat="1">
      <c r="A6090" s="270"/>
      <c r="B6090" s="271"/>
      <c r="C6090" s="270"/>
      <c r="D6090" s="272"/>
      <c r="E6090" s="247"/>
      <c r="F6090" s="273"/>
      <c r="G6090" s="661"/>
      <c r="H6090" s="662"/>
    </row>
    <row r="6091" spans="1:8" s="240" customFormat="1">
      <c r="A6091" s="270"/>
      <c r="B6091" s="271"/>
      <c r="C6091" s="270"/>
      <c r="D6091" s="272"/>
      <c r="E6091" s="247"/>
      <c r="F6091" s="273"/>
      <c r="G6091" s="661"/>
      <c r="H6091" s="662"/>
    </row>
    <row r="6092" spans="1:8" s="240" customFormat="1">
      <c r="A6092" s="270"/>
      <c r="B6092" s="271"/>
      <c r="C6092" s="270"/>
      <c r="D6092" s="272"/>
      <c r="E6092" s="247"/>
      <c r="F6092" s="273"/>
      <c r="G6092" s="661"/>
      <c r="H6092" s="662"/>
    </row>
    <row r="6093" spans="1:8" s="240" customFormat="1">
      <c r="A6093" s="270"/>
      <c r="B6093" s="271"/>
      <c r="C6093" s="270"/>
      <c r="D6093" s="272"/>
      <c r="E6093" s="247"/>
      <c r="F6093" s="273"/>
      <c r="G6093" s="661"/>
      <c r="H6093" s="662"/>
    </row>
    <row r="6094" spans="1:8" s="240" customFormat="1">
      <c r="A6094" s="270"/>
      <c r="B6094" s="271"/>
      <c r="C6094" s="270"/>
      <c r="D6094" s="272"/>
      <c r="E6094" s="247"/>
      <c r="F6094" s="273"/>
      <c r="G6094" s="661"/>
      <c r="H6094" s="662"/>
    </row>
    <row r="6095" spans="1:8" s="240" customFormat="1">
      <c r="A6095" s="270"/>
      <c r="B6095" s="271"/>
      <c r="C6095" s="270"/>
      <c r="D6095" s="272"/>
      <c r="E6095" s="247"/>
      <c r="F6095" s="273"/>
      <c r="G6095" s="661"/>
      <c r="H6095" s="662"/>
    </row>
    <row r="6096" spans="1:8" s="240" customFormat="1">
      <c r="A6096" s="270"/>
      <c r="B6096" s="271"/>
      <c r="C6096" s="270"/>
      <c r="D6096" s="272"/>
      <c r="E6096" s="247"/>
      <c r="F6096" s="273"/>
      <c r="G6096" s="661"/>
      <c r="H6096" s="662"/>
    </row>
    <row r="6097" spans="1:8" s="240" customFormat="1">
      <c r="A6097" s="270"/>
      <c r="B6097" s="271"/>
      <c r="C6097" s="270"/>
      <c r="D6097" s="272"/>
      <c r="E6097" s="247"/>
      <c r="F6097" s="273"/>
      <c r="G6097" s="661"/>
      <c r="H6097" s="662"/>
    </row>
    <row r="6098" spans="1:8" s="240" customFormat="1">
      <c r="A6098" s="270"/>
      <c r="B6098" s="271"/>
      <c r="C6098" s="270"/>
      <c r="D6098" s="272"/>
      <c r="E6098" s="247"/>
      <c r="F6098" s="273"/>
      <c r="G6098" s="661"/>
      <c r="H6098" s="662"/>
    </row>
    <row r="6099" spans="1:8" s="240" customFormat="1">
      <c r="A6099" s="270"/>
      <c r="B6099" s="271"/>
      <c r="C6099" s="270"/>
      <c r="D6099" s="272"/>
      <c r="E6099" s="247"/>
      <c r="F6099" s="273"/>
      <c r="G6099" s="661"/>
      <c r="H6099" s="662"/>
    </row>
    <row r="6100" spans="1:8" s="240" customFormat="1">
      <c r="A6100" s="270"/>
      <c r="B6100" s="271"/>
      <c r="C6100" s="270"/>
      <c r="D6100" s="272"/>
      <c r="E6100" s="247"/>
      <c r="F6100" s="273"/>
      <c r="G6100" s="661"/>
      <c r="H6100" s="662"/>
    </row>
    <row r="6101" spans="1:8" s="240" customFormat="1">
      <c r="A6101" s="270"/>
      <c r="B6101" s="271"/>
      <c r="C6101" s="270"/>
      <c r="D6101" s="272"/>
      <c r="E6101" s="247"/>
      <c r="F6101" s="273"/>
      <c r="G6101" s="661"/>
      <c r="H6101" s="662"/>
    </row>
    <row r="6102" spans="1:8" s="240" customFormat="1">
      <c r="A6102" s="270"/>
      <c r="B6102" s="271"/>
      <c r="C6102" s="270"/>
      <c r="D6102" s="272"/>
      <c r="E6102" s="247"/>
      <c r="F6102" s="273"/>
      <c r="G6102" s="661"/>
      <c r="H6102" s="662"/>
    </row>
    <row r="6103" spans="1:8" s="240" customFormat="1">
      <c r="A6103" s="270"/>
      <c r="B6103" s="271"/>
      <c r="C6103" s="270"/>
      <c r="D6103" s="272"/>
      <c r="E6103" s="247"/>
      <c r="F6103" s="273"/>
      <c r="G6103" s="661"/>
      <c r="H6103" s="662"/>
    </row>
    <row r="6104" spans="1:8" s="240" customFormat="1">
      <c r="A6104" s="270"/>
      <c r="B6104" s="271"/>
      <c r="C6104" s="270"/>
      <c r="D6104" s="272"/>
      <c r="E6104" s="247"/>
      <c r="F6104" s="273"/>
      <c r="G6104" s="661"/>
      <c r="H6104" s="662"/>
    </row>
    <row r="6105" spans="1:8" s="240" customFormat="1">
      <c r="A6105" s="270"/>
      <c r="B6105" s="271"/>
      <c r="C6105" s="270"/>
      <c r="D6105" s="272"/>
      <c r="E6105" s="247"/>
      <c r="F6105" s="273"/>
      <c r="G6105" s="661"/>
      <c r="H6105" s="662"/>
    </row>
    <row r="6106" spans="1:8" s="240" customFormat="1">
      <c r="A6106" s="270"/>
      <c r="B6106" s="271"/>
      <c r="C6106" s="270"/>
      <c r="D6106" s="272"/>
      <c r="E6106" s="247"/>
      <c r="F6106" s="273"/>
      <c r="G6106" s="661"/>
      <c r="H6106" s="662"/>
    </row>
    <row r="6107" spans="1:8" s="240" customFormat="1">
      <c r="A6107" s="270"/>
      <c r="B6107" s="271"/>
      <c r="C6107" s="270"/>
      <c r="D6107" s="272"/>
      <c r="E6107" s="247"/>
      <c r="F6107" s="273"/>
      <c r="G6107" s="661"/>
      <c r="H6107" s="662"/>
    </row>
    <row r="6108" spans="1:8" s="240" customFormat="1">
      <c r="A6108" s="270"/>
      <c r="B6108" s="271"/>
      <c r="C6108" s="270"/>
      <c r="D6108" s="272"/>
      <c r="E6108" s="247"/>
      <c r="F6108" s="273"/>
      <c r="G6108" s="661"/>
      <c r="H6108" s="662"/>
    </row>
    <row r="6109" spans="1:8" s="240" customFormat="1">
      <c r="A6109" s="270"/>
      <c r="B6109" s="271"/>
      <c r="C6109" s="270"/>
      <c r="D6109" s="272"/>
      <c r="E6109" s="247"/>
      <c r="F6109" s="273"/>
      <c r="G6109" s="661"/>
      <c r="H6109" s="662"/>
    </row>
    <row r="6110" spans="1:8" s="240" customFormat="1">
      <c r="A6110" s="270"/>
      <c r="B6110" s="271"/>
      <c r="C6110" s="270"/>
      <c r="D6110" s="272"/>
      <c r="E6110" s="247"/>
      <c r="F6110" s="273"/>
      <c r="G6110" s="661"/>
      <c r="H6110" s="662"/>
    </row>
    <row r="6111" spans="1:8" s="240" customFormat="1">
      <c r="A6111" s="270"/>
      <c r="B6111" s="271"/>
      <c r="C6111" s="270"/>
      <c r="D6111" s="272"/>
      <c r="E6111" s="247"/>
      <c r="F6111" s="273"/>
      <c r="G6111" s="661"/>
      <c r="H6111" s="662"/>
    </row>
    <row r="6112" spans="1:8" s="240" customFormat="1">
      <c r="A6112" s="270"/>
      <c r="B6112" s="271"/>
      <c r="C6112" s="270"/>
      <c r="D6112" s="272"/>
      <c r="E6112" s="247"/>
      <c r="F6112" s="273"/>
      <c r="G6112" s="661"/>
      <c r="H6112" s="662"/>
    </row>
    <row r="6113" spans="1:8" s="240" customFormat="1">
      <c r="A6113" s="270"/>
      <c r="B6113" s="271"/>
      <c r="C6113" s="270"/>
      <c r="D6113" s="272"/>
      <c r="E6113" s="247"/>
      <c r="F6113" s="273"/>
      <c r="G6113" s="661"/>
      <c r="H6113" s="662"/>
    </row>
    <row r="6114" spans="1:8" s="240" customFormat="1">
      <c r="A6114" s="270"/>
      <c r="B6114" s="271"/>
      <c r="C6114" s="270"/>
      <c r="D6114" s="272"/>
      <c r="E6114" s="247"/>
      <c r="F6114" s="273"/>
      <c r="G6114" s="661"/>
      <c r="H6114" s="662"/>
    </row>
    <row r="6115" spans="1:8" s="240" customFormat="1">
      <c r="A6115" s="270"/>
      <c r="B6115" s="271"/>
      <c r="C6115" s="270"/>
      <c r="D6115" s="272"/>
      <c r="E6115" s="247"/>
      <c r="F6115" s="273"/>
      <c r="G6115" s="661"/>
      <c r="H6115" s="662"/>
    </row>
    <row r="6116" spans="1:8" s="240" customFormat="1">
      <c r="A6116" s="270"/>
      <c r="B6116" s="271"/>
      <c r="C6116" s="270"/>
      <c r="D6116" s="272"/>
      <c r="E6116" s="247"/>
      <c r="F6116" s="273"/>
      <c r="G6116" s="661"/>
      <c r="H6116" s="662"/>
    </row>
    <row r="6117" spans="1:8" s="240" customFormat="1">
      <c r="A6117" s="270"/>
      <c r="B6117" s="271"/>
      <c r="C6117" s="270"/>
      <c r="D6117" s="272"/>
      <c r="E6117" s="247"/>
      <c r="F6117" s="273"/>
      <c r="G6117" s="661"/>
      <c r="H6117" s="662"/>
    </row>
    <row r="6118" spans="1:8" s="240" customFormat="1">
      <c r="A6118" s="270"/>
      <c r="B6118" s="271"/>
      <c r="C6118" s="270"/>
      <c r="D6118" s="272"/>
      <c r="E6118" s="247"/>
      <c r="F6118" s="273"/>
      <c r="G6118" s="661"/>
      <c r="H6118" s="662"/>
    </row>
    <row r="6119" spans="1:8" s="240" customFormat="1">
      <c r="A6119" s="270"/>
      <c r="B6119" s="271"/>
      <c r="C6119" s="270"/>
      <c r="D6119" s="272"/>
      <c r="E6119" s="247"/>
      <c r="F6119" s="273"/>
      <c r="G6119" s="661"/>
      <c r="H6119" s="662"/>
    </row>
    <row r="6120" spans="1:8" s="240" customFormat="1">
      <c r="A6120" s="270"/>
      <c r="B6120" s="271"/>
      <c r="C6120" s="270"/>
      <c r="D6120" s="272"/>
      <c r="E6120" s="247"/>
      <c r="F6120" s="273"/>
      <c r="G6120" s="661"/>
      <c r="H6120" s="662"/>
    </row>
    <row r="6121" spans="1:8" s="240" customFormat="1">
      <c r="A6121" s="270"/>
      <c r="B6121" s="271"/>
      <c r="C6121" s="270"/>
      <c r="D6121" s="272"/>
      <c r="E6121" s="247"/>
      <c r="F6121" s="273"/>
      <c r="G6121" s="661"/>
      <c r="H6121" s="662"/>
    </row>
    <row r="6122" spans="1:8" s="240" customFormat="1">
      <c r="A6122" s="270"/>
      <c r="B6122" s="271"/>
      <c r="C6122" s="270"/>
      <c r="D6122" s="272"/>
      <c r="E6122" s="247"/>
      <c r="F6122" s="273"/>
      <c r="G6122" s="661"/>
      <c r="H6122" s="662"/>
    </row>
    <row r="6123" spans="1:8" s="240" customFormat="1">
      <c r="A6123" s="270"/>
      <c r="B6123" s="271"/>
      <c r="C6123" s="270"/>
      <c r="D6123" s="272"/>
      <c r="E6123" s="247"/>
      <c r="F6123" s="273"/>
      <c r="G6123" s="661"/>
      <c r="H6123" s="662"/>
    </row>
    <row r="6124" spans="1:8" s="240" customFormat="1">
      <c r="A6124" s="270"/>
      <c r="B6124" s="271"/>
      <c r="C6124" s="270"/>
      <c r="D6124" s="272"/>
      <c r="E6124" s="247"/>
      <c r="F6124" s="273"/>
      <c r="G6124" s="661"/>
      <c r="H6124" s="662"/>
    </row>
    <row r="6125" spans="1:8" s="240" customFormat="1">
      <c r="A6125" s="270"/>
      <c r="B6125" s="271"/>
      <c r="C6125" s="270"/>
      <c r="D6125" s="272"/>
      <c r="E6125" s="247"/>
      <c r="F6125" s="273"/>
      <c r="G6125" s="661"/>
      <c r="H6125" s="662"/>
    </row>
    <row r="6126" spans="1:8" s="240" customFormat="1">
      <c r="A6126" s="270"/>
      <c r="B6126" s="271"/>
      <c r="C6126" s="270"/>
      <c r="D6126" s="272"/>
      <c r="E6126" s="247"/>
      <c r="F6126" s="273"/>
      <c r="G6126" s="661"/>
      <c r="H6126" s="662"/>
    </row>
    <row r="6127" spans="1:8" s="240" customFormat="1">
      <c r="A6127" s="270"/>
      <c r="B6127" s="271"/>
      <c r="C6127" s="270"/>
      <c r="D6127" s="272"/>
      <c r="E6127" s="247"/>
      <c r="F6127" s="273"/>
      <c r="G6127" s="661"/>
      <c r="H6127" s="662"/>
    </row>
    <row r="6128" spans="1:8" s="240" customFormat="1">
      <c r="A6128" s="270"/>
      <c r="B6128" s="271"/>
      <c r="C6128" s="270"/>
      <c r="D6128" s="272"/>
      <c r="E6128" s="247"/>
      <c r="F6128" s="273"/>
      <c r="G6128" s="661"/>
      <c r="H6128" s="662"/>
    </row>
    <row r="6129" spans="1:8" s="240" customFormat="1">
      <c r="A6129" s="270"/>
      <c r="B6129" s="271"/>
      <c r="C6129" s="270"/>
      <c r="D6129" s="272"/>
      <c r="E6129" s="247"/>
      <c r="F6129" s="273"/>
      <c r="G6129" s="661"/>
      <c r="H6129" s="662"/>
    </row>
    <row r="6130" spans="1:8" s="240" customFormat="1">
      <c r="A6130" s="270"/>
      <c r="B6130" s="271"/>
      <c r="C6130" s="270"/>
      <c r="D6130" s="272"/>
      <c r="E6130" s="247"/>
      <c r="F6130" s="273"/>
      <c r="G6130" s="661"/>
      <c r="H6130" s="662"/>
    </row>
    <row r="6131" spans="1:8" s="240" customFormat="1">
      <c r="A6131" s="270"/>
      <c r="B6131" s="271"/>
      <c r="C6131" s="270"/>
      <c r="D6131" s="272"/>
      <c r="E6131" s="247"/>
      <c r="F6131" s="273"/>
      <c r="G6131" s="661"/>
      <c r="H6131" s="662"/>
    </row>
    <row r="6132" spans="1:8" s="240" customFormat="1">
      <c r="A6132" s="270"/>
      <c r="B6132" s="271"/>
      <c r="C6132" s="270"/>
      <c r="D6132" s="272"/>
      <c r="E6132" s="247"/>
      <c r="F6132" s="273"/>
      <c r="G6132" s="661"/>
      <c r="H6132" s="662"/>
    </row>
    <row r="6133" spans="1:8" s="240" customFormat="1">
      <c r="A6133" s="270"/>
      <c r="B6133" s="271"/>
      <c r="C6133" s="270"/>
      <c r="D6133" s="272"/>
      <c r="E6133" s="247"/>
      <c r="F6133" s="273"/>
      <c r="G6133" s="661"/>
      <c r="H6133" s="662"/>
    </row>
    <row r="6134" spans="1:8" s="240" customFormat="1">
      <c r="A6134" s="270"/>
      <c r="B6134" s="271"/>
      <c r="C6134" s="270"/>
      <c r="D6134" s="272"/>
      <c r="E6134" s="247"/>
      <c r="F6134" s="273"/>
      <c r="G6134" s="661"/>
      <c r="H6134" s="662"/>
    </row>
    <row r="6135" spans="1:8" s="240" customFormat="1">
      <c r="A6135" s="270"/>
      <c r="B6135" s="271"/>
      <c r="C6135" s="270"/>
      <c r="D6135" s="272"/>
      <c r="E6135" s="247"/>
      <c r="F6135" s="273"/>
      <c r="G6135" s="661"/>
      <c r="H6135" s="662"/>
    </row>
    <row r="6136" spans="1:8" s="240" customFormat="1">
      <c r="A6136" s="270"/>
      <c r="B6136" s="271"/>
      <c r="C6136" s="270"/>
      <c r="D6136" s="272"/>
      <c r="E6136" s="247"/>
      <c r="F6136" s="273"/>
      <c r="G6136" s="661"/>
      <c r="H6136" s="662"/>
    </row>
    <row r="6137" spans="1:8" s="240" customFormat="1">
      <c r="A6137" s="270"/>
      <c r="B6137" s="271"/>
      <c r="C6137" s="270"/>
      <c r="D6137" s="272"/>
      <c r="E6137" s="247"/>
      <c r="F6137" s="273"/>
      <c r="G6137" s="661"/>
      <c r="H6137" s="662"/>
    </row>
    <row r="6138" spans="1:8" s="240" customFormat="1">
      <c r="A6138" s="270"/>
      <c r="B6138" s="271"/>
      <c r="C6138" s="270"/>
      <c r="D6138" s="272"/>
      <c r="E6138" s="247"/>
      <c r="F6138" s="273"/>
      <c r="G6138" s="661"/>
      <c r="H6138" s="662"/>
    </row>
    <row r="6139" spans="1:8" s="240" customFormat="1">
      <c r="A6139" s="270"/>
      <c r="B6139" s="271"/>
      <c r="C6139" s="270"/>
      <c r="D6139" s="272"/>
      <c r="E6139" s="247"/>
      <c r="F6139" s="273"/>
      <c r="G6139" s="661"/>
      <c r="H6139" s="662"/>
    </row>
    <row r="6140" spans="1:8" s="240" customFormat="1">
      <c r="A6140" s="270"/>
      <c r="B6140" s="271"/>
      <c r="C6140" s="270"/>
      <c r="D6140" s="272"/>
      <c r="E6140" s="247"/>
      <c r="F6140" s="273"/>
      <c r="G6140" s="661"/>
      <c r="H6140" s="662"/>
    </row>
    <row r="6141" spans="1:8" s="240" customFormat="1">
      <c r="A6141" s="270"/>
      <c r="B6141" s="271"/>
      <c r="C6141" s="270"/>
      <c r="D6141" s="272"/>
      <c r="E6141" s="247"/>
      <c r="F6141" s="273"/>
      <c r="G6141" s="661"/>
      <c r="H6141" s="662"/>
    </row>
    <row r="6142" spans="1:8" s="240" customFormat="1">
      <c r="A6142" s="270"/>
      <c r="B6142" s="271"/>
      <c r="C6142" s="270"/>
      <c r="D6142" s="272"/>
      <c r="E6142" s="247"/>
      <c r="F6142" s="273"/>
      <c r="G6142" s="661"/>
      <c r="H6142" s="662"/>
    </row>
    <row r="6143" spans="1:8" s="240" customFormat="1">
      <c r="A6143" s="270"/>
      <c r="B6143" s="271"/>
      <c r="C6143" s="270"/>
      <c r="D6143" s="272"/>
      <c r="E6143" s="247"/>
      <c r="F6143" s="273"/>
      <c r="G6143" s="661"/>
      <c r="H6143" s="662"/>
    </row>
    <row r="6144" spans="1:8" s="240" customFormat="1">
      <c r="A6144" s="270"/>
      <c r="B6144" s="271"/>
      <c r="C6144" s="270"/>
      <c r="D6144" s="272"/>
      <c r="E6144" s="247"/>
      <c r="F6144" s="273"/>
      <c r="G6144" s="661"/>
      <c r="H6144" s="662"/>
    </row>
    <row r="6145" spans="1:8" s="240" customFormat="1">
      <c r="A6145" s="270"/>
      <c r="B6145" s="271"/>
      <c r="C6145" s="270"/>
      <c r="D6145" s="272"/>
      <c r="E6145" s="247"/>
      <c r="F6145" s="273"/>
      <c r="G6145" s="661"/>
      <c r="H6145" s="662"/>
    </row>
    <row r="6146" spans="1:8" s="240" customFormat="1">
      <c r="A6146" s="270"/>
      <c r="B6146" s="271"/>
      <c r="C6146" s="270"/>
      <c r="D6146" s="272"/>
      <c r="E6146" s="247"/>
      <c r="F6146" s="273"/>
      <c r="G6146" s="661"/>
      <c r="H6146" s="662"/>
    </row>
    <row r="6147" spans="1:8" s="240" customFormat="1">
      <c r="A6147" s="270"/>
      <c r="B6147" s="271"/>
      <c r="C6147" s="270"/>
      <c r="D6147" s="272"/>
      <c r="E6147" s="247"/>
      <c r="F6147" s="273"/>
      <c r="G6147" s="661"/>
      <c r="H6147" s="662"/>
    </row>
    <row r="6148" spans="1:8" s="240" customFormat="1">
      <c r="A6148" s="270"/>
      <c r="B6148" s="271"/>
      <c r="C6148" s="270"/>
      <c r="D6148" s="272"/>
      <c r="E6148" s="247"/>
      <c r="F6148" s="273"/>
      <c r="G6148" s="661"/>
      <c r="H6148" s="662"/>
    </row>
    <row r="6149" spans="1:8" s="240" customFormat="1">
      <c r="A6149" s="270"/>
      <c r="B6149" s="271"/>
      <c r="C6149" s="270"/>
      <c r="D6149" s="272"/>
      <c r="E6149" s="247"/>
      <c r="F6149" s="273"/>
      <c r="G6149" s="661"/>
      <c r="H6149" s="662"/>
    </row>
    <row r="6150" spans="1:8" s="240" customFormat="1">
      <c r="A6150" s="270"/>
      <c r="B6150" s="271"/>
      <c r="C6150" s="270"/>
      <c r="D6150" s="272"/>
      <c r="E6150" s="247"/>
      <c r="F6150" s="273"/>
      <c r="G6150" s="661"/>
      <c r="H6150" s="662"/>
    </row>
    <row r="6151" spans="1:8" s="240" customFormat="1">
      <c r="A6151" s="270"/>
      <c r="B6151" s="271"/>
      <c r="C6151" s="270"/>
      <c r="D6151" s="272"/>
      <c r="E6151" s="247"/>
      <c r="F6151" s="273"/>
      <c r="G6151" s="661"/>
      <c r="H6151" s="662"/>
    </row>
    <row r="6152" spans="1:8" s="240" customFormat="1">
      <c r="A6152" s="270"/>
      <c r="B6152" s="271"/>
      <c r="C6152" s="270"/>
      <c r="D6152" s="272"/>
      <c r="E6152" s="247"/>
      <c r="F6152" s="273"/>
      <c r="G6152" s="661"/>
      <c r="H6152" s="662"/>
    </row>
    <row r="6153" spans="1:8" s="240" customFormat="1">
      <c r="A6153" s="270"/>
      <c r="B6153" s="271"/>
      <c r="C6153" s="270"/>
      <c r="D6153" s="272"/>
      <c r="E6153" s="247"/>
      <c r="F6153" s="273"/>
      <c r="G6153" s="661"/>
      <c r="H6153" s="662"/>
    </row>
    <row r="6154" spans="1:8" s="240" customFormat="1">
      <c r="A6154" s="270"/>
      <c r="B6154" s="271"/>
      <c r="C6154" s="270"/>
      <c r="D6154" s="272"/>
      <c r="E6154" s="247"/>
      <c r="F6154" s="273"/>
      <c r="G6154" s="661"/>
      <c r="H6154" s="662"/>
    </row>
    <row r="6155" spans="1:8" s="240" customFormat="1">
      <c r="A6155" s="270"/>
      <c r="B6155" s="271"/>
      <c r="C6155" s="270"/>
      <c r="D6155" s="272"/>
      <c r="E6155" s="247"/>
      <c r="F6155" s="273"/>
      <c r="G6155" s="661"/>
      <c r="H6155" s="662"/>
    </row>
    <row r="6156" spans="1:8" s="240" customFormat="1">
      <c r="A6156" s="270"/>
      <c r="B6156" s="271"/>
      <c r="C6156" s="270"/>
      <c r="D6156" s="272"/>
      <c r="E6156" s="247"/>
      <c r="F6156" s="273"/>
      <c r="G6156" s="661"/>
      <c r="H6156" s="662"/>
    </row>
    <row r="6157" spans="1:8" s="240" customFormat="1">
      <c r="A6157" s="270"/>
      <c r="B6157" s="271"/>
      <c r="C6157" s="270"/>
      <c r="D6157" s="272"/>
      <c r="E6157" s="247"/>
      <c r="F6157" s="273"/>
      <c r="G6157" s="661"/>
      <c r="H6157" s="662"/>
    </row>
    <row r="6158" spans="1:8" s="240" customFormat="1">
      <c r="A6158" s="270"/>
      <c r="B6158" s="271"/>
      <c r="C6158" s="270"/>
      <c r="D6158" s="272"/>
      <c r="E6158" s="247"/>
      <c r="F6158" s="273"/>
      <c r="G6158" s="661"/>
      <c r="H6158" s="662"/>
    </row>
    <row r="6159" spans="1:8" s="240" customFormat="1">
      <c r="A6159" s="270"/>
      <c r="B6159" s="271"/>
      <c r="C6159" s="270"/>
      <c r="D6159" s="272"/>
      <c r="E6159" s="247"/>
      <c r="F6159" s="273"/>
      <c r="G6159" s="661"/>
      <c r="H6159" s="662"/>
    </row>
    <row r="6160" spans="1:8" s="240" customFormat="1">
      <c r="A6160" s="270"/>
      <c r="B6160" s="271"/>
      <c r="C6160" s="270"/>
      <c r="D6160" s="272"/>
      <c r="E6160" s="247"/>
      <c r="F6160" s="273"/>
      <c r="G6160" s="661"/>
      <c r="H6160" s="662"/>
    </row>
    <row r="6161" spans="1:8" s="240" customFormat="1">
      <c r="A6161" s="270"/>
      <c r="B6161" s="271"/>
      <c r="C6161" s="270"/>
      <c r="D6161" s="272"/>
      <c r="E6161" s="247"/>
      <c r="F6161" s="273"/>
      <c r="G6161" s="661"/>
      <c r="H6161" s="662"/>
    </row>
    <row r="6162" spans="1:8" s="240" customFormat="1">
      <c r="A6162" s="270"/>
      <c r="B6162" s="271"/>
      <c r="C6162" s="270"/>
      <c r="D6162" s="272"/>
      <c r="E6162" s="247"/>
      <c r="F6162" s="273"/>
      <c r="G6162" s="661"/>
      <c r="H6162" s="662"/>
    </row>
    <row r="6163" spans="1:8" s="240" customFormat="1">
      <c r="A6163" s="270"/>
      <c r="B6163" s="271"/>
      <c r="C6163" s="270"/>
      <c r="D6163" s="272"/>
      <c r="E6163" s="247"/>
      <c r="F6163" s="273"/>
      <c r="G6163" s="661"/>
      <c r="H6163" s="662"/>
    </row>
    <row r="6164" spans="1:8" s="240" customFormat="1">
      <c r="A6164" s="270"/>
      <c r="B6164" s="271"/>
      <c r="C6164" s="270"/>
      <c r="D6164" s="272"/>
      <c r="E6164" s="247"/>
      <c r="F6164" s="273"/>
      <c r="G6164" s="661"/>
      <c r="H6164" s="662"/>
    </row>
    <row r="6165" spans="1:8" s="240" customFormat="1">
      <c r="A6165" s="270"/>
      <c r="B6165" s="271"/>
      <c r="C6165" s="270"/>
      <c r="D6165" s="272"/>
      <c r="E6165" s="247"/>
      <c r="F6165" s="273"/>
      <c r="G6165" s="661"/>
      <c r="H6165" s="662"/>
    </row>
    <row r="6166" spans="1:8" s="240" customFormat="1">
      <c r="A6166" s="270"/>
      <c r="B6166" s="271"/>
      <c r="C6166" s="270"/>
      <c r="D6166" s="272"/>
      <c r="E6166" s="247"/>
      <c r="F6166" s="273"/>
      <c r="G6166" s="661"/>
      <c r="H6166" s="662"/>
    </row>
    <row r="6167" spans="1:8" s="240" customFormat="1">
      <c r="A6167" s="270"/>
      <c r="B6167" s="271"/>
      <c r="C6167" s="270"/>
      <c r="D6167" s="272"/>
      <c r="E6167" s="247"/>
      <c r="F6167" s="273"/>
      <c r="G6167" s="661"/>
      <c r="H6167" s="662"/>
    </row>
    <row r="6168" spans="1:8" s="240" customFormat="1">
      <c r="A6168" s="270"/>
      <c r="B6168" s="271"/>
      <c r="C6168" s="270"/>
      <c r="D6168" s="272"/>
      <c r="E6168" s="247"/>
      <c r="F6168" s="273"/>
      <c r="G6168" s="661"/>
      <c r="H6168" s="662"/>
    </row>
    <row r="6169" spans="1:8" s="240" customFormat="1">
      <c r="A6169" s="270"/>
      <c r="B6169" s="271"/>
      <c r="C6169" s="270"/>
      <c r="D6169" s="272"/>
      <c r="E6169" s="247"/>
      <c r="F6169" s="273"/>
      <c r="G6169" s="661"/>
      <c r="H6169" s="662"/>
    </row>
    <row r="6170" spans="1:8" s="240" customFormat="1">
      <c r="A6170" s="270"/>
      <c r="B6170" s="271"/>
      <c r="C6170" s="270"/>
      <c r="D6170" s="272"/>
      <c r="E6170" s="247"/>
      <c r="F6170" s="273"/>
      <c r="G6170" s="661"/>
      <c r="H6170" s="662"/>
    </row>
    <row r="6171" spans="1:8" s="240" customFormat="1">
      <c r="A6171" s="270"/>
      <c r="B6171" s="271"/>
      <c r="C6171" s="270"/>
      <c r="D6171" s="272"/>
      <c r="E6171" s="247"/>
      <c r="F6171" s="273"/>
      <c r="G6171" s="661"/>
      <c r="H6171" s="662"/>
    </row>
    <row r="6172" spans="1:8" s="240" customFormat="1">
      <c r="A6172" s="270"/>
      <c r="B6172" s="271"/>
      <c r="C6172" s="270"/>
      <c r="D6172" s="272"/>
      <c r="E6172" s="247"/>
      <c r="F6172" s="273"/>
      <c r="G6172" s="661"/>
      <c r="H6172" s="662"/>
    </row>
    <row r="6173" spans="1:8" s="240" customFormat="1">
      <c r="A6173" s="270"/>
      <c r="B6173" s="271"/>
      <c r="C6173" s="270"/>
      <c r="D6173" s="272"/>
      <c r="E6173" s="247"/>
      <c r="F6173" s="273"/>
      <c r="G6173" s="661"/>
      <c r="H6173" s="662"/>
    </row>
    <row r="6174" spans="1:8" s="240" customFormat="1">
      <c r="A6174" s="270"/>
      <c r="B6174" s="271"/>
      <c r="C6174" s="270"/>
      <c r="D6174" s="272"/>
      <c r="E6174" s="247"/>
      <c r="F6174" s="273"/>
      <c r="G6174" s="661"/>
      <c r="H6174" s="662"/>
    </row>
    <row r="6175" spans="1:8" s="240" customFormat="1">
      <c r="A6175" s="270"/>
      <c r="B6175" s="271"/>
      <c r="C6175" s="270"/>
      <c r="D6175" s="272"/>
      <c r="E6175" s="247"/>
      <c r="F6175" s="273"/>
      <c r="G6175" s="661"/>
      <c r="H6175" s="662"/>
    </row>
    <row r="6176" spans="1:8" s="240" customFormat="1">
      <c r="A6176" s="270"/>
      <c r="B6176" s="271"/>
      <c r="C6176" s="270"/>
      <c r="D6176" s="272"/>
      <c r="E6176" s="247"/>
      <c r="F6176" s="273"/>
      <c r="G6176" s="661"/>
      <c r="H6176" s="662"/>
    </row>
    <row r="6177" spans="1:8" s="240" customFormat="1">
      <c r="A6177" s="270"/>
      <c r="B6177" s="271"/>
      <c r="C6177" s="270"/>
      <c r="D6177" s="272"/>
      <c r="E6177" s="247"/>
      <c r="F6177" s="273"/>
      <c r="G6177" s="661"/>
      <c r="H6177" s="662"/>
    </row>
    <row r="6178" spans="1:8" s="240" customFormat="1">
      <c r="A6178" s="270"/>
      <c r="B6178" s="271"/>
      <c r="C6178" s="270"/>
      <c r="D6178" s="272"/>
      <c r="E6178" s="247"/>
      <c r="F6178" s="273"/>
      <c r="G6178" s="661"/>
      <c r="H6178" s="662"/>
    </row>
    <row r="6179" spans="1:8" s="240" customFormat="1">
      <c r="A6179" s="270"/>
      <c r="B6179" s="271"/>
      <c r="C6179" s="270"/>
      <c r="D6179" s="272"/>
      <c r="E6179" s="247"/>
      <c r="F6179" s="273"/>
      <c r="G6179" s="661"/>
      <c r="H6179" s="662"/>
    </row>
    <row r="6180" spans="1:8" s="240" customFormat="1">
      <c r="A6180" s="270"/>
      <c r="B6180" s="271"/>
      <c r="C6180" s="270"/>
      <c r="D6180" s="272"/>
      <c r="E6180" s="247"/>
      <c r="F6180" s="273"/>
      <c r="G6180" s="661"/>
      <c r="H6180" s="662"/>
    </row>
    <row r="6181" spans="1:8" s="240" customFormat="1">
      <c r="A6181" s="270"/>
      <c r="B6181" s="271"/>
      <c r="C6181" s="270"/>
      <c r="D6181" s="272"/>
      <c r="E6181" s="247"/>
      <c r="F6181" s="273"/>
      <c r="G6181" s="661"/>
      <c r="H6181" s="662"/>
    </row>
    <row r="6182" spans="1:8" s="240" customFormat="1">
      <c r="A6182" s="270"/>
      <c r="B6182" s="271"/>
      <c r="C6182" s="270"/>
      <c r="D6182" s="272"/>
      <c r="E6182" s="247"/>
      <c r="F6182" s="273"/>
      <c r="G6182" s="661"/>
      <c r="H6182" s="662"/>
    </row>
    <row r="6183" spans="1:8" s="240" customFormat="1">
      <c r="A6183" s="270"/>
      <c r="B6183" s="271"/>
      <c r="C6183" s="270"/>
      <c r="D6183" s="272"/>
      <c r="E6183" s="247"/>
      <c r="F6183" s="273"/>
      <c r="G6183" s="661"/>
      <c r="H6183" s="662"/>
    </row>
    <row r="6184" spans="1:8" s="240" customFormat="1">
      <c r="A6184" s="270"/>
      <c r="B6184" s="271"/>
      <c r="C6184" s="270"/>
      <c r="D6184" s="272"/>
      <c r="E6184" s="247"/>
      <c r="F6184" s="273"/>
      <c r="G6184" s="661"/>
      <c r="H6184" s="662"/>
    </row>
    <row r="6185" spans="1:8" s="240" customFormat="1">
      <c r="A6185" s="270"/>
      <c r="B6185" s="271"/>
      <c r="C6185" s="270"/>
      <c r="D6185" s="272"/>
      <c r="E6185" s="247"/>
      <c r="F6185" s="273"/>
      <c r="G6185" s="661"/>
      <c r="H6185" s="662"/>
    </row>
    <row r="6186" spans="1:8" s="240" customFormat="1">
      <c r="A6186" s="270"/>
      <c r="B6186" s="271"/>
      <c r="C6186" s="270"/>
      <c r="D6186" s="272"/>
      <c r="E6186" s="247"/>
      <c r="F6186" s="273"/>
      <c r="G6186" s="661"/>
      <c r="H6186" s="662"/>
    </row>
    <row r="6187" spans="1:8" s="240" customFormat="1">
      <c r="A6187" s="270"/>
      <c r="B6187" s="271"/>
      <c r="C6187" s="270"/>
      <c r="D6187" s="272"/>
      <c r="E6187" s="247"/>
      <c r="F6187" s="273"/>
      <c r="G6187" s="661"/>
      <c r="H6187" s="662"/>
    </row>
    <row r="6188" spans="1:8" s="240" customFormat="1">
      <c r="A6188" s="270"/>
      <c r="B6188" s="271"/>
      <c r="C6188" s="270"/>
      <c r="D6188" s="272"/>
      <c r="E6188" s="247"/>
      <c r="F6188" s="273"/>
      <c r="G6188" s="661"/>
      <c r="H6188" s="662"/>
    </row>
    <row r="6189" spans="1:8" s="240" customFormat="1">
      <c r="A6189" s="270"/>
      <c r="B6189" s="271"/>
      <c r="C6189" s="270"/>
      <c r="D6189" s="272"/>
      <c r="E6189" s="247"/>
      <c r="F6189" s="273"/>
      <c r="G6189" s="661"/>
      <c r="H6189" s="662"/>
    </row>
    <row r="6190" spans="1:8" s="240" customFormat="1">
      <c r="A6190" s="270"/>
      <c r="B6190" s="271"/>
      <c r="C6190" s="270"/>
      <c r="D6190" s="272"/>
      <c r="E6190" s="247"/>
      <c r="F6190" s="273"/>
      <c r="G6190" s="661"/>
      <c r="H6190" s="662"/>
    </row>
    <row r="6191" spans="1:8" s="240" customFormat="1">
      <c r="A6191" s="270"/>
      <c r="B6191" s="271"/>
      <c r="C6191" s="270"/>
      <c r="D6191" s="272"/>
      <c r="E6191" s="247"/>
      <c r="F6191" s="273"/>
      <c r="G6191" s="661"/>
      <c r="H6191" s="662"/>
    </row>
    <row r="6192" spans="1:8" s="240" customFormat="1">
      <c r="A6192" s="270"/>
      <c r="B6192" s="271"/>
      <c r="C6192" s="270"/>
      <c r="D6192" s="272"/>
      <c r="E6192" s="247"/>
      <c r="F6192" s="273"/>
      <c r="G6192" s="661"/>
      <c r="H6192" s="662"/>
    </row>
    <row r="6193" spans="1:8" s="240" customFormat="1">
      <c r="A6193" s="270"/>
      <c r="B6193" s="271"/>
      <c r="C6193" s="270"/>
      <c r="D6193" s="272"/>
      <c r="E6193" s="247"/>
      <c r="F6193" s="273"/>
      <c r="G6193" s="661"/>
      <c r="H6193" s="662"/>
    </row>
    <row r="6194" spans="1:8" s="240" customFormat="1">
      <c r="A6194" s="270"/>
      <c r="B6194" s="271"/>
      <c r="C6194" s="270"/>
      <c r="D6194" s="272"/>
      <c r="E6194" s="247"/>
      <c r="F6194" s="273"/>
      <c r="G6194" s="661"/>
      <c r="H6194" s="662"/>
    </row>
    <row r="6195" spans="1:8" s="240" customFormat="1">
      <c r="A6195" s="270"/>
      <c r="B6195" s="271"/>
      <c r="C6195" s="270"/>
      <c r="D6195" s="272"/>
      <c r="E6195" s="247"/>
      <c r="F6195" s="273"/>
      <c r="G6195" s="661"/>
      <c r="H6195" s="662"/>
    </row>
    <row r="6196" spans="1:8" s="240" customFormat="1">
      <c r="A6196" s="270"/>
      <c r="B6196" s="271"/>
      <c r="C6196" s="270"/>
      <c r="D6196" s="272"/>
      <c r="E6196" s="247"/>
      <c r="F6196" s="273"/>
      <c r="G6196" s="661"/>
      <c r="H6196" s="662"/>
    </row>
    <row r="6197" spans="1:8" s="240" customFormat="1">
      <c r="A6197" s="270"/>
      <c r="B6197" s="271"/>
      <c r="C6197" s="270"/>
      <c r="D6197" s="272"/>
      <c r="E6197" s="247"/>
      <c r="F6197" s="273"/>
      <c r="G6197" s="661"/>
      <c r="H6197" s="662"/>
    </row>
    <row r="6198" spans="1:8" s="240" customFormat="1">
      <c r="A6198" s="270"/>
      <c r="B6198" s="271"/>
      <c r="C6198" s="270"/>
      <c r="D6198" s="272"/>
      <c r="E6198" s="247"/>
      <c r="F6198" s="273"/>
      <c r="G6198" s="661"/>
      <c r="H6198" s="662"/>
    </row>
    <row r="6199" spans="1:8" s="240" customFormat="1">
      <c r="A6199" s="270"/>
      <c r="B6199" s="271"/>
      <c r="C6199" s="270"/>
      <c r="D6199" s="272"/>
      <c r="E6199" s="247"/>
      <c r="F6199" s="273"/>
      <c r="G6199" s="661"/>
      <c r="H6199" s="662"/>
    </row>
    <row r="6200" spans="1:8" s="240" customFormat="1">
      <c r="A6200" s="270"/>
      <c r="B6200" s="271"/>
      <c r="C6200" s="270"/>
      <c r="D6200" s="272"/>
      <c r="E6200" s="247"/>
      <c r="F6200" s="273"/>
      <c r="G6200" s="661"/>
      <c r="H6200" s="662"/>
    </row>
    <row r="6201" spans="1:8" s="240" customFormat="1">
      <c r="A6201" s="270"/>
      <c r="B6201" s="271"/>
      <c r="C6201" s="270"/>
      <c r="D6201" s="272"/>
      <c r="E6201" s="247"/>
      <c r="F6201" s="273"/>
      <c r="G6201" s="661"/>
      <c r="H6201" s="662"/>
    </row>
    <row r="6202" spans="1:8" s="240" customFormat="1">
      <c r="A6202" s="270"/>
      <c r="B6202" s="271"/>
      <c r="C6202" s="270"/>
      <c r="D6202" s="272"/>
      <c r="E6202" s="247"/>
      <c r="F6202" s="273"/>
      <c r="G6202" s="661"/>
      <c r="H6202" s="662"/>
    </row>
    <row r="6203" spans="1:8" s="240" customFormat="1">
      <c r="A6203" s="270"/>
      <c r="B6203" s="271"/>
      <c r="C6203" s="270"/>
      <c r="D6203" s="272"/>
      <c r="E6203" s="247"/>
      <c r="F6203" s="273"/>
      <c r="G6203" s="661"/>
      <c r="H6203" s="662"/>
    </row>
    <row r="6204" spans="1:8" s="240" customFormat="1">
      <c r="A6204" s="270"/>
      <c r="B6204" s="271"/>
      <c r="C6204" s="270"/>
      <c r="D6204" s="272"/>
      <c r="E6204" s="247"/>
      <c r="F6204" s="273"/>
      <c r="G6204" s="661"/>
      <c r="H6204" s="662"/>
    </row>
    <row r="6205" spans="1:8" s="240" customFormat="1">
      <c r="A6205" s="270"/>
      <c r="B6205" s="271"/>
      <c r="C6205" s="270"/>
      <c r="D6205" s="272"/>
      <c r="E6205" s="247"/>
      <c r="F6205" s="273"/>
      <c r="G6205" s="661"/>
      <c r="H6205" s="662"/>
    </row>
    <row r="6206" spans="1:8" s="240" customFormat="1">
      <c r="A6206" s="270"/>
      <c r="B6206" s="271"/>
      <c r="C6206" s="270"/>
      <c r="D6206" s="272"/>
      <c r="E6206" s="247"/>
      <c r="F6206" s="273"/>
      <c r="G6206" s="661"/>
      <c r="H6206" s="662"/>
    </row>
    <row r="6207" spans="1:8" s="240" customFormat="1">
      <c r="A6207" s="270"/>
      <c r="B6207" s="271"/>
      <c r="C6207" s="270"/>
      <c r="D6207" s="272"/>
      <c r="E6207" s="247"/>
      <c r="F6207" s="273"/>
      <c r="G6207" s="661"/>
      <c r="H6207" s="662"/>
    </row>
    <row r="6208" spans="1:8" s="240" customFormat="1">
      <c r="A6208" s="270"/>
      <c r="B6208" s="271"/>
      <c r="C6208" s="270"/>
      <c r="D6208" s="272"/>
      <c r="E6208" s="247"/>
      <c r="F6208" s="273"/>
      <c r="G6208" s="661"/>
      <c r="H6208" s="662"/>
    </row>
    <row r="6209" spans="1:8" s="240" customFormat="1">
      <c r="A6209" s="270"/>
      <c r="B6209" s="271"/>
      <c r="C6209" s="270"/>
      <c r="D6209" s="272"/>
      <c r="E6209" s="247"/>
      <c r="F6209" s="273"/>
      <c r="G6209" s="661"/>
      <c r="H6209" s="662"/>
    </row>
    <row r="6210" spans="1:8" s="240" customFormat="1">
      <c r="A6210" s="270"/>
      <c r="B6210" s="271"/>
      <c r="C6210" s="270"/>
      <c r="D6210" s="272"/>
      <c r="E6210" s="247"/>
      <c r="F6210" s="273"/>
      <c r="G6210" s="661"/>
      <c r="H6210" s="662"/>
    </row>
    <row r="6211" spans="1:8" s="240" customFormat="1">
      <c r="A6211" s="270"/>
      <c r="B6211" s="271"/>
      <c r="C6211" s="270"/>
      <c r="D6211" s="272"/>
      <c r="E6211" s="247"/>
      <c r="F6211" s="273"/>
      <c r="G6211" s="661"/>
      <c r="H6211" s="662"/>
    </row>
    <row r="6212" spans="1:8" s="240" customFormat="1">
      <c r="A6212" s="270"/>
      <c r="B6212" s="271"/>
      <c r="C6212" s="270"/>
      <c r="D6212" s="272"/>
      <c r="E6212" s="247"/>
      <c r="F6212" s="273"/>
      <c r="G6212" s="661"/>
      <c r="H6212" s="662"/>
    </row>
    <row r="6213" spans="1:8" s="240" customFormat="1">
      <c r="A6213" s="270"/>
      <c r="B6213" s="271"/>
      <c r="C6213" s="270"/>
      <c r="D6213" s="272"/>
      <c r="E6213" s="247"/>
      <c r="F6213" s="273"/>
      <c r="G6213" s="661"/>
      <c r="H6213" s="662"/>
    </row>
    <row r="6214" spans="1:8" s="240" customFormat="1">
      <c r="A6214" s="270"/>
      <c r="B6214" s="271"/>
      <c r="C6214" s="270"/>
      <c r="D6214" s="272"/>
      <c r="E6214" s="247"/>
      <c r="F6214" s="273"/>
      <c r="G6214" s="661"/>
      <c r="H6214" s="662"/>
    </row>
    <row r="6215" spans="1:8" s="240" customFormat="1">
      <c r="A6215" s="270"/>
      <c r="B6215" s="271"/>
      <c r="C6215" s="270"/>
      <c r="D6215" s="272"/>
      <c r="E6215" s="247"/>
      <c r="F6215" s="273"/>
      <c r="G6215" s="661"/>
      <c r="H6215" s="662"/>
    </row>
    <row r="6216" spans="1:8" s="240" customFormat="1">
      <c r="A6216" s="270"/>
      <c r="B6216" s="271"/>
      <c r="C6216" s="270"/>
      <c r="D6216" s="272"/>
      <c r="E6216" s="247"/>
      <c r="F6216" s="273"/>
      <c r="G6216" s="661"/>
      <c r="H6216" s="662"/>
    </row>
    <row r="6217" spans="1:8" s="240" customFormat="1">
      <c r="A6217" s="270"/>
      <c r="B6217" s="271"/>
      <c r="C6217" s="270"/>
      <c r="D6217" s="272"/>
      <c r="E6217" s="247"/>
      <c r="F6217" s="273"/>
      <c r="G6217" s="661"/>
      <c r="H6217" s="662"/>
    </row>
    <row r="6218" spans="1:8" s="240" customFormat="1">
      <c r="A6218" s="270"/>
      <c r="B6218" s="271"/>
      <c r="C6218" s="270"/>
      <c r="D6218" s="272"/>
      <c r="E6218" s="247"/>
      <c r="F6218" s="273"/>
      <c r="G6218" s="661"/>
      <c r="H6218" s="662"/>
    </row>
    <row r="6219" spans="1:8" s="240" customFormat="1">
      <c r="A6219" s="270"/>
      <c r="B6219" s="271"/>
      <c r="C6219" s="270"/>
      <c r="D6219" s="272"/>
      <c r="E6219" s="247"/>
      <c r="F6219" s="273"/>
      <c r="G6219" s="661"/>
      <c r="H6219" s="662"/>
    </row>
    <row r="6220" spans="1:8" s="240" customFormat="1">
      <c r="A6220" s="270"/>
      <c r="B6220" s="271"/>
      <c r="C6220" s="270"/>
      <c r="D6220" s="272"/>
      <c r="E6220" s="247"/>
      <c r="F6220" s="273"/>
      <c r="G6220" s="661"/>
      <c r="H6220" s="662"/>
    </row>
    <row r="6221" spans="1:8" s="240" customFormat="1">
      <c r="A6221" s="270"/>
      <c r="B6221" s="271"/>
      <c r="C6221" s="270"/>
      <c r="D6221" s="272"/>
      <c r="E6221" s="247"/>
      <c r="F6221" s="273"/>
      <c r="G6221" s="661"/>
      <c r="H6221" s="662"/>
    </row>
    <row r="6222" spans="1:8" s="240" customFormat="1">
      <c r="A6222" s="270"/>
      <c r="B6222" s="271"/>
      <c r="C6222" s="270"/>
      <c r="D6222" s="272"/>
      <c r="E6222" s="247"/>
      <c r="F6222" s="273"/>
      <c r="G6222" s="661"/>
      <c r="H6222" s="662"/>
    </row>
    <row r="6223" spans="1:8" s="240" customFormat="1">
      <c r="A6223" s="270"/>
      <c r="B6223" s="271"/>
      <c r="C6223" s="270"/>
      <c r="D6223" s="272"/>
      <c r="E6223" s="247"/>
      <c r="F6223" s="273"/>
      <c r="G6223" s="661"/>
      <c r="H6223" s="662"/>
    </row>
    <row r="6224" spans="1:8" s="240" customFormat="1">
      <c r="A6224" s="270"/>
      <c r="B6224" s="271"/>
      <c r="C6224" s="270"/>
      <c r="D6224" s="272"/>
      <c r="E6224" s="247"/>
      <c r="F6224" s="273"/>
      <c r="G6224" s="661"/>
      <c r="H6224" s="662"/>
    </row>
    <row r="6225" spans="1:8" s="240" customFormat="1">
      <c r="A6225" s="270"/>
      <c r="B6225" s="271"/>
      <c r="C6225" s="270"/>
      <c r="D6225" s="272"/>
      <c r="E6225" s="247"/>
      <c r="F6225" s="273"/>
      <c r="G6225" s="661"/>
      <c r="H6225" s="662"/>
    </row>
    <row r="6226" spans="1:8" s="240" customFormat="1">
      <c r="A6226" s="270"/>
      <c r="B6226" s="271"/>
      <c r="C6226" s="270"/>
      <c r="D6226" s="272"/>
      <c r="E6226" s="247"/>
      <c r="F6226" s="273"/>
      <c r="G6226" s="661"/>
      <c r="H6226" s="662"/>
    </row>
    <row r="6227" spans="1:8" s="240" customFormat="1">
      <c r="A6227" s="270"/>
      <c r="B6227" s="271"/>
      <c r="C6227" s="270"/>
      <c r="D6227" s="272"/>
      <c r="E6227" s="247"/>
      <c r="F6227" s="273"/>
      <c r="G6227" s="661"/>
      <c r="H6227" s="662"/>
    </row>
    <row r="6228" spans="1:8" s="240" customFormat="1">
      <c r="A6228" s="270"/>
      <c r="B6228" s="271"/>
      <c r="C6228" s="270"/>
      <c r="D6228" s="272"/>
      <c r="E6228" s="247"/>
      <c r="F6228" s="273"/>
      <c r="G6228" s="661"/>
      <c r="H6228" s="662"/>
    </row>
    <row r="6229" spans="1:8" s="240" customFormat="1">
      <c r="A6229" s="270"/>
      <c r="B6229" s="271"/>
      <c r="C6229" s="270"/>
      <c r="D6229" s="272"/>
      <c r="E6229" s="247"/>
      <c r="F6229" s="273"/>
      <c r="G6229" s="661"/>
      <c r="H6229" s="662"/>
    </row>
    <row r="6230" spans="1:8" s="240" customFormat="1">
      <c r="A6230" s="270"/>
      <c r="B6230" s="271"/>
      <c r="C6230" s="270"/>
      <c r="D6230" s="272"/>
      <c r="E6230" s="247"/>
      <c r="F6230" s="273"/>
      <c r="G6230" s="661"/>
      <c r="H6230" s="662"/>
    </row>
    <row r="6231" spans="1:8" s="240" customFormat="1">
      <c r="A6231" s="270"/>
      <c r="B6231" s="271"/>
      <c r="C6231" s="270"/>
      <c r="D6231" s="272"/>
      <c r="E6231" s="247"/>
      <c r="F6231" s="273"/>
      <c r="G6231" s="661"/>
      <c r="H6231" s="662"/>
    </row>
    <row r="6232" spans="1:8" s="240" customFormat="1">
      <c r="A6232" s="270"/>
      <c r="B6232" s="271"/>
      <c r="C6232" s="270"/>
      <c r="D6232" s="272"/>
      <c r="E6232" s="247"/>
      <c r="F6232" s="273"/>
      <c r="G6232" s="661"/>
      <c r="H6232" s="662"/>
    </row>
    <row r="6233" spans="1:8" s="240" customFormat="1">
      <c r="A6233" s="270"/>
      <c r="B6233" s="271"/>
      <c r="C6233" s="270"/>
      <c r="D6233" s="272"/>
      <c r="E6233" s="247"/>
      <c r="F6233" s="273"/>
      <c r="G6233" s="661"/>
      <c r="H6233" s="662"/>
    </row>
    <row r="6234" spans="1:8" s="240" customFormat="1">
      <c r="A6234" s="270"/>
      <c r="B6234" s="271"/>
      <c r="C6234" s="270"/>
      <c r="D6234" s="272"/>
      <c r="E6234" s="247"/>
      <c r="F6234" s="273"/>
      <c r="G6234" s="661"/>
      <c r="H6234" s="662"/>
    </row>
    <row r="6235" spans="1:8" s="240" customFormat="1">
      <c r="A6235" s="270"/>
      <c r="B6235" s="271"/>
      <c r="C6235" s="270"/>
      <c r="D6235" s="272"/>
      <c r="E6235" s="247"/>
      <c r="F6235" s="273"/>
      <c r="G6235" s="661"/>
      <c r="H6235" s="662"/>
    </row>
    <row r="6236" spans="1:8" s="240" customFormat="1">
      <c r="A6236" s="270"/>
      <c r="B6236" s="271"/>
      <c r="C6236" s="270"/>
      <c r="D6236" s="272"/>
      <c r="E6236" s="247"/>
      <c r="F6236" s="273"/>
      <c r="G6236" s="661"/>
      <c r="H6236" s="662"/>
    </row>
    <row r="6237" spans="1:8" s="240" customFormat="1">
      <c r="A6237" s="270"/>
      <c r="B6237" s="271"/>
      <c r="C6237" s="270"/>
      <c r="D6237" s="272"/>
      <c r="E6237" s="247"/>
      <c r="F6237" s="273"/>
      <c r="G6237" s="661"/>
      <c r="H6237" s="662"/>
    </row>
    <row r="6238" spans="1:8" s="240" customFormat="1">
      <c r="A6238" s="270"/>
      <c r="B6238" s="271"/>
      <c r="C6238" s="270"/>
      <c r="D6238" s="272"/>
      <c r="E6238" s="247"/>
      <c r="F6238" s="273"/>
      <c r="G6238" s="661"/>
      <c r="H6238" s="662"/>
    </row>
    <row r="6239" spans="1:8" s="240" customFormat="1">
      <c r="A6239" s="270"/>
      <c r="B6239" s="271"/>
      <c r="C6239" s="270"/>
      <c r="D6239" s="272"/>
      <c r="E6239" s="247"/>
      <c r="F6239" s="273"/>
      <c r="G6239" s="661"/>
      <c r="H6239" s="662"/>
    </row>
    <row r="6240" spans="1:8" s="240" customFormat="1">
      <c r="A6240" s="270"/>
      <c r="B6240" s="271"/>
      <c r="C6240" s="270"/>
      <c r="D6240" s="272"/>
      <c r="E6240" s="247"/>
      <c r="F6240" s="273"/>
      <c r="G6240" s="661"/>
      <c r="H6240" s="662"/>
    </row>
    <row r="6241" spans="1:8" s="240" customFormat="1">
      <c r="A6241" s="270"/>
      <c r="B6241" s="271"/>
      <c r="C6241" s="270"/>
      <c r="D6241" s="272"/>
      <c r="E6241" s="247"/>
      <c r="F6241" s="273"/>
      <c r="G6241" s="661"/>
      <c r="H6241" s="662"/>
    </row>
    <row r="6242" spans="1:8" s="240" customFormat="1">
      <c r="A6242" s="270"/>
      <c r="B6242" s="271"/>
      <c r="C6242" s="270"/>
      <c r="D6242" s="272"/>
      <c r="E6242" s="247"/>
      <c r="F6242" s="273"/>
      <c r="G6242" s="661"/>
      <c r="H6242" s="662"/>
    </row>
    <row r="6243" spans="1:8" s="240" customFormat="1">
      <c r="A6243" s="270"/>
      <c r="B6243" s="271"/>
      <c r="C6243" s="270"/>
      <c r="D6243" s="272"/>
      <c r="E6243" s="247"/>
      <c r="F6243" s="273"/>
      <c r="G6243" s="661"/>
      <c r="H6243" s="662"/>
    </row>
    <row r="6244" spans="1:8" s="240" customFormat="1">
      <c r="A6244" s="270"/>
      <c r="B6244" s="271"/>
      <c r="C6244" s="270"/>
      <c r="D6244" s="272"/>
      <c r="E6244" s="247"/>
      <c r="F6244" s="273"/>
      <c r="G6244" s="661"/>
      <c r="H6244" s="662"/>
    </row>
    <row r="6245" spans="1:8" s="240" customFormat="1">
      <c r="A6245" s="270"/>
      <c r="B6245" s="271"/>
      <c r="C6245" s="270"/>
      <c r="D6245" s="272"/>
      <c r="E6245" s="247"/>
      <c r="F6245" s="273"/>
      <c r="G6245" s="661"/>
      <c r="H6245" s="662"/>
    </row>
    <row r="6246" spans="1:8" s="240" customFormat="1">
      <c r="A6246" s="270"/>
      <c r="B6246" s="271"/>
      <c r="C6246" s="270"/>
      <c r="D6246" s="272"/>
      <c r="E6246" s="247"/>
      <c r="F6246" s="273"/>
      <c r="G6246" s="661"/>
      <c r="H6246" s="662"/>
    </row>
    <row r="6247" spans="1:8" s="240" customFormat="1">
      <c r="A6247" s="270"/>
      <c r="B6247" s="271"/>
      <c r="C6247" s="270"/>
      <c r="D6247" s="272"/>
      <c r="E6247" s="247"/>
      <c r="F6247" s="273"/>
      <c r="G6247" s="661"/>
      <c r="H6247" s="662"/>
    </row>
    <row r="6248" spans="1:8" s="240" customFormat="1">
      <c r="A6248" s="270"/>
      <c r="B6248" s="271"/>
      <c r="C6248" s="270"/>
      <c r="D6248" s="272"/>
      <c r="E6248" s="247"/>
      <c r="F6248" s="273"/>
      <c r="G6248" s="661"/>
      <c r="H6248" s="662"/>
    </row>
    <row r="6249" spans="1:8" s="240" customFormat="1">
      <c r="A6249" s="270"/>
      <c r="B6249" s="271"/>
      <c r="C6249" s="270"/>
      <c r="D6249" s="272"/>
      <c r="E6249" s="247"/>
      <c r="F6249" s="273"/>
      <c r="G6249" s="661"/>
      <c r="H6249" s="662"/>
    </row>
    <row r="6250" spans="1:8" s="240" customFormat="1">
      <c r="A6250" s="270"/>
      <c r="B6250" s="271"/>
      <c r="C6250" s="270"/>
      <c r="D6250" s="272"/>
      <c r="E6250" s="247"/>
      <c r="F6250" s="273"/>
      <c r="G6250" s="661"/>
      <c r="H6250" s="662"/>
    </row>
    <row r="6251" spans="1:8" s="240" customFormat="1">
      <c r="A6251" s="270"/>
      <c r="B6251" s="271"/>
      <c r="C6251" s="270"/>
      <c r="D6251" s="272"/>
      <c r="E6251" s="247"/>
      <c r="F6251" s="273"/>
      <c r="G6251" s="661"/>
      <c r="H6251" s="662"/>
    </row>
    <row r="6252" spans="1:8" s="240" customFormat="1">
      <c r="A6252" s="270"/>
      <c r="B6252" s="271"/>
      <c r="C6252" s="270"/>
      <c r="D6252" s="272"/>
      <c r="E6252" s="247"/>
      <c r="F6252" s="273"/>
      <c r="G6252" s="661"/>
      <c r="H6252" s="662"/>
    </row>
    <row r="6253" spans="1:8" s="240" customFormat="1">
      <c r="A6253" s="270"/>
      <c r="B6253" s="271"/>
      <c r="C6253" s="270"/>
      <c r="D6253" s="272"/>
      <c r="E6253" s="247"/>
      <c r="F6253" s="273"/>
      <c r="G6253" s="661"/>
      <c r="H6253" s="662"/>
    </row>
    <row r="6254" spans="1:8" s="240" customFormat="1">
      <c r="A6254" s="270"/>
      <c r="B6254" s="271"/>
      <c r="C6254" s="270"/>
      <c r="D6254" s="272"/>
      <c r="E6254" s="247"/>
      <c r="F6254" s="273"/>
      <c r="G6254" s="661"/>
      <c r="H6254" s="662"/>
    </row>
    <row r="6255" spans="1:8" s="240" customFormat="1">
      <c r="A6255" s="270"/>
      <c r="B6255" s="271"/>
      <c r="C6255" s="270"/>
      <c r="D6255" s="272"/>
      <c r="E6255" s="247"/>
      <c r="F6255" s="273"/>
      <c r="G6255" s="661"/>
      <c r="H6255" s="662"/>
    </row>
    <row r="6256" spans="1:8" s="240" customFormat="1">
      <c r="A6256" s="270"/>
      <c r="B6256" s="271"/>
      <c r="C6256" s="270"/>
      <c r="D6256" s="272"/>
      <c r="E6256" s="247"/>
      <c r="F6256" s="273"/>
      <c r="G6256" s="661"/>
      <c r="H6256" s="662"/>
    </row>
    <row r="6257" spans="1:8" s="240" customFormat="1">
      <c r="A6257" s="270"/>
      <c r="B6257" s="271"/>
      <c r="C6257" s="270"/>
      <c r="D6257" s="272"/>
      <c r="E6257" s="247"/>
      <c r="F6257" s="273"/>
      <c r="G6257" s="661"/>
      <c r="H6257" s="662"/>
    </row>
    <row r="6258" spans="1:8" s="240" customFormat="1">
      <c r="A6258" s="270"/>
      <c r="B6258" s="271"/>
      <c r="C6258" s="270"/>
      <c r="D6258" s="272"/>
      <c r="E6258" s="247"/>
      <c r="F6258" s="273"/>
      <c r="G6258" s="661"/>
      <c r="H6258" s="662"/>
    </row>
    <row r="6259" spans="1:8" s="240" customFormat="1">
      <c r="A6259" s="270"/>
      <c r="B6259" s="271"/>
      <c r="C6259" s="270"/>
      <c r="D6259" s="272"/>
      <c r="E6259" s="247"/>
      <c r="F6259" s="273"/>
      <c r="G6259" s="661"/>
      <c r="H6259" s="662"/>
    </row>
    <row r="6260" spans="1:8" s="240" customFormat="1">
      <c r="A6260" s="270"/>
      <c r="B6260" s="271"/>
      <c r="C6260" s="270"/>
      <c r="D6260" s="272"/>
      <c r="E6260" s="247"/>
      <c r="F6260" s="273"/>
      <c r="G6260" s="661"/>
      <c r="H6260" s="662"/>
    </row>
    <row r="6261" spans="1:8" s="240" customFormat="1">
      <c r="A6261" s="270"/>
      <c r="B6261" s="271"/>
      <c r="C6261" s="270"/>
      <c r="D6261" s="272"/>
      <c r="E6261" s="247"/>
      <c r="F6261" s="273"/>
      <c r="G6261" s="661"/>
      <c r="H6261" s="662"/>
    </row>
    <row r="6262" spans="1:8" s="240" customFormat="1">
      <c r="A6262" s="270"/>
      <c r="B6262" s="271"/>
      <c r="C6262" s="270"/>
      <c r="D6262" s="272"/>
      <c r="E6262" s="247"/>
      <c r="F6262" s="273"/>
      <c r="G6262" s="661"/>
      <c r="H6262" s="662"/>
    </row>
    <row r="6263" spans="1:8" s="240" customFormat="1">
      <c r="A6263" s="270"/>
      <c r="B6263" s="271"/>
      <c r="C6263" s="270"/>
      <c r="D6263" s="272"/>
      <c r="E6263" s="247"/>
      <c r="F6263" s="273"/>
      <c r="G6263" s="661"/>
      <c r="H6263" s="662"/>
    </row>
    <row r="6264" spans="1:8" s="240" customFormat="1">
      <c r="A6264" s="270"/>
      <c r="B6264" s="271"/>
      <c r="C6264" s="270"/>
      <c r="D6264" s="272"/>
      <c r="E6264" s="247"/>
      <c r="F6264" s="273"/>
      <c r="G6264" s="661"/>
      <c r="H6264" s="662"/>
    </row>
    <row r="6265" spans="1:8" s="240" customFormat="1">
      <c r="A6265" s="270"/>
      <c r="B6265" s="271"/>
      <c r="C6265" s="270"/>
      <c r="D6265" s="272"/>
      <c r="E6265" s="247"/>
      <c r="F6265" s="273"/>
      <c r="G6265" s="661"/>
      <c r="H6265" s="662"/>
    </row>
    <row r="6266" spans="1:8" s="240" customFormat="1">
      <c r="A6266" s="270"/>
      <c r="B6266" s="271"/>
      <c r="C6266" s="270"/>
      <c r="D6266" s="272"/>
      <c r="E6266" s="247"/>
      <c r="F6266" s="273"/>
      <c r="G6266" s="661"/>
      <c r="H6266" s="662"/>
    </row>
    <row r="6267" spans="1:8" s="240" customFormat="1">
      <c r="A6267" s="270"/>
      <c r="B6267" s="271"/>
      <c r="C6267" s="270"/>
      <c r="D6267" s="272"/>
      <c r="E6267" s="247"/>
      <c r="F6267" s="273"/>
      <c r="G6267" s="661"/>
      <c r="H6267" s="662"/>
    </row>
    <row r="6268" spans="1:8" s="240" customFormat="1">
      <c r="A6268" s="270"/>
      <c r="B6268" s="271"/>
      <c r="C6268" s="270"/>
      <c r="D6268" s="272"/>
      <c r="E6268" s="247"/>
      <c r="F6268" s="273"/>
      <c r="G6268" s="661"/>
      <c r="H6268" s="662"/>
    </row>
    <row r="6269" spans="1:8" s="240" customFormat="1">
      <c r="A6269" s="270"/>
      <c r="B6269" s="271"/>
      <c r="C6269" s="270"/>
      <c r="D6269" s="272"/>
      <c r="E6269" s="247"/>
      <c r="F6269" s="273"/>
      <c r="G6269" s="661"/>
      <c r="H6269" s="662"/>
    </row>
    <row r="6270" spans="1:8" s="240" customFormat="1">
      <c r="A6270" s="270"/>
      <c r="B6270" s="271"/>
      <c r="C6270" s="270"/>
      <c r="D6270" s="272"/>
      <c r="E6270" s="247"/>
      <c r="F6270" s="273"/>
      <c r="G6270" s="661"/>
      <c r="H6270" s="662"/>
    </row>
    <row r="6271" spans="1:8" s="240" customFormat="1">
      <c r="A6271" s="270"/>
      <c r="B6271" s="271"/>
      <c r="C6271" s="270"/>
      <c r="D6271" s="272"/>
      <c r="E6271" s="247"/>
      <c r="F6271" s="273"/>
      <c r="G6271" s="661"/>
      <c r="H6271" s="662"/>
    </row>
    <row r="6272" spans="1:8" s="240" customFormat="1">
      <c r="A6272" s="270"/>
      <c r="B6272" s="271"/>
      <c r="C6272" s="270"/>
      <c r="D6272" s="272"/>
      <c r="E6272" s="247"/>
      <c r="F6272" s="273"/>
      <c r="G6272" s="661"/>
      <c r="H6272" s="662"/>
    </row>
    <row r="6273" spans="1:8" s="240" customFormat="1">
      <c r="A6273" s="270"/>
      <c r="B6273" s="271"/>
      <c r="C6273" s="270"/>
      <c r="D6273" s="272"/>
      <c r="E6273" s="247"/>
      <c r="F6273" s="273"/>
      <c r="G6273" s="661"/>
      <c r="H6273" s="662"/>
    </row>
    <row r="6274" spans="1:8" s="240" customFormat="1">
      <c r="A6274" s="270"/>
      <c r="B6274" s="271"/>
      <c r="C6274" s="270"/>
      <c r="D6274" s="272"/>
      <c r="E6274" s="247"/>
      <c r="F6274" s="273"/>
      <c r="G6274" s="661"/>
      <c r="H6274" s="662"/>
    </row>
    <row r="6275" spans="1:8" s="240" customFormat="1">
      <c r="A6275" s="270"/>
      <c r="B6275" s="271"/>
      <c r="C6275" s="270"/>
      <c r="D6275" s="272"/>
      <c r="E6275" s="247"/>
      <c r="F6275" s="273"/>
      <c r="G6275" s="661"/>
      <c r="H6275" s="662"/>
    </row>
    <row r="6276" spans="1:8" s="240" customFormat="1">
      <c r="A6276" s="270"/>
      <c r="B6276" s="271"/>
      <c r="C6276" s="270"/>
      <c r="D6276" s="272"/>
      <c r="E6276" s="247"/>
      <c r="F6276" s="273"/>
      <c r="G6276" s="661"/>
      <c r="H6276" s="662"/>
    </row>
    <row r="6277" spans="1:8" s="240" customFormat="1">
      <c r="A6277" s="270"/>
      <c r="B6277" s="271"/>
      <c r="C6277" s="270"/>
      <c r="D6277" s="272"/>
      <c r="E6277" s="247"/>
      <c r="F6277" s="273"/>
      <c r="G6277" s="661"/>
      <c r="H6277" s="662"/>
    </row>
    <row r="6278" spans="1:8" s="240" customFormat="1">
      <c r="A6278" s="270"/>
      <c r="B6278" s="271"/>
      <c r="C6278" s="270"/>
      <c r="D6278" s="272"/>
      <c r="E6278" s="247"/>
      <c r="F6278" s="273"/>
      <c r="G6278" s="661"/>
      <c r="H6278" s="662"/>
    </row>
    <row r="6279" spans="1:8" s="240" customFormat="1">
      <c r="A6279" s="270"/>
      <c r="B6279" s="271"/>
      <c r="C6279" s="270"/>
      <c r="D6279" s="272"/>
      <c r="E6279" s="247"/>
      <c r="F6279" s="273"/>
      <c r="G6279" s="661"/>
      <c r="H6279" s="662"/>
    </row>
    <row r="6280" spans="1:8" s="240" customFormat="1">
      <c r="A6280" s="270"/>
      <c r="B6280" s="271"/>
      <c r="C6280" s="270"/>
      <c r="D6280" s="272"/>
      <c r="E6280" s="247"/>
      <c r="F6280" s="273"/>
      <c r="G6280" s="661"/>
      <c r="H6280" s="662"/>
    </row>
    <row r="6281" spans="1:8" s="240" customFormat="1">
      <c r="A6281" s="270"/>
      <c r="B6281" s="271"/>
      <c r="C6281" s="270"/>
      <c r="D6281" s="272"/>
      <c r="E6281" s="247"/>
      <c r="F6281" s="273"/>
      <c r="G6281" s="661"/>
      <c r="H6281" s="662"/>
    </row>
    <row r="6282" spans="1:8" s="240" customFormat="1">
      <c r="A6282" s="270"/>
      <c r="B6282" s="271"/>
      <c r="C6282" s="270"/>
      <c r="D6282" s="272"/>
      <c r="E6282" s="247"/>
      <c r="F6282" s="273"/>
      <c r="G6282" s="661"/>
      <c r="H6282" s="662"/>
    </row>
    <row r="6283" spans="1:8" s="240" customFormat="1">
      <c r="A6283" s="270"/>
      <c r="B6283" s="271"/>
      <c r="C6283" s="270"/>
      <c r="D6283" s="272"/>
      <c r="E6283" s="247"/>
      <c r="F6283" s="273"/>
      <c r="G6283" s="661"/>
      <c r="H6283" s="662"/>
    </row>
    <row r="6284" spans="1:8" s="240" customFormat="1">
      <c r="A6284" s="270"/>
      <c r="B6284" s="271"/>
      <c r="C6284" s="270"/>
      <c r="D6284" s="272"/>
      <c r="E6284" s="247"/>
      <c r="F6284" s="273"/>
      <c r="G6284" s="661"/>
      <c r="H6284" s="662"/>
    </row>
    <row r="6285" spans="1:8" s="240" customFormat="1">
      <c r="A6285" s="270"/>
      <c r="B6285" s="271"/>
      <c r="C6285" s="270"/>
      <c r="D6285" s="272"/>
      <c r="E6285" s="247"/>
      <c r="F6285" s="273"/>
      <c r="G6285" s="661"/>
      <c r="H6285" s="662"/>
    </row>
    <row r="6286" spans="1:8" s="240" customFormat="1">
      <c r="A6286" s="270"/>
      <c r="B6286" s="271"/>
      <c r="C6286" s="270"/>
      <c r="D6286" s="272"/>
      <c r="E6286" s="247"/>
      <c r="F6286" s="273"/>
      <c r="G6286" s="661"/>
      <c r="H6286" s="662"/>
    </row>
    <row r="6287" spans="1:8" s="240" customFormat="1">
      <c r="A6287" s="270"/>
      <c r="B6287" s="271"/>
      <c r="C6287" s="270"/>
      <c r="D6287" s="272"/>
      <c r="E6287" s="247"/>
      <c r="F6287" s="273"/>
      <c r="G6287" s="661"/>
      <c r="H6287" s="662"/>
    </row>
    <row r="6288" spans="1:8" s="240" customFormat="1">
      <c r="A6288" s="270"/>
      <c r="B6288" s="271"/>
      <c r="C6288" s="270"/>
      <c r="D6288" s="272"/>
      <c r="E6288" s="247"/>
      <c r="F6288" s="273"/>
      <c r="G6288" s="661"/>
      <c r="H6288" s="662"/>
    </row>
    <row r="6289" spans="1:8" s="240" customFormat="1">
      <c r="A6289" s="270"/>
      <c r="B6289" s="271"/>
      <c r="C6289" s="270"/>
      <c r="D6289" s="272"/>
      <c r="E6289" s="247"/>
      <c r="F6289" s="273"/>
      <c r="G6289" s="661"/>
      <c r="H6289" s="662"/>
    </row>
    <row r="6290" spans="1:8" s="240" customFormat="1">
      <c r="A6290" s="270"/>
      <c r="B6290" s="271"/>
      <c r="C6290" s="270"/>
      <c r="D6290" s="272"/>
      <c r="E6290" s="247"/>
      <c r="F6290" s="273"/>
      <c r="G6290" s="661"/>
      <c r="H6290" s="662"/>
    </row>
    <row r="6291" spans="1:8" s="240" customFormat="1">
      <c r="A6291" s="270"/>
      <c r="B6291" s="271"/>
      <c r="C6291" s="270"/>
      <c r="D6291" s="272"/>
      <c r="E6291" s="247"/>
      <c r="F6291" s="273"/>
      <c r="G6291" s="661"/>
      <c r="H6291" s="662"/>
    </row>
    <row r="6292" spans="1:8" s="240" customFormat="1">
      <c r="A6292" s="270"/>
      <c r="B6292" s="271"/>
      <c r="C6292" s="270"/>
      <c r="D6292" s="272"/>
      <c r="E6292" s="247"/>
      <c r="F6292" s="273"/>
      <c r="G6292" s="661"/>
      <c r="H6292" s="662"/>
    </row>
    <row r="6293" spans="1:8" s="240" customFormat="1">
      <c r="A6293" s="270"/>
      <c r="B6293" s="271"/>
      <c r="C6293" s="270"/>
      <c r="D6293" s="272"/>
      <c r="E6293" s="247"/>
      <c r="F6293" s="273"/>
      <c r="G6293" s="661"/>
      <c r="H6293" s="662"/>
    </row>
    <row r="6294" spans="1:8" s="240" customFormat="1">
      <c r="A6294" s="270"/>
      <c r="B6294" s="271"/>
      <c r="C6294" s="270"/>
      <c r="D6294" s="272"/>
      <c r="E6294" s="247"/>
      <c r="F6294" s="273"/>
      <c r="G6294" s="661"/>
      <c r="H6294" s="662"/>
    </row>
    <row r="6295" spans="1:8" s="240" customFormat="1">
      <c r="A6295" s="270"/>
      <c r="B6295" s="271"/>
      <c r="C6295" s="270"/>
      <c r="D6295" s="272"/>
      <c r="E6295" s="247"/>
      <c r="F6295" s="273"/>
      <c r="G6295" s="661"/>
      <c r="H6295" s="662"/>
    </row>
    <row r="6296" spans="1:8" s="240" customFormat="1">
      <c r="A6296" s="270"/>
      <c r="B6296" s="271"/>
      <c r="C6296" s="270"/>
      <c r="D6296" s="272"/>
      <c r="E6296" s="247"/>
      <c r="F6296" s="273"/>
      <c r="G6296" s="661"/>
      <c r="H6296" s="662"/>
    </row>
    <row r="6297" spans="1:8" s="240" customFormat="1">
      <c r="A6297" s="270"/>
      <c r="B6297" s="271"/>
      <c r="C6297" s="270"/>
      <c r="D6297" s="272"/>
      <c r="E6297" s="247"/>
      <c r="F6297" s="273"/>
      <c r="G6297" s="661"/>
      <c r="H6297" s="662"/>
    </row>
    <row r="6298" spans="1:8" s="240" customFormat="1">
      <c r="A6298" s="270"/>
      <c r="B6298" s="271"/>
      <c r="C6298" s="270"/>
      <c r="D6298" s="272"/>
      <c r="E6298" s="247"/>
      <c r="F6298" s="273"/>
      <c r="G6298" s="661"/>
      <c r="H6298" s="662"/>
    </row>
    <row r="6299" spans="1:8" s="240" customFormat="1">
      <c r="A6299" s="270"/>
      <c r="B6299" s="271"/>
      <c r="C6299" s="270"/>
      <c r="D6299" s="272"/>
      <c r="E6299" s="247"/>
      <c r="F6299" s="273"/>
      <c r="G6299" s="661"/>
      <c r="H6299" s="662"/>
    </row>
    <row r="6300" spans="1:8" s="240" customFormat="1">
      <c r="A6300" s="270"/>
      <c r="B6300" s="271"/>
      <c r="C6300" s="270"/>
      <c r="D6300" s="272"/>
      <c r="E6300" s="247"/>
      <c r="F6300" s="273"/>
      <c r="G6300" s="661"/>
      <c r="H6300" s="662"/>
    </row>
    <row r="6301" spans="1:8" s="240" customFormat="1">
      <c r="A6301" s="270"/>
      <c r="B6301" s="271"/>
      <c r="C6301" s="270"/>
      <c r="D6301" s="272"/>
      <c r="E6301" s="247"/>
      <c r="F6301" s="273"/>
      <c r="G6301" s="661"/>
      <c r="H6301" s="662"/>
    </row>
    <row r="6302" spans="1:8" s="240" customFormat="1">
      <c r="A6302" s="270"/>
      <c r="B6302" s="271"/>
      <c r="C6302" s="270"/>
      <c r="D6302" s="272"/>
      <c r="E6302" s="247"/>
      <c r="F6302" s="273"/>
      <c r="G6302" s="661"/>
      <c r="H6302" s="662"/>
    </row>
    <row r="6303" spans="1:8" s="240" customFormat="1">
      <c r="A6303" s="270"/>
      <c r="B6303" s="271"/>
      <c r="C6303" s="270"/>
      <c r="D6303" s="272"/>
      <c r="E6303" s="247"/>
      <c r="F6303" s="273"/>
      <c r="G6303" s="661"/>
      <c r="H6303" s="662"/>
    </row>
    <row r="6304" spans="1:8" s="240" customFormat="1">
      <c r="A6304" s="270"/>
      <c r="B6304" s="271"/>
      <c r="C6304" s="270"/>
      <c r="D6304" s="272"/>
      <c r="E6304" s="247"/>
      <c r="F6304" s="273"/>
      <c r="G6304" s="661"/>
      <c r="H6304" s="662"/>
    </row>
    <row r="6305" spans="1:8" s="240" customFormat="1">
      <c r="A6305" s="270"/>
      <c r="B6305" s="271"/>
      <c r="C6305" s="270"/>
      <c r="D6305" s="272"/>
      <c r="E6305" s="247"/>
      <c r="F6305" s="273"/>
      <c r="G6305" s="661"/>
      <c r="H6305" s="662"/>
    </row>
    <row r="6306" spans="1:8" s="240" customFormat="1">
      <c r="A6306" s="270"/>
      <c r="B6306" s="271"/>
      <c r="C6306" s="270"/>
      <c r="D6306" s="272"/>
      <c r="E6306" s="247"/>
      <c r="F6306" s="273"/>
      <c r="G6306" s="661"/>
      <c r="H6306" s="662"/>
    </row>
    <row r="6307" spans="1:8" s="240" customFormat="1">
      <c r="A6307" s="270"/>
      <c r="B6307" s="271"/>
      <c r="C6307" s="270"/>
      <c r="D6307" s="272"/>
      <c r="E6307" s="247"/>
      <c r="F6307" s="273"/>
      <c r="G6307" s="661"/>
      <c r="H6307" s="662"/>
    </row>
    <row r="6308" spans="1:8" s="240" customFormat="1">
      <c r="A6308" s="270"/>
      <c r="B6308" s="271"/>
      <c r="C6308" s="270"/>
      <c r="D6308" s="272"/>
      <c r="E6308" s="247"/>
      <c r="F6308" s="273"/>
      <c r="G6308" s="661"/>
      <c r="H6308" s="662"/>
    </row>
    <row r="6309" spans="1:8" s="240" customFormat="1">
      <c r="A6309" s="270"/>
      <c r="B6309" s="271"/>
      <c r="C6309" s="270"/>
      <c r="D6309" s="272"/>
      <c r="E6309" s="247"/>
      <c r="F6309" s="273"/>
      <c r="G6309" s="661"/>
      <c r="H6309" s="662"/>
    </row>
    <row r="6310" spans="1:8" s="240" customFormat="1">
      <c r="A6310" s="270"/>
      <c r="B6310" s="271"/>
      <c r="C6310" s="270"/>
      <c r="D6310" s="272"/>
      <c r="E6310" s="247"/>
      <c r="F6310" s="273"/>
      <c r="G6310" s="661"/>
      <c r="H6310" s="662"/>
    </row>
    <row r="6311" spans="1:8" s="240" customFormat="1">
      <c r="A6311" s="270"/>
      <c r="B6311" s="271"/>
      <c r="C6311" s="270"/>
      <c r="D6311" s="272"/>
      <c r="E6311" s="247"/>
      <c r="F6311" s="273"/>
      <c r="G6311" s="661"/>
      <c r="H6311" s="662"/>
    </row>
    <row r="6312" spans="1:8" s="240" customFormat="1">
      <c r="A6312" s="270"/>
      <c r="B6312" s="271"/>
      <c r="C6312" s="270"/>
      <c r="D6312" s="272"/>
      <c r="E6312" s="247"/>
      <c r="F6312" s="273"/>
      <c r="G6312" s="661"/>
      <c r="H6312" s="662"/>
    </row>
    <row r="6313" spans="1:8" s="240" customFormat="1">
      <c r="A6313" s="270"/>
      <c r="B6313" s="271"/>
      <c r="C6313" s="270"/>
      <c r="D6313" s="272"/>
      <c r="E6313" s="247"/>
      <c r="F6313" s="273"/>
      <c r="G6313" s="661"/>
      <c r="H6313" s="662"/>
    </row>
    <row r="6314" spans="1:8" s="240" customFormat="1">
      <c r="A6314" s="270"/>
      <c r="B6314" s="271"/>
      <c r="C6314" s="270"/>
      <c r="D6314" s="272"/>
      <c r="E6314" s="247"/>
      <c r="F6314" s="273"/>
      <c r="G6314" s="661"/>
      <c r="H6314" s="662"/>
    </row>
    <row r="6315" spans="1:8" s="240" customFormat="1">
      <c r="A6315" s="270"/>
      <c r="B6315" s="271"/>
      <c r="C6315" s="270"/>
      <c r="D6315" s="272"/>
      <c r="E6315" s="247"/>
      <c r="F6315" s="273"/>
      <c r="G6315" s="661"/>
      <c r="H6315" s="662"/>
    </row>
    <row r="6316" spans="1:8" s="240" customFormat="1">
      <c r="A6316" s="270"/>
      <c r="B6316" s="271"/>
      <c r="C6316" s="270"/>
      <c r="D6316" s="272"/>
      <c r="E6316" s="247"/>
      <c r="F6316" s="273"/>
      <c r="G6316" s="661"/>
      <c r="H6316" s="662"/>
    </row>
    <row r="6317" spans="1:8" s="240" customFormat="1">
      <c r="A6317" s="270"/>
      <c r="B6317" s="271"/>
      <c r="C6317" s="270"/>
      <c r="D6317" s="272"/>
      <c r="E6317" s="247"/>
      <c r="F6317" s="273"/>
      <c r="G6317" s="661"/>
      <c r="H6317" s="662"/>
    </row>
    <row r="6318" spans="1:8" s="240" customFormat="1">
      <c r="A6318" s="270"/>
      <c r="B6318" s="271"/>
      <c r="C6318" s="270"/>
      <c r="D6318" s="272"/>
      <c r="E6318" s="247"/>
      <c r="F6318" s="273"/>
      <c r="G6318" s="661"/>
      <c r="H6318" s="662"/>
    </row>
    <row r="6319" spans="1:8" s="240" customFormat="1">
      <c r="A6319" s="270"/>
      <c r="B6319" s="271"/>
      <c r="C6319" s="270"/>
      <c r="D6319" s="272"/>
      <c r="E6319" s="247"/>
      <c r="F6319" s="273"/>
      <c r="G6319" s="661"/>
      <c r="H6319" s="662"/>
    </row>
    <row r="6320" spans="1:8" s="240" customFormat="1">
      <c r="A6320" s="270"/>
      <c r="B6320" s="271"/>
      <c r="C6320" s="270"/>
      <c r="D6320" s="272"/>
      <c r="E6320" s="247"/>
      <c r="F6320" s="273"/>
      <c r="G6320" s="661"/>
      <c r="H6320" s="662"/>
    </row>
    <row r="6321" spans="1:8" s="240" customFormat="1">
      <c r="A6321" s="270"/>
      <c r="B6321" s="271"/>
      <c r="C6321" s="270"/>
      <c r="D6321" s="272"/>
      <c r="E6321" s="247"/>
      <c r="F6321" s="273"/>
      <c r="G6321" s="661"/>
      <c r="H6321" s="662"/>
    </row>
    <row r="6322" spans="1:8" s="240" customFormat="1">
      <c r="A6322" s="270"/>
      <c r="B6322" s="271"/>
      <c r="C6322" s="270"/>
      <c r="D6322" s="272"/>
      <c r="E6322" s="247"/>
      <c r="F6322" s="273"/>
      <c r="G6322" s="661"/>
      <c r="H6322" s="662"/>
    </row>
    <row r="6323" spans="1:8" s="240" customFormat="1">
      <c r="A6323" s="270"/>
      <c r="B6323" s="271"/>
      <c r="C6323" s="270"/>
      <c r="D6323" s="272"/>
      <c r="E6323" s="247"/>
      <c r="F6323" s="273"/>
      <c r="G6323" s="661"/>
      <c r="H6323" s="662"/>
    </row>
    <row r="6324" spans="1:8" s="240" customFormat="1">
      <c r="A6324" s="270"/>
      <c r="B6324" s="271"/>
      <c r="C6324" s="270"/>
      <c r="D6324" s="272"/>
      <c r="E6324" s="247"/>
      <c r="F6324" s="273"/>
      <c r="G6324" s="661"/>
      <c r="H6324" s="662"/>
    </row>
    <row r="6325" spans="1:8" s="240" customFormat="1">
      <c r="A6325" s="270"/>
      <c r="B6325" s="271"/>
      <c r="C6325" s="270"/>
      <c r="D6325" s="272"/>
      <c r="E6325" s="247"/>
      <c r="F6325" s="273"/>
      <c r="G6325" s="661"/>
      <c r="H6325" s="662"/>
    </row>
    <row r="6326" spans="1:8" s="240" customFormat="1">
      <c r="A6326" s="270"/>
      <c r="B6326" s="271"/>
      <c r="C6326" s="270"/>
      <c r="D6326" s="272"/>
      <c r="E6326" s="247"/>
      <c r="F6326" s="273"/>
      <c r="G6326" s="661"/>
      <c r="H6326" s="662"/>
    </row>
    <row r="6327" spans="1:8" s="240" customFormat="1">
      <c r="A6327" s="270"/>
      <c r="B6327" s="271"/>
      <c r="C6327" s="270"/>
      <c r="D6327" s="272"/>
      <c r="E6327" s="247"/>
      <c r="F6327" s="273"/>
      <c r="G6327" s="661"/>
      <c r="H6327" s="662"/>
    </row>
    <row r="6328" spans="1:8" s="240" customFormat="1">
      <c r="A6328" s="270"/>
      <c r="B6328" s="271"/>
      <c r="C6328" s="270"/>
      <c r="D6328" s="272"/>
      <c r="E6328" s="247"/>
      <c r="F6328" s="273"/>
      <c r="G6328" s="661"/>
      <c r="H6328" s="662"/>
    </row>
    <row r="6329" spans="1:8" s="240" customFormat="1">
      <c r="A6329" s="270"/>
      <c r="B6329" s="271"/>
      <c r="C6329" s="270"/>
      <c r="D6329" s="272"/>
      <c r="E6329" s="247"/>
      <c r="F6329" s="273"/>
      <c r="G6329" s="661"/>
      <c r="H6329" s="662"/>
    </row>
    <row r="6330" spans="1:8" s="240" customFormat="1">
      <c r="A6330" s="270"/>
      <c r="B6330" s="271"/>
      <c r="C6330" s="270"/>
      <c r="D6330" s="272"/>
      <c r="E6330" s="247"/>
      <c r="F6330" s="273"/>
      <c r="G6330" s="661"/>
      <c r="H6330" s="662"/>
    </row>
    <row r="6331" spans="1:8" s="240" customFormat="1">
      <c r="A6331" s="270"/>
      <c r="B6331" s="271"/>
      <c r="C6331" s="270"/>
      <c r="D6331" s="272"/>
      <c r="E6331" s="247"/>
      <c r="F6331" s="273"/>
      <c r="G6331" s="661"/>
      <c r="H6331" s="662"/>
    </row>
    <row r="6332" spans="1:8" s="240" customFormat="1">
      <c r="A6332" s="270"/>
      <c r="B6332" s="271"/>
      <c r="C6332" s="270"/>
      <c r="D6332" s="272"/>
      <c r="E6332" s="247"/>
      <c r="F6332" s="273"/>
      <c r="G6332" s="661"/>
      <c r="H6332" s="662"/>
    </row>
    <row r="6333" spans="1:8" s="240" customFormat="1">
      <c r="A6333" s="270"/>
      <c r="B6333" s="271"/>
      <c r="C6333" s="270"/>
      <c r="D6333" s="272"/>
      <c r="E6333" s="247"/>
      <c r="F6333" s="273"/>
      <c r="G6333" s="661"/>
      <c r="H6333" s="662"/>
    </row>
    <row r="6334" spans="1:8" s="240" customFormat="1">
      <c r="A6334" s="270"/>
      <c r="B6334" s="271"/>
      <c r="C6334" s="270"/>
      <c r="D6334" s="272"/>
      <c r="E6334" s="247"/>
      <c r="F6334" s="273"/>
      <c r="G6334" s="661"/>
      <c r="H6334" s="662"/>
    </row>
    <row r="6335" spans="1:8" s="240" customFormat="1">
      <c r="A6335" s="270"/>
      <c r="B6335" s="271"/>
      <c r="C6335" s="270"/>
      <c r="D6335" s="272"/>
      <c r="E6335" s="247"/>
      <c r="F6335" s="273"/>
      <c r="G6335" s="661"/>
      <c r="H6335" s="662"/>
    </row>
    <row r="6336" spans="1:8" s="240" customFormat="1">
      <c r="A6336" s="270"/>
      <c r="B6336" s="271"/>
      <c r="C6336" s="270"/>
      <c r="D6336" s="272"/>
      <c r="E6336" s="247"/>
      <c r="F6336" s="273"/>
      <c r="G6336" s="661"/>
      <c r="H6336" s="662"/>
    </row>
    <row r="6337" spans="1:8" s="240" customFormat="1">
      <c r="A6337" s="270"/>
      <c r="B6337" s="271"/>
      <c r="C6337" s="270"/>
      <c r="D6337" s="272"/>
      <c r="E6337" s="247"/>
      <c r="F6337" s="273"/>
      <c r="G6337" s="661"/>
      <c r="H6337" s="662"/>
    </row>
    <row r="6338" spans="1:8" s="240" customFormat="1">
      <c r="A6338" s="270"/>
      <c r="B6338" s="271"/>
      <c r="C6338" s="270"/>
      <c r="D6338" s="272"/>
      <c r="E6338" s="247"/>
      <c r="F6338" s="273"/>
      <c r="G6338" s="661"/>
      <c r="H6338" s="662"/>
    </row>
    <row r="6339" spans="1:8" s="240" customFormat="1">
      <c r="A6339" s="270"/>
      <c r="B6339" s="271"/>
      <c r="C6339" s="270"/>
      <c r="D6339" s="272"/>
      <c r="E6339" s="247"/>
      <c r="F6339" s="273"/>
      <c r="G6339" s="661"/>
      <c r="H6339" s="662"/>
    </row>
    <row r="6340" spans="1:8" s="240" customFormat="1">
      <c r="A6340" s="270"/>
      <c r="B6340" s="271"/>
      <c r="C6340" s="270"/>
      <c r="D6340" s="272"/>
      <c r="E6340" s="247"/>
      <c r="F6340" s="273"/>
      <c r="G6340" s="661"/>
      <c r="H6340" s="662"/>
    </row>
    <row r="6341" spans="1:8" s="240" customFormat="1">
      <c r="A6341" s="270"/>
      <c r="B6341" s="271"/>
      <c r="C6341" s="270"/>
      <c r="D6341" s="272"/>
      <c r="E6341" s="247"/>
      <c r="F6341" s="273"/>
      <c r="G6341" s="661"/>
      <c r="H6341" s="662"/>
    </row>
    <row r="6342" spans="1:8" s="240" customFormat="1">
      <c r="A6342" s="270"/>
      <c r="B6342" s="271"/>
      <c r="C6342" s="270"/>
      <c r="D6342" s="272"/>
      <c r="E6342" s="247"/>
      <c r="F6342" s="273"/>
      <c r="G6342" s="661"/>
      <c r="H6342" s="662"/>
    </row>
    <row r="6343" spans="1:8" s="240" customFormat="1">
      <c r="A6343" s="270"/>
      <c r="B6343" s="271"/>
      <c r="C6343" s="270"/>
      <c r="D6343" s="272"/>
      <c r="E6343" s="247"/>
      <c r="F6343" s="273"/>
      <c r="G6343" s="661"/>
      <c r="H6343" s="662"/>
    </row>
    <row r="6344" spans="1:8" s="240" customFormat="1">
      <c r="A6344" s="270"/>
      <c r="B6344" s="271"/>
      <c r="C6344" s="270"/>
      <c r="D6344" s="272"/>
      <c r="E6344" s="247"/>
      <c r="F6344" s="273"/>
      <c r="G6344" s="661"/>
      <c r="H6344" s="662"/>
    </row>
    <row r="6345" spans="1:8" s="240" customFormat="1">
      <c r="A6345" s="270"/>
      <c r="B6345" s="271"/>
      <c r="C6345" s="270"/>
      <c r="D6345" s="272"/>
      <c r="E6345" s="247"/>
      <c r="F6345" s="273"/>
      <c r="G6345" s="661"/>
      <c r="H6345" s="662"/>
    </row>
    <row r="6346" spans="1:8" s="240" customFormat="1">
      <c r="A6346" s="270"/>
      <c r="B6346" s="271"/>
      <c r="C6346" s="270"/>
      <c r="D6346" s="272"/>
      <c r="E6346" s="247"/>
      <c r="F6346" s="273"/>
      <c r="G6346" s="661"/>
      <c r="H6346" s="662"/>
    </row>
    <row r="6347" spans="1:8" s="240" customFormat="1">
      <c r="A6347" s="270"/>
      <c r="B6347" s="271"/>
      <c r="C6347" s="270"/>
      <c r="D6347" s="272"/>
      <c r="E6347" s="247"/>
      <c r="F6347" s="273"/>
      <c r="G6347" s="661"/>
      <c r="H6347" s="662"/>
    </row>
    <row r="6348" spans="1:8" s="240" customFormat="1">
      <c r="A6348" s="270"/>
      <c r="B6348" s="271"/>
      <c r="C6348" s="270"/>
      <c r="D6348" s="272"/>
      <c r="E6348" s="247"/>
      <c r="F6348" s="273"/>
      <c r="G6348" s="661"/>
      <c r="H6348" s="662"/>
    </row>
    <row r="6349" spans="1:8" s="240" customFormat="1">
      <c r="A6349" s="270"/>
      <c r="B6349" s="271"/>
      <c r="C6349" s="270"/>
      <c r="D6349" s="272"/>
      <c r="E6349" s="247"/>
      <c r="F6349" s="273"/>
      <c r="G6349" s="661"/>
      <c r="H6349" s="662"/>
    </row>
    <row r="6350" spans="1:8" s="240" customFormat="1">
      <c r="A6350" s="270"/>
      <c r="B6350" s="271"/>
      <c r="C6350" s="270"/>
      <c r="D6350" s="272"/>
      <c r="E6350" s="247"/>
      <c r="F6350" s="273"/>
      <c r="G6350" s="661"/>
      <c r="H6350" s="662"/>
    </row>
    <row r="6351" spans="1:8" s="240" customFormat="1">
      <c r="A6351" s="270"/>
      <c r="B6351" s="271"/>
      <c r="C6351" s="270"/>
      <c r="D6351" s="272"/>
      <c r="E6351" s="247"/>
      <c r="F6351" s="273"/>
      <c r="G6351" s="661"/>
      <c r="H6351" s="662"/>
    </row>
    <row r="6352" spans="1:8" s="240" customFormat="1">
      <c r="A6352" s="270"/>
      <c r="B6352" s="271"/>
      <c r="C6352" s="270"/>
      <c r="D6352" s="272"/>
      <c r="E6352" s="247"/>
      <c r="F6352" s="273"/>
      <c r="G6352" s="661"/>
      <c r="H6352" s="662"/>
    </row>
    <row r="6353" spans="1:8" s="240" customFormat="1">
      <c r="A6353" s="270"/>
      <c r="B6353" s="271"/>
      <c r="C6353" s="270"/>
      <c r="D6353" s="272"/>
      <c r="E6353" s="247"/>
      <c r="F6353" s="273"/>
      <c r="G6353" s="661"/>
      <c r="H6353" s="662"/>
    </row>
    <row r="6354" spans="1:8" s="240" customFormat="1">
      <c r="A6354" s="270"/>
      <c r="B6354" s="271"/>
      <c r="C6354" s="270"/>
      <c r="D6354" s="272"/>
      <c r="E6354" s="247"/>
      <c r="F6354" s="273"/>
      <c r="G6354" s="661"/>
      <c r="H6354" s="662"/>
    </row>
    <row r="6355" spans="1:8" s="240" customFormat="1">
      <c r="A6355" s="270"/>
      <c r="B6355" s="271"/>
      <c r="C6355" s="270"/>
      <c r="D6355" s="272"/>
      <c r="E6355" s="247"/>
      <c r="F6355" s="273"/>
      <c r="G6355" s="661"/>
      <c r="H6355" s="662"/>
    </row>
    <row r="6356" spans="1:8" s="240" customFormat="1">
      <c r="A6356" s="270"/>
      <c r="B6356" s="271"/>
      <c r="C6356" s="270"/>
      <c r="D6356" s="272"/>
      <c r="E6356" s="247"/>
      <c r="F6356" s="273"/>
      <c r="G6356" s="661"/>
      <c r="H6356" s="662"/>
    </row>
    <row r="6357" spans="1:8" s="240" customFormat="1">
      <c r="A6357" s="270"/>
      <c r="B6357" s="271"/>
      <c r="C6357" s="270"/>
      <c r="D6357" s="272"/>
      <c r="E6357" s="247"/>
      <c r="F6357" s="273"/>
      <c r="G6357" s="661"/>
      <c r="H6357" s="662"/>
    </row>
    <row r="6358" spans="1:8" s="240" customFormat="1">
      <c r="A6358" s="270"/>
      <c r="B6358" s="271"/>
      <c r="C6358" s="270"/>
      <c r="D6358" s="272"/>
      <c r="E6358" s="247"/>
      <c r="F6358" s="273"/>
      <c r="G6358" s="661"/>
      <c r="H6358" s="662"/>
    </row>
    <row r="6359" spans="1:8" s="240" customFormat="1">
      <c r="A6359" s="270"/>
      <c r="B6359" s="271"/>
      <c r="C6359" s="270"/>
      <c r="D6359" s="272"/>
      <c r="E6359" s="247"/>
      <c r="F6359" s="273"/>
      <c r="G6359" s="661"/>
      <c r="H6359" s="662"/>
    </row>
    <row r="6360" spans="1:8" s="240" customFormat="1">
      <c r="A6360" s="270"/>
      <c r="B6360" s="271"/>
      <c r="C6360" s="270"/>
      <c r="D6360" s="272"/>
      <c r="E6360" s="247"/>
      <c r="F6360" s="273"/>
      <c r="G6360" s="661"/>
      <c r="H6360" s="662"/>
    </row>
    <row r="6361" spans="1:8" s="240" customFormat="1">
      <c r="A6361" s="270"/>
      <c r="B6361" s="271"/>
      <c r="C6361" s="270"/>
      <c r="D6361" s="272"/>
      <c r="E6361" s="247"/>
      <c r="F6361" s="273"/>
      <c r="G6361" s="661"/>
      <c r="H6361" s="662"/>
    </row>
    <row r="6362" spans="1:8" s="240" customFormat="1">
      <c r="A6362" s="270"/>
      <c r="B6362" s="271"/>
      <c r="C6362" s="270"/>
      <c r="D6362" s="272"/>
      <c r="E6362" s="247"/>
      <c r="F6362" s="273"/>
      <c r="G6362" s="661"/>
      <c r="H6362" s="662"/>
    </row>
    <row r="6363" spans="1:8" s="240" customFormat="1">
      <c r="A6363" s="270"/>
      <c r="B6363" s="271"/>
      <c r="C6363" s="270"/>
      <c r="D6363" s="272"/>
      <c r="E6363" s="247"/>
      <c r="F6363" s="273"/>
      <c r="G6363" s="661"/>
      <c r="H6363" s="662"/>
    </row>
    <row r="6364" spans="1:8" s="240" customFormat="1">
      <c r="A6364" s="270"/>
      <c r="B6364" s="271"/>
      <c r="C6364" s="270"/>
      <c r="D6364" s="272"/>
      <c r="E6364" s="247"/>
      <c r="F6364" s="273"/>
      <c r="G6364" s="661"/>
      <c r="H6364" s="662"/>
    </row>
    <row r="6365" spans="1:8" s="240" customFormat="1">
      <c r="A6365" s="270"/>
      <c r="B6365" s="271"/>
      <c r="C6365" s="270"/>
      <c r="D6365" s="272"/>
      <c r="E6365" s="247"/>
      <c r="F6365" s="273"/>
      <c r="G6365" s="661"/>
      <c r="H6365" s="662"/>
    </row>
    <row r="6366" spans="1:8" s="240" customFormat="1">
      <c r="A6366" s="270"/>
      <c r="B6366" s="271"/>
      <c r="C6366" s="270"/>
      <c r="D6366" s="272"/>
      <c r="E6366" s="247"/>
      <c r="F6366" s="273"/>
      <c r="G6366" s="661"/>
      <c r="H6366" s="662"/>
    </row>
    <row r="6367" spans="1:8" s="240" customFormat="1">
      <c r="A6367" s="270"/>
      <c r="B6367" s="271"/>
      <c r="C6367" s="270"/>
      <c r="D6367" s="272"/>
      <c r="E6367" s="247"/>
      <c r="F6367" s="273"/>
      <c r="G6367" s="661"/>
      <c r="H6367" s="662"/>
    </row>
    <row r="6368" spans="1:8" s="240" customFormat="1">
      <c r="A6368" s="270"/>
      <c r="B6368" s="271"/>
      <c r="C6368" s="270"/>
      <c r="D6368" s="272"/>
      <c r="E6368" s="247"/>
      <c r="F6368" s="273"/>
      <c r="G6368" s="661"/>
      <c r="H6368" s="662"/>
    </row>
    <row r="6369" spans="1:8" s="240" customFormat="1">
      <c r="A6369" s="270"/>
      <c r="B6369" s="271"/>
      <c r="C6369" s="270"/>
      <c r="D6369" s="272"/>
      <c r="E6369" s="247"/>
      <c r="F6369" s="273"/>
      <c r="G6369" s="661"/>
      <c r="H6369" s="662"/>
    </row>
    <row r="6370" spans="1:8" s="240" customFormat="1">
      <c r="A6370" s="270"/>
      <c r="B6370" s="271"/>
      <c r="C6370" s="270"/>
      <c r="D6370" s="272"/>
      <c r="E6370" s="247"/>
      <c r="F6370" s="273"/>
      <c r="G6370" s="661"/>
      <c r="H6370" s="662"/>
    </row>
    <row r="6371" spans="1:8" s="240" customFormat="1">
      <c r="A6371" s="270"/>
      <c r="B6371" s="271"/>
      <c r="C6371" s="270"/>
      <c r="D6371" s="272"/>
      <c r="E6371" s="247"/>
      <c r="F6371" s="273"/>
      <c r="G6371" s="661"/>
      <c r="H6371" s="662"/>
    </row>
    <row r="6372" spans="1:8" s="240" customFormat="1">
      <c r="A6372" s="270"/>
      <c r="B6372" s="271"/>
      <c r="C6372" s="270"/>
      <c r="D6372" s="272"/>
      <c r="E6372" s="247"/>
      <c r="F6372" s="273"/>
      <c r="G6372" s="661"/>
      <c r="H6372" s="662"/>
    </row>
    <row r="6373" spans="1:8" s="240" customFormat="1">
      <c r="A6373" s="270"/>
      <c r="B6373" s="271"/>
      <c r="C6373" s="270"/>
      <c r="D6373" s="272"/>
      <c r="E6373" s="247"/>
      <c r="F6373" s="273"/>
      <c r="G6373" s="661"/>
      <c r="H6373" s="662"/>
    </row>
    <row r="6374" spans="1:8" s="240" customFormat="1">
      <c r="A6374" s="270"/>
      <c r="B6374" s="271"/>
      <c r="C6374" s="270"/>
      <c r="D6374" s="272"/>
      <c r="E6374" s="247"/>
      <c r="F6374" s="273"/>
      <c r="G6374" s="661"/>
      <c r="H6374" s="662"/>
    </row>
    <row r="6375" spans="1:8" s="240" customFormat="1">
      <c r="A6375" s="270"/>
      <c r="B6375" s="271"/>
      <c r="C6375" s="270"/>
      <c r="D6375" s="272"/>
      <c r="E6375" s="247"/>
      <c r="F6375" s="273"/>
      <c r="G6375" s="661"/>
      <c r="H6375" s="662"/>
    </row>
    <row r="6376" spans="1:8" s="240" customFormat="1">
      <c r="A6376" s="270"/>
      <c r="B6376" s="271"/>
      <c r="C6376" s="270"/>
      <c r="D6376" s="272"/>
      <c r="E6376" s="247"/>
      <c r="F6376" s="273"/>
      <c r="G6376" s="661"/>
      <c r="H6376" s="662"/>
    </row>
    <row r="6377" spans="1:8" s="240" customFormat="1">
      <c r="A6377" s="270"/>
      <c r="B6377" s="271"/>
      <c r="C6377" s="270"/>
      <c r="D6377" s="272"/>
      <c r="E6377" s="247"/>
      <c r="F6377" s="273"/>
      <c r="G6377" s="661"/>
      <c r="H6377" s="662"/>
    </row>
    <row r="6378" spans="1:8" s="240" customFormat="1">
      <c r="A6378" s="270"/>
      <c r="B6378" s="271"/>
      <c r="C6378" s="270"/>
      <c r="D6378" s="272"/>
      <c r="E6378" s="247"/>
      <c r="F6378" s="273"/>
      <c r="G6378" s="661"/>
      <c r="H6378" s="662"/>
    </row>
    <row r="6379" spans="1:8" s="240" customFormat="1">
      <c r="A6379" s="270"/>
      <c r="B6379" s="271"/>
      <c r="C6379" s="270"/>
      <c r="D6379" s="272"/>
      <c r="E6379" s="247"/>
      <c r="F6379" s="273"/>
      <c r="G6379" s="661"/>
      <c r="H6379" s="662"/>
    </row>
    <row r="6380" spans="1:8" s="240" customFormat="1">
      <c r="A6380" s="270"/>
      <c r="B6380" s="271"/>
      <c r="C6380" s="270"/>
      <c r="D6380" s="272"/>
      <c r="E6380" s="247"/>
      <c r="F6380" s="273"/>
      <c r="G6380" s="661"/>
      <c r="H6380" s="662"/>
    </row>
    <row r="6381" spans="1:8" s="240" customFormat="1">
      <c r="A6381" s="270"/>
      <c r="B6381" s="271"/>
      <c r="C6381" s="270"/>
      <c r="D6381" s="272"/>
      <c r="E6381" s="247"/>
      <c r="F6381" s="273"/>
      <c r="G6381" s="661"/>
      <c r="H6381" s="662"/>
    </row>
    <row r="6382" spans="1:8" s="240" customFormat="1">
      <c r="A6382" s="270"/>
      <c r="B6382" s="271"/>
      <c r="C6382" s="270"/>
      <c r="D6382" s="272"/>
      <c r="E6382" s="247"/>
      <c r="F6382" s="273"/>
      <c r="G6382" s="661"/>
      <c r="H6382" s="662"/>
    </row>
    <row r="6383" spans="1:8" s="240" customFormat="1">
      <c r="A6383" s="270"/>
      <c r="B6383" s="271"/>
      <c r="C6383" s="270"/>
      <c r="D6383" s="272"/>
      <c r="E6383" s="247"/>
      <c r="F6383" s="273"/>
      <c r="G6383" s="661"/>
      <c r="H6383" s="662"/>
    </row>
    <row r="6384" spans="1:8" s="240" customFormat="1">
      <c r="A6384" s="270"/>
      <c r="B6384" s="271"/>
      <c r="C6384" s="270"/>
      <c r="D6384" s="272"/>
      <c r="E6384" s="247"/>
      <c r="F6384" s="273"/>
      <c r="G6384" s="661"/>
      <c r="H6384" s="662"/>
    </row>
    <row r="6385" spans="1:8" s="240" customFormat="1">
      <c r="A6385" s="270"/>
      <c r="B6385" s="271"/>
      <c r="C6385" s="270"/>
      <c r="D6385" s="272"/>
      <c r="E6385" s="247"/>
      <c r="F6385" s="273"/>
      <c r="G6385" s="661"/>
      <c r="H6385" s="662"/>
    </row>
    <row r="6386" spans="1:8" s="240" customFormat="1">
      <c r="A6386" s="270"/>
      <c r="B6386" s="271"/>
      <c r="C6386" s="270"/>
      <c r="D6386" s="272"/>
      <c r="E6386" s="247"/>
      <c r="F6386" s="273"/>
      <c r="G6386" s="661"/>
      <c r="H6386" s="662"/>
    </row>
    <row r="6387" spans="1:8" s="240" customFormat="1">
      <c r="A6387" s="270"/>
      <c r="B6387" s="271"/>
      <c r="C6387" s="270"/>
      <c r="D6387" s="272"/>
      <c r="E6387" s="247"/>
      <c r="F6387" s="273"/>
      <c r="G6387" s="661"/>
      <c r="H6387" s="662"/>
    </row>
    <row r="6388" spans="1:8" s="240" customFormat="1">
      <c r="A6388" s="270"/>
      <c r="B6388" s="271"/>
      <c r="C6388" s="270"/>
      <c r="D6388" s="272"/>
      <c r="E6388" s="247"/>
      <c r="F6388" s="273"/>
      <c r="G6388" s="661"/>
      <c r="H6388" s="662"/>
    </row>
    <row r="6389" spans="1:8" s="240" customFormat="1">
      <c r="A6389" s="270"/>
      <c r="B6389" s="271"/>
      <c r="C6389" s="270"/>
      <c r="D6389" s="272"/>
      <c r="E6389" s="247"/>
      <c r="F6389" s="273"/>
      <c r="G6389" s="661"/>
      <c r="H6389" s="662"/>
    </row>
    <row r="6390" spans="1:8" s="240" customFormat="1">
      <c r="A6390" s="270"/>
      <c r="B6390" s="271"/>
      <c r="C6390" s="270"/>
      <c r="D6390" s="272"/>
      <c r="E6390" s="247"/>
      <c r="F6390" s="273"/>
      <c r="G6390" s="661"/>
      <c r="H6390" s="662"/>
    </row>
    <row r="6391" spans="1:8" s="240" customFormat="1">
      <c r="A6391" s="270"/>
      <c r="B6391" s="271"/>
      <c r="C6391" s="270"/>
      <c r="D6391" s="272"/>
      <c r="E6391" s="247"/>
      <c r="F6391" s="273"/>
      <c r="G6391" s="661"/>
      <c r="H6391" s="662"/>
    </row>
    <row r="6392" spans="1:8" s="240" customFormat="1">
      <c r="A6392" s="270"/>
      <c r="B6392" s="271"/>
      <c r="C6392" s="270"/>
      <c r="D6392" s="272"/>
      <c r="E6392" s="247"/>
      <c r="F6392" s="273"/>
      <c r="G6392" s="661"/>
      <c r="H6392" s="662"/>
    </row>
    <row r="6393" spans="1:8" s="240" customFormat="1">
      <c r="A6393" s="270"/>
      <c r="B6393" s="271"/>
      <c r="C6393" s="270"/>
      <c r="D6393" s="272"/>
      <c r="E6393" s="247"/>
      <c r="F6393" s="273"/>
      <c r="G6393" s="661"/>
      <c r="H6393" s="662"/>
    </row>
    <row r="6394" spans="1:8" s="240" customFormat="1">
      <c r="A6394" s="270"/>
      <c r="B6394" s="271"/>
      <c r="C6394" s="270"/>
      <c r="D6394" s="272"/>
      <c r="E6394" s="247"/>
      <c r="F6394" s="273"/>
      <c r="G6394" s="661"/>
      <c r="H6394" s="662"/>
    </row>
    <row r="6395" spans="1:8" s="240" customFormat="1">
      <c r="A6395" s="270"/>
      <c r="B6395" s="271"/>
      <c r="C6395" s="270"/>
      <c r="D6395" s="272"/>
      <c r="E6395" s="247"/>
      <c r="F6395" s="273"/>
      <c r="G6395" s="661"/>
      <c r="H6395" s="662"/>
    </row>
    <row r="6396" spans="1:8" s="240" customFormat="1">
      <c r="A6396" s="270"/>
      <c r="B6396" s="271"/>
      <c r="C6396" s="270"/>
      <c r="D6396" s="272"/>
      <c r="E6396" s="247"/>
      <c r="F6396" s="273"/>
      <c r="G6396" s="661"/>
      <c r="H6396" s="662"/>
    </row>
    <row r="6397" spans="1:8" s="240" customFormat="1">
      <c r="A6397" s="270"/>
      <c r="B6397" s="271"/>
      <c r="C6397" s="270"/>
      <c r="D6397" s="272"/>
      <c r="E6397" s="247"/>
      <c r="F6397" s="273"/>
      <c r="G6397" s="661"/>
      <c r="H6397" s="662"/>
    </row>
    <row r="6398" spans="1:8" s="240" customFormat="1">
      <c r="A6398" s="270"/>
      <c r="B6398" s="271"/>
      <c r="C6398" s="270"/>
      <c r="D6398" s="272"/>
      <c r="E6398" s="247"/>
      <c r="F6398" s="273"/>
      <c r="G6398" s="661"/>
      <c r="H6398" s="662"/>
    </row>
    <row r="6399" spans="1:8" s="240" customFormat="1">
      <c r="A6399" s="270"/>
      <c r="B6399" s="271"/>
      <c r="C6399" s="270"/>
      <c r="D6399" s="272"/>
      <c r="E6399" s="247"/>
      <c r="F6399" s="273"/>
      <c r="G6399" s="661"/>
      <c r="H6399" s="662"/>
    </row>
    <row r="6400" spans="1:8" s="240" customFormat="1">
      <c r="A6400" s="270"/>
      <c r="B6400" s="271"/>
      <c r="C6400" s="270"/>
      <c r="D6400" s="272"/>
      <c r="E6400" s="247"/>
      <c r="F6400" s="273"/>
      <c r="G6400" s="661"/>
      <c r="H6400" s="662"/>
    </row>
    <row r="6401" spans="1:8" s="240" customFormat="1">
      <c r="A6401" s="270"/>
      <c r="B6401" s="271"/>
      <c r="C6401" s="270"/>
      <c r="D6401" s="272"/>
      <c r="E6401" s="247"/>
      <c r="F6401" s="273"/>
      <c r="G6401" s="661"/>
      <c r="H6401" s="662"/>
    </row>
    <row r="6402" spans="1:8" s="240" customFormat="1">
      <c r="A6402" s="270"/>
      <c r="B6402" s="271"/>
      <c r="C6402" s="270"/>
      <c r="D6402" s="272"/>
      <c r="E6402" s="247"/>
      <c r="F6402" s="273"/>
      <c r="G6402" s="661"/>
      <c r="H6402" s="662"/>
    </row>
    <row r="6403" spans="1:8" s="240" customFormat="1">
      <c r="A6403" s="270"/>
      <c r="B6403" s="271"/>
      <c r="C6403" s="270"/>
      <c r="D6403" s="272"/>
      <c r="E6403" s="247"/>
      <c r="F6403" s="273"/>
      <c r="G6403" s="661"/>
      <c r="H6403" s="662"/>
    </row>
    <row r="6404" spans="1:8" s="240" customFormat="1">
      <c r="A6404" s="270"/>
      <c r="B6404" s="271"/>
      <c r="C6404" s="270"/>
      <c r="D6404" s="272"/>
      <c r="E6404" s="247"/>
      <c r="F6404" s="273"/>
      <c r="G6404" s="661"/>
      <c r="H6404" s="662"/>
    </row>
    <row r="6405" spans="1:8" s="240" customFormat="1">
      <c r="A6405" s="270"/>
      <c r="B6405" s="271"/>
      <c r="C6405" s="270"/>
      <c r="D6405" s="272"/>
      <c r="E6405" s="247"/>
      <c r="F6405" s="273"/>
      <c r="G6405" s="661"/>
      <c r="H6405" s="662"/>
    </row>
    <row r="6406" spans="1:8" s="240" customFormat="1">
      <c r="A6406" s="270"/>
      <c r="B6406" s="271"/>
      <c r="C6406" s="270"/>
      <c r="D6406" s="272"/>
      <c r="E6406" s="247"/>
      <c r="F6406" s="273"/>
      <c r="G6406" s="661"/>
      <c r="H6406" s="662"/>
    </row>
    <row r="6407" spans="1:8" s="240" customFormat="1">
      <c r="A6407" s="270"/>
      <c r="B6407" s="271"/>
      <c r="C6407" s="270"/>
      <c r="D6407" s="272"/>
      <c r="E6407" s="247"/>
      <c r="F6407" s="273"/>
      <c r="G6407" s="661"/>
      <c r="H6407" s="662"/>
    </row>
    <row r="6408" spans="1:8" s="240" customFormat="1">
      <c r="A6408" s="270"/>
      <c r="B6408" s="271"/>
      <c r="C6408" s="270"/>
      <c r="D6408" s="272"/>
      <c r="E6408" s="247"/>
      <c r="F6408" s="273"/>
      <c r="G6408" s="661"/>
      <c r="H6408" s="662"/>
    </row>
    <row r="6409" spans="1:8" s="240" customFormat="1">
      <c r="A6409" s="270"/>
      <c r="B6409" s="271"/>
      <c r="C6409" s="270"/>
      <c r="D6409" s="272"/>
      <c r="E6409" s="247"/>
      <c r="F6409" s="273"/>
      <c r="G6409" s="661"/>
      <c r="H6409" s="662"/>
    </row>
    <row r="6410" spans="1:8" s="240" customFormat="1">
      <c r="A6410" s="270"/>
      <c r="B6410" s="271"/>
      <c r="C6410" s="270"/>
      <c r="D6410" s="272"/>
      <c r="E6410" s="247"/>
      <c r="F6410" s="273"/>
      <c r="G6410" s="661"/>
      <c r="H6410" s="662"/>
    </row>
    <row r="6411" spans="1:8" s="240" customFormat="1">
      <c r="A6411" s="270"/>
      <c r="B6411" s="271"/>
      <c r="C6411" s="270"/>
      <c r="D6411" s="272"/>
      <c r="E6411" s="247"/>
      <c r="F6411" s="273"/>
      <c r="G6411" s="661"/>
      <c r="H6411" s="662"/>
    </row>
    <row r="6412" spans="1:8" s="240" customFormat="1">
      <c r="A6412" s="270"/>
      <c r="B6412" s="271"/>
      <c r="C6412" s="270"/>
      <c r="D6412" s="272"/>
      <c r="E6412" s="247"/>
      <c r="F6412" s="273"/>
      <c r="G6412" s="661"/>
      <c r="H6412" s="662"/>
    </row>
    <row r="6413" spans="1:8" s="240" customFormat="1">
      <c r="A6413" s="270"/>
      <c r="B6413" s="271"/>
      <c r="C6413" s="270"/>
      <c r="D6413" s="272"/>
      <c r="E6413" s="247"/>
      <c r="F6413" s="273"/>
      <c r="G6413" s="661"/>
      <c r="H6413" s="662"/>
    </row>
    <row r="6414" spans="1:8" s="240" customFormat="1">
      <c r="A6414" s="270"/>
      <c r="B6414" s="271"/>
      <c r="C6414" s="270"/>
      <c r="D6414" s="272"/>
      <c r="E6414" s="247"/>
      <c r="F6414" s="273"/>
      <c r="G6414" s="661"/>
      <c r="H6414" s="662"/>
    </row>
    <row r="6415" spans="1:8" s="240" customFormat="1">
      <c r="A6415" s="270"/>
      <c r="B6415" s="271"/>
      <c r="C6415" s="270"/>
      <c r="D6415" s="272"/>
      <c r="E6415" s="247"/>
      <c r="F6415" s="273"/>
      <c r="G6415" s="661"/>
      <c r="H6415" s="662"/>
    </row>
    <row r="6416" spans="1:8" s="240" customFormat="1">
      <c r="A6416" s="270"/>
      <c r="B6416" s="271"/>
      <c r="C6416" s="270"/>
      <c r="D6416" s="272"/>
      <c r="E6416" s="247"/>
      <c r="F6416" s="273"/>
      <c r="G6416" s="661"/>
      <c r="H6416" s="662"/>
    </row>
    <row r="6417" spans="1:8" s="240" customFormat="1">
      <c r="A6417" s="270"/>
      <c r="B6417" s="271"/>
      <c r="C6417" s="270"/>
      <c r="D6417" s="272"/>
      <c r="E6417" s="247"/>
      <c r="F6417" s="273"/>
      <c r="G6417" s="661"/>
      <c r="H6417" s="662"/>
    </row>
    <row r="6418" spans="1:8" s="240" customFormat="1">
      <c r="A6418" s="270"/>
      <c r="B6418" s="271"/>
      <c r="C6418" s="270"/>
      <c r="D6418" s="272"/>
      <c r="E6418" s="247"/>
      <c r="F6418" s="273"/>
      <c r="G6418" s="661"/>
      <c r="H6418" s="662"/>
    </row>
    <row r="6419" spans="1:8" s="240" customFormat="1">
      <c r="A6419" s="270"/>
      <c r="B6419" s="271"/>
      <c r="C6419" s="270"/>
      <c r="D6419" s="272"/>
      <c r="E6419" s="247"/>
      <c r="F6419" s="273"/>
      <c r="G6419" s="661"/>
      <c r="H6419" s="662"/>
    </row>
    <row r="6420" spans="1:8" s="240" customFormat="1">
      <c r="A6420" s="270"/>
      <c r="B6420" s="271"/>
      <c r="C6420" s="270"/>
      <c r="D6420" s="272"/>
      <c r="E6420" s="247"/>
      <c r="F6420" s="273"/>
      <c r="G6420" s="661"/>
      <c r="H6420" s="662"/>
    </row>
    <row r="6421" spans="1:8" s="240" customFormat="1">
      <c r="A6421" s="270"/>
      <c r="B6421" s="271"/>
      <c r="C6421" s="270"/>
      <c r="D6421" s="272"/>
      <c r="E6421" s="247"/>
      <c r="F6421" s="273"/>
      <c r="G6421" s="661"/>
      <c r="H6421" s="662"/>
    </row>
    <row r="6422" spans="1:8" s="240" customFormat="1">
      <c r="A6422" s="270"/>
      <c r="B6422" s="271"/>
      <c r="C6422" s="270"/>
      <c r="D6422" s="272"/>
      <c r="E6422" s="247"/>
      <c r="F6422" s="273"/>
      <c r="G6422" s="661"/>
      <c r="H6422" s="662"/>
    </row>
    <row r="6423" spans="1:8" s="240" customFormat="1">
      <c r="A6423" s="270"/>
      <c r="B6423" s="271"/>
      <c r="C6423" s="270"/>
      <c r="D6423" s="272"/>
      <c r="E6423" s="247"/>
      <c r="F6423" s="273"/>
      <c r="G6423" s="661"/>
      <c r="H6423" s="662"/>
    </row>
    <row r="6424" spans="1:8" s="240" customFormat="1">
      <c r="A6424" s="270"/>
      <c r="B6424" s="271"/>
      <c r="C6424" s="270"/>
      <c r="D6424" s="272"/>
      <c r="E6424" s="247"/>
      <c r="F6424" s="273"/>
      <c r="G6424" s="661"/>
      <c r="H6424" s="662"/>
    </row>
    <row r="6425" spans="1:8" s="240" customFormat="1">
      <c r="A6425" s="270"/>
      <c r="B6425" s="271"/>
      <c r="C6425" s="270"/>
      <c r="D6425" s="272"/>
      <c r="E6425" s="247"/>
      <c r="F6425" s="273"/>
      <c r="G6425" s="661"/>
      <c r="H6425" s="662"/>
    </row>
    <row r="6426" spans="1:8" s="240" customFormat="1">
      <c r="A6426" s="270"/>
      <c r="B6426" s="271"/>
      <c r="C6426" s="270"/>
      <c r="D6426" s="272"/>
      <c r="E6426" s="247"/>
      <c r="F6426" s="273"/>
      <c r="G6426" s="661"/>
      <c r="H6426" s="662"/>
    </row>
    <row r="6427" spans="1:8" s="240" customFormat="1">
      <c r="A6427" s="270"/>
      <c r="B6427" s="271"/>
      <c r="C6427" s="270"/>
      <c r="D6427" s="272"/>
      <c r="E6427" s="247"/>
      <c r="F6427" s="273"/>
      <c r="G6427" s="661"/>
      <c r="H6427" s="662"/>
    </row>
    <row r="6428" spans="1:8" s="240" customFormat="1">
      <c r="A6428" s="270"/>
      <c r="B6428" s="271"/>
      <c r="C6428" s="270"/>
      <c r="D6428" s="272"/>
      <c r="E6428" s="247"/>
      <c r="F6428" s="273"/>
      <c r="G6428" s="661"/>
      <c r="H6428" s="662"/>
    </row>
    <row r="6429" spans="1:8" s="240" customFormat="1">
      <c r="A6429" s="270"/>
      <c r="B6429" s="271"/>
      <c r="C6429" s="270"/>
      <c r="D6429" s="272"/>
      <c r="E6429" s="247"/>
      <c r="F6429" s="273"/>
      <c r="G6429" s="661"/>
      <c r="H6429" s="662"/>
    </row>
    <row r="6430" spans="1:8" s="240" customFormat="1">
      <c r="A6430" s="270"/>
      <c r="B6430" s="271"/>
      <c r="C6430" s="270"/>
      <c r="D6430" s="272"/>
      <c r="E6430" s="247"/>
      <c r="F6430" s="273"/>
      <c r="G6430" s="661"/>
      <c r="H6430" s="662"/>
    </row>
    <row r="6431" spans="1:8" s="240" customFormat="1">
      <c r="A6431" s="270"/>
      <c r="B6431" s="271"/>
      <c r="C6431" s="270"/>
      <c r="D6431" s="272"/>
      <c r="E6431" s="247"/>
      <c r="F6431" s="273"/>
      <c r="G6431" s="661"/>
      <c r="H6431" s="662"/>
    </row>
    <row r="6432" spans="1:8" s="240" customFormat="1">
      <c r="A6432" s="270"/>
      <c r="B6432" s="271"/>
      <c r="C6432" s="270"/>
      <c r="D6432" s="272"/>
      <c r="E6432" s="247"/>
      <c r="F6432" s="273"/>
      <c r="G6432" s="661"/>
      <c r="H6432" s="662"/>
    </row>
    <row r="6433" spans="1:8" s="240" customFormat="1">
      <c r="A6433" s="270"/>
      <c r="B6433" s="271"/>
      <c r="C6433" s="270"/>
      <c r="D6433" s="272"/>
      <c r="E6433" s="247"/>
      <c r="F6433" s="273"/>
      <c r="G6433" s="661"/>
      <c r="H6433" s="662"/>
    </row>
    <row r="6434" spans="1:8" s="240" customFormat="1">
      <c r="A6434" s="270"/>
      <c r="B6434" s="271"/>
      <c r="C6434" s="270"/>
      <c r="D6434" s="272"/>
      <c r="E6434" s="247"/>
      <c r="F6434" s="273"/>
      <c r="G6434" s="661"/>
      <c r="H6434" s="662"/>
    </row>
    <row r="6435" spans="1:8" s="240" customFormat="1">
      <c r="A6435" s="270"/>
      <c r="B6435" s="271"/>
      <c r="C6435" s="270"/>
      <c r="D6435" s="272"/>
      <c r="E6435" s="247"/>
      <c r="F6435" s="273"/>
      <c r="G6435" s="661"/>
      <c r="H6435" s="662"/>
    </row>
    <row r="6436" spans="1:8" s="240" customFormat="1">
      <c r="A6436" s="270"/>
      <c r="B6436" s="271"/>
      <c r="C6436" s="270"/>
      <c r="D6436" s="272"/>
      <c r="E6436" s="247"/>
      <c r="F6436" s="273"/>
      <c r="G6436" s="661"/>
      <c r="H6436" s="662"/>
    </row>
    <row r="6437" spans="1:8" s="240" customFormat="1">
      <c r="A6437" s="270"/>
      <c r="B6437" s="271"/>
      <c r="C6437" s="270"/>
      <c r="D6437" s="272"/>
      <c r="E6437" s="247"/>
      <c r="F6437" s="273"/>
      <c r="G6437" s="661"/>
      <c r="H6437" s="662"/>
    </row>
    <row r="6438" spans="1:8" s="240" customFormat="1">
      <c r="A6438" s="270"/>
      <c r="B6438" s="271"/>
      <c r="C6438" s="270"/>
      <c r="D6438" s="272"/>
      <c r="E6438" s="247"/>
      <c r="F6438" s="273"/>
      <c r="G6438" s="661"/>
      <c r="H6438" s="662"/>
    </row>
    <row r="6439" spans="1:8" s="240" customFormat="1">
      <c r="A6439" s="270"/>
      <c r="B6439" s="271"/>
      <c r="C6439" s="270"/>
      <c r="D6439" s="272"/>
      <c r="E6439" s="247"/>
      <c r="F6439" s="273"/>
      <c r="G6439" s="661"/>
      <c r="H6439" s="662"/>
    </row>
    <row r="6440" spans="1:8" s="240" customFormat="1">
      <c r="A6440" s="270"/>
      <c r="B6440" s="271"/>
      <c r="C6440" s="270"/>
      <c r="D6440" s="272"/>
      <c r="E6440" s="247"/>
      <c r="F6440" s="273"/>
      <c r="G6440" s="661"/>
      <c r="H6440" s="662"/>
    </row>
    <row r="6441" spans="1:8" s="240" customFormat="1">
      <c r="A6441" s="270"/>
      <c r="B6441" s="271"/>
      <c r="C6441" s="270"/>
      <c r="D6441" s="272"/>
      <c r="E6441" s="247"/>
      <c r="F6441" s="273"/>
      <c r="G6441" s="661"/>
      <c r="H6441" s="662"/>
    </row>
    <row r="6442" spans="1:8" s="240" customFormat="1">
      <c r="A6442" s="270"/>
      <c r="B6442" s="271"/>
      <c r="C6442" s="270"/>
      <c r="D6442" s="272"/>
      <c r="E6442" s="247"/>
      <c r="F6442" s="273"/>
      <c r="G6442" s="661"/>
      <c r="H6442" s="662"/>
    </row>
    <row r="6443" spans="1:8" s="240" customFormat="1">
      <c r="A6443" s="270"/>
      <c r="B6443" s="271"/>
      <c r="C6443" s="270"/>
      <c r="D6443" s="272"/>
      <c r="E6443" s="247"/>
      <c r="F6443" s="273"/>
      <c r="G6443" s="661"/>
      <c r="H6443" s="662"/>
    </row>
    <row r="6444" spans="1:8" s="240" customFormat="1">
      <c r="A6444" s="270"/>
      <c r="B6444" s="271"/>
      <c r="C6444" s="270"/>
      <c r="D6444" s="272"/>
      <c r="E6444" s="247"/>
      <c r="F6444" s="273"/>
      <c r="G6444" s="661"/>
      <c r="H6444" s="662"/>
    </row>
    <row r="6445" spans="1:8" s="240" customFormat="1">
      <c r="A6445" s="270"/>
      <c r="B6445" s="271"/>
      <c r="C6445" s="270"/>
      <c r="D6445" s="272"/>
      <c r="E6445" s="247"/>
      <c r="F6445" s="273"/>
      <c r="G6445" s="661"/>
      <c r="H6445" s="662"/>
    </row>
    <row r="6446" spans="1:8" s="240" customFormat="1">
      <c r="A6446" s="270"/>
      <c r="B6446" s="271"/>
      <c r="C6446" s="270"/>
      <c r="D6446" s="272"/>
      <c r="E6446" s="247"/>
      <c r="F6446" s="273"/>
      <c r="G6446" s="661"/>
      <c r="H6446" s="662"/>
    </row>
    <row r="6447" spans="1:8" s="240" customFormat="1">
      <c r="A6447" s="270"/>
      <c r="B6447" s="271"/>
      <c r="C6447" s="270"/>
      <c r="D6447" s="272"/>
      <c r="E6447" s="247"/>
      <c r="F6447" s="273"/>
      <c r="G6447" s="661"/>
      <c r="H6447" s="662"/>
    </row>
    <row r="6448" spans="1:8" s="240" customFormat="1">
      <c r="A6448" s="270"/>
      <c r="B6448" s="271"/>
      <c r="C6448" s="270"/>
      <c r="D6448" s="272"/>
      <c r="E6448" s="247"/>
      <c r="F6448" s="273"/>
      <c r="G6448" s="661"/>
      <c r="H6448" s="662"/>
    </row>
    <row r="6449" spans="1:8" s="240" customFormat="1">
      <c r="A6449" s="270"/>
      <c r="B6449" s="271"/>
      <c r="C6449" s="270"/>
      <c r="D6449" s="272"/>
      <c r="E6449" s="247"/>
      <c r="F6449" s="273"/>
      <c r="G6449" s="661"/>
      <c r="H6449" s="662"/>
    </row>
    <row r="6450" spans="1:8" s="240" customFormat="1">
      <c r="A6450" s="270"/>
      <c r="B6450" s="271"/>
      <c r="C6450" s="270"/>
      <c r="D6450" s="272"/>
      <c r="E6450" s="247"/>
      <c r="F6450" s="273"/>
      <c r="G6450" s="661"/>
      <c r="H6450" s="662"/>
    </row>
    <row r="6451" spans="1:8" s="240" customFormat="1">
      <c r="A6451" s="270"/>
      <c r="B6451" s="271"/>
      <c r="C6451" s="270"/>
      <c r="D6451" s="272"/>
      <c r="E6451" s="247"/>
      <c r="F6451" s="273"/>
      <c r="G6451" s="661"/>
      <c r="H6451" s="662"/>
    </row>
    <row r="6452" spans="1:8" s="240" customFormat="1">
      <c r="A6452" s="270"/>
      <c r="B6452" s="271"/>
      <c r="C6452" s="270"/>
      <c r="D6452" s="272"/>
      <c r="E6452" s="247"/>
      <c r="F6452" s="273"/>
      <c r="G6452" s="661"/>
      <c r="H6452" s="662"/>
    </row>
    <row r="6453" spans="1:8" s="240" customFormat="1">
      <c r="A6453" s="270"/>
      <c r="B6453" s="271"/>
      <c r="C6453" s="270"/>
      <c r="D6453" s="272"/>
      <c r="E6453" s="247"/>
      <c r="F6453" s="273"/>
      <c r="G6453" s="661"/>
      <c r="H6453" s="662"/>
    </row>
    <row r="6454" spans="1:8" s="240" customFormat="1">
      <c r="A6454" s="270"/>
      <c r="B6454" s="271"/>
      <c r="C6454" s="270"/>
      <c r="D6454" s="272"/>
      <c r="E6454" s="247"/>
      <c r="F6454" s="273"/>
      <c r="G6454" s="661"/>
      <c r="H6454" s="662"/>
    </row>
    <row r="6455" spans="1:8" s="240" customFormat="1">
      <c r="A6455" s="270"/>
      <c r="B6455" s="271"/>
      <c r="C6455" s="270"/>
      <c r="D6455" s="272"/>
      <c r="E6455" s="247"/>
      <c r="F6455" s="273"/>
      <c r="G6455" s="661"/>
      <c r="H6455" s="662"/>
    </row>
    <row r="6456" spans="1:8" s="240" customFormat="1">
      <c r="A6456" s="270"/>
      <c r="B6456" s="271"/>
      <c r="C6456" s="270"/>
      <c r="D6456" s="272"/>
      <c r="E6456" s="247"/>
      <c r="F6456" s="273"/>
      <c r="G6456" s="661"/>
      <c r="H6456" s="662"/>
    </row>
    <row r="6457" spans="1:8" s="240" customFormat="1">
      <c r="A6457" s="270"/>
      <c r="B6457" s="271"/>
      <c r="C6457" s="270"/>
      <c r="D6457" s="272"/>
      <c r="E6457" s="247"/>
      <c r="F6457" s="273"/>
      <c r="G6457" s="661"/>
      <c r="H6457" s="662"/>
    </row>
    <row r="6458" spans="1:8" s="240" customFormat="1">
      <c r="A6458" s="270"/>
      <c r="B6458" s="271"/>
      <c r="C6458" s="270"/>
      <c r="D6458" s="272"/>
      <c r="E6458" s="247"/>
      <c r="F6458" s="273"/>
      <c r="G6458" s="661"/>
      <c r="H6458" s="662"/>
    </row>
    <row r="6459" spans="1:8" s="240" customFormat="1">
      <c r="A6459" s="270"/>
      <c r="B6459" s="271"/>
      <c r="C6459" s="270"/>
      <c r="D6459" s="272"/>
      <c r="E6459" s="247"/>
      <c r="F6459" s="273"/>
      <c r="G6459" s="661"/>
      <c r="H6459" s="662"/>
    </row>
    <row r="6460" spans="1:8" s="240" customFormat="1">
      <c r="A6460" s="270"/>
      <c r="B6460" s="271"/>
      <c r="C6460" s="270"/>
      <c r="D6460" s="272"/>
      <c r="E6460" s="247"/>
      <c r="F6460" s="273"/>
      <c r="G6460" s="661"/>
      <c r="H6460" s="662"/>
    </row>
    <row r="6461" spans="1:8" s="240" customFormat="1">
      <c r="A6461" s="270"/>
      <c r="B6461" s="271"/>
      <c r="C6461" s="270"/>
      <c r="D6461" s="272"/>
      <c r="E6461" s="247"/>
      <c r="F6461" s="273"/>
      <c r="G6461" s="661"/>
      <c r="H6461" s="662"/>
    </row>
    <row r="6462" spans="1:8" s="240" customFormat="1">
      <c r="A6462" s="270"/>
      <c r="B6462" s="271"/>
      <c r="C6462" s="270"/>
      <c r="D6462" s="272"/>
      <c r="E6462" s="247"/>
      <c r="F6462" s="273"/>
      <c r="G6462" s="661"/>
      <c r="H6462" s="662"/>
    </row>
    <row r="6463" spans="1:8" s="240" customFormat="1">
      <c r="A6463" s="270"/>
      <c r="B6463" s="271"/>
      <c r="C6463" s="270"/>
      <c r="D6463" s="272"/>
      <c r="E6463" s="247"/>
      <c r="F6463" s="273"/>
      <c r="G6463" s="661"/>
      <c r="H6463" s="662"/>
    </row>
    <row r="6464" spans="1:8" s="240" customFormat="1">
      <c r="A6464" s="270"/>
      <c r="B6464" s="271"/>
      <c r="C6464" s="270"/>
      <c r="D6464" s="272"/>
      <c r="E6464" s="247"/>
      <c r="F6464" s="273"/>
      <c r="G6464" s="661"/>
      <c r="H6464" s="662"/>
    </row>
    <row r="6465" spans="1:8" s="240" customFormat="1">
      <c r="A6465" s="270"/>
      <c r="B6465" s="271"/>
      <c r="C6465" s="270"/>
      <c r="D6465" s="272"/>
      <c r="E6465" s="247"/>
      <c r="F6465" s="273"/>
      <c r="G6465" s="661"/>
      <c r="H6465" s="662"/>
    </row>
    <row r="6466" spans="1:8" s="240" customFormat="1">
      <c r="A6466" s="270"/>
      <c r="B6466" s="271"/>
      <c r="C6466" s="270"/>
      <c r="D6466" s="272"/>
      <c r="E6466" s="247"/>
      <c r="F6466" s="273"/>
      <c r="G6466" s="661"/>
      <c r="H6466" s="662"/>
    </row>
    <row r="6467" spans="1:8" s="240" customFormat="1">
      <c r="A6467" s="270"/>
      <c r="B6467" s="271"/>
      <c r="C6467" s="270"/>
      <c r="D6467" s="272"/>
      <c r="E6467" s="247"/>
      <c r="F6467" s="273"/>
      <c r="G6467" s="661"/>
      <c r="H6467" s="662"/>
    </row>
    <row r="6468" spans="1:8" s="240" customFormat="1">
      <c r="A6468" s="270"/>
      <c r="B6468" s="271"/>
      <c r="C6468" s="270"/>
      <c r="D6468" s="272"/>
      <c r="E6468" s="247"/>
      <c r="F6468" s="273"/>
      <c r="G6468" s="661"/>
      <c r="H6468" s="662"/>
    </row>
    <row r="6469" spans="1:8" s="240" customFormat="1">
      <c r="A6469" s="270"/>
      <c r="B6469" s="271"/>
      <c r="C6469" s="270"/>
      <c r="D6469" s="272"/>
      <c r="E6469" s="247"/>
      <c r="F6469" s="273"/>
      <c r="G6469" s="661"/>
      <c r="H6469" s="662"/>
    </row>
    <row r="6470" spans="1:8" s="240" customFormat="1">
      <c r="A6470" s="270"/>
      <c r="B6470" s="271"/>
      <c r="C6470" s="270"/>
      <c r="D6470" s="272"/>
      <c r="E6470" s="247"/>
      <c r="F6470" s="273"/>
      <c r="G6470" s="661"/>
      <c r="H6470" s="662"/>
    </row>
    <row r="6471" spans="1:8" s="240" customFormat="1">
      <c r="A6471" s="270"/>
      <c r="B6471" s="271"/>
      <c r="C6471" s="270"/>
      <c r="D6471" s="272"/>
      <c r="E6471" s="247"/>
      <c r="F6471" s="273"/>
      <c r="G6471" s="661"/>
      <c r="H6471" s="662"/>
    </row>
    <row r="6472" spans="1:8" s="240" customFormat="1">
      <c r="A6472" s="270"/>
      <c r="B6472" s="271"/>
      <c r="C6472" s="270"/>
      <c r="D6472" s="272"/>
      <c r="E6472" s="247"/>
      <c r="F6472" s="273"/>
      <c r="G6472" s="661"/>
      <c r="H6472" s="662"/>
    </row>
    <row r="6473" spans="1:8" s="240" customFormat="1">
      <c r="A6473" s="270"/>
      <c r="B6473" s="271"/>
      <c r="C6473" s="270"/>
      <c r="D6473" s="272"/>
      <c r="E6473" s="247"/>
      <c r="F6473" s="273"/>
      <c r="G6473" s="661"/>
      <c r="H6473" s="662"/>
    </row>
    <row r="6474" spans="1:8" s="240" customFormat="1">
      <c r="A6474" s="270"/>
      <c r="B6474" s="271"/>
      <c r="C6474" s="270"/>
      <c r="D6474" s="272"/>
      <c r="E6474" s="247"/>
      <c r="F6474" s="273"/>
      <c r="G6474" s="661"/>
      <c r="H6474" s="662"/>
    </row>
    <row r="6475" spans="1:8" s="240" customFormat="1">
      <c r="A6475" s="270"/>
      <c r="B6475" s="271"/>
      <c r="C6475" s="270"/>
      <c r="D6475" s="272"/>
      <c r="E6475" s="247"/>
      <c r="F6475" s="273"/>
      <c r="G6475" s="661"/>
      <c r="H6475" s="662"/>
    </row>
    <row r="6476" spans="1:8" s="240" customFormat="1">
      <c r="A6476" s="270"/>
      <c r="B6476" s="271"/>
      <c r="C6476" s="270"/>
      <c r="D6476" s="272"/>
      <c r="E6476" s="247"/>
      <c r="F6476" s="273"/>
      <c r="G6476" s="661"/>
      <c r="H6476" s="662"/>
    </row>
    <row r="6477" spans="1:8" s="240" customFormat="1">
      <c r="A6477" s="270"/>
      <c r="B6477" s="271"/>
      <c r="C6477" s="270"/>
      <c r="D6477" s="272"/>
      <c r="E6477" s="247"/>
      <c r="F6477" s="273"/>
      <c r="G6477" s="661"/>
      <c r="H6477" s="662"/>
    </row>
    <row r="6478" spans="1:8" s="240" customFormat="1">
      <c r="A6478" s="270"/>
      <c r="B6478" s="271"/>
      <c r="C6478" s="270"/>
      <c r="D6478" s="272"/>
      <c r="E6478" s="247"/>
      <c r="F6478" s="273"/>
      <c r="G6478" s="661"/>
      <c r="H6478" s="662"/>
    </row>
    <row r="6479" spans="1:8" s="240" customFormat="1">
      <c r="A6479" s="270"/>
      <c r="B6479" s="271"/>
      <c r="C6479" s="270"/>
      <c r="D6479" s="272"/>
      <c r="E6479" s="247"/>
      <c r="F6479" s="273"/>
      <c r="G6479" s="661"/>
      <c r="H6479" s="662"/>
    </row>
    <row r="6480" spans="1:8" s="240" customFormat="1">
      <c r="A6480" s="270"/>
      <c r="B6480" s="271"/>
      <c r="C6480" s="270"/>
      <c r="D6480" s="272"/>
      <c r="E6480" s="247"/>
      <c r="F6480" s="273"/>
      <c r="G6480" s="661"/>
      <c r="H6480" s="662"/>
    </row>
    <row r="6481" spans="1:8" s="240" customFormat="1">
      <c r="A6481" s="270"/>
      <c r="B6481" s="271"/>
      <c r="C6481" s="270"/>
      <c r="D6481" s="272"/>
      <c r="E6481" s="247"/>
      <c r="F6481" s="273"/>
      <c r="G6481" s="661"/>
      <c r="H6481" s="662"/>
    </row>
    <row r="6482" spans="1:8" s="240" customFormat="1">
      <c r="A6482" s="270"/>
      <c r="B6482" s="271"/>
      <c r="C6482" s="270"/>
      <c r="D6482" s="272"/>
      <c r="E6482" s="247"/>
      <c r="F6482" s="273"/>
      <c r="G6482" s="661"/>
      <c r="H6482" s="662"/>
    </row>
    <row r="6483" spans="1:8" s="240" customFormat="1">
      <c r="A6483" s="270"/>
      <c r="B6483" s="271"/>
      <c r="C6483" s="270"/>
      <c r="D6483" s="272"/>
      <c r="E6483" s="247"/>
      <c r="F6483" s="273"/>
      <c r="G6483" s="661"/>
      <c r="H6483" s="662"/>
    </row>
    <row r="6484" spans="1:8" s="240" customFormat="1">
      <c r="A6484" s="270"/>
      <c r="B6484" s="271"/>
      <c r="C6484" s="270"/>
      <c r="D6484" s="272"/>
      <c r="E6484" s="247"/>
      <c r="F6484" s="273"/>
      <c r="G6484" s="661"/>
      <c r="H6484" s="662"/>
    </row>
    <row r="6485" spans="1:8" s="240" customFormat="1">
      <c r="A6485" s="270"/>
      <c r="B6485" s="271"/>
      <c r="C6485" s="270"/>
      <c r="D6485" s="272"/>
      <c r="E6485" s="247"/>
      <c r="F6485" s="273"/>
      <c r="G6485" s="661"/>
      <c r="H6485" s="662"/>
    </row>
    <row r="6486" spans="1:8" s="240" customFormat="1">
      <c r="A6486" s="270"/>
      <c r="B6486" s="271"/>
      <c r="C6486" s="270"/>
      <c r="D6486" s="272"/>
      <c r="E6486" s="247"/>
      <c r="F6486" s="273"/>
      <c r="G6486" s="661"/>
      <c r="H6486" s="662"/>
    </row>
    <row r="6487" spans="1:8" s="240" customFormat="1">
      <c r="A6487" s="270"/>
      <c r="B6487" s="271"/>
      <c r="C6487" s="270"/>
      <c r="D6487" s="272"/>
      <c r="E6487" s="247"/>
      <c r="F6487" s="273"/>
      <c r="G6487" s="661"/>
      <c r="H6487" s="662"/>
    </row>
    <row r="6488" spans="1:8" s="240" customFormat="1">
      <c r="A6488" s="270"/>
      <c r="B6488" s="271"/>
      <c r="C6488" s="270"/>
      <c r="D6488" s="272"/>
      <c r="E6488" s="247"/>
      <c r="F6488" s="273"/>
      <c r="G6488" s="661"/>
      <c r="H6488" s="662"/>
    </row>
    <row r="6489" spans="1:8" s="240" customFormat="1">
      <c r="A6489" s="270"/>
      <c r="B6489" s="271"/>
      <c r="C6489" s="270"/>
      <c r="D6489" s="272"/>
      <c r="E6489" s="247"/>
      <c r="F6489" s="273"/>
      <c r="G6489" s="661"/>
      <c r="H6489" s="662"/>
    </row>
    <row r="6490" spans="1:8" s="240" customFormat="1">
      <c r="A6490" s="270"/>
      <c r="B6490" s="271"/>
      <c r="C6490" s="270"/>
      <c r="D6490" s="272"/>
      <c r="E6490" s="247"/>
      <c r="F6490" s="273"/>
      <c r="G6490" s="661"/>
      <c r="H6490" s="662"/>
    </row>
    <row r="6491" spans="1:8" s="240" customFormat="1">
      <c r="A6491" s="270"/>
      <c r="B6491" s="271"/>
      <c r="C6491" s="270"/>
      <c r="D6491" s="272"/>
      <c r="E6491" s="247"/>
      <c r="F6491" s="273"/>
      <c r="G6491" s="661"/>
      <c r="H6491" s="662"/>
    </row>
    <row r="6492" spans="1:8" s="240" customFormat="1">
      <c r="A6492" s="270"/>
      <c r="B6492" s="271"/>
      <c r="C6492" s="270"/>
      <c r="D6492" s="272"/>
      <c r="E6492" s="247"/>
      <c r="F6492" s="273"/>
      <c r="G6492" s="661"/>
      <c r="H6492" s="662"/>
    </row>
    <row r="6493" spans="1:8" s="240" customFormat="1">
      <c r="A6493" s="270"/>
      <c r="B6493" s="271"/>
      <c r="C6493" s="270"/>
      <c r="D6493" s="272"/>
      <c r="E6493" s="247"/>
      <c r="F6493" s="273"/>
      <c r="G6493" s="661"/>
      <c r="H6493" s="662"/>
    </row>
    <row r="6494" spans="1:8" s="240" customFormat="1">
      <c r="A6494" s="270"/>
      <c r="B6494" s="271"/>
      <c r="C6494" s="270"/>
      <c r="D6494" s="272"/>
      <c r="E6494" s="247"/>
      <c r="F6494" s="273"/>
      <c r="G6494" s="661"/>
      <c r="H6494" s="662"/>
    </row>
    <row r="6495" spans="1:8" s="240" customFormat="1">
      <c r="A6495" s="270"/>
      <c r="B6495" s="271"/>
      <c r="C6495" s="270"/>
      <c r="D6495" s="272"/>
      <c r="E6495" s="247"/>
      <c r="F6495" s="273"/>
      <c r="G6495" s="661"/>
      <c r="H6495" s="662"/>
    </row>
    <row r="6496" spans="1:8" s="240" customFormat="1">
      <c r="A6496" s="270"/>
      <c r="B6496" s="271"/>
      <c r="C6496" s="270"/>
      <c r="D6496" s="272"/>
      <c r="E6496" s="247"/>
      <c r="F6496" s="273"/>
      <c r="G6496" s="661"/>
      <c r="H6496" s="662"/>
    </row>
    <row r="6497" spans="1:8" s="240" customFormat="1">
      <c r="A6497" s="270"/>
      <c r="B6497" s="271"/>
      <c r="C6497" s="270"/>
      <c r="D6497" s="272"/>
      <c r="E6497" s="247"/>
      <c r="F6497" s="273"/>
      <c r="G6497" s="661"/>
      <c r="H6497" s="662"/>
    </row>
    <row r="6498" spans="1:8" s="240" customFormat="1">
      <c r="A6498" s="270"/>
      <c r="B6498" s="271"/>
      <c r="C6498" s="270"/>
      <c r="D6498" s="272"/>
      <c r="E6498" s="247"/>
      <c r="F6498" s="273"/>
      <c r="G6498" s="661"/>
      <c r="H6498" s="662"/>
    </row>
    <row r="6499" spans="1:8" s="240" customFormat="1">
      <c r="A6499" s="270"/>
      <c r="B6499" s="271"/>
      <c r="C6499" s="270"/>
      <c r="D6499" s="272"/>
      <c r="E6499" s="247"/>
      <c r="F6499" s="273"/>
      <c r="G6499" s="661"/>
      <c r="H6499" s="662"/>
    </row>
    <row r="6500" spans="1:8" s="240" customFormat="1">
      <c r="A6500" s="270"/>
      <c r="B6500" s="271"/>
      <c r="C6500" s="270"/>
      <c r="D6500" s="272"/>
      <c r="E6500" s="247"/>
      <c r="F6500" s="273"/>
      <c r="G6500" s="661"/>
      <c r="H6500" s="662"/>
    </row>
    <row r="6501" spans="1:8" s="240" customFormat="1">
      <c r="A6501" s="270"/>
      <c r="B6501" s="271"/>
      <c r="C6501" s="270"/>
      <c r="D6501" s="272"/>
      <c r="E6501" s="247"/>
      <c r="F6501" s="273"/>
      <c r="G6501" s="661"/>
      <c r="H6501" s="662"/>
    </row>
    <row r="6502" spans="1:8" s="240" customFormat="1">
      <c r="A6502" s="270"/>
      <c r="B6502" s="271"/>
      <c r="C6502" s="270"/>
      <c r="D6502" s="272"/>
      <c r="E6502" s="247"/>
      <c r="F6502" s="273"/>
      <c r="G6502" s="661"/>
      <c r="H6502" s="662"/>
    </row>
    <row r="6503" spans="1:8" s="240" customFormat="1">
      <c r="A6503" s="270"/>
      <c r="B6503" s="271"/>
      <c r="C6503" s="270"/>
      <c r="D6503" s="272"/>
      <c r="E6503" s="247"/>
      <c r="F6503" s="273"/>
      <c r="G6503" s="661"/>
      <c r="H6503" s="662"/>
    </row>
    <row r="6504" spans="1:8" s="240" customFormat="1">
      <c r="A6504" s="270"/>
      <c r="B6504" s="271"/>
      <c r="C6504" s="270"/>
      <c r="D6504" s="272"/>
      <c r="E6504" s="247"/>
      <c r="F6504" s="273"/>
      <c r="G6504" s="661"/>
      <c r="H6504" s="662"/>
    </row>
    <row r="6505" spans="1:8" s="240" customFormat="1">
      <c r="A6505" s="270"/>
      <c r="B6505" s="271"/>
      <c r="C6505" s="270"/>
      <c r="D6505" s="272"/>
      <c r="E6505" s="247"/>
      <c r="F6505" s="273"/>
      <c r="G6505" s="661"/>
      <c r="H6505" s="662"/>
    </row>
    <row r="6506" spans="1:8" s="240" customFormat="1">
      <c r="A6506" s="270"/>
      <c r="B6506" s="271"/>
      <c r="C6506" s="270"/>
      <c r="D6506" s="272"/>
      <c r="E6506" s="247"/>
      <c r="F6506" s="273"/>
      <c r="G6506" s="661"/>
      <c r="H6506" s="662"/>
    </row>
    <row r="6507" spans="1:8" s="240" customFormat="1">
      <c r="A6507" s="270"/>
      <c r="B6507" s="271"/>
      <c r="C6507" s="270"/>
      <c r="D6507" s="272"/>
      <c r="E6507" s="247"/>
      <c r="F6507" s="273"/>
      <c r="G6507" s="661"/>
      <c r="H6507" s="662"/>
    </row>
    <row r="6508" spans="1:8" s="240" customFormat="1">
      <c r="A6508" s="270"/>
      <c r="B6508" s="271"/>
      <c r="C6508" s="270"/>
      <c r="D6508" s="272"/>
      <c r="E6508" s="247"/>
      <c r="F6508" s="273"/>
      <c r="G6508" s="661"/>
      <c r="H6508" s="662"/>
    </row>
    <row r="6509" spans="1:8" s="240" customFormat="1">
      <c r="A6509" s="270"/>
      <c r="B6509" s="271"/>
      <c r="C6509" s="270"/>
      <c r="D6509" s="272"/>
      <c r="E6509" s="247"/>
      <c r="F6509" s="273"/>
      <c r="G6509" s="661"/>
      <c r="H6509" s="662"/>
    </row>
    <row r="6510" spans="1:8" s="240" customFormat="1">
      <c r="A6510" s="270"/>
      <c r="B6510" s="271"/>
      <c r="C6510" s="270"/>
      <c r="D6510" s="272"/>
      <c r="E6510" s="247"/>
      <c r="F6510" s="273"/>
      <c r="G6510" s="661"/>
      <c r="H6510" s="662"/>
    </row>
    <row r="6511" spans="1:8" s="240" customFormat="1">
      <c r="A6511" s="270"/>
      <c r="B6511" s="271"/>
      <c r="C6511" s="270"/>
      <c r="D6511" s="272"/>
      <c r="E6511" s="247"/>
      <c r="F6511" s="273"/>
      <c r="G6511" s="661"/>
      <c r="H6511" s="662"/>
    </row>
    <row r="6512" spans="1:8" s="240" customFormat="1">
      <c r="A6512" s="270"/>
      <c r="B6512" s="271"/>
      <c r="C6512" s="270"/>
      <c r="D6512" s="272"/>
      <c r="E6512" s="247"/>
      <c r="F6512" s="273"/>
      <c r="G6512" s="661"/>
      <c r="H6512" s="662"/>
    </row>
    <row r="6513" spans="1:8" s="240" customFormat="1">
      <c r="A6513" s="270"/>
      <c r="B6513" s="271"/>
      <c r="C6513" s="270"/>
      <c r="D6513" s="272"/>
      <c r="E6513" s="247"/>
      <c r="F6513" s="273"/>
      <c r="G6513" s="661"/>
      <c r="H6513" s="662"/>
    </row>
    <row r="6514" spans="1:8" s="240" customFormat="1">
      <c r="A6514" s="270"/>
      <c r="B6514" s="271"/>
      <c r="C6514" s="270"/>
      <c r="D6514" s="272"/>
      <c r="E6514" s="247"/>
      <c r="F6514" s="273"/>
      <c r="G6514" s="661"/>
      <c r="H6514" s="662"/>
    </row>
    <row r="6515" spans="1:8" s="240" customFormat="1">
      <c r="A6515" s="270"/>
      <c r="B6515" s="271"/>
      <c r="C6515" s="270"/>
      <c r="D6515" s="272"/>
      <c r="E6515" s="247"/>
      <c r="F6515" s="273"/>
      <c r="G6515" s="661"/>
      <c r="H6515" s="662"/>
    </row>
    <row r="6516" spans="1:8" s="240" customFormat="1">
      <c r="A6516" s="270"/>
      <c r="B6516" s="271"/>
      <c r="C6516" s="270"/>
      <c r="D6516" s="272"/>
      <c r="E6516" s="247"/>
      <c r="F6516" s="273"/>
      <c r="G6516" s="661"/>
      <c r="H6516" s="662"/>
    </row>
    <row r="6517" spans="1:8" s="240" customFormat="1">
      <c r="A6517" s="270"/>
      <c r="B6517" s="271"/>
      <c r="C6517" s="270"/>
      <c r="D6517" s="272"/>
      <c r="E6517" s="247"/>
      <c r="F6517" s="273"/>
      <c r="G6517" s="661"/>
      <c r="H6517" s="662"/>
    </row>
    <row r="6518" spans="1:8" s="240" customFormat="1">
      <c r="A6518" s="270"/>
      <c r="B6518" s="271"/>
      <c r="C6518" s="270"/>
      <c r="D6518" s="272"/>
      <c r="E6518" s="247"/>
      <c r="F6518" s="273"/>
      <c r="G6518" s="661"/>
      <c r="H6518" s="662"/>
    </row>
    <row r="6519" spans="1:8" s="240" customFormat="1">
      <c r="A6519" s="270"/>
      <c r="B6519" s="271"/>
      <c r="C6519" s="270"/>
      <c r="D6519" s="272"/>
      <c r="E6519" s="247"/>
      <c r="F6519" s="273"/>
      <c r="G6519" s="661"/>
      <c r="H6519" s="662"/>
    </row>
    <row r="6520" spans="1:8" s="240" customFormat="1">
      <c r="A6520" s="270"/>
      <c r="B6520" s="271"/>
      <c r="C6520" s="270"/>
      <c r="D6520" s="272"/>
      <c r="E6520" s="247"/>
      <c r="F6520" s="273"/>
      <c r="G6520" s="661"/>
      <c r="H6520" s="662"/>
    </row>
    <row r="6521" spans="1:8" s="240" customFormat="1">
      <c r="A6521" s="270"/>
      <c r="B6521" s="271"/>
      <c r="C6521" s="270"/>
      <c r="D6521" s="272"/>
      <c r="E6521" s="247"/>
      <c r="F6521" s="273"/>
      <c r="G6521" s="661"/>
      <c r="H6521" s="662"/>
    </row>
    <row r="6522" spans="1:8" s="240" customFormat="1">
      <c r="A6522" s="270"/>
      <c r="B6522" s="271"/>
      <c r="C6522" s="270"/>
      <c r="D6522" s="272"/>
      <c r="E6522" s="247"/>
      <c r="F6522" s="273"/>
      <c r="G6522" s="661"/>
      <c r="H6522" s="662"/>
    </row>
    <row r="6523" spans="1:8" s="240" customFormat="1">
      <c r="A6523" s="270"/>
      <c r="B6523" s="271"/>
      <c r="C6523" s="270"/>
      <c r="D6523" s="272"/>
      <c r="E6523" s="247"/>
      <c r="F6523" s="273"/>
      <c r="G6523" s="661"/>
      <c r="H6523" s="662"/>
    </row>
    <row r="6524" spans="1:8" s="240" customFormat="1">
      <c r="A6524" s="270"/>
      <c r="B6524" s="271"/>
      <c r="C6524" s="270"/>
      <c r="D6524" s="272"/>
      <c r="E6524" s="247"/>
      <c r="F6524" s="273"/>
      <c r="G6524" s="661"/>
      <c r="H6524" s="662"/>
    </row>
    <row r="6525" spans="1:8" s="240" customFormat="1">
      <c r="A6525" s="270"/>
      <c r="B6525" s="271"/>
      <c r="C6525" s="270"/>
      <c r="D6525" s="272"/>
      <c r="E6525" s="247"/>
      <c r="F6525" s="273"/>
      <c r="G6525" s="661"/>
      <c r="H6525" s="662"/>
    </row>
    <row r="6526" spans="1:8" s="240" customFormat="1">
      <c r="A6526" s="270"/>
      <c r="B6526" s="271"/>
      <c r="C6526" s="270"/>
      <c r="D6526" s="272"/>
      <c r="E6526" s="247"/>
      <c r="F6526" s="273"/>
      <c r="G6526" s="661"/>
      <c r="H6526" s="662"/>
    </row>
    <row r="6527" spans="1:8" s="240" customFormat="1">
      <c r="A6527" s="270"/>
      <c r="B6527" s="271"/>
      <c r="C6527" s="270"/>
      <c r="D6527" s="272"/>
      <c r="E6527" s="247"/>
      <c r="F6527" s="273"/>
      <c r="G6527" s="661"/>
      <c r="H6527" s="662"/>
    </row>
    <row r="6528" spans="1:8" s="240" customFormat="1">
      <c r="A6528" s="270"/>
      <c r="B6528" s="271"/>
      <c r="C6528" s="270"/>
      <c r="D6528" s="272"/>
      <c r="E6528" s="247"/>
      <c r="F6528" s="273"/>
      <c r="G6528" s="661"/>
      <c r="H6528" s="662"/>
    </row>
    <row r="6529" spans="1:8" s="240" customFormat="1">
      <c r="A6529" s="270"/>
      <c r="B6529" s="271"/>
      <c r="C6529" s="270"/>
      <c r="D6529" s="272"/>
      <c r="E6529" s="247"/>
      <c r="F6529" s="273"/>
      <c r="G6529" s="661"/>
      <c r="H6529" s="662"/>
    </row>
    <row r="6530" spans="1:8" s="240" customFormat="1">
      <c r="A6530" s="270"/>
      <c r="B6530" s="271"/>
      <c r="C6530" s="270"/>
      <c r="D6530" s="272"/>
      <c r="E6530" s="247"/>
      <c r="F6530" s="273"/>
      <c r="G6530" s="661"/>
      <c r="H6530" s="662"/>
    </row>
    <row r="6531" spans="1:8" s="240" customFormat="1">
      <c r="A6531" s="270"/>
      <c r="B6531" s="271"/>
      <c r="C6531" s="270"/>
      <c r="D6531" s="272"/>
      <c r="E6531" s="247"/>
      <c r="F6531" s="273"/>
      <c r="G6531" s="661"/>
      <c r="H6531" s="662"/>
    </row>
    <row r="6532" spans="1:8" s="240" customFormat="1">
      <c r="A6532" s="270"/>
      <c r="B6532" s="271"/>
      <c r="C6532" s="270"/>
      <c r="D6532" s="272"/>
      <c r="E6532" s="247"/>
      <c r="F6532" s="273"/>
      <c r="G6532" s="661"/>
      <c r="H6532" s="662"/>
    </row>
    <row r="6533" spans="1:8" s="240" customFormat="1">
      <c r="A6533" s="270"/>
      <c r="B6533" s="271"/>
      <c r="C6533" s="270"/>
      <c r="D6533" s="272"/>
      <c r="E6533" s="247"/>
      <c r="F6533" s="273"/>
      <c r="G6533" s="661"/>
      <c r="H6533" s="662"/>
    </row>
    <row r="6534" spans="1:8" s="240" customFormat="1">
      <c r="A6534" s="270"/>
      <c r="B6534" s="271"/>
      <c r="C6534" s="270"/>
      <c r="D6534" s="272"/>
      <c r="E6534" s="247"/>
      <c r="F6534" s="273"/>
      <c r="G6534" s="661"/>
      <c r="H6534" s="662"/>
    </row>
    <row r="6535" spans="1:8" s="240" customFormat="1">
      <c r="A6535" s="270"/>
      <c r="B6535" s="271"/>
      <c r="C6535" s="270"/>
      <c r="D6535" s="272"/>
      <c r="E6535" s="247"/>
      <c r="F6535" s="273"/>
      <c r="G6535" s="661"/>
      <c r="H6535" s="662"/>
    </row>
    <row r="6536" spans="1:8" s="240" customFormat="1">
      <c r="A6536" s="270"/>
      <c r="B6536" s="271"/>
      <c r="C6536" s="270"/>
      <c r="D6536" s="272"/>
      <c r="E6536" s="247"/>
      <c r="F6536" s="273"/>
      <c r="G6536" s="661"/>
      <c r="H6536" s="662"/>
    </row>
    <row r="6537" spans="1:8" s="240" customFormat="1">
      <c r="A6537" s="270"/>
      <c r="B6537" s="271"/>
      <c r="C6537" s="270"/>
      <c r="D6537" s="272"/>
      <c r="E6537" s="247"/>
      <c r="F6537" s="273"/>
      <c r="G6537" s="661"/>
      <c r="H6537" s="662"/>
    </row>
    <row r="6538" spans="1:8" s="240" customFormat="1">
      <c r="A6538" s="270"/>
      <c r="B6538" s="271"/>
      <c r="C6538" s="270"/>
      <c r="D6538" s="272"/>
      <c r="E6538" s="247"/>
      <c r="F6538" s="273"/>
      <c r="G6538" s="661"/>
      <c r="H6538" s="662"/>
    </row>
    <row r="6539" spans="1:8" s="240" customFormat="1">
      <c r="A6539" s="270"/>
      <c r="B6539" s="271"/>
      <c r="C6539" s="270"/>
      <c r="D6539" s="272"/>
      <c r="E6539" s="247"/>
      <c r="F6539" s="273"/>
      <c r="G6539" s="661"/>
      <c r="H6539" s="662"/>
    </row>
    <row r="6540" spans="1:8" s="240" customFormat="1">
      <c r="A6540" s="270"/>
      <c r="B6540" s="271"/>
      <c r="C6540" s="270"/>
      <c r="D6540" s="272"/>
      <c r="E6540" s="247"/>
      <c r="F6540" s="273"/>
      <c r="G6540" s="661"/>
      <c r="H6540" s="662"/>
    </row>
    <row r="6541" spans="1:8" s="240" customFormat="1">
      <c r="A6541" s="270"/>
      <c r="B6541" s="271"/>
      <c r="C6541" s="270"/>
      <c r="D6541" s="272"/>
      <c r="E6541" s="247"/>
      <c r="F6541" s="273"/>
      <c r="G6541" s="661"/>
      <c r="H6541" s="662"/>
    </row>
    <row r="6542" spans="1:8" s="240" customFormat="1">
      <c r="A6542" s="270"/>
      <c r="B6542" s="271"/>
      <c r="C6542" s="270"/>
      <c r="D6542" s="272"/>
      <c r="E6542" s="247"/>
      <c r="F6542" s="273"/>
      <c r="G6542" s="661"/>
      <c r="H6542" s="662"/>
    </row>
    <row r="6543" spans="1:8" s="240" customFormat="1">
      <c r="A6543" s="270"/>
      <c r="B6543" s="271"/>
      <c r="C6543" s="270"/>
      <c r="D6543" s="272"/>
      <c r="E6543" s="247"/>
      <c r="F6543" s="273"/>
      <c r="G6543" s="661"/>
      <c r="H6543" s="662"/>
    </row>
    <row r="6544" spans="1:8" s="240" customFormat="1">
      <c r="A6544" s="270"/>
      <c r="B6544" s="271"/>
      <c r="C6544" s="270"/>
      <c r="D6544" s="272"/>
      <c r="E6544" s="247"/>
      <c r="F6544" s="273"/>
      <c r="G6544" s="661"/>
      <c r="H6544" s="662"/>
    </row>
    <row r="6545" spans="1:8" s="240" customFormat="1">
      <c r="A6545" s="270"/>
      <c r="B6545" s="271"/>
      <c r="C6545" s="270"/>
      <c r="D6545" s="272"/>
      <c r="E6545" s="247"/>
      <c r="F6545" s="273"/>
      <c r="G6545" s="661"/>
      <c r="H6545" s="662"/>
    </row>
    <row r="6546" spans="1:8" s="240" customFormat="1">
      <c r="A6546" s="270"/>
      <c r="B6546" s="271"/>
      <c r="C6546" s="270"/>
      <c r="D6546" s="272"/>
      <c r="E6546" s="247"/>
      <c r="F6546" s="273"/>
      <c r="G6546" s="661"/>
      <c r="H6546" s="662"/>
    </row>
    <row r="6547" spans="1:8" s="240" customFormat="1">
      <c r="A6547" s="270"/>
      <c r="B6547" s="271"/>
      <c r="C6547" s="270"/>
      <c r="D6547" s="272"/>
      <c r="E6547" s="247"/>
      <c r="F6547" s="273"/>
      <c r="G6547" s="661"/>
      <c r="H6547" s="662"/>
    </row>
    <row r="6548" spans="1:8" s="240" customFormat="1">
      <c r="A6548" s="270"/>
      <c r="B6548" s="271"/>
      <c r="C6548" s="270"/>
      <c r="D6548" s="272"/>
      <c r="E6548" s="247"/>
      <c r="F6548" s="273"/>
      <c r="G6548" s="661"/>
      <c r="H6548" s="662"/>
    </row>
    <row r="6549" spans="1:8" s="240" customFormat="1">
      <c r="A6549" s="270"/>
      <c r="B6549" s="271"/>
      <c r="C6549" s="270"/>
      <c r="D6549" s="272"/>
      <c r="E6549" s="247"/>
      <c r="F6549" s="273"/>
      <c r="G6549" s="661"/>
      <c r="H6549" s="662"/>
    </row>
    <row r="6550" spans="1:8" s="240" customFormat="1">
      <c r="A6550" s="270"/>
      <c r="B6550" s="271"/>
      <c r="C6550" s="270"/>
      <c r="D6550" s="272"/>
      <c r="E6550" s="247"/>
      <c r="F6550" s="273"/>
      <c r="G6550" s="661"/>
      <c r="H6550" s="662"/>
    </row>
    <row r="6551" spans="1:8" s="240" customFormat="1">
      <c r="A6551" s="270"/>
      <c r="B6551" s="271"/>
      <c r="C6551" s="270"/>
      <c r="D6551" s="272"/>
      <c r="E6551" s="247"/>
      <c r="F6551" s="273"/>
      <c r="G6551" s="661"/>
      <c r="H6551" s="662"/>
    </row>
    <row r="6552" spans="1:8" s="240" customFormat="1">
      <c r="A6552" s="270"/>
      <c r="B6552" s="271"/>
      <c r="C6552" s="270"/>
      <c r="D6552" s="272"/>
      <c r="E6552" s="247"/>
      <c r="F6552" s="273"/>
      <c r="G6552" s="661"/>
      <c r="H6552" s="662"/>
    </row>
    <row r="6553" spans="1:8" s="240" customFormat="1">
      <c r="A6553" s="270"/>
      <c r="B6553" s="271"/>
      <c r="C6553" s="270"/>
      <c r="D6553" s="272"/>
      <c r="E6553" s="247"/>
      <c r="F6553" s="273"/>
      <c r="G6553" s="661"/>
      <c r="H6553" s="662"/>
    </row>
    <row r="6554" spans="1:8" s="240" customFormat="1">
      <c r="A6554" s="270"/>
      <c r="B6554" s="271"/>
      <c r="C6554" s="270"/>
      <c r="D6554" s="272"/>
      <c r="E6554" s="247"/>
      <c r="F6554" s="273"/>
      <c r="G6554" s="661"/>
      <c r="H6554" s="662"/>
    </row>
    <row r="6555" spans="1:8" s="240" customFormat="1">
      <c r="A6555" s="270"/>
      <c r="B6555" s="271"/>
      <c r="C6555" s="270"/>
      <c r="D6555" s="272"/>
      <c r="E6555" s="247"/>
      <c r="F6555" s="273"/>
      <c r="G6555" s="661"/>
      <c r="H6555" s="662"/>
    </row>
    <row r="6556" spans="1:8" s="240" customFormat="1">
      <c r="A6556" s="270"/>
      <c r="B6556" s="271"/>
      <c r="C6556" s="270"/>
      <c r="D6556" s="272"/>
      <c r="E6556" s="247"/>
      <c r="F6556" s="273"/>
      <c r="G6556" s="661"/>
      <c r="H6556" s="662"/>
    </row>
    <row r="6557" spans="1:8" s="240" customFormat="1">
      <c r="A6557" s="270"/>
      <c r="B6557" s="271"/>
      <c r="C6557" s="270"/>
      <c r="D6557" s="272"/>
      <c r="E6557" s="247"/>
      <c r="F6557" s="273"/>
      <c r="G6557" s="661"/>
      <c r="H6557" s="662"/>
    </row>
    <row r="6558" spans="1:8" s="240" customFormat="1">
      <c r="A6558" s="270"/>
      <c r="B6558" s="271"/>
      <c r="C6558" s="270"/>
      <c r="D6558" s="272"/>
      <c r="E6558" s="247"/>
      <c r="F6558" s="273"/>
      <c r="G6558" s="661"/>
      <c r="H6558" s="662"/>
    </row>
    <row r="6559" spans="1:8" s="240" customFormat="1">
      <c r="A6559" s="270"/>
      <c r="B6559" s="271"/>
      <c r="C6559" s="270"/>
      <c r="D6559" s="272"/>
      <c r="E6559" s="247"/>
      <c r="F6559" s="273"/>
      <c r="G6559" s="661"/>
      <c r="H6559" s="662"/>
    </row>
    <row r="6560" spans="1:8" s="240" customFormat="1">
      <c r="A6560" s="270"/>
      <c r="B6560" s="271"/>
      <c r="C6560" s="270"/>
      <c r="D6560" s="272"/>
      <c r="E6560" s="247"/>
      <c r="F6560" s="273"/>
      <c r="G6560" s="661"/>
      <c r="H6560" s="662"/>
    </row>
    <row r="6561" spans="1:8" s="240" customFormat="1">
      <c r="A6561" s="270"/>
      <c r="B6561" s="271"/>
      <c r="C6561" s="270"/>
      <c r="D6561" s="272"/>
      <c r="E6561" s="247"/>
      <c r="F6561" s="273"/>
      <c r="G6561" s="661"/>
      <c r="H6561" s="662"/>
    </row>
    <row r="6562" spans="1:8" s="240" customFormat="1">
      <c r="A6562" s="270"/>
      <c r="B6562" s="271"/>
      <c r="C6562" s="270"/>
      <c r="D6562" s="272"/>
      <c r="E6562" s="247"/>
      <c r="F6562" s="273"/>
      <c r="G6562" s="661"/>
      <c r="H6562" s="662"/>
    </row>
    <row r="6563" spans="1:8" s="240" customFormat="1">
      <c r="A6563" s="270"/>
      <c r="B6563" s="271"/>
      <c r="C6563" s="270"/>
      <c r="D6563" s="272"/>
      <c r="E6563" s="247"/>
      <c r="F6563" s="273"/>
      <c r="G6563" s="661"/>
      <c r="H6563" s="662"/>
    </row>
    <row r="6564" spans="1:8" s="240" customFormat="1">
      <c r="A6564" s="270"/>
      <c r="B6564" s="271"/>
      <c r="C6564" s="270"/>
      <c r="D6564" s="272"/>
      <c r="E6564" s="247"/>
      <c r="F6564" s="273"/>
      <c r="G6564" s="661"/>
      <c r="H6564" s="662"/>
    </row>
    <row r="6565" spans="1:8" s="240" customFormat="1">
      <c r="A6565" s="270"/>
      <c r="B6565" s="271"/>
      <c r="C6565" s="270"/>
      <c r="D6565" s="272"/>
      <c r="E6565" s="247"/>
      <c r="F6565" s="273"/>
      <c r="G6565" s="661"/>
      <c r="H6565" s="662"/>
    </row>
    <row r="6566" spans="1:8" s="240" customFormat="1">
      <c r="A6566" s="270"/>
      <c r="B6566" s="271"/>
      <c r="C6566" s="270"/>
      <c r="D6566" s="272"/>
      <c r="E6566" s="247"/>
      <c r="F6566" s="273"/>
      <c r="G6566" s="661"/>
      <c r="H6566" s="662"/>
    </row>
    <row r="6567" spans="1:8" s="240" customFormat="1">
      <c r="A6567" s="270"/>
      <c r="B6567" s="271"/>
      <c r="C6567" s="270"/>
      <c r="D6567" s="272"/>
      <c r="E6567" s="247"/>
      <c r="F6567" s="273"/>
      <c r="G6567" s="661"/>
      <c r="H6567" s="662"/>
    </row>
    <row r="6568" spans="1:8" s="240" customFormat="1">
      <c r="A6568" s="270"/>
      <c r="B6568" s="271"/>
      <c r="C6568" s="270"/>
      <c r="D6568" s="272"/>
      <c r="E6568" s="247"/>
      <c r="F6568" s="273"/>
      <c r="G6568" s="661"/>
      <c r="H6568" s="662"/>
    </row>
    <row r="6569" spans="1:8" s="240" customFormat="1">
      <c r="A6569" s="270"/>
      <c r="B6569" s="271"/>
      <c r="C6569" s="270"/>
      <c r="D6569" s="272"/>
      <c r="E6569" s="247"/>
      <c r="F6569" s="273"/>
      <c r="G6569" s="661"/>
      <c r="H6569" s="662"/>
    </row>
    <row r="6570" spans="1:8" s="240" customFormat="1">
      <c r="A6570" s="270"/>
      <c r="B6570" s="271"/>
      <c r="C6570" s="270"/>
      <c r="D6570" s="272"/>
      <c r="E6570" s="247"/>
      <c r="F6570" s="273"/>
      <c r="G6570" s="661"/>
      <c r="H6570" s="662"/>
    </row>
    <row r="6571" spans="1:8" s="240" customFormat="1">
      <c r="A6571" s="270"/>
      <c r="B6571" s="271"/>
      <c r="C6571" s="270"/>
      <c r="D6571" s="272"/>
      <c r="E6571" s="247"/>
      <c r="F6571" s="273"/>
      <c r="G6571" s="661"/>
      <c r="H6571" s="662"/>
    </row>
    <row r="6572" spans="1:8" s="240" customFormat="1">
      <c r="A6572" s="270"/>
      <c r="B6572" s="271"/>
      <c r="C6572" s="270"/>
      <c r="D6572" s="272"/>
      <c r="E6572" s="247"/>
      <c r="F6572" s="273"/>
      <c r="G6572" s="661"/>
      <c r="H6572" s="662"/>
    </row>
    <row r="6573" spans="1:8" s="240" customFormat="1">
      <c r="A6573" s="270"/>
      <c r="B6573" s="271"/>
      <c r="C6573" s="270"/>
      <c r="D6573" s="272"/>
      <c r="E6573" s="247"/>
      <c r="F6573" s="273"/>
      <c r="G6573" s="661"/>
      <c r="H6573" s="662"/>
    </row>
    <row r="6574" spans="1:8" s="240" customFormat="1">
      <c r="A6574" s="270"/>
      <c r="B6574" s="271"/>
      <c r="C6574" s="270"/>
      <c r="D6574" s="272"/>
      <c r="E6574" s="247"/>
      <c r="F6574" s="273"/>
      <c r="G6574" s="661"/>
      <c r="H6574" s="662"/>
    </row>
    <row r="6575" spans="1:8" s="240" customFormat="1">
      <c r="A6575" s="270"/>
      <c r="B6575" s="271"/>
      <c r="C6575" s="270"/>
      <c r="D6575" s="272"/>
      <c r="E6575" s="247"/>
      <c r="F6575" s="273"/>
      <c r="G6575" s="661"/>
      <c r="H6575" s="662"/>
    </row>
    <row r="6576" spans="1:8" s="240" customFormat="1">
      <c r="A6576" s="270"/>
      <c r="B6576" s="271"/>
      <c r="C6576" s="270"/>
      <c r="D6576" s="272"/>
      <c r="E6576" s="247"/>
      <c r="F6576" s="273"/>
      <c r="G6576" s="661"/>
      <c r="H6576" s="662"/>
    </row>
    <row r="6577" spans="1:8" s="240" customFormat="1">
      <c r="A6577" s="270"/>
      <c r="B6577" s="271"/>
      <c r="C6577" s="270"/>
      <c r="D6577" s="272"/>
      <c r="E6577" s="247"/>
      <c r="F6577" s="273"/>
      <c r="G6577" s="661"/>
      <c r="H6577" s="662"/>
    </row>
    <row r="6578" spans="1:8" s="240" customFormat="1">
      <c r="A6578" s="270"/>
      <c r="B6578" s="271"/>
      <c r="C6578" s="270"/>
      <c r="D6578" s="272"/>
      <c r="E6578" s="247"/>
      <c r="F6578" s="273"/>
      <c r="G6578" s="661"/>
      <c r="H6578" s="662"/>
    </row>
    <row r="6579" spans="1:8" s="240" customFormat="1">
      <c r="A6579" s="270"/>
      <c r="B6579" s="271"/>
      <c r="C6579" s="270"/>
      <c r="D6579" s="272"/>
      <c r="E6579" s="247"/>
      <c r="F6579" s="273"/>
      <c r="G6579" s="661"/>
      <c r="H6579" s="662"/>
    </row>
    <row r="6580" spans="1:8" s="240" customFormat="1">
      <c r="A6580" s="270"/>
      <c r="B6580" s="271"/>
      <c r="C6580" s="270"/>
      <c r="D6580" s="272"/>
      <c r="E6580" s="247"/>
      <c r="F6580" s="273"/>
      <c r="G6580" s="661"/>
      <c r="H6580" s="662"/>
    </row>
    <row r="6581" spans="1:8" s="240" customFormat="1">
      <c r="A6581" s="270"/>
      <c r="B6581" s="271"/>
      <c r="C6581" s="270"/>
      <c r="D6581" s="272"/>
      <c r="E6581" s="247"/>
      <c r="F6581" s="273"/>
      <c r="G6581" s="661"/>
      <c r="H6581" s="662"/>
    </row>
    <row r="6582" spans="1:8" s="240" customFormat="1">
      <c r="A6582" s="270"/>
      <c r="B6582" s="271"/>
      <c r="C6582" s="270"/>
      <c r="D6582" s="272"/>
      <c r="E6582" s="247"/>
      <c r="F6582" s="273"/>
      <c r="G6582" s="661"/>
      <c r="H6582" s="662"/>
    </row>
    <row r="6583" spans="1:8" s="240" customFormat="1">
      <c r="A6583" s="270"/>
      <c r="B6583" s="271"/>
      <c r="C6583" s="270"/>
      <c r="D6583" s="272"/>
      <c r="E6583" s="247"/>
      <c r="F6583" s="273"/>
      <c r="G6583" s="661"/>
      <c r="H6583" s="662"/>
    </row>
    <row r="6584" spans="1:8" s="240" customFormat="1">
      <c r="A6584" s="270"/>
      <c r="B6584" s="271"/>
      <c r="C6584" s="270"/>
      <c r="D6584" s="272"/>
      <c r="E6584" s="247"/>
      <c r="F6584" s="273"/>
      <c r="G6584" s="661"/>
      <c r="H6584" s="662"/>
    </row>
    <row r="6585" spans="1:8" s="240" customFormat="1">
      <c r="A6585" s="270"/>
      <c r="B6585" s="271"/>
      <c r="C6585" s="270"/>
      <c r="D6585" s="272"/>
      <c r="E6585" s="247"/>
      <c r="F6585" s="273"/>
      <c r="G6585" s="661"/>
      <c r="H6585" s="662"/>
    </row>
    <row r="6586" spans="1:8" s="240" customFormat="1">
      <c r="A6586" s="270"/>
      <c r="B6586" s="271"/>
      <c r="C6586" s="270"/>
      <c r="D6586" s="272"/>
      <c r="E6586" s="247"/>
      <c r="F6586" s="273"/>
      <c r="G6586" s="661"/>
      <c r="H6586" s="662"/>
    </row>
    <row r="6587" spans="1:8" s="240" customFormat="1">
      <c r="A6587" s="270"/>
      <c r="B6587" s="271"/>
      <c r="C6587" s="270"/>
      <c r="D6587" s="272"/>
      <c r="E6587" s="247"/>
      <c r="F6587" s="273"/>
      <c r="G6587" s="661"/>
      <c r="H6587" s="662"/>
    </row>
    <row r="6588" spans="1:8" s="240" customFormat="1">
      <c r="A6588" s="270"/>
      <c r="B6588" s="271"/>
      <c r="C6588" s="270"/>
      <c r="D6588" s="272"/>
      <c r="E6588" s="247"/>
      <c r="F6588" s="273"/>
      <c r="G6588" s="661"/>
      <c r="H6588" s="662"/>
    </row>
    <row r="6589" spans="1:8" s="240" customFormat="1">
      <c r="A6589" s="270"/>
      <c r="B6589" s="271"/>
      <c r="C6589" s="270"/>
      <c r="D6589" s="272"/>
      <c r="E6589" s="247"/>
      <c r="F6589" s="273"/>
      <c r="G6589" s="661"/>
      <c r="H6589" s="662"/>
    </row>
    <row r="6590" spans="1:8" s="240" customFormat="1">
      <c r="A6590" s="270"/>
      <c r="B6590" s="271"/>
      <c r="C6590" s="270"/>
      <c r="D6590" s="272"/>
      <c r="E6590" s="247"/>
      <c r="F6590" s="273"/>
      <c r="G6590" s="661"/>
      <c r="H6590" s="662"/>
    </row>
    <row r="6591" spans="1:8" s="240" customFormat="1">
      <c r="A6591" s="270"/>
      <c r="B6591" s="271"/>
      <c r="C6591" s="270"/>
      <c r="D6591" s="272"/>
      <c r="E6591" s="247"/>
      <c r="F6591" s="273"/>
      <c r="G6591" s="661"/>
      <c r="H6591" s="662"/>
    </row>
    <row r="6592" spans="1:8" s="240" customFormat="1">
      <c r="A6592" s="270"/>
      <c r="B6592" s="271"/>
      <c r="C6592" s="270"/>
      <c r="D6592" s="272"/>
      <c r="E6592" s="247"/>
      <c r="F6592" s="273"/>
      <c r="G6592" s="661"/>
      <c r="H6592" s="662"/>
    </row>
    <row r="6593" spans="1:8" s="240" customFormat="1">
      <c r="A6593" s="270"/>
      <c r="B6593" s="271"/>
      <c r="C6593" s="270"/>
      <c r="D6593" s="272"/>
      <c r="E6593" s="247"/>
      <c r="F6593" s="273"/>
      <c r="G6593" s="661"/>
      <c r="H6593" s="662"/>
    </row>
    <row r="6594" spans="1:8" s="240" customFormat="1">
      <c r="A6594" s="270"/>
      <c r="B6594" s="271"/>
      <c r="C6594" s="270"/>
      <c r="D6594" s="272"/>
      <c r="E6594" s="247"/>
      <c r="F6594" s="273"/>
      <c r="G6594" s="661"/>
      <c r="H6594" s="662"/>
    </row>
    <row r="6595" spans="1:8" s="240" customFormat="1">
      <c r="A6595" s="270"/>
      <c r="B6595" s="271"/>
      <c r="C6595" s="270"/>
      <c r="D6595" s="272"/>
      <c r="E6595" s="247"/>
      <c r="F6595" s="273"/>
      <c r="G6595" s="661"/>
      <c r="H6595" s="662"/>
    </row>
    <row r="6596" spans="1:8" s="240" customFormat="1">
      <c r="A6596" s="270"/>
      <c r="B6596" s="271"/>
      <c r="C6596" s="270"/>
      <c r="D6596" s="272"/>
      <c r="E6596" s="247"/>
      <c r="F6596" s="273"/>
      <c r="G6596" s="661"/>
      <c r="H6596" s="662"/>
    </row>
    <row r="6597" spans="1:8" s="240" customFormat="1">
      <c r="A6597" s="270"/>
      <c r="B6597" s="271"/>
      <c r="C6597" s="270"/>
      <c r="D6597" s="272"/>
      <c r="E6597" s="247"/>
      <c r="F6597" s="273"/>
      <c r="G6597" s="661"/>
      <c r="H6597" s="662"/>
    </row>
    <row r="6598" spans="1:8" s="240" customFormat="1">
      <c r="A6598" s="270"/>
      <c r="B6598" s="271"/>
      <c r="C6598" s="270"/>
      <c r="D6598" s="272"/>
      <c r="E6598" s="247"/>
      <c r="F6598" s="273"/>
      <c r="G6598" s="661"/>
      <c r="H6598" s="662"/>
    </row>
    <row r="6599" spans="1:8" s="240" customFormat="1">
      <c r="A6599" s="270"/>
      <c r="B6599" s="271"/>
      <c r="C6599" s="270"/>
      <c r="D6599" s="272"/>
      <c r="E6599" s="247"/>
      <c r="F6599" s="273"/>
      <c r="G6599" s="661"/>
      <c r="H6599" s="662"/>
    </row>
    <row r="6600" spans="1:8" s="240" customFormat="1">
      <c r="A6600" s="270"/>
      <c r="B6600" s="271"/>
      <c r="C6600" s="270"/>
      <c r="D6600" s="272"/>
      <c r="E6600" s="247"/>
      <c r="F6600" s="273"/>
      <c r="G6600" s="661"/>
      <c r="H6600" s="662"/>
    </row>
    <row r="6601" spans="1:8" s="240" customFormat="1">
      <c r="A6601" s="270"/>
      <c r="B6601" s="271"/>
      <c r="C6601" s="270"/>
      <c r="D6601" s="272"/>
      <c r="E6601" s="247"/>
      <c r="F6601" s="273"/>
      <c r="G6601" s="661"/>
      <c r="H6601" s="662"/>
    </row>
    <row r="6602" spans="1:8" s="240" customFormat="1">
      <c r="A6602" s="270"/>
      <c r="B6602" s="271"/>
      <c r="C6602" s="270"/>
      <c r="D6602" s="272"/>
      <c r="E6602" s="247"/>
      <c r="F6602" s="273"/>
      <c r="G6602" s="661"/>
      <c r="H6602" s="662"/>
    </row>
    <row r="6603" spans="1:8" s="240" customFormat="1">
      <c r="A6603" s="270"/>
      <c r="B6603" s="271"/>
      <c r="C6603" s="270"/>
      <c r="D6603" s="272"/>
      <c r="E6603" s="247"/>
      <c r="F6603" s="273"/>
      <c r="G6603" s="661"/>
      <c r="H6603" s="662"/>
    </row>
    <row r="6604" spans="1:8" s="240" customFormat="1">
      <c r="A6604" s="270"/>
      <c r="B6604" s="271"/>
      <c r="C6604" s="270"/>
      <c r="D6604" s="272"/>
      <c r="E6604" s="247"/>
      <c r="F6604" s="273"/>
      <c r="G6604" s="661"/>
      <c r="H6604" s="662"/>
    </row>
    <row r="6605" spans="1:8" s="240" customFormat="1">
      <c r="A6605" s="270"/>
      <c r="B6605" s="271"/>
      <c r="C6605" s="270"/>
      <c r="D6605" s="272"/>
      <c r="E6605" s="247"/>
      <c r="F6605" s="273"/>
      <c r="G6605" s="661"/>
      <c r="H6605" s="662"/>
    </row>
    <row r="6606" spans="1:8" s="240" customFormat="1">
      <c r="A6606" s="270"/>
      <c r="B6606" s="271"/>
      <c r="C6606" s="270"/>
      <c r="D6606" s="272"/>
      <c r="E6606" s="247"/>
      <c r="F6606" s="273"/>
      <c r="G6606" s="661"/>
      <c r="H6606" s="662"/>
    </row>
    <row r="6607" spans="1:8" s="240" customFormat="1">
      <c r="A6607" s="270"/>
      <c r="B6607" s="271"/>
      <c r="C6607" s="270"/>
      <c r="D6607" s="272"/>
      <c r="E6607" s="247"/>
      <c r="F6607" s="273"/>
      <c r="G6607" s="661"/>
      <c r="H6607" s="662"/>
    </row>
    <row r="6608" spans="1:8" s="240" customFormat="1">
      <c r="A6608" s="270"/>
      <c r="B6608" s="271"/>
      <c r="C6608" s="270"/>
      <c r="D6608" s="272"/>
      <c r="E6608" s="247"/>
      <c r="F6608" s="273"/>
      <c r="G6608" s="661"/>
      <c r="H6608" s="662"/>
    </row>
    <row r="6609" spans="1:8" s="240" customFormat="1">
      <c r="A6609" s="270"/>
      <c r="B6609" s="271"/>
      <c r="C6609" s="270"/>
      <c r="D6609" s="272"/>
      <c r="E6609" s="247"/>
      <c r="F6609" s="273"/>
      <c r="G6609" s="661"/>
      <c r="H6609" s="662"/>
    </row>
    <row r="6610" spans="1:8" s="240" customFormat="1">
      <c r="A6610" s="270"/>
      <c r="B6610" s="271"/>
      <c r="C6610" s="270"/>
      <c r="D6610" s="272"/>
      <c r="E6610" s="247"/>
      <c r="F6610" s="273"/>
      <c r="G6610" s="661"/>
      <c r="H6610" s="662"/>
    </row>
    <row r="6611" spans="1:8" s="240" customFormat="1">
      <c r="A6611" s="270"/>
      <c r="B6611" s="271"/>
      <c r="C6611" s="270"/>
      <c r="D6611" s="272"/>
      <c r="E6611" s="247"/>
      <c r="F6611" s="273"/>
      <c r="G6611" s="661"/>
      <c r="H6611" s="662"/>
    </row>
    <row r="6612" spans="1:8" s="240" customFormat="1">
      <c r="A6612" s="270"/>
      <c r="B6612" s="271"/>
      <c r="C6612" s="270"/>
      <c r="D6612" s="272"/>
      <c r="E6612" s="247"/>
      <c r="F6612" s="273"/>
      <c r="G6612" s="661"/>
      <c r="H6612" s="662"/>
    </row>
    <row r="6613" spans="1:8" s="240" customFormat="1">
      <c r="A6613" s="270"/>
      <c r="B6613" s="271"/>
      <c r="C6613" s="270"/>
      <c r="D6613" s="272"/>
      <c r="E6613" s="247"/>
      <c r="F6613" s="273"/>
      <c r="G6613" s="661"/>
      <c r="H6613" s="662"/>
    </row>
    <row r="6614" spans="1:8" s="240" customFormat="1">
      <c r="A6614" s="270"/>
      <c r="B6614" s="271"/>
      <c r="C6614" s="270"/>
      <c r="D6614" s="272"/>
      <c r="E6614" s="247"/>
      <c r="F6614" s="273"/>
      <c r="G6614" s="661"/>
      <c r="H6614" s="662"/>
    </row>
    <row r="6615" spans="1:8" s="240" customFormat="1">
      <c r="A6615" s="270"/>
      <c r="B6615" s="271"/>
      <c r="C6615" s="270"/>
      <c r="D6615" s="272"/>
      <c r="E6615" s="247"/>
      <c r="F6615" s="273"/>
      <c r="G6615" s="661"/>
      <c r="H6615" s="662"/>
    </row>
    <row r="6616" spans="1:8" s="240" customFormat="1">
      <c r="A6616" s="270"/>
      <c r="B6616" s="271"/>
      <c r="C6616" s="270"/>
      <c r="D6616" s="272"/>
      <c r="E6616" s="247"/>
      <c r="F6616" s="273"/>
      <c r="G6616" s="661"/>
      <c r="H6616" s="662"/>
    </row>
    <row r="6617" spans="1:8" s="240" customFormat="1">
      <c r="A6617" s="270"/>
      <c r="B6617" s="271"/>
      <c r="C6617" s="270"/>
      <c r="D6617" s="272"/>
      <c r="E6617" s="247"/>
      <c r="F6617" s="273"/>
      <c r="G6617" s="661"/>
      <c r="H6617" s="662"/>
    </row>
    <row r="6618" spans="1:8" s="240" customFormat="1">
      <c r="A6618" s="270"/>
      <c r="B6618" s="271"/>
      <c r="C6618" s="270"/>
      <c r="D6618" s="272"/>
      <c r="E6618" s="247"/>
      <c r="F6618" s="273"/>
      <c r="G6618" s="661"/>
      <c r="H6618" s="662"/>
    </row>
    <row r="6619" spans="1:8" s="240" customFormat="1">
      <c r="A6619" s="270"/>
      <c r="B6619" s="271"/>
      <c r="C6619" s="270"/>
      <c r="D6619" s="272"/>
      <c r="E6619" s="247"/>
      <c r="F6619" s="273"/>
      <c r="G6619" s="661"/>
      <c r="H6619" s="662"/>
    </row>
    <row r="6620" spans="1:8" s="240" customFormat="1">
      <c r="A6620" s="270"/>
      <c r="B6620" s="271"/>
      <c r="C6620" s="270"/>
      <c r="D6620" s="272"/>
      <c r="E6620" s="247"/>
      <c r="F6620" s="273"/>
      <c r="G6620" s="661"/>
      <c r="H6620" s="662"/>
    </row>
    <row r="6621" spans="1:8" s="240" customFormat="1">
      <c r="A6621" s="270"/>
      <c r="B6621" s="271"/>
      <c r="C6621" s="270"/>
      <c r="D6621" s="272"/>
      <c r="E6621" s="247"/>
      <c r="F6621" s="273"/>
      <c r="G6621" s="661"/>
      <c r="H6621" s="662"/>
    </row>
    <row r="6622" spans="1:8" s="240" customFormat="1">
      <c r="A6622" s="270"/>
      <c r="B6622" s="271"/>
      <c r="C6622" s="270"/>
      <c r="D6622" s="272"/>
      <c r="E6622" s="247"/>
      <c r="F6622" s="273"/>
      <c r="G6622" s="661"/>
      <c r="H6622" s="662"/>
    </row>
    <row r="6623" spans="1:8" s="240" customFormat="1">
      <c r="A6623" s="270"/>
      <c r="B6623" s="271"/>
      <c r="C6623" s="270"/>
      <c r="D6623" s="272"/>
      <c r="E6623" s="247"/>
      <c r="F6623" s="273"/>
      <c r="G6623" s="661"/>
      <c r="H6623" s="662"/>
    </row>
    <row r="6624" spans="1:8" s="240" customFormat="1">
      <c r="A6624" s="270"/>
      <c r="B6624" s="271"/>
      <c r="C6624" s="270"/>
      <c r="D6624" s="272"/>
      <c r="E6624" s="247"/>
      <c r="F6624" s="273"/>
      <c r="G6624" s="661"/>
      <c r="H6624" s="662"/>
    </row>
    <row r="6625" spans="1:8" s="240" customFormat="1">
      <c r="A6625" s="270"/>
      <c r="B6625" s="271"/>
      <c r="C6625" s="270"/>
      <c r="D6625" s="272"/>
      <c r="E6625" s="247"/>
      <c r="F6625" s="273"/>
      <c r="G6625" s="661"/>
      <c r="H6625" s="662"/>
    </row>
    <row r="6626" spans="1:8" s="240" customFormat="1">
      <c r="A6626" s="270"/>
      <c r="B6626" s="271"/>
      <c r="C6626" s="270"/>
      <c r="D6626" s="272"/>
      <c r="E6626" s="247"/>
      <c r="F6626" s="273"/>
      <c r="G6626" s="661"/>
      <c r="H6626" s="662"/>
    </row>
    <row r="6627" spans="1:8" s="240" customFormat="1">
      <c r="A6627" s="270"/>
      <c r="B6627" s="271"/>
      <c r="C6627" s="270"/>
      <c r="D6627" s="272"/>
      <c r="E6627" s="247"/>
      <c r="F6627" s="273"/>
      <c r="G6627" s="661"/>
      <c r="H6627" s="662"/>
    </row>
    <row r="6628" spans="1:8" s="240" customFormat="1">
      <c r="A6628" s="270"/>
      <c r="B6628" s="271"/>
      <c r="C6628" s="270"/>
      <c r="D6628" s="272"/>
      <c r="E6628" s="247"/>
      <c r="F6628" s="273"/>
      <c r="G6628" s="661"/>
      <c r="H6628" s="662"/>
    </row>
    <row r="6629" spans="1:8" s="240" customFormat="1">
      <c r="A6629" s="270"/>
      <c r="B6629" s="271"/>
      <c r="C6629" s="270"/>
      <c r="D6629" s="272"/>
      <c r="E6629" s="247"/>
      <c r="F6629" s="273"/>
      <c r="G6629" s="661"/>
      <c r="H6629" s="662"/>
    </row>
    <row r="6630" spans="1:8" s="240" customFormat="1">
      <c r="A6630" s="270"/>
      <c r="B6630" s="271"/>
      <c r="C6630" s="270"/>
      <c r="D6630" s="272"/>
      <c r="E6630" s="247"/>
      <c r="F6630" s="273"/>
      <c r="G6630" s="661"/>
      <c r="H6630" s="662"/>
    </row>
    <row r="6631" spans="1:8" s="240" customFormat="1">
      <c r="A6631" s="270"/>
      <c r="B6631" s="271"/>
      <c r="C6631" s="270"/>
      <c r="D6631" s="272"/>
      <c r="E6631" s="247"/>
      <c r="F6631" s="273"/>
      <c r="G6631" s="661"/>
      <c r="H6631" s="662"/>
    </row>
    <row r="6632" spans="1:8" s="240" customFormat="1">
      <c r="A6632" s="270"/>
      <c r="B6632" s="271"/>
      <c r="C6632" s="270"/>
      <c r="D6632" s="272"/>
      <c r="E6632" s="247"/>
      <c r="F6632" s="273"/>
      <c r="G6632" s="661"/>
      <c r="H6632" s="662"/>
    </row>
    <row r="6633" spans="1:8" s="240" customFormat="1">
      <c r="A6633" s="270"/>
      <c r="B6633" s="271"/>
      <c r="C6633" s="270"/>
      <c r="D6633" s="272"/>
      <c r="E6633" s="247"/>
      <c r="F6633" s="273"/>
      <c r="G6633" s="661"/>
      <c r="H6633" s="662"/>
    </row>
    <row r="6634" spans="1:8" s="240" customFormat="1">
      <c r="A6634" s="270"/>
      <c r="B6634" s="271"/>
      <c r="C6634" s="270"/>
      <c r="D6634" s="272"/>
      <c r="E6634" s="247"/>
      <c r="F6634" s="273"/>
      <c r="G6634" s="661"/>
      <c r="H6634" s="662"/>
    </row>
    <row r="6635" spans="1:8" s="240" customFormat="1">
      <c r="A6635" s="270"/>
      <c r="B6635" s="271"/>
      <c r="C6635" s="270"/>
      <c r="D6635" s="272"/>
      <c r="E6635" s="247"/>
      <c r="F6635" s="273"/>
      <c r="G6635" s="661"/>
      <c r="H6635" s="662"/>
    </row>
    <row r="6636" spans="1:8" s="240" customFormat="1">
      <c r="A6636" s="270"/>
      <c r="B6636" s="271"/>
      <c r="C6636" s="270"/>
      <c r="D6636" s="272"/>
      <c r="E6636" s="247"/>
      <c r="F6636" s="273"/>
      <c r="G6636" s="661"/>
      <c r="H6636" s="662"/>
    </row>
    <row r="6637" spans="1:8" s="240" customFormat="1">
      <c r="A6637" s="270"/>
      <c r="B6637" s="271"/>
      <c r="C6637" s="270"/>
      <c r="D6637" s="272"/>
      <c r="E6637" s="247"/>
      <c r="F6637" s="273"/>
      <c r="G6637" s="661"/>
      <c r="H6637" s="662"/>
    </row>
    <row r="6638" spans="1:8" s="240" customFormat="1">
      <c r="A6638" s="270"/>
      <c r="B6638" s="271"/>
      <c r="C6638" s="270"/>
      <c r="D6638" s="272"/>
      <c r="E6638" s="247"/>
      <c r="F6638" s="273"/>
      <c r="G6638" s="661"/>
      <c r="H6638" s="662"/>
    </row>
    <row r="6639" spans="1:8" s="240" customFormat="1">
      <c r="A6639" s="270"/>
      <c r="B6639" s="271"/>
      <c r="C6639" s="270"/>
      <c r="D6639" s="272"/>
      <c r="E6639" s="247"/>
      <c r="F6639" s="273"/>
      <c r="G6639" s="661"/>
      <c r="H6639" s="662"/>
    </row>
    <row r="6640" spans="1:8" s="240" customFormat="1">
      <c r="A6640" s="270"/>
      <c r="B6640" s="271"/>
      <c r="C6640" s="270"/>
      <c r="D6640" s="272"/>
      <c r="E6640" s="247"/>
      <c r="F6640" s="273"/>
      <c r="G6640" s="661"/>
      <c r="H6640" s="662"/>
    </row>
    <row r="6641" spans="1:8" s="240" customFormat="1">
      <c r="A6641" s="270"/>
      <c r="B6641" s="271"/>
      <c r="C6641" s="270"/>
      <c r="D6641" s="272"/>
      <c r="E6641" s="247"/>
      <c r="F6641" s="273"/>
      <c r="G6641" s="661"/>
      <c r="H6641" s="662"/>
    </row>
    <row r="6642" spans="1:8" s="240" customFormat="1">
      <c r="A6642" s="270"/>
      <c r="B6642" s="271"/>
      <c r="C6642" s="270"/>
      <c r="D6642" s="272"/>
      <c r="E6642" s="247"/>
      <c r="F6642" s="273"/>
      <c r="G6642" s="661"/>
      <c r="H6642" s="662"/>
    </row>
    <row r="6643" spans="1:8" s="240" customFormat="1">
      <c r="A6643" s="270"/>
      <c r="B6643" s="271"/>
      <c r="C6643" s="270"/>
      <c r="D6643" s="272"/>
      <c r="E6643" s="247"/>
      <c r="F6643" s="273"/>
      <c r="G6643" s="661"/>
      <c r="H6643" s="662"/>
    </row>
    <row r="6644" spans="1:8" s="240" customFormat="1">
      <c r="A6644" s="270"/>
      <c r="B6644" s="271"/>
      <c r="C6644" s="270"/>
      <c r="D6644" s="272"/>
      <c r="E6644" s="247"/>
      <c r="F6644" s="273"/>
      <c r="G6644" s="661"/>
      <c r="H6644" s="662"/>
    </row>
    <row r="6645" spans="1:8" s="240" customFormat="1">
      <c r="A6645" s="270"/>
      <c r="B6645" s="271"/>
      <c r="C6645" s="270"/>
      <c r="D6645" s="272"/>
      <c r="E6645" s="247"/>
      <c r="F6645" s="273"/>
      <c r="G6645" s="661"/>
      <c r="H6645" s="662"/>
    </row>
    <row r="6646" spans="1:8" s="240" customFormat="1">
      <c r="A6646" s="270"/>
      <c r="B6646" s="271"/>
      <c r="C6646" s="270"/>
      <c r="D6646" s="272"/>
      <c r="E6646" s="247"/>
      <c r="F6646" s="273"/>
      <c r="G6646" s="661"/>
      <c r="H6646" s="662"/>
    </row>
    <row r="6647" spans="1:8" s="240" customFormat="1">
      <c r="A6647" s="270"/>
      <c r="B6647" s="271"/>
      <c r="C6647" s="270"/>
      <c r="D6647" s="272"/>
      <c r="E6647" s="247"/>
      <c r="F6647" s="273"/>
      <c r="G6647" s="661"/>
      <c r="H6647" s="662"/>
    </row>
    <row r="6648" spans="1:8" s="240" customFormat="1">
      <c r="A6648" s="270"/>
      <c r="B6648" s="271"/>
      <c r="C6648" s="270"/>
      <c r="D6648" s="272"/>
      <c r="E6648" s="247"/>
      <c r="F6648" s="273"/>
      <c r="G6648" s="661"/>
      <c r="H6648" s="662"/>
    </row>
    <row r="6649" spans="1:8" s="240" customFormat="1">
      <c r="A6649" s="270"/>
      <c r="B6649" s="271"/>
      <c r="C6649" s="270"/>
      <c r="D6649" s="272"/>
      <c r="E6649" s="247"/>
      <c r="F6649" s="273"/>
      <c r="G6649" s="661"/>
      <c r="H6649" s="662"/>
    </row>
    <row r="6650" spans="1:8" s="240" customFormat="1">
      <c r="A6650" s="270"/>
      <c r="B6650" s="271"/>
      <c r="C6650" s="270"/>
      <c r="D6650" s="272"/>
      <c r="E6650" s="247"/>
      <c r="F6650" s="273"/>
      <c r="G6650" s="661"/>
      <c r="H6650" s="662"/>
    </row>
    <row r="6651" spans="1:8" s="240" customFormat="1">
      <c r="A6651" s="270"/>
      <c r="B6651" s="271"/>
      <c r="C6651" s="270"/>
      <c r="D6651" s="272"/>
      <c r="E6651" s="247"/>
      <c r="F6651" s="273"/>
      <c r="G6651" s="661"/>
      <c r="H6651" s="662"/>
    </row>
    <row r="6652" spans="1:8" s="240" customFormat="1">
      <c r="A6652" s="270"/>
      <c r="B6652" s="271"/>
      <c r="C6652" s="270"/>
      <c r="D6652" s="272"/>
      <c r="E6652" s="247"/>
      <c r="F6652" s="273"/>
      <c r="G6652" s="661"/>
      <c r="H6652" s="662"/>
    </row>
    <row r="6653" spans="1:8" s="240" customFormat="1">
      <c r="A6653" s="270"/>
      <c r="B6653" s="271"/>
      <c r="C6653" s="270"/>
      <c r="D6653" s="272"/>
      <c r="E6653" s="247"/>
      <c r="F6653" s="273"/>
      <c r="G6653" s="661"/>
      <c r="H6653" s="662"/>
    </row>
    <row r="6654" spans="1:8" s="240" customFormat="1">
      <c r="A6654" s="270"/>
      <c r="B6654" s="271"/>
      <c r="C6654" s="270"/>
      <c r="D6654" s="272"/>
      <c r="E6654" s="247"/>
      <c r="F6654" s="273"/>
      <c r="G6654" s="661"/>
      <c r="H6654" s="662"/>
    </row>
    <row r="6655" spans="1:8" s="240" customFormat="1">
      <c r="A6655" s="270"/>
      <c r="B6655" s="271"/>
      <c r="C6655" s="270"/>
      <c r="D6655" s="272"/>
      <c r="E6655" s="247"/>
      <c r="F6655" s="273"/>
      <c r="G6655" s="661"/>
      <c r="H6655" s="662"/>
    </row>
    <row r="6656" spans="1:8" s="240" customFormat="1">
      <c r="A6656" s="270"/>
      <c r="B6656" s="271"/>
      <c r="C6656" s="270"/>
      <c r="D6656" s="272"/>
      <c r="E6656" s="247"/>
      <c r="F6656" s="273"/>
      <c r="G6656" s="661"/>
      <c r="H6656" s="662"/>
    </row>
    <row r="6657" spans="1:8" s="240" customFormat="1">
      <c r="A6657" s="270"/>
      <c r="B6657" s="271"/>
      <c r="C6657" s="270"/>
      <c r="D6657" s="272"/>
      <c r="E6657" s="247"/>
      <c r="F6657" s="273"/>
      <c r="G6657" s="661"/>
      <c r="H6657" s="662"/>
    </row>
    <row r="6658" spans="1:8" s="240" customFormat="1">
      <c r="A6658" s="270"/>
      <c r="B6658" s="271"/>
      <c r="C6658" s="270"/>
      <c r="D6658" s="272"/>
      <c r="E6658" s="247"/>
      <c r="F6658" s="273"/>
      <c r="G6658" s="661"/>
      <c r="H6658" s="662"/>
    </row>
    <row r="6659" spans="1:8" s="240" customFormat="1">
      <c r="A6659" s="270"/>
      <c r="B6659" s="271"/>
      <c r="C6659" s="270"/>
      <c r="D6659" s="272"/>
      <c r="E6659" s="247"/>
      <c r="F6659" s="273"/>
      <c r="G6659" s="661"/>
      <c r="H6659" s="662"/>
    </row>
    <row r="6660" spans="1:8" s="240" customFormat="1">
      <c r="A6660" s="270"/>
      <c r="B6660" s="271"/>
      <c r="C6660" s="270"/>
      <c r="D6660" s="272"/>
      <c r="E6660" s="247"/>
      <c r="F6660" s="273"/>
      <c r="G6660" s="661"/>
      <c r="H6660" s="662"/>
    </row>
    <row r="6661" spans="1:8" s="240" customFormat="1">
      <c r="A6661" s="270"/>
      <c r="B6661" s="271"/>
      <c r="C6661" s="270"/>
      <c r="D6661" s="272"/>
      <c r="E6661" s="247"/>
      <c r="F6661" s="273"/>
      <c r="G6661" s="661"/>
      <c r="H6661" s="662"/>
    </row>
    <row r="6662" spans="1:8" s="240" customFormat="1">
      <c r="A6662" s="270"/>
      <c r="B6662" s="271"/>
      <c r="C6662" s="270"/>
      <c r="D6662" s="272"/>
      <c r="E6662" s="247"/>
      <c r="F6662" s="273"/>
      <c r="G6662" s="661"/>
      <c r="H6662" s="662"/>
    </row>
    <row r="6663" spans="1:8" s="240" customFormat="1">
      <c r="A6663" s="270"/>
      <c r="B6663" s="271"/>
      <c r="C6663" s="270"/>
      <c r="D6663" s="272"/>
      <c r="E6663" s="247"/>
      <c r="F6663" s="273"/>
      <c r="G6663" s="661"/>
      <c r="H6663" s="662"/>
    </row>
    <row r="6664" spans="1:8" s="240" customFormat="1">
      <c r="A6664" s="270"/>
      <c r="B6664" s="271"/>
      <c r="C6664" s="270"/>
      <c r="D6664" s="272"/>
      <c r="E6664" s="247"/>
      <c r="F6664" s="273"/>
      <c r="G6664" s="661"/>
      <c r="H6664" s="662"/>
    </row>
    <row r="6665" spans="1:8" s="240" customFormat="1">
      <c r="A6665" s="270"/>
      <c r="B6665" s="271"/>
      <c r="C6665" s="270"/>
      <c r="D6665" s="272"/>
      <c r="E6665" s="247"/>
      <c r="F6665" s="273"/>
      <c r="G6665" s="661"/>
      <c r="H6665" s="662"/>
    </row>
    <row r="6666" spans="1:8" s="240" customFormat="1">
      <c r="A6666" s="270"/>
      <c r="B6666" s="271"/>
      <c r="C6666" s="270"/>
      <c r="D6666" s="272"/>
      <c r="E6666" s="247"/>
      <c r="F6666" s="273"/>
      <c r="G6666" s="661"/>
      <c r="H6666" s="662"/>
    </row>
    <row r="6667" spans="1:8" s="240" customFormat="1">
      <c r="A6667" s="270"/>
      <c r="B6667" s="271"/>
      <c r="C6667" s="270"/>
      <c r="D6667" s="272"/>
      <c r="E6667" s="247"/>
      <c r="F6667" s="273"/>
      <c r="G6667" s="661"/>
      <c r="H6667" s="662"/>
    </row>
    <row r="6668" spans="1:8" s="240" customFormat="1">
      <c r="A6668" s="270"/>
      <c r="B6668" s="271"/>
      <c r="C6668" s="270"/>
      <c r="D6668" s="272"/>
      <c r="E6668" s="247"/>
      <c r="F6668" s="273"/>
      <c r="G6668" s="661"/>
      <c r="H6668" s="662"/>
    </row>
    <row r="6669" spans="1:8" s="240" customFormat="1">
      <c r="A6669" s="270"/>
      <c r="B6669" s="271"/>
      <c r="C6669" s="270"/>
      <c r="D6669" s="272"/>
      <c r="E6669" s="247"/>
      <c r="F6669" s="273"/>
      <c r="G6669" s="661"/>
      <c r="H6669" s="662"/>
    </row>
    <row r="6670" spans="1:8" s="240" customFormat="1">
      <c r="A6670" s="270"/>
      <c r="B6670" s="271"/>
      <c r="C6670" s="270"/>
      <c r="D6670" s="272"/>
      <c r="E6670" s="247"/>
      <c r="F6670" s="273"/>
      <c r="G6670" s="661"/>
      <c r="H6670" s="662"/>
    </row>
    <row r="6671" spans="1:8" s="240" customFormat="1">
      <c r="A6671" s="270"/>
      <c r="B6671" s="271"/>
      <c r="C6671" s="270"/>
      <c r="D6671" s="272"/>
      <c r="E6671" s="247"/>
      <c r="F6671" s="273"/>
      <c r="G6671" s="661"/>
      <c r="H6671" s="662"/>
    </row>
    <row r="6672" spans="1:8" s="240" customFormat="1">
      <c r="A6672" s="270"/>
      <c r="B6672" s="271"/>
      <c r="C6672" s="270"/>
      <c r="D6672" s="272"/>
      <c r="E6672" s="247"/>
      <c r="F6672" s="273"/>
      <c r="G6672" s="661"/>
      <c r="H6672" s="662"/>
    </row>
    <row r="6673" spans="1:8" s="240" customFormat="1">
      <c r="A6673" s="270"/>
      <c r="B6673" s="271"/>
      <c r="C6673" s="270"/>
      <c r="D6673" s="272"/>
      <c r="E6673" s="247"/>
      <c r="F6673" s="273"/>
      <c r="G6673" s="661"/>
      <c r="H6673" s="662"/>
    </row>
    <row r="6674" spans="1:8" s="240" customFormat="1">
      <c r="A6674" s="270"/>
      <c r="B6674" s="271"/>
      <c r="C6674" s="270"/>
      <c r="D6674" s="272"/>
      <c r="E6674" s="247"/>
      <c r="F6674" s="273"/>
      <c r="G6674" s="661"/>
      <c r="H6674" s="662"/>
    </row>
    <row r="6675" spans="1:8" s="240" customFormat="1">
      <c r="A6675" s="270"/>
      <c r="B6675" s="271"/>
      <c r="C6675" s="270"/>
      <c r="D6675" s="272"/>
      <c r="E6675" s="247"/>
      <c r="F6675" s="273"/>
      <c r="G6675" s="661"/>
      <c r="H6675" s="662"/>
    </row>
    <row r="6676" spans="1:8" s="240" customFormat="1">
      <c r="A6676" s="270"/>
      <c r="B6676" s="271"/>
      <c r="C6676" s="270"/>
      <c r="D6676" s="272"/>
      <c r="E6676" s="247"/>
      <c r="F6676" s="273"/>
      <c r="G6676" s="661"/>
      <c r="H6676" s="662"/>
    </row>
    <row r="6677" spans="1:8" s="240" customFormat="1">
      <c r="A6677" s="270"/>
      <c r="B6677" s="271"/>
      <c r="C6677" s="270"/>
      <c r="D6677" s="272"/>
      <c r="E6677" s="247"/>
      <c r="F6677" s="273"/>
      <c r="G6677" s="661"/>
      <c r="H6677" s="662"/>
    </row>
    <row r="6678" spans="1:8" s="240" customFormat="1">
      <c r="A6678" s="270"/>
      <c r="B6678" s="271"/>
      <c r="C6678" s="270"/>
      <c r="D6678" s="272"/>
      <c r="E6678" s="247"/>
      <c r="F6678" s="273"/>
      <c r="G6678" s="661"/>
      <c r="H6678" s="662"/>
    </row>
    <row r="6679" spans="1:8" s="240" customFormat="1">
      <c r="A6679" s="270"/>
      <c r="B6679" s="271"/>
      <c r="C6679" s="270"/>
      <c r="D6679" s="272"/>
      <c r="E6679" s="247"/>
      <c r="F6679" s="273"/>
      <c r="G6679" s="661"/>
      <c r="H6679" s="662"/>
    </row>
    <row r="6680" spans="1:8" s="240" customFormat="1">
      <c r="A6680" s="270"/>
      <c r="B6680" s="271"/>
      <c r="C6680" s="270"/>
      <c r="D6680" s="272"/>
      <c r="E6680" s="247"/>
      <c r="F6680" s="273"/>
      <c r="G6680" s="661"/>
      <c r="H6680" s="662"/>
    </row>
    <row r="6681" spans="1:8" s="240" customFormat="1">
      <c r="A6681" s="270"/>
      <c r="B6681" s="271"/>
      <c r="C6681" s="270"/>
      <c r="D6681" s="272"/>
      <c r="E6681" s="247"/>
      <c r="F6681" s="273"/>
      <c r="G6681" s="661"/>
      <c r="H6681" s="662"/>
    </row>
    <row r="6682" spans="1:8" s="240" customFormat="1">
      <c r="A6682" s="270"/>
      <c r="B6682" s="271"/>
      <c r="C6682" s="270"/>
      <c r="D6682" s="272"/>
      <c r="E6682" s="247"/>
      <c r="F6682" s="273"/>
      <c r="G6682" s="661"/>
      <c r="H6682" s="662"/>
    </row>
    <row r="6683" spans="1:8" s="240" customFormat="1">
      <c r="A6683" s="270"/>
      <c r="B6683" s="271"/>
      <c r="C6683" s="270"/>
      <c r="D6683" s="272"/>
      <c r="E6683" s="247"/>
      <c r="F6683" s="273"/>
      <c r="G6683" s="661"/>
      <c r="H6683" s="662"/>
    </row>
    <row r="6684" spans="1:8" s="240" customFormat="1">
      <c r="A6684" s="270"/>
      <c r="B6684" s="271"/>
      <c r="C6684" s="270"/>
      <c r="D6684" s="272"/>
      <c r="E6684" s="247"/>
      <c r="F6684" s="273"/>
      <c r="G6684" s="661"/>
      <c r="H6684" s="662"/>
    </row>
    <row r="6685" spans="1:8" s="240" customFormat="1">
      <c r="A6685" s="270"/>
      <c r="B6685" s="271"/>
      <c r="C6685" s="270"/>
      <c r="D6685" s="272"/>
      <c r="E6685" s="247"/>
      <c r="F6685" s="273"/>
      <c r="G6685" s="661"/>
      <c r="H6685" s="662"/>
    </row>
    <row r="6686" spans="1:8" s="240" customFormat="1">
      <c r="A6686" s="270"/>
      <c r="B6686" s="271"/>
      <c r="C6686" s="270"/>
      <c r="D6686" s="272"/>
      <c r="E6686" s="247"/>
      <c r="F6686" s="273"/>
      <c r="G6686" s="661"/>
      <c r="H6686" s="662"/>
    </row>
    <row r="6687" spans="1:8" s="240" customFormat="1">
      <c r="A6687" s="270"/>
      <c r="B6687" s="271"/>
      <c r="C6687" s="270"/>
      <c r="D6687" s="272"/>
      <c r="E6687" s="247"/>
      <c r="F6687" s="273"/>
      <c r="G6687" s="661"/>
      <c r="H6687" s="662"/>
    </row>
    <row r="6688" spans="1:8" s="240" customFormat="1">
      <c r="A6688" s="270"/>
      <c r="B6688" s="271"/>
      <c r="C6688" s="270"/>
      <c r="D6688" s="272"/>
      <c r="E6688" s="247"/>
      <c r="F6688" s="273"/>
      <c r="G6688" s="661"/>
      <c r="H6688" s="662"/>
    </row>
    <row r="6689" spans="1:8" s="240" customFormat="1">
      <c r="A6689" s="270"/>
      <c r="B6689" s="271"/>
      <c r="C6689" s="270"/>
      <c r="D6689" s="272"/>
      <c r="E6689" s="247"/>
      <c r="F6689" s="273"/>
      <c r="G6689" s="661"/>
      <c r="H6689" s="662"/>
    </row>
    <row r="6690" spans="1:8" s="240" customFormat="1">
      <c r="A6690" s="270"/>
      <c r="B6690" s="271"/>
      <c r="C6690" s="270"/>
      <c r="D6690" s="272"/>
      <c r="E6690" s="247"/>
      <c r="F6690" s="273"/>
      <c r="G6690" s="661"/>
      <c r="H6690" s="662"/>
    </row>
    <row r="6691" spans="1:8" s="240" customFormat="1">
      <c r="A6691" s="270"/>
      <c r="B6691" s="271"/>
      <c r="C6691" s="270"/>
      <c r="D6691" s="272"/>
      <c r="E6691" s="247"/>
      <c r="F6691" s="273"/>
      <c r="G6691" s="661"/>
      <c r="H6691" s="662"/>
    </row>
    <row r="6692" spans="1:8" s="240" customFormat="1">
      <c r="A6692" s="270"/>
      <c r="B6692" s="271"/>
      <c r="C6692" s="270"/>
      <c r="D6692" s="272"/>
      <c r="E6692" s="247"/>
      <c r="F6692" s="273"/>
      <c r="G6692" s="661"/>
      <c r="H6692" s="662"/>
    </row>
    <row r="6693" spans="1:8" s="240" customFormat="1">
      <c r="A6693" s="270"/>
      <c r="B6693" s="271"/>
      <c r="C6693" s="270"/>
      <c r="D6693" s="272"/>
      <c r="E6693" s="247"/>
      <c r="F6693" s="273"/>
      <c r="G6693" s="661"/>
      <c r="H6693" s="662"/>
    </row>
    <row r="6694" spans="1:8" s="240" customFormat="1">
      <c r="A6694" s="270"/>
      <c r="B6694" s="271"/>
      <c r="C6694" s="270"/>
      <c r="D6694" s="272"/>
      <c r="E6694" s="247"/>
      <c r="F6694" s="273"/>
      <c r="G6694" s="661"/>
      <c r="H6694" s="662"/>
    </row>
    <row r="6695" spans="1:8" s="240" customFormat="1">
      <c r="A6695" s="270"/>
      <c r="B6695" s="271"/>
      <c r="C6695" s="270"/>
      <c r="D6695" s="272"/>
      <c r="E6695" s="247"/>
      <c r="F6695" s="273"/>
      <c r="G6695" s="661"/>
      <c r="H6695" s="662"/>
    </row>
    <row r="6696" spans="1:8" s="240" customFormat="1">
      <c r="A6696" s="270"/>
      <c r="B6696" s="271"/>
      <c r="C6696" s="270"/>
      <c r="D6696" s="272"/>
      <c r="E6696" s="247"/>
      <c r="F6696" s="273"/>
      <c r="G6696" s="661"/>
      <c r="H6696" s="662"/>
    </row>
    <row r="6697" spans="1:8" s="240" customFormat="1">
      <c r="A6697" s="270"/>
      <c r="B6697" s="271"/>
      <c r="C6697" s="270"/>
      <c r="D6697" s="272"/>
      <c r="E6697" s="247"/>
      <c r="F6697" s="273"/>
      <c r="G6697" s="661"/>
      <c r="H6697" s="662"/>
    </row>
    <row r="6698" spans="1:8" s="240" customFormat="1">
      <c r="A6698" s="270"/>
      <c r="B6698" s="271"/>
      <c r="C6698" s="270"/>
      <c r="D6698" s="272"/>
      <c r="E6698" s="247"/>
      <c r="F6698" s="273"/>
      <c r="G6698" s="661"/>
      <c r="H6698" s="662"/>
    </row>
    <row r="6699" spans="1:8" s="240" customFormat="1">
      <c r="A6699" s="270"/>
      <c r="B6699" s="271"/>
      <c r="C6699" s="270"/>
      <c r="D6699" s="272"/>
      <c r="E6699" s="247"/>
      <c r="F6699" s="273"/>
      <c r="G6699" s="661"/>
      <c r="H6699" s="662"/>
    </row>
    <row r="6700" spans="1:8" s="240" customFormat="1">
      <c r="A6700" s="270"/>
      <c r="B6700" s="271"/>
      <c r="C6700" s="270"/>
      <c r="D6700" s="272"/>
      <c r="E6700" s="247"/>
      <c r="F6700" s="273"/>
      <c r="G6700" s="661"/>
      <c r="H6700" s="662"/>
    </row>
    <row r="6701" spans="1:8" s="240" customFormat="1">
      <c r="A6701" s="270"/>
      <c r="B6701" s="271"/>
      <c r="C6701" s="270"/>
      <c r="D6701" s="272"/>
      <c r="E6701" s="247"/>
      <c r="F6701" s="273"/>
      <c r="G6701" s="661"/>
      <c r="H6701" s="662"/>
    </row>
    <row r="6702" spans="1:8" s="240" customFormat="1">
      <c r="A6702" s="270"/>
      <c r="B6702" s="271"/>
      <c r="C6702" s="270"/>
      <c r="D6702" s="272"/>
      <c r="E6702" s="247"/>
      <c r="F6702" s="273"/>
      <c r="G6702" s="661"/>
      <c r="H6702" s="662"/>
    </row>
    <row r="6703" spans="1:8" s="240" customFormat="1">
      <c r="A6703" s="270"/>
      <c r="B6703" s="271"/>
      <c r="C6703" s="270"/>
      <c r="D6703" s="272"/>
      <c r="E6703" s="247"/>
      <c r="F6703" s="273"/>
      <c r="G6703" s="661"/>
      <c r="H6703" s="662"/>
    </row>
    <row r="6704" spans="1:8" s="240" customFormat="1">
      <c r="A6704" s="270"/>
      <c r="B6704" s="271"/>
      <c r="C6704" s="270"/>
      <c r="D6704" s="272"/>
      <c r="E6704" s="247"/>
      <c r="F6704" s="273"/>
      <c r="G6704" s="661"/>
      <c r="H6704" s="662"/>
    </row>
    <row r="6705" spans="1:8" s="240" customFormat="1">
      <c r="A6705" s="270"/>
      <c r="B6705" s="271"/>
      <c r="C6705" s="270"/>
      <c r="D6705" s="272"/>
      <c r="E6705" s="247"/>
      <c r="F6705" s="273"/>
      <c r="G6705" s="661"/>
      <c r="H6705" s="662"/>
    </row>
    <row r="6706" spans="1:8" s="240" customFormat="1">
      <c r="A6706" s="270"/>
      <c r="B6706" s="271"/>
      <c r="C6706" s="270"/>
      <c r="D6706" s="272"/>
      <c r="E6706" s="247"/>
      <c r="F6706" s="273"/>
      <c r="G6706" s="661"/>
      <c r="H6706" s="662"/>
    </row>
    <row r="6707" spans="1:8" s="240" customFormat="1">
      <c r="A6707" s="270"/>
      <c r="B6707" s="271"/>
      <c r="C6707" s="270"/>
      <c r="D6707" s="272"/>
      <c r="E6707" s="247"/>
      <c r="F6707" s="273"/>
      <c r="G6707" s="661"/>
      <c r="H6707" s="662"/>
    </row>
    <row r="6708" spans="1:8" s="240" customFormat="1">
      <c r="A6708" s="270"/>
      <c r="B6708" s="271"/>
      <c r="C6708" s="270"/>
      <c r="D6708" s="272"/>
      <c r="E6708" s="247"/>
      <c r="F6708" s="273"/>
      <c r="G6708" s="661"/>
      <c r="H6708" s="662"/>
    </row>
    <row r="6709" spans="1:8" s="240" customFormat="1">
      <c r="A6709" s="270"/>
      <c r="B6709" s="271"/>
      <c r="C6709" s="270"/>
      <c r="D6709" s="272"/>
      <c r="E6709" s="247"/>
      <c r="F6709" s="273"/>
      <c r="G6709" s="661"/>
      <c r="H6709" s="662"/>
    </row>
    <row r="6710" spans="1:8" s="240" customFormat="1">
      <c r="A6710" s="270"/>
      <c r="B6710" s="271"/>
      <c r="C6710" s="270"/>
      <c r="D6710" s="272"/>
      <c r="E6710" s="247"/>
      <c r="F6710" s="273"/>
      <c r="G6710" s="661"/>
      <c r="H6710" s="662"/>
    </row>
    <row r="6711" spans="1:8" s="240" customFormat="1">
      <c r="A6711" s="270"/>
      <c r="B6711" s="271"/>
      <c r="C6711" s="270"/>
      <c r="D6711" s="272"/>
      <c r="E6711" s="247"/>
      <c r="F6711" s="273"/>
      <c r="G6711" s="661"/>
      <c r="H6711" s="662"/>
    </row>
    <row r="6712" spans="1:8" s="240" customFormat="1">
      <c r="A6712" s="270"/>
      <c r="B6712" s="271"/>
      <c r="C6712" s="270"/>
      <c r="D6712" s="272"/>
      <c r="E6712" s="247"/>
      <c r="F6712" s="273"/>
      <c r="G6712" s="661"/>
      <c r="H6712" s="662"/>
    </row>
    <row r="6713" spans="1:8" s="240" customFormat="1">
      <c r="A6713" s="270"/>
      <c r="B6713" s="271"/>
      <c r="C6713" s="270"/>
      <c r="D6713" s="272"/>
      <c r="E6713" s="247"/>
      <c r="F6713" s="273"/>
      <c r="G6713" s="661"/>
      <c r="H6713" s="662"/>
    </row>
    <row r="6714" spans="1:8" s="240" customFormat="1">
      <c r="A6714" s="270"/>
      <c r="B6714" s="271"/>
      <c r="C6714" s="270"/>
      <c r="D6714" s="272"/>
      <c r="E6714" s="247"/>
      <c r="F6714" s="273"/>
      <c r="G6714" s="661"/>
      <c r="H6714" s="662"/>
    </row>
    <row r="6715" spans="1:8" s="240" customFormat="1">
      <c r="A6715" s="270"/>
      <c r="B6715" s="271"/>
      <c r="C6715" s="270"/>
      <c r="D6715" s="272"/>
      <c r="E6715" s="247"/>
      <c r="F6715" s="273"/>
      <c r="G6715" s="661"/>
      <c r="H6715" s="662"/>
    </row>
    <row r="6716" spans="1:8" s="240" customFormat="1">
      <c r="A6716" s="270"/>
      <c r="B6716" s="271"/>
      <c r="C6716" s="270"/>
      <c r="D6716" s="272"/>
      <c r="E6716" s="247"/>
      <c r="F6716" s="273"/>
      <c r="G6716" s="661"/>
      <c r="H6716" s="662"/>
    </row>
    <row r="6717" spans="1:8" s="240" customFormat="1">
      <c r="A6717" s="270"/>
      <c r="B6717" s="271"/>
      <c r="C6717" s="270"/>
      <c r="D6717" s="272"/>
      <c r="E6717" s="247"/>
      <c r="F6717" s="273"/>
      <c r="G6717" s="661"/>
      <c r="H6717" s="662"/>
    </row>
    <row r="6718" spans="1:8" s="240" customFormat="1">
      <c r="A6718" s="270"/>
      <c r="B6718" s="271"/>
      <c r="C6718" s="270"/>
      <c r="D6718" s="272"/>
      <c r="E6718" s="247"/>
      <c r="F6718" s="273"/>
      <c r="G6718" s="661"/>
      <c r="H6718" s="662"/>
    </row>
    <row r="6719" spans="1:8" s="240" customFormat="1">
      <c r="A6719" s="270"/>
      <c r="B6719" s="271"/>
      <c r="C6719" s="270"/>
      <c r="D6719" s="272"/>
      <c r="E6719" s="247"/>
      <c r="F6719" s="273"/>
      <c r="G6719" s="661"/>
      <c r="H6719" s="662"/>
    </row>
    <row r="6720" spans="1:8" s="240" customFormat="1">
      <c r="A6720" s="270"/>
      <c r="B6720" s="271"/>
      <c r="C6720" s="270"/>
      <c r="D6720" s="272"/>
      <c r="E6720" s="247"/>
      <c r="F6720" s="273"/>
      <c r="G6720" s="661"/>
      <c r="H6720" s="662"/>
    </row>
    <row r="6721" spans="1:8" s="240" customFormat="1">
      <c r="A6721" s="270"/>
      <c r="B6721" s="271"/>
      <c r="C6721" s="270"/>
      <c r="D6721" s="272"/>
      <c r="E6721" s="247"/>
      <c r="F6721" s="273"/>
      <c r="G6721" s="661"/>
      <c r="H6721" s="662"/>
    </row>
    <row r="6722" spans="1:8" s="240" customFormat="1">
      <c r="A6722" s="270"/>
      <c r="B6722" s="271"/>
      <c r="C6722" s="270"/>
      <c r="D6722" s="272"/>
      <c r="E6722" s="247"/>
      <c r="F6722" s="273"/>
      <c r="G6722" s="661"/>
      <c r="H6722" s="662"/>
    </row>
    <row r="6723" spans="1:8" s="240" customFormat="1">
      <c r="A6723" s="270"/>
      <c r="B6723" s="271"/>
      <c r="C6723" s="270"/>
      <c r="D6723" s="272"/>
      <c r="E6723" s="247"/>
      <c r="F6723" s="273"/>
      <c r="G6723" s="661"/>
      <c r="H6723" s="662"/>
    </row>
    <row r="6724" spans="1:8" s="240" customFormat="1">
      <c r="A6724" s="270"/>
      <c r="B6724" s="271"/>
      <c r="C6724" s="270"/>
      <c r="D6724" s="272"/>
      <c r="E6724" s="247"/>
      <c r="F6724" s="273"/>
      <c r="G6724" s="661"/>
      <c r="H6724" s="662"/>
    </row>
    <row r="6725" spans="1:8" s="240" customFormat="1">
      <c r="A6725" s="270"/>
      <c r="B6725" s="271"/>
      <c r="C6725" s="270"/>
      <c r="D6725" s="272"/>
      <c r="E6725" s="247"/>
      <c r="F6725" s="273"/>
      <c r="G6725" s="661"/>
      <c r="H6725" s="662"/>
    </row>
    <row r="6726" spans="1:8" s="240" customFormat="1">
      <c r="A6726" s="270"/>
      <c r="B6726" s="271"/>
      <c r="C6726" s="270"/>
      <c r="D6726" s="272"/>
      <c r="E6726" s="247"/>
      <c r="F6726" s="273"/>
      <c r="G6726" s="661"/>
      <c r="H6726" s="662"/>
    </row>
    <row r="6727" spans="1:8" s="240" customFormat="1">
      <c r="A6727" s="270"/>
      <c r="B6727" s="271"/>
      <c r="C6727" s="270"/>
      <c r="D6727" s="272"/>
      <c r="E6727" s="247"/>
      <c r="F6727" s="273"/>
      <c r="G6727" s="661"/>
      <c r="H6727" s="662"/>
    </row>
    <row r="6728" spans="1:8" s="240" customFormat="1">
      <c r="A6728" s="270"/>
      <c r="B6728" s="271"/>
      <c r="C6728" s="270"/>
      <c r="D6728" s="272"/>
      <c r="E6728" s="247"/>
      <c r="F6728" s="273"/>
      <c r="G6728" s="661"/>
      <c r="H6728" s="662"/>
    </row>
    <row r="6729" spans="1:8" s="240" customFormat="1">
      <c r="A6729" s="270"/>
      <c r="B6729" s="271"/>
      <c r="C6729" s="270"/>
      <c r="D6729" s="272"/>
      <c r="E6729" s="247"/>
      <c r="F6729" s="273"/>
      <c r="G6729" s="661"/>
      <c r="H6729" s="662"/>
    </row>
    <row r="6730" spans="1:8" s="240" customFormat="1">
      <c r="A6730" s="270"/>
      <c r="B6730" s="271"/>
      <c r="C6730" s="270"/>
      <c r="D6730" s="272"/>
      <c r="E6730" s="247"/>
      <c r="F6730" s="273"/>
      <c r="G6730" s="661"/>
      <c r="H6730" s="662"/>
    </row>
    <row r="6731" spans="1:8" s="240" customFormat="1">
      <c r="A6731" s="270"/>
      <c r="B6731" s="271"/>
      <c r="C6731" s="270"/>
      <c r="D6731" s="272"/>
      <c r="E6731" s="247"/>
      <c r="F6731" s="273"/>
      <c r="G6731" s="661"/>
      <c r="H6731" s="662"/>
    </row>
    <row r="6732" spans="1:8" s="240" customFormat="1">
      <c r="A6732" s="270"/>
      <c r="B6732" s="271"/>
      <c r="C6732" s="270"/>
      <c r="D6732" s="272"/>
      <c r="E6732" s="247"/>
      <c r="F6732" s="273"/>
      <c r="G6732" s="661"/>
      <c r="H6732" s="662"/>
    </row>
    <row r="6733" spans="1:8" s="240" customFormat="1">
      <c r="A6733" s="270"/>
      <c r="B6733" s="271"/>
      <c r="C6733" s="270"/>
      <c r="D6733" s="272"/>
      <c r="E6733" s="247"/>
      <c r="F6733" s="273"/>
      <c r="G6733" s="661"/>
      <c r="H6733" s="662"/>
    </row>
    <row r="6734" spans="1:8" s="240" customFormat="1">
      <c r="A6734" s="270"/>
      <c r="B6734" s="271"/>
      <c r="C6734" s="270"/>
      <c r="D6734" s="272"/>
      <c r="E6734" s="247"/>
      <c r="F6734" s="273"/>
      <c r="G6734" s="661"/>
      <c r="H6734" s="662"/>
    </row>
    <row r="6735" spans="1:8" s="240" customFormat="1">
      <c r="A6735" s="270"/>
      <c r="B6735" s="271"/>
      <c r="C6735" s="270"/>
      <c r="D6735" s="272"/>
      <c r="E6735" s="247"/>
      <c r="F6735" s="273"/>
      <c r="G6735" s="661"/>
      <c r="H6735" s="662"/>
    </row>
    <row r="6736" spans="1:8" s="240" customFormat="1">
      <c r="A6736" s="270"/>
      <c r="B6736" s="271"/>
      <c r="C6736" s="270"/>
      <c r="D6736" s="272"/>
      <c r="E6736" s="247"/>
      <c r="F6736" s="273"/>
      <c r="G6736" s="661"/>
      <c r="H6736" s="662"/>
    </row>
    <row r="6737" spans="1:8" s="240" customFormat="1">
      <c r="A6737" s="270"/>
      <c r="B6737" s="271"/>
      <c r="C6737" s="270"/>
      <c r="D6737" s="272"/>
      <c r="E6737" s="247"/>
      <c r="F6737" s="273"/>
      <c r="G6737" s="661"/>
      <c r="H6737" s="662"/>
    </row>
    <row r="6738" spans="1:8" s="240" customFormat="1">
      <c r="A6738" s="270"/>
      <c r="B6738" s="271"/>
      <c r="C6738" s="270"/>
      <c r="D6738" s="272"/>
      <c r="E6738" s="247"/>
      <c r="F6738" s="273"/>
      <c r="G6738" s="661"/>
      <c r="H6738" s="662"/>
    </row>
    <row r="6739" spans="1:8" s="240" customFormat="1">
      <c r="A6739" s="270"/>
      <c r="B6739" s="271"/>
      <c r="C6739" s="270"/>
      <c r="D6739" s="272"/>
      <c r="E6739" s="247"/>
      <c r="F6739" s="273"/>
      <c r="G6739" s="661"/>
      <c r="H6739" s="662"/>
    </row>
    <row r="6740" spans="1:8" s="240" customFormat="1">
      <c r="A6740" s="270"/>
      <c r="B6740" s="271"/>
      <c r="C6740" s="270"/>
      <c r="D6740" s="272"/>
      <c r="E6740" s="247"/>
      <c r="F6740" s="273"/>
      <c r="G6740" s="661"/>
      <c r="H6740" s="662"/>
    </row>
    <row r="6741" spans="1:8" s="240" customFormat="1">
      <c r="A6741" s="270"/>
      <c r="B6741" s="271"/>
      <c r="C6741" s="270"/>
      <c r="D6741" s="272"/>
      <c r="E6741" s="247"/>
      <c r="F6741" s="273"/>
      <c r="G6741" s="661"/>
      <c r="H6741" s="662"/>
    </row>
    <row r="6742" spans="1:8" s="240" customFormat="1">
      <c r="A6742" s="270"/>
      <c r="B6742" s="271"/>
      <c r="C6742" s="270"/>
      <c r="D6742" s="272"/>
      <c r="E6742" s="247"/>
      <c r="F6742" s="273"/>
      <c r="G6742" s="661"/>
      <c r="H6742" s="662"/>
    </row>
    <row r="6743" spans="1:8" s="240" customFormat="1">
      <c r="A6743" s="270"/>
      <c r="B6743" s="271"/>
      <c r="C6743" s="270"/>
      <c r="D6743" s="272"/>
      <c r="E6743" s="247"/>
      <c r="F6743" s="273"/>
      <c r="G6743" s="661"/>
      <c r="H6743" s="662"/>
    </row>
    <row r="6744" spans="1:8" s="240" customFormat="1">
      <c r="A6744" s="270"/>
      <c r="B6744" s="271"/>
      <c r="C6744" s="270"/>
      <c r="D6744" s="272"/>
      <c r="E6744" s="247"/>
      <c r="F6744" s="273"/>
      <c r="G6744" s="661"/>
      <c r="H6744" s="662"/>
    </row>
    <row r="6745" spans="1:8" s="240" customFormat="1">
      <c r="A6745" s="270"/>
      <c r="B6745" s="271"/>
      <c r="C6745" s="270"/>
      <c r="D6745" s="272"/>
      <c r="E6745" s="247"/>
      <c r="F6745" s="273"/>
      <c r="G6745" s="661"/>
      <c r="H6745" s="662"/>
    </row>
    <row r="6746" spans="1:8" s="240" customFormat="1">
      <c r="A6746" s="270"/>
      <c r="B6746" s="271"/>
      <c r="C6746" s="270"/>
      <c r="D6746" s="272"/>
      <c r="E6746" s="247"/>
      <c r="F6746" s="273"/>
      <c r="G6746" s="661"/>
      <c r="H6746" s="662"/>
    </row>
    <row r="6747" spans="1:8" s="240" customFormat="1">
      <c r="A6747" s="270"/>
      <c r="B6747" s="271"/>
      <c r="C6747" s="270"/>
      <c r="D6747" s="272"/>
      <c r="E6747" s="247"/>
      <c r="F6747" s="273"/>
      <c r="G6747" s="661"/>
      <c r="H6747" s="662"/>
    </row>
    <row r="6748" spans="1:8" s="240" customFormat="1">
      <c r="A6748" s="270"/>
      <c r="B6748" s="271"/>
      <c r="C6748" s="270"/>
      <c r="D6748" s="272"/>
      <c r="E6748" s="247"/>
      <c r="F6748" s="273"/>
      <c r="G6748" s="661"/>
      <c r="H6748" s="662"/>
    </row>
    <row r="6749" spans="1:8" s="240" customFormat="1">
      <c r="A6749" s="270"/>
      <c r="B6749" s="271"/>
      <c r="C6749" s="270"/>
      <c r="D6749" s="272"/>
      <c r="E6749" s="247"/>
      <c r="F6749" s="273"/>
      <c r="G6749" s="661"/>
      <c r="H6749" s="662"/>
    </row>
    <row r="6750" spans="1:8" s="240" customFormat="1">
      <c r="A6750" s="270"/>
      <c r="B6750" s="271"/>
      <c r="C6750" s="270"/>
      <c r="D6750" s="272"/>
      <c r="E6750" s="247"/>
      <c r="F6750" s="273"/>
      <c r="G6750" s="661"/>
      <c r="H6750" s="662"/>
    </row>
    <row r="6751" spans="1:8" s="240" customFormat="1">
      <c r="A6751" s="270"/>
      <c r="B6751" s="271"/>
      <c r="C6751" s="270"/>
      <c r="D6751" s="272"/>
      <c r="E6751" s="247"/>
      <c r="F6751" s="273"/>
      <c r="G6751" s="661"/>
      <c r="H6751" s="662"/>
    </row>
    <row r="6752" spans="1:8" s="240" customFormat="1">
      <c r="A6752" s="270"/>
      <c r="B6752" s="271"/>
      <c r="C6752" s="270"/>
      <c r="D6752" s="272"/>
      <c r="E6752" s="247"/>
      <c r="F6752" s="273"/>
      <c r="G6752" s="661"/>
      <c r="H6752" s="662"/>
    </row>
    <row r="6753" spans="1:8" s="240" customFormat="1">
      <c r="A6753" s="270"/>
      <c r="B6753" s="271"/>
      <c r="C6753" s="270"/>
      <c r="D6753" s="272"/>
      <c r="E6753" s="247"/>
      <c r="F6753" s="273"/>
      <c r="G6753" s="661"/>
      <c r="H6753" s="662"/>
    </row>
    <row r="6754" spans="1:8" s="240" customFormat="1">
      <c r="A6754" s="270"/>
      <c r="B6754" s="271"/>
      <c r="C6754" s="270"/>
      <c r="D6754" s="272"/>
      <c r="E6754" s="247"/>
      <c r="F6754" s="273"/>
      <c r="G6754" s="661"/>
      <c r="H6754" s="662"/>
    </row>
    <row r="6755" spans="1:8" s="240" customFormat="1">
      <c r="A6755" s="270"/>
      <c r="B6755" s="271"/>
      <c r="C6755" s="270"/>
      <c r="D6755" s="272"/>
      <c r="E6755" s="247"/>
      <c r="F6755" s="273"/>
      <c r="G6755" s="661"/>
      <c r="H6755" s="662"/>
    </row>
    <row r="6756" spans="1:8" s="240" customFormat="1">
      <c r="A6756" s="270"/>
      <c r="B6756" s="271"/>
      <c r="C6756" s="270"/>
      <c r="D6756" s="272"/>
      <c r="E6756" s="247"/>
      <c r="F6756" s="273"/>
      <c r="G6756" s="661"/>
      <c r="H6756" s="662"/>
    </row>
    <row r="6757" spans="1:8" s="240" customFormat="1">
      <c r="A6757" s="270"/>
      <c r="B6757" s="271"/>
      <c r="C6757" s="270"/>
      <c r="D6757" s="272"/>
      <c r="E6757" s="247"/>
      <c r="F6757" s="273"/>
      <c r="G6757" s="661"/>
      <c r="H6757" s="662"/>
    </row>
    <row r="6758" spans="1:8" s="240" customFormat="1">
      <c r="A6758" s="270"/>
      <c r="B6758" s="271"/>
      <c r="C6758" s="270"/>
      <c r="D6758" s="272"/>
      <c r="E6758" s="247"/>
      <c r="F6758" s="273"/>
      <c r="G6758" s="661"/>
      <c r="H6758" s="662"/>
    </row>
    <row r="6759" spans="1:8" s="240" customFormat="1">
      <c r="A6759" s="270"/>
      <c r="B6759" s="271"/>
      <c r="C6759" s="270"/>
      <c r="D6759" s="272"/>
      <c r="E6759" s="247"/>
      <c r="F6759" s="273"/>
      <c r="G6759" s="661"/>
      <c r="H6759" s="662"/>
    </row>
    <row r="6760" spans="1:8" s="240" customFormat="1">
      <c r="A6760" s="270"/>
      <c r="B6760" s="271"/>
      <c r="C6760" s="270"/>
      <c r="D6760" s="272"/>
      <c r="E6760" s="247"/>
      <c r="F6760" s="273"/>
      <c r="G6760" s="661"/>
      <c r="H6760" s="662"/>
    </row>
    <row r="6761" spans="1:8" s="240" customFormat="1">
      <c r="A6761" s="270"/>
      <c r="B6761" s="271"/>
      <c r="C6761" s="270"/>
      <c r="D6761" s="272"/>
      <c r="E6761" s="247"/>
      <c r="F6761" s="273"/>
      <c r="G6761" s="661"/>
      <c r="H6761" s="662"/>
    </row>
    <row r="6762" spans="1:8" s="240" customFormat="1">
      <c r="A6762" s="270"/>
      <c r="B6762" s="271"/>
      <c r="C6762" s="270"/>
      <c r="D6762" s="272"/>
      <c r="E6762" s="247"/>
      <c r="F6762" s="273"/>
      <c r="G6762" s="661"/>
      <c r="H6762" s="662"/>
    </row>
    <row r="6763" spans="1:8" s="240" customFormat="1">
      <c r="A6763" s="270"/>
      <c r="B6763" s="271"/>
      <c r="C6763" s="270"/>
      <c r="D6763" s="272"/>
      <c r="E6763" s="247"/>
      <c r="F6763" s="273"/>
      <c r="G6763" s="661"/>
      <c r="H6763" s="662"/>
    </row>
    <row r="6764" spans="1:8" s="240" customFormat="1">
      <c r="A6764" s="270"/>
      <c r="B6764" s="271"/>
      <c r="C6764" s="270"/>
      <c r="D6764" s="272"/>
      <c r="E6764" s="247"/>
      <c r="F6764" s="273"/>
      <c r="G6764" s="661"/>
      <c r="H6764" s="662"/>
    </row>
    <row r="6765" spans="1:8" s="240" customFormat="1">
      <c r="A6765" s="270"/>
      <c r="B6765" s="271"/>
      <c r="C6765" s="270"/>
      <c r="D6765" s="272"/>
      <c r="E6765" s="247"/>
      <c r="F6765" s="273"/>
      <c r="G6765" s="661"/>
      <c r="H6765" s="662"/>
    </row>
    <row r="6766" spans="1:8" s="240" customFormat="1">
      <c r="A6766" s="270"/>
      <c r="B6766" s="271"/>
      <c r="C6766" s="270"/>
      <c r="D6766" s="272"/>
      <c r="E6766" s="247"/>
      <c r="F6766" s="273"/>
      <c r="G6766" s="661"/>
      <c r="H6766" s="662"/>
    </row>
    <row r="6767" spans="1:8" s="240" customFormat="1">
      <c r="A6767" s="270"/>
      <c r="B6767" s="271"/>
      <c r="C6767" s="270"/>
      <c r="D6767" s="272"/>
      <c r="E6767" s="247"/>
      <c r="F6767" s="273"/>
      <c r="G6767" s="661"/>
      <c r="H6767" s="662"/>
    </row>
    <row r="6768" spans="1:8" s="240" customFormat="1">
      <c r="A6768" s="270"/>
      <c r="B6768" s="271"/>
      <c r="C6768" s="270"/>
      <c r="D6768" s="272"/>
      <c r="E6768" s="247"/>
      <c r="F6768" s="273"/>
      <c r="G6768" s="661"/>
      <c r="H6768" s="662"/>
    </row>
    <row r="6769" spans="1:8" s="240" customFormat="1">
      <c r="A6769" s="270"/>
      <c r="B6769" s="271"/>
      <c r="C6769" s="270"/>
      <c r="D6769" s="272"/>
      <c r="E6769" s="247"/>
      <c r="F6769" s="273"/>
      <c r="G6769" s="661"/>
      <c r="H6769" s="662"/>
    </row>
    <row r="6770" spans="1:8" s="240" customFormat="1">
      <c r="A6770" s="270"/>
      <c r="B6770" s="271"/>
      <c r="C6770" s="270"/>
      <c r="D6770" s="272"/>
      <c r="E6770" s="247"/>
      <c r="F6770" s="273"/>
      <c r="G6770" s="661"/>
      <c r="H6770" s="662"/>
    </row>
    <row r="6771" spans="1:8" s="240" customFormat="1">
      <c r="A6771" s="270"/>
      <c r="B6771" s="271"/>
      <c r="C6771" s="270"/>
      <c r="D6771" s="272"/>
      <c r="E6771" s="247"/>
      <c r="F6771" s="273"/>
      <c r="G6771" s="661"/>
      <c r="H6771" s="662"/>
    </row>
    <row r="6772" spans="1:8" s="240" customFormat="1">
      <c r="A6772" s="270"/>
      <c r="B6772" s="271"/>
      <c r="C6772" s="270"/>
      <c r="D6772" s="272"/>
      <c r="E6772" s="247"/>
      <c r="F6772" s="273"/>
      <c r="G6772" s="661"/>
      <c r="H6772" s="662"/>
    </row>
    <row r="6773" spans="1:8" s="240" customFormat="1">
      <c r="A6773" s="270"/>
      <c r="B6773" s="271"/>
      <c r="C6773" s="270"/>
      <c r="D6773" s="272"/>
      <c r="E6773" s="247"/>
      <c r="F6773" s="273"/>
      <c r="G6773" s="661"/>
      <c r="H6773" s="662"/>
    </row>
    <row r="6774" spans="1:8" s="240" customFormat="1">
      <c r="A6774" s="270"/>
      <c r="B6774" s="271"/>
      <c r="C6774" s="270"/>
      <c r="D6774" s="272"/>
      <c r="E6774" s="247"/>
      <c r="F6774" s="273"/>
      <c r="G6774" s="661"/>
      <c r="H6774" s="662"/>
    </row>
    <row r="6775" spans="1:8" s="240" customFormat="1">
      <c r="A6775" s="270"/>
      <c r="B6775" s="271"/>
      <c r="C6775" s="270"/>
      <c r="D6775" s="272"/>
      <c r="E6775" s="247"/>
      <c r="F6775" s="273"/>
      <c r="G6775" s="661"/>
      <c r="H6775" s="662"/>
    </row>
    <row r="6776" spans="1:8" s="240" customFormat="1">
      <c r="A6776" s="270"/>
      <c r="B6776" s="271"/>
      <c r="C6776" s="270"/>
      <c r="D6776" s="272"/>
      <c r="E6776" s="247"/>
      <c r="F6776" s="273"/>
      <c r="G6776" s="661"/>
      <c r="H6776" s="662"/>
    </row>
    <row r="6777" spans="1:8" s="240" customFormat="1">
      <c r="A6777" s="270"/>
      <c r="B6777" s="271"/>
      <c r="C6777" s="270"/>
      <c r="D6777" s="272"/>
      <c r="E6777" s="247"/>
      <c r="F6777" s="273"/>
      <c r="G6777" s="661"/>
      <c r="H6777" s="662"/>
    </row>
    <row r="6778" spans="1:8" s="240" customFormat="1">
      <c r="A6778" s="270"/>
      <c r="B6778" s="271"/>
      <c r="C6778" s="270"/>
      <c r="D6778" s="272"/>
      <c r="E6778" s="247"/>
      <c r="F6778" s="273"/>
      <c r="G6778" s="661"/>
      <c r="H6778" s="662"/>
    </row>
    <row r="6779" spans="1:8" s="240" customFormat="1">
      <c r="A6779" s="270"/>
      <c r="B6779" s="271"/>
      <c r="C6779" s="270"/>
      <c r="D6779" s="272"/>
      <c r="E6779" s="247"/>
      <c r="F6779" s="273"/>
      <c r="G6779" s="661"/>
      <c r="H6779" s="662"/>
    </row>
    <row r="6780" spans="1:8" s="240" customFormat="1">
      <c r="A6780" s="270"/>
      <c r="B6780" s="271"/>
      <c r="C6780" s="270"/>
      <c r="D6780" s="272"/>
      <c r="E6780" s="247"/>
      <c r="F6780" s="273"/>
      <c r="G6780" s="661"/>
      <c r="H6780" s="662"/>
    </row>
    <row r="6781" spans="1:8" s="240" customFormat="1">
      <c r="A6781" s="270"/>
      <c r="B6781" s="271"/>
      <c r="C6781" s="270"/>
      <c r="D6781" s="272"/>
      <c r="E6781" s="247"/>
      <c r="F6781" s="273"/>
      <c r="G6781" s="661"/>
      <c r="H6781" s="662"/>
    </row>
    <row r="6782" spans="1:8" s="240" customFormat="1">
      <c r="A6782" s="270"/>
      <c r="B6782" s="271"/>
      <c r="C6782" s="270"/>
      <c r="D6782" s="272"/>
      <c r="E6782" s="247"/>
      <c r="F6782" s="273"/>
      <c r="G6782" s="661"/>
      <c r="H6782" s="662"/>
    </row>
    <row r="6783" spans="1:8" s="240" customFormat="1">
      <c r="A6783" s="270"/>
      <c r="B6783" s="271"/>
      <c r="C6783" s="270"/>
      <c r="D6783" s="272"/>
      <c r="E6783" s="247"/>
      <c r="F6783" s="273"/>
      <c r="G6783" s="661"/>
      <c r="H6783" s="662"/>
    </row>
    <row r="6784" spans="1:8" s="240" customFormat="1">
      <c r="A6784" s="270"/>
      <c r="B6784" s="271"/>
      <c r="C6784" s="270"/>
      <c r="D6784" s="272"/>
      <c r="E6784" s="247"/>
      <c r="F6784" s="273"/>
      <c r="G6784" s="661"/>
      <c r="H6784" s="662"/>
    </row>
    <row r="6785" spans="1:8" s="240" customFormat="1">
      <c r="A6785" s="270"/>
      <c r="B6785" s="271"/>
      <c r="C6785" s="270"/>
      <c r="D6785" s="272"/>
      <c r="E6785" s="247"/>
      <c r="F6785" s="273"/>
      <c r="G6785" s="661"/>
      <c r="H6785" s="662"/>
    </row>
    <row r="6786" spans="1:8" s="240" customFormat="1">
      <c r="A6786" s="270"/>
      <c r="B6786" s="271"/>
      <c r="C6786" s="270"/>
      <c r="D6786" s="272"/>
      <c r="E6786" s="247"/>
      <c r="F6786" s="273"/>
      <c r="G6786" s="661"/>
      <c r="H6786" s="662"/>
    </row>
    <row r="6787" spans="1:8" s="240" customFormat="1">
      <c r="A6787" s="270"/>
      <c r="B6787" s="271"/>
      <c r="C6787" s="270"/>
      <c r="D6787" s="272"/>
      <c r="E6787" s="247"/>
      <c r="F6787" s="273"/>
      <c r="G6787" s="661"/>
      <c r="H6787" s="662"/>
    </row>
    <row r="6788" spans="1:8" s="240" customFormat="1">
      <c r="A6788" s="270"/>
      <c r="B6788" s="271"/>
      <c r="C6788" s="270"/>
      <c r="D6788" s="272"/>
      <c r="E6788" s="247"/>
      <c r="F6788" s="273"/>
      <c r="G6788" s="661"/>
      <c r="H6788" s="662"/>
    </row>
    <row r="6789" spans="1:8" s="240" customFormat="1">
      <c r="A6789" s="270"/>
      <c r="B6789" s="271"/>
      <c r="C6789" s="270"/>
      <c r="D6789" s="272"/>
      <c r="E6789" s="247"/>
      <c r="F6789" s="273"/>
      <c r="G6789" s="661"/>
      <c r="H6789" s="662"/>
    </row>
    <row r="6790" spans="1:8" s="240" customFormat="1">
      <c r="A6790" s="270"/>
      <c r="B6790" s="271"/>
      <c r="C6790" s="270"/>
      <c r="D6790" s="272"/>
      <c r="E6790" s="247"/>
      <c r="F6790" s="273"/>
      <c r="G6790" s="661"/>
      <c r="H6790" s="662"/>
    </row>
    <row r="6791" spans="1:8" s="240" customFormat="1">
      <c r="A6791" s="270"/>
      <c r="B6791" s="271"/>
      <c r="C6791" s="270"/>
      <c r="D6791" s="272"/>
      <c r="E6791" s="247"/>
      <c r="F6791" s="273"/>
      <c r="G6791" s="661"/>
      <c r="H6791" s="662"/>
    </row>
    <row r="6792" spans="1:8" s="240" customFormat="1">
      <c r="A6792" s="270"/>
      <c r="B6792" s="271"/>
      <c r="C6792" s="270"/>
      <c r="D6792" s="272"/>
      <c r="E6792" s="247"/>
      <c r="F6792" s="273"/>
      <c r="G6792" s="661"/>
      <c r="H6792" s="662"/>
    </row>
    <row r="6793" spans="1:8" s="240" customFormat="1">
      <c r="A6793" s="270"/>
      <c r="B6793" s="271"/>
      <c r="C6793" s="270"/>
      <c r="D6793" s="272"/>
      <c r="E6793" s="247"/>
      <c r="F6793" s="273"/>
      <c r="G6793" s="661"/>
      <c r="H6793" s="662"/>
    </row>
    <row r="6794" spans="1:8" s="240" customFormat="1">
      <c r="A6794" s="270"/>
      <c r="B6794" s="271"/>
      <c r="C6794" s="270"/>
      <c r="D6794" s="272"/>
      <c r="E6794" s="247"/>
      <c r="F6794" s="273"/>
      <c r="G6794" s="661"/>
      <c r="H6794" s="662"/>
    </row>
    <row r="6795" spans="1:8" s="240" customFormat="1">
      <c r="A6795" s="270"/>
      <c r="B6795" s="271"/>
      <c r="C6795" s="270"/>
      <c r="D6795" s="272"/>
      <c r="E6795" s="247"/>
      <c r="F6795" s="273"/>
      <c r="G6795" s="661"/>
      <c r="H6795" s="662"/>
    </row>
    <row r="6796" spans="1:8" s="240" customFormat="1">
      <c r="A6796" s="270"/>
      <c r="B6796" s="271"/>
      <c r="C6796" s="270"/>
      <c r="D6796" s="272"/>
      <c r="E6796" s="247"/>
      <c r="F6796" s="273"/>
      <c r="G6796" s="661"/>
      <c r="H6796" s="662"/>
    </row>
    <row r="6797" spans="1:8" s="240" customFormat="1">
      <c r="A6797" s="270"/>
      <c r="B6797" s="271"/>
      <c r="C6797" s="270"/>
      <c r="D6797" s="272"/>
      <c r="E6797" s="247"/>
      <c r="F6797" s="273"/>
      <c r="G6797" s="661"/>
      <c r="H6797" s="662"/>
    </row>
    <row r="6798" spans="1:8" s="240" customFormat="1">
      <c r="A6798" s="270"/>
      <c r="B6798" s="271"/>
      <c r="C6798" s="270"/>
      <c r="D6798" s="272"/>
      <c r="E6798" s="247"/>
      <c r="F6798" s="273"/>
      <c r="G6798" s="661"/>
      <c r="H6798" s="662"/>
    </row>
    <row r="6799" spans="1:8" s="240" customFormat="1">
      <c r="A6799" s="270"/>
      <c r="B6799" s="271"/>
      <c r="C6799" s="270"/>
      <c r="D6799" s="272"/>
      <c r="E6799" s="247"/>
      <c r="F6799" s="273"/>
      <c r="G6799" s="661"/>
      <c r="H6799" s="662"/>
    </row>
    <row r="6800" spans="1:8" s="240" customFormat="1">
      <c r="A6800" s="270"/>
      <c r="B6800" s="271"/>
      <c r="C6800" s="270"/>
      <c r="D6800" s="272"/>
      <c r="E6800" s="247"/>
      <c r="F6800" s="273"/>
      <c r="G6800" s="661"/>
      <c r="H6800" s="662"/>
    </row>
    <row r="6801" spans="1:8" s="240" customFormat="1">
      <c r="A6801" s="270"/>
      <c r="B6801" s="271"/>
      <c r="C6801" s="270"/>
      <c r="D6801" s="272"/>
      <c r="E6801" s="247"/>
      <c r="F6801" s="273"/>
      <c r="G6801" s="661"/>
      <c r="H6801" s="662"/>
    </row>
    <row r="6802" spans="1:8" s="240" customFormat="1">
      <c r="A6802" s="270"/>
      <c r="B6802" s="271"/>
      <c r="C6802" s="270"/>
      <c r="D6802" s="272"/>
      <c r="E6802" s="247"/>
      <c r="F6802" s="273"/>
      <c r="G6802" s="661"/>
      <c r="H6802" s="662"/>
    </row>
    <row r="6803" spans="1:8" s="240" customFormat="1">
      <c r="A6803" s="270"/>
      <c r="B6803" s="271"/>
      <c r="C6803" s="270"/>
      <c r="D6803" s="272"/>
      <c r="E6803" s="247"/>
      <c r="F6803" s="273"/>
      <c r="G6803" s="661"/>
      <c r="H6803" s="662"/>
    </row>
    <row r="6804" spans="1:8" s="240" customFormat="1">
      <c r="A6804" s="270"/>
      <c r="B6804" s="271"/>
      <c r="C6804" s="270"/>
      <c r="D6804" s="272"/>
      <c r="E6804" s="247"/>
      <c r="F6804" s="273"/>
      <c r="G6804" s="661"/>
      <c r="H6804" s="662"/>
    </row>
    <row r="6805" spans="1:8" s="240" customFormat="1">
      <c r="A6805" s="270"/>
      <c r="B6805" s="271"/>
      <c r="C6805" s="270"/>
      <c r="D6805" s="272"/>
      <c r="E6805" s="247"/>
      <c r="F6805" s="273"/>
      <c r="G6805" s="661"/>
      <c r="H6805" s="662"/>
    </row>
    <row r="6806" spans="1:8" s="240" customFormat="1">
      <c r="A6806" s="270"/>
      <c r="B6806" s="271"/>
      <c r="C6806" s="270"/>
      <c r="D6806" s="272"/>
      <c r="E6806" s="247"/>
      <c r="F6806" s="273"/>
      <c r="G6806" s="661"/>
      <c r="H6806" s="662"/>
    </row>
    <row r="6807" spans="1:8" s="240" customFormat="1">
      <c r="A6807" s="270"/>
      <c r="B6807" s="271"/>
      <c r="C6807" s="270"/>
      <c r="D6807" s="272"/>
      <c r="E6807" s="247"/>
      <c r="F6807" s="273"/>
      <c r="G6807" s="661"/>
      <c r="H6807" s="662"/>
    </row>
    <row r="6808" spans="1:8" s="240" customFormat="1">
      <c r="A6808" s="270"/>
      <c r="B6808" s="271"/>
      <c r="C6808" s="270"/>
      <c r="D6808" s="272"/>
      <c r="E6808" s="247"/>
      <c r="F6808" s="273"/>
      <c r="G6808" s="661"/>
      <c r="H6808" s="662"/>
    </row>
    <row r="6809" spans="1:8" s="240" customFormat="1">
      <c r="A6809" s="270"/>
      <c r="B6809" s="271"/>
      <c r="C6809" s="270"/>
      <c r="D6809" s="272"/>
      <c r="E6809" s="247"/>
      <c r="F6809" s="273"/>
      <c r="G6809" s="661"/>
      <c r="H6809" s="662"/>
    </row>
    <row r="6810" spans="1:8" s="240" customFormat="1">
      <c r="A6810" s="270"/>
      <c r="B6810" s="271"/>
      <c r="C6810" s="270"/>
      <c r="D6810" s="272"/>
      <c r="E6810" s="247"/>
      <c r="F6810" s="273"/>
      <c r="G6810" s="661"/>
      <c r="H6810" s="662"/>
    </row>
    <row r="6811" spans="1:8" s="240" customFormat="1">
      <c r="A6811" s="270"/>
      <c r="B6811" s="271"/>
      <c r="C6811" s="270"/>
      <c r="D6811" s="272"/>
      <c r="E6811" s="247"/>
      <c r="F6811" s="273"/>
      <c r="G6811" s="661"/>
      <c r="H6811" s="662"/>
    </row>
    <row r="6812" spans="1:8" s="240" customFormat="1">
      <c r="A6812" s="270"/>
      <c r="B6812" s="271"/>
      <c r="C6812" s="270"/>
      <c r="D6812" s="272"/>
      <c r="E6812" s="247"/>
      <c r="F6812" s="273"/>
      <c r="G6812" s="661"/>
      <c r="H6812" s="662"/>
    </row>
    <row r="6813" spans="1:8" s="240" customFormat="1">
      <c r="A6813" s="270"/>
      <c r="B6813" s="271"/>
      <c r="C6813" s="270"/>
      <c r="D6813" s="272"/>
      <c r="E6813" s="247"/>
      <c r="F6813" s="273"/>
      <c r="G6813" s="661"/>
      <c r="H6813" s="662"/>
    </row>
    <row r="6814" spans="1:8" s="240" customFormat="1">
      <c r="A6814" s="270"/>
      <c r="B6814" s="271"/>
      <c r="C6814" s="270"/>
      <c r="D6814" s="272"/>
      <c r="E6814" s="247"/>
      <c r="F6814" s="273"/>
      <c r="G6814" s="661"/>
      <c r="H6814" s="662"/>
    </row>
    <row r="6815" spans="1:8" s="240" customFormat="1">
      <c r="A6815" s="270"/>
      <c r="B6815" s="271"/>
      <c r="C6815" s="270"/>
      <c r="D6815" s="272"/>
      <c r="E6815" s="247"/>
      <c r="F6815" s="273"/>
      <c r="G6815" s="661"/>
      <c r="H6815" s="662"/>
    </row>
    <row r="6816" spans="1:8" s="240" customFormat="1">
      <c r="A6816" s="270"/>
      <c r="B6816" s="271"/>
      <c r="C6816" s="270"/>
      <c r="D6816" s="272"/>
      <c r="E6816" s="247"/>
      <c r="F6816" s="273"/>
      <c r="G6816" s="661"/>
      <c r="H6816" s="662"/>
    </row>
    <row r="6817" spans="1:8" s="240" customFormat="1">
      <c r="A6817" s="270"/>
      <c r="B6817" s="271"/>
      <c r="C6817" s="270"/>
      <c r="D6817" s="272"/>
      <c r="E6817" s="247"/>
      <c r="F6817" s="273"/>
      <c r="G6817" s="661"/>
      <c r="H6817" s="662"/>
    </row>
    <row r="6818" spans="1:8" s="240" customFormat="1">
      <c r="A6818" s="270"/>
      <c r="B6818" s="271"/>
      <c r="C6818" s="270"/>
      <c r="D6818" s="272"/>
      <c r="E6818" s="247"/>
      <c r="F6818" s="273"/>
      <c r="G6818" s="661"/>
      <c r="H6818" s="662"/>
    </row>
    <row r="6819" spans="1:8" s="240" customFormat="1">
      <c r="A6819" s="270"/>
      <c r="B6819" s="271"/>
      <c r="C6819" s="270"/>
      <c r="D6819" s="272"/>
      <c r="E6819" s="247"/>
      <c r="F6819" s="273"/>
      <c r="G6819" s="661"/>
      <c r="H6819" s="662"/>
    </row>
    <row r="6820" spans="1:8" s="240" customFormat="1">
      <c r="A6820" s="270"/>
      <c r="B6820" s="271"/>
      <c r="C6820" s="270"/>
      <c r="D6820" s="272"/>
      <c r="E6820" s="247"/>
      <c r="F6820" s="273"/>
      <c r="G6820" s="661"/>
      <c r="H6820" s="662"/>
    </row>
    <row r="6821" spans="1:8" s="240" customFormat="1">
      <c r="A6821" s="270"/>
      <c r="B6821" s="271"/>
      <c r="C6821" s="270"/>
      <c r="D6821" s="272"/>
      <c r="E6821" s="247"/>
      <c r="F6821" s="273"/>
      <c r="G6821" s="661"/>
      <c r="H6821" s="662"/>
    </row>
    <row r="6822" spans="1:8" s="240" customFormat="1">
      <c r="A6822" s="270"/>
      <c r="B6822" s="271"/>
      <c r="C6822" s="270"/>
      <c r="D6822" s="272"/>
      <c r="E6822" s="247"/>
      <c r="F6822" s="273"/>
      <c r="G6822" s="661"/>
      <c r="H6822" s="662"/>
    </row>
    <row r="6823" spans="1:8" s="240" customFormat="1">
      <c r="A6823" s="270"/>
      <c r="B6823" s="271"/>
      <c r="C6823" s="270"/>
      <c r="D6823" s="272"/>
      <c r="E6823" s="247"/>
      <c r="F6823" s="273"/>
      <c r="G6823" s="661"/>
      <c r="H6823" s="662"/>
    </row>
    <row r="6824" spans="1:8" s="240" customFormat="1">
      <c r="A6824" s="270"/>
      <c r="B6824" s="271"/>
      <c r="C6824" s="270"/>
      <c r="D6824" s="272"/>
      <c r="E6824" s="247"/>
      <c r="F6824" s="273"/>
      <c r="G6824" s="661"/>
      <c r="H6824" s="662"/>
    </row>
    <row r="6825" spans="1:8" s="240" customFormat="1">
      <c r="A6825" s="270"/>
      <c r="B6825" s="271"/>
      <c r="C6825" s="270"/>
      <c r="D6825" s="272"/>
      <c r="E6825" s="247"/>
      <c r="F6825" s="273"/>
      <c r="G6825" s="661"/>
      <c r="H6825" s="662"/>
    </row>
    <row r="6826" spans="1:8" s="240" customFormat="1">
      <c r="A6826" s="270"/>
      <c r="B6826" s="271"/>
      <c r="C6826" s="270"/>
      <c r="D6826" s="272"/>
      <c r="E6826" s="247"/>
      <c r="F6826" s="273"/>
      <c r="G6826" s="661"/>
      <c r="H6826" s="662"/>
    </row>
    <row r="6827" spans="1:8" s="240" customFormat="1">
      <c r="A6827" s="270"/>
      <c r="B6827" s="271"/>
      <c r="C6827" s="270"/>
      <c r="D6827" s="272"/>
      <c r="E6827" s="247"/>
      <c r="F6827" s="273"/>
      <c r="G6827" s="661"/>
      <c r="H6827" s="662"/>
    </row>
    <row r="6828" spans="1:8" s="240" customFormat="1">
      <c r="A6828" s="270"/>
      <c r="B6828" s="271"/>
      <c r="C6828" s="270"/>
      <c r="D6828" s="272"/>
      <c r="E6828" s="247"/>
      <c r="F6828" s="273"/>
      <c r="G6828" s="661"/>
      <c r="H6828" s="662"/>
    </row>
    <row r="6829" spans="1:8" s="240" customFormat="1">
      <c r="A6829" s="270"/>
      <c r="B6829" s="271"/>
      <c r="C6829" s="270"/>
      <c r="D6829" s="272"/>
      <c r="E6829" s="247"/>
      <c r="F6829" s="273"/>
      <c r="G6829" s="661"/>
      <c r="H6829" s="662"/>
    </row>
    <row r="6830" spans="1:8" s="240" customFormat="1">
      <c r="A6830" s="270"/>
      <c r="B6830" s="271"/>
      <c r="C6830" s="270"/>
      <c r="D6830" s="272"/>
      <c r="E6830" s="247"/>
      <c r="F6830" s="273"/>
      <c r="G6830" s="661"/>
      <c r="H6830" s="662"/>
    </row>
    <row r="6831" spans="1:8" s="240" customFormat="1">
      <c r="A6831" s="270"/>
      <c r="B6831" s="271"/>
      <c r="C6831" s="270"/>
      <c r="D6831" s="272"/>
      <c r="E6831" s="247"/>
      <c r="F6831" s="273"/>
      <c r="G6831" s="661"/>
      <c r="H6831" s="662"/>
    </row>
    <row r="6832" spans="1:8" s="240" customFormat="1">
      <c r="A6832" s="270"/>
      <c r="B6832" s="271"/>
      <c r="C6832" s="270"/>
      <c r="D6832" s="272"/>
      <c r="E6832" s="247"/>
      <c r="F6832" s="273"/>
      <c r="G6832" s="661"/>
      <c r="H6832" s="662"/>
    </row>
    <row r="6833" spans="1:8" s="240" customFormat="1">
      <c r="A6833" s="270"/>
      <c r="B6833" s="271"/>
      <c r="C6833" s="270"/>
      <c r="D6833" s="272"/>
      <c r="E6833" s="247"/>
      <c r="F6833" s="273"/>
      <c r="G6833" s="661"/>
      <c r="H6833" s="662"/>
    </row>
    <row r="6834" spans="1:8" s="240" customFormat="1">
      <c r="A6834" s="270"/>
      <c r="B6834" s="271"/>
      <c r="C6834" s="270"/>
      <c r="D6834" s="272"/>
      <c r="E6834" s="247"/>
      <c r="F6834" s="273"/>
      <c r="G6834" s="661"/>
      <c r="H6834" s="662"/>
    </row>
    <row r="6835" spans="1:8" s="240" customFormat="1">
      <c r="A6835" s="270"/>
      <c r="B6835" s="271"/>
      <c r="C6835" s="270"/>
      <c r="D6835" s="272"/>
      <c r="E6835" s="247"/>
      <c r="F6835" s="273"/>
      <c r="G6835" s="661"/>
      <c r="H6835" s="662"/>
    </row>
    <row r="6836" spans="1:8" s="240" customFormat="1">
      <c r="A6836" s="270"/>
      <c r="B6836" s="271"/>
      <c r="C6836" s="270"/>
      <c r="D6836" s="272"/>
      <c r="E6836" s="247"/>
      <c r="F6836" s="273"/>
      <c r="G6836" s="661"/>
      <c r="H6836" s="662"/>
    </row>
    <row r="6837" spans="1:8" s="240" customFormat="1">
      <c r="A6837" s="270"/>
      <c r="B6837" s="271"/>
      <c r="C6837" s="270"/>
      <c r="D6837" s="272"/>
      <c r="E6837" s="247"/>
      <c r="F6837" s="273"/>
      <c r="G6837" s="661"/>
      <c r="H6837" s="662"/>
    </row>
    <row r="6838" spans="1:8" s="240" customFormat="1">
      <c r="A6838" s="270"/>
      <c r="B6838" s="271"/>
      <c r="C6838" s="270"/>
      <c r="D6838" s="272"/>
      <c r="E6838" s="247"/>
      <c r="F6838" s="273"/>
      <c r="G6838" s="661"/>
      <c r="H6838" s="662"/>
    </row>
    <row r="6839" spans="1:8" s="240" customFormat="1">
      <c r="A6839" s="270"/>
      <c r="B6839" s="271"/>
      <c r="C6839" s="270"/>
      <c r="D6839" s="272"/>
      <c r="E6839" s="247"/>
      <c r="F6839" s="273"/>
      <c r="G6839" s="661"/>
      <c r="H6839" s="662"/>
    </row>
    <row r="6840" spans="1:8" s="240" customFormat="1">
      <c r="A6840" s="270"/>
      <c r="B6840" s="271"/>
      <c r="C6840" s="270"/>
      <c r="D6840" s="272"/>
      <c r="E6840" s="247"/>
      <c r="F6840" s="273"/>
      <c r="G6840" s="661"/>
      <c r="H6840" s="662"/>
    </row>
    <row r="6841" spans="1:8" s="240" customFormat="1">
      <c r="A6841" s="270"/>
      <c r="B6841" s="271"/>
      <c r="C6841" s="270"/>
      <c r="D6841" s="272"/>
      <c r="E6841" s="247"/>
      <c r="F6841" s="273"/>
      <c r="G6841" s="661"/>
      <c r="H6841" s="662"/>
    </row>
    <row r="6842" spans="1:8" s="240" customFormat="1">
      <c r="A6842" s="270"/>
      <c r="B6842" s="271"/>
      <c r="C6842" s="270"/>
      <c r="D6842" s="272"/>
      <c r="E6842" s="247"/>
      <c r="F6842" s="273"/>
      <c r="G6842" s="661"/>
      <c r="H6842" s="662"/>
    </row>
    <row r="6843" spans="1:8" s="240" customFormat="1">
      <c r="A6843" s="270"/>
      <c r="B6843" s="271"/>
      <c r="C6843" s="270"/>
      <c r="D6843" s="272"/>
      <c r="E6843" s="247"/>
      <c r="F6843" s="273"/>
      <c r="G6843" s="661"/>
      <c r="H6843" s="662"/>
    </row>
    <row r="6844" spans="1:8" s="240" customFormat="1">
      <c r="A6844" s="270"/>
      <c r="B6844" s="271"/>
      <c r="C6844" s="270"/>
      <c r="D6844" s="272"/>
      <c r="E6844" s="247"/>
      <c r="F6844" s="273"/>
      <c r="G6844" s="661"/>
      <c r="H6844" s="662"/>
    </row>
    <row r="6845" spans="1:8" s="240" customFormat="1">
      <c r="A6845" s="270"/>
      <c r="B6845" s="271"/>
      <c r="C6845" s="270"/>
      <c r="D6845" s="272"/>
      <c r="E6845" s="247"/>
      <c r="F6845" s="273"/>
      <c r="G6845" s="661"/>
      <c r="H6845" s="662"/>
    </row>
    <row r="6846" spans="1:8" s="240" customFormat="1">
      <c r="A6846" s="270"/>
      <c r="B6846" s="271"/>
      <c r="C6846" s="270"/>
      <c r="D6846" s="272"/>
      <c r="E6846" s="247"/>
      <c r="F6846" s="273"/>
      <c r="G6846" s="661"/>
      <c r="H6846" s="662"/>
    </row>
    <row r="6847" spans="1:8" s="240" customFormat="1">
      <c r="A6847" s="270"/>
      <c r="B6847" s="271"/>
      <c r="C6847" s="270"/>
      <c r="D6847" s="272"/>
      <c r="E6847" s="247"/>
      <c r="F6847" s="273"/>
      <c r="G6847" s="661"/>
      <c r="H6847" s="662"/>
    </row>
    <row r="6848" spans="1:8" s="240" customFormat="1">
      <c r="A6848" s="270"/>
      <c r="B6848" s="271"/>
      <c r="C6848" s="270"/>
      <c r="D6848" s="272"/>
      <c r="E6848" s="247"/>
      <c r="F6848" s="273"/>
      <c r="G6848" s="661"/>
      <c r="H6848" s="662"/>
    </row>
    <row r="6849" spans="1:8" s="240" customFormat="1">
      <c r="A6849" s="270"/>
      <c r="B6849" s="271"/>
      <c r="C6849" s="270"/>
      <c r="D6849" s="272"/>
      <c r="E6849" s="247"/>
      <c r="F6849" s="273"/>
      <c r="G6849" s="661"/>
      <c r="H6849" s="662"/>
    </row>
    <row r="6850" spans="1:8" s="240" customFormat="1">
      <c r="A6850" s="270"/>
      <c r="B6850" s="271"/>
      <c r="C6850" s="270"/>
      <c r="D6850" s="272"/>
      <c r="E6850" s="247"/>
      <c r="F6850" s="273"/>
      <c r="G6850" s="661"/>
      <c r="H6850" s="662"/>
    </row>
    <row r="6851" spans="1:8" s="240" customFormat="1">
      <c r="A6851" s="270"/>
      <c r="B6851" s="271"/>
      <c r="C6851" s="270"/>
      <c r="D6851" s="272"/>
      <c r="E6851" s="247"/>
      <c r="F6851" s="273"/>
      <c r="G6851" s="661"/>
      <c r="H6851" s="662"/>
    </row>
    <row r="6852" spans="1:8" s="240" customFormat="1">
      <c r="A6852" s="270"/>
      <c r="B6852" s="271"/>
      <c r="C6852" s="270"/>
      <c r="D6852" s="272"/>
      <c r="E6852" s="247"/>
      <c r="F6852" s="273"/>
      <c r="G6852" s="661"/>
      <c r="H6852" s="662"/>
    </row>
    <row r="6853" spans="1:8" s="240" customFormat="1">
      <c r="A6853" s="270"/>
      <c r="B6853" s="271"/>
      <c r="C6853" s="270"/>
      <c r="D6853" s="272"/>
      <c r="E6853" s="247"/>
      <c r="F6853" s="273"/>
      <c r="G6853" s="661"/>
      <c r="H6853" s="662"/>
    </row>
    <row r="6854" spans="1:8" s="240" customFormat="1">
      <c r="A6854" s="270"/>
      <c r="B6854" s="271"/>
      <c r="C6854" s="270"/>
      <c r="D6854" s="272"/>
      <c r="E6854" s="247"/>
      <c r="F6854" s="273"/>
      <c r="G6854" s="661"/>
      <c r="H6854" s="662"/>
    </row>
    <row r="6855" spans="1:8" s="240" customFormat="1">
      <c r="A6855" s="270"/>
      <c r="B6855" s="271"/>
      <c r="C6855" s="270"/>
      <c r="D6855" s="272"/>
      <c r="E6855" s="247"/>
      <c r="F6855" s="273"/>
      <c r="G6855" s="661"/>
      <c r="H6855" s="662"/>
    </row>
    <row r="6856" spans="1:8" s="240" customFormat="1">
      <c r="A6856" s="270"/>
      <c r="B6856" s="271"/>
      <c r="C6856" s="270"/>
      <c r="D6856" s="272"/>
      <c r="E6856" s="247"/>
      <c r="F6856" s="273"/>
      <c r="G6856" s="661"/>
      <c r="H6856" s="662"/>
    </row>
    <row r="6857" spans="1:8" s="240" customFormat="1">
      <c r="A6857" s="270"/>
      <c r="B6857" s="271"/>
      <c r="C6857" s="270"/>
      <c r="D6857" s="272"/>
      <c r="E6857" s="247"/>
      <c r="F6857" s="273"/>
      <c r="G6857" s="661"/>
      <c r="H6857" s="662"/>
    </row>
    <row r="6858" spans="1:8" s="240" customFormat="1">
      <c r="A6858" s="270"/>
      <c r="B6858" s="271"/>
      <c r="C6858" s="270"/>
      <c r="D6858" s="272"/>
      <c r="E6858" s="247"/>
      <c r="F6858" s="273"/>
      <c r="G6858" s="661"/>
      <c r="H6858" s="662"/>
    </row>
    <row r="6859" spans="1:8" s="240" customFormat="1">
      <c r="A6859" s="270"/>
      <c r="B6859" s="271"/>
      <c r="C6859" s="270"/>
      <c r="D6859" s="272"/>
      <c r="E6859" s="247"/>
      <c r="F6859" s="273"/>
      <c r="G6859" s="661"/>
      <c r="H6859" s="662"/>
    </row>
    <row r="6860" spans="1:8" s="240" customFormat="1">
      <c r="A6860" s="270"/>
      <c r="B6860" s="271"/>
      <c r="C6860" s="270"/>
      <c r="D6860" s="272"/>
      <c r="E6860" s="247"/>
      <c r="F6860" s="273"/>
      <c r="G6860" s="661"/>
      <c r="H6860" s="662"/>
    </row>
    <row r="6861" spans="1:8" s="240" customFormat="1">
      <c r="A6861" s="270"/>
      <c r="B6861" s="271"/>
      <c r="C6861" s="270"/>
      <c r="D6861" s="272"/>
      <c r="E6861" s="247"/>
      <c r="F6861" s="273"/>
      <c r="G6861" s="661"/>
      <c r="H6861" s="662"/>
    </row>
    <row r="6862" spans="1:8" s="240" customFormat="1">
      <c r="A6862" s="270"/>
      <c r="B6862" s="271"/>
      <c r="C6862" s="270"/>
      <c r="D6862" s="272"/>
      <c r="E6862" s="247"/>
      <c r="F6862" s="273"/>
      <c r="G6862" s="661"/>
      <c r="H6862" s="662"/>
    </row>
    <row r="6863" spans="1:8" s="240" customFormat="1">
      <c r="A6863" s="270"/>
      <c r="B6863" s="271"/>
      <c r="C6863" s="270"/>
      <c r="D6863" s="272"/>
      <c r="E6863" s="247"/>
      <c r="F6863" s="273"/>
      <c r="G6863" s="661"/>
      <c r="H6863" s="662"/>
    </row>
    <row r="6864" spans="1:8" s="240" customFormat="1">
      <c r="A6864" s="270"/>
      <c r="B6864" s="271"/>
      <c r="C6864" s="270"/>
      <c r="D6864" s="272"/>
      <c r="E6864" s="247"/>
      <c r="F6864" s="273"/>
      <c r="G6864" s="661"/>
      <c r="H6864" s="662"/>
    </row>
    <row r="6865" spans="1:8" s="240" customFormat="1">
      <c r="A6865" s="270"/>
      <c r="B6865" s="271"/>
      <c r="C6865" s="270"/>
      <c r="D6865" s="272"/>
      <c r="E6865" s="247"/>
      <c r="F6865" s="273"/>
      <c r="G6865" s="661"/>
      <c r="H6865" s="662"/>
    </row>
    <row r="6866" spans="1:8" s="240" customFormat="1">
      <c r="A6866" s="270"/>
      <c r="B6866" s="271"/>
      <c r="C6866" s="270"/>
      <c r="D6866" s="272"/>
      <c r="E6866" s="247"/>
      <c r="F6866" s="273"/>
      <c r="G6866" s="661"/>
      <c r="H6866" s="662"/>
    </row>
    <row r="6867" spans="1:8" s="240" customFormat="1">
      <c r="A6867" s="270"/>
      <c r="B6867" s="271"/>
      <c r="C6867" s="270"/>
      <c r="D6867" s="272"/>
      <c r="E6867" s="247"/>
      <c r="F6867" s="273"/>
      <c r="G6867" s="661"/>
      <c r="H6867" s="662"/>
    </row>
    <row r="6868" spans="1:8" s="240" customFormat="1">
      <c r="A6868" s="270"/>
      <c r="B6868" s="271"/>
      <c r="C6868" s="270"/>
      <c r="D6868" s="272"/>
      <c r="E6868" s="247"/>
      <c r="F6868" s="273"/>
      <c r="G6868" s="661"/>
      <c r="H6868" s="662"/>
    </row>
    <row r="6869" spans="1:8" s="240" customFormat="1">
      <c r="A6869" s="270"/>
      <c r="B6869" s="271"/>
      <c r="C6869" s="270"/>
      <c r="D6869" s="272"/>
      <c r="E6869" s="247"/>
      <c r="F6869" s="273"/>
      <c r="G6869" s="661"/>
      <c r="H6869" s="662"/>
    </row>
    <row r="6870" spans="1:8" s="240" customFormat="1">
      <c r="A6870" s="270"/>
      <c r="B6870" s="271"/>
      <c r="C6870" s="270"/>
      <c r="D6870" s="272"/>
      <c r="E6870" s="247"/>
      <c r="F6870" s="273"/>
      <c r="G6870" s="661"/>
      <c r="H6870" s="662"/>
    </row>
    <row r="6871" spans="1:8" s="240" customFormat="1">
      <c r="A6871" s="270"/>
      <c r="B6871" s="271"/>
      <c r="C6871" s="270"/>
      <c r="D6871" s="272"/>
      <c r="E6871" s="247"/>
      <c r="F6871" s="273"/>
      <c r="G6871" s="661"/>
      <c r="H6871" s="662"/>
    </row>
    <row r="6872" spans="1:8" s="240" customFormat="1">
      <c r="A6872" s="270"/>
      <c r="B6872" s="271"/>
      <c r="C6872" s="270"/>
      <c r="D6872" s="272"/>
      <c r="E6872" s="247"/>
      <c r="F6872" s="273"/>
      <c r="G6872" s="661"/>
      <c r="H6872" s="662"/>
    </row>
    <row r="6873" spans="1:8" s="240" customFormat="1">
      <c r="A6873" s="270"/>
      <c r="B6873" s="271"/>
      <c r="C6873" s="270"/>
      <c r="D6873" s="272"/>
      <c r="E6873" s="247"/>
      <c r="F6873" s="273"/>
      <c r="G6873" s="661"/>
      <c r="H6873" s="662"/>
    </row>
    <row r="6874" spans="1:8" s="240" customFormat="1">
      <c r="A6874" s="270"/>
      <c r="B6874" s="271"/>
      <c r="C6874" s="270"/>
      <c r="D6874" s="272"/>
      <c r="E6874" s="247"/>
      <c r="F6874" s="273"/>
      <c r="G6874" s="661"/>
      <c r="H6874" s="662"/>
    </row>
    <row r="6875" spans="1:8" s="240" customFormat="1">
      <c r="A6875" s="270"/>
      <c r="B6875" s="271"/>
      <c r="C6875" s="270"/>
      <c r="D6875" s="272"/>
      <c r="E6875" s="247"/>
      <c r="F6875" s="273"/>
      <c r="G6875" s="661"/>
      <c r="H6875" s="662"/>
    </row>
    <row r="6876" spans="1:8" s="240" customFormat="1">
      <c r="A6876" s="270"/>
      <c r="B6876" s="271"/>
      <c r="C6876" s="270"/>
      <c r="D6876" s="272"/>
      <c r="E6876" s="247"/>
      <c r="F6876" s="273"/>
      <c r="G6876" s="661"/>
      <c r="H6876" s="662"/>
    </row>
    <row r="6877" spans="1:8" s="240" customFormat="1">
      <c r="A6877" s="270"/>
      <c r="B6877" s="271"/>
      <c r="C6877" s="270"/>
      <c r="D6877" s="272"/>
      <c r="E6877" s="247"/>
      <c r="F6877" s="273"/>
      <c r="G6877" s="661"/>
      <c r="H6877" s="662"/>
    </row>
    <row r="6878" spans="1:8" s="240" customFormat="1">
      <c r="A6878" s="270"/>
      <c r="B6878" s="271"/>
      <c r="C6878" s="270"/>
      <c r="D6878" s="272"/>
      <c r="E6878" s="247"/>
      <c r="F6878" s="273"/>
      <c r="G6878" s="661"/>
      <c r="H6878" s="662"/>
    </row>
    <row r="6879" spans="1:8" s="240" customFormat="1">
      <c r="A6879" s="270"/>
      <c r="B6879" s="271"/>
      <c r="C6879" s="270"/>
      <c r="D6879" s="272"/>
      <c r="E6879" s="247"/>
      <c r="F6879" s="273"/>
      <c r="G6879" s="661"/>
      <c r="H6879" s="662"/>
    </row>
    <row r="6880" spans="1:8" s="240" customFormat="1">
      <c r="A6880" s="270"/>
      <c r="B6880" s="271"/>
      <c r="C6880" s="270"/>
      <c r="D6880" s="272"/>
      <c r="E6880" s="247"/>
      <c r="F6880" s="273"/>
      <c r="G6880" s="661"/>
      <c r="H6880" s="662"/>
    </row>
    <row r="6881" spans="1:8" s="240" customFormat="1">
      <c r="A6881" s="270"/>
      <c r="B6881" s="271"/>
      <c r="C6881" s="270"/>
      <c r="D6881" s="272"/>
      <c r="E6881" s="247"/>
      <c r="F6881" s="273"/>
      <c r="G6881" s="661"/>
      <c r="H6881" s="662"/>
    </row>
    <row r="6882" spans="1:8" s="240" customFormat="1">
      <c r="A6882" s="270"/>
      <c r="B6882" s="271"/>
      <c r="C6882" s="270"/>
      <c r="D6882" s="272"/>
      <c r="E6882" s="247"/>
      <c r="F6882" s="273"/>
      <c r="G6882" s="661"/>
      <c r="H6882" s="662"/>
    </row>
    <row r="6883" spans="1:8" s="240" customFormat="1">
      <c r="A6883" s="270"/>
      <c r="B6883" s="271"/>
      <c r="C6883" s="270"/>
      <c r="D6883" s="272"/>
      <c r="E6883" s="247"/>
      <c r="F6883" s="273"/>
      <c r="G6883" s="661"/>
      <c r="H6883" s="662"/>
    </row>
    <row r="6884" spans="1:8" s="240" customFormat="1">
      <c r="A6884" s="270"/>
      <c r="B6884" s="271"/>
      <c r="C6884" s="270"/>
      <c r="D6884" s="272"/>
      <c r="E6884" s="247"/>
      <c r="F6884" s="273"/>
      <c r="G6884" s="661"/>
      <c r="H6884" s="662"/>
    </row>
    <row r="6885" spans="1:8" s="240" customFormat="1">
      <c r="A6885" s="270"/>
      <c r="B6885" s="271"/>
      <c r="C6885" s="270"/>
      <c r="D6885" s="272"/>
      <c r="E6885" s="247"/>
      <c r="F6885" s="273"/>
      <c r="G6885" s="661"/>
      <c r="H6885" s="662"/>
    </row>
    <row r="6886" spans="1:8" s="240" customFormat="1">
      <c r="A6886" s="270"/>
      <c r="B6886" s="271"/>
      <c r="C6886" s="270"/>
      <c r="D6886" s="272"/>
      <c r="E6886" s="247"/>
      <c r="F6886" s="273"/>
      <c r="G6886" s="661"/>
      <c r="H6886" s="662"/>
    </row>
    <row r="6887" spans="1:8" s="240" customFormat="1">
      <c r="A6887" s="270"/>
      <c r="B6887" s="271"/>
      <c r="C6887" s="270"/>
      <c r="D6887" s="272"/>
      <c r="E6887" s="247"/>
      <c r="F6887" s="273"/>
      <c r="G6887" s="661"/>
      <c r="H6887" s="662"/>
    </row>
    <row r="6888" spans="1:8" s="240" customFormat="1">
      <c r="A6888" s="270"/>
      <c r="B6888" s="271"/>
      <c r="C6888" s="270"/>
      <c r="D6888" s="272"/>
      <c r="E6888" s="247"/>
      <c r="F6888" s="273"/>
      <c r="G6888" s="661"/>
      <c r="H6888" s="662"/>
    </row>
    <row r="6889" spans="1:8" s="240" customFormat="1">
      <c r="A6889" s="270"/>
      <c r="B6889" s="271"/>
      <c r="C6889" s="270"/>
      <c r="D6889" s="272"/>
      <c r="E6889" s="247"/>
      <c r="F6889" s="273"/>
      <c r="G6889" s="661"/>
      <c r="H6889" s="662"/>
    </row>
    <row r="6890" spans="1:8" s="240" customFormat="1">
      <c r="A6890" s="270"/>
      <c r="B6890" s="271"/>
      <c r="C6890" s="270"/>
      <c r="D6890" s="272"/>
      <c r="E6890" s="247"/>
      <c r="F6890" s="273"/>
      <c r="G6890" s="661"/>
      <c r="H6890" s="662"/>
    </row>
    <row r="6891" spans="1:8" s="240" customFormat="1">
      <c r="A6891" s="270"/>
      <c r="B6891" s="271"/>
      <c r="C6891" s="270"/>
      <c r="D6891" s="272"/>
      <c r="E6891" s="247"/>
      <c r="F6891" s="273"/>
      <c r="G6891" s="661"/>
      <c r="H6891" s="662"/>
    </row>
    <row r="6892" spans="1:8" s="240" customFormat="1">
      <c r="A6892" s="270"/>
      <c r="B6892" s="271"/>
      <c r="C6892" s="270"/>
      <c r="D6892" s="272"/>
      <c r="E6892" s="247"/>
      <c r="F6892" s="273"/>
      <c r="G6892" s="661"/>
      <c r="H6892" s="662"/>
    </row>
    <row r="6893" spans="1:8" s="240" customFormat="1">
      <c r="A6893" s="270"/>
      <c r="B6893" s="271"/>
      <c r="C6893" s="270"/>
      <c r="D6893" s="272"/>
      <c r="E6893" s="247"/>
      <c r="F6893" s="273"/>
      <c r="G6893" s="661"/>
      <c r="H6893" s="662"/>
    </row>
    <row r="6894" spans="1:8" s="240" customFormat="1">
      <c r="A6894" s="270"/>
      <c r="B6894" s="271"/>
      <c r="C6894" s="270"/>
      <c r="D6894" s="272"/>
      <c r="E6894" s="247"/>
      <c r="F6894" s="273"/>
      <c r="G6894" s="661"/>
      <c r="H6894" s="662"/>
    </row>
    <row r="6895" spans="1:8" s="240" customFormat="1">
      <c r="A6895" s="270"/>
      <c r="B6895" s="271"/>
      <c r="C6895" s="270"/>
      <c r="D6895" s="272"/>
      <c r="E6895" s="247"/>
      <c r="F6895" s="273"/>
      <c r="G6895" s="661"/>
      <c r="H6895" s="662"/>
    </row>
    <row r="6896" spans="1:8" s="240" customFormat="1">
      <c r="A6896" s="270"/>
      <c r="B6896" s="271"/>
      <c r="C6896" s="270"/>
      <c r="D6896" s="272"/>
      <c r="E6896" s="247"/>
      <c r="F6896" s="273"/>
      <c r="G6896" s="661"/>
      <c r="H6896" s="662"/>
    </row>
    <row r="6897" spans="1:8" s="240" customFormat="1">
      <c r="A6897" s="270"/>
      <c r="B6897" s="271"/>
      <c r="C6897" s="270"/>
      <c r="D6897" s="272"/>
      <c r="E6897" s="247"/>
      <c r="F6897" s="273"/>
      <c r="G6897" s="661"/>
      <c r="H6897" s="662"/>
    </row>
    <row r="6898" spans="1:8" s="240" customFormat="1">
      <c r="A6898" s="270"/>
      <c r="B6898" s="271"/>
      <c r="C6898" s="270"/>
      <c r="D6898" s="272"/>
      <c r="E6898" s="247"/>
      <c r="F6898" s="273"/>
      <c r="G6898" s="661"/>
      <c r="H6898" s="662"/>
    </row>
    <row r="6899" spans="1:8" s="240" customFormat="1">
      <c r="A6899" s="270"/>
      <c r="B6899" s="271"/>
      <c r="C6899" s="270"/>
      <c r="D6899" s="272"/>
      <c r="E6899" s="247"/>
      <c r="F6899" s="273"/>
      <c r="G6899" s="661"/>
      <c r="H6899" s="662"/>
    </row>
    <row r="6900" spans="1:8" s="240" customFormat="1">
      <c r="A6900" s="270"/>
      <c r="B6900" s="271"/>
      <c r="C6900" s="270"/>
      <c r="D6900" s="272"/>
      <c r="E6900" s="247"/>
      <c r="F6900" s="273"/>
      <c r="G6900" s="661"/>
      <c r="H6900" s="662"/>
    </row>
    <row r="6901" spans="1:8" s="240" customFormat="1">
      <c r="A6901" s="270"/>
      <c r="B6901" s="271"/>
      <c r="C6901" s="270"/>
      <c r="D6901" s="272"/>
      <c r="E6901" s="247"/>
      <c r="F6901" s="273"/>
      <c r="G6901" s="661"/>
      <c r="H6901" s="662"/>
    </row>
    <row r="6902" spans="1:8" s="240" customFormat="1">
      <c r="A6902" s="270"/>
      <c r="B6902" s="271"/>
      <c r="C6902" s="270"/>
      <c r="D6902" s="272"/>
      <c r="E6902" s="247"/>
      <c r="F6902" s="273"/>
      <c r="G6902" s="661"/>
      <c r="H6902" s="662"/>
    </row>
    <row r="6903" spans="1:8" s="240" customFormat="1">
      <c r="A6903" s="270"/>
      <c r="B6903" s="271"/>
      <c r="C6903" s="270"/>
      <c r="D6903" s="272"/>
      <c r="E6903" s="247"/>
      <c r="F6903" s="273"/>
      <c r="G6903" s="661"/>
      <c r="H6903" s="662"/>
    </row>
    <row r="6904" spans="1:8" s="240" customFormat="1">
      <c r="A6904" s="270"/>
      <c r="B6904" s="271"/>
      <c r="C6904" s="270"/>
      <c r="D6904" s="272"/>
      <c r="E6904" s="247"/>
      <c r="F6904" s="273"/>
      <c r="G6904" s="661"/>
      <c r="H6904" s="662"/>
    </row>
    <row r="6905" spans="1:8" s="240" customFormat="1">
      <c r="A6905" s="270"/>
      <c r="B6905" s="271"/>
      <c r="C6905" s="270"/>
      <c r="D6905" s="272"/>
      <c r="E6905" s="247"/>
      <c r="F6905" s="273"/>
      <c r="G6905" s="661"/>
      <c r="H6905" s="662"/>
    </row>
    <row r="6906" spans="1:8" s="240" customFormat="1">
      <c r="A6906" s="270"/>
      <c r="B6906" s="271"/>
      <c r="C6906" s="270"/>
      <c r="D6906" s="272"/>
      <c r="E6906" s="247"/>
      <c r="F6906" s="273"/>
      <c r="G6906" s="661"/>
      <c r="H6906" s="662"/>
    </row>
    <row r="6907" spans="1:8" s="240" customFormat="1">
      <c r="A6907" s="270"/>
      <c r="B6907" s="271"/>
      <c r="C6907" s="270"/>
      <c r="D6907" s="272"/>
      <c r="E6907" s="247"/>
      <c r="F6907" s="273"/>
      <c r="G6907" s="661"/>
      <c r="H6907" s="662"/>
    </row>
    <row r="6908" spans="1:8" s="240" customFormat="1">
      <c r="A6908" s="270"/>
      <c r="B6908" s="271"/>
      <c r="C6908" s="270"/>
      <c r="D6908" s="272"/>
      <c r="E6908" s="247"/>
      <c r="F6908" s="273"/>
      <c r="G6908" s="661"/>
      <c r="H6908" s="662"/>
    </row>
    <row r="6909" spans="1:8" s="240" customFormat="1">
      <c r="A6909" s="270"/>
      <c r="B6909" s="271"/>
      <c r="C6909" s="270"/>
      <c r="D6909" s="272"/>
      <c r="E6909" s="247"/>
      <c r="F6909" s="273"/>
      <c r="G6909" s="661"/>
      <c r="H6909" s="662"/>
    </row>
    <row r="6910" spans="1:8" s="240" customFormat="1">
      <c r="A6910" s="270"/>
      <c r="B6910" s="271"/>
      <c r="C6910" s="270"/>
      <c r="D6910" s="272"/>
      <c r="E6910" s="247"/>
      <c r="F6910" s="273"/>
      <c r="G6910" s="661"/>
      <c r="H6910" s="662"/>
    </row>
    <row r="6911" spans="1:8" s="240" customFormat="1">
      <c r="A6911" s="270"/>
      <c r="B6911" s="271"/>
      <c r="C6911" s="270"/>
      <c r="D6911" s="272"/>
      <c r="E6911" s="247"/>
      <c r="F6911" s="273"/>
      <c r="G6911" s="661"/>
      <c r="H6911" s="662"/>
    </row>
    <row r="6912" spans="1:8" s="240" customFormat="1">
      <c r="A6912" s="270"/>
      <c r="B6912" s="271"/>
      <c r="C6912" s="270"/>
      <c r="D6912" s="272"/>
      <c r="E6912" s="247"/>
      <c r="F6912" s="273"/>
      <c r="G6912" s="661"/>
      <c r="H6912" s="662"/>
    </row>
    <row r="6913" spans="1:8" s="240" customFormat="1">
      <c r="A6913" s="270"/>
      <c r="B6913" s="271"/>
      <c r="C6913" s="270"/>
      <c r="D6913" s="272"/>
      <c r="E6913" s="247"/>
      <c r="F6913" s="273"/>
      <c r="G6913" s="661"/>
      <c r="H6913" s="662"/>
    </row>
    <row r="6914" spans="1:8" s="240" customFormat="1">
      <c r="A6914" s="270"/>
      <c r="B6914" s="271"/>
      <c r="C6914" s="270"/>
      <c r="D6914" s="272"/>
      <c r="E6914" s="247"/>
      <c r="F6914" s="273"/>
      <c r="G6914" s="661"/>
      <c r="H6914" s="662"/>
    </row>
    <row r="6915" spans="1:8" s="240" customFormat="1">
      <c r="A6915" s="270"/>
      <c r="B6915" s="271"/>
      <c r="C6915" s="270"/>
      <c r="D6915" s="272"/>
      <c r="E6915" s="247"/>
      <c r="F6915" s="273"/>
      <c r="G6915" s="661"/>
      <c r="H6915" s="662"/>
    </row>
    <row r="6916" spans="1:8" s="240" customFormat="1">
      <c r="A6916" s="270"/>
      <c r="B6916" s="271"/>
      <c r="C6916" s="270"/>
      <c r="D6916" s="272"/>
      <c r="E6916" s="247"/>
      <c r="F6916" s="273"/>
      <c r="G6916" s="661"/>
      <c r="H6916" s="662"/>
    </row>
    <row r="6917" spans="1:8" s="240" customFormat="1">
      <c r="A6917" s="270"/>
      <c r="B6917" s="271"/>
      <c r="C6917" s="270"/>
      <c r="D6917" s="272"/>
      <c r="E6917" s="247"/>
      <c r="F6917" s="273"/>
      <c r="G6917" s="661"/>
      <c r="H6917" s="662"/>
    </row>
    <row r="6918" spans="1:8" s="240" customFormat="1">
      <c r="A6918" s="270"/>
      <c r="B6918" s="271"/>
      <c r="C6918" s="270"/>
      <c r="D6918" s="272"/>
      <c r="E6918" s="247"/>
      <c r="F6918" s="273"/>
      <c r="G6918" s="661"/>
      <c r="H6918" s="662"/>
    </row>
    <row r="6919" spans="1:8" s="240" customFormat="1">
      <c r="A6919" s="270"/>
      <c r="B6919" s="271"/>
      <c r="C6919" s="270"/>
      <c r="D6919" s="272"/>
      <c r="E6919" s="247"/>
      <c r="F6919" s="273"/>
      <c r="G6919" s="661"/>
      <c r="H6919" s="662"/>
    </row>
    <row r="6920" spans="1:8" s="240" customFormat="1">
      <c r="A6920" s="270"/>
      <c r="B6920" s="271"/>
      <c r="C6920" s="270"/>
      <c r="D6920" s="272"/>
      <c r="E6920" s="247"/>
      <c r="F6920" s="273"/>
      <c r="G6920" s="661"/>
      <c r="H6920" s="662"/>
    </row>
    <row r="6921" spans="1:8" s="240" customFormat="1">
      <c r="A6921" s="270"/>
      <c r="B6921" s="271"/>
      <c r="C6921" s="270"/>
      <c r="D6921" s="272"/>
      <c r="E6921" s="247"/>
      <c r="F6921" s="273"/>
      <c r="G6921" s="661"/>
      <c r="H6921" s="662"/>
    </row>
    <row r="6922" spans="1:8" s="240" customFormat="1">
      <c r="A6922" s="270"/>
      <c r="B6922" s="271"/>
      <c r="C6922" s="270"/>
      <c r="D6922" s="272"/>
      <c r="E6922" s="247"/>
      <c r="F6922" s="273"/>
      <c r="G6922" s="661"/>
      <c r="H6922" s="662"/>
    </row>
    <row r="6923" spans="1:8" s="240" customFormat="1">
      <c r="A6923" s="270"/>
      <c r="B6923" s="271"/>
      <c r="C6923" s="270"/>
      <c r="D6923" s="272"/>
      <c r="E6923" s="247"/>
      <c r="F6923" s="273"/>
      <c r="G6923" s="661"/>
      <c r="H6923" s="662"/>
    </row>
    <row r="6924" spans="1:8" s="240" customFormat="1">
      <c r="A6924" s="270"/>
      <c r="B6924" s="271"/>
      <c r="C6924" s="270"/>
      <c r="D6924" s="272"/>
      <c r="E6924" s="247"/>
      <c r="F6924" s="273"/>
      <c r="G6924" s="661"/>
      <c r="H6924" s="662"/>
    </row>
    <row r="6925" spans="1:8" s="240" customFormat="1">
      <c r="A6925" s="270"/>
      <c r="B6925" s="271"/>
      <c r="C6925" s="270"/>
      <c r="D6925" s="272"/>
      <c r="E6925" s="247"/>
      <c r="F6925" s="273"/>
      <c r="G6925" s="661"/>
      <c r="H6925" s="662"/>
    </row>
    <row r="6926" spans="1:8" s="240" customFormat="1">
      <c r="A6926" s="270"/>
      <c r="B6926" s="271"/>
      <c r="C6926" s="270"/>
      <c r="D6926" s="272"/>
      <c r="E6926" s="247"/>
      <c r="F6926" s="273"/>
      <c r="G6926" s="661"/>
      <c r="H6926" s="662"/>
    </row>
    <row r="6927" spans="1:8" s="240" customFormat="1">
      <c r="A6927" s="270"/>
      <c r="B6927" s="271"/>
      <c r="C6927" s="270"/>
      <c r="D6927" s="272"/>
      <c r="E6927" s="247"/>
      <c r="F6927" s="273"/>
      <c r="G6927" s="661"/>
      <c r="H6927" s="662"/>
    </row>
    <row r="6928" spans="1:8" s="240" customFormat="1">
      <c r="A6928" s="270"/>
      <c r="B6928" s="271"/>
      <c r="C6928" s="270"/>
      <c r="D6928" s="272"/>
      <c r="E6928" s="247"/>
      <c r="F6928" s="273"/>
      <c r="G6928" s="661"/>
      <c r="H6928" s="662"/>
    </row>
    <row r="6929" spans="1:8" s="240" customFormat="1">
      <c r="A6929" s="270"/>
      <c r="B6929" s="271"/>
      <c r="C6929" s="270"/>
      <c r="D6929" s="272"/>
      <c r="E6929" s="247"/>
      <c r="F6929" s="273"/>
      <c r="G6929" s="661"/>
      <c r="H6929" s="662"/>
    </row>
    <row r="6930" spans="1:8" s="240" customFormat="1">
      <c r="A6930" s="270"/>
      <c r="B6930" s="271"/>
      <c r="C6930" s="270"/>
      <c r="D6930" s="272"/>
      <c r="E6930" s="247"/>
      <c r="F6930" s="273"/>
      <c r="G6930" s="661"/>
      <c r="H6930" s="662"/>
    </row>
    <row r="6931" spans="1:8" s="240" customFormat="1">
      <c r="A6931" s="270"/>
      <c r="B6931" s="271"/>
      <c r="C6931" s="270"/>
      <c r="D6931" s="272"/>
      <c r="E6931" s="247"/>
      <c r="F6931" s="273"/>
      <c r="G6931" s="661"/>
      <c r="H6931" s="662"/>
    </row>
    <row r="6932" spans="1:8" s="240" customFormat="1">
      <c r="A6932" s="270"/>
      <c r="B6932" s="271"/>
      <c r="C6932" s="270"/>
      <c r="D6932" s="272"/>
      <c r="E6932" s="247"/>
      <c r="F6932" s="273"/>
      <c r="G6932" s="661"/>
      <c r="H6932" s="662"/>
    </row>
    <row r="6933" spans="1:8" s="240" customFormat="1">
      <c r="A6933" s="270"/>
      <c r="B6933" s="271"/>
      <c r="C6933" s="270"/>
      <c r="D6933" s="272"/>
      <c r="E6933" s="247"/>
      <c r="F6933" s="273"/>
      <c r="G6933" s="661"/>
      <c r="H6933" s="662"/>
    </row>
    <row r="6934" spans="1:8" s="240" customFormat="1">
      <c r="A6934" s="270"/>
      <c r="B6934" s="271"/>
      <c r="C6934" s="270"/>
      <c r="D6934" s="272"/>
      <c r="E6934" s="247"/>
      <c r="F6934" s="273"/>
      <c r="G6934" s="661"/>
      <c r="H6934" s="662"/>
    </row>
    <row r="6935" spans="1:8" s="240" customFormat="1">
      <c r="A6935" s="270"/>
      <c r="B6935" s="271"/>
      <c r="C6935" s="270"/>
      <c r="D6935" s="272"/>
      <c r="E6935" s="247"/>
      <c r="F6935" s="273"/>
      <c r="G6935" s="661"/>
      <c r="H6935" s="662"/>
    </row>
    <row r="6936" spans="1:8" s="240" customFormat="1">
      <c r="A6936" s="270"/>
      <c r="B6936" s="271"/>
      <c r="C6936" s="270"/>
      <c r="D6936" s="272"/>
      <c r="E6936" s="247"/>
      <c r="F6936" s="273"/>
      <c r="G6936" s="661"/>
      <c r="H6936" s="662"/>
    </row>
    <row r="6937" spans="1:8" s="240" customFormat="1">
      <c r="A6937" s="270"/>
      <c r="B6937" s="271"/>
      <c r="C6937" s="270"/>
      <c r="D6937" s="272"/>
      <c r="E6937" s="247"/>
      <c r="F6937" s="273"/>
      <c r="G6937" s="661"/>
      <c r="H6937" s="662"/>
    </row>
    <row r="6938" spans="1:8" s="240" customFormat="1">
      <c r="A6938" s="270"/>
      <c r="B6938" s="271"/>
      <c r="C6938" s="270"/>
      <c r="D6938" s="272"/>
      <c r="E6938" s="247"/>
      <c r="F6938" s="273"/>
      <c r="G6938" s="661"/>
      <c r="H6938" s="662"/>
    </row>
    <row r="6939" spans="1:8" s="240" customFormat="1">
      <c r="A6939" s="270"/>
      <c r="B6939" s="271"/>
      <c r="C6939" s="270"/>
      <c r="D6939" s="272"/>
      <c r="E6939" s="247"/>
      <c r="F6939" s="273"/>
      <c r="G6939" s="661"/>
      <c r="H6939" s="662"/>
    </row>
    <row r="6940" spans="1:8" s="240" customFormat="1">
      <c r="A6940" s="270"/>
      <c r="B6940" s="271"/>
      <c r="C6940" s="270"/>
      <c r="D6940" s="272"/>
      <c r="E6940" s="247"/>
      <c r="F6940" s="273"/>
      <c r="G6940" s="661"/>
      <c r="H6940" s="662"/>
    </row>
    <row r="6941" spans="1:8" s="240" customFormat="1">
      <c r="A6941" s="270"/>
      <c r="B6941" s="271"/>
      <c r="C6941" s="270"/>
      <c r="D6941" s="272"/>
      <c r="E6941" s="247"/>
      <c r="F6941" s="273"/>
      <c r="G6941" s="661"/>
      <c r="H6941" s="662"/>
    </row>
    <row r="6942" spans="1:8" s="240" customFormat="1">
      <c r="A6942" s="270"/>
      <c r="B6942" s="271"/>
      <c r="C6942" s="270"/>
      <c r="D6942" s="272"/>
      <c r="E6942" s="247"/>
      <c r="F6942" s="273"/>
      <c r="G6942" s="661"/>
      <c r="H6942" s="662"/>
    </row>
    <row r="6943" spans="1:8" s="240" customFormat="1">
      <c r="A6943" s="270"/>
      <c r="B6943" s="271"/>
      <c r="C6943" s="270"/>
      <c r="D6943" s="272"/>
      <c r="E6943" s="247"/>
      <c r="F6943" s="273"/>
      <c r="G6943" s="661"/>
      <c r="H6943" s="662"/>
    </row>
    <row r="6944" spans="1:8" s="240" customFormat="1">
      <c r="A6944" s="270"/>
      <c r="B6944" s="271"/>
      <c r="C6944" s="270"/>
      <c r="D6944" s="272"/>
      <c r="E6944" s="247"/>
      <c r="F6944" s="273"/>
      <c r="G6944" s="661"/>
      <c r="H6944" s="662"/>
    </row>
    <row r="6945" spans="1:8" s="240" customFormat="1">
      <c r="A6945" s="270"/>
      <c r="B6945" s="271"/>
      <c r="C6945" s="270"/>
      <c r="D6945" s="272"/>
      <c r="E6945" s="247"/>
      <c r="F6945" s="273"/>
      <c r="G6945" s="661"/>
      <c r="H6945" s="662"/>
    </row>
    <row r="6946" spans="1:8" s="240" customFormat="1">
      <c r="A6946" s="270"/>
      <c r="B6946" s="271"/>
      <c r="C6946" s="270"/>
      <c r="D6946" s="272"/>
      <c r="E6946" s="247"/>
      <c r="F6946" s="273"/>
      <c r="G6946" s="661"/>
      <c r="H6946" s="662"/>
    </row>
    <row r="6947" spans="1:8" s="240" customFormat="1">
      <c r="A6947" s="270"/>
      <c r="B6947" s="271"/>
      <c r="C6947" s="270"/>
      <c r="D6947" s="272"/>
      <c r="E6947" s="247"/>
      <c r="F6947" s="273"/>
      <c r="G6947" s="661"/>
      <c r="H6947" s="662"/>
    </row>
    <row r="6948" spans="1:8" s="240" customFormat="1">
      <c r="A6948" s="270"/>
      <c r="B6948" s="271"/>
      <c r="C6948" s="270"/>
      <c r="D6948" s="272"/>
      <c r="E6948" s="247"/>
      <c r="F6948" s="273"/>
      <c r="G6948" s="661"/>
      <c r="H6948" s="662"/>
    </row>
    <row r="6949" spans="1:8" s="240" customFormat="1">
      <c r="A6949" s="270"/>
      <c r="B6949" s="271"/>
      <c r="C6949" s="270"/>
      <c r="D6949" s="272"/>
      <c r="E6949" s="247"/>
      <c r="F6949" s="273"/>
      <c r="G6949" s="661"/>
      <c r="H6949" s="662"/>
    </row>
    <row r="6950" spans="1:8" s="240" customFormat="1">
      <c r="A6950" s="270"/>
      <c r="B6950" s="271"/>
      <c r="C6950" s="270"/>
      <c r="D6950" s="272"/>
      <c r="E6950" s="247"/>
      <c r="F6950" s="273"/>
      <c r="G6950" s="661"/>
      <c r="H6950" s="662"/>
    </row>
    <row r="6951" spans="1:8" s="240" customFormat="1">
      <c r="A6951" s="270"/>
      <c r="B6951" s="271"/>
      <c r="C6951" s="270"/>
      <c r="D6951" s="272"/>
      <c r="E6951" s="247"/>
      <c r="F6951" s="273"/>
      <c r="G6951" s="661"/>
      <c r="H6951" s="662"/>
    </row>
    <row r="6952" spans="1:8" s="240" customFormat="1">
      <c r="A6952" s="270"/>
      <c r="B6952" s="271"/>
      <c r="C6952" s="270"/>
      <c r="D6952" s="272"/>
      <c r="E6952" s="247"/>
      <c r="F6952" s="273"/>
      <c r="G6952" s="661"/>
      <c r="H6952" s="662"/>
    </row>
    <row r="6953" spans="1:8" s="240" customFormat="1">
      <c r="A6953" s="270"/>
      <c r="B6953" s="271"/>
      <c r="C6953" s="270"/>
      <c r="D6953" s="272"/>
      <c r="E6953" s="247"/>
      <c r="F6953" s="273"/>
      <c r="G6953" s="661"/>
      <c r="H6953" s="662"/>
    </row>
    <row r="6954" spans="1:8" s="240" customFormat="1">
      <c r="A6954" s="270"/>
      <c r="B6954" s="271"/>
      <c r="C6954" s="270"/>
      <c r="D6954" s="272"/>
      <c r="E6954" s="247"/>
      <c r="F6954" s="273"/>
      <c r="G6954" s="661"/>
      <c r="H6954" s="662"/>
    </row>
    <row r="6955" spans="1:8" s="240" customFormat="1">
      <c r="A6955" s="270"/>
      <c r="B6955" s="271"/>
      <c r="C6955" s="270"/>
      <c r="D6955" s="272"/>
      <c r="E6955" s="247"/>
      <c r="F6955" s="273"/>
      <c r="G6955" s="661"/>
      <c r="H6955" s="662"/>
    </row>
    <row r="6956" spans="1:8" s="240" customFormat="1">
      <c r="A6956" s="270"/>
      <c r="B6956" s="271"/>
      <c r="C6956" s="270"/>
      <c r="D6956" s="272"/>
      <c r="E6956" s="247"/>
      <c r="F6956" s="273"/>
      <c r="G6956" s="661"/>
      <c r="H6956" s="662"/>
    </row>
    <row r="6957" spans="1:8" s="240" customFormat="1">
      <c r="A6957" s="270"/>
      <c r="B6957" s="271"/>
      <c r="C6957" s="270"/>
      <c r="D6957" s="272"/>
      <c r="E6957" s="247"/>
      <c r="F6957" s="273"/>
      <c r="G6957" s="661"/>
      <c r="H6957" s="662"/>
    </row>
    <row r="6958" spans="1:8" s="240" customFormat="1">
      <c r="A6958" s="270"/>
      <c r="B6958" s="271"/>
      <c r="C6958" s="270"/>
      <c r="D6958" s="272"/>
      <c r="E6958" s="247"/>
      <c r="F6958" s="273"/>
      <c r="G6958" s="661"/>
      <c r="H6958" s="662"/>
    </row>
    <row r="6959" spans="1:8" s="240" customFormat="1">
      <c r="A6959" s="270"/>
      <c r="B6959" s="271"/>
      <c r="C6959" s="270"/>
      <c r="D6959" s="272"/>
      <c r="E6959" s="247"/>
      <c r="F6959" s="273"/>
      <c r="G6959" s="661"/>
      <c r="H6959" s="662"/>
    </row>
    <row r="6960" spans="1:8" s="240" customFormat="1">
      <c r="A6960" s="270"/>
      <c r="B6960" s="271"/>
      <c r="C6960" s="270"/>
      <c r="D6960" s="272"/>
      <c r="E6960" s="247"/>
      <c r="F6960" s="273"/>
      <c r="G6960" s="661"/>
      <c r="H6960" s="662"/>
    </row>
    <row r="6961" spans="1:8" s="240" customFormat="1">
      <c r="A6961" s="270"/>
      <c r="B6961" s="271"/>
      <c r="C6961" s="270"/>
      <c r="D6961" s="272"/>
      <c r="E6961" s="247"/>
      <c r="F6961" s="273"/>
      <c r="G6961" s="661"/>
      <c r="H6961" s="662"/>
    </row>
    <row r="6962" spans="1:8" s="240" customFormat="1">
      <c r="A6962" s="270"/>
      <c r="B6962" s="271"/>
      <c r="C6962" s="270"/>
      <c r="D6962" s="272"/>
      <c r="E6962" s="247"/>
      <c r="F6962" s="273"/>
      <c r="G6962" s="661"/>
      <c r="H6962" s="662"/>
    </row>
    <row r="6963" spans="1:8" s="240" customFormat="1">
      <c r="A6963" s="270"/>
      <c r="B6963" s="271"/>
      <c r="C6963" s="270"/>
      <c r="D6963" s="272"/>
      <c r="E6963" s="247"/>
      <c r="F6963" s="273"/>
      <c r="G6963" s="661"/>
      <c r="H6963" s="662"/>
    </row>
    <row r="6964" spans="1:8" s="240" customFormat="1">
      <c r="A6964" s="270"/>
      <c r="B6964" s="271"/>
      <c r="C6964" s="270"/>
      <c r="D6964" s="272"/>
      <c r="E6964" s="247"/>
      <c r="F6964" s="273"/>
      <c r="G6964" s="661"/>
      <c r="H6964" s="662"/>
    </row>
    <row r="6965" spans="1:8" s="240" customFormat="1">
      <c r="A6965" s="270"/>
      <c r="B6965" s="271"/>
      <c r="C6965" s="270"/>
      <c r="D6965" s="272"/>
      <c r="E6965" s="247"/>
      <c r="F6965" s="273"/>
      <c r="G6965" s="661"/>
      <c r="H6965" s="662"/>
    </row>
    <row r="6966" spans="1:8" s="240" customFormat="1">
      <c r="A6966" s="270"/>
      <c r="B6966" s="271"/>
      <c r="C6966" s="270"/>
      <c r="D6966" s="272"/>
      <c r="E6966" s="247"/>
      <c r="F6966" s="273"/>
      <c r="G6966" s="661"/>
      <c r="H6966" s="662"/>
    </row>
    <row r="6967" spans="1:8" s="240" customFormat="1">
      <c r="A6967" s="270"/>
      <c r="B6967" s="271"/>
      <c r="C6967" s="270"/>
      <c r="D6967" s="272"/>
      <c r="E6967" s="247"/>
      <c r="F6967" s="273"/>
      <c r="G6967" s="661"/>
      <c r="H6967" s="662"/>
    </row>
    <row r="6968" spans="1:8" s="240" customFormat="1">
      <c r="A6968" s="270"/>
      <c r="B6968" s="271"/>
      <c r="C6968" s="270"/>
      <c r="D6968" s="272"/>
      <c r="E6968" s="247"/>
      <c r="F6968" s="273"/>
      <c r="G6968" s="661"/>
      <c r="H6968" s="662"/>
    </row>
    <row r="6969" spans="1:8" s="240" customFormat="1">
      <c r="A6969" s="270"/>
      <c r="B6969" s="271"/>
      <c r="C6969" s="270"/>
      <c r="D6969" s="272"/>
      <c r="E6969" s="247"/>
      <c r="F6969" s="273"/>
      <c r="G6969" s="661"/>
      <c r="H6969" s="662"/>
    </row>
    <row r="6970" spans="1:8" s="240" customFormat="1">
      <c r="A6970" s="270"/>
      <c r="B6970" s="271"/>
      <c r="C6970" s="270"/>
      <c r="D6970" s="272"/>
      <c r="E6970" s="247"/>
      <c r="F6970" s="273"/>
      <c r="G6970" s="661"/>
      <c r="H6970" s="662"/>
    </row>
    <row r="6971" spans="1:8" s="240" customFormat="1">
      <c r="A6971" s="270"/>
      <c r="B6971" s="271"/>
      <c r="C6971" s="270"/>
      <c r="D6971" s="272"/>
      <c r="E6971" s="247"/>
      <c r="F6971" s="273"/>
      <c r="G6971" s="661"/>
      <c r="H6971" s="662"/>
    </row>
    <row r="6972" spans="1:8" s="240" customFormat="1">
      <c r="A6972" s="270"/>
      <c r="B6972" s="271"/>
      <c r="C6972" s="270"/>
      <c r="D6972" s="272"/>
      <c r="E6972" s="247"/>
      <c r="F6972" s="273"/>
      <c r="G6972" s="661"/>
      <c r="H6972" s="662"/>
    </row>
    <row r="6973" spans="1:8" s="240" customFormat="1">
      <c r="A6973" s="270"/>
      <c r="B6973" s="271"/>
      <c r="C6973" s="270"/>
      <c r="D6973" s="272"/>
      <c r="E6973" s="247"/>
      <c r="F6973" s="273"/>
      <c r="G6973" s="661"/>
      <c r="H6973" s="662"/>
    </row>
    <row r="6974" spans="1:8" s="240" customFormat="1">
      <c r="A6974" s="270"/>
      <c r="B6974" s="271"/>
      <c r="C6974" s="270"/>
      <c r="D6974" s="272"/>
      <c r="E6974" s="247"/>
      <c r="F6974" s="273"/>
      <c r="G6974" s="661"/>
      <c r="H6974" s="662"/>
    </row>
    <row r="6975" spans="1:8" s="240" customFormat="1">
      <c r="A6975" s="270"/>
      <c r="B6975" s="271"/>
      <c r="C6975" s="270"/>
      <c r="D6975" s="272"/>
      <c r="E6975" s="247"/>
      <c r="F6975" s="273"/>
      <c r="G6975" s="661"/>
      <c r="H6975" s="662"/>
    </row>
    <row r="6976" spans="1:8" s="240" customFormat="1">
      <c r="A6976" s="270"/>
      <c r="B6976" s="271"/>
      <c r="C6976" s="270"/>
      <c r="D6976" s="272"/>
      <c r="E6976" s="247"/>
      <c r="F6976" s="273"/>
      <c r="G6976" s="661"/>
      <c r="H6976" s="662"/>
    </row>
    <row r="6977" spans="1:8" s="240" customFormat="1">
      <c r="A6977" s="270"/>
      <c r="B6977" s="271"/>
      <c r="C6977" s="270"/>
      <c r="D6977" s="272"/>
      <c r="E6977" s="247"/>
      <c r="F6977" s="273"/>
      <c r="G6977" s="661"/>
      <c r="H6977" s="662"/>
    </row>
    <row r="6978" spans="1:8" s="240" customFormat="1">
      <c r="A6978" s="270"/>
      <c r="B6978" s="271"/>
      <c r="C6978" s="270"/>
      <c r="D6978" s="272"/>
      <c r="E6978" s="247"/>
      <c r="F6978" s="273"/>
      <c r="G6978" s="661"/>
      <c r="H6978" s="662"/>
    </row>
    <row r="6979" spans="1:8" s="240" customFormat="1">
      <c r="A6979" s="270"/>
      <c r="B6979" s="271"/>
      <c r="C6979" s="270"/>
      <c r="D6979" s="272"/>
      <c r="E6979" s="247"/>
      <c r="F6979" s="273"/>
      <c r="G6979" s="661"/>
      <c r="H6979" s="662"/>
    </row>
    <row r="6980" spans="1:8" s="240" customFormat="1">
      <c r="A6980" s="270"/>
      <c r="B6980" s="271"/>
      <c r="C6980" s="270"/>
      <c r="D6980" s="272"/>
      <c r="E6980" s="247"/>
      <c r="F6980" s="273"/>
      <c r="G6980" s="661"/>
      <c r="H6980" s="662"/>
    </row>
    <row r="6981" spans="1:8" s="240" customFormat="1">
      <c r="A6981" s="270"/>
      <c r="B6981" s="271"/>
      <c r="C6981" s="270"/>
      <c r="D6981" s="272"/>
      <c r="E6981" s="247"/>
      <c r="F6981" s="273"/>
      <c r="G6981" s="661"/>
      <c r="H6981" s="662"/>
    </row>
    <row r="6982" spans="1:8" s="240" customFormat="1">
      <c r="A6982" s="270"/>
      <c r="B6982" s="271"/>
      <c r="C6982" s="270"/>
      <c r="D6982" s="272"/>
      <c r="E6982" s="247"/>
      <c r="F6982" s="273"/>
      <c r="G6982" s="661"/>
      <c r="H6982" s="662"/>
    </row>
    <row r="6983" spans="1:8" s="240" customFormat="1">
      <c r="A6983" s="270"/>
      <c r="B6983" s="271"/>
      <c r="C6983" s="270"/>
      <c r="D6983" s="272"/>
      <c r="E6983" s="247"/>
      <c r="F6983" s="273"/>
      <c r="G6983" s="661"/>
      <c r="H6983" s="662"/>
    </row>
    <row r="6984" spans="1:8" s="240" customFormat="1">
      <c r="A6984" s="270"/>
      <c r="B6984" s="271"/>
      <c r="C6984" s="270"/>
      <c r="D6984" s="272"/>
      <c r="E6984" s="247"/>
      <c r="F6984" s="273"/>
      <c r="G6984" s="661"/>
      <c r="H6984" s="662"/>
    </row>
    <row r="6985" spans="1:8" s="240" customFormat="1">
      <c r="A6985" s="270"/>
      <c r="B6985" s="271"/>
      <c r="C6985" s="270"/>
      <c r="D6985" s="272"/>
      <c r="E6985" s="247"/>
      <c r="F6985" s="273"/>
      <c r="G6985" s="661"/>
      <c r="H6985" s="662"/>
    </row>
    <row r="6986" spans="1:8" s="240" customFormat="1">
      <c r="A6986" s="270"/>
      <c r="B6986" s="271"/>
      <c r="C6986" s="270"/>
      <c r="D6986" s="272"/>
      <c r="E6986" s="247"/>
      <c r="F6986" s="273"/>
      <c r="G6986" s="661"/>
      <c r="H6986" s="662"/>
    </row>
    <row r="6987" spans="1:8" s="240" customFormat="1">
      <c r="A6987" s="270"/>
      <c r="B6987" s="271"/>
      <c r="C6987" s="270"/>
      <c r="D6987" s="272"/>
      <c r="E6987" s="247"/>
      <c r="F6987" s="273"/>
      <c r="G6987" s="661"/>
      <c r="H6987" s="662"/>
    </row>
    <row r="6988" spans="1:8" s="240" customFormat="1">
      <c r="A6988" s="270"/>
      <c r="B6988" s="271"/>
      <c r="C6988" s="270"/>
      <c r="D6988" s="272"/>
      <c r="E6988" s="247"/>
      <c r="F6988" s="273"/>
      <c r="G6988" s="661"/>
      <c r="H6988" s="662"/>
    </row>
    <row r="6989" spans="1:8" s="240" customFormat="1">
      <c r="A6989" s="270"/>
      <c r="B6989" s="271"/>
      <c r="C6989" s="270"/>
      <c r="D6989" s="272"/>
      <c r="E6989" s="247"/>
      <c r="F6989" s="273"/>
      <c r="G6989" s="661"/>
      <c r="H6989" s="662"/>
    </row>
    <row r="6990" spans="1:8" s="240" customFormat="1">
      <c r="A6990" s="270"/>
      <c r="B6990" s="271"/>
      <c r="C6990" s="270"/>
      <c r="D6990" s="272"/>
      <c r="E6990" s="247"/>
      <c r="F6990" s="273"/>
      <c r="G6990" s="661"/>
      <c r="H6990" s="662"/>
    </row>
    <row r="6991" spans="1:8" s="240" customFormat="1">
      <c r="A6991" s="270"/>
      <c r="B6991" s="271"/>
      <c r="C6991" s="270"/>
      <c r="D6991" s="272"/>
      <c r="E6991" s="247"/>
      <c r="F6991" s="273"/>
      <c r="G6991" s="661"/>
      <c r="H6991" s="662"/>
    </row>
    <row r="6992" spans="1:8" s="240" customFormat="1">
      <c r="A6992" s="270"/>
      <c r="B6992" s="271"/>
      <c r="C6992" s="270"/>
      <c r="D6992" s="272"/>
      <c r="E6992" s="247"/>
      <c r="F6992" s="273"/>
      <c r="G6992" s="661"/>
      <c r="H6992" s="662"/>
    </row>
    <row r="6993" spans="1:8" s="240" customFormat="1">
      <c r="A6993" s="270"/>
      <c r="B6993" s="271"/>
      <c r="C6993" s="270"/>
      <c r="D6993" s="272"/>
      <c r="E6993" s="247"/>
      <c r="F6993" s="273"/>
      <c r="G6993" s="661"/>
      <c r="H6993" s="662"/>
    </row>
    <row r="6994" spans="1:8" s="240" customFormat="1">
      <c r="A6994" s="270"/>
      <c r="B6994" s="271"/>
      <c r="C6994" s="270"/>
      <c r="D6994" s="272"/>
      <c r="E6994" s="247"/>
      <c r="F6994" s="273"/>
      <c r="G6994" s="661"/>
      <c r="H6994" s="662"/>
    </row>
    <row r="6995" spans="1:8" s="240" customFormat="1">
      <c r="A6995" s="270"/>
      <c r="B6995" s="271"/>
      <c r="C6995" s="270"/>
      <c r="D6995" s="272"/>
      <c r="E6995" s="247"/>
      <c r="F6995" s="273"/>
      <c r="G6995" s="661"/>
      <c r="H6995" s="662"/>
    </row>
    <row r="6996" spans="1:8" s="240" customFormat="1">
      <c r="A6996" s="270"/>
      <c r="B6996" s="271"/>
      <c r="C6996" s="270"/>
      <c r="D6996" s="272"/>
      <c r="E6996" s="247"/>
      <c r="F6996" s="273"/>
      <c r="G6996" s="661"/>
      <c r="H6996" s="662"/>
    </row>
    <row r="6997" spans="1:8" s="240" customFormat="1">
      <c r="A6997" s="270"/>
      <c r="B6997" s="271"/>
      <c r="C6997" s="270"/>
      <c r="D6997" s="272"/>
      <c r="E6997" s="247"/>
      <c r="F6997" s="273"/>
      <c r="G6997" s="661"/>
      <c r="H6997" s="662"/>
    </row>
    <row r="6998" spans="1:8" s="240" customFormat="1">
      <c r="A6998" s="270"/>
      <c r="B6998" s="271"/>
      <c r="C6998" s="270"/>
      <c r="D6998" s="272"/>
      <c r="E6998" s="247"/>
      <c r="F6998" s="273"/>
      <c r="G6998" s="661"/>
      <c r="H6998" s="662"/>
    </row>
    <row r="6999" spans="1:8" s="240" customFormat="1">
      <c r="A6999" s="270"/>
      <c r="B6999" s="271"/>
      <c r="C6999" s="270"/>
      <c r="D6999" s="272"/>
      <c r="E6999" s="247"/>
      <c r="F6999" s="273"/>
      <c r="G6999" s="661"/>
      <c r="H6999" s="662"/>
    </row>
    <row r="7000" spans="1:8" s="240" customFormat="1">
      <c r="A7000" s="270"/>
      <c r="B7000" s="271"/>
      <c r="C7000" s="270"/>
      <c r="D7000" s="272"/>
      <c r="E7000" s="247"/>
      <c r="F7000" s="273"/>
      <c r="G7000" s="661"/>
      <c r="H7000" s="662"/>
    </row>
    <row r="7001" spans="1:8" s="240" customFormat="1">
      <c r="A7001" s="270"/>
      <c r="B7001" s="271"/>
      <c r="C7001" s="270"/>
      <c r="D7001" s="272"/>
      <c r="E7001" s="247"/>
      <c r="F7001" s="273"/>
      <c r="G7001" s="661"/>
      <c r="H7001" s="662"/>
    </row>
    <row r="7002" spans="1:8" s="240" customFormat="1">
      <c r="A7002" s="270"/>
      <c r="B7002" s="271"/>
      <c r="C7002" s="270"/>
      <c r="D7002" s="272"/>
      <c r="E7002" s="247"/>
      <c r="F7002" s="273"/>
      <c r="G7002" s="661"/>
      <c r="H7002" s="662"/>
    </row>
    <row r="7003" spans="1:8" s="240" customFormat="1">
      <c r="A7003" s="270"/>
      <c r="B7003" s="271"/>
      <c r="C7003" s="270"/>
      <c r="D7003" s="272"/>
      <c r="E7003" s="247"/>
      <c r="F7003" s="273"/>
      <c r="G7003" s="661"/>
      <c r="H7003" s="662"/>
    </row>
    <row r="7004" spans="1:8" s="240" customFormat="1">
      <c r="A7004" s="270"/>
      <c r="B7004" s="271"/>
      <c r="C7004" s="270"/>
      <c r="D7004" s="272"/>
      <c r="E7004" s="247"/>
      <c r="F7004" s="273"/>
      <c r="G7004" s="661"/>
      <c r="H7004" s="662"/>
    </row>
    <row r="7005" spans="1:8" s="240" customFormat="1">
      <c r="A7005" s="270"/>
      <c r="B7005" s="271"/>
      <c r="C7005" s="270"/>
      <c r="D7005" s="272"/>
      <c r="E7005" s="247"/>
      <c r="F7005" s="273"/>
      <c r="G7005" s="661"/>
      <c r="H7005" s="662"/>
    </row>
    <row r="7006" spans="1:8" s="240" customFormat="1">
      <c r="A7006" s="270"/>
      <c r="B7006" s="271"/>
      <c r="C7006" s="270"/>
      <c r="D7006" s="272"/>
      <c r="E7006" s="247"/>
      <c r="F7006" s="273"/>
      <c r="G7006" s="661"/>
      <c r="H7006" s="662"/>
    </row>
    <row r="7007" spans="1:8" s="240" customFormat="1">
      <c r="A7007" s="270"/>
      <c r="B7007" s="271"/>
      <c r="C7007" s="270"/>
      <c r="D7007" s="272"/>
      <c r="E7007" s="247"/>
      <c r="F7007" s="273"/>
      <c r="G7007" s="661"/>
      <c r="H7007" s="662"/>
    </row>
    <row r="7008" spans="1:8" s="240" customFormat="1">
      <c r="A7008" s="270"/>
      <c r="B7008" s="271"/>
      <c r="C7008" s="270"/>
      <c r="D7008" s="272"/>
      <c r="E7008" s="247"/>
      <c r="F7008" s="273"/>
      <c r="G7008" s="661"/>
      <c r="H7008" s="662"/>
    </row>
    <row r="7009" spans="1:8" s="240" customFormat="1">
      <c r="A7009" s="270"/>
      <c r="B7009" s="271"/>
      <c r="C7009" s="270"/>
      <c r="D7009" s="272"/>
      <c r="E7009" s="247"/>
      <c r="F7009" s="273"/>
      <c r="G7009" s="661"/>
      <c r="H7009" s="662"/>
    </row>
    <row r="7010" spans="1:8" s="240" customFormat="1">
      <c r="A7010" s="270"/>
      <c r="B7010" s="271"/>
      <c r="C7010" s="270"/>
      <c r="D7010" s="272"/>
      <c r="E7010" s="247"/>
      <c r="F7010" s="273"/>
      <c r="G7010" s="661"/>
      <c r="H7010" s="662"/>
    </row>
    <row r="7011" spans="1:8" s="240" customFormat="1">
      <c r="A7011" s="270"/>
      <c r="B7011" s="271"/>
      <c r="C7011" s="270"/>
      <c r="D7011" s="272"/>
      <c r="E7011" s="247"/>
      <c r="F7011" s="273"/>
      <c r="G7011" s="661"/>
      <c r="H7011" s="662"/>
    </row>
    <row r="7012" spans="1:8" s="240" customFormat="1">
      <c r="A7012" s="270"/>
      <c r="B7012" s="271"/>
      <c r="C7012" s="270"/>
      <c r="D7012" s="272"/>
      <c r="E7012" s="247"/>
      <c r="F7012" s="273"/>
      <c r="G7012" s="661"/>
      <c r="H7012" s="662"/>
    </row>
    <row r="7013" spans="1:8" s="240" customFormat="1">
      <c r="A7013" s="270"/>
      <c r="B7013" s="271"/>
      <c r="C7013" s="270"/>
      <c r="D7013" s="272"/>
      <c r="E7013" s="247"/>
      <c r="F7013" s="273"/>
      <c r="G7013" s="661"/>
      <c r="H7013" s="662"/>
    </row>
    <row r="7014" spans="1:8" s="240" customFormat="1">
      <c r="A7014" s="270"/>
      <c r="B7014" s="271"/>
      <c r="C7014" s="270"/>
      <c r="D7014" s="272"/>
      <c r="E7014" s="247"/>
      <c r="F7014" s="273"/>
      <c r="G7014" s="661"/>
      <c r="H7014" s="662"/>
    </row>
    <row r="7015" spans="1:8" s="240" customFormat="1">
      <c r="A7015" s="270"/>
      <c r="B7015" s="271"/>
      <c r="C7015" s="270"/>
      <c r="D7015" s="272"/>
      <c r="E7015" s="247"/>
      <c r="F7015" s="273"/>
      <c r="G7015" s="661"/>
      <c r="H7015" s="662"/>
    </row>
    <row r="7016" spans="1:8" s="240" customFormat="1">
      <c r="A7016" s="270"/>
      <c r="B7016" s="271"/>
      <c r="C7016" s="270"/>
      <c r="D7016" s="272"/>
      <c r="E7016" s="247"/>
      <c r="F7016" s="273"/>
      <c r="G7016" s="661"/>
      <c r="H7016" s="662"/>
    </row>
    <row r="7017" spans="1:8" s="240" customFormat="1">
      <c r="A7017" s="270"/>
      <c r="B7017" s="271"/>
      <c r="C7017" s="270"/>
      <c r="D7017" s="272"/>
      <c r="E7017" s="247"/>
      <c r="F7017" s="273"/>
      <c r="G7017" s="661"/>
      <c r="H7017" s="662"/>
    </row>
    <row r="7018" spans="1:8" s="240" customFormat="1">
      <c r="A7018" s="270"/>
      <c r="B7018" s="271"/>
      <c r="C7018" s="270"/>
      <c r="D7018" s="272"/>
      <c r="E7018" s="247"/>
      <c r="F7018" s="273"/>
      <c r="G7018" s="661"/>
      <c r="H7018" s="662"/>
    </row>
    <row r="7019" spans="1:8" s="240" customFormat="1">
      <c r="A7019" s="270"/>
      <c r="B7019" s="271"/>
      <c r="C7019" s="270"/>
      <c r="D7019" s="272"/>
      <c r="E7019" s="247"/>
      <c r="F7019" s="273"/>
      <c r="G7019" s="661"/>
      <c r="H7019" s="662"/>
    </row>
    <row r="7020" spans="1:8" s="240" customFormat="1">
      <c r="A7020" s="270"/>
      <c r="B7020" s="271"/>
      <c r="C7020" s="270"/>
      <c r="D7020" s="272"/>
      <c r="E7020" s="247"/>
      <c r="F7020" s="273"/>
      <c r="G7020" s="661"/>
      <c r="H7020" s="662"/>
    </row>
    <row r="7021" spans="1:8" s="240" customFormat="1">
      <c r="A7021" s="270"/>
      <c r="B7021" s="271"/>
      <c r="C7021" s="270"/>
      <c r="D7021" s="272"/>
      <c r="E7021" s="247"/>
      <c r="F7021" s="273"/>
      <c r="G7021" s="661"/>
      <c r="H7021" s="662"/>
    </row>
    <row r="7022" spans="1:8" s="240" customFormat="1">
      <c r="A7022" s="270"/>
      <c r="B7022" s="271"/>
      <c r="C7022" s="270"/>
      <c r="D7022" s="272"/>
      <c r="E7022" s="247"/>
      <c r="F7022" s="273"/>
      <c r="G7022" s="661"/>
      <c r="H7022" s="662"/>
    </row>
    <row r="7023" spans="1:8" s="240" customFormat="1">
      <c r="A7023" s="270"/>
      <c r="B7023" s="271"/>
      <c r="C7023" s="270"/>
      <c r="D7023" s="272"/>
      <c r="E7023" s="247"/>
      <c r="F7023" s="273"/>
      <c r="G7023" s="661"/>
      <c r="H7023" s="662"/>
    </row>
    <row r="7024" spans="1:8" s="240" customFormat="1">
      <c r="A7024" s="270"/>
      <c r="B7024" s="271"/>
      <c r="C7024" s="270"/>
      <c r="D7024" s="272"/>
      <c r="E7024" s="247"/>
      <c r="F7024" s="273"/>
      <c r="G7024" s="661"/>
      <c r="H7024" s="662"/>
    </row>
    <row r="7025" spans="1:8" s="240" customFormat="1">
      <c r="A7025" s="270"/>
      <c r="B7025" s="271"/>
      <c r="C7025" s="270"/>
      <c r="D7025" s="272"/>
      <c r="E7025" s="247"/>
      <c r="F7025" s="273"/>
      <c r="G7025" s="661"/>
      <c r="H7025" s="662"/>
    </row>
    <row r="7026" spans="1:8" s="240" customFormat="1">
      <c r="A7026" s="270"/>
      <c r="B7026" s="271"/>
      <c r="C7026" s="270"/>
      <c r="D7026" s="272"/>
      <c r="E7026" s="247"/>
      <c r="F7026" s="273"/>
      <c r="G7026" s="661"/>
      <c r="H7026" s="662"/>
    </row>
    <row r="7027" spans="1:8" s="240" customFormat="1">
      <c r="A7027" s="270"/>
      <c r="B7027" s="271"/>
      <c r="C7027" s="270"/>
      <c r="D7027" s="272"/>
      <c r="E7027" s="247"/>
      <c r="F7027" s="273"/>
      <c r="G7027" s="661"/>
      <c r="H7027" s="662"/>
    </row>
    <row r="7028" spans="1:8" s="240" customFormat="1">
      <c r="A7028" s="270"/>
      <c r="B7028" s="271"/>
      <c r="C7028" s="270"/>
      <c r="D7028" s="272"/>
      <c r="E7028" s="247"/>
      <c r="F7028" s="273"/>
      <c r="G7028" s="661"/>
      <c r="H7028" s="662"/>
    </row>
    <row r="7029" spans="1:8" s="240" customFormat="1">
      <c r="A7029" s="270"/>
      <c r="B7029" s="271"/>
      <c r="C7029" s="270"/>
      <c r="D7029" s="272"/>
      <c r="E7029" s="247"/>
      <c r="F7029" s="273"/>
      <c r="G7029" s="661"/>
      <c r="H7029" s="662"/>
    </row>
    <row r="7030" spans="1:8" s="240" customFormat="1">
      <c r="A7030" s="270"/>
      <c r="B7030" s="271"/>
      <c r="C7030" s="270"/>
      <c r="D7030" s="272"/>
      <c r="E7030" s="247"/>
      <c r="F7030" s="273"/>
      <c r="G7030" s="661"/>
      <c r="H7030" s="662"/>
    </row>
    <row r="7031" spans="1:8" s="240" customFormat="1">
      <c r="A7031" s="270"/>
      <c r="B7031" s="271"/>
      <c r="C7031" s="270"/>
      <c r="D7031" s="272"/>
      <c r="E7031" s="247"/>
      <c r="F7031" s="273"/>
      <c r="G7031" s="661"/>
      <c r="H7031" s="662"/>
    </row>
    <row r="7032" spans="1:8" s="240" customFormat="1">
      <c r="A7032" s="270"/>
      <c r="B7032" s="271"/>
      <c r="C7032" s="270"/>
      <c r="D7032" s="272"/>
      <c r="E7032" s="247"/>
      <c r="F7032" s="273"/>
      <c r="G7032" s="661"/>
      <c r="H7032" s="662"/>
    </row>
    <row r="7033" spans="1:8" s="240" customFormat="1">
      <c r="A7033" s="270"/>
      <c r="B7033" s="271"/>
      <c r="C7033" s="270"/>
      <c r="D7033" s="272"/>
      <c r="E7033" s="247"/>
      <c r="F7033" s="273"/>
      <c r="G7033" s="661"/>
      <c r="H7033" s="662"/>
    </row>
    <row r="7034" spans="1:8" s="240" customFormat="1">
      <c r="A7034" s="270"/>
      <c r="B7034" s="271"/>
      <c r="C7034" s="270"/>
      <c r="D7034" s="272"/>
      <c r="E7034" s="247"/>
      <c r="F7034" s="273"/>
      <c r="G7034" s="661"/>
      <c r="H7034" s="662"/>
    </row>
    <row r="7035" spans="1:8" s="240" customFormat="1">
      <c r="A7035" s="270"/>
      <c r="B7035" s="271"/>
      <c r="C7035" s="270"/>
      <c r="D7035" s="272"/>
      <c r="E7035" s="247"/>
      <c r="F7035" s="273"/>
      <c r="G7035" s="661"/>
      <c r="H7035" s="662"/>
    </row>
    <row r="7036" spans="1:8" s="240" customFormat="1">
      <c r="A7036" s="270"/>
      <c r="B7036" s="271"/>
      <c r="C7036" s="270"/>
      <c r="D7036" s="272"/>
      <c r="E7036" s="247"/>
      <c r="F7036" s="273"/>
      <c r="G7036" s="661"/>
      <c r="H7036" s="662"/>
    </row>
    <row r="7037" spans="1:8" s="240" customFormat="1">
      <c r="A7037" s="270"/>
      <c r="B7037" s="271"/>
      <c r="C7037" s="270"/>
      <c r="D7037" s="272"/>
      <c r="E7037" s="247"/>
      <c r="F7037" s="273"/>
      <c r="G7037" s="661"/>
      <c r="H7037" s="662"/>
    </row>
    <row r="7038" spans="1:8" s="240" customFormat="1">
      <c r="A7038" s="270"/>
      <c r="B7038" s="271"/>
      <c r="C7038" s="270"/>
      <c r="D7038" s="272"/>
      <c r="E7038" s="247"/>
      <c r="F7038" s="273"/>
      <c r="G7038" s="661"/>
      <c r="H7038" s="662"/>
    </row>
    <row r="7039" spans="1:8" s="240" customFormat="1">
      <c r="A7039" s="270"/>
      <c r="B7039" s="271"/>
      <c r="C7039" s="270"/>
      <c r="D7039" s="272"/>
      <c r="E7039" s="247"/>
      <c r="F7039" s="273"/>
      <c r="G7039" s="661"/>
      <c r="H7039" s="662"/>
    </row>
    <row r="7040" spans="1:8" s="240" customFormat="1">
      <c r="A7040" s="270"/>
      <c r="B7040" s="271"/>
      <c r="C7040" s="270"/>
      <c r="D7040" s="272"/>
      <c r="E7040" s="247"/>
      <c r="F7040" s="273"/>
      <c r="G7040" s="661"/>
      <c r="H7040" s="662"/>
    </row>
    <row r="7041" spans="1:8" s="240" customFormat="1">
      <c r="A7041" s="270"/>
      <c r="B7041" s="271"/>
      <c r="C7041" s="270"/>
      <c r="D7041" s="272"/>
      <c r="E7041" s="247"/>
      <c r="F7041" s="273"/>
      <c r="G7041" s="661"/>
      <c r="H7041" s="662"/>
    </row>
    <row r="7042" spans="1:8" s="240" customFormat="1">
      <c r="A7042" s="270"/>
      <c r="B7042" s="271"/>
      <c r="C7042" s="270"/>
      <c r="D7042" s="272"/>
      <c r="E7042" s="247"/>
      <c r="F7042" s="273"/>
      <c r="G7042" s="661"/>
      <c r="H7042" s="662"/>
    </row>
    <row r="7043" spans="1:8" s="240" customFormat="1">
      <c r="A7043" s="270"/>
      <c r="B7043" s="271"/>
      <c r="C7043" s="270"/>
      <c r="D7043" s="272"/>
      <c r="E7043" s="247"/>
      <c r="F7043" s="273"/>
      <c r="G7043" s="661"/>
      <c r="H7043" s="662"/>
    </row>
    <row r="7044" spans="1:8" s="240" customFormat="1">
      <c r="A7044" s="270"/>
      <c r="B7044" s="271"/>
      <c r="C7044" s="270"/>
      <c r="D7044" s="272"/>
      <c r="E7044" s="247"/>
      <c r="F7044" s="273"/>
      <c r="G7044" s="661"/>
      <c r="H7044" s="662"/>
    </row>
    <row r="7045" spans="1:8" s="240" customFormat="1">
      <c r="A7045" s="270"/>
      <c r="B7045" s="271"/>
      <c r="C7045" s="270"/>
      <c r="D7045" s="272"/>
      <c r="E7045" s="247"/>
      <c r="F7045" s="273"/>
      <c r="G7045" s="661"/>
      <c r="H7045" s="662"/>
    </row>
    <row r="7046" spans="1:8" s="240" customFormat="1">
      <c r="A7046" s="270"/>
      <c r="B7046" s="271"/>
      <c r="C7046" s="270"/>
      <c r="D7046" s="272"/>
      <c r="E7046" s="247"/>
      <c r="F7046" s="273"/>
      <c r="G7046" s="661"/>
      <c r="H7046" s="662"/>
    </row>
    <row r="7047" spans="1:8" s="240" customFormat="1">
      <c r="A7047" s="270"/>
      <c r="B7047" s="271"/>
      <c r="C7047" s="270"/>
      <c r="D7047" s="272"/>
      <c r="E7047" s="247"/>
      <c r="F7047" s="273"/>
      <c r="G7047" s="661"/>
      <c r="H7047" s="662"/>
    </row>
    <row r="7048" spans="1:8" s="240" customFormat="1">
      <c r="A7048" s="270"/>
      <c r="B7048" s="271"/>
      <c r="C7048" s="270"/>
      <c r="D7048" s="272"/>
      <c r="E7048" s="247"/>
      <c r="F7048" s="273"/>
      <c r="G7048" s="661"/>
      <c r="H7048" s="662"/>
    </row>
    <row r="7049" spans="1:8" s="240" customFormat="1">
      <c r="A7049" s="270"/>
      <c r="B7049" s="271"/>
      <c r="C7049" s="270"/>
      <c r="D7049" s="272"/>
      <c r="E7049" s="247"/>
      <c r="F7049" s="273"/>
      <c r="G7049" s="661"/>
      <c r="H7049" s="662"/>
    </row>
    <row r="7050" spans="1:8" s="240" customFormat="1">
      <c r="A7050" s="270"/>
      <c r="B7050" s="271"/>
      <c r="C7050" s="270"/>
      <c r="D7050" s="272"/>
      <c r="E7050" s="247"/>
      <c r="F7050" s="273"/>
      <c r="G7050" s="661"/>
      <c r="H7050" s="662"/>
    </row>
    <row r="7051" spans="1:8" s="240" customFormat="1">
      <c r="A7051" s="270"/>
      <c r="B7051" s="271"/>
      <c r="C7051" s="270"/>
      <c r="D7051" s="272"/>
      <c r="E7051" s="247"/>
      <c r="F7051" s="273"/>
      <c r="G7051" s="661"/>
      <c r="H7051" s="662"/>
    </row>
    <row r="7052" spans="1:8" s="240" customFormat="1">
      <c r="A7052" s="270"/>
      <c r="B7052" s="271"/>
      <c r="C7052" s="270"/>
      <c r="D7052" s="272"/>
      <c r="E7052" s="247"/>
      <c r="F7052" s="273"/>
      <c r="G7052" s="661"/>
      <c r="H7052" s="662"/>
    </row>
    <row r="7053" spans="1:8" s="240" customFormat="1">
      <c r="A7053" s="270"/>
      <c r="B7053" s="271"/>
      <c r="C7053" s="270"/>
      <c r="D7053" s="272"/>
      <c r="E7053" s="247"/>
      <c r="F7053" s="273"/>
      <c r="G7053" s="661"/>
      <c r="H7053" s="662"/>
    </row>
    <row r="7054" spans="1:8" s="240" customFormat="1">
      <c r="A7054" s="270"/>
      <c r="B7054" s="271"/>
      <c r="C7054" s="270"/>
      <c r="D7054" s="272"/>
      <c r="E7054" s="247"/>
      <c r="F7054" s="273"/>
      <c r="G7054" s="661"/>
      <c r="H7054" s="662"/>
    </row>
    <row r="7055" spans="1:8" s="240" customFormat="1">
      <c r="A7055" s="270"/>
      <c r="B7055" s="271"/>
      <c r="C7055" s="270"/>
      <c r="D7055" s="272"/>
      <c r="E7055" s="247"/>
      <c r="F7055" s="273"/>
      <c r="G7055" s="661"/>
      <c r="H7055" s="662"/>
    </row>
    <row r="7056" spans="1:8" s="240" customFormat="1">
      <c r="A7056" s="270"/>
      <c r="B7056" s="271"/>
      <c r="C7056" s="270"/>
      <c r="D7056" s="272"/>
      <c r="E7056" s="247"/>
      <c r="F7056" s="273"/>
      <c r="G7056" s="661"/>
      <c r="H7056" s="662"/>
    </row>
    <row r="7057" spans="1:8" s="240" customFormat="1">
      <c r="A7057" s="270"/>
      <c r="B7057" s="271"/>
      <c r="C7057" s="270"/>
      <c r="D7057" s="272"/>
      <c r="E7057" s="247"/>
      <c r="F7057" s="273"/>
      <c r="G7057" s="661"/>
      <c r="H7057" s="662"/>
    </row>
    <row r="7058" spans="1:8" s="240" customFormat="1">
      <c r="A7058" s="270"/>
      <c r="B7058" s="271"/>
      <c r="C7058" s="270"/>
      <c r="D7058" s="272"/>
      <c r="E7058" s="247"/>
      <c r="F7058" s="273"/>
      <c r="G7058" s="661"/>
      <c r="H7058" s="662"/>
    </row>
    <row r="7059" spans="1:8" s="240" customFormat="1">
      <c r="A7059" s="270"/>
      <c r="B7059" s="271"/>
      <c r="C7059" s="270"/>
      <c r="D7059" s="272"/>
      <c r="E7059" s="247"/>
      <c r="F7059" s="273"/>
      <c r="G7059" s="661"/>
      <c r="H7059" s="662"/>
    </row>
    <row r="7060" spans="1:8" s="240" customFormat="1">
      <c r="A7060" s="270"/>
      <c r="B7060" s="271"/>
      <c r="C7060" s="270"/>
      <c r="D7060" s="272"/>
      <c r="E7060" s="247"/>
      <c r="F7060" s="273"/>
      <c r="G7060" s="661"/>
      <c r="H7060" s="662"/>
    </row>
    <row r="7061" spans="1:8" s="240" customFormat="1">
      <c r="A7061" s="270"/>
      <c r="B7061" s="271"/>
      <c r="C7061" s="270"/>
      <c r="D7061" s="272"/>
      <c r="E7061" s="247"/>
      <c r="F7061" s="273"/>
      <c r="G7061" s="661"/>
      <c r="H7061" s="662"/>
    </row>
    <row r="7062" spans="1:8" s="240" customFormat="1">
      <c r="A7062" s="270"/>
      <c r="B7062" s="271"/>
      <c r="C7062" s="270"/>
      <c r="D7062" s="272"/>
      <c r="E7062" s="247"/>
      <c r="F7062" s="273"/>
      <c r="G7062" s="661"/>
      <c r="H7062" s="662"/>
    </row>
    <row r="7063" spans="1:8" s="240" customFormat="1">
      <c r="A7063" s="270"/>
      <c r="B7063" s="271"/>
      <c r="C7063" s="270"/>
      <c r="D7063" s="272"/>
      <c r="E7063" s="247"/>
      <c r="F7063" s="273"/>
      <c r="G7063" s="661"/>
      <c r="H7063" s="662"/>
    </row>
    <row r="7064" spans="1:8" s="240" customFormat="1">
      <c r="A7064" s="270"/>
      <c r="B7064" s="271"/>
      <c r="C7064" s="270"/>
      <c r="D7064" s="272"/>
      <c r="E7064" s="247"/>
      <c r="F7064" s="273"/>
      <c r="G7064" s="661"/>
      <c r="H7064" s="662"/>
    </row>
    <row r="7065" spans="1:8" s="240" customFormat="1">
      <c r="A7065" s="270"/>
      <c r="B7065" s="271"/>
      <c r="C7065" s="270"/>
      <c r="D7065" s="272"/>
      <c r="E7065" s="247"/>
      <c r="F7065" s="273"/>
      <c r="G7065" s="661"/>
      <c r="H7065" s="662"/>
    </row>
    <row r="7066" spans="1:8" s="240" customFormat="1">
      <c r="A7066" s="270"/>
      <c r="B7066" s="271"/>
      <c r="C7066" s="270"/>
      <c r="D7066" s="272"/>
      <c r="E7066" s="247"/>
      <c r="F7066" s="273"/>
      <c r="G7066" s="661"/>
      <c r="H7066" s="662"/>
    </row>
    <row r="7067" spans="1:8" s="240" customFormat="1">
      <c r="A7067" s="270"/>
      <c r="B7067" s="271"/>
      <c r="C7067" s="270"/>
      <c r="D7067" s="272"/>
      <c r="E7067" s="247"/>
      <c r="F7067" s="273"/>
      <c r="G7067" s="661"/>
      <c r="H7067" s="662"/>
    </row>
    <row r="7068" spans="1:8" s="240" customFormat="1">
      <c r="A7068" s="270"/>
      <c r="B7068" s="271"/>
      <c r="C7068" s="270"/>
      <c r="D7068" s="272"/>
      <c r="E7068" s="247"/>
      <c r="F7068" s="273"/>
      <c r="G7068" s="661"/>
      <c r="H7068" s="662"/>
    </row>
    <row r="7069" spans="1:8" s="240" customFormat="1">
      <c r="A7069" s="270"/>
      <c r="B7069" s="271"/>
      <c r="C7069" s="270"/>
      <c r="D7069" s="272"/>
      <c r="E7069" s="247"/>
      <c r="F7069" s="273"/>
      <c r="G7069" s="661"/>
      <c r="H7069" s="662"/>
    </row>
    <row r="7070" spans="1:8" s="240" customFormat="1">
      <c r="A7070" s="270"/>
      <c r="B7070" s="271"/>
      <c r="C7070" s="270"/>
      <c r="D7070" s="272"/>
      <c r="E7070" s="247"/>
      <c r="F7070" s="273"/>
      <c r="G7070" s="661"/>
      <c r="H7070" s="662"/>
    </row>
    <row r="7071" spans="1:8" s="240" customFormat="1">
      <c r="A7071" s="270"/>
      <c r="B7071" s="271"/>
      <c r="C7071" s="270"/>
      <c r="D7071" s="272"/>
      <c r="E7071" s="247"/>
      <c r="F7071" s="273"/>
      <c r="G7071" s="661"/>
      <c r="H7071" s="662"/>
    </row>
    <row r="7072" spans="1:8" s="240" customFormat="1">
      <c r="A7072" s="270"/>
      <c r="B7072" s="271"/>
      <c r="C7072" s="270"/>
      <c r="D7072" s="272"/>
      <c r="E7072" s="247"/>
      <c r="F7072" s="273"/>
      <c r="G7072" s="661"/>
      <c r="H7072" s="662"/>
    </row>
    <row r="7073" spans="1:8" s="240" customFormat="1">
      <c r="A7073" s="270"/>
      <c r="B7073" s="271"/>
      <c r="C7073" s="270"/>
      <c r="D7073" s="272"/>
      <c r="E7073" s="247"/>
      <c r="F7073" s="273"/>
      <c r="G7073" s="661"/>
      <c r="H7073" s="662"/>
    </row>
    <row r="7074" spans="1:8" s="240" customFormat="1">
      <c r="A7074" s="270"/>
      <c r="B7074" s="271"/>
      <c r="C7074" s="270"/>
      <c r="D7074" s="272"/>
      <c r="E7074" s="247"/>
      <c r="F7074" s="273"/>
      <c r="G7074" s="661"/>
      <c r="H7074" s="662"/>
    </row>
    <row r="7075" spans="1:8" s="240" customFormat="1">
      <c r="A7075" s="270"/>
      <c r="B7075" s="271"/>
      <c r="C7075" s="270"/>
      <c r="D7075" s="272"/>
      <c r="E7075" s="247"/>
      <c r="F7075" s="273"/>
      <c r="G7075" s="661"/>
      <c r="H7075" s="662"/>
    </row>
    <row r="7076" spans="1:8" s="240" customFormat="1">
      <c r="A7076" s="270"/>
      <c r="B7076" s="271"/>
      <c r="C7076" s="270"/>
      <c r="D7076" s="272"/>
      <c r="E7076" s="247"/>
      <c r="F7076" s="273"/>
      <c r="G7076" s="661"/>
      <c r="H7076" s="662"/>
    </row>
    <row r="7077" spans="1:8" s="240" customFormat="1">
      <c r="A7077" s="270"/>
      <c r="B7077" s="271"/>
      <c r="C7077" s="270"/>
      <c r="D7077" s="272"/>
      <c r="E7077" s="247"/>
      <c r="F7077" s="273"/>
      <c r="G7077" s="661"/>
      <c r="H7077" s="662"/>
    </row>
    <row r="7078" spans="1:8" s="240" customFormat="1">
      <c r="A7078" s="270"/>
      <c r="B7078" s="271"/>
      <c r="C7078" s="270"/>
      <c r="D7078" s="272"/>
      <c r="E7078" s="247"/>
      <c r="F7078" s="273"/>
      <c r="G7078" s="661"/>
      <c r="H7078" s="662"/>
    </row>
    <row r="7079" spans="1:8" s="240" customFormat="1">
      <c r="A7079" s="270"/>
      <c r="B7079" s="271"/>
      <c r="C7079" s="270"/>
      <c r="D7079" s="272"/>
      <c r="E7079" s="247"/>
      <c r="F7079" s="273"/>
      <c r="G7079" s="661"/>
      <c r="H7079" s="662"/>
    </row>
    <row r="7080" spans="1:8" s="240" customFormat="1">
      <c r="A7080" s="270"/>
      <c r="B7080" s="271"/>
      <c r="C7080" s="270"/>
      <c r="D7080" s="272"/>
      <c r="E7080" s="247"/>
      <c r="F7080" s="273"/>
      <c r="G7080" s="661"/>
      <c r="H7080" s="662"/>
    </row>
    <row r="7081" spans="1:8" s="240" customFormat="1">
      <c r="A7081" s="270"/>
      <c r="B7081" s="271"/>
      <c r="C7081" s="270"/>
      <c r="D7081" s="272"/>
      <c r="E7081" s="247"/>
      <c r="F7081" s="273"/>
      <c r="G7081" s="661"/>
      <c r="H7081" s="662"/>
    </row>
    <row r="7082" spans="1:8" s="240" customFormat="1">
      <c r="A7082" s="270"/>
      <c r="B7082" s="271"/>
      <c r="C7082" s="270"/>
      <c r="D7082" s="272"/>
      <c r="E7082" s="247"/>
      <c r="F7082" s="273"/>
      <c r="G7082" s="661"/>
      <c r="H7082" s="662"/>
    </row>
    <row r="7083" spans="1:8" s="240" customFormat="1">
      <c r="A7083" s="270"/>
      <c r="B7083" s="271"/>
      <c r="C7083" s="270"/>
      <c r="D7083" s="272"/>
      <c r="E7083" s="247"/>
      <c r="F7083" s="273"/>
      <c r="G7083" s="661"/>
      <c r="H7083" s="662"/>
    </row>
    <row r="7084" spans="1:8" s="240" customFormat="1">
      <c r="A7084" s="270"/>
      <c r="B7084" s="271"/>
      <c r="C7084" s="270"/>
      <c r="D7084" s="272"/>
      <c r="E7084" s="247"/>
      <c r="F7084" s="273"/>
      <c r="G7084" s="661"/>
      <c r="H7084" s="662"/>
    </row>
    <row r="7085" spans="1:8" s="240" customFormat="1">
      <c r="A7085" s="270"/>
      <c r="B7085" s="271"/>
      <c r="C7085" s="270"/>
      <c r="D7085" s="272"/>
      <c r="E7085" s="247"/>
      <c r="F7085" s="273"/>
      <c r="G7085" s="661"/>
      <c r="H7085" s="662"/>
    </row>
    <row r="7086" spans="1:8" s="240" customFormat="1">
      <c r="A7086" s="270"/>
      <c r="B7086" s="271"/>
      <c r="C7086" s="270"/>
      <c r="D7086" s="272"/>
      <c r="E7086" s="247"/>
      <c r="F7086" s="273"/>
      <c r="G7086" s="661"/>
      <c r="H7086" s="662"/>
    </row>
    <row r="7087" spans="1:8" s="240" customFormat="1">
      <c r="A7087" s="270"/>
      <c r="B7087" s="271"/>
      <c r="C7087" s="270"/>
      <c r="D7087" s="272"/>
      <c r="E7087" s="247"/>
      <c r="F7087" s="273"/>
      <c r="G7087" s="661"/>
      <c r="H7087" s="662"/>
    </row>
    <row r="7088" spans="1:8" s="240" customFormat="1">
      <c r="A7088" s="270"/>
      <c r="B7088" s="271"/>
      <c r="C7088" s="270"/>
      <c r="D7088" s="272"/>
      <c r="E7088" s="247"/>
      <c r="F7088" s="273"/>
      <c r="G7088" s="661"/>
      <c r="H7088" s="662"/>
    </row>
    <row r="7089" spans="1:8" s="240" customFormat="1">
      <c r="A7089" s="270"/>
      <c r="B7089" s="271"/>
      <c r="C7089" s="270"/>
      <c r="D7089" s="272"/>
      <c r="E7089" s="247"/>
      <c r="F7089" s="273"/>
      <c r="G7089" s="661"/>
      <c r="H7089" s="662"/>
    </row>
    <row r="7090" spans="1:8" s="240" customFormat="1">
      <c r="A7090" s="270"/>
      <c r="B7090" s="271"/>
      <c r="C7090" s="270"/>
      <c r="D7090" s="272"/>
      <c r="E7090" s="247"/>
      <c r="F7090" s="273"/>
      <c r="G7090" s="661"/>
      <c r="H7090" s="662"/>
    </row>
    <row r="7091" spans="1:8" s="240" customFormat="1">
      <c r="A7091" s="270"/>
      <c r="B7091" s="271"/>
      <c r="C7091" s="270"/>
      <c r="D7091" s="272"/>
      <c r="E7091" s="247"/>
      <c r="F7091" s="273"/>
      <c r="G7091" s="661"/>
      <c r="H7091" s="662"/>
    </row>
    <row r="7092" spans="1:8" s="240" customFormat="1">
      <c r="A7092" s="270"/>
      <c r="B7092" s="271"/>
      <c r="C7092" s="270"/>
      <c r="D7092" s="272"/>
      <c r="E7092" s="247"/>
      <c r="F7092" s="273"/>
      <c r="G7092" s="661"/>
      <c r="H7092" s="662"/>
    </row>
    <row r="7093" spans="1:8" s="240" customFormat="1">
      <c r="A7093" s="270"/>
      <c r="B7093" s="271"/>
      <c r="C7093" s="270"/>
      <c r="D7093" s="272"/>
      <c r="E7093" s="247"/>
      <c r="F7093" s="273"/>
      <c r="G7093" s="661"/>
      <c r="H7093" s="662"/>
    </row>
    <row r="7094" spans="1:8" s="240" customFormat="1">
      <c r="A7094" s="270"/>
      <c r="B7094" s="271"/>
      <c r="C7094" s="270"/>
      <c r="D7094" s="272"/>
      <c r="E7094" s="247"/>
      <c r="F7094" s="273"/>
      <c r="G7094" s="661"/>
      <c r="H7094" s="662"/>
    </row>
    <row r="7095" spans="1:8" s="240" customFormat="1">
      <c r="A7095" s="270"/>
      <c r="B7095" s="271"/>
      <c r="C7095" s="270"/>
      <c r="D7095" s="272"/>
      <c r="E7095" s="247"/>
      <c r="F7095" s="273"/>
      <c r="G7095" s="661"/>
      <c r="H7095" s="662"/>
    </row>
    <row r="7096" spans="1:8" s="240" customFormat="1">
      <c r="A7096" s="270"/>
      <c r="B7096" s="271"/>
      <c r="C7096" s="270"/>
      <c r="D7096" s="272"/>
      <c r="E7096" s="247"/>
      <c r="F7096" s="273"/>
      <c r="G7096" s="661"/>
      <c r="H7096" s="662"/>
    </row>
    <row r="7097" spans="1:8" s="240" customFormat="1">
      <c r="A7097" s="270"/>
      <c r="B7097" s="271"/>
      <c r="C7097" s="270"/>
      <c r="D7097" s="272"/>
      <c r="E7097" s="247"/>
      <c r="F7097" s="273"/>
      <c r="G7097" s="661"/>
      <c r="H7097" s="662"/>
    </row>
    <row r="7098" spans="1:8" s="240" customFormat="1">
      <c r="A7098" s="270"/>
      <c r="B7098" s="271"/>
      <c r="C7098" s="270"/>
      <c r="D7098" s="272"/>
      <c r="E7098" s="247"/>
      <c r="F7098" s="273"/>
      <c r="G7098" s="661"/>
      <c r="H7098" s="662"/>
    </row>
    <row r="7099" spans="1:8" s="240" customFormat="1">
      <c r="A7099" s="270"/>
      <c r="B7099" s="271"/>
      <c r="C7099" s="270"/>
      <c r="D7099" s="272"/>
      <c r="E7099" s="247"/>
      <c r="F7099" s="273"/>
      <c r="G7099" s="661"/>
      <c r="H7099" s="662"/>
    </row>
    <row r="7100" spans="1:8" s="240" customFormat="1">
      <c r="A7100" s="270"/>
      <c r="B7100" s="271"/>
      <c r="C7100" s="270"/>
      <c r="D7100" s="272"/>
      <c r="E7100" s="247"/>
      <c r="F7100" s="273"/>
      <c r="G7100" s="661"/>
      <c r="H7100" s="662"/>
    </row>
    <row r="7101" spans="1:8" s="240" customFormat="1">
      <c r="A7101" s="270"/>
      <c r="B7101" s="271"/>
      <c r="C7101" s="270"/>
      <c r="D7101" s="272"/>
      <c r="E7101" s="247"/>
      <c r="F7101" s="273"/>
      <c r="G7101" s="661"/>
      <c r="H7101" s="662"/>
    </row>
    <row r="7102" spans="1:8" s="240" customFormat="1">
      <c r="A7102" s="270"/>
      <c r="B7102" s="271"/>
      <c r="C7102" s="270"/>
      <c r="D7102" s="272"/>
      <c r="E7102" s="247"/>
      <c r="F7102" s="273"/>
      <c r="G7102" s="661"/>
      <c r="H7102" s="662"/>
    </row>
    <row r="7103" spans="1:8" s="240" customFormat="1">
      <c r="A7103" s="270"/>
      <c r="B7103" s="271"/>
      <c r="C7103" s="270"/>
      <c r="D7103" s="272"/>
      <c r="E7103" s="247"/>
      <c r="F7103" s="273"/>
      <c r="G7103" s="661"/>
      <c r="H7103" s="662"/>
    </row>
    <row r="7104" spans="1:8" s="240" customFormat="1">
      <c r="A7104" s="270"/>
      <c r="B7104" s="271"/>
      <c r="C7104" s="270"/>
      <c r="D7104" s="272"/>
      <c r="E7104" s="247"/>
      <c r="F7104" s="273"/>
      <c r="G7104" s="661"/>
      <c r="H7104" s="662"/>
    </row>
    <row r="7105" spans="1:8" s="240" customFormat="1">
      <c r="A7105" s="270"/>
      <c r="B7105" s="271"/>
      <c r="C7105" s="270"/>
      <c r="D7105" s="272"/>
      <c r="E7105" s="247"/>
      <c r="F7105" s="273"/>
      <c r="G7105" s="661"/>
      <c r="H7105" s="662"/>
    </row>
    <row r="7106" spans="1:8" s="240" customFormat="1">
      <c r="A7106" s="270"/>
      <c r="B7106" s="271"/>
      <c r="C7106" s="270"/>
      <c r="D7106" s="272"/>
      <c r="E7106" s="247"/>
      <c r="F7106" s="273"/>
      <c r="G7106" s="661"/>
      <c r="H7106" s="662"/>
    </row>
    <row r="7107" spans="1:8" s="240" customFormat="1">
      <c r="A7107" s="270"/>
      <c r="B7107" s="271"/>
      <c r="C7107" s="270"/>
      <c r="D7107" s="272"/>
      <c r="E7107" s="247"/>
      <c r="F7107" s="273"/>
      <c r="G7107" s="661"/>
      <c r="H7107" s="662"/>
    </row>
    <row r="7108" spans="1:8" s="240" customFormat="1">
      <c r="A7108" s="270"/>
      <c r="B7108" s="271"/>
      <c r="C7108" s="270"/>
      <c r="D7108" s="272"/>
      <c r="E7108" s="247"/>
      <c r="F7108" s="273"/>
      <c r="G7108" s="661"/>
      <c r="H7108" s="662"/>
    </row>
    <row r="7109" spans="1:8" s="240" customFormat="1">
      <c r="A7109" s="270"/>
      <c r="B7109" s="271"/>
      <c r="C7109" s="270"/>
      <c r="D7109" s="272"/>
      <c r="E7109" s="247"/>
      <c r="F7109" s="273"/>
      <c r="G7109" s="661"/>
      <c r="H7109" s="662"/>
    </row>
    <row r="7110" spans="1:8" s="240" customFormat="1">
      <c r="A7110" s="270"/>
      <c r="B7110" s="271"/>
      <c r="C7110" s="270"/>
      <c r="D7110" s="272"/>
      <c r="E7110" s="247"/>
      <c r="F7110" s="273"/>
      <c r="G7110" s="661"/>
      <c r="H7110" s="662"/>
    </row>
    <row r="7111" spans="1:8" s="240" customFormat="1">
      <c r="A7111" s="270"/>
      <c r="B7111" s="271"/>
      <c r="C7111" s="270"/>
      <c r="D7111" s="272"/>
      <c r="E7111" s="247"/>
      <c r="F7111" s="273"/>
      <c r="G7111" s="661"/>
      <c r="H7111" s="662"/>
    </row>
    <row r="7112" spans="1:8" s="240" customFormat="1">
      <c r="A7112" s="270"/>
      <c r="B7112" s="271"/>
      <c r="C7112" s="270"/>
      <c r="D7112" s="272"/>
      <c r="E7112" s="247"/>
      <c r="F7112" s="273"/>
      <c r="G7112" s="661"/>
      <c r="H7112" s="662"/>
    </row>
    <row r="7113" spans="1:8" s="240" customFormat="1">
      <c r="A7113" s="270"/>
      <c r="B7113" s="271"/>
      <c r="C7113" s="270"/>
      <c r="D7113" s="272"/>
      <c r="E7113" s="247"/>
      <c r="F7113" s="273"/>
      <c r="G7113" s="661"/>
      <c r="H7113" s="662"/>
    </row>
    <row r="7114" spans="1:8" s="240" customFormat="1">
      <c r="A7114" s="270"/>
      <c r="B7114" s="271"/>
      <c r="C7114" s="270"/>
      <c r="D7114" s="272"/>
      <c r="E7114" s="247"/>
      <c r="F7114" s="273"/>
      <c r="G7114" s="661"/>
      <c r="H7114" s="662"/>
    </row>
    <row r="7115" spans="1:8" s="240" customFormat="1">
      <c r="A7115" s="270"/>
      <c r="B7115" s="271"/>
      <c r="C7115" s="270"/>
      <c r="D7115" s="272"/>
      <c r="E7115" s="247"/>
      <c r="F7115" s="273"/>
      <c r="G7115" s="661"/>
      <c r="H7115" s="662"/>
    </row>
    <row r="7116" spans="1:8" s="240" customFormat="1">
      <c r="A7116" s="270"/>
      <c r="B7116" s="271"/>
      <c r="C7116" s="270"/>
      <c r="D7116" s="272"/>
      <c r="E7116" s="247"/>
      <c r="F7116" s="273"/>
      <c r="G7116" s="661"/>
      <c r="H7116" s="662"/>
    </row>
    <row r="7117" spans="1:8" s="240" customFormat="1">
      <c r="A7117" s="270"/>
      <c r="B7117" s="271"/>
      <c r="C7117" s="270"/>
      <c r="D7117" s="272"/>
      <c r="E7117" s="247"/>
      <c r="F7117" s="273"/>
      <c r="G7117" s="661"/>
      <c r="H7117" s="662"/>
    </row>
    <row r="7118" spans="1:8" s="240" customFormat="1">
      <c r="A7118" s="270"/>
      <c r="B7118" s="271"/>
      <c r="C7118" s="270"/>
      <c r="D7118" s="272"/>
      <c r="E7118" s="247"/>
      <c r="F7118" s="273"/>
      <c r="G7118" s="661"/>
      <c r="H7118" s="662"/>
    </row>
    <row r="7119" spans="1:8" s="240" customFormat="1">
      <c r="A7119" s="270"/>
      <c r="B7119" s="271"/>
      <c r="C7119" s="270"/>
      <c r="D7119" s="272"/>
      <c r="E7119" s="247"/>
      <c r="F7119" s="273"/>
      <c r="G7119" s="661"/>
      <c r="H7119" s="662"/>
    </row>
    <row r="7120" spans="1:8" s="240" customFormat="1">
      <c r="A7120" s="270"/>
      <c r="B7120" s="271"/>
      <c r="C7120" s="270"/>
      <c r="D7120" s="272"/>
      <c r="E7120" s="247"/>
      <c r="F7120" s="273"/>
      <c r="G7120" s="661"/>
      <c r="H7120" s="662"/>
    </row>
    <row r="7121" spans="1:8" s="240" customFormat="1">
      <c r="A7121" s="270"/>
      <c r="B7121" s="271"/>
      <c r="C7121" s="270"/>
      <c r="D7121" s="272"/>
      <c r="E7121" s="247"/>
      <c r="F7121" s="273"/>
      <c r="G7121" s="661"/>
      <c r="H7121" s="662"/>
    </row>
    <row r="7122" spans="1:8" s="240" customFormat="1">
      <c r="A7122" s="270"/>
      <c r="B7122" s="271"/>
      <c r="C7122" s="270"/>
      <c r="D7122" s="272"/>
      <c r="E7122" s="247"/>
      <c r="F7122" s="273"/>
      <c r="G7122" s="661"/>
      <c r="H7122" s="662"/>
    </row>
    <row r="7123" spans="1:8" s="240" customFormat="1">
      <c r="A7123" s="270"/>
      <c r="B7123" s="271"/>
      <c r="C7123" s="270"/>
      <c r="D7123" s="272"/>
      <c r="E7123" s="247"/>
      <c r="F7123" s="273"/>
      <c r="G7123" s="661"/>
      <c r="H7123" s="662"/>
    </row>
    <row r="7124" spans="1:8" s="240" customFormat="1">
      <c r="A7124" s="270"/>
      <c r="B7124" s="271"/>
      <c r="C7124" s="270"/>
      <c r="D7124" s="272"/>
      <c r="E7124" s="247"/>
      <c r="F7124" s="273"/>
      <c r="G7124" s="661"/>
      <c r="H7124" s="662"/>
    </row>
    <row r="7125" spans="1:8" s="240" customFormat="1">
      <c r="A7125" s="270"/>
      <c r="B7125" s="271"/>
      <c r="C7125" s="270"/>
      <c r="D7125" s="272"/>
      <c r="E7125" s="247"/>
      <c r="F7125" s="273"/>
      <c r="G7125" s="661"/>
      <c r="H7125" s="662"/>
    </row>
    <row r="7126" spans="1:8" s="240" customFormat="1">
      <c r="A7126" s="270"/>
      <c r="B7126" s="271"/>
      <c r="C7126" s="270"/>
      <c r="D7126" s="272"/>
      <c r="E7126" s="247"/>
      <c r="F7126" s="273"/>
      <c r="G7126" s="661"/>
      <c r="H7126" s="662"/>
    </row>
    <row r="7127" spans="1:8" s="240" customFormat="1">
      <c r="A7127" s="270"/>
      <c r="B7127" s="271"/>
      <c r="C7127" s="270"/>
      <c r="D7127" s="272"/>
      <c r="E7127" s="247"/>
      <c r="F7127" s="273"/>
      <c r="G7127" s="661"/>
      <c r="H7127" s="662"/>
    </row>
    <row r="7128" spans="1:8" s="240" customFormat="1">
      <c r="A7128" s="270"/>
      <c r="B7128" s="271"/>
      <c r="C7128" s="270"/>
      <c r="D7128" s="272"/>
      <c r="E7128" s="247"/>
      <c r="F7128" s="273"/>
      <c r="G7128" s="661"/>
      <c r="H7128" s="662"/>
    </row>
    <row r="7129" spans="1:8" s="240" customFormat="1">
      <c r="A7129" s="270"/>
      <c r="B7129" s="271"/>
      <c r="C7129" s="270"/>
      <c r="D7129" s="272"/>
      <c r="E7129" s="247"/>
      <c r="F7129" s="273"/>
      <c r="G7129" s="661"/>
      <c r="H7129" s="662"/>
    </row>
    <row r="7130" spans="1:8" s="240" customFormat="1">
      <c r="A7130" s="270"/>
      <c r="B7130" s="271"/>
      <c r="C7130" s="270"/>
      <c r="D7130" s="272"/>
      <c r="E7130" s="247"/>
      <c r="F7130" s="273"/>
      <c r="G7130" s="661"/>
      <c r="H7130" s="662"/>
    </row>
    <row r="7131" spans="1:8" s="240" customFormat="1">
      <c r="A7131" s="270"/>
      <c r="B7131" s="271"/>
      <c r="C7131" s="270"/>
      <c r="D7131" s="272"/>
      <c r="E7131" s="247"/>
      <c r="F7131" s="273"/>
      <c r="G7131" s="661"/>
      <c r="H7131" s="662"/>
    </row>
    <row r="7132" spans="1:8" s="240" customFormat="1">
      <c r="A7132" s="270"/>
      <c r="B7132" s="271"/>
      <c r="C7132" s="270"/>
      <c r="D7132" s="272"/>
      <c r="E7132" s="247"/>
      <c r="F7132" s="273"/>
      <c r="G7132" s="661"/>
      <c r="H7132" s="662"/>
    </row>
    <row r="7133" spans="1:8" s="240" customFormat="1">
      <c r="A7133" s="270"/>
      <c r="B7133" s="271"/>
      <c r="C7133" s="270"/>
      <c r="D7133" s="272"/>
      <c r="E7133" s="247"/>
      <c r="F7133" s="273"/>
      <c r="G7133" s="661"/>
      <c r="H7133" s="662"/>
    </row>
    <row r="7134" spans="1:8" s="240" customFormat="1">
      <c r="A7134" s="270"/>
      <c r="B7134" s="271"/>
      <c r="C7134" s="270"/>
      <c r="D7134" s="272"/>
      <c r="E7134" s="247"/>
      <c r="F7134" s="273"/>
      <c r="G7134" s="661"/>
      <c r="H7134" s="662"/>
    </row>
    <row r="7135" spans="1:8" s="240" customFormat="1">
      <c r="A7135" s="270"/>
      <c r="B7135" s="271"/>
      <c r="C7135" s="270"/>
      <c r="D7135" s="272"/>
      <c r="E7135" s="247"/>
      <c r="F7135" s="273"/>
      <c r="G7135" s="661"/>
      <c r="H7135" s="662"/>
    </row>
    <row r="7136" spans="1:8" s="240" customFormat="1">
      <c r="A7136" s="270"/>
      <c r="B7136" s="271"/>
      <c r="C7136" s="270"/>
      <c r="D7136" s="272"/>
      <c r="E7136" s="247"/>
      <c r="F7136" s="273"/>
      <c r="G7136" s="661"/>
      <c r="H7136" s="662"/>
    </row>
    <row r="7137" spans="1:8" s="240" customFormat="1">
      <c r="A7137" s="270"/>
      <c r="B7137" s="271"/>
      <c r="C7137" s="270"/>
      <c r="D7137" s="272"/>
      <c r="E7137" s="247"/>
      <c r="F7137" s="273"/>
      <c r="G7137" s="661"/>
      <c r="H7137" s="662"/>
    </row>
    <row r="7138" spans="1:8" s="240" customFormat="1">
      <c r="A7138" s="270"/>
      <c r="B7138" s="271"/>
      <c r="C7138" s="270"/>
      <c r="D7138" s="272"/>
      <c r="E7138" s="247"/>
      <c r="F7138" s="273"/>
      <c r="G7138" s="661"/>
      <c r="H7138" s="662"/>
    </row>
    <row r="7139" spans="1:8" s="240" customFormat="1">
      <c r="A7139" s="270"/>
      <c r="B7139" s="271"/>
      <c r="C7139" s="270"/>
      <c r="D7139" s="272"/>
      <c r="E7139" s="247"/>
      <c r="F7139" s="273"/>
      <c r="G7139" s="661"/>
      <c r="H7139" s="662"/>
    </row>
    <row r="7140" spans="1:8" s="240" customFormat="1">
      <c r="A7140" s="270"/>
      <c r="B7140" s="271"/>
      <c r="C7140" s="270"/>
      <c r="D7140" s="272"/>
      <c r="E7140" s="247"/>
      <c r="F7140" s="273"/>
      <c r="G7140" s="661"/>
      <c r="H7140" s="662"/>
    </row>
    <row r="7141" spans="1:8" s="240" customFormat="1">
      <c r="A7141" s="270"/>
      <c r="B7141" s="271"/>
      <c r="C7141" s="270"/>
      <c r="D7141" s="272"/>
      <c r="E7141" s="247"/>
      <c r="F7141" s="273"/>
      <c r="G7141" s="661"/>
      <c r="H7141" s="662"/>
    </row>
    <row r="7142" spans="1:8" s="240" customFormat="1">
      <c r="A7142" s="270"/>
      <c r="B7142" s="271"/>
      <c r="C7142" s="270"/>
      <c r="D7142" s="272"/>
      <c r="E7142" s="247"/>
      <c r="F7142" s="273"/>
      <c r="G7142" s="661"/>
      <c r="H7142" s="662"/>
    </row>
    <row r="7143" spans="1:8" s="240" customFormat="1">
      <c r="A7143" s="270"/>
      <c r="B7143" s="271"/>
      <c r="C7143" s="270"/>
      <c r="D7143" s="272"/>
      <c r="E7143" s="247"/>
      <c r="F7143" s="273"/>
      <c r="G7143" s="661"/>
      <c r="H7143" s="662"/>
    </row>
    <row r="7144" spans="1:8" s="240" customFormat="1">
      <c r="A7144" s="270"/>
      <c r="B7144" s="271"/>
      <c r="C7144" s="270"/>
      <c r="D7144" s="272"/>
      <c r="E7144" s="247"/>
      <c r="F7144" s="273"/>
      <c r="G7144" s="661"/>
      <c r="H7144" s="662"/>
    </row>
    <row r="7145" spans="1:8" s="240" customFormat="1">
      <c r="A7145" s="270"/>
      <c r="B7145" s="271"/>
      <c r="C7145" s="270"/>
      <c r="D7145" s="272"/>
      <c r="E7145" s="247"/>
      <c r="F7145" s="273"/>
      <c r="G7145" s="661"/>
      <c r="H7145" s="662"/>
    </row>
    <row r="7146" spans="1:8" s="240" customFormat="1">
      <c r="A7146" s="270"/>
      <c r="B7146" s="271"/>
      <c r="C7146" s="270"/>
      <c r="D7146" s="272"/>
      <c r="E7146" s="247"/>
      <c r="F7146" s="273"/>
      <c r="G7146" s="661"/>
      <c r="H7146" s="662"/>
    </row>
    <row r="7147" spans="1:8" s="240" customFormat="1">
      <c r="A7147" s="270"/>
      <c r="B7147" s="271"/>
      <c r="C7147" s="270"/>
      <c r="D7147" s="272"/>
      <c r="E7147" s="247"/>
      <c r="F7147" s="273"/>
      <c r="G7147" s="661"/>
      <c r="H7147" s="662"/>
    </row>
    <row r="7148" spans="1:8" s="240" customFormat="1">
      <c r="A7148" s="270"/>
      <c r="B7148" s="271"/>
      <c r="C7148" s="270"/>
      <c r="D7148" s="272"/>
      <c r="E7148" s="247"/>
      <c r="F7148" s="273"/>
      <c r="G7148" s="661"/>
      <c r="H7148" s="662"/>
    </row>
    <row r="7149" spans="1:8" s="240" customFormat="1">
      <c r="A7149" s="270"/>
      <c r="B7149" s="271"/>
      <c r="C7149" s="270"/>
      <c r="D7149" s="272"/>
      <c r="E7149" s="247"/>
      <c r="F7149" s="273"/>
      <c r="G7149" s="661"/>
      <c r="H7149" s="662"/>
    </row>
    <row r="7150" spans="1:8" s="240" customFormat="1">
      <c r="A7150" s="270"/>
      <c r="B7150" s="271"/>
      <c r="C7150" s="270"/>
      <c r="D7150" s="272"/>
      <c r="E7150" s="247"/>
      <c r="F7150" s="273"/>
      <c r="G7150" s="661"/>
      <c r="H7150" s="662"/>
    </row>
    <row r="7151" spans="1:8" s="240" customFormat="1">
      <c r="A7151" s="270"/>
      <c r="B7151" s="271"/>
      <c r="C7151" s="270"/>
      <c r="D7151" s="272"/>
      <c r="E7151" s="247"/>
      <c r="F7151" s="273"/>
      <c r="G7151" s="661"/>
      <c r="H7151" s="662"/>
    </row>
    <row r="7152" spans="1:8" s="240" customFormat="1">
      <c r="A7152" s="270"/>
      <c r="B7152" s="271"/>
      <c r="C7152" s="270"/>
      <c r="D7152" s="272"/>
      <c r="E7152" s="247"/>
      <c r="F7152" s="273"/>
      <c r="G7152" s="661"/>
      <c r="H7152" s="662"/>
    </row>
    <row r="7153" spans="1:8" s="240" customFormat="1">
      <c r="A7153" s="270"/>
      <c r="B7153" s="271"/>
      <c r="C7153" s="270"/>
      <c r="D7153" s="272"/>
      <c r="E7153" s="247"/>
      <c r="F7153" s="273"/>
      <c r="G7153" s="661"/>
      <c r="H7153" s="662"/>
    </row>
    <row r="7154" spans="1:8" s="240" customFormat="1">
      <c r="A7154" s="270"/>
      <c r="B7154" s="271"/>
      <c r="C7154" s="270"/>
      <c r="D7154" s="272"/>
      <c r="E7154" s="247"/>
      <c r="F7154" s="273"/>
      <c r="G7154" s="661"/>
      <c r="H7154" s="662"/>
    </row>
    <row r="7155" spans="1:8" s="240" customFormat="1">
      <c r="A7155" s="270"/>
      <c r="B7155" s="271"/>
      <c r="C7155" s="270"/>
      <c r="D7155" s="272"/>
      <c r="E7155" s="247"/>
      <c r="F7155" s="273"/>
      <c r="G7155" s="661"/>
      <c r="H7155" s="662"/>
    </row>
    <row r="7156" spans="1:8" s="240" customFormat="1">
      <c r="A7156" s="270"/>
      <c r="B7156" s="271"/>
      <c r="C7156" s="270"/>
      <c r="D7156" s="272"/>
      <c r="E7156" s="247"/>
      <c r="F7156" s="273"/>
      <c r="G7156" s="661"/>
      <c r="H7156" s="662"/>
    </row>
    <row r="7157" spans="1:8" s="240" customFormat="1">
      <c r="A7157" s="270"/>
      <c r="B7157" s="271"/>
      <c r="C7157" s="270"/>
      <c r="D7157" s="272"/>
      <c r="E7157" s="247"/>
      <c r="F7157" s="273"/>
      <c r="G7157" s="661"/>
      <c r="H7157" s="662"/>
    </row>
    <row r="7158" spans="1:8" s="240" customFormat="1">
      <c r="A7158" s="270"/>
      <c r="B7158" s="271"/>
      <c r="C7158" s="270"/>
      <c r="D7158" s="272"/>
      <c r="E7158" s="247"/>
      <c r="F7158" s="273"/>
      <c r="G7158" s="661"/>
      <c r="H7158" s="662"/>
    </row>
    <row r="7159" spans="1:8" s="240" customFormat="1">
      <c r="A7159" s="270"/>
      <c r="B7159" s="271"/>
      <c r="C7159" s="270"/>
      <c r="D7159" s="272"/>
      <c r="E7159" s="247"/>
      <c r="F7159" s="273"/>
      <c r="G7159" s="661"/>
      <c r="H7159" s="662"/>
    </row>
    <row r="7160" spans="1:8" s="240" customFormat="1">
      <c r="A7160" s="270"/>
      <c r="B7160" s="271"/>
      <c r="C7160" s="270"/>
      <c r="D7160" s="272"/>
      <c r="E7160" s="247"/>
      <c r="F7160" s="273"/>
      <c r="G7160" s="661"/>
      <c r="H7160" s="662"/>
    </row>
    <row r="7161" spans="1:8" s="240" customFormat="1">
      <c r="A7161" s="270"/>
      <c r="B7161" s="271"/>
      <c r="C7161" s="270"/>
      <c r="D7161" s="272"/>
      <c r="E7161" s="247"/>
      <c r="F7161" s="273"/>
      <c r="G7161" s="661"/>
      <c r="H7161" s="662"/>
    </row>
    <row r="7162" spans="1:8" s="240" customFormat="1">
      <c r="A7162" s="270"/>
      <c r="B7162" s="271"/>
      <c r="C7162" s="270"/>
      <c r="D7162" s="272"/>
      <c r="E7162" s="247"/>
      <c r="F7162" s="273"/>
      <c r="G7162" s="661"/>
      <c r="H7162" s="662"/>
    </row>
    <row r="7163" spans="1:8" s="240" customFormat="1">
      <c r="A7163" s="270"/>
      <c r="B7163" s="271"/>
      <c r="C7163" s="270"/>
      <c r="D7163" s="272"/>
      <c r="E7163" s="247"/>
      <c r="F7163" s="273"/>
      <c r="G7163" s="661"/>
      <c r="H7163" s="662"/>
    </row>
    <row r="7164" spans="1:8" s="240" customFormat="1">
      <c r="A7164" s="270"/>
      <c r="B7164" s="271"/>
      <c r="C7164" s="270"/>
      <c r="D7164" s="272"/>
      <c r="E7164" s="247"/>
      <c r="F7164" s="273"/>
      <c r="G7164" s="661"/>
      <c r="H7164" s="662"/>
    </row>
    <row r="7165" spans="1:8" s="240" customFormat="1">
      <c r="A7165" s="270"/>
      <c r="B7165" s="271"/>
      <c r="C7165" s="270"/>
      <c r="D7165" s="272"/>
      <c r="E7165" s="247"/>
      <c r="F7165" s="273"/>
      <c r="G7165" s="661"/>
      <c r="H7165" s="662"/>
    </row>
    <row r="7166" spans="1:8" s="240" customFormat="1">
      <c r="A7166" s="270"/>
      <c r="B7166" s="271"/>
      <c r="C7166" s="270"/>
      <c r="D7166" s="272"/>
      <c r="E7166" s="247"/>
      <c r="F7166" s="273"/>
      <c r="G7166" s="661"/>
      <c r="H7166" s="662"/>
    </row>
    <row r="7167" spans="1:8" s="240" customFormat="1">
      <c r="A7167" s="270"/>
      <c r="B7167" s="271"/>
      <c r="C7167" s="270"/>
      <c r="D7167" s="272"/>
      <c r="E7167" s="247"/>
      <c r="F7167" s="273"/>
      <c r="G7167" s="661"/>
      <c r="H7167" s="662"/>
    </row>
    <row r="7168" spans="1:8" s="240" customFormat="1">
      <c r="A7168" s="270"/>
      <c r="B7168" s="271"/>
      <c r="C7168" s="270"/>
      <c r="D7168" s="272"/>
      <c r="E7168" s="247"/>
      <c r="F7168" s="273"/>
      <c r="G7168" s="661"/>
      <c r="H7168" s="662"/>
    </row>
    <row r="7169" spans="1:8" s="240" customFormat="1">
      <c r="A7169" s="270"/>
      <c r="B7169" s="271"/>
      <c r="C7169" s="270"/>
      <c r="D7169" s="272"/>
      <c r="E7169" s="247"/>
      <c r="F7169" s="273"/>
      <c r="G7169" s="661"/>
      <c r="H7169" s="662"/>
    </row>
    <row r="7170" spans="1:8" s="240" customFormat="1">
      <c r="A7170" s="270"/>
      <c r="B7170" s="271"/>
      <c r="C7170" s="270"/>
      <c r="D7170" s="272"/>
      <c r="E7170" s="247"/>
      <c r="F7170" s="273"/>
      <c r="G7170" s="661"/>
      <c r="H7170" s="662"/>
    </row>
    <row r="7171" spans="1:8" s="240" customFormat="1">
      <c r="A7171" s="270"/>
      <c r="B7171" s="271"/>
      <c r="C7171" s="270"/>
      <c r="D7171" s="272"/>
      <c r="E7171" s="247"/>
      <c r="F7171" s="273"/>
      <c r="G7171" s="661"/>
      <c r="H7171" s="662"/>
    </row>
    <row r="7172" spans="1:8" s="240" customFormat="1">
      <c r="A7172" s="270"/>
      <c r="B7172" s="271"/>
      <c r="C7172" s="270"/>
      <c r="D7172" s="272"/>
      <c r="E7172" s="247"/>
      <c r="F7172" s="273"/>
      <c r="G7172" s="661"/>
      <c r="H7172" s="662"/>
    </row>
    <row r="7173" spans="1:8" s="240" customFormat="1">
      <c r="A7173" s="270"/>
      <c r="B7173" s="271"/>
      <c r="C7173" s="270"/>
      <c r="D7173" s="272"/>
      <c r="E7173" s="247"/>
      <c r="F7173" s="273"/>
      <c r="G7173" s="661"/>
      <c r="H7173" s="662"/>
    </row>
    <row r="7174" spans="1:8" s="240" customFormat="1">
      <c r="A7174" s="270"/>
      <c r="B7174" s="271"/>
      <c r="C7174" s="270"/>
      <c r="D7174" s="272"/>
      <c r="E7174" s="247"/>
      <c r="F7174" s="273"/>
      <c r="G7174" s="661"/>
      <c r="H7174" s="662"/>
    </row>
    <row r="7175" spans="1:8" s="240" customFormat="1">
      <c r="A7175" s="270"/>
      <c r="B7175" s="271"/>
      <c r="C7175" s="270"/>
      <c r="D7175" s="272"/>
      <c r="E7175" s="247"/>
      <c r="F7175" s="273"/>
      <c r="G7175" s="661"/>
      <c r="H7175" s="662"/>
    </row>
    <row r="7176" spans="1:8" s="240" customFormat="1">
      <c r="A7176" s="270"/>
      <c r="B7176" s="271"/>
      <c r="C7176" s="270"/>
      <c r="D7176" s="272"/>
      <c r="E7176" s="247"/>
      <c r="F7176" s="273"/>
      <c r="G7176" s="661"/>
      <c r="H7176" s="662"/>
    </row>
    <row r="7177" spans="1:8" s="240" customFormat="1">
      <c r="A7177" s="270"/>
      <c r="B7177" s="271"/>
      <c r="C7177" s="270"/>
      <c r="D7177" s="272"/>
      <c r="E7177" s="247"/>
      <c r="F7177" s="273"/>
      <c r="G7177" s="661"/>
      <c r="H7177" s="662"/>
    </row>
    <row r="7178" spans="1:8" s="240" customFormat="1">
      <c r="A7178" s="270"/>
      <c r="B7178" s="271"/>
      <c r="C7178" s="270"/>
      <c r="D7178" s="272"/>
      <c r="E7178" s="247"/>
      <c r="F7178" s="273"/>
      <c r="G7178" s="661"/>
      <c r="H7178" s="662"/>
    </row>
    <row r="7179" spans="1:8" s="240" customFormat="1">
      <c r="A7179" s="270"/>
      <c r="B7179" s="271"/>
      <c r="C7179" s="270"/>
      <c r="D7179" s="272"/>
      <c r="E7179" s="247"/>
      <c r="F7179" s="273"/>
      <c r="G7179" s="661"/>
      <c r="H7179" s="662"/>
    </row>
    <row r="7180" spans="1:8" s="240" customFormat="1">
      <c r="A7180" s="270"/>
      <c r="B7180" s="271"/>
      <c r="C7180" s="270"/>
      <c r="D7180" s="272"/>
      <c r="E7180" s="247"/>
      <c r="F7180" s="273"/>
      <c r="G7180" s="661"/>
      <c r="H7180" s="662"/>
    </row>
    <row r="7181" spans="1:8" s="240" customFormat="1">
      <c r="A7181" s="270"/>
      <c r="B7181" s="271"/>
      <c r="C7181" s="270"/>
      <c r="D7181" s="272"/>
      <c r="E7181" s="247"/>
      <c r="F7181" s="273"/>
      <c r="G7181" s="661"/>
      <c r="H7181" s="662"/>
    </row>
    <row r="7182" spans="1:8" s="240" customFormat="1">
      <c r="A7182" s="270"/>
      <c r="B7182" s="271"/>
      <c r="C7182" s="270"/>
      <c r="D7182" s="272"/>
      <c r="E7182" s="247"/>
      <c r="F7182" s="273"/>
      <c r="G7182" s="661"/>
      <c r="H7182" s="662"/>
    </row>
    <row r="7183" spans="1:8" s="240" customFormat="1">
      <c r="A7183" s="270"/>
      <c r="B7183" s="271"/>
      <c r="C7183" s="270"/>
      <c r="D7183" s="272"/>
      <c r="E7183" s="247"/>
      <c r="F7183" s="273"/>
      <c r="G7183" s="661"/>
      <c r="H7183" s="662"/>
    </row>
    <row r="7184" spans="1:8" s="240" customFormat="1">
      <c r="A7184" s="270"/>
      <c r="B7184" s="271"/>
      <c r="C7184" s="270"/>
      <c r="D7184" s="272"/>
      <c r="E7184" s="247"/>
      <c r="F7184" s="273"/>
      <c r="G7184" s="661"/>
      <c r="H7184" s="662"/>
    </row>
    <row r="7185" spans="1:8" s="240" customFormat="1">
      <c r="A7185" s="270"/>
      <c r="B7185" s="271"/>
      <c r="C7185" s="270"/>
      <c r="D7185" s="272"/>
      <c r="E7185" s="247"/>
      <c r="F7185" s="273"/>
      <c r="G7185" s="661"/>
      <c r="H7185" s="662"/>
    </row>
    <row r="7186" spans="1:8" s="240" customFormat="1">
      <c r="A7186" s="270"/>
      <c r="B7186" s="271"/>
      <c r="C7186" s="270"/>
      <c r="D7186" s="272"/>
      <c r="E7186" s="247"/>
      <c r="F7186" s="273"/>
      <c r="G7186" s="661"/>
      <c r="H7186" s="662"/>
    </row>
    <row r="7187" spans="1:8" s="240" customFormat="1">
      <c r="A7187" s="270"/>
      <c r="B7187" s="271"/>
      <c r="C7187" s="270"/>
      <c r="D7187" s="272"/>
      <c r="E7187" s="247"/>
      <c r="F7187" s="273"/>
      <c r="G7187" s="661"/>
      <c r="H7187" s="662"/>
    </row>
    <row r="7188" spans="1:8" s="240" customFormat="1">
      <c r="A7188" s="270"/>
      <c r="B7188" s="271"/>
      <c r="C7188" s="270"/>
      <c r="D7188" s="272"/>
      <c r="E7188" s="247"/>
      <c r="F7188" s="273"/>
      <c r="G7188" s="661"/>
      <c r="H7188" s="662"/>
    </row>
    <row r="7189" spans="1:8" s="240" customFormat="1">
      <c r="A7189" s="270"/>
      <c r="B7189" s="271"/>
      <c r="C7189" s="270"/>
      <c r="D7189" s="272"/>
      <c r="E7189" s="247"/>
      <c r="F7189" s="273"/>
      <c r="G7189" s="661"/>
      <c r="H7189" s="662"/>
    </row>
    <row r="7190" spans="1:8" s="240" customFormat="1">
      <c r="A7190" s="270"/>
      <c r="B7190" s="271"/>
      <c r="C7190" s="270"/>
      <c r="D7190" s="272"/>
      <c r="E7190" s="247"/>
      <c r="F7190" s="273"/>
      <c r="G7190" s="661"/>
      <c r="H7190" s="662"/>
    </row>
    <row r="7191" spans="1:8" s="240" customFormat="1">
      <c r="A7191" s="270"/>
      <c r="B7191" s="271"/>
      <c r="C7191" s="270"/>
      <c r="D7191" s="272"/>
      <c r="E7191" s="247"/>
      <c r="F7191" s="273"/>
      <c r="G7191" s="661"/>
      <c r="H7191" s="662"/>
    </row>
    <row r="7192" spans="1:8" s="240" customFormat="1">
      <c r="A7192" s="270"/>
      <c r="B7192" s="271"/>
      <c r="C7192" s="270"/>
      <c r="D7192" s="272"/>
      <c r="E7192" s="247"/>
      <c r="F7192" s="273"/>
      <c r="G7192" s="661"/>
      <c r="H7192" s="662"/>
    </row>
    <row r="7193" spans="1:8" s="240" customFormat="1">
      <c r="A7193" s="270"/>
      <c r="B7193" s="271"/>
      <c r="C7193" s="270"/>
      <c r="D7193" s="272"/>
      <c r="E7193" s="247"/>
      <c r="F7193" s="273"/>
      <c r="G7193" s="661"/>
      <c r="H7193" s="662"/>
    </row>
    <row r="7194" spans="1:8" s="240" customFormat="1">
      <c r="A7194" s="270"/>
      <c r="B7194" s="271"/>
      <c r="C7194" s="270"/>
      <c r="D7194" s="272"/>
      <c r="E7194" s="247"/>
      <c r="F7194" s="273"/>
      <c r="G7194" s="661"/>
      <c r="H7194" s="662"/>
    </row>
    <row r="7195" spans="1:8" s="240" customFormat="1">
      <c r="A7195" s="270"/>
      <c r="B7195" s="271"/>
      <c r="C7195" s="270"/>
      <c r="D7195" s="272"/>
      <c r="E7195" s="247"/>
      <c r="F7195" s="273"/>
      <c r="G7195" s="661"/>
      <c r="H7195" s="662"/>
    </row>
    <row r="7196" spans="1:8" s="240" customFormat="1">
      <c r="A7196" s="270"/>
      <c r="B7196" s="271"/>
      <c r="C7196" s="270"/>
      <c r="D7196" s="272"/>
      <c r="E7196" s="247"/>
      <c r="F7196" s="273"/>
      <c r="G7196" s="661"/>
      <c r="H7196" s="662"/>
    </row>
    <row r="7197" spans="1:8" s="240" customFormat="1">
      <c r="A7197" s="270"/>
      <c r="B7197" s="271"/>
      <c r="C7197" s="270"/>
      <c r="D7197" s="272"/>
      <c r="E7197" s="247"/>
      <c r="F7197" s="273"/>
      <c r="G7197" s="661"/>
      <c r="H7197" s="662"/>
    </row>
    <row r="7198" spans="1:8" s="240" customFormat="1">
      <c r="A7198" s="270"/>
      <c r="B7198" s="271"/>
      <c r="C7198" s="270"/>
      <c r="D7198" s="272"/>
      <c r="E7198" s="247"/>
      <c r="F7198" s="273"/>
      <c r="G7198" s="661"/>
      <c r="H7198" s="662"/>
    </row>
    <row r="7199" spans="1:8" s="240" customFormat="1">
      <c r="A7199" s="270"/>
      <c r="B7199" s="271"/>
      <c r="C7199" s="270"/>
      <c r="D7199" s="272"/>
      <c r="E7199" s="247"/>
      <c r="F7199" s="273"/>
      <c r="G7199" s="661"/>
      <c r="H7199" s="662"/>
    </row>
    <row r="7200" spans="1:8" s="240" customFormat="1">
      <c r="A7200" s="270"/>
      <c r="B7200" s="271"/>
      <c r="C7200" s="270"/>
      <c r="D7200" s="272"/>
      <c r="E7200" s="247"/>
      <c r="F7200" s="273"/>
      <c r="G7200" s="661"/>
      <c r="H7200" s="662"/>
    </row>
    <row r="7201" spans="1:8" s="240" customFormat="1">
      <c r="A7201" s="270"/>
      <c r="B7201" s="271"/>
      <c r="C7201" s="270"/>
      <c r="D7201" s="272"/>
      <c r="E7201" s="247"/>
      <c r="F7201" s="273"/>
      <c r="G7201" s="661"/>
      <c r="H7201" s="662"/>
    </row>
    <row r="7202" spans="1:8" s="240" customFormat="1">
      <c r="A7202" s="270"/>
      <c r="B7202" s="271"/>
      <c r="C7202" s="270"/>
      <c r="D7202" s="272"/>
      <c r="E7202" s="247"/>
      <c r="F7202" s="273"/>
      <c r="G7202" s="661"/>
      <c r="H7202" s="662"/>
    </row>
    <row r="7203" spans="1:8" s="240" customFormat="1">
      <c r="A7203" s="270"/>
      <c r="B7203" s="271"/>
      <c r="C7203" s="270"/>
      <c r="D7203" s="272"/>
      <c r="E7203" s="247"/>
      <c r="F7203" s="273"/>
      <c r="G7203" s="661"/>
      <c r="H7203" s="662"/>
    </row>
    <row r="7204" spans="1:8" s="240" customFormat="1">
      <c r="A7204" s="270"/>
      <c r="B7204" s="271"/>
      <c r="C7204" s="270"/>
      <c r="D7204" s="272"/>
      <c r="E7204" s="247"/>
      <c r="F7204" s="273"/>
      <c r="G7204" s="661"/>
      <c r="H7204" s="662"/>
    </row>
    <row r="7205" spans="1:8" s="240" customFormat="1">
      <c r="A7205" s="270"/>
      <c r="B7205" s="271"/>
      <c r="C7205" s="270"/>
      <c r="D7205" s="272"/>
      <c r="E7205" s="247"/>
      <c r="F7205" s="273"/>
      <c r="G7205" s="661"/>
      <c r="H7205" s="662"/>
    </row>
    <row r="7206" spans="1:8" s="240" customFormat="1">
      <c r="A7206" s="270"/>
      <c r="B7206" s="271"/>
      <c r="C7206" s="270"/>
      <c r="D7206" s="272"/>
      <c r="E7206" s="247"/>
      <c r="F7206" s="273"/>
      <c r="G7206" s="661"/>
      <c r="H7206" s="662"/>
    </row>
    <row r="7207" spans="1:8" s="240" customFormat="1">
      <c r="A7207" s="270"/>
      <c r="B7207" s="271"/>
      <c r="C7207" s="270"/>
      <c r="D7207" s="272"/>
      <c r="E7207" s="247"/>
      <c r="F7207" s="273"/>
      <c r="G7207" s="661"/>
      <c r="H7207" s="662"/>
    </row>
    <row r="7208" spans="1:8" s="240" customFormat="1">
      <c r="A7208" s="270"/>
      <c r="B7208" s="271"/>
      <c r="C7208" s="270"/>
      <c r="D7208" s="272"/>
      <c r="E7208" s="247"/>
      <c r="F7208" s="273"/>
      <c r="G7208" s="661"/>
      <c r="H7208" s="662"/>
    </row>
    <row r="7209" spans="1:8" s="240" customFormat="1">
      <c r="A7209" s="270"/>
      <c r="B7209" s="271"/>
      <c r="C7209" s="270"/>
      <c r="D7209" s="272"/>
      <c r="E7209" s="247"/>
      <c r="F7209" s="273"/>
      <c r="G7209" s="661"/>
      <c r="H7209" s="662"/>
    </row>
    <row r="7210" spans="1:8" s="240" customFormat="1">
      <c r="A7210" s="270"/>
      <c r="B7210" s="271"/>
      <c r="C7210" s="270"/>
      <c r="D7210" s="272"/>
      <c r="E7210" s="247"/>
      <c r="F7210" s="273"/>
      <c r="G7210" s="661"/>
      <c r="H7210" s="662"/>
    </row>
    <row r="7211" spans="1:8" s="240" customFormat="1">
      <c r="A7211" s="270"/>
      <c r="B7211" s="271"/>
      <c r="C7211" s="270"/>
      <c r="D7211" s="272"/>
      <c r="E7211" s="247"/>
      <c r="F7211" s="273"/>
      <c r="G7211" s="661"/>
      <c r="H7211" s="662"/>
    </row>
    <row r="7212" spans="1:8" s="240" customFormat="1">
      <c r="A7212" s="270"/>
      <c r="B7212" s="271"/>
      <c r="C7212" s="270"/>
      <c r="D7212" s="272"/>
      <c r="E7212" s="247"/>
      <c r="F7212" s="273"/>
      <c r="G7212" s="661"/>
      <c r="H7212" s="662"/>
    </row>
    <row r="7213" spans="1:8" s="240" customFormat="1">
      <c r="A7213" s="270"/>
      <c r="B7213" s="271"/>
      <c r="C7213" s="270"/>
      <c r="D7213" s="272"/>
      <c r="E7213" s="247"/>
      <c r="F7213" s="273"/>
      <c r="G7213" s="661"/>
      <c r="H7213" s="662"/>
    </row>
    <row r="7214" spans="1:8" s="240" customFormat="1">
      <c r="A7214" s="270"/>
      <c r="B7214" s="271"/>
      <c r="C7214" s="270"/>
      <c r="D7214" s="272"/>
      <c r="E7214" s="247"/>
      <c r="F7214" s="273"/>
      <c r="G7214" s="661"/>
      <c r="H7214" s="662"/>
    </row>
    <row r="7215" spans="1:8" s="240" customFormat="1">
      <c r="A7215" s="270"/>
      <c r="B7215" s="271"/>
      <c r="C7215" s="270"/>
      <c r="D7215" s="272"/>
      <c r="E7215" s="247"/>
      <c r="F7215" s="273"/>
      <c r="G7215" s="661"/>
      <c r="H7215" s="662"/>
    </row>
    <row r="7216" spans="1:8" s="240" customFormat="1">
      <c r="A7216" s="270"/>
      <c r="B7216" s="271"/>
      <c r="C7216" s="270"/>
      <c r="D7216" s="272"/>
      <c r="E7216" s="247"/>
      <c r="F7216" s="273"/>
      <c r="G7216" s="661"/>
      <c r="H7216" s="662"/>
    </row>
    <row r="7217" spans="1:8" s="240" customFormat="1">
      <c r="A7217" s="270"/>
      <c r="B7217" s="271"/>
      <c r="C7217" s="270"/>
      <c r="D7217" s="272"/>
      <c r="E7217" s="247"/>
      <c r="F7217" s="273"/>
      <c r="G7217" s="661"/>
      <c r="H7217" s="662"/>
    </row>
    <row r="7218" spans="1:8" s="240" customFormat="1">
      <c r="A7218" s="270"/>
      <c r="B7218" s="271"/>
      <c r="C7218" s="270"/>
      <c r="D7218" s="272"/>
      <c r="E7218" s="247"/>
      <c r="F7218" s="273"/>
      <c r="G7218" s="661"/>
      <c r="H7218" s="662"/>
    </row>
    <row r="7219" spans="1:8" s="240" customFormat="1">
      <c r="A7219" s="270"/>
      <c r="B7219" s="271"/>
      <c r="C7219" s="270"/>
      <c r="D7219" s="272"/>
      <c r="E7219" s="247"/>
      <c r="F7219" s="273"/>
      <c r="G7219" s="661"/>
      <c r="H7219" s="662"/>
    </row>
    <row r="7220" spans="1:8" s="240" customFormat="1">
      <c r="A7220" s="270"/>
      <c r="B7220" s="271"/>
      <c r="C7220" s="270"/>
      <c r="D7220" s="272"/>
      <c r="E7220" s="247"/>
      <c r="F7220" s="273"/>
      <c r="G7220" s="661"/>
      <c r="H7220" s="662"/>
    </row>
    <row r="7221" spans="1:8" s="240" customFormat="1">
      <c r="A7221" s="270"/>
      <c r="B7221" s="271"/>
      <c r="C7221" s="270"/>
      <c r="D7221" s="272"/>
      <c r="E7221" s="247"/>
      <c r="F7221" s="273"/>
      <c r="G7221" s="661"/>
      <c r="H7221" s="662"/>
    </row>
    <row r="7222" spans="1:8" s="240" customFormat="1">
      <c r="A7222" s="270"/>
      <c r="B7222" s="271"/>
      <c r="C7222" s="270"/>
      <c r="D7222" s="272"/>
      <c r="E7222" s="247"/>
      <c r="F7222" s="273"/>
      <c r="G7222" s="661"/>
      <c r="H7222" s="662"/>
    </row>
    <row r="7223" spans="1:8" s="240" customFormat="1">
      <c r="A7223" s="270"/>
      <c r="B7223" s="271"/>
      <c r="C7223" s="270"/>
      <c r="D7223" s="272"/>
      <c r="E7223" s="247"/>
      <c r="F7223" s="273"/>
      <c r="G7223" s="661"/>
      <c r="H7223" s="662"/>
    </row>
    <row r="7224" spans="1:8" s="240" customFormat="1">
      <c r="A7224" s="270"/>
      <c r="B7224" s="271"/>
      <c r="C7224" s="270"/>
      <c r="D7224" s="272"/>
      <c r="E7224" s="247"/>
      <c r="F7224" s="273"/>
      <c r="G7224" s="661"/>
      <c r="H7224" s="662"/>
    </row>
    <row r="7225" spans="1:8" s="240" customFormat="1">
      <c r="A7225" s="270"/>
      <c r="B7225" s="271"/>
      <c r="C7225" s="270"/>
      <c r="D7225" s="272"/>
      <c r="E7225" s="247"/>
      <c r="F7225" s="273"/>
      <c r="G7225" s="661"/>
      <c r="H7225" s="662"/>
    </row>
    <row r="7226" spans="1:8" s="240" customFormat="1">
      <c r="A7226" s="270"/>
      <c r="B7226" s="271"/>
      <c r="C7226" s="270"/>
      <c r="D7226" s="272"/>
      <c r="E7226" s="247"/>
      <c r="F7226" s="273"/>
      <c r="G7226" s="661"/>
      <c r="H7226" s="662"/>
    </row>
    <row r="7227" spans="1:8" s="240" customFormat="1">
      <c r="A7227" s="270"/>
      <c r="B7227" s="271"/>
      <c r="C7227" s="270"/>
      <c r="D7227" s="272"/>
      <c r="E7227" s="247"/>
      <c r="F7227" s="273"/>
      <c r="G7227" s="661"/>
      <c r="H7227" s="662"/>
    </row>
    <row r="7228" spans="1:8" s="240" customFormat="1">
      <c r="A7228" s="270"/>
      <c r="B7228" s="271"/>
      <c r="C7228" s="270"/>
      <c r="D7228" s="272"/>
      <c r="E7228" s="247"/>
      <c r="F7228" s="273"/>
      <c r="G7228" s="661"/>
      <c r="H7228" s="662"/>
    </row>
    <row r="7229" spans="1:8" s="240" customFormat="1">
      <c r="A7229" s="270"/>
      <c r="B7229" s="271"/>
      <c r="C7229" s="270"/>
      <c r="D7229" s="272"/>
      <c r="E7229" s="247"/>
      <c r="F7229" s="273"/>
      <c r="G7229" s="661"/>
      <c r="H7229" s="662"/>
    </row>
    <row r="7230" spans="1:8" s="240" customFormat="1">
      <c r="A7230" s="270"/>
      <c r="B7230" s="271"/>
      <c r="C7230" s="270"/>
      <c r="D7230" s="272"/>
      <c r="E7230" s="247"/>
      <c r="F7230" s="273"/>
      <c r="G7230" s="661"/>
      <c r="H7230" s="662"/>
    </row>
    <row r="7231" spans="1:8" s="240" customFormat="1">
      <c r="A7231" s="270"/>
      <c r="B7231" s="271"/>
      <c r="C7231" s="270"/>
      <c r="D7231" s="272"/>
      <c r="E7231" s="247"/>
      <c r="F7231" s="273"/>
      <c r="G7231" s="661"/>
      <c r="H7231" s="662"/>
    </row>
    <row r="7232" spans="1:8" s="240" customFormat="1">
      <c r="A7232" s="270"/>
      <c r="B7232" s="271"/>
      <c r="C7232" s="270"/>
      <c r="D7232" s="272"/>
      <c r="E7232" s="247"/>
      <c r="F7232" s="273"/>
      <c r="G7232" s="661"/>
      <c r="H7232" s="662"/>
    </row>
    <row r="7233" spans="1:8" s="240" customFormat="1">
      <c r="A7233" s="270"/>
      <c r="B7233" s="271"/>
      <c r="C7233" s="270"/>
      <c r="D7233" s="272"/>
      <c r="E7233" s="247"/>
      <c r="F7233" s="273"/>
      <c r="G7233" s="661"/>
      <c r="H7233" s="662"/>
    </row>
    <row r="7234" spans="1:8" s="240" customFormat="1">
      <c r="A7234" s="270"/>
      <c r="B7234" s="271"/>
      <c r="C7234" s="270"/>
      <c r="D7234" s="272"/>
      <c r="E7234" s="247"/>
      <c r="F7234" s="273"/>
      <c r="G7234" s="661"/>
      <c r="H7234" s="662"/>
    </row>
    <row r="7235" spans="1:8" s="240" customFormat="1">
      <c r="A7235" s="270"/>
      <c r="B7235" s="271"/>
      <c r="C7235" s="270"/>
      <c r="D7235" s="272"/>
      <c r="E7235" s="247"/>
      <c r="F7235" s="273"/>
      <c r="G7235" s="661"/>
      <c r="H7235" s="662"/>
    </row>
    <row r="7236" spans="1:8" s="240" customFormat="1">
      <c r="A7236" s="270"/>
      <c r="B7236" s="271"/>
      <c r="C7236" s="270"/>
      <c r="D7236" s="272"/>
      <c r="E7236" s="247"/>
      <c r="F7236" s="273"/>
      <c r="G7236" s="661"/>
      <c r="H7236" s="662"/>
    </row>
    <row r="7237" spans="1:8" s="240" customFormat="1">
      <c r="A7237" s="270"/>
      <c r="B7237" s="271"/>
      <c r="C7237" s="270"/>
      <c r="D7237" s="272"/>
      <c r="E7237" s="247"/>
      <c r="F7237" s="273"/>
      <c r="G7237" s="661"/>
      <c r="H7237" s="662"/>
    </row>
    <row r="7238" spans="1:8" s="240" customFormat="1">
      <c r="A7238" s="270"/>
      <c r="B7238" s="271"/>
      <c r="C7238" s="270"/>
      <c r="D7238" s="272"/>
      <c r="E7238" s="247"/>
      <c r="F7238" s="273"/>
      <c r="G7238" s="661"/>
      <c r="H7238" s="662"/>
    </row>
    <row r="7239" spans="1:8" s="240" customFormat="1">
      <c r="A7239" s="270"/>
      <c r="B7239" s="271"/>
      <c r="C7239" s="270"/>
      <c r="D7239" s="272"/>
      <c r="E7239" s="247"/>
      <c r="F7239" s="273"/>
      <c r="G7239" s="661"/>
      <c r="H7239" s="662"/>
    </row>
    <row r="7240" spans="1:8" s="240" customFormat="1">
      <c r="A7240" s="270"/>
      <c r="B7240" s="271"/>
      <c r="C7240" s="270"/>
      <c r="D7240" s="272"/>
      <c r="E7240" s="247"/>
      <c r="F7240" s="273"/>
      <c r="G7240" s="661"/>
      <c r="H7240" s="662"/>
    </row>
    <row r="7241" spans="1:8" s="240" customFormat="1">
      <c r="A7241" s="270"/>
      <c r="B7241" s="271"/>
      <c r="C7241" s="270"/>
      <c r="D7241" s="272"/>
      <c r="E7241" s="247"/>
      <c r="F7241" s="273"/>
      <c r="G7241" s="661"/>
      <c r="H7241" s="662"/>
    </row>
    <row r="7242" spans="1:8" s="240" customFormat="1">
      <c r="A7242" s="270"/>
      <c r="B7242" s="271"/>
      <c r="C7242" s="270"/>
      <c r="D7242" s="272"/>
      <c r="E7242" s="247"/>
      <c r="F7242" s="273"/>
      <c r="G7242" s="661"/>
      <c r="H7242" s="662"/>
    </row>
    <row r="7243" spans="1:8" s="240" customFormat="1">
      <c r="A7243" s="270"/>
      <c r="B7243" s="271"/>
      <c r="C7243" s="270"/>
      <c r="D7243" s="272"/>
      <c r="E7243" s="247"/>
      <c r="F7243" s="273"/>
      <c r="G7243" s="661"/>
      <c r="H7243" s="662"/>
    </row>
    <row r="7244" spans="1:8" s="240" customFormat="1">
      <c r="A7244" s="270"/>
      <c r="B7244" s="271"/>
      <c r="C7244" s="270"/>
      <c r="D7244" s="272"/>
      <c r="E7244" s="247"/>
      <c r="F7244" s="273"/>
      <c r="G7244" s="661"/>
      <c r="H7244" s="662"/>
    </row>
    <row r="7245" spans="1:8" s="240" customFormat="1">
      <c r="A7245" s="270"/>
      <c r="B7245" s="271"/>
      <c r="C7245" s="270"/>
      <c r="D7245" s="272"/>
      <c r="E7245" s="247"/>
      <c r="F7245" s="273"/>
      <c r="G7245" s="661"/>
      <c r="H7245" s="662"/>
    </row>
    <row r="7246" spans="1:8" s="240" customFormat="1">
      <c r="A7246" s="270"/>
      <c r="B7246" s="271"/>
      <c r="C7246" s="270"/>
      <c r="D7246" s="272"/>
      <c r="E7246" s="247"/>
      <c r="F7246" s="273"/>
      <c r="G7246" s="661"/>
      <c r="H7246" s="662"/>
    </row>
    <row r="7247" spans="1:8" s="240" customFormat="1">
      <c r="A7247" s="270"/>
      <c r="B7247" s="271"/>
      <c r="C7247" s="270"/>
      <c r="D7247" s="272"/>
      <c r="E7247" s="247"/>
      <c r="F7247" s="273"/>
      <c r="G7247" s="661"/>
      <c r="H7247" s="662"/>
    </row>
    <row r="7248" spans="1:8" s="240" customFormat="1">
      <c r="A7248" s="270"/>
      <c r="B7248" s="271"/>
      <c r="C7248" s="270"/>
      <c r="D7248" s="272"/>
      <c r="E7248" s="247"/>
      <c r="F7248" s="273"/>
      <c r="G7248" s="661"/>
      <c r="H7248" s="662"/>
    </row>
    <row r="7249" spans="1:8" s="240" customFormat="1">
      <c r="A7249" s="270"/>
      <c r="B7249" s="271"/>
      <c r="C7249" s="270"/>
      <c r="D7249" s="272"/>
      <c r="E7249" s="247"/>
      <c r="F7249" s="273"/>
      <c r="G7249" s="661"/>
      <c r="H7249" s="662"/>
    </row>
    <row r="7250" spans="1:8" s="240" customFormat="1">
      <c r="A7250" s="270"/>
      <c r="B7250" s="271"/>
      <c r="C7250" s="270"/>
      <c r="D7250" s="272"/>
      <c r="E7250" s="247"/>
      <c r="F7250" s="273"/>
      <c r="G7250" s="661"/>
      <c r="H7250" s="662"/>
    </row>
    <row r="7251" spans="1:8" s="240" customFormat="1">
      <c r="A7251" s="270"/>
      <c r="B7251" s="271"/>
      <c r="C7251" s="270"/>
      <c r="D7251" s="272"/>
      <c r="E7251" s="247"/>
      <c r="F7251" s="273"/>
      <c r="G7251" s="661"/>
      <c r="H7251" s="662"/>
    </row>
    <row r="7252" spans="1:8" s="240" customFormat="1">
      <c r="A7252" s="270"/>
      <c r="B7252" s="271"/>
      <c r="C7252" s="270"/>
      <c r="D7252" s="272"/>
      <c r="E7252" s="247"/>
      <c r="F7252" s="273"/>
      <c r="G7252" s="661"/>
      <c r="H7252" s="662"/>
    </row>
    <row r="7253" spans="1:8" s="240" customFormat="1">
      <c r="A7253" s="270"/>
      <c r="B7253" s="271"/>
      <c r="C7253" s="270"/>
      <c r="D7253" s="272"/>
      <c r="E7253" s="247"/>
      <c r="F7253" s="273"/>
      <c r="G7253" s="661"/>
      <c r="H7253" s="662"/>
    </row>
    <row r="7254" spans="1:8" s="240" customFormat="1">
      <c r="A7254" s="270"/>
      <c r="B7254" s="271"/>
      <c r="C7254" s="270"/>
      <c r="D7254" s="272"/>
      <c r="E7254" s="247"/>
      <c r="F7254" s="273"/>
      <c r="G7254" s="661"/>
      <c r="H7254" s="662"/>
    </row>
    <row r="7255" spans="1:8" s="240" customFormat="1">
      <c r="A7255" s="270"/>
      <c r="B7255" s="271"/>
      <c r="C7255" s="270"/>
      <c r="D7255" s="272"/>
      <c r="E7255" s="247"/>
      <c r="F7255" s="273"/>
      <c r="G7255" s="661"/>
      <c r="H7255" s="662"/>
    </row>
    <row r="7256" spans="1:8" s="240" customFormat="1">
      <c r="A7256" s="270"/>
      <c r="B7256" s="271"/>
      <c r="C7256" s="270"/>
      <c r="D7256" s="272"/>
      <c r="E7256" s="247"/>
      <c r="F7256" s="273"/>
      <c r="G7256" s="661"/>
      <c r="H7256" s="662"/>
    </row>
    <row r="7257" spans="1:8" s="240" customFormat="1">
      <c r="A7257" s="270"/>
      <c r="B7257" s="271"/>
      <c r="C7257" s="270"/>
      <c r="D7257" s="272"/>
      <c r="E7257" s="247"/>
      <c r="F7257" s="273"/>
      <c r="G7257" s="661"/>
      <c r="H7257" s="662"/>
    </row>
    <row r="7258" spans="1:8" s="240" customFormat="1">
      <c r="A7258" s="270"/>
      <c r="B7258" s="271"/>
      <c r="C7258" s="270"/>
      <c r="D7258" s="272"/>
      <c r="E7258" s="247"/>
      <c r="F7258" s="273"/>
      <c r="G7258" s="661"/>
      <c r="H7258" s="662"/>
    </row>
    <row r="7259" spans="1:8" s="240" customFormat="1">
      <c r="A7259" s="270"/>
      <c r="B7259" s="271"/>
      <c r="C7259" s="270"/>
      <c r="D7259" s="272"/>
      <c r="E7259" s="247"/>
      <c r="F7259" s="273"/>
      <c r="G7259" s="661"/>
      <c r="H7259" s="662"/>
    </row>
    <row r="7260" spans="1:8" s="240" customFormat="1">
      <c r="A7260" s="270"/>
      <c r="B7260" s="271"/>
      <c r="C7260" s="270"/>
      <c r="D7260" s="272"/>
      <c r="E7260" s="247"/>
      <c r="F7260" s="273"/>
      <c r="G7260" s="661"/>
      <c r="H7260" s="662"/>
    </row>
    <row r="7261" spans="1:8" s="240" customFormat="1">
      <c r="A7261" s="270"/>
      <c r="B7261" s="271"/>
      <c r="C7261" s="270"/>
      <c r="D7261" s="272"/>
      <c r="E7261" s="247"/>
      <c r="F7261" s="273"/>
      <c r="G7261" s="661"/>
      <c r="H7261" s="662"/>
    </row>
    <row r="7262" spans="1:8" s="240" customFormat="1">
      <c r="A7262" s="270"/>
      <c r="B7262" s="271"/>
      <c r="C7262" s="270"/>
      <c r="D7262" s="272"/>
      <c r="E7262" s="247"/>
      <c r="F7262" s="273"/>
      <c r="G7262" s="661"/>
      <c r="H7262" s="662"/>
    </row>
    <row r="7263" spans="1:8" s="240" customFormat="1">
      <c r="A7263" s="270"/>
      <c r="B7263" s="271"/>
      <c r="C7263" s="270"/>
      <c r="D7263" s="272"/>
      <c r="E7263" s="247"/>
      <c r="F7263" s="273"/>
      <c r="G7263" s="661"/>
      <c r="H7263" s="662"/>
    </row>
    <row r="7264" spans="1:8" s="240" customFormat="1">
      <c r="A7264" s="270"/>
      <c r="B7264" s="271"/>
      <c r="C7264" s="270"/>
      <c r="D7264" s="272"/>
      <c r="E7264" s="247"/>
      <c r="F7264" s="273"/>
      <c r="G7264" s="661"/>
      <c r="H7264" s="662"/>
    </row>
    <row r="7265" spans="1:8" s="240" customFormat="1">
      <c r="A7265" s="270"/>
      <c r="B7265" s="271"/>
      <c r="C7265" s="270"/>
      <c r="D7265" s="272"/>
      <c r="E7265" s="247"/>
      <c r="F7265" s="273"/>
      <c r="G7265" s="661"/>
      <c r="H7265" s="662"/>
    </row>
    <row r="7266" spans="1:8" s="240" customFormat="1">
      <c r="A7266" s="270"/>
      <c r="B7266" s="271"/>
      <c r="C7266" s="270"/>
      <c r="D7266" s="272"/>
      <c r="E7266" s="247"/>
      <c r="F7266" s="273"/>
      <c r="G7266" s="661"/>
      <c r="H7266" s="662"/>
    </row>
    <row r="7267" spans="1:8" s="240" customFormat="1">
      <c r="A7267" s="270"/>
      <c r="B7267" s="271"/>
      <c r="C7267" s="270"/>
      <c r="D7267" s="272"/>
      <c r="E7267" s="247"/>
      <c r="F7267" s="273"/>
      <c r="G7267" s="661"/>
      <c r="H7267" s="662"/>
    </row>
    <row r="7268" spans="1:8" s="240" customFormat="1">
      <c r="A7268" s="270"/>
      <c r="B7268" s="271"/>
      <c r="C7268" s="270"/>
      <c r="D7268" s="272"/>
      <c r="E7268" s="247"/>
      <c r="F7268" s="273"/>
      <c r="G7268" s="661"/>
      <c r="H7268" s="662"/>
    </row>
    <row r="7269" spans="1:8" s="240" customFormat="1">
      <c r="A7269" s="270"/>
      <c r="B7269" s="271"/>
      <c r="C7269" s="270"/>
      <c r="D7269" s="272"/>
      <c r="E7269" s="247"/>
      <c r="F7269" s="273"/>
      <c r="G7269" s="661"/>
      <c r="H7269" s="662"/>
    </row>
    <row r="7270" spans="1:8" s="240" customFormat="1">
      <c r="A7270" s="270"/>
      <c r="B7270" s="271"/>
      <c r="C7270" s="270"/>
      <c r="D7270" s="272"/>
      <c r="E7270" s="247"/>
      <c r="F7270" s="273"/>
      <c r="G7270" s="661"/>
      <c r="H7270" s="662"/>
    </row>
    <row r="7271" spans="1:8" s="240" customFormat="1">
      <c r="A7271" s="270"/>
      <c r="B7271" s="271"/>
      <c r="C7271" s="270"/>
      <c r="D7271" s="272"/>
      <c r="E7271" s="247"/>
      <c r="F7271" s="273"/>
      <c r="G7271" s="661"/>
      <c r="H7271" s="662"/>
    </row>
    <row r="7272" spans="1:8" s="240" customFormat="1">
      <c r="A7272" s="270"/>
      <c r="B7272" s="271"/>
      <c r="C7272" s="270"/>
      <c r="D7272" s="272"/>
      <c r="E7272" s="247"/>
      <c r="F7272" s="273"/>
      <c r="G7272" s="661"/>
      <c r="H7272" s="662"/>
    </row>
    <row r="7273" spans="1:8" s="240" customFormat="1">
      <c r="A7273" s="270"/>
      <c r="B7273" s="271"/>
      <c r="C7273" s="270"/>
      <c r="D7273" s="272"/>
      <c r="E7273" s="247"/>
      <c r="F7273" s="273"/>
      <c r="G7273" s="661"/>
      <c r="H7273" s="662"/>
    </row>
    <row r="7274" spans="1:8" s="240" customFormat="1">
      <c r="A7274" s="270"/>
      <c r="B7274" s="271"/>
      <c r="C7274" s="270"/>
      <c r="D7274" s="272"/>
      <c r="E7274" s="247"/>
      <c r="F7274" s="273"/>
      <c r="G7274" s="661"/>
      <c r="H7274" s="662"/>
    </row>
    <row r="7275" spans="1:8" s="240" customFormat="1">
      <c r="A7275" s="270"/>
      <c r="B7275" s="271"/>
      <c r="C7275" s="270"/>
      <c r="D7275" s="272"/>
      <c r="E7275" s="247"/>
      <c r="F7275" s="273"/>
      <c r="G7275" s="661"/>
      <c r="H7275" s="662"/>
    </row>
    <row r="7276" spans="1:8" s="240" customFormat="1">
      <c r="A7276" s="270"/>
      <c r="B7276" s="271"/>
      <c r="C7276" s="270"/>
      <c r="D7276" s="272"/>
      <c r="E7276" s="247"/>
      <c r="F7276" s="273"/>
      <c r="G7276" s="661"/>
      <c r="H7276" s="662"/>
    </row>
    <row r="7277" spans="1:8" s="240" customFormat="1">
      <c r="A7277" s="270"/>
      <c r="B7277" s="271"/>
      <c r="C7277" s="270"/>
      <c r="D7277" s="272"/>
      <c r="E7277" s="247"/>
      <c r="F7277" s="273"/>
      <c r="G7277" s="661"/>
      <c r="H7277" s="662"/>
    </row>
    <row r="7278" spans="1:8" s="240" customFormat="1">
      <c r="A7278" s="270"/>
      <c r="B7278" s="271"/>
      <c r="C7278" s="270"/>
      <c r="D7278" s="272"/>
      <c r="E7278" s="247"/>
      <c r="F7278" s="273"/>
      <c r="G7278" s="661"/>
      <c r="H7278" s="662"/>
    </row>
    <row r="7279" spans="1:8" s="240" customFormat="1">
      <c r="A7279" s="270"/>
      <c r="B7279" s="271"/>
      <c r="C7279" s="270"/>
      <c r="D7279" s="272"/>
      <c r="E7279" s="247"/>
      <c r="F7279" s="273"/>
      <c r="G7279" s="661"/>
      <c r="H7279" s="662"/>
    </row>
    <row r="7280" spans="1:8" s="240" customFormat="1">
      <c r="A7280" s="270"/>
      <c r="B7280" s="271"/>
      <c r="C7280" s="270"/>
      <c r="D7280" s="272"/>
      <c r="E7280" s="247"/>
      <c r="F7280" s="273"/>
      <c r="G7280" s="661"/>
      <c r="H7280" s="662"/>
    </row>
    <row r="7281" spans="1:8" s="240" customFormat="1">
      <c r="A7281" s="270"/>
      <c r="B7281" s="271"/>
      <c r="C7281" s="270"/>
      <c r="D7281" s="272"/>
      <c r="E7281" s="247"/>
      <c r="F7281" s="273"/>
      <c r="G7281" s="661"/>
      <c r="H7281" s="662"/>
    </row>
    <row r="7282" spans="1:8" s="240" customFormat="1">
      <c r="A7282" s="270"/>
      <c r="B7282" s="271"/>
      <c r="C7282" s="270"/>
      <c r="D7282" s="272"/>
      <c r="E7282" s="247"/>
      <c r="F7282" s="273"/>
      <c r="G7282" s="661"/>
      <c r="H7282" s="662"/>
    </row>
    <row r="7283" spans="1:8" s="240" customFormat="1">
      <c r="A7283" s="270"/>
      <c r="B7283" s="271"/>
      <c r="C7283" s="270"/>
      <c r="D7283" s="272"/>
      <c r="E7283" s="247"/>
      <c r="F7283" s="273"/>
      <c r="G7283" s="661"/>
      <c r="H7283" s="662"/>
    </row>
    <row r="7284" spans="1:8" s="240" customFormat="1">
      <c r="A7284" s="270"/>
      <c r="B7284" s="271"/>
      <c r="C7284" s="270"/>
      <c r="D7284" s="272"/>
      <c r="E7284" s="247"/>
      <c r="F7284" s="273"/>
      <c r="G7284" s="661"/>
      <c r="H7284" s="662"/>
    </row>
    <row r="7285" spans="1:8" s="240" customFormat="1">
      <c r="A7285" s="270"/>
      <c r="B7285" s="271"/>
      <c r="C7285" s="270"/>
      <c r="D7285" s="272"/>
      <c r="E7285" s="247"/>
      <c r="F7285" s="273"/>
      <c r="G7285" s="661"/>
      <c r="H7285" s="662"/>
    </row>
    <row r="7286" spans="1:8" s="240" customFormat="1">
      <c r="A7286" s="270"/>
      <c r="B7286" s="271"/>
      <c r="C7286" s="270"/>
      <c r="D7286" s="272"/>
      <c r="E7286" s="247"/>
      <c r="F7286" s="273"/>
      <c r="G7286" s="661"/>
      <c r="H7286" s="662"/>
    </row>
    <row r="7287" spans="1:8" s="240" customFormat="1">
      <c r="A7287" s="270"/>
      <c r="B7287" s="271"/>
      <c r="C7287" s="270"/>
      <c r="D7287" s="272"/>
      <c r="E7287" s="247"/>
      <c r="F7287" s="273"/>
      <c r="G7287" s="661"/>
      <c r="H7287" s="662"/>
    </row>
    <row r="7288" spans="1:8" s="240" customFormat="1">
      <c r="A7288" s="270"/>
      <c r="B7288" s="271"/>
      <c r="C7288" s="270"/>
      <c r="D7288" s="272"/>
      <c r="E7288" s="247"/>
      <c r="F7288" s="273"/>
      <c r="G7288" s="661"/>
      <c r="H7288" s="662"/>
    </row>
    <row r="7289" spans="1:8" s="240" customFormat="1">
      <c r="A7289" s="270"/>
      <c r="B7289" s="271"/>
      <c r="C7289" s="270"/>
      <c r="D7289" s="272"/>
      <c r="E7289" s="247"/>
      <c r="F7289" s="273"/>
      <c r="G7289" s="661"/>
      <c r="H7289" s="662"/>
    </row>
    <row r="7290" spans="1:8" s="240" customFormat="1">
      <c r="A7290" s="270"/>
      <c r="B7290" s="271"/>
      <c r="C7290" s="270"/>
      <c r="D7290" s="272"/>
      <c r="E7290" s="247"/>
      <c r="F7290" s="273"/>
      <c r="G7290" s="661"/>
      <c r="H7290" s="662"/>
    </row>
    <row r="7291" spans="1:8" s="240" customFormat="1">
      <c r="A7291" s="270"/>
      <c r="B7291" s="271"/>
      <c r="C7291" s="270"/>
      <c r="D7291" s="272"/>
      <c r="E7291" s="247"/>
      <c r="F7291" s="273"/>
      <c r="G7291" s="661"/>
      <c r="H7291" s="662"/>
    </row>
    <row r="7292" spans="1:8" s="240" customFormat="1">
      <c r="A7292" s="270"/>
      <c r="B7292" s="271"/>
      <c r="C7292" s="270"/>
      <c r="D7292" s="272"/>
      <c r="E7292" s="247"/>
      <c r="F7292" s="273"/>
      <c r="G7292" s="661"/>
      <c r="H7292" s="662"/>
    </row>
    <row r="7293" spans="1:8" s="240" customFormat="1">
      <c r="A7293" s="270"/>
      <c r="B7293" s="271"/>
      <c r="C7293" s="270"/>
      <c r="D7293" s="272"/>
      <c r="E7293" s="247"/>
      <c r="F7293" s="273"/>
      <c r="G7293" s="661"/>
      <c r="H7293" s="662"/>
    </row>
    <row r="7294" spans="1:8" s="240" customFormat="1">
      <c r="A7294" s="270"/>
      <c r="B7294" s="271"/>
      <c r="C7294" s="270"/>
      <c r="D7294" s="272"/>
      <c r="E7294" s="247"/>
      <c r="F7294" s="273"/>
      <c r="G7294" s="661"/>
      <c r="H7294" s="662"/>
    </row>
    <row r="7295" spans="1:8" s="240" customFormat="1">
      <c r="A7295" s="270"/>
      <c r="B7295" s="271"/>
      <c r="C7295" s="270"/>
      <c r="D7295" s="272"/>
      <c r="E7295" s="247"/>
      <c r="F7295" s="273"/>
      <c r="G7295" s="661"/>
      <c r="H7295" s="662"/>
    </row>
    <row r="7296" spans="1:8" s="240" customFormat="1">
      <c r="A7296" s="270"/>
      <c r="B7296" s="271"/>
      <c r="C7296" s="270"/>
      <c r="D7296" s="272"/>
      <c r="E7296" s="247"/>
      <c r="F7296" s="273"/>
      <c r="G7296" s="661"/>
      <c r="H7296" s="662"/>
    </row>
    <row r="7297" spans="1:8" s="240" customFormat="1">
      <c r="A7297" s="270"/>
      <c r="B7297" s="271"/>
      <c r="C7297" s="270"/>
      <c r="D7297" s="272"/>
      <c r="E7297" s="247"/>
      <c r="F7297" s="273"/>
      <c r="G7297" s="661"/>
      <c r="H7297" s="662"/>
    </row>
    <row r="7298" spans="1:8" s="240" customFormat="1">
      <c r="A7298" s="270"/>
      <c r="B7298" s="271"/>
      <c r="C7298" s="270"/>
      <c r="D7298" s="272"/>
      <c r="E7298" s="247"/>
      <c r="F7298" s="273"/>
      <c r="G7298" s="661"/>
      <c r="H7298" s="662"/>
    </row>
    <row r="7299" spans="1:8" s="240" customFormat="1">
      <c r="A7299" s="270"/>
      <c r="B7299" s="271"/>
      <c r="C7299" s="270"/>
      <c r="D7299" s="272"/>
      <c r="E7299" s="247"/>
      <c r="F7299" s="273"/>
      <c r="G7299" s="661"/>
      <c r="H7299" s="662"/>
    </row>
    <row r="7300" spans="1:8" s="240" customFormat="1">
      <c r="A7300" s="270"/>
      <c r="B7300" s="271"/>
      <c r="C7300" s="270"/>
      <c r="D7300" s="272"/>
      <c r="E7300" s="247"/>
      <c r="F7300" s="273"/>
      <c r="G7300" s="661"/>
      <c r="H7300" s="662"/>
    </row>
    <row r="7301" spans="1:8" s="240" customFormat="1">
      <c r="A7301" s="270"/>
      <c r="B7301" s="271"/>
      <c r="C7301" s="270"/>
      <c r="D7301" s="272"/>
      <c r="E7301" s="247"/>
      <c r="F7301" s="273"/>
      <c r="G7301" s="661"/>
      <c r="H7301" s="662"/>
    </row>
    <row r="7302" spans="1:8" s="240" customFormat="1">
      <c r="A7302" s="270"/>
      <c r="B7302" s="271"/>
      <c r="C7302" s="270"/>
      <c r="D7302" s="272"/>
      <c r="E7302" s="247"/>
      <c r="F7302" s="273"/>
      <c r="G7302" s="661"/>
      <c r="H7302" s="662"/>
    </row>
    <row r="7303" spans="1:8" s="240" customFormat="1">
      <c r="A7303" s="270"/>
      <c r="B7303" s="271"/>
      <c r="C7303" s="270"/>
      <c r="D7303" s="272"/>
      <c r="E7303" s="247"/>
      <c r="F7303" s="273"/>
      <c r="G7303" s="661"/>
      <c r="H7303" s="662"/>
    </row>
    <row r="7304" spans="1:8" s="240" customFormat="1">
      <c r="A7304" s="270"/>
      <c r="B7304" s="271"/>
      <c r="C7304" s="270"/>
      <c r="D7304" s="272"/>
      <c r="E7304" s="247"/>
      <c r="F7304" s="273"/>
      <c r="G7304" s="661"/>
      <c r="H7304" s="662"/>
    </row>
    <row r="7305" spans="1:8" s="240" customFormat="1">
      <c r="A7305" s="270"/>
      <c r="B7305" s="271"/>
      <c r="C7305" s="270"/>
      <c r="D7305" s="272"/>
      <c r="E7305" s="247"/>
      <c r="F7305" s="273"/>
      <c r="G7305" s="661"/>
      <c r="H7305" s="662"/>
    </row>
    <row r="7306" spans="1:8" s="240" customFormat="1">
      <c r="A7306" s="270"/>
      <c r="B7306" s="271"/>
      <c r="C7306" s="270"/>
      <c r="D7306" s="272"/>
      <c r="E7306" s="247"/>
      <c r="F7306" s="273"/>
      <c r="G7306" s="661"/>
      <c r="H7306" s="662"/>
    </row>
    <row r="7307" spans="1:8" s="240" customFormat="1">
      <c r="A7307" s="270"/>
      <c r="B7307" s="271"/>
      <c r="C7307" s="270"/>
      <c r="D7307" s="272"/>
      <c r="E7307" s="247"/>
      <c r="F7307" s="273"/>
      <c r="G7307" s="661"/>
      <c r="H7307" s="662"/>
    </row>
    <row r="7308" spans="1:8" s="240" customFormat="1">
      <c r="A7308" s="270"/>
      <c r="B7308" s="271"/>
      <c r="C7308" s="270"/>
      <c r="D7308" s="272"/>
      <c r="E7308" s="247"/>
      <c r="F7308" s="273"/>
      <c r="G7308" s="661"/>
      <c r="H7308" s="662"/>
    </row>
    <row r="7309" spans="1:8" s="240" customFormat="1">
      <c r="A7309" s="270"/>
      <c r="B7309" s="271"/>
      <c r="C7309" s="270"/>
      <c r="D7309" s="272"/>
      <c r="E7309" s="247"/>
      <c r="F7309" s="273"/>
      <c r="G7309" s="661"/>
      <c r="H7309" s="662"/>
    </row>
    <row r="7310" spans="1:8" s="240" customFormat="1">
      <c r="A7310" s="270"/>
      <c r="B7310" s="271"/>
      <c r="C7310" s="270"/>
      <c r="D7310" s="272"/>
      <c r="E7310" s="247"/>
      <c r="F7310" s="273"/>
      <c r="G7310" s="661"/>
      <c r="H7310" s="662"/>
    </row>
    <row r="7311" spans="1:8" s="240" customFormat="1">
      <c r="A7311" s="270"/>
      <c r="B7311" s="271"/>
      <c r="C7311" s="270"/>
      <c r="D7311" s="272"/>
      <c r="E7311" s="247"/>
      <c r="F7311" s="273"/>
      <c r="G7311" s="661"/>
      <c r="H7311" s="662"/>
    </row>
    <row r="7312" spans="1:8" s="240" customFormat="1">
      <c r="A7312" s="270"/>
      <c r="B7312" s="271"/>
      <c r="C7312" s="270"/>
      <c r="D7312" s="272"/>
      <c r="E7312" s="247"/>
      <c r="F7312" s="273"/>
      <c r="G7312" s="661"/>
      <c r="H7312" s="662"/>
    </row>
    <row r="7313" spans="1:8" s="240" customFormat="1">
      <c r="A7313" s="270"/>
      <c r="B7313" s="271"/>
      <c r="C7313" s="270"/>
      <c r="D7313" s="272"/>
      <c r="E7313" s="247"/>
      <c r="F7313" s="273"/>
      <c r="G7313" s="661"/>
      <c r="H7313" s="662"/>
    </row>
    <row r="7314" spans="1:8" s="240" customFormat="1">
      <c r="A7314" s="270"/>
      <c r="B7314" s="271"/>
      <c r="C7314" s="270"/>
      <c r="D7314" s="272"/>
      <c r="E7314" s="247"/>
      <c r="F7314" s="273"/>
      <c r="G7314" s="661"/>
      <c r="H7314" s="662"/>
    </row>
    <row r="7315" spans="1:8" s="240" customFormat="1">
      <c r="A7315" s="270"/>
      <c r="B7315" s="271"/>
      <c r="C7315" s="270"/>
      <c r="D7315" s="272"/>
      <c r="E7315" s="247"/>
      <c r="F7315" s="273"/>
      <c r="G7315" s="661"/>
      <c r="H7315" s="662"/>
    </row>
    <row r="7316" spans="1:8" s="240" customFormat="1">
      <c r="A7316" s="270"/>
      <c r="B7316" s="271"/>
      <c r="C7316" s="270"/>
      <c r="D7316" s="272"/>
      <c r="E7316" s="247"/>
      <c r="F7316" s="273"/>
      <c r="G7316" s="661"/>
      <c r="H7316" s="662"/>
    </row>
    <row r="7317" spans="1:8" s="240" customFormat="1">
      <c r="A7317" s="270"/>
      <c r="B7317" s="271"/>
      <c r="C7317" s="270"/>
      <c r="D7317" s="272"/>
      <c r="E7317" s="247"/>
      <c r="F7317" s="273"/>
      <c r="G7317" s="661"/>
      <c r="H7317" s="662"/>
    </row>
    <row r="7318" spans="1:8" s="240" customFormat="1">
      <c r="A7318" s="270"/>
      <c r="B7318" s="271"/>
      <c r="C7318" s="270"/>
      <c r="D7318" s="272"/>
      <c r="E7318" s="247"/>
      <c r="F7318" s="273"/>
      <c r="G7318" s="661"/>
      <c r="H7318" s="662"/>
    </row>
    <row r="7319" spans="1:8" s="240" customFormat="1">
      <c r="A7319" s="270"/>
      <c r="B7319" s="271"/>
      <c r="C7319" s="270"/>
      <c r="D7319" s="272"/>
      <c r="E7319" s="247"/>
      <c r="F7319" s="273"/>
      <c r="G7319" s="661"/>
      <c r="H7319" s="662"/>
    </row>
    <row r="7320" spans="1:8" s="240" customFormat="1">
      <c r="A7320" s="270"/>
      <c r="B7320" s="271"/>
      <c r="C7320" s="270"/>
      <c r="D7320" s="272"/>
      <c r="E7320" s="247"/>
      <c r="F7320" s="273"/>
      <c r="G7320" s="661"/>
      <c r="H7320" s="662"/>
    </row>
    <row r="7321" spans="1:8" s="240" customFormat="1">
      <c r="A7321" s="270"/>
      <c r="B7321" s="271"/>
      <c r="C7321" s="270"/>
      <c r="D7321" s="272"/>
      <c r="E7321" s="247"/>
      <c r="F7321" s="273"/>
      <c r="G7321" s="661"/>
      <c r="H7321" s="662"/>
    </row>
    <row r="7322" spans="1:8" s="240" customFormat="1">
      <c r="A7322" s="270"/>
      <c r="B7322" s="271"/>
      <c r="C7322" s="270"/>
      <c r="D7322" s="272"/>
      <c r="E7322" s="247"/>
      <c r="F7322" s="273"/>
      <c r="G7322" s="661"/>
      <c r="H7322" s="662"/>
    </row>
    <row r="7323" spans="1:8" s="240" customFormat="1">
      <c r="A7323" s="270"/>
      <c r="B7323" s="271"/>
      <c r="C7323" s="270"/>
      <c r="D7323" s="272"/>
      <c r="E7323" s="247"/>
      <c r="F7323" s="273"/>
      <c r="G7323" s="661"/>
      <c r="H7323" s="662"/>
    </row>
    <row r="7324" spans="1:8" s="240" customFormat="1">
      <c r="A7324" s="270"/>
      <c r="B7324" s="271"/>
      <c r="C7324" s="270"/>
      <c r="D7324" s="272"/>
      <c r="E7324" s="247"/>
      <c r="F7324" s="273"/>
      <c r="G7324" s="661"/>
      <c r="H7324" s="662"/>
    </row>
    <row r="7325" spans="1:8" s="240" customFormat="1">
      <c r="A7325" s="270"/>
      <c r="B7325" s="271"/>
      <c r="C7325" s="270"/>
      <c r="D7325" s="272"/>
      <c r="E7325" s="247"/>
      <c r="F7325" s="273"/>
      <c r="G7325" s="661"/>
      <c r="H7325" s="662"/>
    </row>
    <row r="7326" spans="1:8" s="240" customFormat="1">
      <c r="A7326" s="270"/>
      <c r="B7326" s="271"/>
      <c r="C7326" s="270"/>
      <c r="D7326" s="272"/>
      <c r="E7326" s="247"/>
      <c r="F7326" s="273"/>
      <c r="G7326" s="661"/>
      <c r="H7326" s="662"/>
    </row>
    <row r="7327" spans="1:8" s="240" customFormat="1">
      <c r="A7327" s="270"/>
      <c r="B7327" s="271"/>
      <c r="C7327" s="270"/>
      <c r="D7327" s="272"/>
      <c r="E7327" s="247"/>
      <c r="F7327" s="273"/>
      <c r="G7327" s="661"/>
      <c r="H7327" s="662"/>
    </row>
    <row r="7328" spans="1:8" s="240" customFormat="1">
      <c r="A7328" s="270"/>
      <c r="B7328" s="271"/>
      <c r="C7328" s="270"/>
      <c r="D7328" s="272"/>
      <c r="E7328" s="247"/>
      <c r="F7328" s="273"/>
      <c r="G7328" s="661"/>
      <c r="H7328" s="662"/>
    </row>
    <row r="7329" spans="1:8" s="240" customFormat="1">
      <c r="A7329" s="270"/>
      <c r="B7329" s="271"/>
      <c r="C7329" s="270"/>
      <c r="D7329" s="272"/>
      <c r="E7329" s="247"/>
      <c r="F7329" s="273"/>
      <c r="G7329" s="661"/>
      <c r="H7329" s="662"/>
    </row>
    <row r="7330" spans="1:8" s="240" customFormat="1">
      <c r="A7330" s="270"/>
      <c r="B7330" s="271"/>
      <c r="C7330" s="270"/>
      <c r="D7330" s="272"/>
      <c r="E7330" s="247"/>
      <c r="F7330" s="273"/>
      <c r="G7330" s="661"/>
      <c r="H7330" s="662"/>
    </row>
    <row r="7331" spans="1:8" s="240" customFormat="1">
      <c r="A7331" s="270"/>
      <c r="B7331" s="271"/>
      <c r="C7331" s="270"/>
      <c r="D7331" s="272"/>
      <c r="E7331" s="247"/>
      <c r="F7331" s="273"/>
      <c r="G7331" s="661"/>
      <c r="H7331" s="662"/>
    </row>
    <row r="7332" spans="1:8" s="240" customFormat="1">
      <c r="A7332" s="270"/>
      <c r="B7332" s="271"/>
      <c r="C7332" s="270"/>
      <c r="D7332" s="272"/>
      <c r="E7332" s="247"/>
      <c r="F7332" s="273"/>
      <c r="G7332" s="661"/>
      <c r="H7332" s="662"/>
    </row>
    <row r="7333" spans="1:8" s="240" customFormat="1">
      <c r="A7333" s="270"/>
      <c r="B7333" s="271"/>
      <c r="C7333" s="270"/>
      <c r="D7333" s="272"/>
      <c r="E7333" s="247"/>
      <c r="F7333" s="273"/>
      <c r="G7333" s="661"/>
      <c r="H7333" s="662"/>
    </row>
    <row r="7334" spans="1:8" s="240" customFormat="1">
      <c r="A7334" s="270"/>
      <c r="B7334" s="271"/>
      <c r="C7334" s="270"/>
      <c r="D7334" s="272"/>
      <c r="E7334" s="247"/>
      <c r="F7334" s="273"/>
      <c r="G7334" s="661"/>
      <c r="H7334" s="662"/>
    </row>
    <row r="7335" spans="1:8" s="240" customFormat="1">
      <c r="A7335" s="270"/>
      <c r="B7335" s="271"/>
      <c r="C7335" s="270"/>
      <c r="D7335" s="272"/>
      <c r="E7335" s="247"/>
      <c r="F7335" s="273"/>
      <c r="G7335" s="661"/>
      <c r="H7335" s="662"/>
    </row>
    <row r="7336" spans="1:8" s="240" customFormat="1">
      <c r="A7336" s="270"/>
      <c r="B7336" s="271"/>
      <c r="C7336" s="270"/>
      <c r="D7336" s="272"/>
      <c r="E7336" s="247"/>
      <c r="F7336" s="273"/>
      <c r="G7336" s="661"/>
      <c r="H7336" s="662"/>
    </row>
    <row r="7337" spans="1:8" s="240" customFormat="1">
      <c r="A7337" s="270"/>
      <c r="B7337" s="271"/>
      <c r="C7337" s="270"/>
      <c r="D7337" s="272"/>
      <c r="E7337" s="247"/>
      <c r="F7337" s="273"/>
      <c r="G7337" s="661"/>
      <c r="H7337" s="662"/>
    </row>
    <row r="7338" spans="1:8" s="240" customFormat="1">
      <c r="A7338" s="270"/>
      <c r="B7338" s="271"/>
      <c r="C7338" s="270"/>
      <c r="D7338" s="272"/>
      <c r="E7338" s="247"/>
      <c r="F7338" s="273"/>
      <c r="G7338" s="661"/>
      <c r="H7338" s="662"/>
    </row>
    <row r="7339" spans="1:8" s="240" customFormat="1">
      <c r="A7339" s="270"/>
      <c r="B7339" s="271"/>
      <c r="C7339" s="270"/>
      <c r="D7339" s="272"/>
      <c r="E7339" s="247"/>
      <c r="F7339" s="273"/>
      <c r="G7339" s="661"/>
      <c r="H7339" s="662"/>
    </row>
    <row r="7340" spans="1:8" s="240" customFormat="1">
      <c r="A7340" s="270"/>
      <c r="B7340" s="271"/>
      <c r="C7340" s="270"/>
      <c r="D7340" s="272"/>
      <c r="E7340" s="247"/>
      <c r="F7340" s="273"/>
      <c r="G7340" s="661"/>
      <c r="H7340" s="662"/>
    </row>
    <row r="7341" spans="1:8" s="240" customFormat="1">
      <c r="A7341" s="270"/>
      <c r="B7341" s="271"/>
      <c r="C7341" s="270"/>
      <c r="D7341" s="272"/>
      <c r="E7341" s="247"/>
      <c r="F7341" s="273"/>
      <c r="G7341" s="661"/>
      <c r="H7341" s="662"/>
    </row>
    <row r="7342" spans="1:8" s="240" customFormat="1">
      <c r="A7342" s="270"/>
      <c r="B7342" s="271"/>
      <c r="C7342" s="270"/>
      <c r="D7342" s="272"/>
      <c r="E7342" s="247"/>
      <c r="F7342" s="273"/>
      <c r="G7342" s="661"/>
      <c r="H7342" s="662"/>
    </row>
    <row r="7343" spans="1:8" s="240" customFormat="1">
      <c r="A7343" s="270"/>
      <c r="B7343" s="271"/>
      <c r="C7343" s="270"/>
      <c r="D7343" s="272"/>
      <c r="E7343" s="247"/>
      <c r="F7343" s="273"/>
      <c r="G7343" s="661"/>
      <c r="H7343" s="662"/>
    </row>
    <row r="7344" spans="1:8" s="240" customFormat="1">
      <c r="A7344" s="270"/>
      <c r="B7344" s="271"/>
      <c r="C7344" s="270"/>
      <c r="D7344" s="272"/>
      <c r="E7344" s="247"/>
      <c r="F7344" s="273"/>
      <c r="G7344" s="661"/>
      <c r="H7344" s="662"/>
    </row>
    <row r="7345" spans="1:8" s="240" customFormat="1">
      <c r="A7345" s="270"/>
      <c r="B7345" s="271"/>
      <c r="C7345" s="270"/>
      <c r="D7345" s="272"/>
      <c r="E7345" s="247"/>
      <c r="F7345" s="273"/>
      <c r="G7345" s="661"/>
      <c r="H7345" s="662"/>
    </row>
    <row r="7346" spans="1:8" s="240" customFormat="1">
      <c r="A7346" s="270"/>
      <c r="B7346" s="271"/>
      <c r="C7346" s="270"/>
      <c r="D7346" s="272"/>
      <c r="E7346" s="247"/>
      <c r="F7346" s="273"/>
      <c r="G7346" s="661"/>
      <c r="H7346" s="662"/>
    </row>
    <row r="7347" spans="1:8" s="240" customFormat="1">
      <c r="A7347" s="270"/>
      <c r="B7347" s="271"/>
      <c r="C7347" s="270"/>
      <c r="D7347" s="272"/>
      <c r="E7347" s="247"/>
      <c r="F7347" s="273"/>
      <c r="G7347" s="661"/>
      <c r="H7347" s="662"/>
    </row>
    <row r="7348" spans="1:8" s="240" customFormat="1">
      <c r="A7348" s="270"/>
      <c r="B7348" s="271"/>
      <c r="C7348" s="270"/>
      <c r="D7348" s="272"/>
      <c r="E7348" s="247"/>
      <c r="F7348" s="273"/>
      <c r="G7348" s="661"/>
      <c r="H7348" s="662"/>
    </row>
    <row r="7349" spans="1:8" s="240" customFormat="1">
      <c r="A7349" s="270"/>
      <c r="B7349" s="271"/>
      <c r="C7349" s="270"/>
      <c r="D7349" s="272"/>
      <c r="E7349" s="247"/>
      <c r="F7349" s="273"/>
      <c r="G7349" s="661"/>
      <c r="H7349" s="662"/>
    </row>
    <row r="7350" spans="1:8" s="240" customFormat="1">
      <c r="A7350" s="270"/>
      <c r="B7350" s="271"/>
      <c r="C7350" s="270"/>
      <c r="D7350" s="272"/>
      <c r="E7350" s="247"/>
      <c r="F7350" s="273"/>
      <c r="G7350" s="661"/>
      <c r="H7350" s="662"/>
    </row>
    <row r="7351" spans="1:8" s="240" customFormat="1">
      <c r="A7351" s="270"/>
      <c r="B7351" s="271"/>
      <c r="C7351" s="270"/>
      <c r="D7351" s="272"/>
      <c r="E7351" s="247"/>
      <c r="F7351" s="273"/>
      <c r="G7351" s="661"/>
      <c r="H7351" s="662"/>
    </row>
    <row r="7352" spans="1:8" s="240" customFormat="1">
      <c r="A7352" s="270"/>
      <c r="B7352" s="271"/>
      <c r="C7352" s="270"/>
      <c r="D7352" s="272"/>
      <c r="E7352" s="247"/>
      <c r="F7352" s="273"/>
      <c r="G7352" s="661"/>
      <c r="H7352" s="662"/>
    </row>
    <row r="7353" spans="1:8" s="240" customFormat="1">
      <c r="A7353" s="270"/>
      <c r="B7353" s="271"/>
      <c r="C7353" s="270"/>
      <c r="D7353" s="272"/>
      <c r="E7353" s="247"/>
      <c r="F7353" s="273"/>
      <c r="G7353" s="661"/>
      <c r="H7353" s="662"/>
    </row>
    <row r="7354" spans="1:8" s="240" customFormat="1">
      <c r="A7354" s="270"/>
      <c r="B7354" s="271"/>
      <c r="C7354" s="270"/>
      <c r="D7354" s="272"/>
      <c r="E7354" s="247"/>
      <c r="F7354" s="273"/>
      <c r="G7354" s="661"/>
      <c r="H7354" s="662"/>
    </row>
    <row r="7355" spans="1:8" s="240" customFormat="1">
      <c r="A7355" s="270"/>
      <c r="B7355" s="271"/>
      <c r="C7355" s="270"/>
      <c r="D7355" s="272"/>
      <c r="E7355" s="247"/>
      <c r="F7355" s="273"/>
      <c r="G7355" s="661"/>
      <c r="H7355" s="662"/>
    </row>
    <row r="7356" spans="1:8" s="240" customFormat="1">
      <c r="A7356" s="270"/>
      <c r="B7356" s="271"/>
      <c r="C7356" s="270"/>
      <c r="D7356" s="272"/>
      <c r="E7356" s="247"/>
      <c r="F7356" s="273"/>
      <c r="G7356" s="661"/>
      <c r="H7356" s="662"/>
    </row>
    <row r="7357" spans="1:8" s="240" customFormat="1">
      <c r="A7357" s="270"/>
      <c r="B7357" s="271"/>
      <c r="C7357" s="270"/>
      <c r="D7357" s="272"/>
      <c r="E7357" s="247"/>
      <c r="F7357" s="273"/>
      <c r="G7357" s="661"/>
      <c r="H7357" s="662"/>
    </row>
    <row r="7358" spans="1:8" s="240" customFormat="1">
      <c r="A7358" s="270"/>
      <c r="B7358" s="271"/>
      <c r="C7358" s="270"/>
      <c r="D7358" s="272"/>
      <c r="E7358" s="247"/>
      <c r="F7358" s="273"/>
      <c r="G7358" s="661"/>
      <c r="H7358" s="662"/>
    </row>
    <row r="7359" spans="1:8" s="240" customFormat="1">
      <c r="A7359" s="270"/>
      <c r="B7359" s="271"/>
      <c r="C7359" s="270"/>
      <c r="D7359" s="272"/>
      <c r="E7359" s="247"/>
      <c r="F7359" s="273"/>
      <c r="G7359" s="661"/>
      <c r="H7359" s="662"/>
    </row>
    <row r="7360" spans="1:8" s="240" customFormat="1">
      <c r="A7360" s="270"/>
      <c r="B7360" s="271"/>
      <c r="C7360" s="270"/>
      <c r="D7360" s="272"/>
      <c r="E7360" s="247"/>
      <c r="F7360" s="273"/>
      <c r="G7360" s="661"/>
      <c r="H7360" s="662"/>
    </row>
    <row r="7361" spans="1:8" s="240" customFormat="1">
      <c r="A7361" s="270"/>
      <c r="B7361" s="271"/>
      <c r="C7361" s="270"/>
      <c r="D7361" s="272"/>
      <c r="E7361" s="247"/>
      <c r="F7361" s="273"/>
      <c r="G7361" s="661"/>
      <c r="H7361" s="662"/>
    </row>
    <row r="7362" spans="1:8" s="240" customFormat="1">
      <c r="A7362" s="270"/>
      <c r="B7362" s="271"/>
      <c r="C7362" s="270"/>
      <c r="D7362" s="272"/>
      <c r="E7362" s="247"/>
      <c r="F7362" s="273"/>
      <c r="G7362" s="661"/>
      <c r="H7362" s="662"/>
    </row>
    <row r="7363" spans="1:8" s="240" customFormat="1">
      <c r="A7363" s="270"/>
      <c r="B7363" s="271"/>
      <c r="C7363" s="270"/>
      <c r="D7363" s="272"/>
      <c r="E7363" s="247"/>
      <c r="F7363" s="273"/>
      <c r="G7363" s="661"/>
      <c r="H7363" s="662"/>
    </row>
    <row r="7364" spans="1:8" s="240" customFormat="1">
      <c r="A7364" s="270"/>
      <c r="B7364" s="271"/>
      <c r="C7364" s="270"/>
      <c r="D7364" s="272"/>
      <c r="E7364" s="247"/>
      <c r="F7364" s="273"/>
      <c r="G7364" s="661"/>
      <c r="H7364" s="662"/>
    </row>
    <row r="7365" spans="1:8" s="240" customFormat="1">
      <c r="A7365" s="270"/>
      <c r="B7365" s="271"/>
      <c r="C7365" s="270"/>
      <c r="D7365" s="272"/>
      <c r="E7365" s="247"/>
      <c r="F7365" s="273"/>
      <c r="G7365" s="661"/>
      <c r="H7365" s="662"/>
    </row>
    <row r="7366" spans="1:8" s="240" customFormat="1">
      <c r="A7366" s="270"/>
      <c r="B7366" s="271"/>
      <c r="C7366" s="270"/>
      <c r="D7366" s="272"/>
      <c r="E7366" s="247"/>
      <c r="F7366" s="273"/>
      <c r="G7366" s="661"/>
      <c r="H7366" s="662"/>
    </row>
    <row r="7367" spans="1:8" s="240" customFormat="1">
      <c r="A7367" s="270"/>
      <c r="B7367" s="271"/>
      <c r="C7367" s="270"/>
      <c r="D7367" s="272"/>
      <c r="E7367" s="247"/>
      <c r="F7367" s="273"/>
      <c r="G7367" s="661"/>
      <c r="H7367" s="662"/>
    </row>
    <row r="7368" spans="1:8" s="240" customFormat="1">
      <c r="A7368" s="270"/>
      <c r="B7368" s="271"/>
      <c r="C7368" s="270"/>
      <c r="D7368" s="272"/>
      <c r="E7368" s="247"/>
      <c r="F7368" s="273"/>
      <c r="G7368" s="661"/>
      <c r="H7368" s="662"/>
    </row>
    <row r="7369" spans="1:8" s="240" customFormat="1">
      <c r="A7369" s="270"/>
      <c r="B7369" s="271"/>
      <c r="C7369" s="270"/>
      <c r="D7369" s="272"/>
      <c r="E7369" s="247"/>
      <c r="F7369" s="273"/>
      <c r="G7369" s="661"/>
      <c r="H7369" s="662"/>
    </row>
    <row r="7370" spans="1:8" s="240" customFormat="1">
      <c r="A7370" s="270"/>
      <c r="B7370" s="271"/>
      <c r="C7370" s="270"/>
      <c r="D7370" s="272"/>
      <c r="E7370" s="247"/>
      <c r="F7370" s="273"/>
      <c r="G7370" s="661"/>
      <c r="H7370" s="662"/>
    </row>
    <row r="7371" spans="1:8" s="240" customFormat="1">
      <c r="A7371" s="270"/>
      <c r="B7371" s="271"/>
      <c r="C7371" s="270"/>
      <c r="D7371" s="272"/>
      <c r="E7371" s="247"/>
      <c r="F7371" s="273"/>
      <c r="G7371" s="661"/>
      <c r="H7371" s="662"/>
    </row>
    <row r="7372" spans="1:8" s="240" customFormat="1">
      <c r="A7372" s="270"/>
      <c r="B7372" s="271"/>
      <c r="C7372" s="270"/>
      <c r="D7372" s="272"/>
      <c r="E7372" s="247"/>
      <c r="F7372" s="273"/>
      <c r="G7372" s="661"/>
      <c r="H7372" s="662"/>
    </row>
    <row r="7373" spans="1:8" s="240" customFormat="1">
      <c r="A7373" s="270"/>
      <c r="B7373" s="271"/>
      <c r="C7373" s="270"/>
      <c r="D7373" s="272"/>
      <c r="E7373" s="247"/>
      <c r="F7373" s="273"/>
      <c r="G7373" s="661"/>
      <c r="H7373" s="662"/>
    </row>
    <row r="7374" spans="1:8" s="240" customFormat="1">
      <c r="A7374" s="270"/>
      <c r="B7374" s="271"/>
      <c r="C7374" s="270"/>
      <c r="D7374" s="272"/>
      <c r="E7374" s="247"/>
      <c r="F7374" s="273"/>
      <c r="G7374" s="661"/>
      <c r="H7374" s="662"/>
    </row>
    <row r="7375" spans="1:8" s="240" customFormat="1">
      <c r="A7375" s="270"/>
      <c r="B7375" s="271"/>
      <c r="C7375" s="270"/>
      <c r="D7375" s="272"/>
      <c r="E7375" s="247"/>
      <c r="F7375" s="273"/>
      <c r="G7375" s="661"/>
      <c r="H7375" s="662"/>
    </row>
    <row r="7376" spans="1:8" s="240" customFormat="1">
      <c r="A7376" s="270"/>
      <c r="B7376" s="271"/>
      <c r="C7376" s="270"/>
      <c r="D7376" s="272"/>
      <c r="E7376" s="247"/>
      <c r="F7376" s="273"/>
      <c r="G7376" s="661"/>
      <c r="H7376" s="662"/>
    </row>
    <row r="7377" spans="1:8" s="240" customFormat="1">
      <c r="A7377" s="270"/>
      <c r="B7377" s="271"/>
      <c r="C7377" s="270"/>
      <c r="D7377" s="272"/>
      <c r="E7377" s="247"/>
      <c r="F7377" s="273"/>
      <c r="G7377" s="661"/>
      <c r="H7377" s="662"/>
    </row>
    <row r="7378" spans="1:8" s="240" customFormat="1">
      <c r="A7378" s="270"/>
      <c r="B7378" s="271"/>
      <c r="C7378" s="270"/>
      <c r="D7378" s="272"/>
      <c r="E7378" s="247"/>
      <c r="F7378" s="273"/>
      <c r="G7378" s="661"/>
      <c r="H7378" s="662"/>
    </row>
    <row r="7379" spans="1:8" s="240" customFormat="1">
      <c r="A7379" s="270"/>
      <c r="B7379" s="271"/>
      <c r="C7379" s="270"/>
      <c r="D7379" s="272"/>
      <c r="E7379" s="247"/>
      <c r="F7379" s="273"/>
      <c r="G7379" s="661"/>
      <c r="H7379" s="662"/>
    </row>
    <row r="7380" spans="1:8" s="240" customFormat="1">
      <c r="A7380" s="270"/>
      <c r="B7380" s="271"/>
      <c r="C7380" s="270"/>
      <c r="D7380" s="272"/>
      <c r="E7380" s="247"/>
      <c r="F7380" s="273"/>
      <c r="G7380" s="661"/>
      <c r="H7380" s="662"/>
    </row>
    <row r="7381" spans="1:8" s="240" customFormat="1">
      <c r="A7381" s="270"/>
      <c r="B7381" s="271"/>
      <c r="C7381" s="270"/>
      <c r="D7381" s="272"/>
      <c r="E7381" s="247"/>
      <c r="F7381" s="273"/>
      <c r="G7381" s="661"/>
      <c r="H7381" s="662"/>
    </row>
    <row r="7382" spans="1:8" s="240" customFormat="1">
      <c r="A7382" s="270"/>
      <c r="B7382" s="271"/>
      <c r="C7382" s="270"/>
      <c r="D7382" s="272"/>
      <c r="E7382" s="247"/>
      <c r="F7382" s="273"/>
      <c r="G7382" s="661"/>
      <c r="H7382" s="662"/>
    </row>
    <row r="7383" spans="1:8" s="240" customFormat="1">
      <c r="A7383" s="270"/>
      <c r="B7383" s="271"/>
      <c r="C7383" s="270"/>
      <c r="D7383" s="272"/>
      <c r="E7383" s="247"/>
      <c r="F7383" s="273"/>
      <c r="G7383" s="661"/>
      <c r="H7383" s="662"/>
    </row>
    <row r="7384" spans="1:8" s="240" customFormat="1">
      <c r="A7384" s="270"/>
      <c r="B7384" s="271"/>
      <c r="C7384" s="270"/>
      <c r="D7384" s="272"/>
      <c r="E7384" s="247"/>
      <c r="F7384" s="273"/>
      <c r="G7384" s="661"/>
      <c r="H7384" s="662"/>
    </row>
    <row r="7385" spans="1:8" s="240" customFormat="1">
      <c r="A7385" s="270"/>
      <c r="B7385" s="271"/>
      <c r="C7385" s="270"/>
      <c r="D7385" s="272"/>
      <c r="E7385" s="247"/>
      <c r="F7385" s="273"/>
      <c r="G7385" s="661"/>
      <c r="H7385" s="662"/>
    </row>
    <row r="7386" spans="1:8" s="240" customFormat="1">
      <c r="A7386" s="270"/>
      <c r="B7386" s="271"/>
      <c r="C7386" s="270"/>
      <c r="D7386" s="272"/>
      <c r="E7386" s="247"/>
      <c r="F7386" s="273"/>
      <c r="G7386" s="661"/>
      <c r="H7386" s="662"/>
    </row>
    <row r="7387" spans="1:8" s="240" customFormat="1">
      <c r="A7387" s="270"/>
      <c r="B7387" s="271"/>
      <c r="C7387" s="270"/>
      <c r="D7387" s="272"/>
      <c r="E7387" s="247"/>
      <c r="F7387" s="273"/>
      <c r="G7387" s="661"/>
      <c r="H7387" s="662"/>
    </row>
    <row r="7388" spans="1:8" s="240" customFormat="1">
      <c r="A7388" s="270"/>
      <c r="B7388" s="271"/>
      <c r="C7388" s="270"/>
      <c r="D7388" s="272"/>
      <c r="E7388" s="247"/>
      <c r="F7388" s="273"/>
      <c r="G7388" s="661"/>
      <c r="H7388" s="662"/>
    </row>
    <row r="7389" spans="1:8" s="240" customFormat="1">
      <c r="A7389" s="270"/>
      <c r="B7389" s="271"/>
      <c r="C7389" s="270"/>
      <c r="D7389" s="272"/>
      <c r="E7389" s="247"/>
      <c r="F7389" s="273"/>
      <c r="G7389" s="661"/>
      <c r="H7389" s="662"/>
    </row>
    <row r="7390" spans="1:8" s="240" customFormat="1">
      <c r="A7390" s="270"/>
      <c r="B7390" s="271"/>
      <c r="C7390" s="270"/>
      <c r="D7390" s="272"/>
      <c r="E7390" s="247"/>
      <c r="F7390" s="273"/>
      <c r="G7390" s="661"/>
      <c r="H7390" s="662"/>
    </row>
    <row r="7391" spans="1:8" s="240" customFormat="1">
      <c r="A7391" s="270"/>
      <c r="B7391" s="271"/>
      <c r="C7391" s="270"/>
      <c r="D7391" s="272"/>
      <c r="E7391" s="247"/>
      <c r="F7391" s="273"/>
      <c r="G7391" s="661"/>
      <c r="H7391" s="662"/>
    </row>
    <row r="7392" spans="1:8" s="240" customFormat="1">
      <c r="A7392" s="270"/>
      <c r="B7392" s="271"/>
      <c r="C7392" s="270"/>
      <c r="D7392" s="272"/>
      <c r="E7392" s="247"/>
      <c r="F7392" s="273"/>
      <c r="G7392" s="661"/>
      <c r="H7392" s="662"/>
    </row>
    <row r="7393" spans="1:8" s="240" customFormat="1">
      <c r="A7393" s="270"/>
      <c r="B7393" s="271"/>
      <c r="C7393" s="270"/>
      <c r="D7393" s="272"/>
      <c r="E7393" s="247"/>
      <c r="F7393" s="273"/>
      <c r="G7393" s="661"/>
      <c r="H7393" s="662"/>
    </row>
    <row r="7394" spans="1:8" s="240" customFormat="1">
      <c r="A7394" s="270"/>
      <c r="B7394" s="271"/>
      <c r="C7394" s="270"/>
      <c r="D7394" s="272"/>
      <c r="E7394" s="247"/>
      <c r="F7394" s="273"/>
      <c r="G7394" s="661"/>
      <c r="H7394" s="662"/>
    </row>
    <row r="7395" spans="1:8" s="240" customFormat="1">
      <c r="A7395" s="270"/>
      <c r="B7395" s="271"/>
      <c r="C7395" s="270"/>
      <c r="D7395" s="272"/>
      <c r="E7395" s="247"/>
      <c r="F7395" s="273"/>
      <c r="G7395" s="661"/>
      <c r="H7395" s="662"/>
    </row>
    <row r="7396" spans="1:8" s="240" customFormat="1">
      <c r="A7396" s="270"/>
      <c r="B7396" s="271"/>
      <c r="C7396" s="270"/>
      <c r="D7396" s="272"/>
      <c r="E7396" s="247"/>
      <c r="F7396" s="273"/>
      <c r="G7396" s="661"/>
      <c r="H7396" s="662"/>
    </row>
    <row r="7397" spans="1:8" s="240" customFormat="1">
      <c r="A7397" s="270"/>
      <c r="B7397" s="271"/>
      <c r="C7397" s="270"/>
      <c r="D7397" s="272"/>
      <c r="E7397" s="247"/>
      <c r="F7397" s="273"/>
      <c r="G7397" s="661"/>
      <c r="H7397" s="662"/>
    </row>
    <row r="7398" spans="1:8" s="240" customFormat="1">
      <c r="A7398" s="270"/>
      <c r="B7398" s="271"/>
      <c r="C7398" s="270"/>
      <c r="D7398" s="272"/>
      <c r="E7398" s="247"/>
      <c r="F7398" s="273"/>
      <c r="G7398" s="661"/>
      <c r="H7398" s="662"/>
    </row>
    <row r="7399" spans="1:8" s="240" customFormat="1">
      <c r="A7399" s="270"/>
      <c r="B7399" s="271"/>
      <c r="C7399" s="270"/>
      <c r="D7399" s="272"/>
      <c r="E7399" s="247"/>
      <c r="F7399" s="273"/>
      <c r="G7399" s="661"/>
      <c r="H7399" s="662"/>
    </row>
    <row r="7400" spans="1:8" s="240" customFormat="1">
      <c r="A7400" s="270"/>
      <c r="B7400" s="271"/>
      <c r="C7400" s="270"/>
      <c r="D7400" s="272"/>
      <c r="E7400" s="247"/>
      <c r="F7400" s="273"/>
      <c r="G7400" s="661"/>
      <c r="H7400" s="662"/>
    </row>
    <row r="7401" spans="1:8" s="240" customFormat="1">
      <c r="A7401" s="270"/>
      <c r="B7401" s="271"/>
      <c r="C7401" s="270"/>
      <c r="D7401" s="272"/>
      <c r="E7401" s="247"/>
      <c r="F7401" s="273"/>
      <c r="G7401" s="661"/>
      <c r="H7401" s="662"/>
    </row>
    <row r="7402" spans="1:8" s="240" customFormat="1">
      <c r="A7402" s="270"/>
      <c r="B7402" s="271"/>
      <c r="C7402" s="270"/>
      <c r="D7402" s="272"/>
      <c r="E7402" s="247"/>
      <c r="F7402" s="273"/>
      <c r="G7402" s="661"/>
      <c r="H7402" s="662"/>
    </row>
    <row r="7403" spans="1:8" s="240" customFormat="1">
      <c r="A7403" s="270"/>
      <c r="B7403" s="271"/>
      <c r="C7403" s="270"/>
      <c r="D7403" s="272"/>
      <c r="E7403" s="247"/>
      <c r="F7403" s="273"/>
      <c r="G7403" s="661"/>
      <c r="H7403" s="662"/>
    </row>
    <row r="7404" spans="1:8" s="240" customFormat="1">
      <c r="A7404" s="270"/>
      <c r="B7404" s="271"/>
      <c r="C7404" s="270"/>
      <c r="D7404" s="272"/>
      <c r="E7404" s="247"/>
      <c r="F7404" s="273"/>
      <c r="G7404" s="661"/>
      <c r="H7404" s="662"/>
    </row>
    <row r="7405" spans="1:8" s="240" customFormat="1">
      <c r="A7405" s="270"/>
      <c r="B7405" s="271"/>
      <c r="C7405" s="270"/>
      <c r="D7405" s="272"/>
      <c r="E7405" s="247"/>
      <c r="F7405" s="273"/>
      <c r="G7405" s="661"/>
      <c r="H7405" s="662"/>
    </row>
    <row r="7406" spans="1:8" s="240" customFormat="1">
      <c r="A7406" s="270"/>
      <c r="B7406" s="271"/>
      <c r="C7406" s="270"/>
      <c r="D7406" s="272"/>
      <c r="E7406" s="247"/>
      <c r="F7406" s="273"/>
      <c r="G7406" s="661"/>
      <c r="H7406" s="662"/>
    </row>
    <row r="7407" spans="1:8" s="240" customFormat="1">
      <c r="A7407" s="270"/>
      <c r="B7407" s="271"/>
      <c r="C7407" s="270"/>
      <c r="D7407" s="272"/>
      <c r="E7407" s="247"/>
      <c r="F7407" s="273"/>
      <c r="G7407" s="661"/>
      <c r="H7407" s="662"/>
    </row>
    <row r="7408" spans="1:8" s="240" customFormat="1">
      <c r="A7408" s="270"/>
      <c r="B7408" s="271"/>
      <c r="C7408" s="270"/>
      <c r="D7408" s="272"/>
      <c r="E7408" s="247"/>
      <c r="F7408" s="273"/>
      <c r="G7408" s="661"/>
      <c r="H7408" s="662"/>
    </row>
    <row r="7409" spans="1:8" s="240" customFormat="1">
      <c r="A7409" s="270"/>
      <c r="B7409" s="271"/>
      <c r="C7409" s="270"/>
      <c r="D7409" s="272"/>
      <c r="E7409" s="247"/>
      <c r="F7409" s="273"/>
      <c r="G7409" s="661"/>
      <c r="H7409" s="662"/>
    </row>
    <row r="7410" spans="1:8" s="240" customFormat="1">
      <c r="A7410" s="270"/>
      <c r="B7410" s="271"/>
      <c r="C7410" s="270"/>
      <c r="D7410" s="272"/>
      <c r="E7410" s="247"/>
      <c r="F7410" s="273"/>
      <c r="G7410" s="661"/>
      <c r="H7410" s="662"/>
    </row>
    <row r="7411" spans="1:8" s="240" customFormat="1">
      <c r="A7411" s="270"/>
      <c r="B7411" s="271"/>
      <c r="C7411" s="270"/>
      <c r="D7411" s="272"/>
      <c r="E7411" s="247"/>
      <c r="F7411" s="273"/>
      <c r="G7411" s="661"/>
      <c r="H7411" s="662"/>
    </row>
    <row r="7412" spans="1:8" s="240" customFormat="1">
      <c r="A7412" s="270"/>
      <c r="B7412" s="271"/>
      <c r="C7412" s="270"/>
      <c r="D7412" s="272"/>
      <c r="E7412" s="247"/>
      <c r="F7412" s="273"/>
      <c r="G7412" s="661"/>
      <c r="H7412" s="662"/>
    </row>
    <row r="7413" spans="1:8" s="240" customFormat="1">
      <c r="A7413" s="270"/>
      <c r="B7413" s="271"/>
      <c r="C7413" s="270"/>
      <c r="D7413" s="272"/>
      <c r="E7413" s="247"/>
      <c r="F7413" s="273"/>
      <c r="G7413" s="661"/>
      <c r="H7413" s="662"/>
    </row>
    <row r="7414" spans="1:8" s="240" customFormat="1">
      <c r="A7414" s="270"/>
      <c r="B7414" s="271"/>
      <c r="C7414" s="270"/>
      <c r="D7414" s="272"/>
      <c r="E7414" s="247"/>
      <c r="F7414" s="273"/>
      <c r="G7414" s="661"/>
      <c r="H7414" s="662"/>
    </row>
    <row r="7415" spans="1:8" s="240" customFormat="1">
      <c r="A7415" s="270"/>
      <c r="B7415" s="271"/>
      <c r="C7415" s="270"/>
      <c r="D7415" s="272"/>
      <c r="E7415" s="247"/>
      <c r="F7415" s="273"/>
      <c r="G7415" s="661"/>
      <c r="H7415" s="662"/>
    </row>
    <row r="7416" spans="1:8" s="240" customFormat="1">
      <c r="A7416" s="270"/>
      <c r="B7416" s="271"/>
      <c r="C7416" s="270"/>
      <c r="D7416" s="272"/>
      <c r="E7416" s="247"/>
      <c r="F7416" s="273"/>
      <c r="G7416" s="661"/>
      <c r="H7416" s="662"/>
    </row>
    <row r="7417" spans="1:8" s="240" customFormat="1">
      <c r="A7417" s="270"/>
      <c r="B7417" s="271"/>
      <c r="C7417" s="270"/>
      <c r="D7417" s="272"/>
      <c r="E7417" s="247"/>
      <c r="F7417" s="273"/>
      <c r="G7417" s="661"/>
      <c r="H7417" s="662"/>
    </row>
    <row r="7418" spans="1:8" s="240" customFormat="1">
      <c r="A7418" s="270"/>
      <c r="B7418" s="271"/>
      <c r="C7418" s="270"/>
      <c r="D7418" s="272"/>
      <c r="E7418" s="247"/>
      <c r="F7418" s="273"/>
      <c r="G7418" s="661"/>
      <c r="H7418" s="662"/>
    </row>
    <row r="7419" spans="1:8" s="240" customFormat="1">
      <c r="A7419" s="270"/>
      <c r="B7419" s="271"/>
      <c r="C7419" s="270"/>
      <c r="D7419" s="272"/>
      <c r="E7419" s="247"/>
      <c r="F7419" s="273"/>
      <c r="G7419" s="661"/>
      <c r="H7419" s="662"/>
    </row>
    <row r="7420" spans="1:8" s="240" customFormat="1">
      <c r="A7420" s="270"/>
      <c r="B7420" s="271"/>
      <c r="C7420" s="270"/>
      <c r="D7420" s="272"/>
      <c r="E7420" s="247"/>
      <c r="F7420" s="273"/>
      <c r="G7420" s="661"/>
      <c r="H7420" s="662"/>
    </row>
    <row r="7421" spans="1:8" s="240" customFormat="1">
      <c r="A7421" s="270"/>
      <c r="B7421" s="271"/>
      <c r="C7421" s="270"/>
      <c r="D7421" s="272"/>
      <c r="E7421" s="247"/>
      <c r="F7421" s="273"/>
      <c r="G7421" s="661"/>
      <c r="H7421" s="662"/>
    </row>
    <row r="7422" spans="1:8" s="240" customFormat="1">
      <c r="A7422" s="270"/>
      <c r="B7422" s="271"/>
      <c r="C7422" s="270"/>
      <c r="D7422" s="272"/>
      <c r="E7422" s="247"/>
      <c r="F7422" s="273"/>
      <c r="G7422" s="661"/>
      <c r="H7422" s="662"/>
    </row>
    <row r="7423" spans="1:8" s="240" customFormat="1">
      <c r="A7423" s="270"/>
      <c r="B7423" s="271"/>
      <c r="C7423" s="270"/>
      <c r="D7423" s="272"/>
      <c r="E7423" s="247"/>
      <c r="F7423" s="273"/>
      <c r="G7423" s="661"/>
      <c r="H7423" s="662"/>
    </row>
    <row r="7424" spans="1:8" s="240" customFormat="1">
      <c r="A7424" s="270"/>
      <c r="B7424" s="271"/>
      <c r="C7424" s="270"/>
      <c r="D7424" s="272"/>
      <c r="E7424" s="247"/>
      <c r="F7424" s="273"/>
      <c r="G7424" s="661"/>
      <c r="H7424" s="662"/>
    </row>
    <row r="7425" spans="1:8" s="240" customFormat="1">
      <c r="A7425" s="270"/>
      <c r="B7425" s="271"/>
      <c r="C7425" s="270"/>
      <c r="D7425" s="272"/>
      <c r="E7425" s="247"/>
      <c r="F7425" s="273"/>
      <c r="G7425" s="661"/>
      <c r="H7425" s="662"/>
    </row>
    <row r="7426" spans="1:8" s="240" customFormat="1">
      <c r="A7426" s="270"/>
      <c r="B7426" s="271"/>
      <c r="C7426" s="270"/>
      <c r="D7426" s="272"/>
      <c r="E7426" s="247"/>
      <c r="F7426" s="273"/>
      <c r="G7426" s="661"/>
      <c r="H7426" s="662"/>
    </row>
    <row r="7427" spans="1:8" s="240" customFormat="1">
      <c r="A7427" s="270"/>
      <c r="B7427" s="271"/>
      <c r="C7427" s="270"/>
      <c r="D7427" s="272"/>
      <c r="E7427" s="247"/>
      <c r="F7427" s="273"/>
      <c r="G7427" s="661"/>
      <c r="H7427" s="662"/>
    </row>
    <row r="7428" spans="1:8" s="240" customFormat="1">
      <c r="A7428" s="270"/>
      <c r="B7428" s="271"/>
      <c r="C7428" s="270"/>
      <c r="D7428" s="272"/>
      <c r="E7428" s="247"/>
      <c r="F7428" s="273"/>
      <c r="G7428" s="661"/>
      <c r="H7428" s="662"/>
    </row>
    <row r="7429" spans="1:8" s="240" customFormat="1">
      <c r="A7429" s="270"/>
      <c r="B7429" s="271"/>
      <c r="C7429" s="270"/>
      <c r="D7429" s="272"/>
      <c r="E7429" s="247"/>
      <c r="F7429" s="273"/>
      <c r="G7429" s="661"/>
      <c r="H7429" s="662"/>
    </row>
    <row r="7430" spans="1:8" s="240" customFormat="1">
      <c r="A7430" s="270"/>
      <c r="B7430" s="271"/>
      <c r="C7430" s="270"/>
      <c r="D7430" s="272"/>
      <c r="E7430" s="247"/>
      <c r="F7430" s="273"/>
      <c r="G7430" s="661"/>
      <c r="H7430" s="662"/>
    </row>
    <row r="7431" spans="1:8" s="240" customFormat="1">
      <c r="A7431" s="270"/>
      <c r="B7431" s="271"/>
      <c r="C7431" s="270"/>
      <c r="D7431" s="272"/>
      <c r="E7431" s="247"/>
      <c r="F7431" s="273"/>
      <c r="G7431" s="661"/>
      <c r="H7431" s="662"/>
    </row>
    <row r="7432" spans="1:8" s="240" customFormat="1">
      <c r="A7432" s="270"/>
      <c r="B7432" s="271"/>
      <c r="C7432" s="270"/>
      <c r="D7432" s="272"/>
      <c r="E7432" s="247"/>
      <c r="F7432" s="273"/>
      <c r="G7432" s="661"/>
      <c r="H7432" s="662"/>
    </row>
    <row r="7433" spans="1:8" s="240" customFormat="1">
      <c r="A7433" s="270"/>
      <c r="B7433" s="271"/>
      <c r="C7433" s="270"/>
      <c r="D7433" s="272"/>
      <c r="E7433" s="247"/>
      <c r="F7433" s="273"/>
      <c r="G7433" s="661"/>
      <c r="H7433" s="662"/>
    </row>
    <row r="7434" spans="1:8" s="240" customFormat="1">
      <c r="A7434" s="270"/>
      <c r="B7434" s="271"/>
      <c r="C7434" s="270"/>
      <c r="D7434" s="272"/>
      <c r="E7434" s="247"/>
      <c r="F7434" s="273"/>
      <c r="G7434" s="661"/>
      <c r="H7434" s="662"/>
    </row>
    <row r="7435" spans="1:8" s="240" customFormat="1">
      <c r="A7435" s="270"/>
      <c r="B7435" s="271"/>
      <c r="C7435" s="270"/>
      <c r="D7435" s="272"/>
      <c r="E7435" s="247"/>
      <c r="F7435" s="273"/>
      <c r="G7435" s="661"/>
      <c r="H7435" s="662"/>
    </row>
    <row r="7436" spans="1:8" s="240" customFormat="1">
      <c r="A7436" s="270"/>
      <c r="B7436" s="271"/>
      <c r="C7436" s="270"/>
      <c r="D7436" s="272"/>
      <c r="E7436" s="247"/>
      <c r="F7436" s="273"/>
      <c r="G7436" s="661"/>
      <c r="H7436" s="662"/>
    </row>
    <row r="7437" spans="1:8" s="240" customFormat="1">
      <c r="A7437" s="270"/>
      <c r="B7437" s="271"/>
      <c r="C7437" s="270"/>
      <c r="D7437" s="272"/>
      <c r="E7437" s="247"/>
      <c r="F7437" s="273"/>
      <c r="G7437" s="661"/>
      <c r="H7437" s="662"/>
    </row>
    <row r="7438" spans="1:8" s="240" customFormat="1">
      <c r="A7438" s="270"/>
      <c r="B7438" s="271"/>
      <c r="C7438" s="270"/>
      <c r="D7438" s="272"/>
      <c r="E7438" s="247"/>
      <c r="F7438" s="273"/>
      <c r="G7438" s="661"/>
      <c r="H7438" s="662"/>
    </row>
    <row r="7439" spans="1:8" s="240" customFormat="1">
      <c r="A7439" s="270"/>
      <c r="B7439" s="271"/>
      <c r="C7439" s="270"/>
      <c r="D7439" s="272"/>
      <c r="E7439" s="247"/>
      <c r="F7439" s="273"/>
      <c r="G7439" s="661"/>
      <c r="H7439" s="662"/>
    </row>
    <row r="7440" spans="1:8" s="240" customFormat="1">
      <c r="A7440" s="270"/>
      <c r="B7440" s="271"/>
      <c r="C7440" s="270"/>
      <c r="D7440" s="272"/>
      <c r="E7440" s="247"/>
      <c r="F7440" s="273"/>
      <c r="G7440" s="661"/>
      <c r="H7440" s="662"/>
    </row>
    <row r="7441" spans="1:8" s="240" customFormat="1">
      <c r="A7441" s="270"/>
      <c r="B7441" s="271"/>
      <c r="C7441" s="270"/>
      <c r="D7441" s="272"/>
      <c r="E7441" s="247"/>
      <c r="F7441" s="273"/>
      <c r="G7441" s="661"/>
      <c r="H7441" s="662"/>
    </row>
    <row r="7442" spans="1:8" s="240" customFormat="1">
      <c r="A7442" s="270"/>
      <c r="B7442" s="271"/>
      <c r="C7442" s="270"/>
      <c r="D7442" s="272"/>
      <c r="E7442" s="247"/>
      <c r="F7442" s="273"/>
      <c r="G7442" s="661"/>
      <c r="H7442" s="662"/>
    </row>
    <row r="7443" spans="1:8" s="240" customFormat="1">
      <c r="A7443" s="270"/>
      <c r="B7443" s="271"/>
      <c r="C7443" s="270"/>
      <c r="D7443" s="272"/>
      <c r="E7443" s="247"/>
      <c r="F7443" s="273"/>
      <c r="G7443" s="661"/>
      <c r="H7443" s="662"/>
    </row>
    <row r="7444" spans="1:8" s="240" customFormat="1">
      <c r="A7444" s="270"/>
      <c r="B7444" s="271"/>
      <c r="C7444" s="270"/>
      <c r="D7444" s="272"/>
      <c r="E7444" s="247"/>
      <c r="F7444" s="273"/>
      <c r="G7444" s="661"/>
      <c r="H7444" s="662"/>
    </row>
    <row r="7445" spans="1:8" s="240" customFormat="1">
      <c r="A7445" s="270"/>
      <c r="B7445" s="271"/>
      <c r="C7445" s="270"/>
      <c r="D7445" s="272"/>
      <c r="E7445" s="247"/>
      <c r="F7445" s="273"/>
      <c r="G7445" s="661"/>
      <c r="H7445" s="662"/>
    </row>
    <row r="7446" spans="1:8" s="240" customFormat="1">
      <c r="A7446" s="270"/>
      <c r="B7446" s="271"/>
      <c r="C7446" s="270"/>
      <c r="D7446" s="272"/>
      <c r="E7446" s="247"/>
      <c r="F7446" s="273"/>
      <c r="G7446" s="661"/>
      <c r="H7446" s="662"/>
    </row>
    <row r="7447" spans="1:8" s="240" customFormat="1">
      <c r="A7447" s="270"/>
      <c r="B7447" s="271"/>
      <c r="C7447" s="270"/>
      <c r="D7447" s="272"/>
      <c r="E7447" s="247"/>
      <c r="F7447" s="273"/>
      <c r="G7447" s="661"/>
      <c r="H7447" s="662"/>
    </row>
    <row r="7448" spans="1:8" s="240" customFormat="1">
      <c r="A7448" s="270"/>
      <c r="B7448" s="271"/>
      <c r="C7448" s="270"/>
      <c r="D7448" s="272"/>
      <c r="E7448" s="247"/>
      <c r="F7448" s="273"/>
      <c r="G7448" s="661"/>
      <c r="H7448" s="662"/>
    </row>
    <row r="7449" spans="1:8" s="240" customFormat="1">
      <c r="A7449" s="270"/>
      <c r="B7449" s="271"/>
      <c r="C7449" s="270"/>
      <c r="D7449" s="272"/>
      <c r="E7449" s="247"/>
      <c r="F7449" s="273"/>
      <c r="G7449" s="661"/>
      <c r="H7449" s="662"/>
    </row>
    <row r="7450" spans="1:8" s="240" customFormat="1">
      <c r="A7450" s="270"/>
      <c r="B7450" s="271"/>
      <c r="C7450" s="270"/>
      <c r="D7450" s="272"/>
      <c r="E7450" s="247"/>
      <c r="F7450" s="273"/>
      <c r="G7450" s="661"/>
      <c r="H7450" s="662"/>
    </row>
    <row r="7451" spans="1:8" s="240" customFormat="1">
      <c r="A7451" s="270"/>
      <c r="B7451" s="271"/>
      <c r="C7451" s="270"/>
      <c r="D7451" s="272"/>
      <c r="E7451" s="247"/>
      <c r="F7451" s="273"/>
      <c r="G7451" s="661"/>
      <c r="H7451" s="662"/>
    </row>
    <row r="7452" spans="1:8" s="240" customFormat="1">
      <c r="A7452" s="270"/>
      <c r="B7452" s="271"/>
      <c r="C7452" s="270"/>
      <c r="D7452" s="272"/>
      <c r="E7452" s="247"/>
      <c r="F7452" s="273"/>
      <c r="G7452" s="661"/>
      <c r="H7452" s="662"/>
    </row>
    <row r="7453" spans="1:8" s="240" customFormat="1">
      <c r="A7453" s="270"/>
      <c r="B7453" s="271"/>
      <c r="C7453" s="270"/>
      <c r="D7453" s="272"/>
      <c r="E7453" s="247"/>
      <c r="F7453" s="273"/>
      <c r="G7453" s="661"/>
      <c r="H7453" s="662"/>
    </row>
    <row r="7454" spans="1:8" s="240" customFormat="1">
      <c r="A7454" s="270"/>
      <c r="B7454" s="271"/>
      <c r="C7454" s="270"/>
      <c r="D7454" s="272"/>
      <c r="E7454" s="247"/>
      <c r="F7454" s="273"/>
      <c r="G7454" s="661"/>
      <c r="H7454" s="662"/>
    </row>
    <row r="7455" spans="1:8" s="240" customFormat="1">
      <c r="A7455" s="270"/>
      <c r="B7455" s="271"/>
      <c r="C7455" s="270"/>
      <c r="D7455" s="272"/>
      <c r="E7455" s="247"/>
      <c r="F7455" s="273"/>
      <c r="G7455" s="661"/>
      <c r="H7455" s="662"/>
    </row>
    <row r="7456" spans="1:8" s="240" customFormat="1">
      <c r="A7456" s="270"/>
      <c r="B7456" s="271"/>
      <c r="C7456" s="270"/>
      <c r="D7456" s="272"/>
      <c r="E7456" s="247"/>
      <c r="F7456" s="273"/>
      <c r="G7456" s="661"/>
      <c r="H7456" s="662"/>
    </row>
    <row r="7457" spans="1:8" s="240" customFormat="1">
      <c r="A7457" s="270"/>
      <c r="B7457" s="271"/>
      <c r="C7457" s="270"/>
      <c r="D7457" s="272"/>
      <c r="E7457" s="247"/>
      <c r="F7457" s="273"/>
      <c r="G7457" s="661"/>
      <c r="H7457" s="662"/>
    </row>
    <row r="7458" spans="1:8" s="240" customFormat="1">
      <c r="A7458" s="270"/>
      <c r="B7458" s="271"/>
      <c r="C7458" s="270"/>
      <c r="D7458" s="272"/>
      <c r="E7458" s="247"/>
      <c r="F7458" s="273"/>
      <c r="G7458" s="661"/>
      <c r="H7458" s="662"/>
    </row>
    <row r="7459" spans="1:8" s="240" customFormat="1">
      <c r="A7459" s="270"/>
      <c r="B7459" s="271"/>
      <c r="C7459" s="270"/>
      <c r="D7459" s="272"/>
      <c r="E7459" s="247"/>
      <c r="F7459" s="273"/>
      <c r="G7459" s="661"/>
      <c r="H7459" s="662"/>
    </row>
    <row r="7460" spans="1:8" s="240" customFormat="1">
      <c r="A7460" s="270"/>
      <c r="B7460" s="271"/>
      <c r="C7460" s="270"/>
      <c r="D7460" s="272"/>
      <c r="E7460" s="247"/>
      <c r="F7460" s="273"/>
      <c r="G7460" s="661"/>
      <c r="H7460" s="662"/>
    </row>
    <row r="7461" spans="1:8" s="240" customFormat="1">
      <c r="A7461" s="270"/>
      <c r="B7461" s="271"/>
      <c r="C7461" s="270"/>
      <c r="D7461" s="272"/>
      <c r="E7461" s="247"/>
      <c r="F7461" s="273"/>
      <c r="G7461" s="661"/>
      <c r="H7461" s="662"/>
    </row>
    <row r="7462" spans="1:8" s="240" customFormat="1">
      <c r="A7462" s="270"/>
      <c r="B7462" s="271"/>
      <c r="C7462" s="270"/>
      <c r="D7462" s="272"/>
      <c r="E7462" s="247"/>
      <c r="F7462" s="273"/>
      <c r="G7462" s="661"/>
      <c r="H7462" s="662"/>
    </row>
    <row r="7463" spans="1:8" s="240" customFormat="1">
      <c r="A7463" s="270"/>
      <c r="B7463" s="271"/>
      <c r="C7463" s="270"/>
      <c r="D7463" s="272"/>
      <c r="E7463" s="247"/>
      <c r="F7463" s="273"/>
      <c r="G7463" s="661"/>
      <c r="H7463" s="662"/>
    </row>
    <row r="7464" spans="1:8" s="240" customFormat="1">
      <c r="A7464" s="270"/>
      <c r="B7464" s="271"/>
      <c r="C7464" s="270"/>
      <c r="D7464" s="272"/>
      <c r="E7464" s="247"/>
      <c r="F7464" s="273"/>
      <c r="G7464" s="661"/>
      <c r="H7464" s="662"/>
    </row>
    <row r="7465" spans="1:8" s="240" customFormat="1">
      <c r="A7465" s="270"/>
      <c r="B7465" s="271"/>
      <c r="C7465" s="270"/>
      <c r="D7465" s="272"/>
      <c r="E7465" s="247"/>
      <c r="F7465" s="273"/>
      <c r="G7465" s="661"/>
      <c r="H7465" s="662"/>
    </row>
    <row r="7466" spans="1:8" s="240" customFormat="1">
      <c r="A7466" s="270"/>
      <c r="B7466" s="271"/>
      <c r="C7466" s="270"/>
      <c r="D7466" s="272"/>
      <c r="E7466" s="247"/>
      <c r="F7466" s="273"/>
      <c r="G7466" s="661"/>
      <c r="H7466" s="662"/>
    </row>
    <row r="7467" spans="1:8" s="240" customFormat="1">
      <c r="A7467" s="270"/>
      <c r="B7467" s="271"/>
      <c r="C7467" s="270"/>
      <c r="D7467" s="272"/>
      <c r="E7467" s="247"/>
      <c r="F7467" s="273"/>
      <c r="G7467" s="661"/>
      <c r="H7467" s="662"/>
    </row>
    <row r="7468" spans="1:8" s="240" customFormat="1">
      <c r="A7468" s="270"/>
      <c r="B7468" s="271"/>
      <c r="C7468" s="270"/>
      <c r="D7468" s="272"/>
      <c r="E7468" s="247"/>
      <c r="F7468" s="273"/>
      <c r="G7468" s="661"/>
      <c r="H7468" s="662"/>
    </row>
    <row r="7469" spans="1:8" s="240" customFormat="1">
      <c r="A7469" s="270"/>
      <c r="B7469" s="271"/>
      <c r="C7469" s="270"/>
      <c r="D7469" s="272"/>
      <c r="E7469" s="247"/>
      <c r="F7469" s="273"/>
      <c r="G7469" s="661"/>
      <c r="H7469" s="662"/>
    </row>
    <row r="7470" spans="1:8" s="240" customFormat="1">
      <c r="A7470" s="270"/>
      <c r="B7470" s="271"/>
      <c r="C7470" s="270"/>
      <c r="D7470" s="272"/>
      <c r="E7470" s="247"/>
      <c r="F7470" s="273"/>
      <c r="G7470" s="661"/>
      <c r="H7470" s="662"/>
    </row>
    <row r="7471" spans="1:8" s="240" customFormat="1">
      <c r="A7471" s="270"/>
      <c r="B7471" s="271"/>
      <c r="C7471" s="270"/>
      <c r="D7471" s="272"/>
      <c r="E7471" s="247"/>
      <c r="F7471" s="273"/>
      <c r="G7471" s="661"/>
      <c r="H7471" s="662"/>
    </row>
    <row r="7472" spans="1:8" s="240" customFormat="1">
      <c r="A7472" s="270"/>
      <c r="B7472" s="271"/>
      <c r="C7472" s="270"/>
      <c r="D7472" s="272"/>
      <c r="E7472" s="247"/>
      <c r="F7472" s="273"/>
      <c r="G7472" s="661"/>
      <c r="H7472" s="662"/>
    </row>
    <row r="7473" spans="1:8" s="240" customFormat="1">
      <c r="A7473" s="270"/>
      <c r="B7473" s="271"/>
      <c r="C7473" s="270"/>
      <c r="D7473" s="272"/>
      <c r="E7473" s="247"/>
      <c r="F7473" s="273"/>
      <c r="G7473" s="661"/>
      <c r="H7473" s="662"/>
    </row>
    <row r="7474" spans="1:8" s="240" customFormat="1">
      <c r="A7474" s="270"/>
      <c r="B7474" s="271"/>
      <c r="C7474" s="270"/>
      <c r="D7474" s="272"/>
      <c r="E7474" s="247"/>
      <c r="F7474" s="273"/>
      <c r="G7474" s="661"/>
      <c r="H7474" s="662"/>
    </row>
    <row r="7475" spans="1:8" s="240" customFormat="1">
      <c r="A7475" s="270"/>
      <c r="B7475" s="271"/>
      <c r="C7475" s="270"/>
      <c r="D7475" s="272"/>
      <c r="E7475" s="247"/>
      <c r="F7475" s="273"/>
      <c r="G7475" s="661"/>
      <c r="H7475" s="662"/>
    </row>
    <row r="7476" spans="1:8" s="240" customFormat="1">
      <c r="A7476" s="270"/>
      <c r="B7476" s="271"/>
      <c r="C7476" s="270"/>
      <c r="D7476" s="272"/>
      <c r="E7476" s="247"/>
      <c r="F7476" s="273"/>
      <c r="G7476" s="661"/>
      <c r="H7476" s="662"/>
    </row>
    <row r="7477" spans="1:8" s="240" customFormat="1">
      <c r="A7477" s="270"/>
      <c r="B7477" s="271"/>
      <c r="C7477" s="270"/>
      <c r="D7477" s="272"/>
      <c r="E7477" s="247"/>
      <c r="F7477" s="273"/>
      <c r="G7477" s="661"/>
      <c r="H7477" s="662"/>
    </row>
    <row r="7478" spans="1:8" s="240" customFormat="1">
      <c r="A7478" s="270"/>
      <c r="B7478" s="271"/>
      <c r="C7478" s="270"/>
      <c r="D7478" s="272"/>
      <c r="E7478" s="247"/>
      <c r="F7478" s="273"/>
      <c r="G7478" s="661"/>
      <c r="H7478" s="662"/>
    </row>
    <row r="7479" spans="1:8" s="240" customFormat="1">
      <c r="A7479" s="270"/>
      <c r="B7479" s="271"/>
      <c r="C7479" s="270"/>
      <c r="D7479" s="272"/>
      <c r="E7479" s="247"/>
      <c r="F7479" s="273"/>
      <c r="G7479" s="661"/>
      <c r="H7479" s="662"/>
    </row>
    <row r="7480" spans="1:8" s="240" customFormat="1">
      <c r="A7480" s="270"/>
      <c r="B7480" s="271"/>
      <c r="C7480" s="270"/>
      <c r="D7480" s="272"/>
      <c r="E7480" s="247"/>
      <c r="F7480" s="273"/>
      <c r="G7480" s="661"/>
      <c r="H7480" s="662"/>
    </row>
    <row r="7481" spans="1:8" s="240" customFormat="1">
      <c r="A7481" s="270"/>
      <c r="B7481" s="271"/>
      <c r="C7481" s="270"/>
      <c r="D7481" s="272"/>
      <c r="E7481" s="247"/>
      <c r="F7481" s="273"/>
      <c r="G7481" s="661"/>
      <c r="H7481" s="662"/>
    </row>
    <row r="7482" spans="1:8" s="240" customFormat="1">
      <c r="A7482" s="270"/>
      <c r="B7482" s="271"/>
      <c r="C7482" s="270"/>
      <c r="D7482" s="272"/>
      <c r="E7482" s="247"/>
      <c r="F7482" s="273"/>
      <c r="G7482" s="661"/>
      <c r="H7482" s="662"/>
    </row>
    <row r="7483" spans="1:8" s="240" customFormat="1">
      <c r="A7483" s="270"/>
      <c r="B7483" s="271"/>
      <c r="C7483" s="270"/>
      <c r="D7483" s="272"/>
      <c r="E7483" s="247"/>
      <c r="F7483" s="273"/>
      <c r="G7483" s="661"/>
      <c r="H7483" s="662"/>
    </row>
    <row r="7484" spans="1:8" s="240" customFormat="1">
      <c r="A7484" s="270"/>
      <c r="B7484" s="271"/>
      <c r="C7484" s="270"/>
      <c r="D7484" s="272"/>
      <c r="E7484" s="247"/>
      <c r="F7484" s="273"/>
      <c r="G7484" s="661"/>
      <c r="H7484" s="662"/>
    </row>
    <row r="7485" spans="1:8" s="240" customFormat="1">
      <c r="A7485" s="270"/>
      <c r="B7485" s="271"/>
      <c r="C7485" s="270"/>
      <c r="D7485" s="272"/>
      <c r="E7485" s="247"/>
      <c r="F7485" s="273"/>
      <c r="G7485" s="661"/>
      <c r="H7485" s="662"/>
    </row>
    <row r="7486" spans="1:8" s="240" customFormat="1">
      <c r="A7486" s="270"/>
      <c r="B7486" s="271"/>
      <c r="C7486" s="270"/>
      <c r="D7486" s="272"/>
      <c r="E7486" s="247"/>
      <c r="F7486" s="273"/>
      <c r="G7486" s="661"/>
      <c r="H7486" s="662"/>
    </row>
    <row r="7487" spans="1:8" s="240" customFormat="1">
      <c r="A7487" s="270"/>
      <c r="B7487" s="271"/>
      <c r="C7487" s="270"/>
      <c r="D7487" s="272"/>
      <c r="E7487" s="247"/>
      <c r="F7487" s="273"/>
      <c r="G7487" s="661"/>
      <c r="H7487" s="662"/>
    </row>
    <row r="7488" spans="1:8" s="240" customFormat="1">
      <c r="A7488" s="270"/>
      <c r="B7488" s="271"/>
      <c r="C7488" s="270"/>
      <c r="D7488" s="272"/>
      <c r="E7488" s="247"/>
      <c r="F7488" s="273"/>
      <c r="G7488" s="661"/>
      <c r="H7488" s="662"/>
    </row>
    <row r="7489" spans="1:8" s="240" customFormat="1">
      <c r="A7489" s="270"/>
      <c r="B7489" s="271"/>
      <c r="C7489" s="270"/>
      <c r="D7489" s="272"/>
      <c r="E7489" s="247"/>
      <c r="F7489" s="273"/>
      <c r="G7489" s="661"/>
      <c r="H7489" s="662"/>
    </row>
    <row r="7490" spans="1:8" s="240" customFormat="1">
      <c r="A7490" s="270"/>
      <c r="B7490" s="271"/>
      <c r="C7490" s="270"/>
      <c r="D7490" s="272"/>
      <c r="E7490" s="247"/>
      <c r="F7490" s="273"/>
      <c r="G7490" s="661"/>
      <c r="H7490" s="662"/>
    </row>
    <row r="7491" spans="1:8" s="240" customFormat="1">
      <c r="A7491" s="270"/>
      <c r="B7491" s="271"/>
      <c r="C7491" s="270"/>
      <c r="D7491" s="272"/>
      <c r="E7491" s="247"/>
      <c r="F7491" s="273"/>
      <c r="G7491" s="661"/>
      <c r="H7491" s="662"/>
    </row>
    <row r="7492" spans="1:8" s="240" customFormat="1">
      <c r="A7492" s="270"/>
      <c r="B7492" s="271"/>
      <c r="C7492" s="270"/>
      <c r="D7492" s="272"/>
      <c r="E7492" s="247"/>
      <c r="F7492" s="273"/>
      <c r="G7492" s="661"/>
      <c r="H7492" s="662"/>
    </row>
    <row r="7493" spans="1:8" s="240" customFormat="1">
      <c r="A7493" s="270"/>
      <c r="B7493" s="271"/>
      <c r="C7493" s="270"/>
      <c r="D7493" s="272"/>
      <c r="E7493" s="247"/>
      <c r="F7493" s="273"/>
      <c r="G7493" s="661"/>
      <c r="H7493" s="662"/>
    </row>
    <row r="7494" spans="1:8" s="240" customFormat="1">
      <c r="A7494" s="270"/>
      <c r="B7494" s="271"/>
      <c r="C7494" s="270"/>
      <c r="D7494" s="272"/>
      <c r="E7494" s="247"/>
      <c r="F7494" s="273"/>
      <c r="G7494" s="661"/>
      <c r="H7494" s="662"/>
    </row>
    <row r="7495" spans="1:8" s="240" customFormat="1">
      <c r="A7495" s="270"/>
      <c r="B7495" s="271"/>
      <c r="C7495" s="270"/>
      <c r="D7495" s="272"/>
      <c r="E7495" s="247"/>
      <c r="F7495" s="273"/>
      <c r="G7495" s="661"/>
      <c r="H7495" s="662"/>
    </row>
    <row r="7496" spans="1:8" s="240" customFormat="1">
      <c r="A7496" s="270"/>
      <c r="B7496" s="271"/>
      <c r="C7496" s="270"/>
      <c r="D7496" s="272"/>
      <c r="E7496" s="247"/>
      <c r="F7496" s="273"/>
      <c r="G7496" s="661"/>
      <c r="H7496" s="662"/>
    </row>
    <row r="7497" spans="1:8" s="240" customFormat="1">
      <c r="A7497" s="270"/>
      <c r="B7497" s="271"/>
      <c r="C7497" s="270"/>
      <c r="D7497" s="272"/>
      <c r="E7497" s="247"/>
      <c r="F7497" s="273"/>
      <c r="G7497" s="661"/>
      <c r="H7497" s="662"/>
    </row>
    <row r="7498" spans="1:8" s="240" customFormat="1">
      <c r="A7498" s="270"/>
      <c r="B7498" s="271"/>
      <c r="C7498" s="270"/>
      <c r="D7498" s="272"/>
      <c r="E7498" s="247"/>
      <c r="F7498" s="273"/>
      <c r="G7498" s="661"/>
      <c r="H7498" s="662"/>
    </row>
    <row r="7499" spans="1:8" s="240" customFormat="1">
      <c r="A7499" s="270"/>
      <c r="B7499" s="271"/>
      <c r="C7499" s="270"/>
      <c r="D7499" s="272"/>
      <c r="E7499" s="247"/>
      <c r="F7499" s="273"/>
      <c r="G7499" s="661"/>
      <c r="H7499" s="662"/>
    </row>
    <row r="7500" spans="1:8" s="240" customFormat="1">
      <c r="A7500" s="270"/>
      <c r="B7500" s="271"/>
      <c r="C7500" s="270"/>
      <c r="D7500" s="272"/>
      <c r="E7500" s="247"/>
      <c r="F7500" s="273"/>
      <c r="G7500" s="661"/>
      <c r="H7500" s="662"/>
    </row>
    <row r="7501" spans="1:8" s="240" customFormat="1">
      <c r="A7501" s="270"/>
      <c r="B7501" s="271"/>
      <c r="C7501" s="270"/>
      <c r="D7501" s="272"/>
      <c r="E7501" s="247"/>
      <c r="F7501" s="273"/>
      <c r="G7501" s="661"/>
      <c r="H7501" s="662"/>
    </row>
    <row r="7502" spans="1:8" s="240" customFormat="1">
      <c r="A7502" s="270"/>
      <c r="B7502" s="271"/>
      <c r="C7502" s="270"/>
      <c r="D7502" s="272"/>
      <c r="E7502" s="247"/>
      <c r="F7502" s="273"/>
      <c r="G7502" s="661"/>
      <c r="H7502" s="662"/>
    </row>
    <row r="7503" spans="1:8" s="240" customFormat="1">
      <c r="A7503" s="270"/>
      <c r="B7503" s="271"/>
      <c r="C7503" s="270"/>
      <c r="D7503" s="272"/>
      <c r="E7503" s="247"/>
      <c r="F7503" s="273"/>
      <c r="G7503" s="661"/>
      <c r="H7503" s="662"/>
    </row>
    <row r="7504" spans="1:8" s="240" customFormat="1">
      <c r="A7504" s="270"/>
      <c r="B7504" s="271"/>
      <c r="C7504" s="270"/>
      <c r="D7504" s="272"/>
      <c r="E7504" s="247"/>
      <c r="F7504" s="273"/>
      <c r="G7504" s="661"/>
      <c r="H7504" s="662"/>
    </row>
    <row r="7505" spans="1:8" s="240" customFormat="1">
      <c r="A7505" s="270"/>
      <c r="B7505" s="271"/>
      <c r="C7505" s="270"/>
      <c r="D7505" s="272"/>
      <c r="E7505" s="247"/>
      <c r="F7505" s="273"/>
      <c r="G7505" s="661"/>
      <c r="H7505" s="662"/>
    </row>
    <row r="7506" spans="1:8" s="240" customFormat="1">
      <c r="A7506" s="270"/>
      <c r="B7506" s="271"/>
      <c r="C7506" s="270"/>
      <c r="D7506" s="272"/>
      <c r="E7506" s="247"/>
      <c r="F7506" s="273"/>
      <c r="G7506" s="661"/>
      <c r="H7506" s="662"/>
    </row>
    <row r="7507" spans="1:8" s="240" customFormat="1">
      <c r="A7507" s="270"/>
      <c r="B7507" s="271"/>
      <c r="C7507" s="270"/>
      <c r="D7507" s="272"/>
      <c r="E7507" s="247"/>
      <c r="F7507" s="273"/>
      <c r="G7507" s="661"/>
      <c r="H7507" s="662"/>
    </row>
    <row r="7508" spans="1:8" s="240" customFormat="1">
      <c r="A7508" s="270"/>
      <c r="B7508" s="271"/>
      <c r="C7508" s="270"/>
      <c r="D7508" s="272"/>
      <c r="E7508" s="247"/>
      <c r="F7508" s="273"/>
      <c r="G7508" s="661"/>
      <c r="H7508" s="662"/>
    </row>
    <row r="7509" spans="1:8" s="240" customFormat="1">
      <c r="A7509" s="270"/>
      <c r="B7509" s="271"/>
      <c r="C7509" s="270"/>
      <c r="D7509" s="272"/>
      <c r="E7509" s="247"/>
      <c r="F7509" s="273"/>
      <c r="G7509" s="661"/>
      <c r="H7509" s="662"/>
    </row>
    <row r="7510" spans="1:8" s="240" customFormat="1">
      <c r="A7510" s="270"/>
      <c r="B7510" s="271"/>
      <c r="C7510" s="270"/>
      <c r="D7510" s="272"/>
      <c r="E7510" s="247"/>
      <c r="F7510" s="273"/>
      <c r="G7510" s="661"/>
      <c r="H7510" s="662"/>
    </row>
    <row r="7511" spans="1:8" s="240" customFormat="1">
      <c r="A7511" s="270"/>
      <c r="B7511" s="271"/>
      <c r="C7511" s="270"/>
      <c r="D7511" s="272"/>
      <c r="E7511" s="247"/>
      <c r="F7511" s="273"/>
      <c r="G7511" s="661"/>
      <c r="H7511" s="662"/>
    </row>
    <row r="7512" spans="1:8" s="240" customFormat="1">
      <c r="A7512" s="270"/>
      <c r="B7512" s="271"/>
      <c r="C7512" s="270"/>
      <c r="D7512" s="272"/>
      <c r="E7512" s="247"/>
      <c r="F7512" s="273"/>
      <c r="G7512" s="661"/>
      <c r="H7512" s="662"/>
    </row>
    <row r="7513" spans="1:8" s="240" customFormat="1">
      <c r="A7513" s="270"/>
      <c r="B7513" s="271"/>
      <c r="C7513" s="270"/>
      <c r="D7513" s="272"/>
      <c r="E7513" s="247"/>
      <c r="F7513" s="273"/>
      <c r="G7513" s="661"/>
      <c r="H7513" s="662"/>
    </row>
    <row r="7514" spans="1:8" s="240" customFormat="1">
      <c r="A7514" s="270"/>
      <c r="B7514" s="271"/>
      <c r="C7514" s="270"/>
      <c r="D7514" s="272"/>
      <c r="E7514" s="247"/>
      <c r="F7514" s="273"/>
      <c r="G7514" s="661"/>
      <c r="H7514" s="662"/>
    </row>
    <row r="7515" spans="1:8" s="240" customFormat="1">
      <c r="A7515" s="270"/>
      <c r="B7515" s="271"/>
      <c r="C7515" s="270"/>
      <c r="D7515" s="272"/>
      <c r="E7515" s="247"/>
      <c r="F7515" s="273"/>
      <c r="G7515" s="661"/>
      <c r="H7515" s="662"/>
    </row>
    <row r="7516" spans="1:8" s="240" customFormat="1">
      <c r="A7516" s="270"/>
      <c r="B7516" s="271"/>
      <c r="C7516" s="270"/>
      <c r="D7516" s="272"/>
      <c r="E7516" s="247"/>
      <c r="F7516" s="273"/>
      <c r="G7516" s="661"/>
      <c r="H7516" s="662"/>
    </row>
    <row r="7517" spans="1:8" s="240" customFormat="1">
      <c r="A7517" s="270"/>
      <c r="B7517" s="271"/>
      <c r="C7517" s="270"/>
      <c r="D7517" s="272"/>
      <c r="E7517" s="247"/>
      <c r="F7517" s="273"/>
      <c r="G7517" s="661"/>
      <c r="H7517" s="662"/>
    </row>
    <row r="7518" spans="1:8" s="240" customFormat="1">
      <c r="A7518" s="270"/>
      <c r="B7518" s="271"/>
      <c r="C7518" s="270"/>
      <c r="D7518" s="272"/>
      <c r="E7518" s="247"/>
      <c r="F7518" s="273"/>
      <c r="G7518" s="661"/>
      <c r="H7518" s="662"/>
    </row>
    <row r="7519" spans="1:8" s="240" customFormat="1">
      <c r="A7519" s="270"/>
      <c r="B7519" s="271"/>
      <c r="C7519" s="270"/>
      <c r="D7519" s="272"/>
      <c r="E7519" s="247"/>
      <c r="F7519" s="273"/>
      <c r="G7519" s="661"/>
      <c r="H7519" s="662"/>
    </row>
    <row r="7520" spans="1:8" s="240" customFormat="1">
      <c r="A7520" s="270"/>
      <c r="B7520" s="271"/>
      <c r="C7520" s="270"/>
      <c r="D7520" s="272"/>
      <c r="E7520" s="247"/>
      <c r="F7520" s="273"/>
      <c r="G7520" s="661"/>
      <c r="H7520" s="662"/>
    </row>
    <row r="7521" spans="1:8" s="240" customFormat="1">
      <c r="A7521" s="270"/>
      <c r="B7521" s="271"/>
      <c r="C7521" s="270"/>
      <c r="D7521" s="272"/>
      <c r="E7521" s="247"/>
      <c r="F7521" s="273"/>
      <c r="G7521" s="661"/>
      <c r="H7521" s="662"/>
    </row>
    <row r="7522" spans="1:8" s="240" customFormat="1">
      <c r="A7522" s="270"/>
      <c r="B7522" s="271"/>
      <c r="C7522" s="270"/>
      <c r="D7522" s="272"/>
      <c r="E7522" s="247"/>
      <c r="F7522" s="273"/>
      <c r="G7522" s="661"/>
      <c r="H7522" s="662"/>
    </row>
    <row r="7523" spans="1:8" s="240" customFormat="1">
      <c r="A7523" s="270"/>
      <c r="B7523" s="271"/>
      <c r="C7523" s="270"/>
      <c r="D7523" s="272"/>
      <c r="E7523" s="247"/>
      <c r="F7523" s="273"/>
      <c r="G7523" s="661"/>
      <c r="H7523" s="662"/>
    </row>
    <row r="7524" spans="1:8" s="240" customFormat="1">
      <c r="A7524" s="270"/>
      <c r="B7524" s="271"/>
      <c r="C7524" s="270"/>
      <c r="D7524" s="272"/>
      <c r="E7524" s="247"/>
      <c r="F7524" s="273"/>
      <c r="G7524" s="661"/>
      <c r="H7524" s="662"/>
    </row>
    <row r="7525" spans="1:8" s="240" customFormat="1">
      <c r="A7525" s="270"/>
      <c r="B7525" s="271"/>
      <c r="C7525" s="270"/>
      <c r="D7525" s="272"/>
      <c r="E7525" s="247"/>
      <c r="F7525" s="273"/>
      <c r="G7525" s="661"/>
      <c r="H7525" s="662"/>
    </row>
    <row r="7526" spans="1:8" s="240" customFormat="1">
      <c r="A7526" s="270"/>
      <c r="B7526" s="271"/>
      <c r="C7526" s="270"/>
      <c r="D7526" s="272"/>
      <c r="E7526" s="247"/>
      <c r="F7526" s="273"/>
      <c r="G7526" s="661"/>
      <c r="H7526" s="662"/>
    </row>
    <row r="7527" spans="1:8" s="240" customFormat="1">
      <c r="A7527" s="270"/>
      <c r="B7527" s="271"/>
      <c r="C7527" s="270"/>
      <c r="D7527" s="272"/>
      <c r="E7527" s="247"/>
      <c r="F7527" s="273"/>
      <c r="G7527" s="661"/>
      <c r="H7527" s="662"/>
    </row>
    <row r="7528" spans="1:8" s="240" customFormat="1">
      <c r="A7528" s="270"/>
      <c r="B7528" s="271"/>
      <c r="C7528" s="270"/>
      <c r="D7528" s="272"/>
      <c r="E7528" s="247"/>
      <c r="F7528" s="273"/>
      <c r="G7528" s="661"/>
      <c r="H7528" s="662"/>
    </row>
    <row r="7529" spans="1:8" s="240" customFormat="1">
      <c r="A7529" s="270"/>
      <c r="B7529" s="271"/>
      <c r="C7529" s="270"/>
      <c r="D7529" s="272"/>
      <c r="E7529" s="247"/>
      <c r="F7529" s="273"/>
      <c r="G7529" s="661"/>
      <c r="H7529" s="662"/>
    </row>
    <row r="7530" spans="1:8" s="240" customFormat="1">
      <c r="A7530" s="270"/>
      <c r="B7530" s="271"/>
      <c r="C7530" s="270"/>
      <c r="D7530" s="272"/>
      <c r="E7530" s="247"/>
      <c r="F7530" s="273"/>
      <c r="G7530" s="661"/>
      <c r="H7530" s="662"/>
    </row>
    <row r="7531" spans="1:8" s="240" customFormat="1">
      <c r="A7531" s="270"/>
      <c r="B7531" s="271"/>
      <c r="C7531" s="270"/>
      <c r="D7531" s="272"/>
      <c r="E7531" s="247"/>
      <c r="F7531" s="273"/>
      <c r="G7531" s="661"/>
      <c r="H7531" s="662"/>
    </row>
    <row r="7532" spans="1:8" s="240" customFormat="1">
      <c r="A7532" s="270"/>
      <c r="B7532" s="271"/>
      <c r="C7532" s="270"/>
      <c r="D7532" s="272"/>
      <c r="E7532" s="247"/>
      <c r="F7532" s="273"/>
      <c r="G7532" s="661"/>
      <c r="H7532" s="662"/>
    </row>
    <row r="7533" spans="1:8" s="240" customFormat="1">
      <c r="A7533" s="270"/>
      <c r="B7533" s="271"/>
      <c r="C7533" s="270"/>
      <c r="D7533" s="272"/>
      <c r="E7533" s="247"/>
      <c r="F7533" s="273"/>
      <c r="G7533" s="661"/>
      <c r="H7533" s="662"/>
    </row>
    <row r="7534" spans="1:8" s="240" customFormat="1">
      <c r="A7534" s="270"/>
      <c r="B7534" s="271"/>
      <c r="C7534" s="270"/>
      <c r="D7534" s="272"/>
      <c r="E7534" s="247"/>
      <c r="F7534" s="273"/>
      <c r="G7534" s="661"/>
      <c r="H7534" s="662"/>
    </row>
    <row r="7535" spans="1:8" s="240" customFormat="1">
      <c r="A7535" s="270"/>
      <c r="B7535" s="271"/>
      <c r="C7535" s="270"/>
      <c r="D7535" s="272"/>
      <c r="E7535" s="247"/>
      <c r="F7535" s="273"/>
      <c r="G7535" s="661"/>
      <c r="H7535" s="662"/>
    </row>
    <row r="7536" spans="1:8" s="240" customFormat="1">
      <c r="A7536" s="270"/>
      <c r="B7536" s="271"/>
      <c r="C7536" s="270"/>
      <c r="D7536" s="272"/>
      <c r="E7536" s="247"/>
      <c r="F7536" s="273"/>
      <c r="G7536" s="661"/>
      <c r="H7536" s="662"/>
    </row>
    <row r="7537" spans="1:8" s="240" customFormat="1">
      <c r="A7537" s="270"/>
      <c r="B7537" s="271"/>
      <c r="C7537" s="270"/>
      <c r="D7537" s="272"/>
      <c r="E7537" s="247"/>
      <c r="F7537" s="273"/>
      <c r="G7537" s="661"/>
      <c r="H7537" s="662"/>
    </row>
    <row r="7538" spans="1:8" s="240" customFormat="1">
      <c r="A7538" s="270"/>
      <c r="B7538" s="271"/>
      <c r="C7538" s="270"/>
      <c r="D7538" s="272"/>
      <c r="E7538" s="247"/>
      <c r="F7538" s="273"/>
      <c r="G7538" s="661"/>
      <c r="H7538" s="662"/>
    </row>
    <row r="7539" spans="1:8" s="240" customFormat="1">
      <c r="A7539" s="270"/>
      <c r="B7539" s="271"/>
      <c r="C7539" s="270"/>
      <c r="D7539" s="272"/>
      <c r="E7539" s="247"/>
      <c r="F7539" s="273"/>
      <c r="G7539" s="661"/>
      <c r="H7539" s="662"/>
    </row>
    <row r="7540" spans="1:8" s="240" customFormat="1">
      <c r="A7540" s="270"/>
      <c r="B7540" s="271"/>
      <c r="C7540" s="270"/>
      <c r="D7540" s="272"/>
      <c r="E7540" s="247"/>
      <c r="F7540" s="273"/>
      <c r="G7540" s="661"/>
      <c r="H7540" s="662"/>
    </row>
    <row r="7541" spans="1:8" s="240" customFormat="1">
      <c r="A7541" s="270"/>
      <c r="B7541" s="271"/>
      <c r="C7541" s="270"/>
      <c r="D7541" s="272"/>
      <c r="E7541" s="247"/>
      <c r="F7541" s="273"/>
      <c r="G7541" s="661"/>
      <c r="H7541" s="662"/>
    </row>
    <row r="7542" spans="1:8" s="240" customFormat="1">
      <c r="A7542" s="270"/>
      <c r="B7542" s="271"/>
      <c r="C7542" s="270"/>
      <c r="D7542" s="272"/>
      <c r="E7542" s="247"/>
      <c r="F7542" s="273"/>
      <c r="G7542" s="661"/>
      <c r="H7542" s="662"/>
    </row>
    <row r="7543" spans="1:8" s="240" customFormat="1">
      <c r="A7543" s="270"/>
      <c r="B7543" s="271"/>
      <c r="C7543" s="270"/>
      <c r="D7543" s="272"/>
      <c r="E7543" s="247"/>
      <c r="F7543" s="273"/>
      <c r="G7543" s="661"/>
      <c r="H7543" s="662"/>
    </row>
    <row r="7544" spans="1:8" s="240" customFormat="1">
      <c r="A7544" s="270"/>
      <c r="B7544" s="271"/>
      <c r="C7544" s="270"/>
      <c r="D7544" s="272"/>
      <c r="E7544" s="247"/>
      <c r="F7544" s="273"/>
      <c r="G7544" s="661"/>
      <c r="H7544" s="662"/>
    </row>
    <row r="7545" spans="1:8" s="240" customFormat="1">
      <c r="A7545" s="270"/>
      <c r="B7545" s="271"/>
      <c r="C7545" s="270"/>
      <c r="D7545" s="272"/>
      <c r="E7545" s="247"/>
      <c r="F7545" s="273"/>
      <c r="G7545" s="661"/>
      <c r="H7545" s="662"/>
    </row>
    <row r="7546" spans="1:8" s="240" customFormat="1">
      <c r="A7546" s="270"/>
      <c r="B7546" s="271"/>
      <c r="C7546" s="270"/>
      <c r="D7546" s="272"/>
      <c r="E7546" s="247"/>
      <c r="F7546" s="273"/>
      <c r="G7546" s="661"/>
      <c r="H7546" s="662"/>
    </row>
    <row r="7547" spans="1:8" s="240" customFormat="1">
      <c r="A7547" s="270"/>
      <c r="B7547" s="271"/>
      <c r="C7547" s="270"/>
      <c r="D7547" s="272"/>
      <c r="E7547" s="247"/>
      <c r="F7547" s="273"/>
      <c r="G7547" s="661"/>
      <c r="H7547" s="662"/>
    </row>
    <row r="7548" spans="1:8" s="240" customFormat="1">
      <c r="A7548" s="270"/>
      <c r="B7548" s="271"/>
      <c r="C7548" s="270"/>
      <c r="D7548" s="272"/>
      <c r="E7548" s="247"/>
      <c r="F7548" s="273"/>
      <c r="G7548" s="661"/>
      <c r="H7548" s="662"/>
    </row>
    <row r="7549" spans="1:8" s="240" customFormat="1">
      <c r="A7549" s="270"/>
      <c r="B7549" s="271"/>
      <c r="C7549" s="270"/>
      <c r="D7549" s="272"/>
      <c r="E7549" s="247"/>
      <c r="F7549" s="273"/>
      <c r="G7549" s="661"/>
      <c r="H7549" s="662"/>
    </row>
    <row r="7550" spans="1:8" s="240" customFormat="1">
      <c r="A7550" s="270"/>
      <c r="B7550" s="271"/>
      <c r="C7550" s="270"/>
      <c r="D7550" s="272"/>
      <c r="E7550" s="247"/>
      <c r="F7550" s="273"/>
      <c r="G7550" s="661"/>
      <c r="H7550" s="662"/>
    </row>
    <row r="7551" spans="1:8" s="240" customFormat="1">
      <c r="A7551" s="270"/>
      <c r="B7551" s="271"/>
      <c r="C7551" s="270"/>
      <c r="D7551" s="272"/>
      <c r="E7551" s="247"/>
      <c r="F7551" s="273"/>
      <c r="G7551" s="661"/>
      <c r="H7551" s="662"/>
    </row>
    <row r="7552" spans="1:8" s="240" customFormat="1">
      <c r="A7552" s="270"/>
      <c r="B7552" s="271"/>
      <c r="C7552" s="270"/>
      <c r="D7552" s="272"/>
      <c r="E7552" s="247"/>
      <c r="F7552" s="273"/>
      <c r="G7552" s="661"/>
      <c r="H7552" s="662"/>
    </row>
    <row r="7553" spans="1:8" s="240" customFormat="1">
      <c r="A7553" s="270"/>
      <c r="B7553" s="271"/>
      <c r="C7553" s="270"/>
      <c r="D7553" s="272"/>
      <c r="E7553" s="247"/>
      <c r="F7553" s="273"/>
      <c r="G7553" s="661"/>
      <c r="H7553" s="662"/>
    </row>
    <row r="7554" spans="1:8" s="240" customFormat="1">
      <c r="A7554" s="270"/>
      <c r="B7554" s="271"/>
      <c r="C7554" s="270"/>
      <c r="D7554" s="272"/>
      <c r="E7554" s="247"/>
      <c r="F7554" s="273"/>
      <c r="G7554" s="661"/>
      <c r="H7554" s="662"/>
    </row>
    <row r="7555" spans="1:8" s="240" customFormat="1">
      <c r="A7555" s="270"/>
      <c r="B7555" s="271"/>
      <c r="C7555" s="270"/>
      <c r="D7555" s="272"/>
      <c r="E7555" s="247"/>
      <c r="F7555" s="273"/>
      <c r="G7555" s="661"/>
      <c r="H7555" s="662"/>
    </row>
    <row r="7556" spans="1:8" s="240" customFormat="1">
      <c r="A7556" s="270"/>
      <c r="B7556" s="271"/>
      <c r="C7556" s="270"/>
      <c r="D7556" s="272"/>
      <c r="E7556" s="247"/>
      <c r="F7556" s="273"/>
      <c r="G7556" s="661"/>
      <c r="H7556" s="662"/>
    </row>
    <row r="7557" spans="1:8" s="240" customFormat="1">
      <c r="A7557" s="270"/>
      <c r="B7557" s="271"/>
      <c r="C7557" s="270"/>
      <c r="D7557" s="272"/>
      <c r="E7557" s="247"/>
      <c r="F7557" s="273"/>
      <c r="G7557" s="661"/>
      <c r="H7557" s="662"/>
    </row>
    <row r="7558" spans="1:8" s="240" customFormat="1">
      <c r="A7558" s="270"/>
      <c r="B7558" s="271"/>
      <c r="C7558" s="270"/>
      <c r="D7558" s="272"/>
      <c r="E7558" s="247"/>
      <c r="F7558" s="273"/>
      <c r="G7558" s="661"/>
      <c r="H7558" s="662"/>
    </row>
    <row r="7559" spans="1:8" s="240" customFormat="1">
      <c r="A7559" s="270"/>
      <c r="B7559" s="271"/>
      <c r="C7559" s="270"/>
      <c r="D7559" s="272"/>
      <c r="E7559" s="247"/>
      <c r="F7559" s="273"/>
      <c r="G7559" s="661"/>
      <c r="H7559" s="662"/>
    </row>
    <row r="7560" spans="1:8" s="240" customFormat="1">
      <c r="A7560" s="270"/>
      <c r="B7560" s="271"/>
      <c r="C7560" s="270"/>
      <c r="D7560" s="272"/>
      <c r="E7560" s="247"/>
      <c r="F7560" s="273"/>
      <c r="G7560" s="661"/>
      <c r="H7560" s="662"/>
    </row>
    <row r="7561" spans="1:8" s="240" customFormat="1">
      <c r="A7561" s="270"/>
      <c r="B7561" s="271"/>
      <c r="C7561" s="270"/>
      <c r="D7561" s="272"/>
      <c r="E7561" s="247"/>
      <c r="F7561" s="273"/>
      <c r="G7561" s="661"/>
      <c r="H7561" s="662"/>
    </row>
    <row r="7562" spans="1:8" s="240" customFormat="1">
      <c r="A7562" s="270"/>
      <c r="B7562" s="271"/>
      <c r="C7562" s="270"/>
      <c r="D7562" s="272"/>
      <c r="E7562" s="247"/>
      <c r="F7562" s="273"/>
      <c r="G7562" s="661"/>
      <c r="H7562" s="662"/>
    </row>
    <row r="7563" spans="1:8" s="240" customFormat="1">
      <c r="A7563" s="270"/>
      <c r="B7563" s="271"/>
      <c r="C7563" s="270"/>
      <c r="D7563" s="272"/>
      <c r="E7563" s="247"/>
      <c r="F7563" s="273"/>
      <c r="G7563" s="661"/>
      <c r="H7563" s="662"/>
    </row>
    <row r="7564" spans="1:8" s="240" customFormat="1">
      <c r="A7564" s="270"/>
      <c r="B7564" s="271"/>
      <c r="C7564" s="270"/>
      <c r="D7564" s="272"/>
      <c r="E7564" s="247"/>
      <c r="F7564" s="273"/>
      <c r="G7564" s="661"/>
      <c r="H7564" s="662"/>
    </row>
    <row r="7565" spans="1:8" s="240" customFormat="1">
      <c r="A7565" s="270"/>
      <c r="B7565" s="271"/>
      <c r="C7565" s="270"/>
      <c r="D7565" s="272"/>
      <c r="E7565" s="247"/>
      <c r="F7565" s="273"/>
      <c r="G7565" s="661"/>
      <c r="H7565" s="662"/>
    </row>
    <row r="7566" spans="1:8" s="240" customFormat="1">
      <c r="A7566" s="270"/>
      <c r="B7566" s="271"/>
      <c r="C7566" s="270"/>
      <c r="D7566" s="272"/>
      <c r="E7566" s="247"/>
      <c r="F7566" s="273"/>
      <c r="G7566" s="661"/>
      <c r="H7566" s="662"/>
    </row>
    <row r="7567" spans="1:8" s="240" customFormat="1">
      <c r="A7567" s="270"/>
      <c r="B7567" s="271"/>
      <c r="C7567" s="270"/>
      <c r="D7567" s="272"/>
      <c r="E7567" s="247"/>
      <c r="F7567" s="273"/>
      <c r="G7567" s="661"/>
      <c r="H7567" s="662"/>
    </row>
    <row r="7568" spans="1:8" s="240" customFormat="1">
      <c r="A7568" s="270"/>
      <c r="B7568" s="271"/>
      <c r="C7568" s="270"/>
      <c r="D7568" s="272"/>
      <c r="E7568" s="247"/>
      <c r="F7568" s="273"/>
      <c r="G7568" s="661"/>
      <c r="H7568" s="662"/>
    </row>
    <row r="7569" spans="1:8" s="240" customFormat="1">
      <c r="A7569" s="270"/>
      <c r="B7569" s="271"/>
      <c r="C7569" s="270"/>
      <c r="D7569" s="272"/>
      <c r="E7569" s="247"/>
      <c r="F7569" s="273"/>
      <c r="G7569" s="661"/>
      <c r="H7569" s="662"/>
    </row>
    <row r="7570" spans="1:8" s="240" customFormat="1">
      <c r="A7570" s="270"/>
      <c r="B7570" s="271"/>
      <c r="C7570" s="270"/>
      <c r="D7570" s="272"/>
      <c r="E7570" s="247"/>
      <c r="F7570" s="273"/>
      <c r="G7570" s="661"/>
      <c r="H7570" s="662"/>
    </row>
    <row r="7571" spans="1:8" s="240" customFormat="1">
      <c r="A7571" s="270"/>
      <c r="B7571" s="271"/>
      <c r="C7571" s="270"/>
      <c r="D7571" s="272"/>
      <c r="E7571" s="247"/>
      <c r="F7571" s="273"/>
      <c r="G7571" s="661"/>
      <c r="H7571" s="662"/>
    </row>
    <row r="7572" spans="1:8" s="240" customFormat="1">
      <c r="A7572" s="270"/>
      <c r="B7572" s="271"/>
      <c r="C7572" s="270"/>
      <c r="D7572" s="272"/>
      <c r="E7572" s="247"/>
      <c r="F7572" s="273"/>
      <c r="G7572" s="661"/>
      <c r="H7572" s="662"/>
    </row>
    <row r="7573" spans="1:8" s="240" customFormat="1">
      <c r="A7573" s="270"/>
      <c r="B7573" s="271"/>
      <c r="C7573" s="270"/>
      <c r="D7573" s="272"/>
      <c r="E7573" s="247"/>
      <c r="F7573" s="273"/>
      <c r="G7573" s="661"/>
      <c r="H7573" s="662"/>
    </row>
    <row r="7574" spans="1:8" s="240" customFormat="1">
      <c r="A7574" s="270"/>
      <c r="B7574" s="271"/>
      <c r="C7574" s="270"/>
      <c r="D7574" s="272"/>
      <c r="E7574" s="247"/>
      <c r="F7574" s="273"/>
      <c r="G7574" s="661"/>
      <c r="H7574" s="662"/>
    </row>
    <row r="7575" spans="1:8" s="240" customFormat="1">
      <c r="A7575" s="270"/>
      <c r="B7575" s="271"/>
      <c r="C7575" s="270"/>
      <c r="D7575" s="272"/>
      <c r="E7575" s="247"/>
      <c r="F7575" s="273"/>
      <c r="G7575" s="661"/>
      <c r="H7575" s="662"/>
    </row>
    <row r="7576" spans="1:8" s="240" customFormat="1">
      <c r="A7576" s="270"/>
      <c r="B7576" s="271"/>
      <c r="C7576" s="270"/>
      <c r="D7576" s="272"/>
      <c r="E7576" s="247"/>
      <c r="F7576" s="273"/>
      <c r="G7576" s="661"/>
      <c r="H7576" s="662"/>
    </row>
    <row r="7577" spans="1:8" s="240" customFormat="1">
      <c r="A7577" s="270"/>
      <c r="B7577" s="271"/>
      <c r="C7577" s="270"/>
      <c r="D7577" s="272"/>
      <c r="E7577" s="247"/>
      <c r="F7577" s="273"/>
      <c r="G7577" s="661"/>
      <c r="H7577" s="662"/>
    </row>
    <row r="7578" spans="1:8" s="240" customFormat="1">
      <c r="A7578" s="270"/>
      <c r="B7578" s="271"/>
      <c r="C7578" s="270"/>
      <c r="D7578" s="272"/>
      <c r="E7578" s="247"/>
      <c r="F7578" s="273"/>
      <c r="G7578" s="661"/>
      <c r="H7578" s="662"/>
    </row>
    <row r="7579" spans="1:8" s="240" customFormat="1">
      <c r="A7579" s="270"/>
      <c r="B7579" s="271"/>
      <c r="C7579" s="270"/>
      <c r="D7579" s="272"/>
      <c r="E7579" s="247"/>
      <c r="F7579" s="273"/>
      <c r="G7579" s="661"/>
      <c r="H7579" s="662"/>
    </row>
    <row r="7580" spans="1:8" s="240" customFormat="1">
      <c r="A7580" s="270"/>
      <c r="B7580" s="271"/>
      <c r="C7580" s="270"/>
      <c r="D7580" s="272"/>
      <c r="E7580" s="247"/>
      <c r="F7580" s="273"/>
      <c r="G7580" s="661"/>
      <c r="H7580" s="662"/>
    </row>
    <row r="7581" spans="1:8" s="240" customFormat="1">
      <c r="A7581" s="270"/>
      <c r="B7581" s="271"/>
      <c r="C7581" s="270"/>
      <c r="D7581" s="272"/>
      <c r="E7581" s="247"/>
      <c r="F7581" s="273"/>
      <c r="G7581" s="661"/>
      <c r="H7581" s="662"/>
    </row>
    <row r="7582" spans="1:8" s="240" customFormat="1">
      <c r="A7582" s="270"/>
      <c r="B7582" s="271"/>
      <c r="C7582" s="270"/>
      <c r="D7582" s="272"/>
      <c r="E7582" s="247"/>
      <c r="F7582" s="273"/>
      <c r="G7582" s="661"/>
      <c r="H7582" s="662"/>
    </row>
    <row r="7583" spans="1:8" s="240" customFormat="1">
      <c r="A7583" s="270"/>
      <c r="B7583" s="271"/>
      <c r="C7583" s="270"/>
      <c r="D7583" s="272"/>
      <c r="E7583" s="247"/>
      <c r="F7583" s="273"/>
      <c r="G7583" s="661"/>
      <c r="H7583" s="662"/>
    </row>
    <row r="7584" spans="1:8" s="240" customFormat="1">
      <c r="A7584" s="270"/>
      <c r="B7584" s="271"/>
      <c r="C7584" s="270"/>
      <c r="D7584" s="272"/>
      <c r="E7584" s="247"/>
      <c r="F7584" s="273"/>
      <c r="G7584" s="661"/>
      <c r="H7584" s="662"/>
    </row>
    <row r="7585" spans="1:8" s="240" customFormat="1">
      <c r="A7585" s="270"/>
      <c r="B7585" s="271"/>
      <c r="C7585" s="270"/>
      <c r="D7585" s="272"/>
      <c r="E7585" s="247"/>
      <c r="F7585" s="273"/>
      <c r="G7585" s="661"/>
      <c r="H7585" s="662"/>
    </row>
    <row r="7586" spans="1:8" s="240" customFormat="1">
      <c r="A7586" s="270"/>
      <c r="B7586" s="271"/>
      <c r="C7586" s="270"/>
      <c r="D7586" s="272"/>
      <c r="E7586" s="247"/>
      <c r="F7586" s="273"/>
      <c r="G7586" s="661"/>
      <c r="H7586" s="662"/>
    </row>
    <row r="7587" spans="1:8" s="240" customFormat="1">
      <c r="A7587" s="270"/>
      <c r="B7587" s="271"/>
      <c r="C7587" s="270"/>
      <c r="D7587" s="272"/>
      <c r="E7587" s="247"/>
      <c r="F7587" s="273"/>
      <c r="G7587" s="661"/>
      <c r="H7587" s="662"/>
    </row>
    <row r="7588" spans="1:8" s="240" customFormat="1">
      <c r="A7588" s="270"/>
      <c r="B7588" s="271"/>
      <c r="C7588" s="270"/>
      <c r="D7588" s="272"/>
      <c r="E7588" s="247"/>
      <c r="F7588" s="273"/>
      <c r="G7588" s="661"/>
      <c r="H7588" s="662"/>
    </row>
    <row r="7589" spans="1:8" s="240" customFormat="1">
      <c r="A7589" s="270"/>
      <c r="B7589" s="271"/>
      <c r="C7589" s="270"/>
      <c r="D7589" s="272"/>
      <c r="E7589" s="247"/>
      <c r="F7589" s="273"/>
      <c r="G7589" s="661"/>
      <c r="H7589" s="662"/>
    </row>
    <row r="7590" spans="1:8" s="240" customFormat="1">
      <c r="A7590" s="270"/>
      <c r="B7590" s="271"/>
      <c r="C7590" s="270"/>
      <c r="D7590" s="272"/>
      <c r="E7590" s="247"/>
      <c r="F7590" s="273"/>
      <c r="G7590" s="661"/>
      <c r="H7590" s="662"/>
    </row>
    <row r="7591" spans="1:8" s="240" customFormat="1">
      <c r="A7591" s="270"/>
      <c r="B7591" s="271"/>
      <c r="C7591" s="270"/>
      <c r="D7591" s="272"/>
      <c r="E7591" s="247"/>
      <c r="F7591" s="273"/>
      <c r="G7591" s="661"/>
      <c r="H7591" s="662"/>
    </row>
    <row r="7592" spans="1:8" s="240" customFormat="1">
      <c r="A7592" s="270"/>
      <c r="B7592" s="271"/>
      <c r="C7592" s="270"/>
      <c r="D7592" s="272"/>
      <c r="E7592" s="247"/>
      <c r="F7592" s="273"/>
      <c r="G7592" s="661"/>
      <c r="H7592" s="662"/>
    </row>
    <row r="7593" spans="1:8" s="240" customFormat="1">
      <c r="A7593" s="270"/>
      <c r="B7593" s="271"/>
      <c r="C7593" s="270"/>
      <c r="D7593" s="272"/>
      <c r="E7593" s="247"/>
      <c r="F7593" s="273"/>
      <c r="G7593" s="661"/>
      <c r="H7593" s="662"/>
    </row>
    <row r="7594" spans="1:8" s="240" customFormat="1">
      <c r="A7594" s="270"/>
      <c r="B7594" s="271"/>
      <c r="C7594" s="270"/>
      <c r="D7594" s="272"/>
      <c r="E7594" s="247"/>
      <c r="F7594" s="273"/>
      <c r="G7594" s="661"/>
      <c r="H7594" s="662"/>
    </row>
    <row r="7595" spans="1:8" s="240" customFormat="1">
      <c r="A7595" s="270"/>
      <c r="B7595" s="271"/>
      <c r="C7595" s="270"/>
      <c r="D7595" s="272"/>
      <c r="E7595" s="247"/>
      <c r="F7595" s="273"/>
      <c r="G7595" s="661"/>
      <c r="H7595" s="662"/>
    </row>
    <row r="7596" spans="1:8" s="240" customFormat="1">
      <c r="A7596" s="270"/>
      <c r="B7596" s="271"/>
      <c r="C7596" s="270"/>
      <c r="D7596" s="272"/>
      <c r="E7596" s="247"/>
      <c r="F7596" s="273"/>
      <c r="G7596" s="661"/>
      <c r="H7596" s="662"/>
    </row>
    <row r="7597" spans="1:8" s="240" customFormat="1">
      <c r="A7597" s="270"/>
      <c r="B7597" s="271"/>
      <c r="C7597" s="270"/>
      <c r="D7597" s="272"/>
      <c r="E7597" s="247"/>
      <c r="F7597" s="273"/>
      <c r="G7597" s="661"/>
      <c r="H7597" s="662"/>
    </row>
    <row r="7598" spans="1:8" s="240" customFormat="1">
      <c r="A7598" s="270"/>
      <c r="B7598" s="271"/>
      <c r="C7598" s="270"/>
      <c r="D7598" s="272"/>
      <c r="E7598" s="247"/>
      <c r="F7598" s="273"/>
      <c r="G7598" s="661"/>
      <c r="H7598" s="662"/>
    </row>
    <row r="7599" spans="1:8" s="240" customFormat="1">
      <c r="A7599" s="270"/>
      <c r="B7599" s="271"/>
      <c r="C7599" s="270"/>
      <c r="D7599" s="272"/>
      <c r="E7599" s="247"/>
      <c r="F7599" s="273"/>
      <c r="G7599" s="661"/>
      <c r="H7599" s="662"/>
    </row>
    <row r="7600" spans="1:8" s="240" customFormat="1">
      <c r="A7600" s="270"/>
      <c r="B7600" s="271"/>
      <c r="C7600" s="270"/>
      <c r="D7600" s="272"/>
      <c r="E7600" s="247"/>
      <c r="F7600" s="273"/>
      <c r="G7600" s="661"/>
      <c r="H7600" s="662"/>
    </row>
    <row r="7601" spans="1:8" s="240" customFormat="1">
      <c r="A7601" s="270"/>
      <c r="B7601" s="271"/>
      <c r="C7601" s="270"/>
      <c r="D7601" s="272"/>
      <c r="E7601" s="247"/>
      <c r="F7601" s="273"/>
      <c r="G7601" s="661"/>
      <c r="H7601" s="662"/>
    </row>
    <row r="7602" spans="1:8" s="240" customFormat="1">
      <c r="A7602" s="270"/>
      <c r="B7602" s="271"/>
      <c r="C7602" s="270"/>
      <c r="D7602" s="272"/>
      <c r="E7602" s="247"/>
      <c r="F7602" s="273"/>
      <c r="G7602" s="661"/>
      <c r="H7602" s="662"/>
    </row>
    <row r="7603" spans="1:8" s="240" customFormat="1">
      <c r="A7603" s="270"/>
      <c r="B7603" s="271"/>
      <c r="C7603" s="270"/>
      <c r="D7603" s="272"/>
      <c r="E7603" s="247"/>
      <c r="F7603" s="273"/>
      <c r="G7603" s="661"/>
      <c r="H7603" s="662"/>
    </row>
    <row r="7604" spans="1:8" s="240" customFormat="1">
      <c r="A7604" s="270"/>
      <c r="B7604" s="271"/>
      <c r="C7604" s="270"/>
      <c r="D7604" s="272"/>
      <c r="E7604" s="247"/>
      <c r="F7604" s="273"/>
      <c r="G7604" s="661"/>
      <c r="H7604" s="662"/>
    </row>
    <row r="7605" spans="1:8" s="240" customFormat="1">
      <c r="A7605" s="270"/>
      <c r="B7605" s="271"/>
      <c r="C7605" s="270"/>
      <c r="D7605" s="272"/>
      <c r="E7605" s="247"/>
      <c r="F7605" s="273"/>
      <c r="G7605" s="661"/>
      <c r="H7605" s="662"/>
    </row>
    <row r="7606" spans="1:8" s="240" customFormat="1">
      <c r="A7606" s="270"/>
      <c r="B7606" s="271"/>
      <c r="C7606" s="270"/>
      <c r="D7606" s="272"/>
      <c r="E7606" s="247"/>
      <c r="F7606" s="273"/>
      <c r="G7606" s="661"/>
      <c r="H7606" s="662"/>
    </row>
    <row r="7607" spans="1:8" s="240" customFormat="1">
      <c r="A7607" s="270"/>
      <c r="B7607" s="271"/>
      <c r="C7607" s="270"/>
      <c r="D7607" s="272"/>
      <c r="E7607" s="247"/>
      <c r="F7607" s="273"/>
      <c r="G7607" s="661"/>
      <c r="H7607" s="662"/>
    </row>
    <row r="7608" spans="1:8" s="240" customFormat="1">
      <c r="A7608" s="270"/>
      <c r="B7608" s="271"/>
      <c r="C7608" s="270"/>
      <c r="D7608" s="272"/>
      <c r="E7608" s="247"/>
      <c r="F7608" s="273"/>
      <c r="G7608" s="661"/>
      <c r="H7608" s="662"/>
    </row>
    <row r="7609" spans="1:8" s="240" customFormat="1">
      <c r="A7609" s="270"/>
      <c r="B7609" s="271"/>
      <c r="C7609" s="270"/>
      <c r="D7609" s="272"/>
      <c r="E7609" s="247"/>
      <c r="F7609" s="273"/>
      <c r="G7609" s="661"/>
      <c r="H7609" s="662"/>
    </row>
    <row r="7610" spans="1:8" s="240" customFormat="1">
      <c r="A7610" s="270"/>
      <c r="B7610" s="271"/>
      <c r="C7610" s="270"/>
      <c r="D7610" s="272"/>
      <c r="E7610" s="247"/>
      <c r="F7610" s="273"/>
      <c r="G7610" s="661"/>
      <c r="H7610" s="662"/>
    </row>
    <row r="7611" spans="1:8" s="240" customFormat="1">
      <c r="A7611" s="270"/>
      <c r="B7611" s="271"/>
      <c r="C7611" s="270"/>
      <c r="D7611" s="272"/>
      <c r="E7611" s="247"/>
      <c r="F7611" s="273"/>
      <c r="G7611" s="661"/>
      <c r="H7611" s="662"/>
    </row>
    <row r="7612" spans="1:8" s="240" customFormat="1">
      <c r="A7612" s="270"/>
      <c r="B7612" s="271"/>
      <c r="C7612" s="270"/>
      <c r="D7612" s="272"/>
      <c r="E7612" s="247"/>
      <c r="F7612" s="273"/>
      <c r="G7612" s="661"/>
      <c r="H7612" s="662"/>
    </row>
    <row r="7613" spans="1:8" s="240" customFormat="1">
      <c r="A7613" s="270"/>
      <c r="B7613" s="271"/>
      <c r="C7613" s="270"/>
      <c r="D7613" s="272"/>
      <c r="E7613" s="247"/>
      <c r="F7613" s="273"/>
      <c r="G7613" s="661"/>
      <c r="H7613" s="662"/>
    </row>
    <row r="7614" spans="1:8" s="240" customFormat="1">
      <c r="A7614" s="270"/>
      <c r="B7614" s="271"/>
      <c r="C7614" s="270"/>
      <c r="D7614" s="272"/>
      <c r="E7614" s="247"/>
      <c r="F7614" s="273"/>
      <c r="G7614" s="661"/>
      <c r="H7614" s="662"/>
    </row>
    <row r="7615" spans="1:8" s="240" customFormat="1">
      <c r="A7615" s="270"/>
      <c r="B7615" s="271"/>
      <c r="C7615" s="270"/>
      <c r="D7615" s="272"/>
      <c r="E7615" s="247"/>
      <c r="F7615" s="273"/>
      <c r="G7615" s="661"/>
      <c r="H7615" s="662"/>
    </row>
    <row r="7616" spans="1:8" s="240" customFormat="1">
      <c r="A7616" s="270"/>
      <c r="B7616" s="271"/>
      <c r="C7616" s="270"/>
      <c r="D7616" s="272"/>
      <c r="E7616" s="247"/>
      <c r="F7616" s="273"/>
      <c r="G7616" s="661"/>
      <c r="H7616" s="662"/>
    </row>
    <row r="7617" spans="1:8" s="240" customFormat="1">
      <c r="A7617" s="270"/>
      <c r="B7617" s="271"/>
      <c r="C7617" s="270"/>
      <c r="D7617" s="272"/>
      <c r="E7617" s="247"/>
      <c r="F7617" s="273"/>
      <c r="G7617" s="661"/>
      <c r="H7617" s="662"/>
    </row>
    <row r="7618" spans="1:8" s="240" customFormat="1">
      <c r="A7618" s="270"/>
      <c r="B7618" s="271"/>
      <c r="C7618" s="270"/>
      <c r="D7618" s="272"/>
      <c r="E7618" s="247"/>
      <c r="F7618" s="273"/>
      <c r="G7618" s="661"/>
      <c r="H7618" s="662"/>
    </row>
    <row r="7619" spans="1:8" s="240" customFormat="1">
      <c r="A7619" s="270"/>
      <c r="B7619" s="271"/>
      <c r="C7619" s="270"/>
      <c r="D7619" s="272"/>
      <c r="E7619" s="247"/>
      <c r="F7619" s="273"/>
      <c r="G7619" s="661"/>
      <c r="H7619" s="662"/>
    </row>
    <row r="7620" spans="1:8" s="240" customFormat="1">
      <c r="A7620" s="270"/>
      <c r="B7620" s="271"/>
      <c r="C7620" s="270"/>
      <c r="D7620" s="272"/>
      <c r="E7620" s="247"/>
      <c r="F7620" s="273"/>
      <c r="G7620" s="661"/>
      <c r="H7620" s="662"/>
    </row>
    <row r="7621" spans="1:8" s="240" customFormat="1">
      <c r="A7621" s="270"/>
      <c r="B7621" s="271"/>
      <c r="C7621" s="270"/>
      <c r="D7621" s="272"/>
      <c r="E7621" s="247"/>
      <c r="F7621" s="273"/>
      <c r="G7621" s="661"/>
      <c r="H7621" s="662"/>
    </row>
    <row r="7622" spans="1:8" s="240" customFormat="1">
      <c r="A7622" s="270"/>
      <c r="B7622" s="271"/>
      <c r="C7622" s="270"/>
      <c r="D7622" s="272"/>
      <c r="E7622" s="247"/>
      <c r="F7622" s="273"/>
      <c r="G7622" s="661"/>
      <c r="H7622" s="662"/>
    </row>
    <row r="7623" spans="1:8" s="240" customFormat="1">
      <c r="A7623" s="270"/>
      <c r="B7623" s="271"/>
      <c r="C7623" s="270"/>
      <c r="D7623" s="272"/>
      <c r="E7623" s="247"/>
      <c r="F7623" s="273"/>
      <c r="G7623" s="661"/>
      <c r="H7623" s="662"/>
    </row>
    <row r="7624" spans="1:8" s="240" customFormat="1">
      <c r="A7624" s="270"/>
      <c r="B7624" s="271"/>
      <c r="C7624" s="270"/>
      <c r="D7624" s="272"/>
      <c r="E7624" s="247"/>
      <c r="F7624" s="273"/>
      <c r="G7624" s="661"/>
      <c r="H7624" s="662"/>
    </row>
    <row r="7625" spans="1:8" s="240" customFormat="1">
      <c r="A7625" s="270"/>
      <c r="B7625" s="271"/>
      <c r="C7625" s="270"/>
      <c r="D7625" s="272"/>
      <c r="E7625" s="247"/>
      <c r="F7625" s="273"/>
      <c r="G7625" s="661"/>
      <c r="H7625" s="662"/>
    </row>
    <row r="7626" spans="1:8" s="240" customFormat="1">
      <c r="A7626" s="270"/>
      <c r="B7626" s="271"/>
      <c r="C7626" s="270"/>
      <c r="D7626" s="272"/>
      <c r="E7626" s="247"/>
      <c r="F7626" s="273"/>
      <c r="G7626" s="661"/>
      <c r="H7626" s="662"/>
    </row>
    <row r="7627" spans="1:8" s="240" customFormat="1">
      <c r="A7627" s="270"/>
      <c r="B7627" s="271"/>
      <c r="C7627" s="270"/>
      <c r="D7627" s="272"/>
      <c r="E7627" s="247"/>
      <c r="F7627" s="273"/>
      <c r="G7627" s="661"/>
      <c r="H7627" s="662"/>
    </row>
    <row r="7628" spans="1:8" s="240" customFormat="1">
      <c r="A7628" s="270"/>
      <c r="B7628" s="271"/>
      <c r="C7628" s="270"/>
      <c r="D7628" s="272"/>
      <c r="E7628" s="247"/>
      <c r="F7628" s="273"/>
      <c r="G7628" s="661"/>
      <c r="H7628" s="662"/>
    </row>
    <row r="7629" spans="1:8" s="240" customFormat="1">
      <c r="A7629" s="270"/>
      <c r="B7629" s="271"/>
      <c r="C7629" s="270"/>
      <c r="D7629" s="272"/>
      <c r="E7629" s="247"/>
      <c r="F7629" s="273"/>
      <c r="G7629" s="661"/>
      <c r="H7629" s="662"/>
    </row>
    <row r="7630" spans="1:8" s="240" customFormat="1">
      <c r="A7630" s="270"/>
      <c r="B7630" s="271"/>
      <c r="C7630" s="270"/>
      <c r="D7630" s="272"/>
      <c r="E7630" s="247"/>
      <c r="F7630" s="273"/>
      <c r="G7630" s="661"/>
      <c r="H7630" s="662"/>
    </row>
    <row r="7631" spans="1:8" s="240" customFormat="1">
      <c r="A7631" s="270"/>
      <c r="B7631" s="271"/>
      <c r="C7631" s="270"/>
      <c r="D7631" s="272"/>
      <c r="E7631" s="247"/>
      <c r="F7631" s="273"/>
      <c r="G7631" s="661"/>
      <c r="H7631" s="662"/>
    </row>
    <row r="7632" spans="1:8" s="240" customFormat="1">
      <c r="A7632" s="270"/>
      <c r="B7632" s="271"/>
      <c r="C7632" s="270"/>
      <c r="D7632" s="272"/>
      <c r="E7632" s="247"/>
      <c r="F7632" s="273"/>
      <c r="G7632" s="661"/>
      <c r="H7632" s="662"/>
    </row>
    <row r="7633" spans="1:8" s="240" customFormat="1">
      <c r="A7633" s="270"/>
      <c r="B7633" s="271"/>
      <c r="C7633" s="270"/>
      <c r="D7633" s="272"/>
      <c r="E7633" s="247"/>
      <c r="F7633" s="273"/>
      <c r="G7633" s="661"/>
      <c r="H7633" s="662"/>
    </row>
    <row r="7634" spans="1:8" s="240" customFormat="1">
      <c r="A7634" s="270"/>
      <c r="B7634" s="271"/>
      <c r="C7634" s="270"/>
      <c r="D7634" s="272"/>
      <c r="E7634" s="247"/>
      <c r="F7634" s="273"/>
      <c r="G7634" s="661"/>
      <c r="H7634" s="662"/>
    </row>
    <row r="7635" spans="1:8" s="240" customFormat="1">
      <c r="A7635" s="270"/>
      <c r="B7635" s="271"/>
      <c r="C7635" s="270"/>
      <c r="D7635" s="272"/>
      <c r="E7635" s="247"/>
      <c r="F7635" s="273"/>
      <c r="G7635" s="661"/>
      <c r="H7635" s="662"/>
    </row>
    <row r="7636" spans="1:8" s="240" customFormat="1">
      <c r="A7636" s="270"/>
      <c r="B7636" s="271"/>
      <c r="C7636" s="270"/>
      <c r="D7636" s="272"/>
      <c r="E7636" s="247"/>
      <c r="F7636" s="273"/>
      <c r="G7636" s="661"/>
      <c r="H7636" s="662"/>
    </row>
    <row r="7637" spans="1:8" s="240" customFormat="1">
      <c r="A7637" s="270"/>
      <c r="B7637" s="271"/>
      <c r="C7637" s="270"/>
      <c r="D7637" s="272"/>
      <c r="E7637" s="247"/>
      <c r="F7637" s="273"/>
      <c r="G7637" s="661"/>
      <c r="H7637" s="662"/>
    </row>
    <row r="7638" spans="1:8" s="240" customFormat="1">
      <c r="A7638" s="270"/>
      <c r="B7638" s="271"/>
      <c r="C7638" s="270"/>
      <c r="D7638" s="272"/>
      <c r="E7638" s="247"/>
      <c r="F7638" s="273"/>
      <c r="G7638" s="661"/>
      <c r="H7638" s="662"/>
    </row>
    <row r="7639" spans="1:8" s="240" customFormat="1">
      <c r="A7639" s="270"/>
      <c r="B7639" s="271"/>
      <c r="C7639" s="270"/>
      <c r="D7639" s="272"/>
      <c r="E7639" s="247"/>
      <c r="F7639" s="273"/>
      <c r="G7639" s="661"/>
      <c r="H7639" s="662"/>
    </row>
    <row r="7640" spans="1:8" s="240" customFormat="1">
      <c r="A7640" s="270"/>
      <c r="B7640" s="271"/>
      <c r="C7640" s="270"/>
      <c r="D7640" s="272"/>
      <c r="E7640" s="247"/>
      <c r="F7640" s="273"/>
      <c r="G7640" s="661"/>
      <c r="H7640" s="662"/>
    </row>
    <row r="7641" spans="1:8" s="240" customFormat="1">
      <c r="A7641" s="270"/>
      <c r="B7641" s="271"/>
      <c r="C7641" s="270"/>
      <c r="D7641" s="272"/>
      <c r="E7641" s="247"/>
      <c r="F7641" s="273"/>
      <c r="G7641" s="661"/>
      <c r="H7641" s="662"/>
    </row>
    <row r="7642" spans="1:8" s="240" customFormat="1">
      <c r="A7642" s="270"/>
      <c r="B7642" s="271"/>
      <c r="C7642" s="270"/>
      <c r="D7642" s="272"/>
      <c r="E7642" s="247"/>
      <c r="F7642" s="273"/>
      <c r="G7642" s="661"/>
      <c r="H7642" s="662"/>
    </row>
    <row r="7643" spans="1:8" s="240" customFormat="1">
      <c r="A7643" s="270"/>
      <c r="B7643" s="271"/>
      <c r="C7643" s="270"/>
      <c r="D7643" s="272"/>
      <c r="E7643" s="247"/>
      <c r="F7643" s="273"/>
      <c r="G7643" s="661"/>
      <c r="H7643" s="662"/>
    </row>
    <row r="7644" spans="1:8" s="240" customFormat="1">
      <c r="A7644" s="270"/>
      <c r="B7644" s="271"/>
      <c r="C7644" s="270"/>
      <c r="D7644" s="272"/>
      <c r="E7644" s="247"/>
      <c r="F7644" s="273"/>
      <c r="G7644" s="661"/>
      <c r="H7644" s="662"/>
    </row>
    <row r="7645" spans="1:8" s="240" customFormat="1">
      <c r="A7645" s="270"/>
      <c r="B7645" s="271"/>
      <c r="C7645" s="270"/>
      <c r="D7645" s="272"/>
      <c r="E7645" s="247"/>
      <c r="F7645" s="273"/>
      <c r="G7645" s="661"/>
      <c r="H7645" s="662"/>
    </row>
    <row r="7646" spans="1:8" s="240" customFormat="1">
      <c r="A7646" s="270"/>
      <c r="B7646" s="271"/>
      <c r="C7646" s="270"/>
      <c r="D7646" s="272"/>
      <c r="E7646" s="247"/>
      <c r="F7646" s="273"/>
      <c r="G7646" s="661"/>
      <c r="H7646" s="662"/>
    </row>
    <row r="7647" spans="1:8" s="240" customFormat="1">
      <c r="A7647" s="270"/>
      <c r="B7647" s="271"/>
      <c r="C7647" s="270"/>
      <c r="D7647" s="272"/>
      <c r="E7647" s="247"/>
      <c r="F7647" s="273"/>
      <c r="G7647" s="661"/>
      <c r="H7647" s="662"/>
    </row>
    <row r="7648" spans="1:8" s="240" customFormat="1">
      <c r="A7648" s="270"/>
      <c r="B7648" s="271"/>
      <c r="C7648" s="270"/>
      <c r="D7648" s="272"/>
      <c r="E7648" s="247"/>
      <c r="F7648" s="273"/>
      <c r="G7648" s="661"/>
      <c r="H7648" s="662"/>
    </row>
    <row r="7649" spans="1:8" s="240" customFormat="1">
      <c r="A7649" s="270"/>
      <c r="B7649" s="271"/>
      <c r="C7649" s="270"/>
      <c r="D7649" s="272"/>
      <c r="E7649" s="247"/>
      <c r="F7649" s="273"/>
      <c r="G7649" s="661"/>
      <c r="H7649" s="662"/>
    </row>
    <row r="7650" spans="1:8" s="240" customFormat="1">
      <c r="A7650" s="270"/>
      <c r="B7650" s="271"/>
      <c r="C7650" s="270"/>
      <c r="D7650" s="272"/>
      <c r="E7650" s="247"/>
      <c r="F7650" s="273"/>
      <c r="G7650" s="661"/>
      <c r="H7650" s="662"/>
    </row>
    <row r="7651" spans="1:8" s="240" customFormat="1">
      <c r="A7651" s="270"/>
      <c r="B7651" s="271"/>
      <c r="C7651" s="270"/>
      <c r="D7651" s="272"/>
      <c r="E7651" s="247"/>
      <c r="F7651" s="273"/>
      <c r="G7651" s="661"/>
      <c r="H7651" s="662"/>
    </row>
    <row r="7652" spans="1:8" s="240" customFormat="1">
      <c r="A7652" s="270"/>
      <c r="B7652" s="271"/>
      <c r="C7652" s="270"/>
      <c r="D7652" s="272"/>
      <c r="E7652" s="247"/>
      <c r="F7652" s="273"/>
      <c r="G7652" s="661"/>
      <c r="H7652" s="662"/>
    </row>
    <row r="7653" spans="1:8" s="240" customFormat="1">
      <c r="A7653" s="270"/>
      <c r="B7653" s="271"/>
      <c r="C7653" s="270"/>
      <c r="D7653" s="272"/>
      <c r="E7653" s="247"/>
      <c r="F7653" s="273"/>
      <c r="G7653" s="661"/>
      <c r="H7653" s="662"/>
    </row>
    <row r="7654" spans="1:8" s="240" customFormat="1">
      <c r="A7654" s="270"/>
      <c r="B7654" s="271"/>
      <c r="C7654" s="270"/>
      <c r="D7654" s="272"/>
      <c r="E7654" s="247"/>
      <c r="F7654" s="273"/>
      <c r="G7654" s="661"/>
      <c r="H7654" s="662"/>
    </row>
    <row r="7655" spans="1:8" s="240" customFormat="1">
      <c r="A7655" s="270"/>
      <c r="B7655" s="271"/>
      <c r="C7655" s="270"/>
      <c r="D7655" s="272"/>
      <c r="E7655" s="247"/>
      <c r="F7655" s="273"/>
      <c r="G7655" s="661"/>
      <c r="H7655" s="662"/>
    </row>
    <row r="7656" spans="1:8" s="240" customFormat="1">
      <c r="A7656" s="270"/>
      <c r="B7656" s="271"/>
      <c r="C7656" s="270"/>
      <c r="D7656" s="272"/>
      <c r="E7656" s="247"/>
      <c r="F7656" s="273"/>
      <c r="G7656" s="661"/>
      <c r="H7656" s="662"/>
    </row>
    <row r="7657" spans="1:8" s="240" customFormat="1">
      <c r="A7657" s="270"/>
      <c r="B7657" s="271"/>
      <c r="C7657" s="270"/>
      <c r="D7657" s="272"/>
      <c r="E7657" s="247"/>
      <c r="F7657" s="273"/>
      <c r="G7657" s="661"/>
      <c r="H7657" s="662"/>
    </row>
    <row r="7658" spans="1:8" s="240" customFormat="1">
      <c r="A7658" s="270"/>
      <c r="B7658" s="271"/>
      <c r="C7658" s="270"/>
      <c r="D7658" s="272"/>
      <c r="E7658" s="247"/>
      <c r="F7658" s="273"/>
      <c r="G7658" s="661"/>
      <c r="H7658" s="662"/>
    </row>
    <row r="7659" spans="1:8" s="240" customFormat="1">
      <c r="A7659" s="270"/>
      <c r="B7659" s="271"/>
      <c r="C7659" s="270"/>
      <c r="D7659" s="272"/>
      <c r="E7659" s="247"/>
      <c r="F7659" s="273"/>
      <c r="G7659" s="661"/>
      <c r="H7659" s="662"/>
    </row>
    <row r="7660" spans="1:8" s="240" customFormat="1">
      <c r="A7660" s="270"/>
      <c r="B7660" s="271"/>
      <c r="C7660" s="270"/>
      <c r="D7660" s="272"/>
      <c r="E7660" s="247"/>
      <c r="F7660" s="273"/>
      <c r="G7660" s="661"/>
      <c r="H7660" s="662"/>
    </row>
    <row r="7661" spans="1:8" s="240" customFormat="1">
      <c r="A7661" s="270"/>
      <c r="B7661" s="271"/>
      <c r="C7661" s="270"/>
      <c r="D7661" s="272"/>
      <c r="E7661" s="247"/>
      <c r="F7661" s="273"/>
      <c r="G7661" s="661"/>
      <c r="H7661" s="662"/>
    </row>
    <row r="7662" spans="1:8" s="240" customFormat="1">
      <c r="A7662" s="270"/>
      <c r="B7662" s="271"/>
      <c r="C7662" s="270"/>
      <c r="D7662" s="272"/>
      <c r="E7662" s="247"/>
      <c r="F7662" s="273"/>
      <c r="G7662" s="661"/>
      <c r="H7662" s="662"/>
    </row>
    <row r="7663" spans="1:8" s="240" customFormat="1">
      <c r="A7663" s="270"/>
      <c r="B7663" s="271"/>
      <c r="C7663" s="270"/>
      <c r="D7663" s="272"/>
      <c r="E7663" s="247"/>
      <c r="F7663" s="273"/>
      <c r="G7663" s="661"/>
      <c r="H7663" s="662"/>
    </row>
    <row r="7664" spans="1:8" s="240" customFormat="1">
      <c r="A7664" s="270"/>
      <c r="B7664" s="271"/>
      <c r="C7664" s="270"/>
      <c r="D7664" s="272"/>
      <c r="E7664" s="247"/>
      <c r="F7664" s="273"/>
      <c r="G7664" s="661"/>
      <c r="H7664" s="662"/>
    </row>
    <row r="7665" spans="1:8" s="240" customFormat="1">
      <c r="A7665" s="270"/>
      <c r="B7665" s="271"/>
      <c r="C7665" s="270"/>
      <c r="D7665" s="272"/>
      <c r="E7665" s="247"/>
      <c r="F7665" s="273"/>
      <c r="G7665" s="661"/>
      <c r="H7665" s="662"/>
    </row>
    <row r="7666" spans="1:8" s="240" customFormat="1">
      <c r="A7666" s="270"/>
      <c r="B7666" s="271"/>
      <c r="C7666" s="270"/>
      <c r="D7666" s="272"/>
      <c r="E7666" s="247"/>
      <c r="F7666" s="273"/>
      <c r="G7666" s="661"/>
      <c r="H7666" s="662"/>
    </row>
    <row r="7667" spans="1:8" s="240" customFormat="1">
      <c r="A7667" s="270"/>
      <c r="B7667" s="271"/>
      <c r="C7667" s="270"/>
      <c r="D7667" s="272"/>
      <c r="E7667" s="247"/>
      <c r="F7667" s="273"/>
      <c r="G7667" s="661"/>
      <c r="H7667" s="662"/>
    </row>
    <row r="7668" spans="1:8" s="240" customFormat="1">
      <c r="A7668" s="270"/>
      <c r="B7668" s="271"/>
      <c r="C7668" s="270"/>
      <c r="D7668" s="272"/>
      <c r="E7668" s="247"/>
      <c r="F7668" s="273"/>
      <c r="G7668" s="661"/>
      <c r="H7668" s="662"/>
    </row>
    <row r="7669" spans="1:8" s="240" customFormat="1">
      <c r="A7669" s="270"/>
      <c r="B7669" s="271"/>
      <c r="C7669" s="270"/>
      <c r="D7669" s="272"/>
      <c r="E7669" s="247"/>
      <c r="F7669" s="273"/>
      <c r="G7669" s="661"/>
      <c r="H7669" s="662"/>
    </row>
    <row r="7670" spans="1:8" s="240" customFormat="1">
      <c r="A7670" s="270"/>
      <c r="B7670" s="271"/>
      <c r="C7670" s="270"/>
      <c r="D7670" s="272"/>
      <c r="E7670" s="247"/>
      <c r="F7670" s="273"/>
      <c r="G7670" s="661"/>
      <c r="H7670" s="662"/>
    </row>
    <row r="7671" spans="1:8" s="240" customFormat="1">
      <c r="A7671" s="270"/>
      <c r="B7671" s="271"/>
      <c r="C7671" s="270"/>
      <c r="D7671" s="272"/>
      <c r="E7671" s="247"/>
      <c r="F7671" s="273"/>
      <c r="G7671" s="661"/>
      <c r="H7671" s="662"/>
    </row>
    <row r="7672" spans="1:8" s="240" customFormat="1">
      <c r="A7672" s="270"/>
      <c r="B7672" s="271"/>
      <c r="C7672" s="270"/>
      <c r="D7672" s="272"/>
      <c r="E7672" s="247"/>
      <c r="F7672" s="273"/>
      <c r="G7672" s="661"/>
      <c r="H7672" s="662"/>
    </row>
    <row r="7673" spans="1:8" s="240" customFormat="1">
      <c r="A7673" s="270"/>
      <c r="B7673" s="271"/>
      <c r="C7673" s="270"/>
      <c r="D7673" s="272"/>
      <c r="E7673" s="247"/>
      <c r="F7673" s="273"/>
      <c r="G7673" s="661"/>
      <c r="H7673" s="662"/>
    </row>
    <row r="7674" spans="1:8" s="240" customFormat="1">
      <c r="A7674" s="270"/>
      <c r="B7674" s="271"/>
      <c r="C7674" s="270"/>
      <c r="D7674" s="272"/>
      <c r="E7674" s="247"/>
      <c r="F7674" s="273"/>
      <c r="G7674" s="661"/>
      <c r="H7674" s="662"/>
    </row>
    <row r="7675" spans="1:8" s="240" customFormat="1">
      <c r="A7675" s="270"/>
      <c r="B7675" s="271"/>
      <c r="C7675" s="270"/>
      <c r="D7675" s="272"/>
      <c r="E7675" s="247"/>
      <c r="F7675" s="273"/>
      <c r="G7675" s="661"/>
      <c r="H7675" s="662"/>
    </row>
    <row r="7676" spans="1:8" s="240" customFormat="1">
      <c r="A7676" s="270"/>
      <c r="B7676" s="271"/>
      <c r="C7676" s="270"/>
      <c r="D7676" s="272"/>
      <c r="E7676" s="247"/>
      <c r="F7676" s="273"/>
      <c r="G7676" s="661"/>
      <c r="H7676" s="662"/>
    </row>
    <row r="7677" spans="1:8" s="240" customFormat="1">
      <c r="A7677" s="270"/>
      <c r="B7677" s="271"/>
      <c r="C7677" s="270"/>
      <c r="D7677" s="272"/>
      <c r="E7677" s="247"/>
      <c r="F7677" s="273"/>
      <c r="G7677" s="661"/>
      <c r="H7677" s="662"/>
    </row>
    <row r="7678" spans="1:8" s="240" customFormat="1">
      <c r="A7678" s="270"/>
      <c r="B7678" s="271"/>
      <c r="C7678" s="270"/>
      <c r="D7678" s="272"/>
      <c r="E7678" s="247"/>
      <c r="F7678" s="273"/>
      <c r="G7678" s="661"/>
      <c r="H7678" s="662"/>
    </row>
    <row r="7679" spans="1:8" s="240" customFormat="1">
      <c r="A7679" s="270"/>
      <c r="B7679" s="271"/>
      <c r="C7679" s="270"/>
      <c r="D7679" s="272"/>
      <c r="E7679" s="247"/>
      <c r="F7679" s="273"/>
      <c r="G7679" s="661"/>
      <c r="H7679" s="662"/>
    </row>
    <row r="7680" spans="1:8" s="240" customFormat="1">
      <c r="A7680" s="270"/>
      <c r="B7680" s="271"/>
      <c r="C7680" s="270"/>
      <c r="D7680" s="272"/>
      <c r="E7680" s="247"/>
      <c r="F7680" s="273"/>
      <c r="G7680" s="661"/>
      <c r="H7680" s="662"/>
    </row>
    <row r="7681" spans="1:8" s="240" customFormat="1">
      <c r="A7681" s="270"/>
      <c r="B7681" s="271"/>
      <c r="C7681" s="270"/>
      <c r="D7681" s="272"/>
      <c r="E7681" s="247"/>
      <c r="F7681" s="273"/>
      <c r="G7681" s="661"/>
      <c r="H7681" s="662"/>
    </row>
    <row r="7682" spans="1:8" s="240" customFormat="1">
      <c r="A7682" s="270"/>
      <c r="B7682" s="271"/>
      <c r="C7682" s="270"/>
      <c r="D7682" s="272"/>
      <c r="E7682" s="247"/>
      <c r="F7682" s="273"/>
      <c r="G7682" s="661"/>
      <c r="H7682" s="662"/>
    </row>
    <row r="7683" spans="1:8" s="240" customFormat="1">
      <c r="A7683" s="270"/>
      <c r="B7683" s="271"/>
      <c r="C7683" s="270"/>
      <c r="D7683" s="272"/>
      <c r="E7683" s="247"/>
      <c r="F7683" s="273"/>
      <c r="G7683" s="661"/>
      <c r="H7683" s="662"/>
    </row>
    <row r="7684" spans="1:8" s="240" customFormat="1">
      <c r="A7684" s="270"/>
      <c r="B7684" s="271"/>
      <c r="C7684" s="270"/>
      <c r="D7684" s="272"/>
      <c r="E7684" s="247"/>
      <c r="F7684" s="273"/>
      <c r="G7684" s="661"/>
      <c r="H7684" s="662"/>
    </row>
    <row r="7685" spans="1:8" s="240" customFormat="1">
      <c r="A7685" s="270"/>
      <c r="B7685" s="271"/>
      <c r="C7685" s="270"/>
      <c r="D7685" s="272"/>
      <c r="E7685" s="247"/>
      <c r="F7685" s="273"/>
      <c r="G7685" s="661"/>
      <c r="H7685" s="662"/>
    </row>
    <row r="7686" spans="1:8" s="240" customFormat="1">
      <c r="A7686" s="270"/>
      <c r="B7686" s="271"/>
      <c r="C7686" s="270"/>
      <c r="D7686" s="272"/>
      <c r="E7686" s="247"/>
      <c r="F7686" s="273"/>
      <c r="G7686" s="661"/>
      <c r="H7686" s="662"/>
    </row>
    <row r="7687" spans="1:8" s="240" customFormat="1">
      <c r="A7687" s="270"/>
      <c r="B7687" s="271"/>
      <c r="C7687" s="270"/>
      <c r="D7687" s="272"/>
      <c r="E7687" s="247"/>
      <c r="F7687" s="273"/>
      <c r="G7687" s="661"/>
      <c r="H7687" s="662"/>
    </row>
    <row r="7688" spans="1:8" s="240" customFormat="1">
      <c r="A7688" s="270"/>
      <c r="B7688" s="271"/>
      <c r="C7688" s="270"/>
      <c r="D7688" s="272"/>
      <c r="E7688" s="247"/>
      <c r="F7688" s="273"/>
      <c r="G7688" s="661"/>
      <c r="H7688" s="662"/>
    </row>
    <row r="7689" spans="1:8" s="240" customFormat="1">
      <c r="A7689" s="270"/>
      <c r="B7689" s="271"/>
      <c r="C7689" s="270"/>
      <c r="D7689" s="272"/>
      <c r="E7689" s="247"/>
      <c r="F7689" s="273"/>
      <c r="G7689" s="661"/>
      <c r="H7689" s="662"/>
    </row>
    <row r="7690" spans="1:8" s="240" customFormat="1">
      <c r="A7690" s="270"/>
      <c r="B7690" s="271"/>
      <c r="C7690" s="270"/>
      <c r="D7690" s="272"/>
      <c r="E7690" s="247"/>
      <c r="F7690" s="273"/>
      <c r="G7690" s="661"/>
      <c r="H7690" s="662"/>
    </row>
    <row r="7691" spans="1:8" s="240" customFormat="1">
      <c r="A7691" s="270"/>
      <c r="B7691" s="271"/>
      <c r="C7691" s="270"/>
      <c r="D7691" s="272"/>
      <c r="E7691" s="247"/>
      <c r="F7691" s="273"/>
      <c r="G7691" s="661"/>
      <c r="H7691" s="662"/>
    </row>
    <row r="7692" spans="1:8" s="240" customFormat="1">
      <c r="A7692" s="270"/>
      <c r="B7692" s="271"/>
      <c r="C7692" s="270"/>
      <c r="D7692" s="272"/>
      <c r="E7692" s="247"/>
      <c r="F7692" s="273"/>
      <c r="G7692" s="661"/>
      <c r="H7692" s="662"/>
    </row>
    <row r="7693" spans="1:8" s="240" customFormat="1">
      <c r="A7693" s="270"/>
      <c r="B7693" s="271"/>
      <c r="C7693" s="270"/>
      <c r="D7693" s="272"/>
      <c r="E7693" s="247"/>
      <c r="F7693" s="273"/>
      <c r="G7693" s="661"/>
      <c r="H7693" s="662"/>
    </row>
    <row r="7694" spans="1:8" s="240" customFormat="1">
      <c r="A7694" s="270"/>
      <c r="B7694" s="271"/>
      <c r="C7694" s="270"/>
      <c r="D7694" s="272"/>
      <c r="E7694" s="247"/>
      <c r="F7694" s="273"/>
      <c r="G7694" s="661"/>
      <c r="H7694" s="662"/>
    </row>
    <row r="7695" spans="1:8" s="240" customFormat="1">
      <c r="A7695" s="270"/>
      <c r="B7695" s="271"/>
      <c r="C7695" s="270"/>
      <c r="D7695" s="272"/>
      <c r="E7695" s="247"/>
      <c r="F7695" s="273"/>
      <c r="G7695" s="661"/>
      <c r="H7695" s="662"/>
    </row>
    <row r="7696" spans="1:8" s="240" customFormat="1">
      <c r="A7696" s="270"/>
      <c r="B7696" s="271"/>
      <c r="C7696" s="270"/>
      <c r="D7696" s="272"/>
      <c r="E7696" s="247"/>
      <c r="F7696" s="273"/>
      <c r="G7696" s="661"/>
      <c r="H7696" s="662"/>
    </row>
    <row r="7697" spans="1:8" s="240" customFormat="1">
      <c r="A7697" s="270"/>
      <c r="B7697" s="271"/>
      <c r="C7697" s="270"/>
      <c r="D7697" s="272"/>
      <c r="E7697" s="247"/>
      <c r="F7697" s="273"/>
      <c r="G7697" s="661"/>
      <c r="H7697" s="662"/>
    </row>
    <row r="7698" spans="1:8" s="240" customFormat="1">
      <c r="A7698" s="270"/>
      <c r="B7698" s="271"/>
      <c r="C7698" s="270"/>
      <c r="D7698" s="272"/>
      <c r="E7698" s="247"/>
      <c r="F7698" s="273"/>
      <c r="G7698" s="661"/>
      <c r="H7698" s="662"/>
    </row>
    <row r="7699" spans="1:8" s="240" customFormat="1">
      <c r="A7699" s="270"/>
      <c r="B7699" s="271"/>
      <c r="C7699" s="270"/>
      <c r="D7699" s="272"/>
      <c r="E7699" s="247"/>
      <c r="F7699" s="273"/>
      <c r="G7699" s="661"/>
      <c r="H7699" s="662"/>
    </row>
    <row r="7700" spans="1:8" s="240" customFormat="1">
      <c r="A7700" s="270"/>
      <c r="B7700" s="271"/>
      <c r="C7700" s="270"/>
      <c r="D7700" s="272"/>
      <c r="E7700" s="247"/>
      <c r="F7700" s="273"/>
      <c r="G7700" s="661"/>
      <c r="H7700" s="662"/>
    </row>
    <row r="7701" spans="1:8" s="240" customFormat="1">
      <c r="A7701" s="270"/>
      <c r="B7701" s="271"/>
      <c r="C7701" s="270"/>
      <c r="D7701" s="272"/>
      <c r="E7701" s="247"/>
      <c r="F7701" s="273"/>
      <c r="G7701" s="661"/>
      <c r="H7701" s="662"/>
    </row>
    <row r="7702" spans="1:8" s="240" customFormat="1">
      <c r="A7702" s="270"/>
      <c r="B7702" s="271"/>
      <c r="C7702" s="270"/>
      <c r="D7702" s="272"/>
      <c r="E7702" s="247"/>
      <c r="F7702" s="273"/>
      <c r="G7702" s="661"/>
      <c r="H7702" s="662"/>
    </row>
    <row r="7703" spans="1:8" s="240" customFormat="1">
      <c r="A7703" s="270"/>
      <c r="B7703" s="271"/>
      <c r="C7703" s="270"/>
      <c r="D7703" s="272"/>
      <c r="E7703" s="247"/>
      <c r="F7703" s="273"/>
      <c r="G7703" s="661"/>
      <c r="H7703" s="662"/>
    </row>
    <row r="7704" spans="1:8" s="240" customFormat="1">
      <c r="A7704" s="270"/>
      <c r="B7704" s="271"/>
      <c r="C7704" s="270"/>
      <c r="D7704" s="272"/>
      <c r="E7704" s="247"/>
      <c r="F7704" s="273"/>
      <c r="G7704" s="661"/>
      <c r="H7704" s="662"/>
    </row>
    <row r="7705" spans="1:8" s="240" customFormat="1">
      <c r="A7705" s="270"/>
      <c r="B7705" s="271"/>
      <c r="C7705" s="270"/>
      <c r="D7705" s="272"/>
      <c r="E7705" s="247"/>
      <c r="F7705" s="273"/>
      <c r="G7705" s="661"/>
      <c r="H7705" s="662"/>
    </row>
    <row r="7706" spans="1:8" s="240" customFormat="1">
      <c r="A7706" s="270"/>
      <c r="B7706" s="271"/>
      <c r="C7706" s="270"/>
      <c r="D7706" s="272"/>
      <c r="E7706" s="247"/>
      <c r="F7706" s="273"/>
      <c r="G7706" s="661"/>
      <c r="H7706" s="662"/>
    </row>
    <row r="7707" spans="1:8" s="240" customFormat="1">
      <c r="A7707" s="270"/>
      <c r="B7707" s="271"/>
      <c r="C7707" s="270"/>
      <c r="D7707" s="272"/>
      <c r="E7707" s="247"/>
      <c r="F7707" s="273"/>
      <c r="G7707" s="661"/>
      <c r="H7707" s="662"/>
    </row>
    <row r="7708" spans="1:8" s="240" customFormat="1">
      <c r="A7708" s="270"/>
      <c r="B7708" s="271"/>
      <c r="C7708" s="270"/>
      <c r="D7708" s="272"/>
      <c r="E7708" s="247"/>
      <c r="F7708" s="273"/>
      <c r="G7708" s="661"/>
      <c r="H7708" s="662"/>
    </row>
    <row r="7709" spans="1:8" s="240" customFormat="1">
      <c r="A7709" s="270"/>
      <c r="B7709" s="271"/>
      <c r="C7709" s="270"/>
      <c r="D7709" s="272"/>
      <c r="E7709" s="247"/>
      <c r="F7709" s="273"/>
      <c r="G7709" s="661"/>
      <c r="H7709" s="662"/>
    </row>
    <row r="7710" spans="1:8" s="240" customFormat="1">
      <c r="A7710" s="270"/>
      <c r="B7710" s="271"/>
      <c r="C7710" s="270"/>
      <c r="D7710" s="272"/>
      <c r="E7710" s="247"/>
      <c r="F7710" s="273"/>
      <c r="G7710" s="661"/>
      <c r="H7710" s="662"/>
    </row>
    <row r="7711" spans="1:8" s="240" customFormat="1">
      <c r="A7711" s="270"/>
      <c r="B7711" s="271"/>
      <c r="C7711" s="270"/>
      <c r="D7711" s="272"/>
      <c r="E7711" s="247"/>
      <c r="F7711" s="273"/>
      <c r="G7711" s="661"/>
      <c r="H7711" s="662"/>
    </row>
    <row r="7712" spans="1:8" s="240" customFormat="1">
      <c r="A7712" s="270"/>
      <c r="B7712" s="271"/>
      <c r="C7712" s="270"/>
      <c r="D7712" s="272"/>
      <c r="E7712" s="247"/>
      <c r="F7712" s="273"/>
      <c r="G7712" s="661"/>
      <c r="H7712" s="662"/>
    </row>
    <row r="7713" spans="1:8" s="240" customFormat="1">
      <c r="A7713" s="270"/>
      <c r="B7713" s="271"/>
      <c r="C7713" s="270"/>
      <c r="D7713" s="272"/>
      <c r="E7713" s="247"/>
      <c r="F7713" s="273"/>
      <c r="G7713" s="661"/>
      <c r="H7713" s="662"/>
    </row>
    <row r="7714" spans="1:8" s="240" customFormat="1">
      <c r="A7714" s="270"/>
      <c r="B7714" s="271"/>
      <c r="C7714" s="270"/>
      <c r="D7714" s="272"/>
      <c r="E7714" s="247"/>
      <c r="F7714" s="273"/>
      <c r="G7714" s="661"/>
      <c r="H7714" s="662"/>
    </row>
    <row r="7715" spans="1:8" s="240" customFormat="1">
      <c r="A7715" s="270"/>
      <c r="B7715" s="271"/>
      <c r="C7715" s="270"/>
      <c r="D7715" s="272"/>
      <c r="E7715" s="247"/>
      <c r="F7715" s="273"/>
      <c r="G7715" s="661"/>
      <c r="H7715" s="662"/>
    </row>
    <row r="7716" spans="1:8" s="240" customFormat="1">
      <c r="A7716" s="270"/>
      <c r="B7716" s="271"/>
      <c r="C7716" s="270"/>
      <c r="D7716" s="272"/>
      <c r="E7716" s="247"/>
      <c r="F7716" s="273"/>
      <c r="G7716" s="661"/>
      <c r="H7716" s="662"/>
    </row>
    <row r="7717" spans="1:8" s="240" customFormat="1">
      <c r="A7717" s="270"/>
      <c r="B7717" s="271"/>
      <c r="C7717" s="270"/>
      <c r="D7717" s="272"/>
      <c r="E7717" s="247"/>
      <c r="F7717" s="273"/>
      <c r="G7717" s="661"/>
      <c r="H7717" s="662"/>
    </row>
    <row r="7718" spans="1:8" s="240" customFormat="1">
      <c r="A7718" s="270"/>
      <c r="B7718" s="271"/>
      <c r="C7718" s="270"/>
      <c r="D7718" s="272"/>
      <c r="E7718" s="247"/>
      <c r="F7718" s="273"/>
      <c r="G7718" s="661"/>
      <c r="H7718" s="662"/>
    </row>
    <row r="7719" spans="1:8" s="240" customFormat="1">
      <c r="A7719" s="270"/>
      <c r="B7719" s="271"/>
      <c r="C7719" s="270"/>
      <c r="D7719" s="272"/>
      <c r="E7719" s="247"/>
      <c r="F7719" s="273"/>
      <c r="G7719" s="661"/>
      <c r="H7719" s="662"/>
    </row>
    <row r="7720" spans="1:8" s="240" customFormat="1">
      <c r="A7720" s="270"/>
      <c r="B7720" s="271"/>
      <c r="C7720" s="270"/>
      <c r="D7720" s="272"/>
      <c r="E7720" s="247"/>
      <c r="F7720" s="273"/>
      <c r="G7720" s="661"/>
      <c r="H7720" s="662"/>
    </row>
    <row r="7721" spans="1:8" s="240" customFormat="1">
      <c r="A7721" s="270"/>
      <c r="B7721" s="271"/>
      <c r="C7721" s="270"/>
      <c r="D7721" s="272"/>
      <c r="E7721" s="247"/>
      <c r="F7721" s="273"/>
      <c r="G7721" s="661"/>
      <c r="H7721" s="662"/>
    </row>
    <row r="7722" spans="1:8" s="240" customFormat="1">
      <c r="A7722" s="270"/>
      <c r="B7722" s="271"/>
      <c r="C7722" s="270"/>
      <c r="D7722" s="272"/>
      <c r="E7722" s="247"/>
      <c r="F7722" s="273"/>
      <c r="G7722" s="661"/>
      <c r="H7722" s="662"/>
    </row>
    <row r="7723" spans="1:8" s="240" customFormat="1">
      <c r="A7723" s="270"/>
      <c r="B7723" s="271"/>
      <c r="C7723" s="270"/>
      <c r="D7723" s="272"/>
      <c r="E7723" s="247"/>
      <c r="F7723" s="273"/>
      <c r="G7723" s="661"/>
      <c r="H7723" s="662"/>
    </row>
    <row r="7724" spans="1:8" s="240" customFormat="1">
      <c r="A7724" s="270"/>
      <c r="B7724" s="271"/>
      <c r="C7724" s="270"/>
      <c r="D7724" s="272"/>
      <c r="E7724" s="247"/>
      <c r="F7724" s="273"/>
      <c r="G7724" s="661"/>
      <c r="H7724" s="662"/>
    </row>
    <row r="7725" spans="1:8" s="240" customFormat="1">
      <c r="A7725" s="270"/>
      <c r="B7725" s="271"/>
      <c r="C7725" s="270"/>
      <c r="D7725" s="272"/>
      <c r="E7725" s="247"/>
      <c r="F7725" s="273"/>
      <c r="G7725" s="661"/>
      <c r="H7725" s="662"/>
    </row>
    <row r="7726" spans="1:8" s="240" customFormat="1">
      <c r="A7726" s="270"/>
      <c r="B7726" s="271"/>
      <c r="C7726" s="270"/>
      <c r="D7726" s="272"/>
      <c r="E7726" s="247"/>
      <c r="F7726" s="273"/>
      <c r="G7726" s="661"/>
      <c r="H7726" s="662"/>
    </row>
    <row r="7727" spans="1:8" s="240" customFormat="1">
      <c r="A7727" s="270"/>
      <c r="B7727" s="271"/>
      <c r="C7727" s="270"/>
      <c r="D7727" s="272"/>
      <c r="E7727" s="247"/>
      <c r="F7727" s="273"/>
      <c r="G7727" s="661"/>
      <c r="H7727" s="662"/>
    </row>
    <row r="7728" spans="1:8" s="240" customFormat="1">
      <c r="A7728" s="270"/>
      <c r="B7728" s="271"/>
      <c r="C7728" s="270"/>
      <c r="D7728" s="272"/>
      <c r="E7728" s="247"/>
      <c r="F7728" s="273"/>
      <c r="G7728" s="661"/>
      <c r="H7728" s="662"/>
    </row>
    <row r="7729" spans="1:8" s="240" customFormat="1">
      <c r="A7729" s="270"/>
      <c r="B7729" s="271"/>
      <c r="C7729" s="270"/>
      <c r="D7729" s="272"/>
      <c r="E7729" s="247"/>
      <c r="F7729" s="273"/>
      <c r="G7729" s="661"/>
      <c r="H7729" s="662"/>
    </row>
    <row r="7730" spans="1:8" s="240" customFormat="1">
      <c r="A7730" s="270"/>
      <c r="B7730" s="271"/>
      <c r="C7730" s="270"/>
      <c r="D7730" s="272"/>
      <c r="E7730" s="247"/>
      <c r="F7730" s="273"/>
      <c r="G7730" s="661"/>
      <c r="H7730" s="662"/>
    </row>
    <row r="7731" spans="1:8" s="240" customFormat="1">
      <c r="A7731" s="270"/>
      <c r="B7731" s="271"/>
      <c r="C7731" s="270"/>
      <c r="D7731" s="272"/>
      <c r="E7731" s="247"/>
      <c r="F7731" s="273"/>
      <c r="G7731" s="661"/>
      <c r="H7731" s="662"/>
    </row>
    <row r="7732" spans="1:8" s="240" customFormat="1">
      <c r="A7732" s="270"/>
      <c r="B7732" s="271"/>
      <c r="C7732" s="270"/>
      <c r="D7732" s="272"/>
      <c r="E7732" s="247"/>
      <c r="F7732" s="273"/>
      <c r="G7732" s="661"/>
      <c r="H7732" s="662"/>
    </row>
    <row r="7733" spans="1:8" s="240" customFormat="1">
      <c r="A7733" s="270"/>
      <c r="B7733" s="271"/>
      <c r="C7733" s="270"/>
      <c r="D7733" s="272"/>
      <c r="E7733" s="247"/>
      <c r="F7733" s="273"/>
      <c r="G7733" s="661"/>
      <c r="H7733" s="662"/>
    </row>
    <row r="7734" spans="1:8" s="240" customFormat="1">
      <c r="A7734" s="270"/>
      <c r="B7734" s="271"/>
      <c r="C7734" s="270"/>
      <c r="D7734" s="272"/>
      <c r="E7734" s="247"/>
      <c r="F7734" s="273"/>
      <c r="G7734" s="661"/>
      <c r="H7734" s="662"/>
    </row>
    <row r="7735" spans="1:8" s="240" customFormat="1">
      <c r="A7735" s="270"/>
      <c r="B7735" s="271"/>
      <c r="C7735" s="270"/>
      <c r="D7735" s="272"/>
      <c r="E7735" s="247"/>
      <c r="F7735" s="273"/>
      <c r="G7735" s="661"/>
      <c r="H7735" s="662"/>
    </row>
    <row r="7736" spans="1:8" s="240" customFormat="1">
      <c r="A7736" s="270"/>
      <c r="B7736" s="271"/>
      <c r="C7736" s="270"/>
      <c r="D7736" s="272"/>
      <c r="E7736" s="247"/>
      <c r="F7736" s="273"/>
      <c r="G7736" s="661"/>
      <c r="H7736" s="662"/>
    </row>
    <row r="7737" spans="1:8" s="240" customFormat="1">
      <c r="A7737" s="270"/>
      <c r="B7737" s="271"/>
      <c r="C7737" s="270"/>
      <c r="D7737" s="272"/>
      <c r="E7737" s="247"/>
      <c r="F7737" s="273"/>
      <c r="G7737" s="661"/>
      <c r="H7737" s="662"/>
    </row>
    <row r="7738" spans="1:8" s="240" customFormat="1">
      <c r="A7738" s="270"/>
      <c r="B7738" s="271"/>
      <c r="C7738" s="270"/>
      <c r="D7738" s="272"/>
      <c r="E7738" s="247"/>
      <c r="F7738" s="273"/>
      <c r="G7738" s="661"/>
      <c r="H7738" s="662"/>
    </row>
    <row r="7739" spans="1:8" s="240" customFormat="1">
      <c r="A7739" s="270"/>
      <c r="B7739" s="271"/>
      <c r="C7739" s="270"/>
      <c r="D7739" s="272"/>
      <c r="E7739" s="247"/>
      <c r="F7739" s="273"/>
      <c r="G7739" s="661"/>
      <c r="H7739" s="662"/>
    </row>
    <row r="7740" spans="1:8" s="240" customFormat="1">
      <c r="A7740" s="270"/>
      <c r="B7740" s="271"/>
      <c r="C7740" s="270"/>
      <c r="D7740" s="272"/>
      <c r="E7740" s="247"/>
      <c r="F7740" s="273"/>
      <c r="G7740" s="661"/>
      <c r="H7740" s="662"/>
    </row>
    <row r="7741" spans="1:8" s="240" customFormat="1">
      <c r="A7741" s="270"/>
      <c r="B7741" s="271"/>
      <c r="C7741" s="270"/>
      <c r="D7741" s="272"/>
      <c r="E7741" s="247"/>
      <c r="F7741" s="273"/>
      <c r="G7741" s="661"/>
      <c r="H7741" s="662"/>
    </row>
    <row r="7742" spans="1:8" s="240" customFormat="1">
      <c r="A7742" s="270"/>
      <c r="B7742" s="271"/>
      <c r="C7742" s="270"/>
      <c r="D7742" s="272"/>
      <c r="E7742" s="247"/>
      <c r="F7742" s="273"/>
      <c r="G7742" s="661"/>
      <c r="H7742" s="662"/>
    </row>
    <row r="7743" spans="1:8" s="240" customFormat="1">
      <c r="A7743" s="270"/>
      <c r="B7743" s="271"/>
      <c r="C7743" s="270"/>
      <c r="D7743" s="272"/>
      <c r="E7743" s="247"/>
      <c r="F7743" s="273"/>
      <c r="G7743" s="661"/>
      <c r="H7743" s="662"/>
    </row>
    <row r="7744" spans="1:8" s="240" customFormat="1">
      <c r="A7744" s="270"/>
      <c r="B7744" s="271"/>
      <c r="C7744" s="270"/>
      <c r="D7744" s="272"/>
      <c r="E7744" s="247"/>
      <c r="F7744" s="273"/>
      <c r="G7744" s="661"/>
      <c r="H7744" s="662"/>
    </row>
    <row r="7745" spans="1:8" s="240" customFormat="1">
      <c r="A7745" s="270"/>
      <c r="B7745" s="271"/>
      <c r="C7745" s="270"/>
      <c r="D7745" s="272"/>
      <c r="E7745" s="247"/>
      <c r="F7745" s="273"/>
      <c r="G7745" s="661"/>
      <c r="H7745" s="662"/>
    </row>
    <row r="7746" spans="1:8" s="240" customFormat="1">
      <c r="A7746" s="270"/>
      <c r="B7746" s="271"/>
      <c r="C7746" s="270"/>
      <c r="D7746" s="272"/>
      <c r="E7746" s="247"/>
      <c r="F7746" s="273"/>
      <c r="G7746" s="661"/>
      <c r="H7746" s="662"/>
    </row>
    <row r="7747" spans="1:8" s="240" customFormat="1">
      <c r="A7747" s="270"/>
      <c r="B7747" s="271"/>
      <c r="C7747" s="270"/>
      <c r="D7747" s="272"/>
      <c r="E7747" s="247"/>
      <c r="F7747" s="273"/>
      <c r="G7747" s="661"/>
      <c r="H7747" s="662"/>
    </row>
    <row r="7748" spans="1:8" s="240" customFormat="1">
      <c r="A7748" s="270"/>
      <c r="B7748" s="271"/>
      <c r="C7748" s="270"/>
      <c r="D7748" s="272"/>
      <c r="E7748" s="247"/>
      <c r="F7748" s="273"/>
      <c r="G7748" s="661"/>
      <c r="H7748" s="662"/>
    </row>
    <row r="7749" spans="1:8" s="240" customFormat="1">
      <c r="A7749" s="270"/>
      <c r="B7749" s="271"/>
      <c r="C7749" s="270"/>
      <c r="D7749" s="272"/>
      <c r="E7749" s="247"/>
      <c r="F7749" s="273"/>
      <c r="G7749" s="661"/>
      <c r="H7749" s="662"/>
    </row>
    <row r="7750" spans="1:8" s="240" customFormat="1">
      <c r="A7750" s="270"/>
      <c r="B7750" s="271"/>
      <c r="C7750" s="270"/>
      <c r="D7750" s="272"/>
      <c r="E7750" s="247"/>
      <c r="F7750" s="273"/>
      <c r="G7750" s="661"/>
      <c r="H7750" s="662"/>
    </row>
    <row r="7751" spans="1:8" s="240" customFormat="1">
      <c r="A7751" s="270"/>
      <c r="B7751" s="271"/>
      <c r="C7751" s="270"/>
      <c r="D7751" s="272"/>
      <c r="E7751" s="247"/>
      <c r="F7751" s="273"/>
      <c r="G7751" s="661"/>
      <c r="H7751" s="662"/>
    </row>
    <row r="7752" spans="1:8" s="240" customFormat="1">
      <c r="A7752" s="270"/>
      <c r="B7752" s="271"/>
      <c r="C7752" s="270"/>
      <c r="D7752" s="272"/>
      <c r="E7752" s="247"/>
      <c r="F7752" s="273"/>
      <c r="G7752" s="661"/>
      <c r="H7752" s="662"/>
    </row>
    <row r="7753" spans="1:8" s="240" customFormat="1">
      <c r="A7753" s="270"/>
      <c r="B7753" s="271"/>
      <c r="C7753" s="270"/>
      <c r="D7753" s="272"/>
      <c r="E7753" s="247"/>
      <c r="F7753" s="273"/>
      <c r="G7753" s="661"/>
      <c r="H7753" s="662"/>
    </row>
    <row r="7754" spans="1:8" s="240" customFormat="1">
      <c r="A7754" s="270"/>
      <c r="B7754" s="271"/>
      <c r="C7754" s="270"/>
      <c r="D7754" s="272"/>
      <c r="E7754" s="247"/>
      <c r="F7754" s="273"/>
      <c r="G7754" s="661"/>
      <c r="H7754" s="662"/>
    </row>
    <row r="7755" spans="1:8" s="240" customFormat="1">
      <c r="A7755" s="270"/>
      <c r="B7755" s="271"/>
      <c r="C7755" s="270"/>
      <c r="D7755" s="272"/>
      <c r="E7755" s="247"/>
      <c r="F7755" s="273"/>
      <c r="G7755" s="661"/>
      <c r="H7755" s="662"/>
    </row>
    <row r="7756" spans="1:8" s="240" customFormat="1">
      <c r="A7756" s="270"/>
      <c r="B7756" s="271"/>
      <c r="C7756" s="270"/>
      <c r="D7756" s="272"/>
      <c r="E7756" s="247"/>
      <c r="F7756" s="273"/>
      <c r="G7756" s="661"/>
      <c r="H7756" s="662"/>
    </row>
    <row r="7757" spans="1:8" s="240" customFormat="1">
      <c r="A7757" s="270"/>
      <c r="B7757" s="271"/>
      <c r="C7757" s="270"/>
      <c r="D7757" s="272"/>
      <c r="E7757" s="247"/>
      <c r="F7757" s="273"/>
      <c r="G7757" s="661"/>
      <c r="H7757" s="662"/>
    </row>
    <row r="7758" spans="1:8" s="240" customFormat="1">
      <c r="A7758" s="270"/>
      <c r="B7758" s="271"/>
      <c r="C7758" s="270"/>
      <c r="D7758" s="272"/>
      <c r="E7758" s="247"/>
      <c r="F7758" s="273"/>
      <c r="G7758" s="661"/>
      <c r="H7758" s="662"/>
    </row>
    <row r="7759" spans="1:8" s="240" customFormat="1">
      <c r="A7759" s="270"/>
      <c r="B7759" s="271"/>
      <c r="C7759" s="270"/>
      <c r="D7759" s="272"/>
      <c r="E7759" s="247"/>
      <c r="F7759" s="273"/>
      <c r="G7759" s="661"/>
      <c r="H7759" s="662"/>
    </row>
    <row r="7760" spans="1:8" s="240" customFormat="1">
      <c r="A7760" s="270"/>
      <c r="B7760" s="271"/>
      <c r="C7760" s="270"/>
      <c r="D7760" s="272"/>
      <c r="E7760" s="247"/>
      <c r="F7760" s="273"/>
      <c r="G7760" s="661"/>
      <c r="H7760" s="662"/>
    </row>
    <row r="7761" spans="1:8" s="240" customFormat="1">
      <c r="A7761" s="270"/>
      <c r="B7761" s="271"/>
      <c r="C7761" s="270"/>
      <c r="D7761" s="272"/>
      <c r="E7761" s="247"/>
      <c r="F7761" s="273"/>
      <c r="G7761" s="661"/>
      <c r="H7761" s="662"/>
    </row>
    <row r="7762" spans="1:8" s="240" customFormat="1">
      <c r="A7762" s="270"/>
      <c r="B7762" s="271"/>
      <c r="C7762" s="270"/>
      <c r="D7762" s="272"/>
      <c r="E7762" s="247"/>
      <c r="F7762" s="273"/>
      <c r="G7762" s="661"/>
      <c r="H7762" s="662"/>
    </row>
    <row r="7763" spans="1:8" s="240" customFormat="1">
      <c r="A7763" s="270"/>
      <c r="B7763" s="271"/>
      <c r="C7763" s="270"/>
      <c r="D7763" s="272"/>
      <c r="E7763" s="247"/>
      <c r="F7763" s="273"/>
      <c r="G7763" s="661"/>
      <c r="H7763" s="662"/>
    </row>
    <row r="7764" spans="1:8" s="240" customFormat="1">
      <c r="A7764" s="270"/>
      <c r="B7764" s="271"/>
      <c r="C7764" s="270"/>
      <c r="D7764" s="272"/>
      <c r="E7764" s="247"/>
      <c r="F7764" s="273"/>
      <c r="G7764" s="661"/>
      <c r="H7764" s="662"/>
    </row>
    <row r="7765" spans="1:8" s="240" customFormat="1">
      <c r="A7765" s="270"/>
      <c r="B7765" s="271"/>
      <c r="C7765" s="270"/>
      <c r="D7765" s="272"/>
      <c r="E7765" s="247"/>
      <c r="F7765" s="273"/>
      <c r="G7765" s="661"/>
      <c r="H7765" s="662"/>
    </row>
    <row r="7766" spans="1:8" s="240" customFormat="1">
      <c r="A7766" s="270"/>
      <c r="B7766" s="271"/>
      <c r="C7766" s="270"/>
      <c r="D7766" s="272"/>
      <c r="E7766" s="247"/>
      <c r="F7766" s="273"/>
      <c r="G7766" s="661"/>
      <c r="H7766" s="662"/>
    </row>
    <row r="7767" spans="1:8" s="240" customFormat="1">
      <c r="A7767" s="270"/>
      <c r="B7767" s="271"/>
      <c r="C7767" s="270"/>
      <c r="D7767" s="272"/>
      <c r="E7767" s="247"/>
      <c r="F7767" s="273"/>
      <c r="G7767" s="661"/>
      <c r="H7767" s="662"/>
    </row>
    <row r="7768" spans="1:8" s="240" customFormat="1">
      <c r="A7768" s="270"/>
      <c r="B7768" s="271"/>
      <c r="C7768" s="270"/>
      <c r="D7768" s="272"/>
      <c r="E7768" s="247"/>
      <c r="F7768" s="273"/>
      <c r="G7768" s="661"/>
      <c r="H7768" s="662"/>
    </row>
    <row r="7769" spans="1:8" s="240" customFormat="1">
      <c r="A7769" s="270"/>
      <c r="B7769" s="271"/>
      <c r="C7769" s="270"/>
      <c r="D7769" s="272"/>
      <c r="E7769" s="247"/>
      <c r="F7769" s="273"/>
      <c r="G7769" s="661"/>
      <c r="H7769" s="662"/>
    </row>
    <row r="7770" spans="1:8" s="240" customFormat="1">
      <c r="A7770" s="270"/>
      <c r="B7770" s="271"/>
      <c r="C7770" s="270"/>
      <c r="D7770" s="272"/>
      <c r="E7770" s="247"/>
      <c r="F7770" s="273"/>
      <c r="G7770" s="661"/>
      <c r="H7770" s="662"/>
    </row>
    <row r="7771" spans="1:8" s="240" customFormat="1">
      <c r="A7771" s="270"/>
      <c r="B7771" s="271"/>
      <c r="C7771" s="270"/>
      <c r="D7771" s="272"/>
      <c r="E7771" s="247"/>
      <c r="F7771" s="273"/>
      <c r="G7771" s="661"/>
      <c r="H7771" s="662"/>
    </row>
    <row r="7772" spans="1:8" s="240" customFormat="1">
      <c r="A7772" s="270"/>
      <c r="B7772" s="271"/>
      <c r="C7772" s="270"/>
      <c r="D7772" s="272"/>
      <c r="E7772" s="247"/>
      <c r="F7772" s="273"/>
      <c r="G7772" s="661"/>
      <c r="H7772" s="662"/>
    </row>
    <row r="7773" spans="1:8" s="240" customFormat="1">
      <c r="A7773" s="270"/>
      <c r="B7773" s="271"/>
      <c r="C7773" s="270"/>
      <c r="D7773" s="272"/>
      <c r="E7773" s="247"/>
      <c r="F7773" s="273"/>
      <c r="G7773" s="661"/>
      <c r="H7773" s="662"/>
    </row>
    <row r="7774" spans="1:8" s="240" customFormat="1">
      <c r="A7774" s="270"/>
      <c r="B7774" s="271"/>
      <c r="C7774" s="270"/>
      <c r="D7774" s="272"/>
      <c r="E7774" s="247"/>
      <c r="F7774" s="273"/>
      <c r="G7774" s="661"/>
      <c r="H7774" s="662"/>
    </row>
    <row r="7775" spans="1:8" s="240" customFormat="1">
      <c r="A7775" s="270"/>
      <c r="B7775" s="271"/>
      <c r="C7775" s="270"/>
      <c r="D7775" s="272"/>
      <c r="E7775" s="247"/>
      <c r="F7775" s="273"/>
      <c r="G7775" s="661"/>
      <c r="H7775" s="662"/>
    </row>
    <row r="7776" spans="1:8" s="240" customFormat="1">
      <c r="A7776" s="270"/>
      <c r="B7776" s="271"/>
      <c r="C7776" s="270"/>
      <c r="D7776" s="272"/>
      <c r="E7776" s="247"/>
      <c r="F7776" s="273"/>
      <c r="G7776" s="661"/>
      <c r="H7776" s="662"/>
    </row>
    <row r="7777" spans="1:8" s="240" customFormat="1">
      <c r="A7777" s="270"/>
      <c r="B7777" s="271"/>
      <c r="C7777" s="270"/>
      <c r="D7777" s="272"/>
      <c r="E7777" s="247"/>
      <c r="F7777" s="273"/>
      <c r="G7777" s="661"/>
      <c r="H7777" s="662"/>
    </row>
    <row r="7778" spans="1:8" s="240" customFormat="1">
      <c r="A7778" s="270"/>
      <c r="B7778" s="271"/>
      <c r="C7778" s="270"/>
      <c r="D7778" s="272"/>
      <c r="E7778" s="247"/>
      <c r="F7778" s="273"/>
      <c r="G7778" s="661"/>
      <c r="H7778" s="662"/>
    </row>
    <row r="7779" spans="1:8" s="240" customFormat="1">
      <c r="A7779" s="270"/>
      <c r="B7779" s="271"/>
      <c r="C7779" s="270"/>
      <c r="D7779" s="272"/>
      <c r="E7779" s="247"/>
      <c r="F7779" s="273"/>
      <c r="G7779" s="661"/>
      <c r="H7779" s="662"/>
    </row>
    <row r="7780" spans="1:8" s="240" customFormat="1">
      <c r="A7780" s="270"/>
      <c r="B7780" s="271"/>
      <c r="C7780" s="270"/>
      <c r="D7780" s="272"/>
      <c r="E7780" s="247"/>
      <c r="F7780" s="273"/>
      <c r="G7780" s="661"/>
      <c r="H7780" s="662"/>
    </row>
    <row r="7781" spans="1:8" s="240" customFormat="1">
      <c r="A7781" s="270"/>
      <c r="B7781" s="271"/>
      <c r="C7781" s="270"/>
      <c r="D7781" s="272"/>
      <c r="E7781" s="247"/>
      <c r="F7781" s="273"/>
      <c r="G7781" s="661"/>
      <c r="H7781" s="662"/>
    </row>
    <row r="7782" spans="1:8" s="240" customFormat="1">
      <c r="A7782" s="270"/>
      <c r="B7782" s="271"/>
      <c r="C7782" s="270"/>
      <c r="D7782" s="272"/>
      <c r="E7782" s="247"/>
      <c r="F7782" s="273"/>
      <c r="G7782" s="661"/>
      <c r="H7782" s="662"/>
    </row>
    <row r="7783" spans="1:8" s="240" customFormat="1">
      <c r="A7783" s="270"/>
      <c r="B7783" s="271"/>
      <c r="C7783" s="270"/>
      <c r="D7783" s="272"/>
      <c r="E7783" s="247"/>
      <c r="F7783" s="273"/>
      <c r="G7783" s="661"/>
      <c r="H7783" s="662"/>
    </row>
    <row r="7784" spans="1:8" s="240" customFormat="1">
      <c r="A7784" s="270"/>
      <c r="B7784" s="271"/>
      <c r="C7784" s="270"/>
      <c r="D7784" s="272"/>
      <c r="E7784" s="247"/>
      <c r="F7784" s="273"/>
      <c r="G7784" s="661"/>
      <c r="H7784" s="662"/>
    </row>
    <row r="7785" spans="1:8" s="240" customFormat="1">
      <c r="A7785" s="270"/>
      <c r="B7785" s="271"/>
      <c r="C7785" s="270"/>
      <c r="D7785" s="272"/>
      <c r="E7785" s="247"/>
      <c r="F7785" s="273"/>
      <c r="G7785" s="661"/>
      <c r="H7785" s="662"/>
    </row>
    <row r="7786" spans="1:8" s="240" customFormat="1">
      <c r="A7786" s="270"/>
      <c r="B7786" s="271"/>
      <c r="C7786" s="270"/>
      <c r="D7786" s="272"/>
      <c r="E7786" s="247"/>
      <c r="F7786" s="273"/>
      <c r="G7786" s="661"/>
      <c r="H7786" s="662"/>
    </row>
    <row r="7787" spans="1:8" s="240" customFormat="1">
      <c r="A7787" s="270"/>
      <c r="B7787" s="271"/>
      <c r="C7787" s="270"/>
      <c r="D7787" s="272"/>
      <c r="E7787" s="247"/>
      <c r="F7787" s="273"/>
      <c r="G7787" s="661"/>
      <c r="H7787" s="662"/>
    </row>
    <row r="7788" spans="1:8" s="240" customFormat="1">
      <c r="A7788" s="270"/>
      <c r="B7788" s="271"/>
      <c r="C7788" s="270"/>
      <c r="D7788" s="272"/>
      <c r="E7788" s="247"/>
      <c r="F7788" s="273"/>
      <c r="G7788" s="661"/>
      <c r="H7788" s="662"/>
    </row>
    <row r="7789" spans="1:8" s="240" customFormat="1">
      <c r="A7789" s="270"/>
      <c r="B7789" s="271"/>
      <c r="C7789" s="270"/>
      <c r="D7789" s="272"/>
      <c r="E7789" s="247"/>
      <c r="F7789" s="273"/>
      <c r="G7789" s="661"/>
      <c r="H7789" s="662"/>
    </row>
    <row r="7790" spans="1:8" s="240" customFormat="1">
      <c r="A7790" s="270"/>
      <c r="B7790" s="271"/>
      <c r="C7790" s="270"/>
      <c r="D7790" s="272"/>
      <c r="E7790" s="247"/>
      <c r="F7790" s="273"/>
      <c r="G7790" s="661"/>
      <c r="H7790" s="662"/>
    </row>
    <row r="7791" spans="1:8" s="240" customFormat="1">
      <c r="A7791" s="270"/>
      <c r="B7791" s="271"/>
      <c r="C7791" s="270"/>
      <c r="D7791" s="272"/>
      <c r="E7791" s="247"/>
      <c r="F7791" s="273"/>
      <c r="G7791" s="661"/>
      <c r="H7791" s="662"/>
    </row>
    <row r="7792" spans="1:8" s="240" customFormat="1">
      <c r="A7792" s="270"/>
      <c r="B7792" s="271"/>
      <c r="C7792" s="270"/>
      <c r="D7792" s="272"/>
      <c r="E7792" s="247"/>
      <c r="F7792" s="273"/>
      <c r="G7792" s="661"/>
      <c r="H7792" s="662"/>
    </row>
    <row r="7793" spans="1:8" s="240" customFormat="1">
      <c r="A7793" s="270"/>
      <c r="B7793" s="271"/>
      <c r="C7793" s="270"/>
      <c r="D7793" s="272"/>
      <c r="E7793" s="247"/>
      <c r="F7793" s="273"/>
      <c r="G7793" s="661"/>
      <c r="H7793" s="662"/>
    </row>
    <row r="7794" spans="1:8" s="240" customFormat="1">
      <c r="A7794" s="270"/>
      <c r="B7794" s="271"/>
      <c r="C7794" s="270"/>
      <c r="D7794" s="272"/>
      <c r="E7794" s="247"/>
      <c r="F7794" s="273"/>
      <c r="G7794" s="661"/>
      <c r="H7794" s="662"/>
    </row>
    <row r="7795" spans="1:8" s="240" customFormat="1">
      <c r="A7795" s="270"/>
      <c r="B7795" s="271"/>
      <c r="C7795" s="270"/>
      <c r="D7795" s="272"/>
      <c r="E7795" s="247"/>
      <c r="F7795" s="273"/>
      <c r="G7795" s="661"/>
      <c r="H7795" s="662"/>
    </row>
    <row r="7796" spans="1:8" s="240" customFormat="1">
      <c r="A7796" s="270"/>
      <c r="B7796" s="271"/>
      <c r="C7796" s="270"/>
      <c r="D7796" s="272"/>
      <c r="E7796" s="247"/>
      <c r="F7796" s="273"/>
      <c r="G7796" s="661"/>
      <c r="H7796" s="662"/>
    </row>
    <row r="7797" spans="1:8" s="240" customFormat="1">
      <c r="A7797" s="270"/>
      <c r="B7797" s="271"/>
      <c r="C7797" s="270"/>
      <c r="D7797" s="272"/>
      <c r="E7797" s="247"/>
      <c r="F7797" s="273"/>
      <c r="G7797" s="661"/>
      <c r="H7797" s="662"/>
    </row>
    <row r="7798" spans="1:8" s="240" customFormat="1">
      <c r="A7798" s="270"/>
      <c r="B7798" s="271"/>
      <c r="C7798" s="270"/>
      <c r="D7798" s="272"/>
      <c r="E7798" s="247"/>
      <c r="F7798" s="273"/>
      <c r="G7798" s="661"/>
      <c r="H7798" s="662"/>
    </row>
    <row r="7799" spans="1:8" s="240" customFormat="1">
      <c r="A7799" s="270"/>
      <c r="B7799" s="271"/>
      <c r="C7799" s="270"/>
      <c r="D7799" s="272"/>
      <c r="E7799" s="247"/>
      <c r="F7799" s="273"/>
      <c r="G7799" s="661"/>
      <c r="H7799" s="662"/>
    </row>
    <row r="7800" spans="1:8" s="240" customFormat="1">
      <c r="A7800" s="270"/>
      <c r="B7800" s="271"/>
      <c r="C7800" s="270"/>
      <c r="D7800" s="272"/>
      <c r="E7800" s="247"/>
      <c r="F7800" s="273"/>
      <c r="G7800" s="661"/>
      <c r="H7800" s="662"/>
    </row>
    <row r="7801" spans="1:8" s="240" customFormat="1">
      <c r="A7801" s="270"/>
      <c r="B7801" s="271"/>
      <c r="C7801" s="270"/>
      <c r="D7801" s="272"/>
      <c r="E7801" s="247"/>
      <c r="F7801" s="273"/>
      <c r="G7801" s="661"/>
      <c r="H7801" s="662"/>
    </row>
    <row r="7802" spans="1:8" s="240" customFormat="1">
      <c r="A7802" s="270"/>
      <c r="B7802" s="271"/>
      <c r="C7802" s="270"/>
      <c r="D7802" s="272"/>
      <c r="E7802" s="247"/>
      <c r="F7802" s="273"/>
      <c r="G7802" s="661"/>
      <c r="H7802" s="662"/>
    </row>
    <row r="7803" spans="1:8" s="240" customFormat="1">
      <c r="A7803" s="270"/>
      <c r="B7803" s="271"/>
      <c r="C7803" s="270"/>
      <c r="D7803" s="272"/>
      <c r="E7803" s="247"/>
      <c r="F7803" s="273"/>
      <c r="G7803" s="661"/>
      <c r="H7803" s="662"/>
    </row>
    <row r="7804" spans="1:8" s="240" customFormat="1">
      <c r="A7804" s="270"/>
      <c r="B7804" s="271"/>
      <c r="C7804" s="270"/>
      <c r="D7804" s="272"/>
      <c r="E7804" s="247"/>
      <c r="F7804" s="273"/>
      <c r="G7804" s="661"/>
      <c r="H7804" s="662"/>
    </row>
    <row r="7805" spans="1:8" s="240" customFormat="1">
      <c r="A7805" s="270"/>
      <c r="B7805" s="271"/>
      <c r="C7805" s="270"/>
      <c r="D7805" s="272"/>
      <c r="E7805" s="247"/>
      <c r="F7805" s="273"/>
      <c r="G7805" s="661"/>
      <c r="H7805" s="662"/>
    </row>
    <row r="7806" spans="1:8" s="240" customFormat="1">
      <c r="A7806" s="270"/>
      <c r="B7806" s="271"/>
      <c r="C7806" s="270"/>
      <c r="D7806" s="272"/>
      <c r="E7806" s="247"/>
      <c r="F7806" s="273"/>
      <c r="G7806" s="661"/>
      <c r="H7806" s="662"/>
    </row>
    <row r="7807" spans="1:8" s="240" customFormat="1">
      <c r="A7807" s="270"/>
      <c r="B7807" s="271"/>
      <c r="C7807" s="270"/>
      <c r="D7807" s="272"/>
      <c r="E7807" s="247"/>
      <c r="F7807" s="273"/>
      <c r="G7807" s="661"/>
      <c r="H7807" s="662"/>
    </row>
    <row r="7808" spans="1:8" s="240" customFormat="1">
      <c r="A7808" s="270"/>
      <c r="B7808" s="271"/>
      <c r="C7808" s="270"/>
      <c r="D7808" s="272"/>
      <c r="E7808" s="247"/>
      <c r="F7808" s="273"/>
      <c r="G7808" s="661"/>
      <c r="H7808" s="662"/>
    </row>
    <row r="7809" spans="1:8" s="240" customFormat="1">
      <c r="A7809" s="270"/>
      <c r="B7809" s="271"/>
      <c r="C7809" s="270"/>
      <c r="D7809" s="272"/>
      <c r="E7809" s="247"/>
      <c r="F7809" s="273"/>
      <c r="G7809" s="661"/>
      <c r="H7809" s="662"/>
    </row>
    <row r="7810" spans="1:8" s="240" customFormat="1">
      <c r="A7810" s="270"/>
      <c r="B7810" s="271"/>
      <c r="C7810" s="270"/>
      <c r="D7810" s="272"/>
      <c r="E7810" s="247"/>
      <c r="F7810" s="273"/>
      <c r="G7810" s="661"/>
      <c r="H7810" s="662"/>
    </row>
    <row r="7811" spans="1:8" s="240" customFormat="1">
      <c r="A7811" s="270"/>
      <c r="B7811" s="271"/>
      <c r="C7811" s="270"/>
      <c r="D7811" s="272"/>
      <c r="E7811" s="247"/>
      <c r="F7811" s="273"/>
      <c r="G7811" s="661"/>
      <c r="H7811" s="662"/>
    </row>
    <row r="7812" spans="1:8" s="240" customFormat="1">
      <c r="A7812" s="270"/>
      <c r="B7812" s="271"/>
      <c r="C7812" s="270"/>
      <c r="D7812" s="272"/>
      <c r="E7812" s="247"/>
      <c r="F7812" s="273"/>
      <c r="G7812" s="661"/>
      <c r="H7812" s="662"/>
    </row>
    <row r="7813" spans="1:8" s="240" customFormat="1">
      <c r="A7813" s="270"/>
      <c r="B7813" s="271"/>
      <c r="C7813" s="270"/>
      <c r="D7813" s="272"/>
      <c r="E7813" s="247"/>
      <c r="F7813" s="273"/>
      <c r="G7813" s="661"/>
      <c r="H7813" s="662"/>
    </row>
    <row r="7814" spans="1:8" s="240" customFormat="1">
      <c r="A7814" s="270"/>
      <c r="B7814" s="271"/>
      <c r="C7814" s="270"/>
      <c r="D7814" s="272"/>
      <c r="E7814" s="247"/>
      <c r="F7814" s="273"/>
      <c r="G7814" s="661"/>
      <c r="H7814" s="662"/>
    </row>
    <row r="7815" spans="1:8" s="240" customFormat="1">
      <c r="A7815" s="270"/>
      <c r="B7815" s="271"/>
      <c r="C7815" s="270"/>
      <c r="D7815" s="272"/>
      <c r="E7815" s="247"/>
      <c r="F7815" s="273"/>
      <c r="G7815" s="661"/>
      <c r="H7815" s="662"/>
    </row>
    <row r="7816" spans="1:8" s="240" customFormat="1">
      <c r="A7816" s="270"/>
      <c r="B7816" s="271"/>
      <c r="C7816" s="270"/>
      <c r="D7816" s="272"/>
      <c r="E7816" s="247"/>
      <c r="F7816" s="273"/>
      <c r="G7816" s="661"/>
      <c r="H7816" s="662"/>
    </row>
    <row r="7817" spans="1:8" s="240" customFormat="1">
      <c r="A7817" s="270"/>
      <c r="B7817" s="271"/>
      <c r="C7817" s="270"/>
      <c r="D7817" s="272"/>
      <c r="E7817" s="247"/>
      <c r="F7817" s="273"/>
      <c r="G7817" s="661"/>
      <c r="H7817" s="662"/>
    </row>
    <row r="7818" spans="1:8" s="240" customFormat="1">
      <c r="A7818" s="270"/>
      <c r="B7818" s="271"/>
      <c r="C7818" s="270"/>
      <c r="D7818" s="272"/>
      <c r="E7818" s="247"/>
      <c r="F7818" s="273"/>
      <c r="G7818" s="661"/>
      <c r="H7818" s="662"/>
    </row>
    <row r="7819" spans="1:8" s="240" customFormat="1">
      <c r="A7819" s="270"/>
      <c r="B7819" s="271"/>
      <c r="C7819" s="270"/>
      <c r="D7819" s="272"/>
      <c r="E7819" s="247"/>
      <c r="F7819" s="273"/>
      <c r="G7819" s="661"/>
      <c r="H7819" s="662"/>
    </row>
    <row r="7820" spans="1:8" s="240" customFormat="1">
      <c r="A7820" s="270"/>
      <c r="B7820" s="271"/>
      <c r="C7820" s="270"/>
      <c r="D7820" s="272"/>
      <c r="E7820" s="247"/>
      <c r="F7820" s="273"/>
      <c r="G7820" s="661"/>
      <c r="H7820" s="662"/>
    </row>
    <row r="7821" spans="1:8" s="240" customFormat="1">
      <c r="A7821" s="270"/>
      <c r="B7821" s="271"/>
      <c r="C7821" s="270"/>
      <c r="D7821" s="272"/>
      <c r="E7821" s="247"/>
      <c r="F7821" s="273"/>
      <c r="G7821" s="661"/>
      <c r="H7821" s="662"/>
    </row>
    <row r="7822" spans="1:8" s="240" customFormat="1">
      <c r="A7822" s="270"/>
      <c r="B7822" s="271"/>
      <c r="C7822" s="270"/>
      <c r="D7822" s="272"/>
      <c r="E7822" s="247"/>
      <c r="F7822" s="273"/>
      <c r="G7822" s="661"/>
      <c r="H7822" s="662"/>
    </row>
    <row r="7823" spans="1:8" s="240" customFormat="1">
      <c r="A7823" s="270"/>
      <c r="B7823" s="271"/>
      <c r="C7823" s="270"/>
      <c r="D7823" s="272"/>
      <c r="E7823" s="247"/>
      <c r="F7823" s="273"/>
      <c r="G7823" s="661"/>
      <c r="H7823" s="662"/>
    </row>
    <row r="7824" spans="1:8" s="240" customFormat="1">
      <c r="A7824" s="270"/>
      <c r="B7824" s="271"/>
      <c r="C7824" s="270"/>
      <c r="D7824" s="272"/>
      <c r="E7824" s="247"/>
      <c r="F7824" s="273"/>
      <c r="G7824" s="661"/>
      <c r="H7824" s="662"/>
    </row>
    <row r="7825" spans="1:8" s="240" customFormat="1">
      <c r="A7825" s="270"/>
      <c r="B7825" s="271"/>
      <c r="C7825" s="270"/>
      <c r="D7825" s="272"/>
      <c r="E7825" s="247"/>
      <c r="F7825" s="273"/>
      <c r="G7825" s="661"/>
      <c r="H7825" s="662"/>
    </row>
    <row r="7826" spans="1:8" s="240" customFormat="1">
      <c r="A7826" s="270"/>
      <c r="B7826" s="271"/>
      <c r="C7826" s="270"/>
      <c r="D7826" s="272"/>
      <c r="E7826" s="247"/>
      <c r="F7826" s="273"/>
      <c r="G7826" s="661"/>
      <c r="H7826" s="662"/>
    </row>
    <row r="7827" spans="1:8" s="240" customFormat="1">
      <c r="A7827" s="270"/>
      <c r="B7827" s="271"/>
      <c r="C7827" s="270"/>
      <c r="D7827" s="272"/>
      <c r="E7827" s="247"/>
      <c r="F7827" s="273"/>
      <c r="G7827" s="661"/>
      <c r="H7827" s="662"/>
    </row>
    <row r="7828" spans="1:8" s="240" customFormat="1">
      <c r="A7828" s="270"/>
      <c r="B7828" s="271"/>
      <c r="C7828" s="270"/>
      <c r="D7828" s="272"/>
      <c r="E7828" s="247"/>
      <c r="F7828" s="273"/>
      <c r="G7828" s="661"/>
      <c r="H7828" s="662"/>
    </row>
    <row r="7829" spans="1:8" s="240" customFormat="1">
      <c r="A7829" s="270"/>
      <c r="B7829" s="271"/>
      <c r="C7829" s="270"/>
      <c r="D7829" s="272"/>
      <c r="E7829" s="247"/>
      <c r="F7829" s="273"/>
      <c r="G7829" s="661"/>
      <c r="H7829" s="662"/>
    </row>
    <row r="7830" spans="1:8" s="240" customFormat="1">
      <c r="A7830" s="270"/>
      <c r="B7830" s="271"/>
      <c r="C7830" s="270"/>
      <c r="D7830" s="272"/>
      <c r="E7830" s="247"/>
      <c r="F7830" s="273"/>
      <c r="G7830" s="661"/>
      <c r="H7830" s="662"/>
    </row>
    <row r="7831" spans="1:8" s="240" customFormat="1">
      <c r="A7831" s="270"/>
      <c r="B7831" s="271"/>
      <c r="C7831" s="270"/>
      <c r="D7831" s="272"/>
      <c r="E7831" s="247"/>
      <c r="F7831" s="273"/>
      <c r="G7831" s="661"/>
      <c r="H7831" s="662"/>
    </row>
    <row r="7832" spans="1:8" s="240" customFormat="1">
      <c r="A7832" s="270"/>
      <c r="B7832" s="271"/>
      <c r="C7832" s="270"/>
      <c r="D7832" s="272"/>
      <c r="E7832" s="247"/>
      <c r="F7832" s="273"/>
      <c r="G7832" s="661"/>
      <c r="H7832" s="662"/>
    </row>
    <row r="7833" spans="1:8" s="240" customFormat="1">
      <c r="A7833" s="270"/>
      <c r="B7833" s="271"/>
      <c r="C7833" s="270"/>
      <c r="D7833" s="272"/>
      <c r="E7833" s="247"/>
      <c r="F7833" s="273"/>
      <c r="G7833" s="661"/>
      <c r="H7833" s="662"/>
    </row>
    <row r="7834" spans="1:8" s="240" customFormat="1">
      <c r="A7834" s="270"/>
      <c r="B7834" s="271"/>
      <c r="C7834" s="270"/>
      <c r="D7834" s="272"/>
      <c r="E7834" s="247"/>
      <c r="F7834" s="273"/>
      <c r="G7834" s="661"/>
      <c r="H7834" s="662"/>
    </row>
    <row r="7835" spans="1:8" s="240" customFormat="1">
      <c r="A7835" s="270"/>
      <c r="B7835" s="271"/>
      <c r="C7835" s="270"/>
      <c r="D7835" s="272"/>
      <c r="E7835" s="247"/>
      <c r="F7835" s="273"/>
      <c r="G7835" s="661"/>
      <c r="H7835" s="662"/>
    </row>
    <row r="7836" spans="1:8" s="240" customFormat="1">
      <c r="A7836" s="270"/>
      <c r="B7836" s="271"/>
      <c r="C7836" s="270"/>
      <c r="D7836" s="272"/>
      <c r="E7836" s="247"/>
      <c r="F7836" s="273"/>
      <c r="G7836" s="661"/>
      <c r="H7836" s="662"/>
    </row>
    <row r="7837" spans="1:8" s="240" customFormat="1">
      <c r="A7837" s="270"/>
      <c r="B7837" s="271"/>
      <c r="C7837" s="270"/>
      <c r="D7837" s="272"/>
      <c r="E7837" s="247"/>
      <c r="F7837" s="273"/>
      <c r="G7837" s="661"/>
      <c r="H7837" s="662"/>
    </row>
    <row r="7838" spans="1:8" s="240" customFormat="1">
      <c r="A7838" s="270"/>
      <c r="B7838" s="271"/>
      <c r="C7838" s="270"/>
      <c r="D7838" s="272"/>
      <c r="E7838" s="247"/>
      <c r="F7838" s="273"/>
      <c r="G7838" s="661"/>
      <c r="H7838" s="662"/>
    </row>
    <row r="7839" spans="1:8" s="240" customFormat="1">
      <c r="A7839" s="270"/>
      <c r="B7839" s="271"/>
      <c r="C7839" s="270"/>
      <c r="D7839" s="272"/>
      <c r="E7839" s="247"/>
      <c r="F7839" s="273"/>
      <c r="G7839" s="661"/>
      <c r="H7839" s="662"/>
    </row>
    <row r="7840" spans="1:8" s="240" customFormat="1">
      <c r="A7840" s="270"/>
      <c r="B7840" s="271"/>
      <c r="C7840" s="270"/>
      <c r="D7840" s="272"/>
      <c r="E7840" s="247"/>
      <c r="F7840" s="273"/>
      <c r="G7840" s="661"/>
      <c r="H7840" s="662"/>
    </row>
    <row r="7841" spans="1:8" s="240" customFormat="1">
      <c r="A7841" s="270"/>
      <c r="B7841" s="271"/>
      <c r="C7841" s="270"/>
      <c r="D7841" s="272"/>
      <c r="E7841" s="247"/>
      <c r="F7841" s="273"/>
      <c r="G7841" s="661"/>
      <c r="H7841" s="662"/>
    </row>
    <row r="7842" spans="1:8" s="240" customFormat="1">
      <c r="A7842" s="270"/>
      <c r="B7842" s="271"/>
      <c r="C7842" s="270"/>
      <c r="D7842" s="272"/>
      <c r="E7842" s="247"/>
      <c r="F7842" s="273"/>
      <c r="G7842" s="661"/>
      <c r="H7842" s="662"/>
    </row>
    <row r="7843" spans="1:8" s="240" customFormat="1">
      <c r="A7843" s="270"/>
      <c r="B7843" s="271"/>
      <c r="C7843" s="270"/>
      <c r="D7843" s="272"/>
      <c r="E7843" s="247"/>
      <c r="F7843" s="273"/>
      <c r="G7843" s="661"/>
      <c r="H7843" s="662"/>
    </row>
    <row r="7844" spans="1:8" s="240" customFormat="1">
      <c r="A7844" s="270"/>
      <c r="B7844" s="271"/>
      <c r="C7844" s="270"/>
      <c r="D7844" s="272"/>
      <c r="E7844" s="247"/>
      <c r="F7844" s="273"/>
      <c r="G7844" s="661"/>
      <c r="H7844" s="662"/>
    </row>
    <row r="7845" spans="1:8" s="240" customFormat="1">
      <c r="A7845" s="270"/>
      <c r="B7845" s="271"/>
      <c r="C7845" s="270"/>
      <c r="D7845" s="272"/>
      <c r="E7845" s="247"/>
      <c r="F7845" s="273"/>
      <c r="G7845" s="661"/>
      <c r="H7845" s="662"/>
    </row>
    <row r="7846" spans="1:8" s="240" customFormat="1">
      <c r="A7846" s="270"/>
      <c r="B7846" s="271"/>
      <c r="C7846" s="270"/>
      <c r="D7846" s="272"/>
      <c r="E7846" s="247"/>
      <c r="F7846" s="273"/>
      <c r="G7846" s="661"/>
      <c r="H7846" s="662"/>
    </row>
    <row r="7847" spans="1:8" s="240" customFormat="1">
      <c r="A7847" s="270"/>
      <c r="B7847" s="271"/>
      <c r="C7847" s="270"/>
      <c r="D7847" s="272"/>
      <c r="E7847" s="247"/>
      <c r="F7847" s="273"/>
      <c r="G7847" s="661"/>
      <c r="H7847" s="662"/>
    </row>
    <row r="7848" spans="1:8" s="240" customFormat="1">
      <c r="A7848" s="270"/>
      <c r="B7848" s="271"/>
      <c r="C7848" s="270"/>
      <c r="D7848" s="272"/>
      <c r="E7848" s="247"/>
      <c r="F7848" s="273"/>
      <c r="G7848" s="661"/>
      <c r="H7848" s="662"/>
    </row>
    <row r="7849" spans="1:8" s="240" customFormat="1">
      <c r="A7849" s="270"/>
      <c r="B7849" s="271"/>
      <c r="C7849" s="270"/>
      <c r="D7849" s="272"/>
      <c r="E7849" s="247"/>
      <c r="F7849" s="273"/>
      <c r="G7849" s="661"/>
      <c r="H7849" s="662"/>
    </row>
    <row r="7850" spans="1:8" s="240" customFormat="1">
      <c r="A7850" s="270"/>
      <c r="B7850" s="271"/>
      <c r="C7850" s="270"/>
      <c r="D7850" s="272"/>
      <c r="E7850" s="247"/>
      <c r="F7850" s="273"/>
      <c r="G7850" s="661"/>
      <c r="H7850" s="662"/>
    </row>
    <row r="7851" spans="1:8" s="240" customFormat="1">
      <c r="A7851" s="270"/>
      <c r="B7851" s="271"/>
      <c r="C7851" s="270"/>
      <c r="D7851" s="272"/>
      <c r="E7851" s="247"/>
      <c r="F7851" s="273"/>
      <c r="G7851" s="661"/>
      <c r="H7851" s="662"/>
    </row>
    <row r="7852" spans="1:8" s="240" customFormat="1">
      <c r="A7852" s="270"/>
      <c r="B7852" s="271"/>
      <c r="C7852" s="270"/>
      <c r="D7852" s="272"/>
      <c r="E7852" s="247"/>
      <c r="F7852" s="273"/>
      <c r="G7852" s="661"/>
      <c r="H7852" s="662"/>
    </row>
    <row r="7853" spans="1:8" s="240" customFormat="1">
      <c r="A7853" s="270"/>
      <c r="B7853" s="271"/>
      <c r="C7853" s="270"/>
      <c r="D7853" s="272"/>
      <c r="E7853" s="247"/>
      <c r="F7853" s="273"/>
      <c r="G7853" s="661"/>
      <c r="H7853" s="662"/>
    </row>
    <row r="7854" spans="1:8" s="240" customFormat="1">
      <c r="A7854" s="270"/>
      <c r="B7854" s="271"/>
      <c r="C7854" s="270"/>
      <c r="D7854" s="272"/>
      <c r="E7854" s="247"/>
      <c r="F7854" s="273"/>
      <c r="G7854" s="661"/>
      <c r="H7854" s="662"/>
    </row>
    <row r="7855" spans="1:8" s="240" customFormat="1">
      <c r="A7855" s="270"/>
      <c r="B7855" s="271"/>
      <c r="C7855" s="270"/>
      <c r="D7855" s="272"/>
      <c r="E7855" s="247"/>
      <c r="F7855" s="273"/>
      <c r="G7855" s="661"/>
      <c r="H7855" s="662"/>
    </row>
    <row r="7856" spans="1:8" s="240" customFormat="1">
      <c r="A7856" s="270"/>
      <c r="B7856" s="271"/>
      <c r="C7856" s="270"/>
      <c r="D7856" s="272"/>
      <c r="E7856" s="247"/>
      <c r="F7856" s="273"/>
      <c r="G7856" s="661"/>
      <c r="H7856" s="662"/>
    </row>
    <row r="7857" spans="1:8" s="240" customFormat="1">
      <c r="A7857" s="270"/>
      <c r="B7857" s="271"/>
      <c r="C7857" s="270"/>
      <c r="D7857" s="272"/>
      <c r="E7857" s="247"/>
      <c r="F7857" s="273"/>
      <c r="G7857" s="661"/>
      <c r="H7857" s="662"/>
    </row>
    <row r="7858" spans="1:8" s="240" customFormat="1">
      <c r="A7858" s="270"/>
      <c r="B7858" s="271"/>
      <c r="C7858" s="270"/>
      <c r="D7858" s="272"/>
      <c r="E7858" s="247"/>
      <c r="F7858" s="273"/>
      <c r="G7858" s="661"/>
      <c r="H7858" s="662"/>
    </row>
    <row r="7859" spans="1:8" s="240" customFormat="1">
      <c r="A7859" s="270"/>
      <c r="B7859" s="271"/>
      <c r="C7859" s="270"/>
      <c r="D7859" s="272"/>
      <c r="E7859" s="247"/>
      <c r="F7859" s="273"/>
      <c r="G7859" s="661"/>
      <c r="H7859" s="662"/>
    </row>
    <row r="7860" spans="1:8" s="240" customFormat="1">
      <c r="A7860" s="270"/>
      <c r="B7860" s="271"/>
      <c r="C7860" s="270"/>
      <c r="D7860" s="272"/>
      <c r="E7860" s="247"/>
      <c r="F7860" s="273"/>
      <c r="G7860" s="661"/>
      <c r="H7860" s="662"/>
    </row>
    <row r="7861" spans="1:8" s="240" customFormat="1">
      <c r="A7861" s="270"/>
      <c r="B7861" s="271"/>
      <c r="C7861" s="270"/>
      <c r="D7861" s="272"/>
      <c r="E7861" s="247"/>
      <c r="F7861" s="273"/>
      <c r="G7861" s="661"/>
      <c r="H7861" s="662"/>
    </row>
    <row r="7862" spans="1:8" s="240" customFormat="1">
      <c r="A7862" s="270"/>
      <c r="B7862" s="271"/>
      <c r="C7862" s="270"/>
      <c r="D7862" s="272"/>
      <c r="E7862" s="247"/>
      <c r="F7862" s="273"/>
      <c r="G7862" s="661"/>
      <c r="H7862" s="662"/>
    </row>
    <row r="7863" spans="1:8" s="240" customFormat="1">
      <c r="A7863" s="270"/>
      <c r="B7863" s="271"/>
      <c r="C7863" s="270"/>
      <c r="D7863" s="272"/>
      <c r="E7863" s="247"/>
      <c r="F7863" s="273"/>
      <c r="G7863" s="661"/>
      <c r="H7863" s="662"/>
    </row>
    <row r="7864" spans="1:8" s="240" customFormat="1">
      <c r="A7864" s="270"/>
      <c r="B7864" s="271"/>
      <c r="C7864" s="270"/>
      <c r="D7864" s="272"/>
      <c r="E7864" s="247"/>
      <c r="F7864" s="273"/>
      <c r="G7864" s="661"/>
      <c r="H7864" s="662"/>
    </row>
    <row r="7865" spans="1:8" s="240" customFormat="1">
      <c r="A7865" s="270"/>
      <c r="B7865" s="271"/>
      <c r="C7865" s="270"/>
      <c r="D7865" s="272"/>
      <c r="E7865" s="247"/>
      <c r="F7865" s="273"/>
      <c r="G7865" s="661"/>
      <c r="H7865" s="662"/>
    </row>
    <row r="7866" spans="1:8" s="240" customFormat="1">
      <c r="A7866" s="270"/>
      <c r="B7866" s="271"/>
      <c r="C7866" s="270"/>
      <c r="D7866" s="272"/>
      <c r="E7866" s="247"/>
      <c r="F7866" s="273"/>
      <c r="G7866" s="661"/>
      <c r="H7866" s="662"/>
    </row>
    <row r="7867" spans="1:8" s="240" customFormat="1">
      <c r="A7867" s="270"/>
      <c r="B7867" s="271"/>
      <c r="C7867" s="270"/>
      <c r="D7867" s="272"/>
      <c r="E7867" s="247"/>
      <c r="F7867" s="273"/>
      <c r="G7867" s="661"/>
      <c r="H7867" s="662"/>
    </row>
    <row r="7868" spans="1:8" s="240" customFormat="1">
      <c r="A7868" s="270"/>
      <c r="B7868" s="271"/>
      <c r="C7868" s="270"/>
      <c r="D7868" s="272"/>
      <c r="E7868" s="247"/>
      <c r="F7868" s="273"/>
      <c r="G7868" s="661"/>
      <c r="H7868" s="662"/>
    </row>
    <row r="7869" spans="1:8" s="240" customFormat="1">
      <c r="A7869" s="270"/>
      <c r="B7869" s="271"/>
      <c r="C7869" s="270"/>
      <c r="D7869" s="272"/>
      <c r="E7869" s="247"/>
      <c r="F7869" s="273"/>
      <c r="G7869" s="661"/>
      <c r="H7869" s="662"/>
    </row>
    <row r="7870" spans="1:8" s="240" customFormat="1">
      <c r="A7870" s="270"/>
      <c r="B7870" s="271"/>
      <c r="C7870" s="270"/>
      <c r="D7870" s="272"/>
      <c r="E7870" s="247"/>
      <c r="F7870" s="273"/>
      <c r="G7870" s="661"/>
      <c r="H7870" s="662"/>
    </row>
    <row r="7871" spans="1:8" s="240" customFormat="1">
      <c r="A7871" s="270"/>
      <c r="B7871" s="271"/>
      <c r="C7871" s="270"/>
      <c r="D7871" s="272"/>
      <c r="E7871" s="247"/>
      <c r="F7871" s="273"/>
      <c r="G7871" s="661"/>
      <c r="H7871" s="662"/>
    </row>
    <row r="7872" spans="1:8" s="240" customFormat="1">
      <c r="A7872" s="270"/>
      <c r="B7872" s="271"/>
      <c r="C7872" s="270"/>
      <c r="D7872" s="272"/>
      <c r="E7872" s="247"/>
      <c r="F7872" s="273"/>
      <c r="G7872" s="661"/>
      <c r="H7872" s="662"/>
    </row>
    <row r="7873" spans="1:8" s="240" customFormat="1">
      <c r="A7873" s="270"/>
      <c r="B7873" s="271"/>
      <c r="C7873" s="270"/>
      <c r="D7873" s="272"/>
      <c r="E7873" s="247"/>
      <c r="F7873" s="273"/>
      <c r="G7873" s="661"/>
      <c r="H7873" s="662"/>
    </row>
    <row r="7874" spans="1:8" s="240" customFormat="1">
      <c r="A7874" s="270"/>
      <c r="B7874" s="271"/>
      <c r="C7874" s="270"/>
      <c r="D7874" s="272"/>
      <c r="E7874" s="247"/>
      <c r="F7874" s="273"/>
      <c r="G7874" s="661"/>
      <c r="H7874" s="662"/>
    </row>
    <row r="7875" spans="1:8" s="240" customFormat="1">
      <c r="A7875" s="270"/>
      <c r="B7875" s="271"/>
      <c r="C7875" s="270"/>
      <c r="D7875" s="272"/>
      <c r="E7875" s="247"/>
      <c r="F7875" s="273"/>
      <c r="G7875" s="661"/>
      <c r="H7875" s="662"/>
    </row>
    <row r="7876" spans="1:8" s="240" customFormat="1">
      <c r="A7876" s="270"/>
      <c r="B7876" s="271"/>
      <c r="C7876" s="270"/>
      <c r="D7876" s="272"/>
      <c r="E7876" s="247"/>
      <c r="F7876" s="273"/>
      <c r="G7876" s="661"/>
      <c r="H7876" s="662"/>
    </row>
    <row r="7877" spans="1:8" s="240" customFormat="1">
      <c r="A7877" s="270"/>
      <c r="B7877" s="271"/>
      <c r="C7877" s="270"/>
      <c r="D7877" s="272"/>
      <c r="E7877" s="247"/>
      <c r="F7877" s="273"/>
      <c r="G7877" s="661"/>
      <c r="H7877" s="662"/>
    </row>
    <row r="7878" spans="1:8" s="240" customFormat="1">
      <c r="A7878" s="270"/>
      <c r="B7878" s="271"/>
      <c r="C7878" s="270"/>
      <c r="D7878" s="272"/>
      <c r="E7878" s="247"/>
      <c r="F7878" s="273"/>
      <c r="G7878" s="661"/>
      <c r="H7878" s="662"/>
    </row>
    <row r="7879" spans="1:8" s="240" customFormat="1">
      <c r="A7879" s="270"/>
      <c r="B7879" s="271"/>
      <c r="C7879" s="270"/>
      <c r="D7879" s="272"/>
      <c r="E7879" s="247"/>
      <c r="F7879" s="273"/>
      <c r="G7879" s="661"/>
      <c r="H7879" s="662"/>
    </row>
    <row r="7880" spans="1:8" s="240" customFormat="1">
      <c r="A7880" s="270"/>
      <c r="B7880" s="271"/>
      <c r="C7880" s="270"/>
      <c r="D7880" s="272"/>
      <c r="E7880" s="247"/>
      <c r="F7880" s="273"/>
      <c r="G7880" s="661"/>
      <c r="H7880" s="662"/>
    </row>
    <row r="7881" spans="1:8" s="240" customFormat="1">
      <c r="A7881" s="270"/>
      <c r="B7881" s="271"/>
      <c r="C7881" s="270"/>
      <c r="D7881" s="272"/>
      <c r="E7881" s="247"/>
      <c r="F7881" s="273"/>
      <c r="G7881" s="661"/>
      <c r="H7881" s="662"/>
    </row>
    <row r="7882" spans="1:8" s="240" customFormat="1">
      <c r="A7882" s="270"/>
      <c r="B7882" s="271"/>
      <c r="C7882" s="270"/>
      <c r="D7882" s="272"/>
      <c r="E7882" s="247"/>
      <c r="F7882" s="273"/>
      <c r="G7882" s="661"/>
      <c r="H7882" s="662"/>
    </row>
    <row r="7883" spans="1:8" s="240" customFormat="1">
      <c r="A7883" s="270"/>
      <c r="B7883" s="271"/>
      <c r="C7883" s="270"/>
      <c r="D7883" s="272"/>
      <c r="E7883" s="247"/>
      <c r="F7883" s="273"/>
      <c r="G7883" s="661"/>
      <c r="H7883" s="662"/>
    </row>
    <row r="7884" spans="1:8" s="240" customFormat="1">
      <c r="A7884" s="270"/>
      <c r="B7884" s="271"/>
      <c r="C7884" s="270"/>
      <c r="D7884" s="272"/>
      <c r="E7884" s="247"/>
      <c r="F7884" s="273"/>
      <c r="G7884" s="661"/>
      <c r="H7884" s="662"/>
    </row>
    <row r="7885" spans="1:8" s="240" customFormat="1">
      <c r="A7885" s="270"/>
      <c r="B7885" s="271"/>
      <c r="C7885" s="270"/>
      <c r="D7885" s="272"/>
      <c r="E7885" s="247"/>
      <c r="F7885" s="273"/>
      <c r="G7885" s="661"/>
      <c r="H7885" s="662"/>
    </row>
    <row r="7886" spans="1:8" s="240" customFormat="1">
      <c r="A7886" s="270"/>
      <c r="B7886" s="271"/>
      <c r="C7886" s="270"/>
      <c r="D7886" s="272"/>
      <c r="E7886" s="247"/>
      <c r="F7886" s="273"/>
      <c r="G7886" s="661"/>
      <c r="H7886" s="662"/>
    </row>
    <row r="7887" spans="1:8" s="240" customFormat="1">
      <c r="A7887" s="270"/>
      <c r="B7887" s="271"/>
      <c r="C7887" s="270"/>
      <c r="D7887" s="272"/>
      <c r="E7887" s="247"/>
      <c r="F7887" s="273"/>
      <c r="G7887" s="661"/>
      <c r="H7887" s="662"/>
    </row>
    <row r="7888" spans="1:8" s="240" customFormat="1">
      <c r="A7888" s="270"/>
      <c r="B7888" s="271"/>
      <c r="C7888" s="270"/>
      <c r="D7888" s="272"/>
      <c r="E7888" s="247"/>
      <c r="F7888" s="273"/>
      <c r="G7888" s="661"/>
      <c r="H7888" s="662"/>
    </row>
    <row r="7889" spans="1:8" s="240" customFormat="1">
      <c r="A7889" s="270"/>
      <c r="B7889" s="271"/>
      <c r="C7889" s="270"/>
      <c r="D7889" s="272"/>
      <c r="E7889" s="247"/>
      <c r="F7889" s="273"/>
      <c r="G7889" s="661"/>
      <c r="H7889" s="662"/>
    </row>
    <row r="7890" spans="1:8" s="240" customFormat="1">
      <c r="A7890" s="270"/>
      <c r="B7890" s="271"/>
      <c r="C7890" s="270"/>
      <c r="D7890" s="272"/>
      <c r="E7890" s="247"/>
      <c r="F7890" s="273"/>
      <c r="G7890" s="661"/>
      <c r="H7890" s="662"/>
    </row>
    <row r="7891" spans="1:8" s="240" customFormat="1">
      <c r="A7891" s="270"/>
      <c r="B7891" s="271"/>
      <c r="C7891" s="270"/>
      <c r="D7891" s="272"/>
      <c r="E7891" s="247"/>
      <c r="F7891" s="273"/>
      <c r="G7891" s="661"/>
      <c r="H7891" s="662"/>
    </row>
    <row r="7892" spans="1:8" s="240" customFormat="1">
      <c r="A7892" s="270"/>
      <c r="B7892" s="271"/>
      <c r="C7892" s="270"/>
      <c r="D7892" s="272"/>
      <c r="E7892" s="247"/>
      <c r="F7892" s="273"/>
      <c r="G7892" s="661"/>
      <c r="H7892" s="662"/>
    </row>
    <row r="7893" spans="1:8" s="240" customFormat="1">
      <c r="A7893" s="270"/>
      <c r="B7893" s="271"/>
      <c r="C7893" s="270"/>
      <c r="D7893" s="272"/>
      <c r="E7893" s="247"/>
      <c r="F7893" s="273"/>
      <c r="G7893" s="661"/>
      <c r="H7893" s="662"/>
    </row>
    <row r="7894" spans="1:8" s="240" customFormat="1">
      <c r="A7894" s="270"/>
      <c r="B7894" s="271"/>
      <c r="C7894" s="270"/>
      <c r="D7894" s="272"/>
      <c r="E7894" s="247"/>
      <c r="F7894" s="273"/>
      <c r="G7894" s="661"/>
      <c r="H7894" s="662"/>
    </row>
    <row r="7895" spans="1:8" s="240" customFormat="1">
      <c r="A7895" s="270"/>
      <c r="B7895" s="271"/>
      <c r="C7895" s="270"/>
      <c r="D7895" s="272"/>
      <c r="E7895" s="247"/>
      <c r="F7895" s="273"/>
      <c r="G7895" s="661"/>
      <c r="H7895" s="662"/>
    </row>
    <row r="7896" spans="1:8" s="240" customFormat="1">
      <c r="A7896" s="270"/>
      <c r="B7896" s="271"/>
      <c r="C7896" s="270"/>
      <c r="D7896" s="272"/>
      <c r="E7896" s="247"/>
      <c r="F7896" s="273"/>
      <c r="G7896" s="661"/>
      <c r="H7896" s="662"/>
    </row>
    <row r="7897" spans="1:8" s="240" customFormat="1">
      <c r="A7897" s="270"/>
      <c r="B7897" s="271"/>
      <c r="C7897" s="270"/>
      <c r="D7897" s="272"/>
      <c r="E7897" s="247"/>
      <c r="F7897" s="273"/>
      <c r="G7897" s="661"/>
      <c r="H7897" s="662"/>
    </row>
    <row r="7898" spans="1:8" s="240" customFormat="1">
      <c r="A7898" s="270"/>
      <c r="B7898" s="271"/>
      <c r="C7898" s="270"/>
      <c r="D7898" s="272"/>
      <c r="E7898" s="247"/>
      <c r="F7898" s="273"/>
      <c r="G7898" s="661"/>
      <c r="H7898" s="662"/>
    </row>
    <row r="7899" spans="1:8" s="240" customFormat="1">
      <c r="A7899" s="270"/>
      <c r="B7899" s="271"/>
      <c r="C7899" s="270"/>
      <c r="D7899" s="272"/>
      <c r="E7899" s="247"/>
      <c r="F7899" s="273"/>
      <c r="G7899" s="661"/>
      <c r="H7899" s="662"/>
    </row>
    <row r="7900" spans="1:8" s="240" customFormat="1">
      <c r="A7900" s="270"/>
      <c r="B7900" s="271"/>
      <c r="C7900" s="270"/>
      <c r="D7900" s="272"/>
      <c r="E7900" s="247"/>
      <c r="F7900" s="273"/>
      <c r="G7900" s="661"/>
      <c r="H7900" s="662"/>
    </row>
    <row r="7901" spans="1:8" s="240" customFormat="1">
      <c r="A7901" s="270"/>
      <c r="B7901" s="271"/>
      <c r="C7901" s="270"/>
      <c r="D7901" s="272"/>
      <c r="E7901" s="247"/>
      <c r="F7901" s="273"/>
      <c r="G7901" s="661"/>
      <c r="H7901" s="662"/>
    </row>
    <row r="7902" spans="1:8" s="240" customFormat="1">
      <c r="A7902" s="270"/>
      <c r="B7902" s="271"/>
      <c r="C7902" s="270"/>
      <c r="D7902" s="272"/>
      <c r="E7902" s="247"/>
      <c r="F7902" s="273"/>
      <c r="G7902" s="661"/>
      <c r="H7902" s="662"/>
    </row>
    <row r="7903" spans="1:8" s="240" customFormat="1">
      <c r="A7903" s="270"/>
      <c r="B7903" s="271"/>
      <c r="C7903" s="270"/>
      <c r="D7903" s="272"/>
      <c r="E7903" s="247"/>
      <c r="F7903" s="273"/>
      <c r="G7903" s="661"/>
      <c r="H7903" s="662"/>
    </row>
    <row r="7904" spans="1:8" s="240" customFormat="1">
      <c r="A7904" s="270"/>
      <c r="B7904" s="271"/>
      <c r="C7904" s="270"/>
      <c r="D7904" s="272"/>
      <c r="E7904" s="247"/>
      <c r="F7904" s="273"/>
      <c r="G7904" s="661"/>
      <c r="H7904" s="662"/>
    </row>
    <row r="7905" spans="1:8" s="240" customFormat="1">
      <c r="A7905" s="270"/>
      <c r="B7905" s="271"/>
      <c r="C7905" s="270"/>
      <c r="D7905" s="272"/>
      <c r="E7905" s="247"/>
      <c r="F7905" s="273"/>
      <c r="G7905" s="661"/>
      <c r="H7905" s="662"/>
    </row>
    <row r="7906" spans="1:8" s="240" customFormat="1">
      <c r="A7906" s="270"/>
      <c r="B7906" s="271"/>
      <c r="C7906" s="270"/>
      <c r="D7906" s="272"/>
      <c r="E7906" s="247"/>
      <c r="F7906" s="273"/>
      <c r="G7906" s="661"/>
      <c r="H7906" s="662"/>
    </row>
    <row r="7907" spans="1:8" s="240" customFormat="1">
      <c r="A7907" s="270"/>
      <c r="B7907" s="271"/>
      <c r="C7907" s="270"/>
      <c r="D7907" s="272"/>
      <c r="E7907" s="247"/>
      <c r="F7907" s="273"/>
      <c r="G7907" s="661"/>
      <c r="H7907" s="662"/>
    </row>
    <row r="7908" spans="1:8" s="240" customFormat="1">
      <c r="A7908" s="270"/>
      <c r="B7908" s="271"/>
      <c r="C7908" s="270"/>
      <c r="D7908" s="272"/>
      <c r="E7908" s="247"/>
      <c r="F7908" s="273"/>
      <c r="G7908" s="661"/>
      <c r="H7908" s="662"/>
    </row>
    <row r="7909" spans="1:8" s="240" customFormat="1">
      <c r="A7909" s="270"/>
      <c r="B7909" s="271"/>
      <c r="C7909" s="270"/>
      <c r="D7909" s="272"/>
      <c r="E7909" s="247"/>
      <c r="F7909" s="273"/>
      <c r="G7909" s="661"/>
      <c r="H7909" s="662"/>
    </row>
    <row r="7910" spans="1:8" s="240" customFormat="1">
      <c r="A7910" s="270"/>
      <c r="B7910" s="271"/>
      <c r="C7910" s="270"/>
      <c r="D7910" s="272"/>
      <c r="E7910" s="247"/>
      <c r="F7910" s="273"/>
      <c r="G7910" s="661"/>
      <c r="H7910" s="662"/>
    </row>
    <row r="7911" spans="1:8" s="240" customFormat="1">
      <c r="A7911" s="270"/>
      <c r="B7911" s="271"/>
      <c r="C7911" s="270"/>
      <c r="D7911" s="272"/>
      <c r="E7911" s="247"/>
      <c r="F7911" s="273"/>
      <c r="G7911" s="661"/>
      <c r="H7911" s="662"/>
    </row>
    <row r="7912" spans="1:8" s="240" customFormat="1">
      <c r="A7912" s="270"/>
      <c r="B7912" s="271"/>
      <c r="C7912" s="270"/>
      <c r="D7912" s="272"/>
      <c r="E7912" s="247"/>
      <c r="F7912" s="273"/>
      <c r="G7912" s="661"/>
      <c r="H7912" s="662"/>
    </row>
    <row r="7913" spans="1:8" s="240" customFormat="1">
      <c r="A7913" s="270"/>
      <c r="B7913" s="271"/>
      <c r="C7913" s="270"/>
      <c r="D7913" s="272"/>
      <c r="E7913" s="247"/>
      <c r="F7913" s="273"/>
      <c r="G7913" s="661"/>
      <c r="H7913" s="662"/>
    </row>
    <row r="7914" spans="1:8" s="240" customFormat="1">
      <c r="A7914" s="270"/>
      <c r="B7914" s="271"/>
      <c r="C7914" s="270"/>
      <c r="D7914" s="272"/>
      <c r="E7914" s="247"/>
      <c r="F7914" s="273"/>
      <c r="G7914" s="661"/>
      <c r="H7914" s="662"/>
    </row>
    <row r="7915" spans="1:8" s="240" customFormat="1">
      <c r="A7915" s="270"/>
      <c r="B7915" s="271"/>
      <c r="C7915" s="270"/>
      <c r="D7915" s="272"/>
      <c r="E7915" s="247"/>
      <c r="F7915" s="273"/>
      <c r="G7915" s="661"/>
      <c r="H7915" s="662"/>
    </row>
    <row r="7916" spans="1:8" s="240" customFormat="1">
      <c r="A7916" s="270"/>
      <c r="B7916" s="271"/>
      <c r="C7916" s="270"/>
      <c r="D7916" s="272"/>
      <c r="E7916" s="247"/>
      <c r="F7916" s="273"/>
      <c r="G7916" s="661"/>
      <c r="H7916" s="662"/>
    </row>
    <row r="7917" spans="1:8" s="240" customFormat="1">
      <c r="A7917" s="270"/>
      <c r="B7917" s="271"/>
      <c r="C7917" s="270"/>
      <c r="D7917" s="272"/>
      <c r="E7917" s="247"/>
      <c r="F7917" s="273"/>
      <c r="G7917" s="661"/>
      <c r="H7917" s="662"/>
    </row>
    <row r="7918" spans="1:8" s="240" customFormat="1">
      <c r="A7918" s="270"/>
      <c r="B7918" s="271"/>
      <c r="C7918" s="270"/>
      <c r="D7918" s="272"/>
      <c r="E7918" s="247"/>
      <c r="F7918" s="273"/>
      <c r="G7918" s="661"/>
      <c r="H7918" s="662"/>
    </row>
    <row r="7919" spans="1:8" s="240" customFormat="1">
      <c r="A7919" s="270"/>
      <c r="B7919" s="271"/>
      <c r="C7919" s="270"/>
      <c r="D7919" s="272"/>
      <c r="E7919" s="247"/>
      <c r="F7919" s="273"/>
      <c r="G7919" s="661"/>
      <c r="H7919" s="662"/>
    </row>
    <row r="7920" spans="1:8" s="240" customFormat="1">
      <c r="A7920" s="270"/>
      <c r="B7920" s="271"/>
      <c r="C7920" s="270"/>
      <c r="D7920" s="272"/>
      <c r="E7920" s="247"/>
      <c r="F7920" s="273"/>
      <c r="G7920" s="661"/>
      <c r="H7920" s="662"/>
    </row>
    <row r="7921" spans="1:8" s="240" customFormat="1">
      <c r="A7921" s="270"/>
      <c r="B7921" s="271"/>
      <c r="C7921" s="270"/>
      <c r="D7921" s="272"/>
      <c r="E7921" s="247"/>
      <c r="F7921" s="273"/>
      <c r="G7921" s="661"/>
      <c r="H7921" s="662"/>
    </row>
    <row r="7922" spans="1:8" s="240" customFormat="1">
      <c r="A7922" s="270"/>
      <c r="B7922" s="271"/>
      <c r="C7922" s="270"/>
      <c r="D7922" s="272"/>
      <c r="E7922" s="247"/>
      <c r="F7922" s="273"/>
      <c r="G7922" s="661"/>
      <c r="H7922" s="662"/>
    </row>
    <row r="7923" spans="1:8" s="240" customFormat="1">
      <c r="A7923" s="270"/>
      <c r="B7923" s="271"/>
      <c r="C7923" s="270"/>
      <c r="D7923" s="272"/>
      <c r="E7923" s="247"/>
      <c r="F7923" s="273"/>
      <c r="G7923" s="661"/>
      <c r="H7923" s="662"/>
    </row>
    <row r="7924" spans="1:8" s="240" customFormat="1">
      <c r="A7924" s="270"/>
      <c r="B7924" s="271"/>
      <c r="C7924" s="270"/>
      <c r="D7924" s="272"/>
      <c r="E7924" s="247"/>
      <c r="F7924" s="273"/>
      <c r="G7924" s="661"/>
      <c r="H7924" s="662"/>
    </row>
    <row r="7925" spans="1:8" s="240" customFormat="1">
      <c r="A7925" s="270"/>
      <c r="B7925" s="271"/>
      <c r="C7925" s="270"/>
      <c r="D7925" s="272"/>
      <c r="E7925" s="247"/>
      <c r="F7925" s="273"/>
      <c r="G7925" s="661"/>
      <c r="H7925" s="662"/>
    </row>
    <row r="7926" spans="1:8" s="240" customFormat="1">
      <c r="A7926" s="270"/>
      <c r="B7926" s="271"/>
      <c r="C7926" s="270"/>
      <c r="D7926" s="272"/>
      <c r="E7926" s="247"/>
      <c r="F7926" s="273"/>
      <c r="G7926" s="661"/>
      <c r="H7926" s="662"/>
    </row>
    <row r="7927" spans="1:8" s="240" customFormat="1">
      <c r="A7927" s="270"/>
      <c r="B7927" s="271"/>
      <c r="C7927" s="270"/>
      <c r="D7927" s="272"/>
      <c r="E7927" s="247"/>
      <c r="F7927" s="273"/>
      <c r="G7927" s="661"/>
      <c r="H7927" s="662"/>
    </row>
    <row r="7928" spans="1:8" s="240" customFormat="1">
      <c r="A7928" s="270"/>
      <c r="B7928" s="271"/>
      <c r="C7928" s="270"/>
      <c r="D7928" s="272"/>
      <c r="E7928" s="247"/>
      <c r="F7928" s="273"/>
      <c r="G7928" s="661"/>
      <c r="H7928" s="662"/>
    </row>
    <row r="7929" spans="1:8" s="240" customFormat="1">
      <c r="A7929" s="270"/>
      <c r="B7929" s="271"/>
      <c r="C7929" s="270"/>
      <c r="D7929" s="272"/>
      <c r="E7929" s="247"/>
      <c r="F7929" s="273"/>
      <c r="G7929" s="661"/>
      <c r="H7929" s="662"/>
    </row>
    <row r="7930" spans="1:8" s="240" customFormat="1">
      <c r="A7930" s="270"/>
      <c r="B7930" s="271"/>
      <c r="C7930" s="270"/>
      <c r="D7930" s="272"/>
      <c r="E7930" s="247"/>
      <c r="F7930" s="273"/>
      <c r="G7930" s="661"/>
      <c r="H7930" s="662"/>
    </row>
    <row r="7931" spans="1:8" s="240" customFormat="1">
      <c r="A7931" s="270"/>
      <c r="B7931" s="271"/>
      <c r="C7931" s="270"/>
      <c r="D7931" s="272"/>
      <c r="E7931" s="247"/>
      <c r="F7931" s="273"/>
      <c r="G7931" s="661"/>
      <c r="H7931" s="662"/>
    </row>
    <row r="7932" spans="1:8" s="240" customFormat="1">
      <c r="A7932" s="270"/>
      <c r="B7932" s="271"/>
      <c r="C7932" s="270"/>
      <c r="D7932" s="272"/>
      <c r="E7932" s="247"/>
      <c r="F7932" s="273"/>
      <c r="G7932" s="661"/>
      <c r="H7932" s="662"/>
    </row>
    <row r="7933" spans="1:8" s="240" customFormat="1">
      <c r="A7933" s="270"/>
      <c r="B7933" s="271"/>
      <c r="C7933" s="270"/>
      <c r="D7933" s="272"/>
      <c r="E7933" s="247"/>
      <c r="F7933" s="273"/>
      <c r="G7933" s="661"/>
      <c r="H7933" s="662"/>
    </row>
    <row r="7934" spans="1:8" s="240" customFormat="1">
      <c r="A7934" s="270"/>
      <c r="B7934" s="271"/>
      <c r="C7934" s="270"/>
      <c r="D7934" s="272"/>
      <c r="E7934" s="247"/>
      <c r="F7934" s="273"/>
      <c r="G7934" s="661"/>
      <c r="H7934" s="662"/>
    </row>
    <row r="7935" spans="1:8" s="240" customFormat="1">
      <c r="A7935" s="270"/>
      <c r="B7935" s="271"/>
      <c r="C7935" s="270"/>
      <c r="D7935" s="272"/>
      <c r="E7935" s="247"/>
      <c r="F7935" s="273"/>
      <c r="G7935" s="661"/>
      <c r="H7935" s="662"/>
    </row>
    <row r="7936" spans="1:8" s="240" customFormat="1">
      <c r="A7936" s="270"/>
      <c r="B7936" s="271"/>
      <c r="C7936" s="270"/>
      <c r="D7936" s="272"/>
      <c r="E7936" s="247"/>
      <c r="F7936" s="273"/>
      <c r="G7936" s="661"/>
      <c r="H7936" s="662"/>
    </row>
    <row r="7937" spans="1:8" s="240" customFormat="1">
      <c r="A7937" s="270"/>
      <c r="B7937" s="271"/>
      <c r="C7937" s="270"/>
      <c r="D7937" s="272"/>
      <c r="E7937" s="247"/>
      <c r="F7937" s="273"/>
      <c r="G7937" s="661"/>
      <c r="H7937" s="662"/>
    </row>
    <row r="7938" spans="1:8" s="240" customFormat="1">
      <c r="A7938" s="270"/>
      <c r="B7938" s="271"/>
      <c r="C7938" s="270"/>
      <c r="D7938" s="272"/>
      <c r="E7938" s="247"/>
      <c r="F7938" s="273"/>
      <c r="G7938" s="661"/>
      <c r="H7938" s="662"/>
    </row>
    <row r="7939" spans="1:8" s="240" customFormat="1">
      <c r="A7939" s="270"/>
      <c r="B7939" s="271"/>
      <c r="C7939" s="270"/>
      <c r="D7939" s="272"/>
      <c r="E7939" s="247"/>
      <c r="F7939" s="273"/>
      <c r="G7939" s="661"/>
      <c r="H7939" s="662"/>
    </row>
    <row r="7940" spans="1:8" s="240" customFormat="1">
      <c r="A7940" s="270"/>
      <c r="B7940" s="271"/>
      <c r="C7940" s="270"/>
      <c r="D7940" s="272"/>
      <c r="E7940" s="247"/>
      <c r="F7940" s="273"/>
      <c r="G7940" s="661"/>
      <c r="H7940" s="662"/>
    </row>
    <row r="7941" spans="1:8" s="240" customFormat="1">
      <c r="A7941" s="270"/>
      <c r="B7941" s="271"/>
      <c r="C7941" s="270"/>
      <c r="D7941" s="272"/>
      <c r="E7941" s="247"/>
      <c r="F7941" s="273"/>
      <c r="G7941" s="661"/>
      <c r="H7941" s="662"/>
    </row>
    <row r="7942" spans="1:8" s="240" customFormat="1">
      <c r="A7942" s="270"/>
      <c r="B7942" s="271"/>
      <c r="C7942" s="270"/>
      <c r="D7942" s="272"/>
      <c r="E7942" s="247"/>
      <c r="F7942" s="273"/>
      <c r="G7942" s="661"/>
      <c r="H7942" s="662"/>
    </row>
    <row r="7943" spans="1:8" s="240" customFormat="1">
      <c r="A7943" s="270"/>
      <c r="B7943" s="271"/>
      <c r="C7943" s="270"/>
      <c r="D7943" s="272"/>
      <c r="E7943" s="247"/>
      <c r="F7943" s="273"/>
      <c r="G7943" s="661"/>
      <c r="H7943" s="662"/>
    </row>
    <row r="7944" spans="1:8" s="240" customFormat="1">
      <c r="A7944" s="270"/>
      <c r="B7944" s="271"/>
      <c r="C7944" s="270"/>
      <c r="D7944" s="272"/>
      <c r="E7944" s="247"/>
      <c r="F7944" s="273"/>
      <c r="G7944" s="661"/>
      <c r="H7944" s="662"/>
    </row>
    <row r="7945" spans="1:8" s="240" customFormat="1">
      <c r="A7945" s="270"/>
      <c r="B7945" s="271"/>
      <c r="C7945" s="270"/>
      <c r="D7945" s="272"/>
      <c r="E7945" s="247"/>
      <c r="F7945" s="273"/>
      <c r="G7945" s="661"/>
      <c r="H7945" s="662"/>
    </row>
    <row r="7946" spans="1:8" s="240" customFormat="1">
      <c r="A7946" s="270"/>
      <c r="B7946" s="271"/>
      <c r="C7946" s="270"/>
      <c r="D7946" s="272"/>
      <c r="E7946" s="247"/>
      <c r="F7946" s="273"/>
      <c r="G7946" s="661"/>
      <c r="H7946" s="662"/>
    </row>
    <row r="7947" spans="1:8" s="240" customFormat="1">
      <c r="A7947" s="270"/>
      <c r="B7947" s="271"/>
      <c r="C7947" s="270"/>
      <c r="D7947" s="272"/>
      <c r="E7947" s="247"/>
      <c r="F7947" s="273"/>
      <c r="G7947" s="661"/>
      <c r="H7947" s="662"/>
    </row>
    <row r="7948" spans="1:8" s="240" customFormat="1">
      <c r="A7948" s="270"/>
      <c r="B7948" s="271"/>
      <c r="C7948" s="270"/>
      <c r="D7948" s="272"/>
      <c r="E7948" s="247"/>
      <c r="F7948" s="273"/>
      <c r="G7948" s="661"/>
      <c r="H7948" s="662"/>
    </row>
    <row r="7949" spans="1:8" s="240" customFormat="1">
      <c r="A7949" s="270"/>
      <c r="B7949" s="271"/>
      <c r="C7949" s="270"/>
      <c r="D7949" s="272"/>
      <c r="E7949" s="247"/>
      <c r="F7949" s="273"/>
      <c r="G7949" s="661"/>
      <c r="H7949" s="662"/>
    </row>
    <row r="7950" spans="1:8" s="240" customFormat="1">
      <c r="A7950" s="270"/>
      <c r="B7950" s="271"/>
      <c r="C7950" s="270"/>
      <c r="D7950" s="272"/>
      <c r="E7950" s="247"/>
      <c r="F7950" s="273"/>
      <c r="G7950" s="661"/>
      <c r="H7950" s="662"/>
    </row>
    <row r="7951" spans="1:8" s="240" customFormat="1">
      <c r="A7951" s="270"/>
      <c r="B7951" s="271"/>
      <c r="C7951" s="270"/>
      <c r="D7951" s="272"/>
      <c r="E7951" s="247"/>
      <c r="F7951" s="273"/>
      <c r="G7951" s="661"/>
      <c r="H7951" s="662"/>
    </row>
    <row r="7952" spans="1:8" s="240" customFormat="1">
      <c r="A7952" s="270"/>
      <c r="B7952" s="271"/>
      <c r="C7952" s="270"/>
      <c r="D7952" s="272"/>
      <c r="E7952" s="247"/>
      <c r="F7952" s="273"/>
      <c r="G7952" s="661"/>
      <c r="H7952" s="662"/>
    </row>
    <row r="7953" spans="1:8" s="240" customFormat="1">
      <c r="A7953" s="270"/>
      <c r="B7953" s="271"/>
      <c r="C7953" s="270"/>
      <c r="D7953" s="272"/>
      <c r="E7953" s="247"/>
      <c r="F7953" s="273"/>
      <c r="G7953" s="661"/>
      <c r="H7953" s="662"/>
    </row>
    <row r="7954" spans="1:8" s="240" customFormat="1">
      <c r="A7954" s="270"/>
      <c r="B7954" s="271"/>
      <c r="C7954" s="270"/>
      <c r="D7954" s="272"/>
      <c r="E7954" s="247"/>
      <c r="F7954" s="273"/>
      <c r="G7954" s="661"/>
      <c r="H7954" s="662"/>
    </row>
    <row r="7955" spans="1:8" s="240" customFormat="1">
      <c r="A7955" s="270"/>
      <c r="B7955" s="271"/>
      <c r="C7955" s="270"/>
      <c r="D7955" s="272"/>
      <c r="E7955" s="247"/>
      <c r="F7955" s="273"/>
      <c r="G7955" s="661"/>
      <c r="H7955" s="662"/>
    </row>
    <row r="7956" spans="1:8" s="240" customFormat="1">
      <c r="A7956" s="270"/>
      <c r="B7956" s="271"/>
      <c r="C7956" s="270"/>
      <c r="D7956" s="272"/>
      <c r="E7956" s="247"/>
      <c r="F7956" s="273"/>
      <c r="G7956" s="661"/>
      <c r="H7956" s="662"/>
    </row>
    <row r="7957" spans="1:8" s="240" customFormat="1">
      <c r="A7957" s="270"/>
      <c r="B7957" s="271"/>
      <c r="C7957" s="270"/>
      <c r="D7957" s="272"/>
      <c r="E7957" s="247"/>
      <c r="F7957" s="273"/>
      <c r="G7957" s="661"/>
      <c r="H7957" s="662"/>
    </row>
    <row r="7958" spans="1:8" s="240" customFormat="1">
      <c r="A7958" s="270"/>
      <c r="B7958" s="271"/>
      <c r="C7958" s="270"/>
      <c r="D7958" s="272"/>
      <c r="E7958" s="247"/>
      <c r="F7958" s="273"/>
      <c r="G7958" s="661"/>
      <c r="H7958" s="662"/>
    </row>
    <row r="7959" spans="1:8" s="240" customFormat="1">
      <c r="A7959" s="270"/>
      <c r="B7959" s="271"/>
      <c r="C7959" s="270"/>
      <c r="D7959" s="272"/>
      <c r="E7959" s="247"/>
      <c r="F7959" s="273"/>
      <c r="G7959" s="661"/>
      <c r="H7959" s="662"/>
    </row>
    <row r="7960" spans="1:8" s="240" customFormat="1">
      <c r="A7960" s="270"/>
      <c r="B7960" s="271"/>
      <c r="C7960" s="270"/>
      <c r="D7960" s="272"/>
      <c r="E7960" s="247"/>
      <c r="F7960" s="273"/>
      <c r="G7960" s="661"/>
      <c r="H7960" s="662"/>
    </row>
    <row r="7961" spans="1:8" s="240" customFormat="1">
      <c r="A7961" s="270"/>
      <c r="B7961" s="271"/>
      <c r="C7961" s="270"/>
      <c r="D7961" s="272"/>
      <c r="E7961" s="247"/>
      <c r="F7961" s="273"/>
      <c r="G7961" s="661"/>
      <c r="H7961" s="662"/>
    </row>
    <row r="7962" spans="1:8" s="240" customFormat="1">
      <c r="A7962" s="270"/>
      <c r="B7962" s="271"/>
      <c r="C7962" s="270"/>
      <c r="D7962" s="272"/>
      <c r="E7962" s="247"/>
      <c r="F7962" s="273"/>
      <c r="G7962" s="661"/>
      <c r="H7962" s="662"/>
    </row>
    <row r="7963" spans="1:8" s="240" customFormat="1">
      <c r="A7963" s="270"/>
      <c r="B7963" s="271"/>
      <c r="C7963" s="270"/>
      <c r="D7963" s="272"/>
      <c r="E7963" s="247"/>
      <c r="F7963" s="273"/>
      <c r="G7963" s="661"/>
      <c r="H7963" s="662"/>
    </row>
    <row r="7964" spans="1:8" s="240" customFormat="1">
      <c r="A7964" s="270"/>
      <c r="B7964" s="271"/>
      <c r="C7964" s="270"/>
      <c r="D7964" s="272"/>
      <c r="E7964" s="247"/>
      <c r="F7964" s="273"/>
      <c r="G7964" s="661"/>
      <c r="H7964" s="662"/>
    </row>
    <row r="7965" spans="1:8" s="240" customFormat="1">
      <c r="A7965" s="270"/>
      <c r="B7965" s="271"/>
      <c r="C7965" s="270"/>
      <c r="D7965" s="272"/>
      <c r="E7965" s="247"/>
      <c r="F7965" s="273"/>
      <c r="G7965" s="661"/>
      <c r="H7965" s="662"/>
    </row>
    <row r="7966" spans="1:8" s="240" customFormat="1">
      <c r="A7966" s="270"/>
      <c r="B7966" s="271"/>
      <c r="C7966" s="270"/>
      <c r="D7966" s="272"/>
      <c r="E7966" s="247"/>
      <c r="F7966" s="273"/>
      <c r="G7966" s="661"/>
      <c r="H7966" s="662"/>
    </row>
    <row r="7967" spans="1:8" s="240" customFormat="1">
      <c r="A7967" s="270"/>
      <c r="B7967" s="271"/>
      <c r="C7967" s="270"/>
      <c r="D7967" s="272"/>
      <c r="E7967" s="247"/>
      <c r="F7967" s="273"/>
      <c r="G7967" s="661"/>
      <c r="H7967" s="662"/>
    </row>
    <row r="7968" spans="1:8" s="240" customFormat="1">
      <c r="A7968" s="270"/>
      <c r="B7968" s="271"/>
      <c r="C7968" s="270"/>
      <c r="D7968" s="272"/>
      <c r="E7968" s="247"/>
      <c r="F7968" s="273"/>
      <c r="G7968" s="661"/>
      <c r="H7968" s="662"/>
    </row>
    <row r="7969" spans="1:8" s="240" customFormat="1">
      <c r="A7969" s="270"/>
      <c r="B7969" s="271"/>
      <c r="C7969" s="270"/>
      <c r="D7969" s="272"/>
      <c r="E7969" s="247"/>
      <c r="F7969" s="273"/>
      <c r="G7969" s="661"/>
      <c r="H7969" s="662"/>
    </row>
    <row r="7970" spans="1:8" s="240" customFormat="1">
      <c r="A7970" s="270"/>
      <c r="B7970" s="271"/>
      <c r="C7970" s="270"/>
      <c r="D7970" s="272"/>
      <c r="E7970" s="247"/>
      <c r="F7970" s="273"/>
      <c r="G7970" s="661"/>
      <c r="H7970" s="662"/>
    </row>
    <row r="7971" spans="1:8" s="240" customFormat="1">
      <c r="A7971" s="270"/>
      <c r="B7971" s="271"/>
      <c r="C7971" s="270"/>
      <c r="D7971" s="272"/>
      <c r="E7971" s="247"/>
      <c r="F7971" s="273"/>
      <c r="G7971" s="661"/>
      <c r="H7971" s="662"/>
    </row>
    <row r="7972" spans="1:8" s="240" customFormat="1">
      <c r="A7972" s="270"/>
      <c r="B7972" s="271"/>
      <c r="C7972" s="270"/>
      <c r="D7972" s="272"/>
      <c r="E7972" s="247"/>
      <c r="F7972" s="273"/>
      <c r="G7972" s="661"/>
      <c r="H7972" s="662"/>
    </row>
    <row r="7973" spans="1:8" s="240" customFormat="1">
      <c r="A7973" s="270"/>
      <c r="B7973" s="271"/>
      <c r="C7973" s="270"/>
      <c r="D7973" s="272"/>
      <c r="E7973" s="247"/>
      <c r="F7973" s="273"/>
      <c r="G7973" s="661"/>
      <c r="H7973" s="662"/>
    </row>
    <row r="7974" spans="1:8" s="240" customFormat="1">
      <c r="A7974" s="270"/>
      <c r="B7974" s="271"/>
      <c r="C7974" s="270"/>
      <c r="D7974" s="272"/>
      <c r="E7974" s="247"/>
      <c r="F7974" s="273"/>
      <c r="G7974" s="661"/>
      <c r="H7974" s="662"/>
    </row>
    <row r="7975" spans="1:8" s="240" customFormat="1">
      <c r="A7975" s="270"/>
      <c r="B7975" s="271"/>
      <c r="C7975" s="270"/>
      <c r="D7975" s="272"/>
      <c r="E7975" s="247"/>
      <c r="F7975" s="273"/>
      <c r="G7975" s="661"/>
      <c r="H7975" s="662"/>
    </row>
    <row r="7976" spans="1:8" s="240" customFormat="1">
      <c r="A7976" s="270"/>
      <c r="B7976" s="271"/>
      <c r="C7976" s="270"/>
      <c r="D7976" s="272"/>
      <c r="E7976" s="247"/>
      <c r="F7976" s="273"/>
      <c r="G7976" s="661"/>
      <c r="H7976" s="662"/>
    </row>
    <row r="7977" spans="1:8" s="240" customFormat="1">
      <c r="A7977" s="270"/>
      <c r="B7977" s="271"/>
      <c r="C7977" s="270"/>
      <c r="D7977" s="272"/>
      <c r="E7977" s="247"/>
      <c r="F7977" s="273"/>
      <c r="G7977" s="661"/>
      <c r="H7977" s="662"/>
    </row>
    <row r="7978" spans="1:8" s="240" customFormat="1">
      <c r="A7978" s="270"/>
      <c r="B7978" s="271"/>
      <c r="C7978" s="270"/>
      <c r="D7978" s="272"/>
      <c r="E7978" s="247"/>
      <c r="F7978" s="273"/>
      <c r="G7978" s="661"/>
      <c r="H7978" s="662"/>
    </row>
    <row r="7979" spans="1:8" s="240" customFormat="1">
      <c r="A7979" s="270"/>
      <c r="B7979" s="271"/>
      <c r="C7979" s="270"/>
      <c r="D7979" s="272"/>
      <c r="E7979" s="247"/>
      <c r="F7979" s="273"/>
      <c r="G7979" s="661"/>
      <c r="H7979" s="662"/>
    </row>
    <row r="7980" spans="1:8" s="240" customFormat="1">
      <c r="A7980" s="270"/>
      <c r="B7980" s="271"/>
      <c r="C7980" s="270"/>
      <c r="D7980" s="272"/>
      <c r="E7980" s="247"/>
      <c r="F7980" s="273"/>
      <c r="G7980" s="661"/>
      <c r="H7980" s="662"/>
    </row>
    <row r="7981" spans="1:8" s="240" customFormat="1">
      <c r="A7981" s="270"/>
      <c r="B7981" s="271"/>
      <c r="C7981" s="270"/>
      <c r="D7981" s="272"/>
      <c r="E7981" s="247"/>
      <c r="F7981" s="273"/>
      <c r="G7981" s="661"/>
      <c r="H7981" s="662"/>
    </row>
    <row r="7982" spans="1:8" s="240" customFormat="1">
      <c r="A7982" s="270"/>
      <c r="B7982" s="271"/>
      <c r="C7982" s="270"/>
      <c r="D7982" s="272"/>
      <c r="E7982" s="247"/>
      <c r="F7982" s="273"/>
      <c r="G7982" s="661"/>
      <c r="H7982" s="662"/>
    </row>
    <row r="7983" spans="1:8" s="240" customFormat="1">
      <c r="A7983" s="270"/>
      <c r="B7983" s="271"/>
      <c r="C7983" s="270"/>
      <c r="D7983" s="272"/>
      <c r="E7983" s="247"/>
      <c r="F7983" s="273"/>
      <c r="G7983" s="661"/>
      <c r="H7983" s="662"/>
    </row>
    <row r="7984" spans="1:8" s="240" customFormat="1">
      <c r="A7984" s="270"/>
      <c r="B7984" s="271"/>
      <c r="C7984" s="270"/>
      <c r="D7984" s="272"/>
      <c r="E7984" s="247"/>
      <c r="F7984" s="273"/>
      <c r="G7984" s="661"/>
      <c r="H7984" s="662"/>
    </row>
    <row r="7985" spans="1:8" s="240" customFormat="1">
      <c r="A7985" s="270"/>
      <c r="B7985" s="271"/>
      <c r="C7985" s="270"/>
      <c r="D7985" s="272"/>
      <c r="E7985" s="247"/>
      <c r="F7985" s="273"/>
      <c r="G7985" s="661"/>
      <c r="H7985" s="662"/>
    </row>
    <row r="7986" spans="1:8" s="240" customFormat="1">
      <c r="A7986" s="270"/>
      <c r="B7986" s="271"/>
      <c r="C7986" s="270"/>
      <c r="D7986" s="272"/>
      <c r="E7986" s="247"/>
      <c r="F7986" s="273"/>
      <c r="G7986" s="661"/>
      <c r="H7986" s="662"/>
    </row>
    <row r="7987" spans="1:8" s="240" customFormat="1">
      <c r="A7987" s="270"/>
      <c r="B7987" s="271"/>
      <c r="C7987" s="270"/>
      <c r="D7987" s="272"/>
      <c r="E7987" s="247"/>
      <c r="F7987" s="273"/>
      <c r="G7987" s="661"/>
      <c r="H7987" s="662"/>
    </row>
    <row r="7988" spans="1:8" s="240" customFormat="1">
      <c r="A7988" s="270"/>
      <c r="B7988" s="271"/>
      <c r="C7988" s="270"/>
      <c r="D7988" s="272"/>
      <c r="E7988" s="247"/>
      <c r="F7988" s="273"/>
      <c r="G7988" s="661"/>
      <c r="H7988" s="662"/>
    </row>
    <row r="7989" spans="1:8" s="240" customFormat="1">
      <c r="A7989" s="270"/>
      <c r="B7989" s="271"/>
      <c r="C7989" s="270"/>
      <c r="D7989" s="272"/>
      <c r="E7989" s="247"/>
      <c r="F7989" s="273"/>
      <c r="G7989" s="661"/>
      <c r="H7989" s="662"/>
    </row>
    <row r="7990" spans="1:8" s="240" customFormat="1">
      <c r="A7990" s="270"/>
      <c r="B7990" s="271"/>
      <c r="C7990" s="270"/>
      <c r="D7990" s="272"/>
      <c r="E7990" s="247"/>
      <c r="F7990" s="273"/>
      <c r="G7990" s="661"/>
      <c r="H7990" s="662"/>
    </row>
    <row r="7991" spans="1:8" s="240" customFormat="1">
      <c r="A7991" s="270"/>
      <c r="B7991" s="271"/>
      <c r="C7991" s="270"/>
      <c r="D7991" s="272"/>
      <c r="E7991" s="247"/>
      <c r="F7991" s="273"/>
      <c r="G7991" s="661"/>
      <c r="H7991" s="662"/>
    </row>
    <row r="7992" spans="1:8" s="240" customFormat="1">
      <c r="A7992" s="270"/>
      <c r="B7992" s="271"/>
      <c r="C7992" s="270"/>
      <c r="D7992" s="272"/>
      <c r="E7992" s="247"/>
      <c r="F7992" s="273"/>
      <c r="G7992" s="661"/>
      <c r="H7992" s="662"/>
    </row>
    <row r="7993" spans="1:8" s="240" customFormat="1">
      <c r="A7993" s="270"/>
      <c r="B7993" s="271"/>
      <c r="C7993" s="270"/>
      <c r="D7993" s="272"/>
      <c r="E7993" s="247"/>
      <c r="F7993" s="273"/>
      <c r="G7993" s="661"/>
      <c r="H7993" s="662"/>
    </row>
    <row r="7994" spans="1:8" s="240" customFormat="1">
      <c r="A7994" s="270"/>
      <c r="B7994" s="271"/>
      <c r="C7994" s="270"/>
      <c r="D7994" s="272"/>
      <c r="E7994" s="247"/>
      <c r="F7994" s="273"/>
      <c r="G7994" s="661"/>
      <c r="H7994" s="662"/>
    </row>
    <row r="7995" spans="1:8" s="240" customFormat="1">
      <c r="A7995" s="270"/>
      <c r="B7995" s="271"/>
      <c r="C7995" s="270"/>
      <c r="D7995" s="272"/>
      <c r="E7995" s="247"/>
      <c r="F7995" s="273"/>
      <c r="G7995" s="661"/>
      <c r="H7995" s="662"/>
    </row>
    <row r="7996" spans="1:8" s="240" customFormat="1">
      <c r="A7996" s="270"/>
      <c r="B7996" s="271"/>
      <c r="C7996" s="270"/>
      <c r="D7996" s="272"/>
      <c r="E7996" s="247"/>
      <c r="F7996" s="273"/>
      <c r="G7996" s="661"/>
      <c r="H7996" s="662"/>
    </row>
    <row r="7997" spans="1:8" s="240" customFormat="1">
      <c r="A7997" s="270"/>
      <c r="B7997" s="271"/>
      <c r="C7997" s="270"/>
      <c r="D7997" s="272"/>
      <c r="E7997" s="247"/>
      <c r="F7997" s="273"/>
      <c r="G7997" s="661"/>
      <c r="H7997" s="662"/>
    </row>
    <row r="7998" spans="1:8" s="240" customFormat="1">
      <c r="A7998" s="270"/>
      <c r="B7998" s="271"/>
      <c r="C7998" s="270"/>
      <c r="D7998" s="272"/>
      <c r="E7998" s="247"/>
      <c r="F7998" s="273"/>
      <c r="G7998" s="661"/>
      <c r="H7998" s="662"/>
    </row>
    <row r="7999" spans="1:8" s="240" customFormat="1">
      <c r="A7999" s="270"/>
      <c r="B7999" s="271"/>
      <c r="C7999" s="270"/>
      <c r="D7999" s="272"/>
      <c r="E7999" s="247"/>
      <c r="F7999" s="273"/>
      <c r="G7999" s="661"/>
      <c r="H7999" s="662"/>
    </row>
    <row r="8000" spans="1:8" s="240" customFormat="1">
      <c r="A8000" s="270"/>
      <c r="B8000" s="271"/>
      <c r="C8000" s="270"/>
      <c r="D8000" s="272"/>
      <c r="E8000" s="247"/>
      <c r="F8000" s="273"/>
      <c r="G8000" s="661"/>
      <c r="H8000" s="662"/>
    </row>
    <row r="8001" spans="1:8" s="240" customFormat="1">
      <c r="A8001" s="270"/>
      <c r="B8001" s="271"/>
      <c r="C8001" s="270"/>
      <c r="D8001" s="272"/>
      <c r="E8001" s="247"/>
      <c r="F8001" s="273"/>
      <c r="G8001" s="661"/>
      <c r="H8001" s="662"/>
    </row>
    <row r="8002" spans="1:8" s="240" customFormat="1">
      <c r="A8002" s="270"/>
      <c r="B8002" s="271"/>
      <c r="C8002" s="270"/>
      <c r="D8002" s="272"/>
      <c r="E8002" s="247"/>
      <c r="F8002" s="273"/>
      <c r="G8002" s="661"/>
      <c r="H8002" s="662"/>
    </row>
    <row r="8003" spans="1:8" s="240" customFormat="1">
      <c r="A8003" s="270"/>
      <c r="B8003" s="271"/>
      <c r="C8003" s="270"/>
      <c r="D8003" s="272"/>
      <c r="E8003" s="247"/>
      <c r="F8003" s="273"/>
      <c r="G8003" s="661"/>
      <c r="H8003" s="662"/>
    </row>
    <row r="8004" spans="1:8" s="240" customFormat="1">
      <c r="A8004" s="270"/>
      <c r="B8004" s="271"/>
      <c r="C8004" s="270"/>
      <c r="D8004" s="272"/>
      <c r="E8004" s="247"/>
      <c r="F8004" s="273"/>
      <c r="G8004" s="661"/>
      <c r="H8004" s="662"/>
    </row>
    <row r="8005" spans="1:8" s="240" customFormat="1">
      <c r="A8005" s="270"/>
      <c r="B8005" s="271"/>
      <c r="C8005" s="270"/>
      <c r="D8005" s="272"/>
      <c r="E8005" s="247"/>
      <c r="F8005" s="273"/>
      <c r="G8005" s="661"/>
      <c r="H8005" s="662"/>
    </row>
    <row r="8006" spans="1:8" s="240" customFormat="1">
      <c r="A8006" s="270"/>
      <c r="B8006" s="271"/>
      <c r="C8006" s="270"/>
      <c r="D8006" s="272"/>
      <c r="E8006" s="247"/>
      <c r="F8006" s="273"/>
      <c r="G8006" s="661"/>
      <c r="H8006" s="662"/>
    </row>
    <row r="8007" spans="1:8" s="240" customFormat="1">
      <c r="A8007" s="270"/>
      <c r="B8007" s="271"/>
      <c r="C8007" s="270"/>
      <c r="D8007" s="272"/>
      <c r="E8007" s="247"/>
      <c r="F8007" s="273"/>
      <c r="G8007" s="661"/>
      <c r="H8007" s="662"/>
    </row>
    <row r="8008" spans="1:8" s="240" customFormat="1">
      <c r="A8008" s="270"/>
      <c r="B8008" s="271"/>
      <c r="C8008" s="270"/>
      <c r="D8008" s="272"/>
      <c r="E8008" s="247"/>
      <c r="F8008" s="273"/>
      <c r="G8008" s="661"/>
      <c r="H8008" s="662"/>
    </row>
    <row r="8009" spans="1:8" s="240" customFormat="1">
      <c r="A8009" s="270"/>
      <c r="B8009" s="271"/>
      <c r="C8009" s="270"/>
      <c r="D8009" s="272"/>
      <c r="E8009" s="247"/>
      <c r="F8009" s="273"/>
      <c r="G8009" s="661"/>
      <c r="H8009" s="662"/>
    </row>
    <row r="8010" spans="1:8" s="240" customFormat="1">
      <c r="A8010" s="270"/>
      <c r="B8010" s="271"/>
      <c r="C8010" s="270"/>
      <c r="D8010" s="272"/>
      <c r="E8010" s="247"/>
      <c r="F8010" s="273"/>
      <c r="G8010" s="661"/>
      <c r="H8010" s="662"/>
    </row>
    <row r="8011" spans="1:8" s="240" customFormat="1">
      <c r="A8011" s="270"/>
      <c r="B8011" s="271"/>
      <c r="C8011" s="270"/>
      <c r="D8011" s="272"/>
      <c r="E8011" s="247"/>
      <c r="F8011" s="273"/>
      <c r="G8011" s="661"/>
      <c r="H8011" s="662"/>
    </row>
    <row r="8012" spans="1:8" s="240" customFormat="1">
      <c r="A8012" s="270"/>
      <c r="B8012" s="271"/>
      <c r="C8012" s="270"/>
      <c r="D8012" s="272"/>
      <c r="E8012" s="247"/>
      <c r="F8012" s="273"/>
      <c r="G8012" s="661"/>
      <c r="H8012" s="662"/>
    </row>
    <row r="8013" spans="1:8" s="240" customFormat="1">
      <c r="A8013" s="270"/>
      <c r="B8013" s="271"/>
      <c r="C8013" s="270"/>
      <c r="D8013" s="272"/>
      <c r="E8013" s="247"/>
      <c r="F8013" s="273"/>
      <c r="G8013" s="661"/>
      <c r="H8013" s="662"/>
    </row>
    <row r="8014" spans="1:8" s="240" customFormat="1">
      <c r="A8014" s="270"/>
      <c r="B8014" s="271"/>
      <c r="C8014" s="270"/>
      <c r="D8014" s="272"/>
      <c r="E8014" s="247"/>
      <c r="F8014" s="273"/>
      <c r="G8014" s="661"/>
      <c r="H8014" s="662"/>
    </row>
    <row r="8015" spans="1:8" s="240" customFormat="1">
      <c r="A8015" s="270"/>
      <c r="B8015" s="271"/>
      <c r="C8015" s="270"/>
      <c r="D8015" s="272"/>
      <c r="E8015" s="247"/>
      <c r="F8015" s="273"/>
      <c r="G8015" s="661"/>
      <c r="H8015" s="662"/>
    </row>
    <row r="8016" spans="1:8" s="240" customFormat="1">
      <c r="A8016" s="270"/>
      <c r="B8016" s="271"/>
      <c r="C8016" s="270"/>
      <c r="D8016" s="272"/>
      <c r="E8016" s="247"/>
      <c r="F8016" s="273"/>
      <c r="G8016" s="661"/>
      <c r="H8016" s="662"/>
    </row>
    <row r="8017" spans="1:8" s="240" customFormat="1">
      <c r="A8017" s="270"/>
      <c r="B8017" s="271"/>
      <c r="C8017" s="270"/>
      <c r="D8017" s="272"/>
      <c r="E8017" s="247"/>
      <c r="F8017" s="273"/>
      <c r="G8017" s="661"/>
      <c r="H8017" s="662"/>
    </row>
    <row r="8018" spans="1:8" s="240" customFormat="1">
      <c r="A8018" s="270"/>
      <c r="B8018" s="271"/>
      <c r="C8018" s="270"/>
      <c r="D8018" s="272"/>
      <c r="E8018" s="247"/>
      <c r="F8018" s="273"/>
      <c r="G8018" s="661"/>
      <c r="H8018" s="662"/>
    </row>
    <row r="8019" spans="1:8" s="240" customFormat="1">
      <c r="A8019" s="270"/>
      <c r="B8019" s="271"/>
      <c r="C8019" s="270"/>
      <c r="D8019" s="272"/>
      <c r="E8019" s="247"/>
      <c r="F8019" s="273"/>
      <c r="G8019" s="661"/>
      <c r="H8019" s="662"/>
    </row>
    <row r="8020" spans="1:8" s="240" customFormat="1">
      <c r="A8020" s="270"/>
      <c r="B8020" s="271"/>
      <c r="C8020" s="270"/>
      <c r="D8020" s="272"/>
      <c r="E8020" s="247"/>
      <c r="F8020" s="273"/>
      <c r="G8020" s="661"/>
      <c r="H8020" s="662"/>
    </row>
    <row r="8021" spans="1:8" s="240" customFormat="1">
      <c r="A8021" s="270"/>
      <c r="B8021" s="271"/>
      <c r="C8021" s="270"/>
      <c r="D8021" s="272"/>
      <c r="E8021" s="247"/>
      <c r="F8021" s="273"/>
      <c r="G8021" s="661"/>
      <c r="H8021" s="662"/>
    </row>
    <row r="8022" spans="1:8" s="240" customFormat="1">
      <c r="A8022" s="270"/>
      <c r="B8022" s="271"/>
      <c r="C8022" s="270"/>
      <c r="D8022" s="272"/>
      <c r="E8022" s="247"/>
      <c r="F8022" s="273"/>
      <c r="G8022" s="661"/>
      <c r="H8022" s="662"/>
    </row>
    <row r="8023" spans="1:8" s="240" customFormat="1">
      <c r="A8023" s="270"/>
      <c r="B8023" s="271"/>
      <c r="C8023" s="270"/>
      <c r="D8023" s="272"/>
      <c r="E8023" s="247"/>
      <c r="F8023" s="273"/>
      <c r="G8023" s="661"/>
      <c r="H8023" s="662"/>
    </row>
    <row r="8024" spans="1:8" s="240" customFormat="1">
      <c r="A8024" s="270"/>
      <c r="B8024" s="271"/>
      <c r="C8024" s="270"/>
      <c r="D8024" s="272"/>
      <c r="E8024" s="247"/>
      <c r="F8024" s="273"/>
      <c r="G8024" s="661"/>
      <c r="H8024" s="662"/>
    </row>
    <row r="8025" spans="1:8" s="240" customFormat="1">
      <c r="A8025" s="270"/>
      <c r="B8025" s="271"/>
      <c r="C8025" s="270"/>
      <c r="D8025" s="272"/>
      <c r="E8025" s="247"/>
      <c r="F8025" s="273"/>
      <c r="G8025" s="661"/>
      <c r="H8025" s="662"/>
    </row>
    <row r="8026" spans="1:8" s="240" customFormat="1">
      <c r="A8026" s="270"/>
      <c r="B8026" s="271"/>
      <c r="C8026" s="270"/>
      <c r="D8026" s="272"/>
      <c r="E8026" s="247"/>
      <c r="F8026" s="273"/>
      <c r="G8026" s="661"/>
      <c r="H8026" s="662"/>
    </row>
    <row r="8027" spans="1:8" s="240" customFormat="1">
      <c r="A8027" s="270"/>
      <c r="B8027" s="271"/>
      <c r="C8027" s="270"/>
      <c r="D8027" s="272"/>
      <c r="E8027" s="247"/>
      <c r="F8027" s="273"/>
      <c r="G8027" s="661"/>
      <c r="H8027" s="662"/>
    </row>
    <row r="8028" spans="1:8" s="240" customFormat="1">
      <c r="A8028" s="270"/>
      <c r="B8028" s="271"/>
      <c r="C8028" s="270"/>
      <c r="D8028" s="272"/>
      <c r="E8028" s="247"/>
      <c r="F8028" s="273"/>
      <c r="G8028" s="661"/>
      <c r="H8028" s="662"/>
    </row>
    <row r="8029" spans="1:8" s="240" customFormat="1">
      <c r="A8029" s="270"/>
      <c r="B8029" s="271"/>
      <c r="C8029" s="270"/>
      <c r="D8029" s="272"/>
      <c r="E8029" s="247"/>
      <c r="F8029" s="273"/>
      <c r="G8029" s="661"/>
      <c r="H8029" s="662"/>
    </row>
    <row r="8030" spans="1:8" s="240" customFormat="1">
      <c r="A8030" s="270"/>
      <c r="B8030" s="271"/>
      <c r="C8030" s="270"/>
      <c r="D8030" s="272"/>
      <c r="E8030" s="247"/>
      <c r="F8030" s="273"/>
      <c r="G8030" s="661"/>
      <c r="H8030" s="662"/>
    </row>
    <row r="8031" spans="1:8" s="240" customFormat="1">
      <c r="A8031" s="270"/>
      <c r="B8031" s="271"/>
      <c r="C8031" s="270"/>
      <c r="D8031" s="272"/>
      <c r="E8031" s="247"/>
      <c r="F8031" s="273"/>
      <c r="G8031" s="661"/>
      <c r="H8031" s="662"/>
    </row>
    <row r="8032" spans="1:8" s="240" customFormat="1">
      <c r="A8032" s="270"/>
      <c r="B8032" s="271"/>
      <c r="C8032" s="270"/>
      <c r="D8032" s="272"/>
      <c r="E8032" s="247"/>
      <c r="F8032" s="273"/>
      <c r="G8032" s="661"/>
      <c r="H8032" s="662"/>
    </row>
    <row r="8033" spans="1:8" s="240" customFormat="1">
      <c r="A8033" s="270"/>
      <c r="B8033" s="271"/>
      <c r="C8033" s="270"/>
      <c r="D8033" s="272"/>
      <c r="E8033" s="247"/>
      <c r="F8033" s="273"/>
      <c r="G8033" s="661"/>
      <c r="H8033" s="662"/>
    </row>
    <row r="8034" spans="1:8" s="240" customFormat="1">
      <c r="A8034" s="270"/>
      <c r="B8034" s="271"/>
      <c r="C8034" s="270"/>
      <c r="D8034" s="272"/>
      <c r="E8034" s="247"/>
      <c r="F8034" s="273"/>
      <c r="G8034" s="661"/>
      <c r="H8034" s="662"/>
    </row>
    <row r="8035" spans="1:8" s="240" customFormat="1">
      <c r="A8035" s="270"/>
      <c r="B8035" s="271"/>
      <c r="C8035" s="270"/>
      <c r="D8035" s="272"/>
      <c r="E8035" s="247"/>
      <c r="F8035" s="273"/>
      <c r="G8035" s="661"/>
      <c r="H8035" s="662"/>
    </row>
    <row r="8036" spans="1:8" s="240" customFormat="1">
      <c r="A8036" s="270"/>
      <c r="B8036" s="271"/>
      <c r="C8036" s="270"/>
      <c r="D8036" s="272"/>
      <c r="E8036" s="247"/>
      <c r="F8036" s="273"/>
      <c r="G8036" s="661"/>
      <c r="H8036" s="662"/>
    </row>
    <row r="8037" spans="1:8" s="240" customFormat="1">
      <c r="A8037" s="270"/>
      <c r="B8037" s="271"/>
      <c r="C8037" s="270"/>
      <c r="D8037" s="272"/>
      <c r="E8037" s="247"/>
      <c r="F8037" s="273"/>
      <c r="G8037" s="661"/>
      <c r="H8037" s="662"/>
    </row>
    <row r="8038" spans="1:8" s="240" customFormat="1">
      <c r="A8038" s="270"/>
      <c r="B8038" s="271"/>
      <c r="C8038" s="270"/>
      <c r="D8038" s="272"/>
      <c r="E8038" s="247"/>
      <c r="F8038" s="273"/>
      <c r="G8038" s="661"/>
      <c r="H8038" s="662"/>
    </row>
    <row r="8039" spans="1:8" s="240" customFormat="1">
      <c r="A8039" s="270"/>
      <c r="B8039" s="271"/>
      <c r="C8039" s="270"/>
      <c r="D8039" s="272"/>
      <c r="E8039" s="247"/>
      <c r="F8039" s="273"/>
      <c r="G8039" s="661"/>
      <c r="H8039" s="662"/>
    </row>
    <row r="8040" spans="1:8" s="240" customFormat="1">
      <c r="A8040" s="270"/>
      <c r="B8040" s="271"/>
      <c r="C8040" s="270"/>
      <c r="D8040" s="272"/>
      <c r="E8040" s="247"/>
      <c r="F8040" s="273"/>
      <c r="G8040" s="661"/>
      <c r="H8040" s="662"/>
    </row>
    <row r="8041" spans="1:8" s="240" customFormat="1">
      <c r="A8041" s="270"/>
      <c r="B8041" s="271"/>
      <c r="C8041" s="270"/>
      <c r="D8041" s="272"/>
      <c r="E8041" s="247"/>
      <c r="F8041" s="273"/>
      <c r="G8041" s="661"/>
      <c r="H8041" s="662"/>
    </row>
    <row r="8042" spans="1:8" s="240" customFormat="1">
      <c r="A8042" s="270"/>
      <c r="B8042" s="271"/>
      <c r="C8042" s="270"/>
      <c r="D8042" s="272"/>
      <c r="E8042" s="247"/>
      <c r="F8042" s="273"/>
      <c r="G8042" s="661"/>
      <c r="H8042" s="662"/>
    </row>
    <row r="8043" spans="1:8" s="240" customFormat="1">
      <c r="A8043" s="270"/>
      <c r="B8043" s="271"/>
      <c r="C8043" s="270"/>
      <c r="D8043" s="272"/>
      <c r="E8043" s="247"/>
      <c r="F8043" s="273"/>
      <c r="G8043" s="661"/>
      <c r="H8043" s="662"/>
    </row>
    <row r="8044" spans="1:8" s="240" customFormat="1">
      <c r="A8044" s="270"/>
      <c r="B8044" s="271"/>
      <c r="C8044" s="270"/>
      <c r="D8044" s="272"/>
      <c r="E8044" s="247"/>
      <c r="F8044" s="273"/>
      <c r="G8044" s="661"/>
      <c r="H8044" s="662"/>
    </row>
    <row r="8045" spans="1:8" s="240" customFormat="1">
      <c r="A8045" s="270"/>
      <c r="B8045" s="271"/>
      <c r="C8045" s="270"/>
      <c r="D8045" s="272"/>
      <c r="E8045" s="247"/>
      <c r="F8045" s="273"/>
      <c r="G8045" s="661"/>
      <c r="H8045" s="662"/>
    </row>
    <row r="8046" spans="1:8" s="240" customFormat="1">
      <c r="A8046" s="270"/>
      <c r="B8046" s="271"/>
      <c r="C8046" s="270"/>
      <c r="D8046" s="272"/>
      <c r="E8046" s="247"/>
      <c r="F8046" s="273"/>
      <c r="G8046" s="661"/>
      <c r="H8046" s="662"/>
    </row>
    <row r="8047" spans="1:8" s="240" customFormat="1">
      <c r="A8047" s="270"/>
      <c r="B8047" s="271"/>
      <c r="C8047" s="270"/>
      <c r="D8047" s="272"/>
      <c r="E8047" s="247"/>
      <c r="F8047" s="273"/>
      <c r="G8047" s="661"/>
      <c r="H8047" s="662"/>
    </row>
    <row r="8048" spans="1:8" s="240" customFormat="1">
      <c r="A8048" s="270"/>
      <c r="B8048" s="271"/>
      <c r="C8048" s="270"/>
      <c r="D8048" s="272"/>
      <c r="E8048" s="247"/>
      <c r="F8048" s="273"/>
      <c r="G8048" s="661"/>
      <c r="H8048" s="662"/>
    </row>
    <row r="8049" spans="1:8" s="240" customFormat="1">
      <c r="A8049" s="270"/>
      <c r="B8049" s="271"/>
      <c r="C8049" s="270"/>
      <c r="D8049" s="272"/>
      <c r="E8049" s="247"/>
      <c r="F8049" s="273"/>
      <c r="G8049" s="661"/>
      <c r="H8049" s="662"/>
    </row>
    <row r="8050" spans="1:8" s="240" customFormat="1">
      <c r="A8050" s="270"/>
      <c r="B8050" s="271"/>
      <c r="C8050" s="270"/>
      <c r="D8050" s="272"/>
      <c r="E8050" s="247"/>
      <c r="F8050" s="273"/>
      <c r="G8050" s="661"/>
      <c r="H8050" s="662"/>
    </row>
    <row r="8051" spans="1:8" s="240" customFormat="1">
      <c r="A8051" s="270"/>
      <c r="B8051" s="271"/>
      <c r="C8051" s="270"/>
      <c r="D8051" s="272"/>
      <c r="E8051" s="247"/>
      <c r="F8051" s="273"/>
      <c r="G8051" s="661"/>
      <c r="H8051" s="662"/>
    </row>
    <row r="8052" spans="1:8" s="240" customFormat="1">
      <c r="A8052" s="270"/>
      <c r="B8052" s="271"/>
      <c r="C8052" s="270"/>
      <c r="D8052" s="272"/>
      <c r="E8052" s="247"/>
      <c r="F8052" s="273"/>
      <c r="G8052" s="661"/>
      <c r="H8052" s="662"/>
    </row>
    <row r="8053" spans="1:8" s="240" customFormat="1">
      <c r="A8053" s="270"/>
      <c r="B8053" s="271"/>
      <c r="C8053" s="270"/>
      <c r="D8053" s="272"/>
      <c r="E8053" s="247"/>
      <c r="F8053" s="273"/>
      <c r="G8053" s="661"/>
      <c r="H8053" s="662"/>
    </row>
    <row r="8054" spans="1:8" s="240" customFormat="1">
      <c r="A8054" s="270"/>
      <c r="B8054" s="271"/>
      <c r="C8054" s="270"/>
      <c r="D8054" s="272"/>
      <c r="E8054" s="247"/>
      <c r="F8054" s="273"/>
      <c r="G8054" s="661"/>
      <c r="H8054" s="662"/>
    </row>
    <row r="8055" spans="1:8" s="240" customFormat="1">
      <c r="A8055" s="270"/>
      <c r="B8055" s="271"/>
      <c r="C8055" s="270"/>
      <c r="D8055" s="272"/>
      <c r="E8055" s="247"/>
      <c r="F8055" s="273"/>
      <c r="G8055" s="661"/>
      <c r="H8055" s="662"/>
    </row>
    <row r="8056" spans="1:8" s="240" customFormat="1">
      <c r="A8056" s="270"/>
      <c r="B8056" s="271"/>
      <c r="C8056" s="270"/>
      <c r="D8056" s="272"/>
      <c r="E8056" s="247"/>
      <c r="F8056" s="273"/>
      <c r="G8056" s="661"/>
      <c r="H8056" s="662"/>
    </row>
    <row r="8057" spans="1:8" s="240" customFormat="1">
      <c r="A8057" s="270"/>
      <c r="B8057" s="271"/>
      <c r="C8057" s="270"/>
      <c r="D8057" s="272"/>
      <c r="E8057" s="247"/>
      <c r="F8057" s="273"/>
      <c r="G8057" s="661"/>
      <c r="H8057" s="662"/>
    </row>
    <row r="8058" spans="1:8" s="240" customFormat="1">
      <c r="A8058" s="270"/>
      <c r="B8058" s="271"/>
      <c r="C8058" s="270"/>
      <c r="D8058" s="272"/>
      <c r="E8058" s="247"/>
      <c r="F8058" s="273"/>
      <c r="G8058" s="661"/>
      <c r="H8058" s="662"/>
    </row>
    <row r="8059" spans="1:8" s="240" customFormat="1">
      <c r="A8059" s="270"/>
      <c r="B8059" s="271"/>
      <c r="C8059" s="270"/>
      <c r="D8059" s="272"/>
      <c r="E8059" s="247"/>
      <c r="F8059" s="273"/>
      <c r="G8059" s="661"/>
      <c r="H8059" s="662"/>
    </row>
    <row r="8060" spans="1:8" s="240" customFormat="1">
      <c r="A8060" s="270"/>
      <c r="B8060" s="271"/>
      <c r="C8060" s="270"/>
      <c r="D8060" s="272"/>
      <c r="E8060" s="247"/>
      <c r="F8060" s="273"/>
      <c r="G8060" s="661"/>
      <c r="H8060" s="662"/>
    </row>
    <row r="8061" spans="1:8" s="240" customFormat="1">
      <c r="A8061" s="270"/>
      <c r="B8061" s="271"/>
      <c r="C8061" s="270"/>
      <c r="D8061" s="272"/>
      <c r="E8061" s="247"/>
      <c r="F8061" s="273"/>
      <c r="G8061" s="661"/>
      <c r="H8061" s="662"/>
    </row>
    <row r="8062" spans="1:8" s="240" customFormat="1">
      <c r="A8062" s="270"/>
      <c r="B8062" s="271"/>
      <c r="C8062" s="270"/>
      <c r="D8062" s="272"/>
      <c r="E8062" s="247"/>
      <c r="F8062" s="273"/>
      <c r="G8062" s="661"/>
      <c r="H8062" s="662"/>
    </row>
    <row r="8063" spans="1:8" s="240" customFormat="1">
      <c r="A8063" s="270"/>
      <c r="B8063" s="271"/>
      <c r="C8063" s="270"/>
      <c r="D8063" s="272"/>
      <c r="E8063" s="247"/>
      <c r="F8063" s="273"/>
      <c r="G8063" s="661"/>
      <c r="H8063" s="662"/>
    </row>
    <row r="8064" spans="1:8" s="240" customFormat="1">
      <c r="A8064" s="270"/>
      <c r="B8064" s="271"/>
      <c r="C8064" s="270"/>
      <c r="D8064" s="272"/>
      <c r="E8064" s="247"/>
      <c r="F8064" s="273"/>
      <c r="G8064" s="661"/>
      <c r="H8064" s="662"/>
    </row>
    <row r="8065" spans="1:8" s="240" customFormat="1">
      <c r="A8065" s="270"/>
      <c r="B8065" s="271"/>
      <c r="C8065" s="270"/>
      <c r="D8065" s="272"/>
      <c r="E8065" s="247"/>
      <c r="F8065" s="273"/>
      <c r="G8065" s="661"/>
      <c r="H8065" s="662"/>
    </row>
    <row r="8066" spans="1:8" s="240" customFormat="1">
      <c r="A8066" s="270"/>
      <c r="B8066" s="271"/>
      <c r="C8066" s="270"/>
      <c r="D8066" s="272"/>
      <c r="E8066" s="247"/>
      <c r="F8066" s="273"/>
      <c r="G8066" s="661"/>
      <c r="H8066" s="662"/>
    </row>
    <row r="8067" spans="1:8" s="240" customFormat="1">
      <c r="A8067" s="270"/>
      <c r="B8067" s="271"/>
      <c r="C8067" s="270"/>
      <c r="D8067" s="272"/>
      <c r="E8067" s="247"/>
      <c r="F8067" s="273"/>
      <c r="G8067" s="661"/>
      <c r="H8067" s="662"/>
    </row>
    <row r="8068" spans="1:8" s="240" customFormat="1">
      <c r="A8068" s="270"/>
      <c r="B8068" s="271"/>
      <c r="C8068" s="270"/>
      <c r="D8068" s="272"/>
      <c r="E8068" s="247"/>
      <c r="F8068" s="273"/>
      <c r="G8068" s="661"/>
      <c r="H8068" s="662"/>
    </row>
    <row r="8069" spans="1:8" s="240" customFormat="1">
      <c r="A8069" s="270"/>
      <c r="B8069" s="271"/>
      <c r="C8069" s="270"/>
      <c r="D8069" s="272"/>
      <c r="E8069" s="247"/>
      <c r="F8069" s="273"/>
      <c r="G8069" s="661"/>
      <c r="H8069" s="662"/>
    </row>
    <row r="8070" spans="1:8" s="240" customFormat="1">
      <c r="A8070" s="270"/>
      <c r="B8070" s="271"/>
      <c r="C8070" s="270"/>
      <c r="D8070" s="272"/>
      <c r="E8070" s="247"/>
      <c r="F8070" s="273"/>
      <c r="G8070" s="661"/>
      <c r="H8070" s="662"/>
    </row>
    <row r="8071" spans="1:8" s="240" customFormat="1">
      <c r="A8071" s="270"/>
      <c r="B8071" s="271"/>
      <c r="C8071" s="270"/>
      <c r="D8071" s="272"/>
      <c r="E8071" s="247"/>
      <c r="F8071" s="273"/>
      <c r="G8071" s="661"/>
      <c r="H8071" s="662"/>
    </row>
    <row r="8072" spans="1:8" s="240" customFormat="1">
      <c r="A8072" s="270"/>
      <c r="B8072" s="271"/>
      <c r="C8072" s="270"/>
      <c r="D8072" s="272"/>
      <c r="E8072" s="247"/>
      <c r="F8072" s="273"/>
      <c r="G8072" s="661"/>
      <c r="H8072" s="662"/>
    </row>
    <row r="8073" spans="1:8" s="240" customFormat="1">
      <c r="A8073" s="270"/>
      <c r="B8073" s="271"/>
      <c r="C8073" s="270"/>
      <c r="D8073" s="272"/>
      <c r="E8073" s="247"/>
      <c r="F8073" s="273"/>
      <c r="G8073" s="661"/>
      <c r="H8073" s="662"/>
    </row>
    <row r="8074" spans="1:8" s="240" customFormat="1">
      <c r="A8074" s="270"/>
      <c r="B8074" s="271"/>
      <c r="C8074" s="270"/>
      <c r="D8074" s="272"/>
      <c r="E8074" s="247"/>
      <c r="F8074" s="273"/>
      <c r="G8074" s="661"/>
      <c r="H8074" s="662"/>
    </row>
    <row r="8075" spans="1:8" s="240" customFormat="1">
      <c r="A8075" s="270"/>
      <c r="B8075" s="271"/>
      <c r="C8075" s="270"/>
      <c r="D8075" s="272"/>
      <c r="E8075" s="247"/>
      <c r="F8075" s="273"/>
      <c r="G8075" s="661"/>
      <c r="H8075" s="662"/>
    </row>
    <row r="8076" spans="1:8" s="240" customFormat="1">
      <c r="A8076" s="270"/>
      <c r="B8076" s="271"/>
      <c r="C8076" s="270"/>
      <c r="D8076" s="272"/>
      <c r="E8076" s="247"/>
      <c r="F8076" s="273"/>
      <c r="G8076" s="661"/>
      <c r="H8076" s="662"/>
    </row>
    <row r="8077" spans="1:8" s="240" customFormat="1">
      <c r="A8077" s="270"/>
      <c r="B8077" s="271"/>
      <c r="C8077" s="270"/>
      <c r="D8077" s="272"/>
      <c r="E8077" s="247"/>
      <c r="F8077" s="273"/>
      <c r="G8077" s="661"/>
      <c r="H8077" s="662"/>
    </row>
    <row r="8078" spans="1:8" s="240" customFormat="1">
      <c r="A8078" s="270"/>
      <c r="B8078" s="271"/>
      <c r="C8078" s="270"/>
      <c r="D8078" s="272"/>
      <c r="E8078" s="247"/>
      <c r="F8078" s="273"/>
      <c r="G8078" s="661"/>
      <c r="H8078" s="662"/>
    </row>
    <row r="8079" spans="1:8" s="240" customFormat="1">
      <c r="A8079" s="270"/>
      <c r="B8079" s="271"/>
      <c r="C8079" s="270"/>
      <c r="D8079" s="272"/>
      <c r="E8079" s="247"/>
      <c r="F8079" s="273"/>
      <c r="G8079" s="661"/>
      <c r="H8079" s="662"/>
    </row>
    <row r="8080" spans="1:8" s="240" customFormat="1">
      <c r="A8080" s="270"/>
      <c r="B8080" s="271"/>
      <c r="C8080" s="270"/>
      <c r="D8080" s="272"/>
      <c r="E8080" s="247"/>
      <c r="F8080" s="273"/>
      <c r="G8080" s="661"/>
      <c r="H8080" s="662"/>
    </row>
    <row r="8081" spans="1:8" s="240" customFormat="1">
      <c r="A8081" s="270"/>
      <c r="B8081" s="271"/>
      <c r="C8081" s="270"/>
      <c r="D8081" s="272"/>
      <c r="E8081" s="247"/>
      <c r="F8081" s="273"/>
      <c r="G8081" s="661"/>
      <c r="H8081" s="662"/>
    </row>
    <row r="8082" spans="1:8" s="240" customFormat="1">
      <c r="A8082" s="270"/>
      <c r="B8082" s="271"/>
      <c r="C8082" s="270"/>
      <c r="D8082" s="272"/>
      <c r="E8082" s="247"/>
      <c r="F8082" s="273"/>
      <c r="G8082" s="661"/>
      <c r="H8082" s="662"/>
    </row>
    <row r="8083" spans="1:8" s="240" customFormat="1">
      <c r="A8083" s="270"/>
      <c r="B8083" s="271"/>
      <c r="C8083" s="270"/>
      <c r="D8083" s="272"/>
      <c r="E8083" s="247"/>
      <c r="F8083" s="273"/>
      <c r="G8083" s="661"/>
      <c r="H8083" s="662"/>
    </row>
    <row r="8084" spans="1:8" s="240" customFormat="1">
      <c r="A8084" s="270"/>
      <c r="B8084" s="271"/>
      <c r="C8084" s="270"/>
      <c r="D8084" s="272"/>
      <c r="E8084" s="247"/>
      <c r="F8084" s="273"/>
      <c r="G8084" s="661"/>
      <c r="H8084" s="662"/>
    </row>
    <row r="8085" spans="1:8" s="240" customFormat="1">
      <c r="A8085" s="270"/>
      <c r="B8085" s="271"/>
      <c r="C8085" s="270"/>
      <c r="D8085" s="272"/>
      <c r="E8085" s="247"/>
      <c r="F8085" s="273"/>
      <c r="G8085" s="661"/>
      <c r="H8085" s="662"/>
    </row>
    <row r="8086" spans="1:8" s="240" customFormat="1">
      <c r="A8086" s="270"/>
      <c r="B8086" s="271"/>
      <c r="C8086" s="270"/>
      <c r="D8086" s="272"/>
      <c r="E8086" s="247"/>
      <c r="F8086" s="273"/>
      <c r="G8086" s="661"/>
      <c r="H8086" s="662"/>
    </row>
    <row r="8087" spans="1:8" s="240" customFormat="1">
      <c r="A8087" s="270"/>
      <c r="B8087" s="271"/>
      <c r="C8087" s="270"/>
      <c r="D8087" s="272"/>
      <c r="E8087" s="247"/>
      <c r="F8087" s="273"/>
      <c r="G8087" s="661"/>
      <c r="H8087" s="662"/>
    </row>
    <row r="8088" spans="1:8" s="240" customFormat="1">
      <c r="A8088" s="270"/>
      <c r="B8088" s="271"/>
      <c r="C8088" s="270"/>
      <c r="D8088" s="272"/>
      <c r="E8088" s="247"/>
      <c r="F8088" s="273"/>
      <c r="G8088" s="661"/>
      <c r="H8088" s="662"/>
    </row>
    <row r="8089" spans="1:8" s="240" customFormat="1">
      <c r="A8089" s="270"/>
      <c r="B8089" s="271"/>
      <c r="C8089" s="270"/>
      <c r="D8089" s="272"/>
      <c r="E8089" s="247"/>
      <c r="F8089" s="273"/>
      <c r="G8089" s="661"/>
      <c r="H8089" s="662"/>
    </row>
    <row r="8090" spans="1:8" s="240" customFormat="1">
      <c r="A8090" s="270"/>
      <c r="B8090" s="271"/>
      <c r="C8090" s="270"/>
      <c r="D8090" s="272"/>
      <c r="E8090" s="247"/>
      <c r="F8090" s="273"/>
      <c r="G8090" s="661"/>
      <c r="H8090" s="662"/>
    </row>
    <row r="8091" spans="1:8" s="240" customFormat="1">
      <c r="A8091" s="270"/>
      <c r="B8091" s="271"/>
      <c r="C8091" s="270"/>
      <c r="D8091" s="272"/>
      <c r="E8091" s="247"/>
      <c r="F8091" s="273"/>
      <c r="G8091" s="661"/>
      <c r="H8091" s="662"/>
    </row>
    <row r="8092" spans="1:8" s="240" customFormat="1">
      <c r="A8092" s="270"/>
      <c r="B8092" s="271"/>
      <c r="C8092" s="270"/>
      <c r="D8092" s="272"/>
      <c r="E8092" s="247"/>
      <c r="F8092" s="273"/>
      <c r="G8092" s="661"/>
      <c r="H8092" s="662"/>
    </row>
    <row r="8093" spans="1:8" s="240" customFormat="1">
      <c r="A8093" s="270"/>
      <c r="B8093" s="271"/>
      <c r="C8093" s="270"/>
      <c r="D8093" s="272"/>
      <c r="E8093" s="247"/>
      <c r="F8093" s="273"/>
      <c r="G8093" s="661"/>
      <c r="H8093" s="662"/>
    </row>
    <row r="8094" spans="1:8" s="240" customFormat="1">
      <c r="A8094" s="270"/>
      <c r="B8094" s="271"/>
      <c r="C8094" s="270"/>
      <c r="D8094" s="272"/>
      <c r="E8094" s="247"/>
      <c r="F8094" s="273"/>
      <c r="G8094" s="661"/>
      <c r="H8094" s="662"/>
    </row>
    <row r="8095" spans="1:8" s="240" customFormat="1">
      <c r="A8095" s="270"/>
      <c r="B8095" s="271"/>
      <c r="C8095" s="270"/>
      <c r="D8095" s="272"/>
      <c r="E8095" s="247"/>
      <c r="F8095" s="273"/>
      <c r="G8095" s="661"/>
      <c r="H8095" s="662"/>
    </row>
    <row r="8096" spans="1:8" s="240" customFormat="1">
      <c r="A8096" s="270"/>
      <c r="B8096" s="271"/>
      <c r="C8096" s="270"/>
      <c r="D8096" s="272"/>
      <c r="E8096" s="247"/>
      <c r="F8096" s="273"/>
      <c r="G8096" s="661"/>
      <c r="H8096" s="662"/>
    </row>
    <row r="8097" spans="1:8" s="240" customFormat="1">
      <c r="A8097" s="270"/>
      <c r="B8097" s="271"/>
      <c r="C8097" s="270"/>
      <c r="D8097" s="272"/>
      <c r="E8097" s="247"/>
      <c r="F8097" s="273"/>
      <c r="G8097" s="661"/>
      <c r="H8097" s="662"/>
    </row>
    <row r="8098" spans="1:8" s="240" customFormat="1">
      <c r="A8098" s="270"/>
      <c r="B8098" s="271"/>
      <c r="C8098" s="270"/>
      <c r="D8098" s="272"/>
      <c r="E8098" s="247"/>
      <c r="F8098" s="273"/>
      <c r="G8098" s="661"/>
      <c r="H8098" s="662"/>
    </row>
    <row r="8099" spans="1:8" s="240" customFormat="1">
      <c r="A8099" s="270"/>
      <c r="B8099" s="271"/>
      <c r="C8099" s="270"/>
      <c r="D8099" s="272"/>
      <c r="E8099" s="247"/>
      <c r="F8099" s="273"/>
      <c r="G8099" s="661"/>
      <c r="H8099" s="662"/>
    </row>
    <row r="8100" spans="1:8" s="240" customFormat="1">
      <c r="A8100" s="270"/>
      <c r="B8100" s="271"/>
      <c r="C8100" s="270"/>
      <c r="D8100" s="272"/>
      <c r="E8100" s="247"/>
      <c r="F8100" s="273"/>
      <c r="G8100" s="661"/>
      <c r="H8100" s="662"/>
    </row>
    <row r="8101" spans="1:8" s="240" customFormat="1">
      <c r="A8101" s="270"/>
      <c r="B8101" s="271"/>
      <c r="C8101" s="270"/>
      <c r="D8101" s="272"/>
      <c r="E8101" s="247"/>
      <c r="F8101" s="273"/>
      <c r="G8101" s="661"/>
      <c r="H8101" s="662"/>
    </row>
    <row r="8102" spans="1:8" s="240" customFormat="1">
      <c r="A8102" s="270"/>
      <c r="B8102" s="271"/>
      <c r="C8102" s="270"/>
      <c r="D8102" s="272"/>
      <c r="E8102" s="247"/>
      <c r="F8102" s="273"/>
      <c r="G8102" s="661"/>
      <c r="H8102" s="662"/>
    </row>
    <row r="8103" spans="1:8" s="240" customFormat="1">
      <c r="A8103" s="270"/>
      <c r="B8103" s="271"/>
      <c r="C8103" s="270"/>
      <c r="D8103" s="272"/>
      <c r="E8103" s="247"/>
      <c r="F8103" s="273"/>
      <c r="G8103" s="661"/>
      <c r="H8103" s="662"/>
    </row>
    <row r="8104" spans="1:8" s="240" customFormat="1">
      <c r="A8104" s="270"/>
      <c r="B8104" s="271"/>
      <c r="C8104" s="270"/>
      <c r="D8104" s="272"/>
      <c r="E8104" s="247"/>
      <c r="F8104" s="273"/>
      <c r="G8104" s="661"/>
      <c r="H8104" s="662"/>
    </row>
    <row r="8105" spans="1:8" s="240" customFormat="1">
      <c r="A8105" s="270"/>
      <c r="B8105" s="271"/>
      <c r="C8105" s="270"/>
      <c r="D8105" s="272"/>
      <c r="E8105" s="247"/>
      <c r="F8105" s="273"/>
      <c r="G8105" s="661"/>
      <c r="H8105" s="662"/>
    </row>
    <row r="8106" spans="1:8" s="240" customFormat="1">
      <c r="A8106" s="270"/>
      <c r="B8106" s="271"/>
      <c r="C8106" s="270"/>
      <c r="D8106" s="272"/>
      <c r="E8106" s="247"/>
      <c r="F8106" s="273"/>
      <c r="G8106" s="661"/>
      <c r="H8106" s="662"/>
    </row>
    <row r="8107" spans="1:8" s="240" customFormat="1">
      <c r="A8107" s="270"/>
      <c r="B8107" s="271"/>
      <c r="C8107" s="270"/>
      <c r="D8107" s="272"/>
      <c r="E8107" s="247"/>
      <c r="F8107" s="273"/>
      <c r="G8107" s="661"/>
      <c r="H8107" s="662"/>
    </row>
    <row r="8108" spans="1:8" s="240" customFormat="1">
      <c r="A8108" s="270"/>
      <c r="B8108" s="271"/>
      <c r="C8108" s="270"/>
      <c r="D8108" s="272"/>
      <c r="E8108" s="247"/>
      <c r="F8108" s="273"/>
      <c r="G8108" s="661"/>
      <c r="H8108" s="662"/>
    </row>
    <row r="8109" spans="1:8" s="240" customFormat="1">
      <c r="A8109" s="270"/>
      <c r="B8109" s="271"/>
      <c r="C8109" s="270"/>
      <c r="D8109" s="272"/>
      <c r="E8109" s="247"/>
      <c r="F8109" s="273"/>
      <c r="G8109" s="661"/>
      <c r="H8109" s="662"/>
    </row>
    <row r="8110" spans="1:8" s="240" customFormat="1">
      <c r="A8110" s="270"/>
      <c r="B8110" s="271"/>
      <c r="C8110" s="270"/>
      <c r="D8110" s="272"/>
      <c r="E8110" s="247"/>
      <c r="F8110" s="273"/>
      <c r="G8110" s="661"/>
      <c r="H8110" s="662"/>
    </row>
    <row r="8111" spans="1:8" s="240" customFormat="1">
      <c r="A8111" s="270"/>
      <c r="B8111" s="271"/>
      <c r="C8111" s="270"/>
      <c r="D8111" s="272"/>
      <c r="E8111" s="247"/>
      <c r="F8111" s="273"/>
      <c r="G8111" s="661"/>
      <c r="H8111" s="662"/>
    </row>
    <row r="8112" spans="1:8" s="240" customFormat="1">
      <c r="A8112" s="270"/>
      <c r="B8112" s="271"/>
      <c r="C8112" s="270"/>
      <c r="D8112" s="272"/>
      <c r="E8112" s="247"/>
      <c r="F8112" s="273"/>
      <c r="G8112" s="661"/>
      <c r="H8112" s="662"/>
    </row>
    <row r="8113" spans="1:8" s="240" customFormat="1">
      <c r="A8113" s="270"/>
      <c r="B8113" s="271"/>
      <c r="C8113" s="270"/>
      <c r="D8113" s="272"/>
      <c r="E8113" s="247"/>
      <c r="F8113" s="273"/>
      <c r="G8113" s="661"/>
      <c r="H8113" s="662"/>
    </row>
    <row r="8114" spans="1:8" s="240" customFormat="1">
      <c r="A8114" s="270"/>
      <c r="B8114" s="271"/>
      <c r="C8114" s="270"/>
      <c r="D8114" s="272"/>
      <c r="E8114" s="247"/>
      <c r="F8114" s="273"/>
      <c r="G8114" s="661"/>
      <c r="H8114" s="662"/>
    </row>
    <row r="8115" spans="1:8" s="240" customFormat="1">
      <c r="A8115" s="270"/>
      <c r="B8115" s="271"/>
      <c r="C8115" s="270"/>
      <c r="D8115" s="272"/>
      <c r="E8115" s="247"/>
      <c r="F8115" s="273"/>
      <c r="G8115" s="661"/>
      <c r="H8115" s="662"/>
    </row>
    <row r="8116" spans="1:8" s="240" customFormat="1">
      <c r="A8116" s="270"/>
      <c r="B8116" s="271"/>
      <c r="C8116" s="270"/>
      <c r="D8116" s="272"/>
      <c r="E8116" s="247"/>
      <c r="F8116" s="273"/>
      <c r="G8116" s="661"/>
      <c r="H8116" s="662"/>
    </row>
    <row r="8117" spans="1:8" s="240" customFormat="1">
      <c r="A8117" s="270"/>
      <c r="B8117" s="271"/>
      <c r="C8117" s="270"/>
      <c r="D8117" s="272"/>
      <c r="E8117" s="247"/>
      <c r="F8117" s="273"/>
      <c r="G8117" s="661"/>
      <c r="H8117" s="662"/>
    </row>
    <row r="8118" spans="1:8" s="240" customFormat="1">
      <c r="A8118" s="270"/>
      <c r="B8118" s="271"/>
      <c r="C8118" s="270"/>
      <c r="D8118" s="272"/>
      <c r="E8118" s="247"/>
      <c r="F8118" s="273"/>
      <c r="G8118" s="661"/>
      <c r="H8118" s="662"/>
    </row>
    <row r="8119" spans="1:8" s="240" customFormat="1">
      <c r="A8119" s="270"/>
      <c r="B8119" s="271"/>
      <c r="C8119" s="270"/>
      <c r="D8119" s="272"/>
      <c r="E8119" s="247"/>
      <c r="F8119" s="273"/>
      <c r="G8119" s="661"/>
      <c r="H8119" s="662"/>
    </row>
    <row r="8120" spans="1:8" s="240" customFormat="1">
      <c r="A8120" s="270"/>
      <c r="B8120" s="271"/>
      <c r="C8120" s="270"/>
      <c r="D8120" s="272"/>
      <c r="E8120" s="247"/>
      <c r="F8120" s="273"/>
      <c r="G8120" s="661"/>
      <c r="H8120" s="662"/>
    </row>
    <row r="8121" spans="1:8" s="240" customFormat="1">
      <c r="A8121" s="270"/>
      <c r="B8121" s="271"/>
      <c r="C8121" s="270"/>
      <c r="D8121" s="272"/>
      <c r="E8121" s="247"/>
      <c r="F8121" s="273"/>
      <c r="G8121" s="661"/>
      <c r="H8121" s="662"/>
    </row>
    <row r="8122" spans="1:8" s="240" customFormat="1">
      <c r="A8122" s="270"/>
      <c r="B8122" s="271"/>
      <c r="C8122" s="270"/>
      <c r="D8122" s="272"/>
      <c r="E8122" s="247"/>
      <c r="F8122" s="273"/>
      <c r="G8122" s="661"/>
      <c r="H8122" s="662"/>
    </row>
    <row r="8123" spans="1:8" s="240" customFormat="1">
      <c r="A8123" s="270"/>
      <c r="B8123" s="271"/>
      <c r="C8123" s="270"/>
      <c r="D8123" s="272"/>
      <c r="E8123" s="247"/>
      <c r="F8123" s="273"/>
      <c r="G8123" s="661"/>
      <c r="H8123" s="662"/>
    </row>
    <row r="8124" spans="1:8" s="240" customFormat="1">
      <c r="A8124" s="270"/>
      <c r="B8124" s="271"/>
      <c r="C8124" s="270"/>
      <c r="D8124" s="272"/>
      <c r="E8124" s="247"/>
      <c r="F8124" s="273"/>
      <c r="G8124" s="661"/>
      <c r="H8124" s="662"/>
    </row>
    <row r="8125" spans="1:8" s="240" customFormat="1">
      <c r="A8125" s="270"/>
      <c r="B8125" s="271"/>
      <c r="C8125" s="270"/>
      <c r="D8125" s="272"/>
      <c r="E8125" s="247"/>
      <c r="F8125" s="273"/>
      <c r="G8125" s="661"/>
      <c r="H8125" s="662"/>
    </row>
    <row r="8126" spans="1:8" s="240" customFormat="1">
      <c r="A8126" s="270"/>
      <c r="B8126" s="271"/>
      <c r="C8126" s="270"/>
      <c r="D8126" s="272"/>
      <c r="E8126" s="247"/>
      <c r="F8126" s="273"/>
      <c r="G8126" s="661"/>
      <c r="H8126" s="662"/>
    </row>
    <row r="8127" spans="1:8" s="240" customFormat="1">
      <c r="A8127" s="270"/>
      <c r="B8127" s="271"/>
      <c r="C8127" s="270"/>
      <c r="D8127" s="272"/>
      <c r="E8127" s="247"/>
      <c r="F8127" s="273"/>
      <c r="G8127" s="661"/>
      <c r="H8127" s="662"/>
    </row>
    <row r="8128" spans="1:8" s="240" customFormat="1">
      <c r="A8128" s="270"/>
      <c r="B8128" s="271"/>
      <c r="C8128" s="270"/>
      <c r="D8128" s="272"/>
      <c r="E8128" s="247"/>
      <c r="F8128" s="273"/>
      <c r="G8128" s="661"/>
      <c r="H8128" s="662"/>
    </row>
    <row r="8129" spans="1:8" s="240" customFormat="1">
      <c r="A8129" s="270"/>
      <c r="B8129" s="271"/>
      <c r="C8129" s="270"/>
      <c r="D8129" s="272"/>
      <c r="E8129" s="247"/>
      <c r="F8129" s="273"/>
      <c r="G8129" s="661"/>
      <c r="H8129" s="662"/>
    </row>
    <row r="8130" spans="1:8" s="240" customFormat="1">
      <c r="A8130" s="270"/>
      <c r="B8130" s="271"/>
      <c r="C8130" s="270"/>
      <c r="D8130" s="272"/>
      <c r="E8130" s="247"/>
      <c r="F8130" s="273"/>
      <c r="G8130" s="661"/>
      <c r="H8130" s="662"/>
    </row>
    <row r="8131" spans="1:8" s="240" customFormat="1">
      <c r="A8131" s="270"/>
      <c r="B8131" s="271"/>
      <c r="C8131" s="270"/>
      <c r="D8131" s="272"/>
      <c r="E8131" s="247"/>
      <c r="F8131" s="273"/>
      <c r="G8131" s="661"/>
      <c r="H8131" s="662"/>
    </row>
    <row r="8132" spans="1:8" s="240" customFormat="1">
      <c r="A8132" s="270"/>
      <c r="B8132" s="271"/>
      <c r="C8132" s="270"/>
      <c r="D8132" s="272"/>
      <c r="E8132" s="247"/>
      <c r="F8132" s="273"/>
      <c r="G8132" s="661"/>
      <c r="H8132" s="662"/>
    </row>
    <row r="8133" spans="1:8" s="240" customFormat="1">
      <c r="A8133" s="270"/>
      <c r="B8133" s="271"/>
      <c r="C8133" s="270"/>
      <c r="D8133" s="272"/>
      <c r="E8133" s="247"/>
      <c r="F8133" s="273"/>
      <c r="G8133" s="661"/>
      <c r="H8133" s="662"/>
    </row>
    <row r="8134" spans="1:8" s="240" customFormat="1">
      <c r="A8134" s="270"/>
      <c r="B8134" s="271"/>
      <c r="C8134" s="270"/>
      <c r="D8134" s="272"/>
      <c r="E8134" s="247"/>
      <c r="F8134" s="273"/>
      <c r="G8134" s="661"/>
      <c r="H8134" s="662"/>
    </row>
    <row r="8135" spans="1:8" s="240" customFormat="1">
      <c r="A8135" s="270"/>
      <c r="B8135" s="271"/>
      <c r="C8135" s="270"/>
      <c r="D8135" s="272"/>
      <c r="E8135" s="247"/>
      <c r="F8135" s="273"/>
      <c r="G8135" s="661"/>
      <c r="H8135" s="662"/>
    </row>
    <row r="8136" spans="1:8" s="240" customFormat="1">
      <c r="A8136" s="270"/>
      <c r="B8136" s="271"/>
      <c r="C8136" s="270"/>
      <c r="D8136" s="272"/>
      <c r="E8136" s="247"/>
      <c r="F8136" s="273"/>
      <c r="G8136" s="661"/>
      <c r="H8136" s="662"/>
    </row>
    <row r="8137" spans="1:8" s="240" customFormat="1">
      <c r="A8137" s="270"/>
      <c r="B8137" s="271"/>
      <c r="C8137" s="270"/>
      <c r="D8137" s="272"/>
      <c r="E8137" s="247"/>
      <c r="F8137" s="273"/>
      <c r="G8137" s="661"/>
      <c r="H8137" s="662"/>
    </row>
    <row r="8138" spans="1:8" s="240" customFormat="1">
      <c r="A8138" s="270"/>
      <c r="B8138" s="271"/>
      <c r="C8138" s="270"/>
      <c r="D8138" s="272"/>
      <c r="E8138" s="247"/>
      <c r="F8138" s="273"/>
      <c r="G8138" s="661"/>
      <c r="H8138" s="662"/>
    </row>
    <row r="8139" spans="1:8" s="240" customFormat="1">
      <c r="A8139" s="270"/>
      <c r="B8139" s="271"/>
      <c r="C8139" s="270"/>
      <c r="D8139" s="272"/>
      <c r="E8139" s="247"/>
      <c r="F8139" s="273"/>
      <c r="G8139" s="661"/>
      <c r="H8139" s="662"/>
    </row>
    <row r="8140" spans="1:8" s="240" customFormat="1">
      <c r="A8140" s="270"/>
      <c r="B8140" s="271"/>
      <c r="C8140" s="270"/>
      <c r="D8140" s="272"/>
      <c r="E8140" s="247"/>
      <c r="F8140" s="273"/>
      <c r="G8140" s="661"/>
      <c r="H8140" s="662"/>
    </row>
    <row r="8141" spans="1:8" s="240" customFormat="1">
      <c r="A8141" s="270"/>
      <c r="B8141" s="271"/>
      <c r="C8141" s="270"/>
      <c r="D8141" s="272"/>
      <c r="E8141" s="247"/>
      <c r="F8141" s="273"/>
      <c r="G8141" s="661"/>
      <c r="H8141" s="662"/>
    </row>
    <row r="8142" spans="1:8" s="240" customFormat="1">
      <c r="A8142" s="270"/>
      <c r="B8142" s="271"/>
      <c r="C8142" s="270"/>
      <c r="D8142" s="272"/>
      <c r="E8142" s="247"/>
      <c r="F8142" s="273"/>
      <c r="G8142" s="661"/>
      <c r="H8142" s="662"/>
    </row>
    <row r="8143" spans="1:8" s="240" customFormat="1">
      <c r="A8143" s="270"/>
      <c r="B8143" s="271"/>
      <c r="C8143" s="270"/>
      <c r="D8143" s="272"/>
      <c r="E8143" s="247"/>
      <c r="F8143" s="273"/>
      <c r="G8143" s="661"/>
      <c r="H8143" s="662"/>
    </row>
    <row r="8144" spans="1:8" s="240" customFormat="1">
      <c r="A8144" s="270"/>
      <c r="B8144" s="271"/>
      <c r="C8144" s="270"/>
      <c r="D8144" s="272"/>
      <c r="E8144" s="247"/>
      <c r="F8144" s="273"/>
      <c r="G8144" s="661"/>
      <c r="H8144" s="662"/>
    </row>
    <row r="8145" spans="1:8" s="240" customFormat="1">
      <c r="A8145" s="270"/>
      <c r="B8145" s="271"/>
      <c r="C8145" s="270"/>
      <c r="D8145" s="272"/>
      <c r="E8145" s="247"/>
      <c r="F8145" s="273"/>
      <c r="G8145" s="661"/>
      <c r="H8145" s="662"/>
    </row>
    <row r="8146" spans="1:8" s="240" customFormat="1">
      <c r="A8146" s="270"/>
      <c r="B8146" s="271"/>
      <c r="C8146" s="270"/>
      <c r="D8146" s="272"/>
      <c r="E8146" s="247"/>
      <c r="F8146" s="273"/>
      <c r="G8146" s="661"/>
      <c r="H8146" s="662"/>
    </row>
    <row r="8147" spans="1:8" s="240" customFormat="1">
      <c r="A8147" s="270"/>
      <c r="B8147" s="271"/>
      <c r="C8147" s="270"/>
      <c r="D8147" s="272"/>
      <c r="E8147" s="247"/>
      <c r="F8147" s="273"/>
      <c r="G8147" s="661"/>
      <c r="H8147" s="662"/>
    </row>
    <row r="8148" spans="1:8" s="240" customFormat="1">
      <c r="A8148" s="270"/>
      <c r="B8148" s="271"/>
      <c r="C8148" s="270"/>
      <c r="D8148" s="272"/>
      <c r="E8148" s="247"/>
      <c r="F8148" s="273"/>
      <c r="G8148" s="661"/>
      <c r="H8148" s="662"/>
    </row>
    <row r="8149" spans="1:8" s="240" customFormat="1">
      <c r="A8149" s="270"/>
      <c r="B8149" s="271"/>
      <c r="C8149" s="270"/>
      <c r="D8149" s="272"/>
      <c r="E8149" s="247"/>
      <c r="F8149" s="273"/>
      <c r="G8149" s="661"/>
      <c r="H8149" s="662"/>
    </row>
    <row r="8150" spans="1:8" s="240" customFormat="1">
      <c r="A8150" s="270"/>
      <c r="B8150" s="271"/>
      <c r="C8150" s="270"/>
      <c r="D8150" s="272"/>
      <c r="E8150" s="247"/>
      <c r="F8150" s="273"/>
      <c r="G8150" s="661"/>
      <c r="H8150" s="662"/>
    </row>
    <row r="8151" spans="1:8" s="240" customFormat="1">
      <c r="A8151" s="270"/>
      <c r="B8151" s="271"/>
      <c r="C8151" s="270"/>
      <c r="D8151" s="272"/>
      <c r="E8151" s="247"/>
      <c r="F8151" s="273"/>
      <c r="G8151" s="661"/>
      <c r="H8151" s="662"/>
    </row>
    <row r="8152" spans="1:8" s="240" customFormat="1">
      <c r="A8152" s="270"/>
      <c r="B8152" s="271"/>
      <c r="C8152" s="270"/>
      <c r="D8152" s="272"/>
      <c r="E8152" s="247"/>
      <c r="F8152" s="273"/>
      <c r="G8152" s="661"/>
      <c r="H8152" s="662"/>
    </row>
    <row r="8153" spans="1:8" s="240" customFormat="1">
      <c r="A8153" s="270"/>
      <c r="B8153" s="271"/>
      <c r="C8153" s="270"/>
      <c r="D8153" s="272"/>
      <c r="E8153" s="247"/>
      <c r="F8153" s="273"/>
      <c r="G8153" s="661"/>
      <c r="H8153" s="662"/>
    </row>
    <row r="8154" spans="1:8" s="240" customFormat="1">
      <c r="A8154" s="270"/>
      <c r="B8154" s="271"/>
      <c r="C8154" s="270"/>
      <c r="D8154" s="272"/>
      <c r="E8154" s="247"/>
      <c r="F8154" s="273"/>
      <c r="G8154" s="661"/>
      <c r="H8154" s="662"/>
    </row>
    <row r="8155" spans="1:8" s="240" customFormat="1">
      <c r="A8155" s="270"/>
      <c r="B8155" s="271"/>
      <c r="C8155" s="270"/>
      <c r="D8155" s="272"/>
      <c r="E8155" s="247"/>
      <c r="F8155" s="273"/>
      <c r="G8155" s="661"/>
      <c r="H8155" s="662"/>
    </row>
    <row r="8156" spans="1:8" s="240" customFormat="1">
      <c r="A8156" s="270"/>
      <c r="B8156" s="271"/>
      <c r="C8156" s="270"/>
      <c r="D8156" s="272"/>
      <c r="E8156" s="247"/>
      <c r="F8156" s="273"/>
      <c r="G8156" s="661"/>
      <c r="H8156" s="662"/>
    </row>
    <row r="8157" spans="1:8" s="240" customFormat="1">
      <c r="A8157" s="270"/>
      <c r="B8157" s="271"/>
      <c r="C8157" s="270"/>
      <c r="D8157" s="272"/>
      <c r="E8157" s="247"/>
      <c r="F8157" s="273"/>
      <c r="G8157" s="661"/>
      <c r="H8157" s="662"/>
    </row>
    <row r="8158" spans="1:8" s="240" customFormat="1">
      <c r="A8158" s="270"/>
      <c r="B8158" s="271"/>
      <c r="C8158" s="270"/>
      <c r="D8158" s="272"/>
      <c r="E8158" s="247"/>
      <c r="F8158" s="273"/>
      <c r="G8158" s="661"/>
      <c r="H8158" s="662"/>
    </row>
    <row r="8159" spans="1:8" s="240" customFormat="1">
      <c r="A8159" s="270"/>
      <c r="B8159" s="271"/>
      <c r="C8159" s="270"/>
      <c r="D8159" s="272"/>
      <c r="E8159" s="247"/>
      <c r="F8159" s="273"/>
      <c r="G8159" s="661"/>
      <c r="H8159" s="662"/>
    </row>
    <row r="8160" spans="1:8" s="240" customFormat="1">
      <c r="A8160" s="270"/>
      <c r="B8160" s="271"/>
      <c r="C8160" s="270"/>
      <c r="D8160" s="272"/>
      <c r="E8160" s="247"/>
      <c r="F8160" s="273"/>
      <c r="G8160" s="661"/>
      <c r="H8160" s="662"/>
    </row>
    <row r="8161" spans="1:8" s="240" customFormat="1">
      <c r="A8161" s="270"/>
      <c r="B8161" s="271"/>
      <c r="C8161" s="270"/>
      <c r="D8161" s="272"/>
      <c r="E8161" s="247"/>
      <c r="F8161" s="273"/>
      <c r="G8161" s="661"/>
      <c r="H8161" s="662"/>
    </row>
    <row r="8162" spans="1:8" s="240" customFormat="1">
      <c r="A8162" s="270"/>
      <c r="B8162" s="271"/>
      <c r="C8162" s="270"/>
      <c r="D8162" s="272"/>
      <c r="E8162" s="247"/>
      <c r="F8162" s="273"/>
      <c r="G8162" s="661"/>
      <c r="H8162" s="662"/>
    </row>
    <row r="8163" spans="1:8" s="240" customFormat="1">
      <c r="A8163" s="270"/>
      <c r="B8163" s="271"/>
      <c r="C8163" s="270"/>
      <c r="D8163" s="272"/>
      <c r="E8163" s="247"/>
      <c r="F8163" s="273"/>
      <c r="G8163" s="661"/>
      <c r="H8163" s="662"/>
    </row>
    <row r="8164" spans="1:8" s="240" customFormat="1">
      <c r="A8164" s="270"/>
      <c r="B8164" s="271"/>
      <c r="C8164" s="270"/>
      <c r="D8164" s="272"/>
      <c r="E8164" s="247"/>
      <c r="F8164" s="273"/>
      <c r="G8164" s="661"/>
      <c r="H8164" s="662"/>
    </row>
    <row r="8165" spans="1:8" s="240" customFormat="1">
      <c r="A8165" s="270"/>
      <c r="B8165" s="271"/>
      <c r="C8165" s="270"/>
      <c r="D8165" s="272"/>
      <c r="E8165" s="247"/>
      <c r="F8165" s="273"/>
      <c r="G8165" s="661"/>
      <c r="H8165" s="662"/>
    </row>
    <row r="8166" spans="1:8" s="240" customFormat="1">
      <c r="A8166" s="270"/>
      <c r="B8166" s="271"/>
      <c r="C8166" s="270"/>
      <c r="D8166" s="272"/>
      <c r="E8166" s="247"/>
      <c r="F8166" s="273"/>
      <c r="G8166" s="661"/>
      <c r="H8166" s="662"/>
    </row>
    <row r="8167" spans="1:8" s="240" customFormat="1">
      <c r="A8167" s="270"/>
      <c r="B8167" s="271"/>
      <c r="C8167" s="270"/>
      <c r="D8167" s="272"/>
      <c r="E8167" s="247"/>
      <c r="F8167" s="273"/>
      <c r="G8167" s="661"/>
      <c r="H8167" s="662"/>
    </row>
    <row r="8168" spans="1:8" s="240" customFormat="1">
      <c r="A8168" s="270"/>
      <c r="B8168" s="271"/>
      <c r="C8168" s="270"/>
      <c r="D8168" s="272"/>
      <c r="E8168" s="247"/>
      <c r="F8168" s="273"/>
      <c r="G8168" s="661"/>
      <c r="H8168" s="662"/>
    </row>
    <row r="8169" spans="1:8" s="240" customFormat="1">
      <c r="A8169" s="270"/>
      <c r="B8169" s="271"/>
      <c r="C8169" s="270"/>
      <c r="D8169" s="272"/>
      <c r="E8169" s="247"/>
      <c r="F8169" s="273"/>
      <c r="G8169" s="661"/>
      <c r="H8169" s="662"/>
    </row>
    <row r="8170" spans="1:8" s="240" customFormat="1">
      <c r="A8170" s="270"/>
      <c r="B8170" s="271"/>
      <c r="C8170" s="270"/>
      <c r="D8170" s="272"/>
      <c r="E8170" s="247"/>
      <c r="F8170" s="273"/>
      <c r="G8170" s="661"/>
      <c r="H8170" s="662"/>
    </row>
    <row r="8171" spans="1:8" s="240" customFormat="1">
      <c r="A8171" s="270"/>
      <c r="B8171" s="271"/>
      <c r="C8171" s="270"/>
      <c r="D8171" s="272"/>
      <c r="E8171" s="247"/>
      <c r="F8171" s="273"/>
      <c r="G8171" s="661"/>
      <c r="H8171" s="662"/>
    </row>
    <row r="8172" spans="1:8" s="240" customFormat="1">
      <c r="A8172" s="270"/>
      <c r="B8172" s="271"/>
      <c r="C8172" s="270"/>
      <c r="D8172" s="272"/>
      <c r="E8172" s="247"/>
      <c r="F8172" s="273"/>
      <c r="G8172" s="661"/>
      <c r="H8172" s="662"/>
    </row>
    <row r="8173" spans="1:8" s="240" customFormat="1">
      <c r="A8173" s="270"/>
      <c r="B8173" s="271"/>
      <c r="C8173" s="270"/>
      <c r="D8173" s="272"/>
      <c r="E8173" s="247"/>
      <c r="F8173" s="273"/>
      <c r="G8173" s="661"/>
      <c r="H8173" s="662"/>
    </row>
    <row r="8174" spans="1:8" s="240" customFormat="1">
      <c r="A8174" s="270"/>
      <c r="B8174" s="271"/>
      <c r="C8174" s="270"/>
      <c r="D8174" s="272"/>
      <c r="E8174" s="247"/>
      <c r="F8174" s="273"/>
      <c r="G8174" s="661"/>
      <c r="H8174" s="662"/>
    </row>
    <row r="8175" spans="1:8" s="240" customFormat="1">
      <c r="A8175" s="270"/>
      <c r="B8175" s="271"/>
      <c r="C8175" s="270"/>
      <c r="D8175" s="272"/>
      <c r="E8175" s="247"/>
      <c r="F8175" s="273"/>
      <c r="G8175" s="661"/>
      <c r="H8175" s="662"/>
    </row>
    <row r="8176" spans="1:8" s="240" customFormat="1">
      <c r="A8176" s="270"/>
      <c r="B8176" s="271"/>
      <c r="C8176" s="270"/>
      <c r="D8176" s="272"/>
      <c r="E8176" s="247"/>
      <c r="F8176" s="273"/>
      <c r="G8176" s="661"/>
      <c r="H8176" s="662"/>
    </row>
    <row r="8177" spans="1:8" s="240" customFormat="1">
      <c r="A8177" s="270"/>
      <c r="B8177" s="271"/>
      <c r="C8177" s="270"/>
      <c r="D8177" s="272"/>
      <c r="E8177" s="247"/>
      <c r="F8177" s="273"/>
      <c r="G8177" s="661"/>
      <c r="H8177" s="662"/>
    </row>
    <row r="8178" spans="1:8" s="240" customFormat="1">
      <c r="A8178" s="270"/>
      <c r="B8178" s="271"/>
      <c r="C8178" s="270"/>
      <c r="D8178" s="272"/>
      <c r="E8178" s="247"/>
      <c r="F8178" s="273"/>
      <c r="G8178" s="661"/>
      <c r="H8178" s="662"/>
    </row>
    <row r="8179" spans="1:8" s="240" customFormat="1">
      <c r="A8179" s="270"/>
      <c r="B8179" s="271"/>
      <c r="C8179" s="270"/>
      <c r="D8179" s="272"/>
      <c r="E8179" s="247"/>
      <c r="F8179" s="273"/>
      <c r="G8179" s="661"/>
      <c r="H8179" s="662"/>
    </row>
    <row r="8180" spans="1:8" s="240" customFormat="1">
      <c r="A8180" s="270"/>
      <c r="B8180" s="271"/>
      <c r="C8180" s="270"/>
      <c r="D8180" s="272"/>
      <c r="E8180" s="247"/>
      <c r="F8180" s="273"/>
      <c r="G8180" s="661"/>
      <c r="H8180" s="662"/>
    </row>
    <row r="8181" spans="1:8" s="240" customFormat="1">
      <c r="A8181" s="270"/>
      <c r="B8181" s="271"/>
      <c r="C8181" s="270"/>
      <c r="D8181" s="272"/>
      <c r="E8181" s="247"/>
      <c r="F8181" s="273"/>
      <c r="G8181" s="661"/>
      <c r="H8181" s="662"/>
    </row>
    <row r="8182" spans="1:8" s="240" customFormat="1">
      <c r="A8182" s="270"/>
      <c r="B8182" s="271"/>
      <c r="C8182" s="270"/>
      <c r="D8182" s="272"/>
      <c r="E8182" s="247"/>
      <c r="F8182" s="273"/>
      <c r="G8182" s="661"/>
      <c r="H8182" s="662"/>
    </row>
    <row r="8183" spans="1:8" s="240" customFormat="1">
      <c r="A8183" s="270"/>
      <c r="B8183" s="271"/>
      <c r="C8183" s="270"/>
      <c r="D8183" s="272"/>
      <c r="E8183" s="247"/>
      <c r="F8183" s="273"/>
      <c r="G8183" s="661"/>
      <c r="H8183" s="662"/>
    </row>
    <row r="8184" spans="1:8" s="240" customFormat="1">
      <c r="A8184" s="270"/>
      <c r="B8184" s="271"/>
      <c r="C8184" s="270"/>
      <c r="D8184" s="272"/>
      <c r="E8184" s="247"/>
      <c r="F8184" s="273"/>
      <c r="G8184" s="661"/>
      <c r="H8184" s="662"/>
    </row>
    <row r="8185" spans="1:8" s="240" customFormat="1">
      <c r="A8185" s="270"/>
      <c r="B8185" s="271"/>
      <c r="C8185" s="270"/>
      <c r="D8185" s="272"/>
      <c r="E8185" s="247"/>
      <c r="F8185" s="273"/>
      <c r="G8185" s="661"/>
      <c r="H8185" s="662"/>
    </row>
    <row r="8186" spans="1:8" s="240" customFormat="1">
      <c r="A8186" s="270"/>
      <c r="B8186" s="271"/>
      <c r="C8186" s="270"/>
      <c r="D8186" s="272"/>
      <c r="E8186" s="247"/>
      <c r="F8186" s="273"/>
      <c r="G8186" s="661"/>
      <c r="H8186" s="662"/>
    </row>
    <row r="8187" spans="1:8" s="240" customFormat="1">
      <c r="A8187" s="270"/>
      <c r="B8187" s="271"/>
      <c r="C8187" s="270"/>
      <c r="D8187" s="272"/>
      <c r="E8187" s="247"/>
      <c r="F8187" s="273"/>
      <c r="G8187" s="661"/>
      <c r="H8187" s="662"/>
    </row>
    <row r="8188" spans="1:8" s="240" customFormat="1">
      <c r="A8188" s="270"/>
      <c r="B8188" s="271"/>
      <c r="C8188" s="270"/>
      <c r="D8188" s="272"/>
      <c r="E8188" s="247"/>
      <c r="F8188" s="273"/>
      <c r="G8188" s="661"/>
      <c r="H8188" s="662"/>
    </row>
    <row r="8189" spans="1:8" s="240" customFormat="1">
      <c r="A8189" s="270"/>
      <c r="B8189" s="271"/>
      <c r="C8189" s="270"/>
      <c r="D8189" s="272"/>
      <c r="E8189" s="247"/>
      <c r="F8189" s="273"/>
      <c r="G8189" s="661"/>
      <c r="H8189" s="662"/>
    </row>
    <row r="8190" spans="1:8" s="240" customFormat="1">
      <c r="A8190" s="270"/>
      <c r="B8190" s="271"/>
      <c r="C8190" s="270"/>
      <c r="D8190" s="272"/>
      <c r="E8190" s="247"/>
      <c r="F8190" s="273"/>
      <c r="G8190" s="661"/>
      <c r="H8190" s="662"/>
    </row>
    <row r="8191" spans="1:8" s="240" customFormat="1">
      <c r="A8191" s="270"/>
      <c r="B8191" s="271"/>
      <c r="C8191" s="270"/>
      <c r="D8191" s="272"/>
      <c r="E8191" s="247"/>
      <c r="F8191" s="273"/>
      <c r="G8191" s="661"/>
      <c r="H8191" s="662"/>
    </row>
    <row r="8192" spans="1:8" s="240" customFormat="1">
      <c r="A8192" s="270"/>
      <c r="B8192" s="271"/>
      <c r="C8192" s="270"/>
      <c r="D8192" s="272"/>
      <c r="E8192" s="247"/>
      <c r="F8192" s="273"/>
      <c r="G8192" s="661"/>
      <c r="H8192" s="662"/>
    </row>
    <row r="8193" spans="1:8" s="240" customFormat="1">
      <c r="A8193" s="270"/>
      <c r="B8193" s="271"/>
      <c r="C8193" s="270"/>
      <c r="D8193" s="272"/>
      <c r="E8193" s="247"/>
      <c r="F8193" s="273"/>
      <c r="G8193" s="661"/>
      <c r="H8193" s="662"/>
    </row>
    <row r="8194" spans="1:8" s="240" customFormat="1">
      <c r="A8194" s="270"/>
      <c r="B8194" s="271"/>
      <c r="C8194" s="270"/>
      <c r="D8194" s="272"/>
      <c r="E8194" s="247"/>
      <c r="F8194" s="273"/>
      <c r="G8194" s="661"/>
      <c r="H8194" s="662"/>
    </row>
    <row r="8195" spans="1:8" s="240" customFormat="1">
      <c r="A8195" s="270"/>
      <c r="B8195" s="271"/>
      <c r="C8195" s="270"/>
      <c r="D8195" s="272"/>
      <c r="E8195" s="247"/>
      <c r="F8195" s="273"/>
      <c r="G8195" s="661"/>
      <c r="H8195" s="662"/>
    </row>
    <row r="8196" spans="1:8" s="240" customFormat="1">
      <c r="A8196" s="270"/>
      <c r="B8196" s="271"/>
      <c r="C8196" s="270"/>
      <c r="D8196" s="272"/>
      <c r="E8196" s="247"/>
      <c r="F8196" s="273"/>
      <c r="G8196" s="661"/>
      <c r="H8196" s="662"/>
    </row>
    <row r="8197" spans="1:8" s="240" customFormat="1">
      <c r="A8197" s="270"/>
      <c r="B8197" s="271"/>
      <c r="C8197" s="270"/>
      <c r="D8197" s="272"/>
      <c r="E8197" s="247"/>
      <c r="F8197" s="273"/>
      <c r="G8197" s="661"/>
      <c r="H8197" s="662"/>
    </row>
    <row r="8198" spans="1:8" s="240" customFormat="1">
      <c r="A8198" s="270"/>
      <c r="B8198" s="271"/>
      <c r="C8198" s="270"/>
      <c r="D8198" s="272"/>
      <c r="E8198" s="247"/>
      <c r="F8198" s="273"/>
      <c r="G8198" s="661"/>
      <c r="H8198" s="662"/>
    </row>
    <row r="8199" spans="1:8" s="240" customFormat="1">
      <c r="A8199" s="270"/>
      <c r="B8199" s="271"/>
      <c r="C8199" s="270"/>
      <c r="D8199" s="272"/>
      <c r="E8199" s="247"/>
      <c r="F8199" s="273"/>
      <c r="G8199" s="661"/>
      <c r="H8199" s="662"/>
    </row>
    <row r="8200" spans="1:8" s="240" customFormat="1">
      <c r="A8200" s="270"/>
      <c r="B8200" s="271"/>
      <c r="C8200" s="270"/>
      <c r="D8200" s="272"/>
      <c r="E8200" s="247"/>
      <c r="F8200" s="273"/>
      <c r="G8200" s="661"/>
      <c r="H8200" s="662"/>
    </row>
    <row r="8201" spans="1:8" s="240" customFormat="1">
      <c r="A8201" s="270"/>
      <c r="B8201" s="271"/>
      <c r="C8201" s="270"/>
      <c r="D8201" s="272"/>
      <c r="E8201" s="247"/>
      <c r="F8201" s="273"/>
      <c r="G8201" s="661"/>
      <c r="H8201" s="662"/>
    </row>
    <row r="8202" spans="1:8" s="240" customFormat="1">
      <c r="A8202" s="270"/>
      <c r="B8202" s="271"/>
      <c r="C8202" s="270"/>
      <c r="D8202" s="272"/>
      <c r="E8202" s="247"/>
      <c r="F8202" s="273"/>
      <c r="G8202" s="661"/>
      <c r="H8202" s="662"/>
    </row>
    <row r="8203" spans="1:8" s="240" customFormat="1">
      <c r="A8203" s="270"/>
      <c r="B8203" s="271"/>
      <c r="C8203" s="270"/>
      <c r="D8203" s="272"/>
      <c r="E8203" s="247"/>
      <c r="F8203" s="273"/>
      <c r="G8203" s="661"/>
      <c r="H8203" s="662"/>
    </row>
    <row r="8204" spans="1:8" s="240" customFormat="1">
      <c r="A8204" s="270"/>
      <c r="B8204" s="271"/>
      <c r="C8204" s="270"/>
      <c r="D8204" s="272"/>
      <c r="E8204" s="247"/>
      <c r="F8204" s="273"/>
      <c r="G8204" s="661"/>
      <c r="H8204" s="662"/>
    </row>
    <row r="8205" spans="1:8" s="240" customFormat="1">
      <c r="A8205" s="270"/>
      <c r="B8205" s="271"/>
      <c r="C8205" s="270"/>
      <c r="D8205" s="272"/>
      <c r="E8205" s="247"/>
      <c r="F8205" s="273"/>
      <c r="G8205" s="661"/>
      <c r="H8205" s="662"/>
    </row>
    <row r="8206" spans="1:8" s="240" customFormat="1">
      <c r="A8206" s="270"/>
      <c r="B8206" s="271"/>
      <c r="C8206" s="270"/>
      <c r="D8206" s="272"/>
      <c r="E8206" s="247"/>
      <c r="F8206" s="273"/>
      <c r="G8206" s="661"/>
      <c r="H8206" s="662"/>
    </row>
    <row r="8207" spans="1:8" s="240" customFormat="1">
      <c r="A8207" s="270"/>
      <c r="B8207" s="271"/>
      <c r="C8207" s="270"/>
      <c r="D8207" s="272"/>
      <c r="E8207" s="247"/>
      <c r="F8207" s="273"/>
      <c r="G8207" s="661"/>
      <c r="H8207" s="662"/>
    </row>
    <row r="8208" spans="1:8" s="240" customFormat="1">
      <c r="A8208" s="270"/>
      <c r="B8208" s="271"/>
      <c r="C8208" s="270"/>
      <c r="D8208" s="272"/>
      <c r="E8208" s="247"/>
      <c r="F8208" s="273"/>
      <c r="G8208" s="661"/>
      <c r="H8208" s="662"/>
    </row>
    <row r="8209" spans="1:8" s="240" customFormat="1">
      <c r="A8209" s="270"/>
      <c r="B8209" s="271"/>
      <c r="C8209" s="270"/>
      <c r="D8209" s="272"/>
      <c r="E8209" s="247"/>
      <c r="F8209" s="273"/>
      <c r="G8209" s="661"/>
      <c r="H8209" s="662"/>
    </row>
    <row r="8210" spans="1:8" s="240" customFormat="1">
      <c r="A8210" s="270"/>
      <c r="B8210" s="271"/>
      <c r="C8210" s="270"/>
      <c r="D8210" s="272"/>
      <c r="E8210" s="247"/>
      <c r="F8210" s="273"/>
      <c r="G8210" s="661"/>
      <c r="H8210" s="662"/>
    </row>
    <row r="8211" spans="1:8" s="240" customFormat="1">
      <c r="A8211" s="270"/>
      <c r="B8211" s="271"/>
      <c r="C8211" s="270"/>
      <c r="D8211" s="272"/>
      <c r="E8211" s="247"/>
      <c r="F8211" s="273"/>
      <c r="G8211" s="661"/>
      <c r="H8211" s="662"/>
    </row>
    <row r="8212" spans="1:8" s="240" customFormat="1">
      <c r="A8212" s="270"/>
      <c r="B8212" s="271"/>
      <c r="C8212" s="270"/>
      <c r="D8212" s="272"/>
      <c r="E8212" s="247"/>
      <c r="F8212" s="273"/>
      <c r="G8212" s="661"/>
      <c r="H8212" s="662"/>
    </row>
    <row r="8213" spans="1:8" s="240" customFormat="1">
      <c r="A8213" s="270"/>
      <c r="B8213" s="271"/>
      <c r="C8213" s="270"/>
      <c r="D8213" s="272"/>
      <c r="E8213" s="247"/>
      <c r="F8213" s="273"/>
      <c r="G8213" s="661"/>
      <c r="H8213" s="662"/>
    </row>
    <row r="8214" spans="1:8" s="240" customFormat="1">
      <c r="A8214" s="270"/>
      <c r="B8214" s="271"/>
      <c r="C8214" s="270"/>
      <c r="D8214" s="272"/>
      <c r="E8214" s="247"/>
      <c r="F8214" s="273"/>
      <c r="G8214" s="661"/>
      <c r="H8214" s="662"/>
    </row>
    <row r="8215" spans="1:8" s="240" customFormat="1">
      <c r="A8215" s="270"/>
      <c r="B8215" s="271"/>
      <c r="C8215" s="270"/>
      <c r="D8215" s="272"/>
      <c r="E8215" s="247"/>
      <c r="F8215" s="273"/>
      <c r="G8215" s="661"/>
      <c r="H8215" s="662"/>
    </row>
    <row r="8216" spans="1:8" s="240" customFormat="1">
      <c r="A8216" s="270"/>
      <c r="B8216" s="271"/>
      <c r="C8216" s="270"/>
      <c r="D8216" s="272"/>
      <c r="E8216" s="247"/>
      <c r="F8216" s="273"/>
      <c r="G8216" s="661"/>
      <c r="H8216" s="662"/>
    </row>
    <row r="8217" spans="1:8" s="240" customFormat="1">
      <c r="A8217" s="270"/>
      <c r="B8217" s="271"/>
      <c r="C8217" s="270"/>
      <c r="D8217" s="272"/>
      <c r="E8217" s="247"/>
      <c r="F8217" s="273"/>
      <c r="G8217" s="661"/>
      <c r="H8217" s="662"/>
    </row>
    <row r="8218" spans="1:8" s="240" customFormat="1">
      <c r="A8218" s="270"/>
      <c r="B8218" s="271"/>
      <c r="C8218" s="270"/>
      <c r="D8218" s="272"/>
      <c r="E8218" s="247"/>
      <c r="F8218" s="273"/>
      <c r="G8218" s="661"/>
      <c r="H8218" s="662"/>
    </row>
    <row r="8219" spans="1:8" s="240" customFormat="1">
      <c r="A8219" s="270"/>
      <c r="B8219" s="271"/>
      <c r="C8219" s="270"/>
      <c r="D8219" s="272"/>
      <c r="E8219" s="247"/>
      <c r="F8219" s="273"/>
      <c r="G8219" s="661"/>
      <c r="H8219" s="662"/>
    </row>
    <row r="8220" spans="1:8" s="240" customFormat="1">
      <c r="A8220" s="270"/>
      <c r="B8220" s="271"/>
      <c r="C8220" s="270"/>
      <c r="D8220" s="272"/>
      <c r="E8220" s="247"/>
      <c r="F8220" s="273"/>
      <c r="G8220" s="661"/>
      <c r="H8220" s="662"/>
    </row>
    <row r="8221" spans="1:8" s="240" customFormat="1">
      <c r="A8221" s="270"/>
      <c r="B8221" s="271"/>
      <c r="C8221" s="270"/>
      <c r="D8221" s="272"/>
      <c r="E8221" s="247"/>
      <c r="F8221" s="273"/>
      <c r="G8221" s="661"/>
      <c r="H8221" s="662"/>
    </row>
    <row r="8222" spans="1:8" s="240" customFormat="1">
      <c r="A8222" s="270"/>
      <c r="B8222" s="271"/>
      <c r="C8222" s="270"/>
      <c r="D8222" s="272"/>
      <c r="E8222" s="247"/>
      <c r="F8222" s="273"/>
      <c r="G8222" s="661"/>
      <c r="H8222" s="662"/>
    </row>
    <row r="8223" spans="1:8" s="240" customFormat="1">
      <c r="A8223" s="270"/>
      <c r="B8223" s="271"/>
      <c r="C8223" s="270"/>
      <c r="D8223" s="272"/>
      <c r="E8223" s="247"/>
      <c r="F8223" s="273"/>
      <c r="G8223" s="661"/>
      <c r="H8223" s="662"/>
    </row>
    <row r="8224" spans="1:8" s="240" customFormat="1">
      <c r="A8224" s="270"/>
      <c r="B8224" s="271"/>
      <c r="C8224" s="270"/>
      <c r="D8224" s="272"/>
      <c r="E8224" s="247"/>
      <c r="F8224" s="273"/>
      <c r="G8224" s="661"/>
      <c r="H8224" s="662"/>
    </row>
    <row r="8225" spans="1:8" s="240" customFormat="1">
      <c r="A8225" s="270"/>
      <c r="B8225" s="271"/>
      <c r="C8225" s="270"/>
      <c r="D8225" s="272"/>
      <c r="E8225" s="247"/>
      <c r="F8225" s="273"/>
      <c r="G8225" s="661"/>
      <c r="H8225" s="662"/>
    </row>
    <row r="8226" spans="1:8" s="240" customFormat="1">
      <c r="A8226" s="270"/>
      <c r="B8226" s="271"/>
      <c r="C8226" s="270"/>
      <c r="D8226" s="272"/>
      <c r="E8226" s="247"/>
      <c r="F8226" s="273"/>
      <c r="G8226" s="661"/>
      <c r="H8226" s="662"/>
    </row>
    <row r="8227" spans="1:8" s="240" customFormat="1">
      <c r="A8227" s="270"/>
      <c r="B8227" s="271"/>
      <c r="C8227" s="270"/>
      <c r="D8227" s="272"/>
      <c r="E8227" s="247"/>
      <c r="F8227" s="273"/>
      <c r="G8227" s="661"/>
      <c r="H8227" s="662"/>
    </row>
    <row r="8228" spans="1:8" s="240" customFormat="1">
      <c r="A8228" s="270"/>
      <c r="B8228" s="271"/>
      <c r="C8228" s="270"/>
      <c r="D8228" s="272"/>
      <c r="E8228" s="247"/>
      <c r="F8228" s="273"/>
      <c r="G8228" s="661"/>
      <c r="H8228" s="662"/>
    </row>
    <row r="8229" spans="1:8" s="240" customFormat="1">
      <c r="A8229" s="270"/>
      <c r="B8229" s="271"/>
      <c r="C8229" s="270"/>
      <c r="D8229" s="272"/>
      <c r="E8229" s="247"/>
      <c r="F8229" s="273"/>
      <c r="G8229" s="661"/>
      <c r="H8229" s="662"/>
    </row>
    <row r="8230" spans="1:8" s="240" customFormat="1">
      <c r="A8230" s="270"/>
      <c r="B8230" s="271"/>
      <c r="C8230" s="270"/>
      <c r="D8230" s="272"/>
      <c r="E8230" s="247"/>
      <c r="F8230" s="273"/>
      <c r="G8230" s="661"/>
      <c r="H8230" s="662"/>
    </row>
    <row r="8231" spans="1:8" s="240" customFormat="1">
      <c r="A8231" s="270"/>
      <c r="B8231" s="271"/>
      <c r="C8231" s="270"/>
      <c r="D8231" s="272"/>
      <c r="E8231" s="247"/>
      <c r="F8231" s="273"/>
      <c r="G8231" s="661"/>
      <c r="H8231" s="662"/>
    </row>
    <row r="8232" spans="1:8" s="240" customFormat="1">
      <c r="A8232" s="270"/>
      <c r="B8232" s="271"/>
      <c r="C8232" s="270"/>
      <c r="D8232" s="272"/>
      <c r="E8232" s="247"/>
      <c r="F8232" s="273"/>
      <c r="G8232" s="661"/>
      <c r="H8232" s="662"/>
    </row>
    <row r="8233" spans="1:8" s="240" customFormat="1">
      <c r="A8233" s="270"/>
      <c r="B8233" s="271"/>
      <c r="C8233" s="270"/>
      <c r="D8233" s="272"/>
      <c r="E8233" s="247"/>
      <c r="F8233" s="273"/>
      <c r="G8233" s="661"/>
      <c r="H8233" s="662"/>
    </row>
    <row r="8234" spans="1:8" s="240" customFormat="1">
      <c r="A8234" s="270"/>
      <c r="B8234" s="271"/>
      <c r="C8234" s="270"/>
      <c r="D8234" s="272"/>
      <c r="E8234" s="247"/>
      <c r="F8234" s="273"/>
      <c r="G8234" s="661"/>
      <c r="H8234" s="662"/>
    </row>
    <row r="8235" spans="1:8" s="240" customFormat="1">
      <c r="A8235" s="270"/>
      <c r="B8235" s="271"/>
      <c r="C8235" s="270"/>
      <c r="D8235" s="272"/>
      <c r="E8235" s="247"/>
      <c r="F8235" s="273"/>
      <c r="G8235" s="661"/>
      <c r="H8235" s="662"/>
    </row>
    <row r="8236" spans="1:8" s="240" customFormat="1">
      <c r="A8236" s="270"/>
      <c r="B8236" s="271"/>
      <c r="C8236" s="270"/>
      <c r="D8236" s="272"/>
      <c r="E8236" s="247"/>
      <c r="F8236" s="273"/>
      <c r="G8236" s="661"/>
      <c r="H8236" s="662"/>
    </row>
    <row r="8237" spans="1:8" s="240" customFormat="1">
      <c r="A8237" s="270"/>
      <c r="B8237" s="271"/>
      <c r="C8237" s="270"/>
      <c r="D8237" s="272"/>
      <c r="E8237" s="247"/>
      <c r="F8237" s="273"/>
      <c r="G8237" s="661"/>
      <c r="H8237" s="662"/>
    </row>
    <row r="8238" spans="1:8" s="240" customFormat="1">
      <c r="A8238" s="270"/>
      <c r="B8238" s="271"/>
      <c r="C8238" s="270"/>
      <c r="D8238" s="272"/>
      <c r="E8238" s="247"/>
      <c r="F8238" s="273"/>
      <c r="G8238" s="661"/>
      <c r="H8238" s="662"/>
    </row>
    <row r="8239" spans="1:8" s="240" customFormat="1">
      <c r="A8239" s="270"/>
      <c r="B8239" s="271"/>
      <c r="C8239" s="270"/>
      <c r="D8239" s="272"/>
      <c r="E8239" s="247"/>
      <c r="F8239" s="273"/>
      <c r="G8239" s="661"/>
      <c r="H8239" s="662"/>
    </row>
    <row r="8240" spans="1:8" s="240" customFormat="1">
      <c r="A8240" s="270"/>
      <c r="B8240" s="271"/>
      <c r="C8240" s="270"/>
      <c r="D8240" s="272"/>
      <c r="E8240" s="247"/>
      <c r="F8240" s="273"/>
      <c r="G8240" s="661"/>
      <c r="H8240" s="662"/>
    </row>
    <row r="8241" spans="1:8" s="240" customFormat="1">
      <c r="A8241" s="270"/>
      <c r="B8241" s="271"/>
      <c r="C8241" s="270"/>
      <c r="D8241" s="272"/>
      <c r="E8241" s="247"/>
      <c r="F8241" s="273"/>
      <c r="G8241" s="661"/>
      <c r="H8241" s="662"/>
    </row>
    <row r="8242" spans="1:8" s="240" customFormat="1">
      <c r="A8242" s="270"/>
      <c r="B8242" s="271"/>
      <c r="C8242" s="270"/>
      <c r="D8242" s="272"/>
      <c r="E8242" s="247"/>
      <c r="F8242" s="273"/>
      <c r="G8242" s="661"/>
      <c r="H8242" s="662"/>
    </row>
    <row r="8243" spans="1:8" s="240" customFormat="1">
      <c r="A8243" s="270"/>
      <c r="B8243" s="271"/>
      <c r="C8243" s="270"/>
      <c r="D8243" s="272"/>
      <c r="E8243" s="247"/>
      <c r="F8243" s="273"/>
      <c r="G8243" s="661"/>
      <c r="H8243" s="662"/>
    </row>
    <row r="8244" spans="1:8" s="240" customFormat="1">
      <c r="A8244" s="270"/>
      <c r="B8244" s="271"/>
      <c r="C8244" s="270"/>
      <c r="D8244" s="272"/>
      <c r="E8244" s="247"/>
      <c r="F8244" s="273"/>
      <c r="G8244" s="661"/>
      <c r="H8244" s="662"/>
    </row>
    <row r="8245" spans="1:8" s="240" customFormat="1">
      <c r="A8245" s="270"/>
      <c r="B8245" s="271"/>
      <c r="C8245" s="270"/>
      <c r="D8245" s="272"/>
      <c r="E8245" s="247"/>
      <c r="F8245" s="273"/>
      <c r="G8245" s="661"/>
      <c r="H8245" s="662"/>
    </row>
    <row r="8246" spans="1:8" s="240" customFormat="1">
      <c r="A8246" s="270"/>
      <c r="B8246" s="271"/>
      <c r="C8246" s="270"/>
      <c r="D8246" s="272"/>
      <c r="E8246" s="247"/>
      <c r="F8246" s="273"/>
      <c r="G8246" s="661"/>
      <c r="H8246" s="662"/>
    </row>
    <row r="8247" spans="1:8" s="240" customFormat="1">
      <c r="A8247" s="270"/>
      <c r="B8247" s="271"/>
      <c r="C8247" s="270"/>
      <c r="D8247" s="272"/>
      <c r="E8247" s="247"/>
      <c r="F8247" s="273"/>
      <c r="G8247" s="661"/>
      <c r="H8247" s="662"/>
    </row>
    <row r="8248" spans="1:8" s="240" customFormat="1">
      <c r="A8248" s="270"/>
      <c r="B8248" s="271"/>
      <c r="C8248" s="270"/>
      <c r="D8248" s="272"/>
      <c r="E8248" s="247"/>
      <c r="F8248" s="273"/>
      <c r="G8248" s="661"/>
      <c r="H8248" s="662"/>
    </row>
    <row r="8249" spans="1:8" s="240" customFormat="1">
      <c r="A8249" s="270"/>
      <c r="B8249" s="271"/>
      <c r="C8249" s="270"/>
      <c r="D8249" s="272"/>
      <c r="E8249" s="247"/>
      <c r="F8249" s="273"/>
      <c r="G8249" s="661"/>
      <c r="H8249" s="662"/>
    </row>
    <row r="8250" spans="1:8" s="240" customFormat="1">
      <c r="A8250" s="270"/>
      <c r="B8250" s="271"/>
      <c r="C8250" s="270"/>
      <c r="D8250" s="272"/>
      <c r="E8250" s="247"/>
      <c r="F8250" s="273"/>
      <c r="G8250" s="661"/>
      <c r="H8250" s="662"/>
    </row>
    <row r="8251" spans="1:8" s="240" customFormat="1">
      <c r="A8251" s="270"/>
      <c r="B8251" s="271"/>
      <c r="C8251" s="270"/>
      <c r="D8251" s="272"/>
      <c r="E8251" s="247"/>
      <c r="F8251" s="273"/>
      <c r="G8251" s="661"/>
      <c r="H8251" s="662"/>
    </row>
    <row r="8252" spans="1:8" s="240" customFormat="1">
      <c r="A8252" s="270"/>
      <c r="B8252" s="271"/>
      <c r="C8252" s="270"/>
      <c r="D8252" s="272"/>
      <c r="E8252" s="247"/>
      <c r="F8252" s="273"/>
      <c r="G8252" s="661"/>
      <c r="H8252" s="662"/>
    </row>
    <row r="8253" spans="1:8" s="240" customFormat="1">
      <c r="A8253" s="270"/>
      <c r="B8253" s="271"/>
      <c r="C8253" s="270"/>
      <c r="D8253" s="272"/>
      <c r="E8253" s="247"/>
      <c r="F8253" s="273"/>
      <c r="G8253" s="661"/>
      <c r="H8253" s="662"/>
    </row>
    <row r="8254" spans="1:8" s="240" customFormat="1">
      <c r="A8254" s="270"/>
      <c r="B8254" s="271"/>
      <c r="C8254" s="270"/>
      <c r="D8254" s="272"/>
      <c r="E8254" s="247"/>
      <c r="F8254" s="273"/>
      <c r="G8254" s="661"/>
      <c r="H8254" s="662"/>
    </row>
    <row r="8255" spans="1:8" s="240" customFormat="1">
      <c r="A8255" s="270"/>
      <c r="B8255" s="271"/>
      <c r="C8255" s="270"/>
      <c r="D8255" s="272"/>
      <c r="E8255" s="247"/>
      <c r="F8255" s="273"/>
      <c r="G8255" s="661"/>
      <c r="H8255" s="662"/>
    </row>
    <row r="8256" spans="1:8" s="240" customFormat="1">
      <c r="A8256" s="270"/>
      <c r="B8256" s="271"/>
      <c r="C8256" s="270"/>
      <c r="D8256" s="272"/>
      <c r="E8256" s="247"/>
      <c r="F8256" s="273"/>
      <c r="G8256" s="661"/>
      <c r="H8256" s="662"/>
    </row>
    <row r="8257" spans="1:8" s="240" customFormat="1">
      <c r="A8257" s="270"/>
      <c r="B8257" s="271"/>
      <c r="C8257" s="270"/>
      <c r="D8257" s="272"/>
      <c r="E8257" s="247"/>
      <c r="F8257" s="273"/>
      <c r="G8257" s="661"/>
      <c r="H8257" s="662"/>
    </row>
    <row r="8258" spans="1:8" s="240" customFormat="1">
      <c r="A8258" s="270"/>
      <c r="B8258" s="271"/>
      <c r="C8258" s="270"/>
      <c r="D8258" s="272"/>
      <c r="E8258" s="247"/>
      <c r="F8258" s="273"/>
      <c r="G8258" s="661"/>
      <c r="H8258" s="662"/>
    </row>
    <row r="8259" spans="1:8" s="240" customFormat="1">
      <c r="A8259" s="270"/>
      <c r="B8259" s="271"/>
      <c r="C8259" s="270"/>
      <c r="D8259" s="272"/>
      <c r="E8259" s="247"/>
      <c r="F8259" s="273"/>
      <c r="G8259" s="661"/>
      <c r="H8259" s="662"/>
    </row>
    <row r="8260" spans="1:8" s="240" customFormat="1">
      <c r="A8260" s="270"/>
      <c r="B8260" s="271"/>
      <c r="C8260" s="270"/>
      <c r="D8260" s="272"/>
      <c r="E8260" s="247"/>
      <c r="F8260" s="273"/>
      <c r="G8260" s="661"/>
      <c r="H8260" s="662"/>
    </row>
    <row r="8261" spans="1:8" s="240" customFormat="1">
      <c r="A8261" s="270"/>
      <c r="B8261" s="271"/>
      <c r="C8261" s="270"/>
      <c r="D8261" s="272"/>
      <c r="E8261" s="247"/>
      <c r="F8261" s="273"/>
      <c r="G8261" s="661"/>
      <c r="H8261" s="662"/>
    </row>
    <row r="8262" spans="1:8" s="240" customFormat="1">
      <c r="A8262" s="270"/>
      <c r="B8262" s="271"/>
      <c r="C8262" s="270"/>
      <c r="D8262" s="272"/>
      <c r="E8262" s="247"/>
      <c r="F8262" s="273"/>
      <c r="G8262" s="661"/>
      <c r="H8262" s="662"/>
    </row>
    <row r="8263" spans="1:8" s="240" customFormat="1">
      <c r="A8263" s="270"/>
      <c r="B8263" s="271"/>
      <c r="C8263" s="270"/>
      <c r="D8263" s="272"/>
      <c r="E8263" s="247"/>
      <c r="F8263" s="273"/>
      <c r="G8263" s="661"/>
      <c r="H8263" s="662"/>
    </row>
    <row r="8264" spans="1:8" s="240" customFormat="1">
      <c r="A8264" s="270"/>
      <c r="B8264" s="271"/>
      <c r="C8264" s="270"/>
      <c r="D8264" s="272"/>
      <c r="E8264" s="247"/>
      <c r="F8264" s="273"/>
      <c r="G8264" s="661"/>
      <c r="H8264" s="662"/>
    </row>
    <row r="8265" spans="1:8" s="240" customFormat="1">
      <c r="A8265" s="270"/>
      <c r="B8265" s="271"/>
      <c r="C8265" s="270"/>
      <c r="D8265" s="272"/>
      <c r="E8265" s="247"/>
      <c r="F8265" s="273"/>
      <c r="G8265" s="661"/>
      <c r="H8265" s="662"/>
    </row>
    <row r="8266" spans="1:8" s="240" customFormat="1">
      <c r="A8266" s="270"/>
      <c r="B8266" s="271"/>
      <c r="C8266" s="270"/>
      <c r="D8266" s="272"/>
      <c r="E8266" s="247"/>
      <c r="F8266" s="273"/>
      <c r="G8266" s="661"/>
      <c r="H8266" s="662"/>
    </row>
    <row r="8267" spans="1:8" s="240" customFormat="1">
      <c r="A8267" s="270"/>
      <c r="B8267" s="271"/>
      <c r="C8267" s="270"/>
      <c r="D8267" s="272"/>
      <c r="E8267" s="247"/>
      <c r="F8267" s="273"/>
      <c r="G8267" s="661"/>
      <c r="H8267" s="662"/>
    </row>
    <row r="8268" spans="1:8" s="240" customFormat="1">
      <c r="A8268" s="270"/>
      <c r="B8268" s="271"/>
      <c r="C8268" s="270"/>
      <c r="D8268" s="272"/>
      <c r="E8268" s="247"/>
      <c r="F8268" s="273"/>
      <c r="G8268" s="661"/>
      <c r="H8268" s="662"/>
    </row>
    <row r="8269" spans="1:8" s="240" customFormat="1">
      <c r="A8269" s="270"/>
      <c r="B8269" s="271"/>
      <c r="C8269" s="270"/>
      <c r="D8269" s="272"/>
      <c r="E8269" s="247"/>
      <c r="F8269" s="273"/>
      <c r="G8269" s="661"/>
      <c r="H8269" s="662"/>
    </row>
    <row r="8270" spans="1:8" s="240" customFormat="1">
      <c r="A8270" s="270"/>
      <c r="B8270" s="271"/>
      <c r="C8270" s="270"/>
      <c r="D8270" s="272"/>
      <c r="E8270" s="247"/>
      <c r="F8270" s="273"/>
      <c r="G8270" s="661"/>
      <c r="H8270" s="662"/>
    </row>
    <row r="8271" spans="1:8" s="240" customFormat="1">
      <c r="A8271" s="270"/>
      <c r="B8271" s="271"/>
      <c r="C8271" s="270"/>
      <c r="D8271" s="272"/>
      <c r="E8271" s="247"/>
      <c r="F8271" s="273"/>
      <c r="G8271" s="661"/>
      <c r="H8271" s="662"/>
    </row>
    <row r="8272" spans="1:8" s="240" customFormat="1">
      <c r="A8272" s="270"/>
      <c r="B8272" s="271"/>
      <c r="C8272" s="270"/>
      <c r="D8272" s="272"/>
      <c r="E8272" s="247"/>
      <c r="F8272" s="273"/>
      <c r="G8272" s="661"/>
      <c r="H8272" s="662"/>
    </row>
    <row r="8273" spans="1:8" s="240" customFormat="1">
      <c r="A8273" s="270"/>
      <c r="B8273" s="271"/>
      <c r="C8273" s="270"/>
      <c r="D8273" s="272"/>
      <c r="E8273" s="247"/>
      <c r="F8273" s="273"/>
      <c r="G8273" s="661"/>
      <c r="H8273" s="662"/>
    </row>
    <row r="8274" spans="1:8" s="240" customFormat="1">
      <c r="A8274" s="270"/>
      <c r="B8274" s="271"/>
      <c r="C8274" s="270"/>
      <c r="D8274" s="272"/>
      <c r="E8274" s="247"/>
      <c r="F8274" s="273"/>
      <c r="G8274" s="661"/>
      <c r="H8274" s="662"/>
    </row>
    <row r="8275" spans="1:8" s="240" customFormat="1">
      <c r="A8275" s="270"/>
      <c r="B8275" s="271"/>
      <c r="C8275" s="270"/>
      <c r="D8275" s="272"/>
      <c r="E8275" s="247"/>
      <c r="F8275" s="273"/>
      <c r="G8275" s="661"/>
      <c r="H8275" s="662"/>
    </row>
    <row r="8276" spans="1:8" s="240" customFormat="1">
      <c r="A8276" s="270"/>
      <c r="B8276" s="271"/>
      <c r="C8276" s="270"/>
      <c r="D8276" s="272"/>
      <c r="E8276" s="247"/>
      <c r="F8276" s="273"/>
      <c r="G8276" s="661"/>
      <c r="H8276" s="662"/>
    </row>
    <row r="8277" spans="1:8" s="240" customFormat="1">
      <c r="A8277" s="270"/>
      <c r="B8277" s="271"/>
      <c r="C8277" s="270"/>
      <c r="D8277" s="272"/>
      <c r="E8277" s="247"/>
      <c r="F8277" s="273"/>
      <c r="G8277" s="661"/>
      <c r="H8277" s="662"/>
    </row>
    <row r="8278" spans="1:8" s="240" customFormat="1">
      <c r="A8278" s="270"/>
      <c r="B8278" s="271"/>
      <c r="C8278" s="270"/>
      <c r="D8278" s="272"/>
      <c r="E8278" s="247"/>
      <c r="F8278" s="273"/>
      <c r="G8278" s="661"/>
      <c r="H8278" s="662"/>
    </row>
    <row r="8279" spans="1:8" s="240" customFormat="1">
      <c r="A8279" s="270"/>
      <c r="B8279" s="271"/>
      <c r="C8279" s="270"/>
      <c r="D8279" s="272"/>
      <c r="E8279" s="247"/>
      <c r="F8279" s="273"/>
      <c r="G8279" s="661"/>
      <c r="H8279" s="662"/>
    </row>
    <row r="8280" spans="1:8" s="240" customFormat="1">
      <c r="A8280" s="270"/>
      <c r="B8280" s="271"/>
      <c r="C8280" s="270"/>
      <c r="D8280" s="272"/>
      <c r="E8280" s="247"/>
      <c r="F8280" s="273"/>
      <c r="G8280" s="661"/>
      <c r="H8280" s="662"/>
    </row>
    <row r="8281" spans="1:8" s="240" customFormat="1">
      <c r="A8281" s="270"/>
      <c r="B8281" s="271"/>
      <c r="C8281" s="270"/>
      <c r="D8281" s="272"/>
      <c r="E8281" s="247"/>
      <c r="F8281" s="273"/>
      <c r="G8281" s="661"/>
      <c r="H8281" s="662"/>
    </row>
    <row r="8282" spans="1:8" s="240" customFormat="1">
      <c r="A8282" s="270"/>
      <c r="B8282" s="271"/>
      <c r="C8282" s="270"/>
      <c r="D8282" s="272"/>
      <c r="E8282" s="247"/>
      <c r="F8282" s="273"/>
      <c r="G8282" s="661"/>
      <c r="H8282" s="662"/>
    </row>
    <row r="8283" spans="1:8" s="240" customFormat="1">
      <c r="A8283" s="270"/>
      <c r="B8283" s="271"/>
      <c r="C8283" s="270"/>
      <c r="D8283" s="272"/>
      <c r="E8283" s="247"/>
      <c r="F8283" s="273"/>
      <c r="G8283" s="661"/>
      <c r="H8283" s="662"/>
    </row>
    <row r="8284" spans="1:8" s="240" customFormat="1">
      <c r="A8284" s="270"/>
      <c r="B8284" s="271"/>
      <c r="C8284" s="270"/>
      <c r="D8284" s="272"/>
      <c r="E8284" s="247"/>
      <c r="F8284" s="273"/>
      <c r="G8284" s="661"/>
      <c r="H8284" s="662"/>
    </row>
    <row r="8285" spans="1:8" s="240" customFormat="1">
      <c r="A8285" s="270"/>
      <c r="B8285" s="271"/>
      <c r="C8285" s="270"/>
      <c r="D8285" s="272"/>
      <c r="E8285" s="247"/>
      <c r="F8285" s="273"/>
      <c r="G8285" s="661"/>
      <c r="H8285" s="662"/>
    </row>
    <row r="8286" spans="1:8" s="240" customFormat="1">
      <c r="A8286" s="270"/>
      <c r="B8286" s="271"/>
      <c r="C8286" s="270"/>
      <c r="D8286" s="272"/>
      <c r="E8286" s="247"/>
      <c r="F8286" s="273"/>
      <c r="G8286" s="661"/>
      <c r="H8286" s="662"/>
    </row>
    <row r="8287" spans="1:8" s="240" customFormat="1">
      <c r="A8287" s="270"/>
      <c r="B8287" s="271"/>
      <c r="C8287" s="270"/>
      <c r="D8287" s="272"/>
      <c r="E8287" s="247"/>
      <c r="F8287" s="273"/>
      <c r="G8287" s="661"/>
      <c r="H8287" s="662"/>
    </row>
    <row r="8288" spans="1:8" s="240" customFormat="1">
      <c r="A8288" s="270"/>
      <c r="B8288" s="271"/>
      <c r="C8288" s="270"/>
      <c r="D8288" s="272"/>
      <c r="E8288" s="247"/>
      <c r="F8288" s="273"/>
      <c r="G8288" s="661"/>
      <c r="H8288" s="662"/>
    </row>
    <row r="8289" spans="1:8" s="240" customFormat="1">
      <c r="A8289" s="270"/>
      <c r="B8289" s="271"/>
      <c r="C8289" s="270"/>
      <c r="D8289" s="272"/>
      <c r="E8289" s="247"/>
      <c r="F8289" s="273"/>
      <c r="G8289" s="661"/>
      <c r="H8289" s="662"/>
    </row>
    <row r="8290" spans="1:8" s="240" customFormat="1">
      <c r="A8290" s="270"/>
      <c r="B8290" s="271"/>
      <c r="C8290" s="270"/>
      <c r="D8290" s="272"/>
      <c r="E8290" s="247"/>
      <c r="F8290" s="273"/>
      <c r="G8290" s="661"/>
      <c r="H8290" s="662"/>
    </row>
    <row r="8291" spans="1:8" s="240" customFormat="1">
      <c r="A8291" s="270"/>
      <c r="B8291" s="271"/>
      <c r="C8291" s="270"/>
      <c r="D8291" s="272"/>
      <c r="E8291" s="247"/>
      <c r="F8291" s="273"/>
      <c r="G8291" s="661"/>
      <c r="H8291" s="662"/>
    </row>
    <row r="8292" spans="1:8" s="240" customFormat="1">
      <c r="A8292" s="270"/>
      <c r="B8292" s="271"/>
      <c r="C8292" s="270"/>
      <c r="D8292" s="272"/>
      <c r="E8292" s="247"/>
      <c r="F8292" s="273"/>
      <c r="G8292" s="661"/>
      <c r="H8292" s="662"/>
    </row>
    <row r="8293" spans="1:8" s="240" customFormat="1">
      <c r="A8293" s="270"/>
      <c r="B8293" s="271"/>
      <c r="C8293" s="270"/>
      <c r="D8293" s="272"/>
      <c r="E8293" s="247"/>
      <c r="F8293" s="273"/>
      <c r="G8293" s="661"/>
      <c r="H8293" s="662"/>
    </row>
    <row r="8294" spans="1:8" s="240" customFormat="1">
      <c r="A8294" s="270"/>
      <c r="B8294" s="271"/>
      <c r="C8294" s="270"/>
      <c r="D8294" s="272"/>
      <c r="E8294" s="247"/>
      <c r="F8294" s="273"/>
      <c r="G8294" s="661"/>
      <c r="H8294" s="662"/>
    </row>
    <row r="8295" spans="1:8" s="240" customFormat="1">
      <c r="A8295" s="270"/>
      <c r="B8295" s="271"/>
      <c r="C8295" s="270"/>
      <c r="D8295" s="272"/>
      <c r="E8295" s="247"/>
      <c r="F8295" s="273"/>
      <c r="G8295" s="661"/>
      <c r="H8295" s="662"/>
    </row>
    <row r="8296" spans="1:8" s="240" customFormat="1">
      <c r="A8296" s="270"/>
      <c r="B8296" s="271"/>
      <c r="C8296" s="270"/>
      <c r="D8296" s="272"/>
      <c r="E8296" s="247"/>
      <c r="F8296" s="273"/>
      <c r="G8296" s="661"/>
      <c r="H8296" s="662"/>
    </row>
    <row r="8297" spans="1:8" s="240" customFormat="1">
      <c r="A8297" s="270"/>
      <c r="B8297" s="271"/>
      <c r="C8297" s="270"/>
      <c r="D8297" s="272"/>
      <c r="E8297" s="247"/>
      <c r="F8297" s="273"/>
      <c r="G8297" s="661"/>
      <c r="H8297" s="662"/>
    </row>
    <row r="8298" spans="1:8" s="240" customFormat="1">
      <c r="A8298" s="270"/>
      <c r="B8298" s="271"/>
      <c r="C8298" s="270"/>
      <c r="D8298" s="272"/>
      <c r="E8298" s="247"/>
      <c r="F8298" s="273"/>
      <c r="G8298" s="661"/>
      <c r="H8298" s="662"/>
    </row>
    <row r="8299" spans="1:8" s="240" customFormat="1">
      <c r="A8299" s="270"/>
      <c r="B8299" s="271"/>
      <c r="C8299" s="270"/>
      <c r="D8299" s="272"/>
      <c r="E8299" s="247"/>
      <c r="F8299" s="273"/>
      <c r="G8299" s="661"/>
      <c r="H8299" s="662"/>
    </row>
    <row r="8300" spans="1:8" s="240" customFormat="1">
      <c r="A8300" s="270"/>
      <c r="B8300" s="271"/>
      <c r="C8300" s="270"/>
      <c r="D8300" s="272"/>
      <c r="E8300" s="247"/>
      <c r="F8300" s="273"/>
      <c r="G8300" s="661"/>
      <c r="H8300" s="662"/>
    </row>
    <row r="8301" spans="1:8" s="240" customFormat="1">
      <c r="A8301" s="270"/>
      <c r="B8301" s="271"/>
      <c r="C8301" s="270"/>
      <c r="D8301" s="272"/>
      <c r="E8301" s="247"/>
      <c r="F8301" s="273"/>
      <c r="G8301" s="661"/>
      <c r="H8301" s="662"/>
    </row>
    <row r="8302" spans="1:8" s="240" customFormat="1">
      <c r="A8302" s="270"/>
      <c r="B8302" s="271"/>
      <c r="C8302" s="270"/>
      <c r="D8302" s="272"/>
      <c r="E8302" s="247"/>
      <c r="F8302" s="273"/>
      <c r="G8302" s="661"/>
      <c r="H8302" s="662"/>
    </row>
    <row r="8303" spans="1:8" s="240" customFormat="1">
      <c r="A8303" s="270"/>
      <c r="B8303" s="271"/>
      <c r="C8303" s="270"/>
      <c r="D8303" s="272"/>
      <c r="E8303" s="247"/>
      <c r="F8303" s="273"/>
      <c r="G8303" s="661"/>
      <c r="H8303" s="662"/>
    </row>
    <row r="8304" spans="1:8" s="240" customFormat="1">
      <c r="A8304" s="270"/>
      <c r="B8304" s="271"/>
      <c r="C8304" s="270"/>
      <c r="D8304" s="272"/>
      <c r="E8304" s="247"/>
      <c r="F8304" s="273"/>
      <c r="G8304" s="661"/>
      <c r="H8304" s="662"/>
    </row>
    <row r="8305" spans="1:8" s="240" customFormat="1">
      <c r="A8305" s="270"/>
      <c r="B8305" s="271"/>
      <c r="C8305" s="270"/>
      <c r="D8305" s="272"/>
      <c r="E8305" s="247"/>
      <c r="F8305" s="273"/>
      <c r="G8305" s="661"/>
      <c r="H8305" s="662"/>
    </row>
    <row r="8306" spans="1:8" s="240" customFormat="1">
      <c r="A8306" s="270"/>
      <c r="B8306" s="271"/>
      <c r="C8306" s="270"/>
      <c r="D8306" s="272"/>
      <c r="E8306" s="247"/>
      <c r="F8306" s="273"/>
      <c r="G8306" s="661"/>
      <c r="H8306" s="662"/>
    </row>
    <row r="8307" spans="1:8" s="240" customFormat="1">
      <c r="A8307" s="270"/>
      <c r="B8307" s="271"/>
      <c r="C8307" s="270"/>
      <c r="D8307" s="272"/>
      <c r="E8307" s="247"/>
      <c r="F8307" s="273"/>
      <c r="G8307" s="661"/>
      <c r="H8307" s="662"/>
    </row>
    <row r="8308" spans="1:8" s="240" customFormat="1">
      <c r="A8308" s="270"/>
      <c r="B8308" s="271"/>
      <c r="C8308" s="270"/>
      <c r="D8308" s="272"/>
      <c r="E8308" s="247"/>
      <c r="F8308" s="273"/>
      <c r="G8308" s="661"/>
      <c r="H8308" s="662"/>
    </row>
    <row r="8309" spans="1:8" s="240" customFormat="1">
      <c r="A8309" s="270"/>
      <c r="B8309" s="271"/>
      <c r="C8309" s="270"/>
      <c r="D8309" s="272"/>
      <c r="E8309" s="247"/>
      <c r="F8309" s="273"/>
      <c r="G8309" s="661"/>
      <c r="H8309" s="662"/>
    </row>
    <row r="8310" spans="1:8" s="240" customFormat="1">
      <c r="A8310" s="270"/>
      <c r="B8310" s="271"/>
      <c r="C8310" s="270"/>
      <c r="D8310" s="272"/>
      <c r="E8310" s="247"/>
      <c r="F8310" s="273"/>
      <c r="G8310" s="661"/>
      <c r="H8310" s="662"/>
    </row>
    <row r="8311" spans="1:8" s="240" customFormat="1">
      <c r="A8311" s="270"/>
      <c r="B8311" s="271"/>
      <c r="C8311" s="270"/>
      <c r="D8311" s="272"/>
      <c r="E8311" s="247"/>
      <c r="F8311" s="273"/>
      <c r="G8311" s="661"/>
      <c r="H8311" s="662"/>
    </row>
    <row r="8312" spans="1:8" s="240" customFormat="1">
      <c r="A8312" s="270"/>
      <c r="B8312" s="271"/>
      <c r="C8312" s="270"/>
      <c r="D8312" s="272"/>
      <c r="E8312" s="247"/>
      <c r="F8312" s="273"/>
      <c r="G8312" s="661"/>
      <c r="H8312" s="662"/>
    </row>
    <row r="8313" spans="1:8" s="240" customFormat="1">
      <c r="A8313" s="270"/>
      <c r="B8313" s="271"/>
      <c r="C8313" s="270"/>
      <c r="D8313" s="272"/>
      <c r="E8313" s="247"/>
      <c r="F8313" s="273"/>
      <c r="G8313" s="661"/>
      <c r="H8313" s="662"/>
    </row>
    <row r="8314" spans="1:8" s="240" customFormat="1">
      <c r="A8314" s="270"/>
      <c r="B8314" s="271"/>
      <c r="C8314" s="270"/>
      <c r="D8314" s="272"/>
      <c r="E8314" s="247"/>
      <c r="F8314" s="273"/>
      <c r="G8314" s="661"/>
      <c r="H8314" s="662"/>
    </row>
    <row r="8315" spans="1:8" s="240" customFormat="1">
      <c r="A8315" s="270"/>
      <c r="B8315" s="271"/>
      <c r="C8315" s="270"/>
      <c r="D8315" s="272"/>
      <c r="E8315" s="247"/>
      <c r="F8315" s="273"/>
      <c r="G8315" s="661"/>
      <c r="H8315" s="662"/>
    </row>
    <row r="8316" spans="1:8" s="240" customFormat="1">
      <c r="A8316" s="270"/>
      <c r="B8316" s="271"/>
      <c r="C8316" s="270"/>
      <c r="D8316" s="272"/>
      <c r="E8316" s="247"/>
      <c r="F8316" s="273"/>
      <c r="G8316" s="661"/>
      <c r="H8316" s="662"/>
    </row>
    <row r="8317" spans="1:8" s="240" customFormat="1">
      <c r="A8317" s="270"/>
      <c r="B8317" s="271"/>
      <c r="C8317" s="270"/>
      <c r="D8317" s="272"/>
      <c r="E8317" s="247"/>
      <c r="F8317" s="273"/>
      <c r="G8317" s="661"/>
      <c r="H8317" s="662"/>
    </row>
    <row r="8318" spans="1:8" s="240" customFormat="1">
      <c r="A8318" s="270"/>
      <c r="B8318" s="271"/>
      <c r="C8318" s="270"/>
      <c r="D8318" s="272"/>
      <c r="E8318" s="247"/>
      <c r="F8318" s="273"/>
      <c r="G8318" s="661"/>
      <c r="H8318" s="662"/>
    </row>
    <row r="8319" spans="1:8" s="240" customFormat="1">
      <c r="A8319" s="270"/>
      <c r="B8319" s="271"/>
      <c r="C8319" s="270"/>
      <c r="D8319" s="272"/>
      <c r="E8319" s="247"/>
      <c r="F8319" s="273"/>
      <c r="G8319" s="661"/>
      <c r="H8319" s="662"/>
    </row>
    <row r="8320" spans="1:8" s="240" customFormat="1">
      <c r="A8320" s="270"/>
      <c r="B8320" s="271"/>
      <c r="C8320" s="270"/>
      <c r="D8320" s="272"/>
      <c r="E8320" s="247"/>
      <c r="F8320" s="273"/>
      <c r="G8320" s="661"/>
      <c r="H8320" s="662"/>
    </row>
    <row r="8321" spans="1:8" s="240" customFormat="1">
      <c r="A8321" s="270"/>
      <c r="B8321" s="271"/>
      <c r="C8321" s="270"/>
      <c r="D8321" s="272"/>
      <c r="E8321" s="247"/>
      <c r="F8321" s="273"/>
      <c r="G8321" s="661"/>
      <c r="H8321" s="662"/>
    </row>
    <row r="8322" spans="1:8" s="240" customFormat="1">
      <c r="A8322" s="270"/>
      <c r="B8322" s="271"/>
      <c r="C8322" s="270"/>
      <c r="D8322" s="272"/>
      <c r="E8322" s="247"/>
      <c r="F8322" s="273"/>
      <c r="G8322" s="661"/>
      <c r="H8322" s="662"/>
    </row>
    <row r="8323" spans="1:8" s="240" customFormat="1">
      <c r="A8323" s="270"/>
      <c r="B8323" s="271"/>
      <c r="C8323" s="270"/>
      <c r="D8323" s="272"/>
      <c r="E8323" s="247"/>
      <c r="F8323" s="273"/>
      <c r="G8323" s="661"/>
      <c r="H8323" s="662"/>
    </row>
    <row r="8324" spans="1:8" s="240" customFormat="1">
      <c r="A8324" s="270"/>
      <c r="B8324" s="271"/>
      <c r="C8324" s="270"/>
      <c r="D8324" s="272"/>
      <c r="E8324" s="247"/>
      <c r="F8324" s="273"/>
      <c r="G8324" s="661"/>
      <c r="H8324" s="662"/>
    </row>
    <row r="8325" spans="1:8" s="240" customFormat="1">
      <c r="A8325" s="270"/>
      <c r="B8325" s="271"/>
      <c r="C8325" s="270"/>
      <c r="D8325" s="272"/>
      <c r="E8325" s="247"/>
      <c r="F8325" s="273"/>
      <c r="G8325" s="661"/>
      <c r="H8325" s="662"/>
    </row>
    <row r="8326" spans="1:8" s="240" customFormat="1">
      <c r="A8326" s="270"/>
      <c r="B8326" s="271"/>
      <c r="C8326" s="270"/>
      <c r="D8326" s="272"/>
      <c r="E8326" s="247"/>
      <c r="F8326" s="273"/>
      <c r="G8326" s="661"/>
      <c r="H8326" s="662"/>
    </row>
    <row r="8327" spans="1:8" s="240" customFormat="1">
      <c r="A8327" s="270"/>
      <c r="B8327" s="271"/>
      <c r="C8327" s="270"/>
      <c r="D8327" s="272"/>
      <c r="E8327" s="247"/>
      <c r="F8327" s="273"/>
      <c r="G8327" s="661"/>
      <c r="H8327" s="662"/>
    </row>
    <row r="8328" spans="1:8" s="240" customFormat="1">
      <c r="A8328" s="270"/>
      <c r="B8328" s="271"/>
      <c r="C8328" s="270"/>
      <c r="D8328" s="272"/>
      <c r="E8328" s="247"/>
      <c r="F8328" s="273"/>
      <c r="G8328" s="661"/>
      <c r="H8328" s="662"/>
    </row>
    <row r="8329" spans="1:8" s="240" customFormat="1">
      <c r="A8329" s="270"/>
      <c r="B8329" s="271"/>
      <c r="C8329" s="270"/>
      <c r="D8329" s="272"/>
      <c r="E8329" s="247"/>
      <c r="F8329" s="273"/>
      <c r="G8329" s="661"/>
      <c r="H8329" s="662"/>
    </row>
    <row r="8330" spans="1:8" s="240" customFormat="1">
      <c r="A8330" s="270"/>
      <c r="B8330" s="271"/>
      <c r="C8330" s="270"/>
      <c r="D8330" s="272"/>
      <c r="E8330" s="247"/>
      <c r="F8330" s="273"/>
      <c r="G8330" s="661"/>
      <c r="H8330" s="662"/>
    </row>
    <row r="8331" spans="1:8" s="240" customFormat="1">
      <c r="A8331" s="270"/>
      <c r="B8331" s="271"/>
      <c r="C8331" s="270"/>
      <c r="D8331" s="272"/>
      <c r="E8331" s="247"/>
      <c r="F8331" s="273"/>
      <c r="G8331" s="661"/>
      <c r="H8331" s="662"/>
    </row>
    <row r="8332" spans="1:8" s="240" customFormat="1">
      <c r="A8332" s="270"/>
      <c r="B8332" s="271"/>
      <c r="C8332" s="270"/>
      <c r="D8332" s="272"/>
      <c r="E8332" s="247"/>
      <c r="F8332" s="273"/>
      <c r="G8332" s="661"/>
      <c r="H8332" s="662"/>
    </row>
    <row r="8333" spans="1:8" s="240" customFormat="1">
      <c r="A8333" s="270"/>
      <c r="B8333" s="271"/>
      <c r="C8333" s="270"/>
      <c r="D8333" s="272"/>
      <c r="E8333" s="247"/>
      <c r="F8333" s="273"/>
      <c r="G8333" s="661"/>
      <c r="H8333" s="662"/>
    </row>
    <row r="8334" spans="1:8" s="240" customFormat="1">
      <c r="A8334" s="270"/>
      <c r="B8334" s="271"/>
      <c r="C8334" s="270"/>
      <c r="D8334" s="272"/>
      <c r="E8334" s="247"/>
      <c r="F8334" s="273"/>
      <c r="G8334" s="661"/>
      <c r="H8334" s="662"/>
    </row>
    <row r="8335" spans="1:8" s="240" customFormat="1">
      <c r="A8335" s="270"/>
      <c r="B8335" s="271"/>
      <c r="C8335" s="270"/>
      <c r="D8335" s="272"/>
      <c r="E8335" s="247"/>
      <c r="F8335" s="273"/>
      <c r="G8335" s="661"/>
      <c r="H8335" s="662"/>
    </row>
    <row r="8336" spans="1:8" s="240" customFormat="1">
      <c r="A8336" s="270"/>
      <c r="B8336" s="271"/>
      <c r="C8336" s="270"/>
      <c r="D8336" s="272"/>
      <c r="E8336" s="247"/>
      <c r="F8336" s="273"/>
      <c r="G8336" s="661"/>
      <c r="H8336" s="662"/>
    </row>
    <row r="8337" spans="1:8" s="240" customFormat="1">
      <c r="A8337" s="270"/>
      <c r="B8337" s="271"/>
      <c r="C8337" s="270"/>
      <c r="D8337" s="272"/>
      <c r="E8337" s="247"/>
      <c r="F8337" s="273"/>
      <c r="G8337" s="661"/>
      <c r="H8337" s="662"/>
    </row>
    <row r="8338" spans="1:8" s="240" customFormat="1">
      <c r="A8338" s="270"/>
      <c r="B8338" s="271"/>
      <c r="C8338" s="270"/>
      <c r="D8338" s="272"/>
      <c r="E8338" s="247"/>
      <c r="F8338" s="273"/>
      <c r="G8338" s="661"/>
      <c r="H8338" s="662"/>
    </row>
    <row r="8339" spans="1:8" s="240" customFormat="1">
      <c r="A8339" s="270"/>
      <c r="B8339" s="271"/>
      <c r="C8339" s="270"/>
      <c r="D8339" s="272"/>
      <c r="E8339" s="247"/>
      <c r="F8339" s="273"/>
      <c r="G8339" s="661"/>
      <c r="H8339" s="662"/>
    </row>
    <row r="8340" spans="1:8" s="240" customFormat="1">
      <c r="A8340" s="270"/>
      <c r="B8340" s="271"/>
      <c r="C8340" s="270"/>
      <c r="D8340" s="272"/>
      <c r="E8340" s="247"/>
      <c r="F8340" s="273"/>
      <c r="G8340" s="661"/>
      <c r="H8340" s="662"/>
    </row>
    <row r="8341" spans="1:8" s="240" customFormat="1">
      <c r="A8341" s="270"/>
      <c r="B8341" s="271"/>
      <c r="C8341" s="270"/>
      <c r="D8341" s="272"/>
      <c r="E8341" s="247"/>
      <c r="F8341" s="273"/>
      <c r="G8341" s="661"/>
      <c r="H8341" s="662"/>
    </row>
    <row r="8342" spans="1:8" s="240" customFormat="1">
      <c r="A8342" s="270"/>
      <c r="B8342" s="271"/>
      <c r="C8342" s="270"/>
      <c r="D8342" s="272"/>
      <c r="E8342" s="247"/>
      <c r="F8342" s="273"/>
      <c r="G8342" s="661"/>
      <c r="H8342" s="662"/>
    </row>
    <row r="8343" spans="1:8" s="240" customFormat="1">
      <c r="A8343" s="270"/>
      <c r="B8343" s="271"/>
      <c r="C8343" s="270"/>
      <c r="D8343" s="272"/>
      <c r="E8343" s="247"/>
      <c r="F8343" s="273"/>
      <c r="G8343" s="661"/>
      <c r="H8343" s="662"/>
    </row>
    <row r="8344" spans="1:8" s="240" customFormat="1">
      <c r="A8344" s="270"/>
      <c r="B8344" s="271"/>
      <c r="C8344" s="270"/>
      <c r="D8344" s="272"/>
      <c r="E8344" s="247"/>
      <c r="F8344" s="273"/>
      <c r="G8344" s="661"/>
      <c r="H8344" s="662"/>
    </row>
    <row r="8345" spans="1:8" s="240" customFormat="1">
      <c r="A8345" s="270"/>
      <c r="B8345" s="271"/>
      <c r="C8345" s="270"/>
      <c r="D8345" s="272"/>
      <c r="E8345" s="247"/>
      <c r="F8345" s="273"/>
      <c r="G8345" s="661"/>
      <c r="H8345" s="662"/>
    </row>
    <row r="8346" spans="1:8" s="240" customFormat="1">
      <c r="A8346" s="270"/>
      <c r="B8346" s="271"/>
      <c r="C8346" s="270"/>
      <c r="D8346" s="272"/>
      <c r="E8346" s="247"/>
      <c r="F8346" s="273"/>
      <c r="G8346" s="661"/>
      <c r="H8346" s="662"/>
    </row>
    <row r="8347" spans="1:8" s="240" customFormat="1">
      <c r="A8347" s="270"/>
      <c r="B8347" s="271"/>
      <c r="C8347" s="270"/>
      <c r="D8347" s="272"/>
      <c r="E8347" s="247"/>
      <c r="F8347" s="273"/>
      <c r="G8347" s="661"/>
      <c r="H8347" s="662"/>
    </row>
    <row r="8348" spans="1:8" s="240" customFormat="1">
      <c r="A8348" s="270"/>
      <c r="B8348" s="271"/>
      <c r="C8348" s="270"/>
      <c r="D8348" s="272"/>
      <c r="E8348" s="247"/>
      <c r="F8348" s="273"/>
      <c r="G8348" s="661"/>
      <c r="H8348" s="662"/>
    </row>
    <row r="8349" spans="1:8" s="240" customFormat="1">
      <c r="A8349" s="270"/>
      <c r="B8349" s="271"/>
      <c r="C8349" s="270"/>
      <c r="D8349" s="272"/>
      <c r="E8349" s="247"/>
      <c r="F8349" s="273"/>
      <c r="G8349" s="661"/>
      <c r="H8349" s="662"/>
    </row>
    <row r="8350" spans="1:8" s="240" customFormat="1">
      <c r="A8350" s="270"/>
      <c r="B8350" s="271"/>
      <c r="C8350" s="270"/>
      <c r="D8350" s="272"/>
      <c r="E8350" s="247"/>
      <c r="F8350" s="273"/>
      <c r="G8350" s="661"/>
      <c r="H8350" s="662"/>
    </row>
    <row r="8351" spans="1:8" s="240" customFormat="1">
      <c r="A8351" s="270"/>
      <c r="B8351" s="271"/>
      <c r="C8351" s="270"/>
      <c r="D8351" s="272"/>
      <c r="E8351" s="247"/>
      <c r="F8351" s="273"/>
      <c r="G8351" s="661"/>
      <c r="H8351" s="662"/>
    </row>
    <row r="8352" spans="1:8" s="240" customFormat="1">
      <c r="A8352" s="270"/>
      <c r="B8352" s="271"/>
      <c r="C8352" s="270"/>
      <c r="D8352" s="272"/>
      <c r="E8352" s="247"/>
      <c r="F8352" s="273"/>
      <c r="G8352" s="661"/>
      <c r="H8352" s="662"/>
    </row>
    <row r="8353" spans="1:8" s="240" customFormat="1">
      <c r="A8353" s="270"/>
      <c r="B8353" s="271"/>
      <c r="C8353" s="270"/>
      <c r="D8353" s="272"/>
      <c r="E8353" s="247"/>
      <c r="F8353" s="273"/>
      <c r="G8353" s="661"/>
      <c r="H8353" s="662"/>
    </row>
    <row r="8354" spans="1:8" s="240" customFormat="1">
      <c r="A8354" s="270"/>
      <c r="B8354" s="271"/>
      <c r="C8354" s="270"/>
      <c r="D8354" s="272"/>
      <c r="E8354" s="247"/>
      <c r="F8354" s="273"/>
      <c r="G8354" s="661"/>
      <c r="H8354" s="662"/>
    </row>
    <row r="8355" spans="1:8" s="240" customFormat="1">
      <c r="A8355" s="270"/>
      <c r="B8355" s="271"/>
      <c r="C8355" s="270"/>
      <c r="D8355" s="272"/>
      <c r="E8355" s="247"/>
      <c r="F8355" s="273"/>
      <c r="G8355" s="661"/>
      <c r="H8355" s="662"/>
    </row>
    <row r="8356" spans="1:8" s="240" customFormat="1">
      <c r="A8356" s="270"/>
      <c r="B8356" s="271"/>
      <c r="C8356" s="270"/>
      <c r="D8356" s="272"/>
      <c r="E8356" s="247"/>
      <c r="F8356" s="273"/>
      <c r="G8356" s="661"/>
      <c r="H8356" s="662"/>
    </row>
    <row r="8357" spans="1:8" s="240" customFormat="1">
      <c r="A8357" s="270"/>
      <c r="B8357" s="271"/>
      <c r="C8357" s="270"/>
      <c r="D8357" s="272"/>
      <c r="E8357" s="247"/>
      <c r="F8357" s="273"/>
      <c r="G8357" s="661"/>
      <c r="H8357" s="662"/>
    </row>
    <row r="8358" spans="1:8" s="240" customFormat="1">
      <c r="A8358" s="270"/>
      <c r="B8358" s="271"/>
      <c r="C8358" s="270"/>
      <c r="D8358" s="272"/>
      <c r="E8358" s="247"/>
      <c r="F8358" s="273"/>
      <c r="G8358" s="661"/>
      <c r="H8358" s="662"/>
    </row>
    <row r="8359" spans="1:8" s="240" customFormat="1">
      <c r="A8359" s="270"/>
      <c r="B8359" s="271"/>
      <c r="C8359" s="270"/>
      <c r="D8359" s="272"/>
      <c r="E8359" s="247"/>
      <c r="F8359" s="273"/>
      <c r="G8359" s="661"/>
      <c r="H8359" s="662"/>
    </row>
    <row r="8360" spans="1:8" s="240" customFormat="1">
      <c r="A8360" s="270"/>
      <c r="B8360" s="271"/>
      <c r="C8360" s="270"/>
      <c r="D8360" s="272"/>
      <c r="E8360" s="247"/>
      <c r="F8360" s="273"/>
      <c r="G8360" s="661"/>
      <c r="H8360" s="662"/>
    </row>
    <row r="8361" spans="1:8" s="240" customFormat="1">
      <c r="A8361" s="270"/>
      <c r="B8361" s="271"/>
      <c r="C8361" s="270"/>
      <c r="D8361" s="272"/>
      <c r="E8361" s="247"/>
      <c r="F8361" s="273"/>
      <c r="G8361" s="661"/>
      <c r="H8361" s="662"/>
    </row>
    <row r="8362" spans="1:8" s="240" customFormat="1">
      <c r="A8362" s="270"/>
      <c r="B8362" s="271"/>
      <c r="C8362" s="270"/>
      <c r="D8362" s="272"/>
      <c r="E8362" s="247"/>
      <c r="F8362" s="273"/>
      <c r="G8362" s="661"/>
      <c r="H8362" s="662"/>
    </row>
    <row r="8363" spans="1:8" s="240" customFormat="1">
      <c r="A8363" s="270"/>
      <c r="B8363" s="271"/>
      <c r="C8363" s="270"/>
      <c r="D8363" s="272"/>
      <c r="E8363" s="247"/>
      <c r="F8363" s="273"/>
      <c r="G8363" s="661"/>
      <c r="H8363" s="662"/>
    </row>
    <row r="8364" spans="1:8" s="240" customFormat="1">
      <c r="A8364" s="270"/>
      <c r="B8364" s="271"/>
      <c r="C8364" s="270"/>
      <c r="D8364" s="272"/>
      <c r="E8364" s="247"/>
      <c r="F8364" s="273"/>
      <c r="G8364" s="661"/>
      <c r="H8364" s="662"/>
    </row>
    <row r="8365" spans="1:8" s="240" customFormat="1">
      <c r="A8365" s="270"/>
      <c r="B8365" s="271"/>
      <c r="C8365" s="270"/>
      <c r="D8365" s="272"/>
      <c r="E8365" s="247"/>
      <c r="F8365" s="273"/>
      <c r="G8365" s="661"/>
      <c r="H8365" s="662"/>
    </row>
    <row r="8366" spans="1:8" s="240" customFormat="1">
      <c r="A8366" s="270"/>
      <c r="B8366" s="271"/>
      <c r="C8366" s="270"/>
      <c r="D8366" s="272"/>
      <c r="E8366" s="247"/>
      <c r="F8366" s="273"/>
      <c r="G8366" s="661"/>
      <c r="H8366" s="662"/>
    </row>
    <row r="8367" spans="1:8" s="240" customFormat="1">
      <c r="A8367" s="270"/>
      <c r="B8367" s="271"/>
      <c r="C8367" s="270"/>
      <c r="D8367" s="272"/>
      <c r="E8367" s="247"/>
      <c r="F8367" s="273"/>
      <c r="G8367" s="661"/>
      <c r="H8367" s="662"/>
    </row>
    <row r="8368" spans="1:8" s="240" customFormat="1">
      <c r="A8368" s="270"/>
      <c r="B8368" s="271"/>
      <c r="C8368" s="270"/>
      <c r="D8368" s="272"/>
      <c r="E8368" s="247"/>
      <c r="F8368" s="273"/>
      <c r="G8368" s="661"/>
      <c r="H8368" s="662"/>
    </row>
    <row r="8369" spans="1:8" s="240" customFormat="1">
      <c r="A8369" s="270"/>
      <c r="B8369" s="271"/>
      <c r="C8369" s="270"/>
      <c r="D8369" s="272"/>
      <c r="E8369" s="247"/>
      <c r="F8369" s="273"/>
      <c r="G8369" s="661"/>
      <c r="H8369" s="662"/>
    </row>
    <row r="8370" spans="1:8" s="240" customFormat="1">
      <c r="A8370" s="270"/>
      <c r="B8370" s="271"/>
      <c r="C8370" s="270"/>
      <c r="D8370" s="272"/>
      <c r="E8370" s="247"/>
      <c r="F8370" s="273"/>
      <c r="G8370" s="661"/>
      <c r="H8370" s="662"/>
    </row>
    <row r="8371" spans="1:8" s="240" customFormat="1">
      <c r="A8371" s="270"/>
      <c r="B8371" s="271"/>
      <c r="C8371" s="270"/>
      <c r="D8371" s="272"/>
      <c r="E8371" s="247"/>
      <c r="F8371" s="273"/>
      <c r="G8371" s="661"/>
      <c r="H8371" s="662"/>
    </row>
    <row r="8372" spans="1:8" s="240" customFormat="1">
      <c r="A8372" s="270"/>
      <c r="B8372" s="271"/>
      <c r="C8372" s="270"/>
      <c r="D8372" s="272"/>
      <c r="E8372" s="247"/>
      <c r="F8372" s="273"/>
      <c r="G8372" s="661"/>
      <c r="H8372" s="662"/>
    </row>
    <row r="8373" spans="1:8" s="240" customFormat="1">
      <c r="A8373" s="270"/>
      <c r="B8373" s="271"/>
      <c r="C8373" s="270"/>
      <c r="D8373" s="272"/>
      <c r="E8373" s="247"/>
      <c r="F8373" s="273"/>
      <c r="G8373" s="661"/>
      <c r="H8373" s="662"/>
    </row>
    <row r="8374" spans="1:8" s="240" customFormat="1">
      <c r="A8374" s="270"/>
      <c r="B8374" s="271"/>
      <c r="C8374" s="270"/>
      <c r="D8374" s="272"/>
      <c r="E8374" s="247"/>
      <c r="F8374" s="273"/>
      <c r="G8374" s="661"/>
      <c r="H8374" s="662"/>
    </row>
    <row r="8375" spans="1:8" s="240" customFormat="1">
      <c r="A8375" s="270"/>
      <c r="B8375" s="271"/>
      <c r="C8375" s="270"/>
      <c r="D8375" s="272"/>
      <c r="E8375" s="247"/>
      <c r="F8375" s="273"/>
      <c r="G8375" s="661"/>
      <c r="H8375" s="662"/>
    </row>
    <row r="8376" spans="1:8" s="240" customFormat="1">
      <c r="A8376" s="270"/>
      <c r="B8376" s="271"/>
      <c r="C8376" s="270"/>
      <c r="D8376" s="272"/>
      <c r="E8376" s="247"/>
      <c r="F8376" s="273"/>
      <c r="G8376" s="661"/>
      <c r="H8376" s="662"/>
    </row>
    <row r="8377" spans="1:8" s="240" customFormat="1">
      <c r="A8377" s="270"/>
      <c r="B8377" s="271"/>
      <c r="C8377" s="270"/>
      <c r="D8377" s="272"/>
      <c r="E8377" s="247"/>
      <c r="F8377" s="273"/>
      <c r="G8377" s="661"/>
      <c r="H8377" s="662"/>
    </row>
    <row r="8378" spans="1:8" s="240" customFormat="1">
      <c r="A8378" s="270"/>
      <c r="B8378" s="271"/>
      <c r="C8378" s="270"/>
      <c r="D8378" s="272"/>
      <c r="E8378" s="247"/>
      <c r="F8378" s="273"/>
      <c r="G8378" s="661"/>
      <c r="H8378" s="662"/>
    </row>
    <row r="8379" spans="1:8" s="240" customFormat="1">
      <c r="A8379" s="270"/>
      <c r="B8379" s="271"/>
      <c r="C8379" s="270"/>
      <c r="D8379" s="272"/>
      <c r="E8379" s="247"/>
      <c r="F8379" s="273"/>
      <c r="G8379" s="661"/>
      <c r="H8379" s="662"/>
    </row>
    <row r="8380" spans="1:8" s="240" customFormat="1">
      <c r="A8380" s="270"/>
      <c r="B8380" s="271"/>
      <c r="C8380" s="270"/>
      <c r="D8380" s="272"/>
      <c r="E8380" s="247"/>
      <c r="F8380" s="273"/>
      <c r="G8380" s="661"/>
      <c r="H8380" s="662"/>
    </row>
    <row r="8381" spans="1:8" s="240" customFormat="1">
      <c r="A8381" s="270"/>
      <c r="B8381" s="271"/>
      <c r="C8381" s="270"/>
      <c r="D8381" s="272"/>
      <c r="E8381" s="247"/>
      <c r="F8381" s="273"/>
      <c r="G8381" s="661"/>
      <c r="H8381" s="662"/>
    </row>
    <row r="8382" spans="1:8" s="240" customFormat="1">
      <c r="A8382" s="270"/>
      <c r="B8382" s="271"/>
      <c r="C8382" s="270"/>
      <c r="D8382" s="272"/>
      <c r="E8382" s="247"/>
      <c r="F8382" s="273"/>
      <c r="G8382" s="661"/>
      <c r="H8382" s="662"/>
    </row>
    <row r="8383" spans="1:8" s="240" customFormat="1">
      <c r="A8383" s="270"/>
      <c r="B8383" s="271"/>
      <c r="C8383" s="270"/>
      <c r="D8383" s="272"/>
      <c r="E8383" s="247"/>
      <c r="F8383" s="273"/>
      <c r="G8383" s="661"/>
      <c r="H8383" s="662"/>
    </row>
    <row r="8384" spans="1:8" s="240" customFormat="1">
      <c r="A8384" s="270"/>
      <c r="B8384" s="271"/>
      <c r="C8384" s="270"/>
      <c r="D8384" s="272"/>
      <c r="E8384" s="247"/>
      <c r="F8384" s="273"/>
      <c r="G8384" s="661"/>
      <c r="H8384" s="662"/>
    </row>
    <row r="8385" spans="1:8" s="240" customFormat="1">
      <c r="A8385" s="270"/>
      <c r="B8385" s="271"/>
      <c r="C8385" s="270"/>
      <c r="D8385" s="272"/>
      <c r="E8385" s="247"/>
      <c r="F8385" s="273"/>
      <c r="G8385" s="661"/>
      <c r="H8385" s="662"/>
    </row>
    <row r="8386" spans="1:8" s="240" customFormat="1">
      <c r="A8386" s="270"/>
      <c r="B8386" s="271"/>
      <c r="C8386" s="270"/>
      <c r="D8386" s="272"/>
      <c r="E8386" s="247"/>
      <c r="F8386" s="273"/>
      <c r="G8386" s="661"/>
      <c r="H8386" s="662"/>
    </row>
    <row r="8387" spans="1:8" s="240" customFormat="1">
      <c r="A8387" s="270"/>
      <c r="B8387" s="271"/>
      <c r="C8387" s="270"/>
      <c r="D8387" s="272"/>
      <c r="E8387" s="247"/>
      <c r="F8387" s="273"/>
      <c r="G8387" s="661"/>
      <c r="H8387" s="662"/>
    </row>
    <row r="8388" spans="1:8" s="240" customFormat="1">
      <c r="A8388" s="270"/>
      <c r="B8388" s="271"/>
      <c r="C8388" s="270"/>
      <c r="D8388" s="272"/>
      <c r="E8388" s="247"/>
      <c r="F8388" s="273"/>
      <c r="G8388" s="661"/>
      <c r="H8388" s="662"/>
    </row>
    <row r="8389" spans="1:8" s="240" customFormat="1">
      <c r="A8389" s="270"/>
      <c r="B8389" s="271"/>
      <c r="C8389" s="270"/>
      <c r="D8389" s="272"/>
      <c r="E8389" s="247"/>
      <c r="F8389" s="273"/>
      <c r="G8389" s="661"/>
      <c r="H8389" s="662"/>
    </row>
    <row r="8390" spans="1:8" s="240" customFormat="1">
      <c r="A8390" s="270"/>
      <c r="B8390" s="271"/>
      <c r="C8390" s="270"/>
      <c r="D8390" s="272"/>
      <c r="E8390" s="247"/>
      <c r="F8390" s="273"/>
      <c r="G8390" s="661"/>
      <c r="H8390" s="662"/>
    </row>
    <row r="8391" spans="1:8" s="240" customFormat="1">
      <c r="A8391" s="270"/>
      <c r="B8391" s="271"/>
      <c r="C8391" s="270"/>
      <c r="D8391" s="272"/>
      <c r="E8391" s="247"/>
      <c r="F8391" s="273"/>
      <c r="G8391" s="661"/>
      <c r="H8391" s="662"/>
    </row>
    <row r="8392" spans="1:8" s="240" customFormat="1">
      <c r="A8392" s="270"/>
      <c r="B8392" s="271"/>
      <c r="C8392" s="270"/>
      <c r="D8392" s="272"/>
      <c r="E8392" s="247"/>
      <c r="F8392" s="273"/>
      <c r="G8392" s="661"/>
      <c r="H8392" s="662"/>
    </row>
    <row r="8393" spans="1:8" s="240" customFormat="1">
      <c r="A8393" s="270"/>
      <c r="B8393" s="271"/>
      <c r="C8393" s="270"/>
      <c r="D8393" s="272"/>
      <c r="E8393" s="247"/>
      <c r="F8393" s="273"/>
      <c r="G8393" s="661"/>
      <c r="H8393" s="662"/>
    </row>
    <row r="8394" spans="1:8" s="240" customFormat="1">
      <c r="A8394" s="270"/>
      <c r="B8394" s="271"/>
      <c r="C8394" s="270"/>
      <c r="D8394" s="272"/>
      <c r="E8394" s="247"/>
      <c r="F8394" s="273"/>
      <c r="G8394" s="661"/>
      <c r="H8394" s="662"/>
    </row>
    <row r="8395" spans="1:8" s="240" customFormat="1">
      <c r="A8395" s="270"/>
      <c r="B8395" s="271"/>
      <c r="C8395" s="270"/>
      <c r="D8395" s="272"/>
      <c r="E8395" s="247"/>
      <c r="F8395" s="273"/>
      <c r="G8395" s="661"/>
      <c r="H8395" s="662"/>
    </row>
    <row r="8396" spans="1:8" s="240" customFormat="1">
      <c r="A8396" s="270"/>
      <c r="B8396" s="271"/>
      <c r="C8396" s="270"/>
      <c r="D8396" s="272"/>
      <c r="E8396" s="247"/>
      <c r="F8396" s="273"/>
      <c r="G8396" s="661"/>
      <c r="H8396" s="662"/>
    </row>
    <row r="8397" spans="1:8" s="240" customFormat="1">
      <c r="A8397" s="270"/>
      <c r="B8397" s="271"/>
      <c r="C8397" s="270"/>
      <c r="D8397" s="272"/>
      <c r="E8397" s="247"/>
      <c r="F8397" s="273"/>
      <c r="G8397" s="661"/>
      <c r="H8397" s="662"/>
    </row>
    <row r="8398" spans="1:8" s="240" customFormat="1">
      <c r="A8398" s="270"/>
      <c r="B8398" s="271"/>
      <c r="C8398" s="270"/>
      <c r="D8398" s="272"/>
      <c r="E8398" s="247"/>
      <c r="F8398" s="273"/>
      <c r="G8398" s="661"/>
      <c r="H8398" s="662"/>
    </row>
    <row r="8399" spans="1:8" s="240" customFormat="1">
      <c r="A8399" s="270"/>
      <c r="B8399" s="271"/>
      <c r="C8399" s="270"/>
      <c r="D8399" s="272"/>
      <c r="E8399" s="247"/>
      <c r="F8399" s="273"/>
      <c r="G8399" s="661"/>
      <c r="H8399" s="662"/>
    </row>
    <row r="8400" spans="1:8" s="240" customFormat="1">
      <c r="A8400" s="270"/>
      <c r="B8400" s="271"/>
      <c r="C8400" s="270"/>
      <c r="D8400" s="272"/>
      <c r="E8400" s="247"/>
      <c r="F8400" s="273"/>
      <c r="G8400" s="661"/>
      <c r="H8400" s="662"/>
    </row>
    <row r="8401" spans="1:8" s="240" customFormat="1">
      <c r="A8401" s="270"/>
      <c r="B8401" s="271"/>
      <c r="C8401" s="270"/>
      <c r="D8401" s="272"/>
      <c r="E8401" s="247"/>
      <c r="F8401" s="273"/>
      <c r="G8401" s="661"/>
      <c r="H8401" s="662"/>
    </row>
    <row r="8402" spans="1:8" s="240" customFormat="1">
      <c r="A8402" s="270"/>
      <c r="B8402" s="271"/>
      <c r="C8402" s="270"/>
      <c r="D8402" s="272"/>
      <c r="E8402" s="247"/>
      <c r="F8402" s="273"/>
      <c r="G8402" s="661"/>
      <c r="H8402" s="662"/>
    </row>
    <row r="8403" spans="1:8" s="240" customFormat="1">
      <c r="A8403" s="270"/>
      <c r="B8403" s="271"/>
      <c r="C8403" s="270"/>
      <c r="D8403" s="272"/>
      <c r="E8403" s="247"/>
      <c r="F8403" s="273"/>
      <c r="G8403" s="661"/>
      <c r="H8403" s="662"/>
    </row>
    <row r="8404" spans="1:8" s="240" customFormat="1">
      <c r="A8404" s="270"/>
      <c r="B8404" s="271"/>
      <c r="C8404" s="270"/>
      <c r="D8404" s="272"/>
      <c r="E8404" s="247"/>
      <c r="F8404" s="273"/>
      <c r="G8404" s="661"/>
      <c r="H8404" s="662"/>
    </row>
    <row r="8405" spans="1:8" s="240" customFormat="1">
      <c r="A8405" s="270"/>
      <c r="B8405" s="271"/>
      <c r="C8405" s="270"/>
      <c r="D8405" s="272"/>
      <c r="E8405" s="247"/>
      <c r="F8405" s="273"/>
      <c r="G8405" s="661"/>
      <c r="H8405" s="662"/>
    </row>
    <row r="8406" spans="1:8" s="240" customFormat="1">
      <c r="A8406" s="270"/>
      <c r="B8406" s="271"/>
      <c r="C8406" s="270"/>
      <c r="D8406" s="272"/>
      <c r="E8406" s="247"/>
      <c r="F8406" s="273"/>
      <c r="G8406" s="661"/>
      <c r="H8406" s="662"/>
    </row>
    <row r="8407" spans="1:8" s="240" customFormat="1">
      <c r="A8407" s="270"/>
      <c r="B8407" s="271"/>
      <c r="C8407" s="270"/>
      <c r="D8407" s="272"/>
      <c r="E8407" s="247"/>
      <c r="F8407" s="273"/>
      <c r="G8407" s="661"/>
      <c r="H8407" s="662"/>
    </row>
    <row r="8408" spans="1:8" s="240" customFormat="1">
      <c r="A8408" s="270"/>
      <c r="B8408" s="271"/>
      <c r="C8408" s="270"/>
      <c r="D8408" s="272"/>
      <c r="E8408" s="247"/>
      <c r="F8408" s="273"/>
      <c r="G8408" s="661"/>
      <c r="H8408" s="662"/>
    </row>
    <row r="8409" spans="1:8" s="240" customFormat="1">
      <c r="A8409" s="270"/>
      <c r="B8409" s="271"/>
      <c r="C8409" s="270"/>
      <c r="D8409" s="272"/>
      <c r="E8409" s="247"/>
      <c r="F8409" s="273"/>
      <c r="G8409" s="661"/>
      <c r="H8409" s="662"/>
    </row>
    <row r="8410" spans="1:8" s="240" customFormat="1">
      <c r="A8410" s="270"/>
      <c r="B8410" s="271"/>
      <c r="C8410" s="270"/>
      <c r="D8410" s="272"/>
      <c r="E8410" s="247"/>
      <c r="F8410" s="273"/>
      <c r="G8410" s="661"/>
      <c r="H8410" s="662"/>
    </row>
    <row r="8411" spans="1:8" s="240" customFormat="1">
      <c r="A8411" s="270"/>
      <c r="B8411" s="271"/>
      <c r="C8411" s="270"/>
      <c r="D8411" s="272"/>
      <c r="E8411" s="247"/>
      <c r="F8411" s="273"/>
      <c r="G8411" s="661"/>
      <c r="H8411" s="662"/>
    </row>
    <row r="8412" spans="1:8" s="240" customFormat="1">
      <c r="A8412" s="270"/>
      <c r="B8412" s="271"/>
      <c r="C8412" s="270"/>
      <c r="D8412" s="272"/>
      <c r="E8412" s="247"/>
      <c r="F8412" s="273"/>
      <c r="G8412" s="661"/>
      <c r="H8412" s="662"/>
    </row>
    <row r="8413" spans="1:8" s="240" customFormat="1">
      <c r="A8413" s="270"/>
      <c r="B8413" s="271"/>
      <c r="C8413" s="270"/>
      <c r="D8413" s="272"/>
      <c r="E8413" s="247"/>
      <c r="F8413" s="273"/>
      <c r="G8413" s="661"/>
      <c r="H8413" s="662"/>
    </row>
    <row r="8414" spans="1:8" s="240" customFormat="1">
      <c r="A8414" s="270"/>
      <c r="B8414" s="271"/>
      <c r="C8414" s="270"/>
      <c r="D8414" s="272"/>
      <c r="E8414" s="247"/>
      <c r="F8414" s="273"/>
      <c r="G8414" s="661"/>
      <c r="H8414" s="662"/>
    </row>
    <row r="8415" spans="1:8" s="240" customFormat="1">
      <c r="A8415" s="270"/>
      <c r="B8415" s="271"/>
      <c r="C8415" s="270"/>
      <c r="D8415" s="272"/>
      <c r="E8415" s="247"/>
      <c r="F8415" s="273"/>
      <c r="G8415" s="661"/>
      <c r="H8415" s="662"/>
    </row>
    <row r="8416" spans="1:8" s="240" customFormat="1">
      <c r="A8416" s="270"/>
      <c r="B8416" s="271"/>
      <c r="C8416" s="270"/>
      <c r="D8416" s="272"/>
      <c r="E8416" s="247"/>
      <c r="F8416" s="273"/>
      <c r="G8416" s="661"/>
      <c r="H8416" s="662"/>
    </row>
    <row r="8417" spans="1:8" s="240" customFormat="1">
      <c r="A8417" s="270"/>
      <c r="B8417" s="271"/>
      <c r="C8417" s="270"/>
      <c r="D8417" s="272"/>
      <c r="E8417" s="247"/>
      <c r="F8417" s="273"/>
      <c r="G8417" s="661"/>
      <c r="H8417" s="662"/>
    </row>
    <row r="8418" spans="1:8" s="240" customFormat="1">
      <c r="A8418" s="270"/>
      <c r="B8418" s="271"/>
      <c r="C8418" s="270"/>
      <c r="D8418" s="272"/>
      <c r="E8418" s="247"/>
      <c r="F8418" s="273"/>
      <c r="G8418" s="661"/>
      <c r="H8418" s="662"/>
    </row>
    <row r="8419" spans="1:8" s="240" customFormat="1">
      <c r="A8419" s="270"/>
      <c r="B8419" s="271"/>
      <c r="C8419" s="270"/>
      <c r="D8419" s="272"/>
      <c r="E8419" s="247"/>
      <c r="F8419" s="273"/>
      <c r="G8419" s="661"/>
      <c r="H8419" s="662"/>
    </row>
    <row r="8420" spans="1:8" s="240" customFormat="1">
      <c r="A8420" s="270"/>
      <c r="B8420" s="271"/>
      <c r="C8420" s="270"/>
      <c r="D8420" s="272"/>
      <c r="E8420" s="247"/>
      <c r="F8420" s="273"/>
      <c r="G8420" s="661"/>
      <c r="H8420" s="662"/>
    </row>
    <row r="8421" spans="1:8" s="240" customFormat="1">
      <c r="A8421" s="270"/>
      <c r="B8421" s="271"/>
      <c r="C8421" s="270"/>
      <c r="D8421" s="272"/>
      <c r="E8421" s="247"/>
      <c r="F8421" s="273"/>
      <c r="G8421" s="661"/>
      <c r="H8421" s="662"/>
    </row>
    <row r="8422" spans="1:8" s="240" customFormat="1">
      <c r="A8422" s="270"/>
      <c r="B8422" s="271"/>
      <c r="C8422" s="270"/>
      <c r="D8422" s="272"/>
      <c r="E8422" s="247"/>
      <c r="F8422" s="273"/>
      <c r="G8422" s="661"/>
      <c r="H8422" s="662"/>
    </row>
    <row r="8423" spans="1:8" s="240" customFormat="1">
      <c r="A8423" s="270"/>
      <c r="B8423" s="271"/>
      <c r="C8423" s="270"/>
      <c r="D8423" s="272"/>
      <c r="E8423" s="247"/>
      <c r="F8423" s="273"/>
      <c r="G8423" s="661"/>
      <c r="H8423" s="662"/>
    </row>
    <row r="8424" spans="1:8" s="240" customFormat="1">
      <c r="A8424" s="270"/>
      <c r="B8424" s="271"/>
      <c r="C8424" s="270"/>
      <c r="D8424" s="272"/>
      <c r="E8424" s="247"/>
      <c r="F8424" s="273"/>
      <c r="G8424" s="661"/>
      <c r="H8424" s="662"/>
    </row>
    <row r="8425" spans="1:8" s="240" customFormat="1">
      <c r="A8425" s="270"/>
      <c r="B8425" s="271"/>
      <c r="C8425" s="270"/>
      <c r="D8425" s="272"/>
      <c r="E8425" s="247"/>
      <c r="F8425" s="273"/>
      <c r="G8425" s="661"/>
      <c r="H8425" s="662"/>
    </row>
    <row r="8426" spans="1:8" s="240" customFormat="1">
      <c r="A8426" s="270"/>
      <c r="B8426" s="271"/>
      <c r="C8426" s="270"/>
      <c r="D8426" s="272"/>
      <c r="E8426" s="247"/>
      <c r="F8426" s="273"/>
      <c r="G8426" s="661"/>
      <c r="H8426" s="662"/>
    </row>
    <row r="8427" spans="1:8" s="240" customFormat="1">
      <c r="A8427" s="270"/>
      <c r="B8427" s="271"/>
      <c r="C8427" s="270"/>
      <c r="D8427" s="272"/>
      <c r="E8427" s="247"/>
      <c r="F8427" s="273"/>
      <c r="G8427" s="661"/>
      <c r="H8427" s="662"/>
    </row>
    <row r="8428" spans="1:8" s="240" customFormat="1">
      <c r="A8428" s="270"/>
      <c r="B8428" s="271"/>
      <c r="C8428" s="270"/>
      <c r="D8428" s="272"/>
      <c r="E8428" s="247"/>
      <c r="F8428" s="273"/>
      <c r="G8428" s="661"/>
      <c r="H8428" s="662"/>
    </row>
    <row r="8429" spans="1:8" s="240" customFormat="1">
      <c r="A8429" s="270"/>
      <c r="B8429" s="271"/>
      <c r="C8429" s="270"/>
      <c r="D8429" s="272"/>
      <c r="E8429" s="247"/>
      <c r="F8429" s="273"/>
      <c r="G8429" s="661"/>
      <c r="H8429" s="662"/>
    </row>
    <row r="8430" spans="1:8" s="240" customFormat="1">
      <c r="A8430" s="270"/>
      <c r="B8430" s="271"/>
      <c r="C8430" s="270"/>
      <c r="D8430" s="272"/>
      <c r="E8430" s="247"/>
      <c r="F8430" s="273"/>
      <c r="G8430" s="661"/>
      <c r="H8430" s="662"/>
    </row>
    <row r="8431" spans="1:8" s="240" customFormat="1">
      <c r="A8431" s="270"/>
      <c r="B8431" s="271"/>
      <c r="C8431" s="270"/>
      <c r="D8431" s="272"/>
      <c r="E8431" s="247"/>
      <c r="F8431" s="273"/>
      <c r="G8431" s="661"/>
      <c r="H8431" s="662"/>
    </row>
    <row r="8432" spans="1:8" s="240" customFormat="1">
      <c r="A8432" s="270"/>
      <c r="B8432" s="271"/>
      <c r="C8432" s="270"/>
      <c r="D8432" s="272"/>
      <c r="E8432" s="247"/>
      <c r="F8432" s="273"/>
      <c r="G8432" s="661"/>
      <c r="H8432" s="662"/>
    </row>
    <row r="8433" spans="1:8" s="240" customFormat="1">
      <c r="A8433" s="270"/>
      <c r="B8433" s="271"/>
      <c r="C8433" s="270"/>
      <c r="D8433" s="272"/>
      <c r="E8433" s="247"/>
      <c r="F8433" s="273"/>
      <c r="G8433" s="661"/>
      <c r="H8433" s="662"/>
    </row>
    <row r="8434" spans="1:8" s="240" customFormat="1">
      <c r="A8434" s="270"/>
      <c r="B8434" s="271"/>
      <c r="C8434" s="270"/>
      <c r="D8434" s="272"/>
      <c r="E8434" s="247"/>
      <c r="F8434" s="273"/>
      <c r="G8434" s="661"/>
      <c r="H8434" s="662"/>
    </row>
    <row r="8435" spans="1:8" s="240" customFormat="1">
      <c r="A8435" s="270"/>
      <c r="B8435" s="271"/>
      <c r="C8435" s="270"/>
      <c r="D8435" s="272"/>
      <c r="E8435" s="247"/>
      <c r="F8435" s="273"/>
      <c r="G8435" s="661"/>
      <c r="H8435" s="662"/>
    </row>
    <row r="8436" spans="1:8" s="240" customFormat="1">
      <c r="A8436" s="270"/>
      <c r="B8436" s="271"/>
      <c r="C8436" s="270"/>
      <c r="D8436" s="272"/>
      <c r="E8436" s="247"/>
      <c r="F8436" s="273"/>
      <c r="G8436" s="661"/>
      <c r="H8436" s="662"/>
    </row>
    <row r="8437" spans="1:8" s="240" customFormat="1">
      <c r="A8437" s="270"/>
      <c r="B8437" s="271"/>
      <c r="C8437" s="270"/>
      <c r="D8437" s="272"/>
      <c r="E8437" s="247"/>
      <c r="F8437" s="273"/>
      <c r="G8437" s="661"/>
      <c r="H8437" s="662"/>
    </row>
    <row r="8438" spans="1:8" s="240" customFormat="1">
      <c r="A8438" s="270"/>
      <c r="B8438" s="271"/>
      <c r="C8438" s="270"/>
      <c r="D8438" s="272"/>
      <c r="E8438" s="247"/>
      <c r="F8438" s="273"/>
      <c r="G8438" s="661"/>
      <c r="H8438" s="662"/>
    </row>
    <row r="8439" spans="1:8" s="240" customFormat="1">
      <c r="A8439" s="270"/>
      <c r="B8439" s="271"/>
      <c r="C8439" s="270"/>
      <c r="D8439" s="272"/>
      <c r="E8439" s="247"/>
      <c r="F8439" s="273"/>
      <c r="G8439" s="661"/>
      <c r="H8439" s="662"/>
    </row>
    <row r="8440" spans="1:8" s="240" customFormat="1">
      <c r="A8440" s="270"/>
      <c r="B8440" s="271"/>
      <c r="C8440" s="270"/>
      <c r="D8440" s="272"/>
      <c r="E8440" s="247"/>
      <c r="F8440" s="273"/>
      <c r="G8440" s="661"/>
      <c r="H8440" s="662"/>
    </row>
    <row r="8441" spans="1:8" s="240" customFormat="1">
      <c r="A8441" s="270"/>
      <c r="B8441" s="271"/>
      <c r="C8441" s="270"/>
      <c r="D8441" s="272"/>
      <c r="E8441" s="247"/>
      <c r="F8441" s="273"/>
      <c r="G8441" s="661"/>
      <c r="H8441" s="662"/>
    </row>
    <row r="8442" spans="1:8" s="240" customFormat="1">
      <c r="A8442" s="270"/>
      <c r="B8442" s="271"/>
      <c r="C8442" s="270"/>
      <c r="D8442" s="272"/>
      <c r="E8442" s="247"/>
      <c r="F8442" s="273"/>
      <c r="G8442" s="661"/>
      <c r="H8442" s="662"/>
    </row>
    <row r="8443" spans="1:8" s="240" customFormat="1">
      <c r="A8443" s="270"/>
      <c r="B8443" s="271"/>
      <c r="C8443" s="270"/>
      <c r="D8443" s="272"/>
      <c r="E8443" s="247"/>
      <c r="F8443" s="273"/>
      <c r="G8443" s="661"/>
      <c r="H8443" s="662"/>
    </row>
    <row r="8444" spans="1:8" s="240" customFormat="1">
      <c r="A8444" s="270"/>
      <c r="B8444" s="271"/>
      <c r="C8444" s="270"/>
      <c r="D8444" s="272"/>
      <c r="E8444" s="247"/>
      <c r="F8444" s="273"/>
      <c r="G8444" s="661"/>
      <c r="H8444" s="662"/>
    </row>
    <row r="8445" spans="1:8" s="240" customFormat="1">
      <c r="A8445" s="270"/>
      <c r="B8445" s="271"/>
      <c r="C8445" s="270"/>
      <c r="D8445" s="272"/>
      <c r="E8445" s="247"/>
      <c r="F8445" s="273"/>
      <c r="G8445" s="661"/>
      <c r="H8445" s="662"/>
    </row>
    <row r="8446" spans="1:8" s="240" customFormat="1">
      <c r="A8446" s="270"/>
      <c r="B8446" s="271"/>
      <c r="C8446" s="270"/>
      <c r="D8446" s="272"/>
      <c r="E8446" s="247"/>
      <c r="F8446" s="273"/>
      <c r="G8446" s="661"/>
      <c r="H8446" s="662"/>
    </row>
    <row r="8447" spans="1:8" s="240" customFormat="1">
      <c r="A8447" s="270"/>
      <c r="B8447" s="271"/>
      <c r="C8447" s="270"/>
      <c r="D8447" s="272"/>
      <c r="E8447" s="247"/>
      <c r="F8447" s="273"/>
      <c r="G8447" s="661"/>
      <c r="H8447" s="662"/>
    </row>
    <row r="8448" spans="1:8" s="240" customFormat="1">
      <c r="A8448" s="270"/>
      <c r="B8448" s="271"/>
      <c r="C8448" s="270"/>
      <c r="D8448" s="272"/>
      <c r="E8448" s="247"/>
      <c r="F8448" s="273"/>
      <c r="G8448" s="661"/>
      <c r="H8448" s="662"/>
    </row>
    <row r="8449" spans="1:8" s="240" customFormat="1">
      <c r="A8449" s="270"/>
      <c r="B8449" s="271"/>
      <c r="C8449" s="270"/>
      <c r="D8449" s="272"/>
      <c r="E8449" s="247"/>
      <c r="F8449" s="273"/>
      <c r="G8449" s="661"/>
      <c r="H8449" s="662"/>
    </row>
    <row r="8450" spans="1:8" s="240" customFormat="1">
      <c r="A8450" s="270"/>
      <c r="B8450" s="271"/>
      <c r="C8450" s="270"/>
      <c r="D8450" s="272"/>
      <c r="E8450" s="247"/>
      <c r="F8450" s="273"/>
      <c r="G8450" s="661"/>
      <c r="H8450" s="662"/>
    </row>
    <row r="8451" spans="1:8" s="240" customFormat="1">
      <c r="A8451" s="270"/>
      <c r="B8451" s="271"/>
      <c r="C8451" s="270"/>
      <c r="D8451" s="272"/>
      <c r="E8451" s="247"/>
      <c r="F8451" s="273"/>
      <c r="G8451" s="661"/>
      <c r="H8451" s="662"/>
    </row>
    <row r="8452" spans="1:8" s="240" customFormat="1">
      <c r="A8452" s="270"/>
      <c r="B8452" s="271"/>
      <c r="C8452" s="270"/>
      <c r="D8452" s="272"/>
      <c r="E8452" s="247"/>
      <c r="F8452" s="273"/>
      <c r="G8452" s="661"/>
      <c r="H8452" s="662"/>
    </row>
    <row r="8453" spans="1:8" s="240" customFormat="1">
      <c r="A8453" s="270"/>
      <c r="B8453" s="271"/>
      <c r="C8453" s="270"/>
      <c r="D8453" s="272"/>
      <c r="E8453" s="247"/>
      <c r="F8453" s="273"/>
      <c r="G8453" s="661"/>
      <c r="H8453" s="662"/>
    </row>
    <row r="8454" spans="1:8" s="240" customFormat="1">
      <c r="A8454" s="270"/>
      <c r="B8454" s="271"/>
      <c r="C8454" s="270"/>
      <c r="D8454" s="272"/>
      <c r="E8454" s="247"/>
      <c r="F8454" s="273"/>
      <c r="G8454" s="661"/>
      <c r="H8454" s="662"/>
    </row>
    <row r="8455" spans="1:8" s="240" customFormat="1">
      <c r="A8455" s="270"/>
      <c r="B8455" s="271"/>
      <c r="C8455" s="270"/>
      <c r="D8455" s="272"/>
      <c r="E8455" s="247"/>
      <c r="F8455" s="273"/>
      <c r="G8455" s="661"/>
      <c r="H8455" s="662"/>
    </row>
    <row r="8456" spans="1:8" s="240" customFormat="1">
      <c r="A8456" s="270"/>
      <c r="B8456" s="271"/>
      <c r="C8456" s="270"/>
      <c r="D8456" s="272"/>
      <c r="E8456" s="247"/>
      <c r="F8456" s="273"/>
      <c r="G8456" s="661"/>
      <c r="H8456" s="662"/>
    </row>
    <row r="8457" spans="1:8" s="240" customFormat="1">
      <c r="A8457" s="270"/>
      <c r="B8457" s="271"/>
      <c r="C8457" s="270"/>
      <c r="D8457" s="272"/>
      <c r="E8457" s="247"/>
      <c r="F8457" s="273"/>
      <c r="G8457" s="661"/>
      <c r="H8457" s="662"/>
    </row>
    <row r="8458" spans="1:8" s="240" customFormat="1">
      <c r="A8458" s="270"/>
      <c r="B8458" s="271"/>
      <c r="C8458" s="270"/>
      <c r="D8458" s="272"/>
      <c r="E8458" s="247"/>
      <c r="F8458" s="273"/>
      <c r="G8458" s="661"/>
      <c r="H8458" s="662"/>
    </row>
    <row r="8459" spans="1:8" s="240" customFormat="1">
      <c r="A8459" s="270"/>
      <c r="B8459" s="271"/>
      <c r="C8459" s="270"/>
      <c r="D8459" s="272"/>
      <c r="E8459" s="247"/>
      <c r="F8459" s="273"/>
      <c r="G8459" s="661"/>
      <c r="H8459" s="662"/>
    </row>
    <row r="8460" spans="1:8" s="240" customFormat="1">
      <c r="A8460" s="270"/>
      <c r="B8460" s="271"/>
      <c r="C8460" s="270"/>
      <c r="D8460" s="272"/>
      <c r="E8460" s="247"/>
      <c r="F8460" s="273"/>
      <c r="G8460" s="661"/>
      <c r="H8460" s="662"/>
    </row>
    <row r="8461" spans="1:8" s="240" customFormat="1">
      <c r="A8461" s="270"/>
      <c r="B8461" s="271"/>
      <c r="C8461" s="270"/>
      <c r="D8461" s="272"/>
      <c r="E8461" s="247"/>
      <c r="F8461" s="273"/>
      <c r="G8461" s="661"/>
      <c r="H8461" s="662"/>
    </row>
    <row r="8462" spans="1:8" s="240" customFormat="1">
      <c r="A8462" s="270"/>
      <c r="B8462" s="271"/>
      <c r="C8462" s="270"/>
      <c r="D8462" s="272"/>
      <c r="E8462" s="247"/>
      <c r="F8462" s="273"/>
      <c r="G8462" s="661"/>
      <c r="H8462" s="662"/>
    </row>
    <row r="8463" spans="1:8" s="240" customFormat="1">
      <c r="A8463" s="270"/>
      <c r="B8463" s="271"/>
      <c r="C8463" s="270"/>
      <c r="D8463" s="272"/>
      <c r="E8463" s="247"/>
      <c r="F8463" s="273"/>
      <c r="G8463" s="661"/>
      <c r="H8463" s="662"/>
    </row>
    <row r="8464" spans="1:8" s="240" customFormat="1">
      <c r="A8464" s="270"/>
      <c r="B8464" s="271"/>
      <c r="C8464" s="270"/>
      <c r="D8464" s="272"/>
      <c r="E8464" s="247"/>
      <c r="F8464" s="273"/>
      <c r="G8464" s="661"/>
      <c r="H8464" s="662"/>
    </row>
    <row r="8465" spans="1:8" s="240" customFormat="1">
      <c r="A8465" s="270"/>
      <c r="B8465" s="271"/>
      <c r="C8465" s="270"/>
      <c r="D8465" s="272"/>
      <c r="E8465" s="247"/>
      <c r="F8465" s="273"/>
      <c r="G8465" s="661"/>
      <c r="H8465" s="662"/>
    </row>
    <row r="8466" spans="1:8" s="240" customFormat="1">
      <c r="A8466" s="270"/>
      <c r="B8466" s="271"/>
      <c r="C8466" s="270"/>
      <c r="D8466" s="272"/>
      <c r="E8466" s="247"/>
      <c r="F8466" s="273"/>
      <c r="G8466" s="661"/>
      <c r="H8466" s="662"/>
    </row>
    <row r="8467" spans="1:8" s="240" customFormat="1">
      <c r="A8467" s="270"/>
      <c r="B8467" s="271"/>
      <c r="C8467" s="270"/>
      <c r="D8467" s="272"/>
      <c r="E8467" s="247"/>
      <c r="F8467" s="273"/>
      <c r="G8467" s="661"/>
      <c r="H8467" s="662"/>
    </row>
    <row r="8468" spans="1:8" s="240" customFormat="1">
      <c r="A8468" s="270"/>
      <c r="B8468" s="271"/>
      <c r="C8468" s="270"/>
      <c r="D8468" s="272"/>
      <c r="E8468" s="247"/>
      <c r="F8468" s="273"/>
      <c r="G8468" s="661"/>
      <c r="H8468" s="662"/>
    </row>
    <row r="8469" spans="1:8" s="240" customFormat="1">
      <c r="A8469" s="270"/>
      <c r="B8469" s="271"/>
      <c r="C8469" s="270"/>
      <c r="D8469" s="272"/>
      <c r="E8469" s="247"/>
      <c r="F8469" s="273"/>
      <c r="G8469" s="661"/>
      <c r="H8469" s="662"/>
    </row>
    <row r="8470" spans="1:8" s="240" customFormat="1">
      <c r="A8470" s="270"/>
      <c r="B8470" s="271"/>
      <c r="C8470" s="270"/>
      <c r="D8470" s="272"/>
      <c r="E8470" s="247"/>
      <c r="F8470" s="273"/>
      <c r="G8470" s="661"/>
      <c r="H8470" s="662"/>
    </row>
    <row r="8471" spans="1:8" s="240" customFormat="1">
      <c r="A8471" s="270"/>
      <c r="B8471" s="271"/>
      <c r="C8471" s="270"/>
      <c r="D8471" s="272"/>
      <c r="E8471" s="247"/>
      <c r="F8471" s="273"/>
      <c r="G8471" s="661"/>
      <c r="H8471" s="662"/>
    </row>
    <row r="8472" spans="1:8" s="240" customFormat="1">
      <c r="A8472" s="270"/>
      <c r="B8472" s="271"/>
      <c r="C8472" s="270"/>
      <c r="D8472" s="272"/>
      <c r="E8472" s="247"/>
      <c r="F8472" s="273"/>
      <c r="G8472" s="661"/>
      <c r="H8472" s="662"/>
    </row>
    <row r="8473" spans="1:8" s="240" customFormat="1">
      <c r="A8473" s="270"/>
      <c r="B8473" s="271"/>
      <c r="C8473" s="270"/>
      <c r="D8473" s="272"/>
      <c r="E8473" s="247"/>
      <c r="F8473" s="273"/>
      <c r="G8473" s="661"/>
      <c r="H8473" s="662"/>
    </row>
    <row r="8474" spans="1:8" s="240" customFormat="1">
      <c r="A8474" s="270"/>
      <c r="B8474" s="271"/>
      <c r="C8474" s="270"/>
      <c r="D8474" s="272"/>
      <c r="E8474" s="247"/>
      <c r="F8474" s="273"/>
      <c r="G8474" s="661"/>
      <c r="H8474" s="662"/>
    </row>
    <row r="8475" spans="1:8" s="240" customFormat="1">
      <c r="A8475" s="270"/>
      <c r="B8475" s="271"/>
      <c r="C8475" s="270"/>
      <c r="D8475" s="272"/>
      <c r="E8475" s="247"/>
      <c r="F8475" s="273"/>
      <c r="G8475" s="661"/>
      <c r="H8475" s="662"/>
    </row>
    <row r="8476" spans="1:8" s="240" customFormat="1">
      <c r="A8476" s="270"/>
      <c r="B8476" s="271"/>
      <c r="C8476" s="270"/>
      <c r="D8476" s="272"/>
      <c r="E8476" s="247"/>
      <c r="F8476" s="273"/>
      <c r="G8476" s="661"/>
      <c r="H8476" s="662"/>
    </row>
    <row r="8477" spans="1:8" s="240" customFormat="1">
      <c r="A8477" s="270"/>
      <c r="B8477" s="271"/>
      <c r="C8477" s="270"/>
      <c r="D8477" s="272"/>
      <c r="E8477" s="247"/>
      <c r="F8477" s="273"/>
      <c r="G8477" s="661"/>
      <c r="H8477" s="662"/>
    </row>
    <row r="8478" spans="1:8" s="240" customFormat="1">
      <c r="A8478" s="270"/>
      <c r="B8478" s="271"/>
      <c r="C8478" s="270"/>
      <c r="D8478" s="272"/>
      <c r="E8478" s="247"/>
      <c r="F8478" s="273"/>
      <c r="G8478" s="661"/>
      <c r="H8478" s="662"/>
    </row>
    <row r="8479" spans="1:8" s="240" customFormat="1">
      <c r="A8479" s="270"/>
      <c r="B8479" s="271"/>
      <c r="C8479" s="270"/>
      <c r="D8479" s="272"/>
      <c r="E8479" s="247"/>
      <c r="F8479" s="273"/>
      <c r="G8479" s="661"/>
      <c r="H8479" s="662"/>
    </row>
    <row r="8480" spans="1:8" s="240" customFormat="1">
      <c r="A8480" s="270"/>
      <c r="B8480" s="271"/>
      <c r="C8480" s="270"/>
      <c r="D8480" s="272"/>
      <c r="E8480" s="247"/>
      <c r="F8480" s="273"/>
      <c r="G8480" s="661"/>
      <c r="H8480" s="662"/>
    </row>
    <row r="8481" spans="1:8" s="240" customFormat="1">
      <c r="A8481" s="270"/>
      <c r="B8481" s="271"/>
      <c r="C8481" s="270"/>
      <c r="D8481" s="272"/>
      <c r="E8481" s="247"/>
      <c r="F8481" s="273"/>
      <c r="G8481" s="661"/>
      <c r="H8481" s="662"/>
    </row>
    <row r="8482" spans="1:8" s="240" customFormat="1">
      <c r="A8482" s="270"/>
      <c r="B8482" s="271"/>
      <c r="C8482" s="270"/>
      <c r="D8482" s="272"/>
      <c r="E8482" s="247"/>
      <c r="F8482" s="273"/>
      <c r="G8482" s="661"/>
      <c r="H8482" s="662"/>
    </row>
    <row r="8483" spans="1:8" s="240" customFormat="1">
      <c r="A8483" s="270"/>
      <c r="B8483" s="271"/>
      <c r="C8483" s="270"/>
      <c r="D8483" s="272"/>
      <c r="E8483" s="247"/>
      <c r="F8483" s="273"/>
      <c r="G8483" s="661"/>
      <c r="H8483" s="662"/>
    </row>
    <row r="8484" spans="1:8" s="240" customFormat="1">
      <c r="A8484" s="270"/>
      <c r="B8484" s="271"/>
      <c r="C8484" s="270"/>
      <c r="D8484" s="272"/>
      <c r="E8484" s="247"/>
      <c r="F8484" s="273"/>
      <c r="G8484" s="661"/>
      <c r="H8484" s="662"/>
    </row>
    <row r="8485" spans="1:8" s="240" customFormat="1">
      <c r="A8485" s="270"/>
      <c r="B8485" s="271"/>
      <c r="C8485" s="270"/>
      <c r="D8485" s="272"/>
      <c r="E8485" s="247"/>
      <c r="F8485" s="273"/>
      <c r="G8485" s="661"/>
      <c r="H8485" s="662"/>
    </row>
    <row r="8486" spans="1:8" s="240" customFormat="1">
      <c r="A8486" s="270"/>
      <c r="B8486" s="271"/>
      <c r="C8486" s="270"/>
      <c r="D8486" s="272"/>
      <c r="E8486" s="247"/>
      <c r="F8486" s="273"/>
      <c r="G8486" s="661"/>
      <c r="H8486" s="662"/>
    </row>
    <row r="8487" spans="1:8" s="240" customFormat="1">
      <c r="A8487" s="270"/>
      <c r="B8487" s="271"/>
      <c r="C8487" s="270"/>
      <c r="D8487" s="272"/>
      <c r="E8487" s="247"/>
      <c r="F8487" s="273"/>
      <c r="G8487" s="661"/>
      <c r="H8487" s="662"/>
    </row>
    <row r="8488" spans="1:8" s="240" customFormat="1">
      <c r="A8488" s="270"/>
      <c r="B8488" s="271"/>
      <c r="C8488" s="270"/>
      <c r="D8488" s="272"/>
      <c r="E8488" s="247"/>
      <c r="F8488" s="273"/>
      <c r="G8488" s="661"/>
      <c r="H8488" s="662"/>
    </row>
    <row r="8489" spans="1:8" s="240" customFormat="1">
      <c r="A8489" s="270"/>
      <c r="B8489" s="271"/>
      <c r="C8489" s="270"/>
      <c r="D8489" s="272"/>
      <c r="E8489" s="247"/>
      <c r="F8489" s="273"/>
      <c r="G8489" s="661"/>
      <c r="H8489" s="662"/>
    </row>
    <row r="8490" spans="1:8" s="240" customFormat="1">
      <c r="A8490" s="270"/>
      <c r="B8490" s="271"/>
      <c r="C8490" s="270"/>
      <c r="D8490" s="272"/>
      <c r="E8490" s="247"/>
      <c r="F8490" s="273"/>
      <c r="G8490" s="661"/>
      <c r="H8490" s="662"/>
    </row>
    <row r="8491" spans="1:8" s="240" customFormat="1">
      <c r="A8491" s="270"/>
      <c r="B8491" s="271"/>
      <c r="C8491" s="270"/>
      <c r="D8491" s="272"/>
      <c r="E8491" s="247"/>
      <c r="F8491" s="273"/>
      <c r="G8491" s="661"/>
      <c r="H8491" s="662"/>
    </row>
    <row r="8492" spans="1:8" s="240" customFormat="1">
      <c r="A8492" s="270"/>
      <c r="B8492" s="271"/>
      <c r="C8492" s="270"/>
      <c r="D8492" s="272"/>
      <c r="E8492" s="247"/>
      <c r="F8492" s="273"/>
      <c r="G8492" s="661"/>
      <c r="H8492" s="662"/>
    </row>
    <row r="8493" spans="1:8" s="240" customFormat="1">
      <c r="A8493" s="270"/>
      <c r="B8493" s="271"/>
      <c r="C8493" s="270"/>
      <c r="D8493" s="272"/>
      <c r="E8493" s="247"/>
      <c r="F8493" s="273"/>
      <c r="G8493" s="661"/>
      <c r="H8493" s="662"/>
    </row>
    <row r="8494" spans="1:8" s="240" customFormat="1">
      <c r="A8494" s="270"/>
      <c r="B8494" s="271"/>
      <c r="C8494" s="270"/>
      <c r="D8494" s="272"/>
      <c r="E8494" s="247"/>
      <c r="F8494" s="273"/>
      <c r="G8494" s="661"/>
      <c r="H8494" s="662"/>
    </row>
    <row r="8495" spans="1:8" s="240" customFormat="1">
      <c r="A8495" s="270"/>
      <c r="B8495" s="271"/>
      <c r="C8495" s="270"/>
      <c r="D8495" s="272"/>
      <c r="E8495" s="247"/>
      <c r="F8495" s="273"/>
      <c r="G8495" s="661"/>
      <c r="H8495" s="662"/>
    </row>
    <row r="8496" spans="1:8" s="240" customFormat="1">
      <c r="A8496" s="270"/>
      <c r="B8496" s="271"/>
      <c r="C8496" s="270"/>
      <c r="D8496" s="272"/>
      <c r="E8496" s="247"/>
      <c r="F8496" s="273"/>
      <c r="G8496" s="661"/>
      <c r="H8496" s="662"/>
    </row>
    <row r="8497" spans="1:8" s="240" customFormat="1">
      <c r="A8497" s="270"/>
      <c r="B8497" s="271"/>
      <c r="C8497" s="270"/>
      <c r="D8497" s="272"/>
      <c r="E8497" s="247"/>
      <c r="F8497" s="273"/>
      <c r="G8497" s="661"/>
      <c r="H8497" s="662"/>
    </row>
    <row r="8498" spans="1:8" s="240" customFormat="1">
      <c r="A8498" s="270"/>
      <c r="B8498" s="271"/>
      <c r="C8498" s="270"/>
      <c r="D8498" s="272"/>
      <c r="E8498" s="247"/>
      <c r="F8498" s="273"/>
      <c r="G8498" s="661"/>
      <c r="H8498" s="662"/>
    </row>
    <row r="8499" spans="1:8" s="240" customFormat="1">
      <c r="A8499" s="270"/>
      <c r="B8499" s="271"/>
      <c r="C8499" s="270"/>
      <c r="D8499" s="272"/>
      <c r="E8499" s="247"/>
      <c r="F8499" s="273"/>
      <c r="G8499" s="661"/>
      <c r="H8499" s="662"/>
    </row>
    <row r="8500" spans="1:8" s="240" customFormat="1">
      <c r="A8500" s="270"/>
      <c r="B8500" s="271"/>
      <c r="C8500" s="270"/>
      <c r="D8500" s="272"/>
      <c r="E8500" s="247"/>
      <c r="F8500" s="273"/>
      <c r="G8500" s="661"/>
      <c r="H8500" s="662"/>
    </row>
    <row r="8501" spans="1:8" s="240" customFormat="1">
      <c r="A8501" s="270"/>
      <c r="B8501" s="271"/>
      <c r="C8501" s="270"/>
      <c r="D8501" s="272"/>
      <c r="E8501" s="247"/>
      <c r="F8501" s="273"/>
      <c r="G8501" s="661"/>
      <c r="H8501" s="662"/>
    </row>
    <row r="8502" spans="1:8" s="240" customFormat="1">
      <c r="A8502" s="270"/>
      <c r="B8502" s="271"/>
      <c r="C8502" s="270"/>
      <c r="D8502" s="272"/>
      <c r="E8502" s="247"/>
      <c r="F8502" s="273"/>
      <c r="G8502" s="661"/>
      <c r="H8502" s="662"/>
    </row>
    <row r="8503" spans="1:8" s="240" customFormat="1">
      <c r="A8503" s="270"/>
      <c r="B8503" s="271"/>
      <c r="C8503" s="270"/>
      <c r="D8503" s="272"/>
      <c r="E8503" s="247"/>
      <c r="F8503" s="273"/>
      <c r="G8503" s="661"/>
      <c r="H8503" s="662"/>
    </row>
    <row r="8504" spans="1:8" s="240" customFormat="1">
      <c r="A8504" s="270"/>
      <c r="B8504" s="271"/>
      <c r="C8504" s="270"/>
      <c r="D8504" s="272"/>
      <c r="E8504" s="247"/>
      <c r="F8504" s="273"/>
      <c r="G8504" s="661"/>
      <c r="H8504" s="662"/>
    </row>
    <row r="8505" spans="1:8" s="240" customFormat="1">
      <c r="A8505" s="270"/>
      <c r="B8505" s="271"/>
      <c r="C8505" s="270"/>
      <c r="D8505" s="272"/>
      <c r="E8505" s="247"/>
      <c r="F8505" s="273"/>
      <c r="G8505" s="661"/>
      <c r="H8505" s="662"/>
    </row>
    <row r="8506" spans="1:8" s="240" customFormat="1">
      <c r="A8506" s="270"/>
      <c r="B8506" s="271"/>
      <c r="C8506" s="270"/>
      <c r="D8506" s="272"/>
      <c r="E8506" s="247"/>
      <c r="F8506" s="273"/>
      <c r="G8506" s="661"/>
      <c r="H8506" s="662"/>
    </row>
    <row r="8507" spans="1:8" s="240" customFormat="1">
      <c r="A8507" s="270"/>
      <c r="B8507" s="271"/>
      <c r="C8507" s="270"/>
      <c r="D8507" s="272"/>
      <c r="E8507" s="247"/>
      <c r="F8507" s="273"/>
      <c r="G8507" s="661"/>
      <c r="H8507" s="662"/>
    </row>
    <row r="8508" spans="1:8" s="240" customFormat="1">
      <c r="A8508" s="270"/>
      <c r="B8508" s="271"/>
      <c r="C8508" s="270"/>
      <c r="D8508" s="272"/>
      <c r="E8508" s="247"/>
      <c r="F8508" s="273"/>
      <c r="G8508" s="661"/>
      <c r="H8508" s="662"/>
    </row>
    <row r="8509" spans="1:8" s="240" customFormat="1">
      <c r="A8509" s="270"/>
      <c r="B8509" s="271"/>
      <c r="C8509" s="270"/>
      <c r="D8509" s="272"/>
      <c r="E8509" s="247"/>
      <c r="F8509" s="273"/>
      <c r="G8509" s="661"/>
      <c r="H8509" s="662"/>
    </row>
    <row r="8510" spans="1:8" s="240" customFormat="1">
      <c r="A8510" s="270"/>
      <c r="B8510" s="271"/>
      <c r="C8510" s="270"/>
      <c r="D8510" s="272"/>
      <c r="E8510" s="247"/>
      <c r="F8510" s="273"/>
      <c r="G8510" s="661"/>
      <c r="H8510" s="662"/>
    </row>
    <row r="8511" spans="1:8" s="240" customFormat="1">
      <c r="A8511" s="270"/>
      <c r="B8511" s="271"/>
      <c r="C8511" s="270"/>
      <c r="D8511" s="272"/>
      <c r="E8511" s="247"/>
      <c r="F8511" s="273"/>
      <c r="G8511" s="661"/>
      <c r="H8511" s="662"/>
    </row>
    <row r="8512" spans="1:8" s="240" customFormat="1">
      <c r="A8512" s="270"/>
      <c r="B8512" s="271"/>
      <c r="C8512" s="270"/>
      <c r="D8512" s="272"/>
      <c r="E8512" s="247"/>
      <c r="F8512" s="273"/>
      <c r="G8512" s="661"/>
      <c r="H8512" s="662"/>
    </row>
    <row r="8513" spans="1:8" s="240" customFormat="1">
      <c r="A8513" s="270"/>
      <c r="B8513" s="271"/>
      <c r="C8513" s="270"/>
      <c r="D8513" s="272"/>
      <c r="E8513" s="247"/>
      <c r="F8513" s="273"/>
      <c r="G8513" s="661"/>
      <c r="H8513" s="662"/>
    </row>
    <row r="8514" spans="1:8" s="240" customFormat="1">
      <c r="A8514" s="270"/>
      <c r="B8514" s="271"/>
      <c r="C8514" s="270"/>
      <c r="D8514" s="272"/>
      <c r="E8514" s="247"/>
      <c r="F8514" s="273"/>
      <c r="G8514" s="661"/>
      <c r="H8514" s="662"/>
    </row>
    <row r="8515" spans="1:8" s="240" customFormat="1">
      <c r="A8515" s="270"/>
      <c r="B8515" s="271"/>
      <c r="C8515" s="270"/>
      <c r="D8515" s="272"/>
      <c r="E8515" s="247"/>
      <c r="F8515" s="273"/>
      <c r="G8515" s="661"/>
      <c r="H8515" s="662"/>
    </row>
    <row r="8516" spans="1:8" s="240" customFormat="1">
      <c r="A8516" s="270"/>
      <c r="B8516" s="271"/>
      <c r="C8516" s="270"/>
      <c r="D8516" s="272"/>
      <c r="E8516" s="247"/>
      <c r="F8516" s="273"/>
      <c r="G8516" s="661"/>
      <c r="H8516" s="662"/>
    </row>
    <row r="8517" spans="1:8" s="240" customFormat="1">
      <c r="A8517" s="270"/>
      <c r="B8517" s="271"/>
      <c r="C8517" s="270"/>
      <c r="D8517" s="272"/>
      <c r="E8517" s="247"/>
      <c r="F8517" s="273"/>
      <c r="G8517" s="661"/>
      <c r="H8517" s="662"/>
    </row>
    <row r="8518" spans="1:8" s="240" customFormat="1">
      <c r="A8518" s="270"/>
      <c r="B8518" s="271"/>
      <c r="C8518" s="270"/>
      <c r="D8518" s="272"/>
      <c r="E8518" s="247"/>
      <c r="F8518" s="273"/>
      <c r="G8518" s="661"/>
      <c r="H8518" s="662"/>
    </row>
    <row r="8519" spans="1:8" s="240" customFormat="1">
      <c r="A8519" s="270"/>
      <c r="B8519" s="271"/>
      <c r="C8519" s="270"/>
      <c r="D8519" s="272"/>
      <c r="E8519" s="247"/>
      <c r="F8519" s="273"/>
      <c r="G8519" s="661"/>
      <c r="H8519" s="662"/>
    </row>
    <row r="8520" spans="1:8" s="240" customFormat="1">
      <c r="A8520" s="270"/>
      <c r="B8520" s="271"/>
      <c r="C8520" s="270"/>
      <c r="D8520" s="272"/>
      <c r="E8520" s="247"/>
      <c r="F8520" s="273"/>
      <c r="G8520" s="661"/>
      <c r="H8520" s="662"/>
    </row>
    <row r="8521" spans="1:8" s="240" customFormat="1">
      <c r="A8521" s="270"/>
      <c r="B8521" s="271"/>
      <c r="C8521" s="270"/>
      <c r="D8521" s="272"/>
      <c r="E8521" s="247"/>
      <c r="F8521" s="273"/>
      <c r="G8521" s="661"/>
      <c r="H8521" s="662"/>
    </row>
    <row r="8522" spans="1:8" s="240" customFormat="1">
      <c r="A8522" s="270"/>
      <c r="B8522" s="271"/>
      <c r="C8522" s="270"/>
      <c r="D8522" s="272"/>
      <c r="E8522" s="247"/>
      <c r="F8522" s="273"/>
      <c r="G8522" s="661"/>
      <c r="H8522" s="662"/>
    </row>
    <row r="8523" spans="1:8" s="240" customFormat="1">
      <c r="A8523" s="270"/>
      <c r="B8523" s="271"/>
      <c r="C8523" s="270"/>
      <c r="D8523" s="272"/>
      <c r="E8523" s="247"/>
      <c r="F8523" s="273"/>
      <c r="G8523" s="661"/>
      <c r="H8523" s="662"/>
    </row>
    <row r="8524" spans="1:8" s="240" customFormat="1">
      <c r="A8524" s="270"/>
      <c r="B8524" s="271"/>
      <c r="C8524" s="270"/>
      <c r="D8524" s="272"/>
      <c r="E8524" s="247"/>
      <c r="F8524" s="273"/>
      <c r="G8524" s="661"/>
      <c r="H8524" s="662"/>
    </row>
    <row r="8525" spans="1:8" s="240" customFormat="1">
      <c r="A8525" s="270"/>
      <c r="B8525" s="271"/>
      <c r="C8525" s="270"/>
      <c r="D8525" s="272"/>
      <c r="E8525" s="247"/>
      <c r="F8525" s="273"/>
      <c r="G8525" s="661"/>
      <c r="H8525" s="662"/>
    </row>
    <row r="8526" spans="1:8" s="240" customFormat="1">
      <c r="A8526" s="270"/>
      <c r="B8526" s="271"/>
      <c r="C8526" s="270"/>
      <c r="D8526" s="272"/>
      <c r="E8526" s="247"/>
      <c r="F8526" s="273"/>
      <c r="G8526" s="661"/>
      <c r="H8526" s="662"/>
    </row>
    <row r="8527" spans="1:8" s="240" customFormat="1">
      <c r="A8527" s="270"/>
      <c r="B8527" s="271"/>
      <c r="C8527" s="270"/>
      <c r="D8527" s="272"/>
      <c r="E8527" s="247"/>
      <c r="F8527" s="273"/>
      <c r="G8527" s="661"/>
      <c r="H8527" s="662"/>
    </row>
    <row r="8528" spans="1:8" s="240" customFormat="1">
      <c r="A8528" s="270"/>
      <c r="B8528" s="271"/>
      <c r="C8528" s="270"/>
      <c r="D8528" s="272"/>
      <c r="E8528" s="247"/>
      <c r="F8528" s="273"/>
      <c r="G8528" s="661"/>
      <c r="H8528" s="662"/>
    </row>
    <row r="8529" spans="1:8" s="240" customFormat="1">
      <c r="A8529" s="270"/>
      <c r="B8529" s="271"/>
      <c r="C8529" s="270"/>
      <c r="D8529" s="272"/>
      <c r="E8529" s="247"/>
      <c r="F8529" s="273"/>
      <c r="G8529" s="661"/>
      <c r="H8529" s="662"/>
    </row>
    <row r="8530" spans="1:8" s="240" customFormat="1">
      <c r="A8530" s="270"/>
      <c r="B8530" s="271"/>
      <c r="C8530" s="270"/>
      <c r="D8530" s="272"/>
      <c r="E8530" s="247"/>
      <c r="F8530" s="273"/>
      <c r="G8530" s="661"/>
      <c r="H8530" s="662"/>
    </row>
    <row r="8531" spans="1:8" s="240" customFormat="1">
      <c r="A8531" s="270"/>
      <c r="B8531" s="271"/>
      <c r="C8531" s="270"/>
      <c r="D8531" s="272"/>
      <c r="E8531" s="247"/>
      <c r="F8531" s="273"/>
      <c r="G8531" s="661"/>
      <c r="H8531" s="662"/>
    </row>
    <row r="8532" spans="1:8" s="240" customFormat="1">
      <c r="A8532" s="270"/>
      <c r="B8532" s="271"/>
      <c r="C8532" s="270"/>
      <c r="D8532" s="272"/>
      <c r="E8532" s="247"/>
      <c r="F8532" s="273"/>
      <c r="G8532" s="661"/>
      <c r="H8532" s="662"/>
    </row>
    <row r="8533" spans="1:8" s="240" customFormat="1">
      <c r="A8533" s="270"/>
      <c r="B8533" s="271"/>
      <c r="C8533" s="270"/>
      <c r="D8533" s="272"/>
      <c r="E8533" s="247"/>
      <c r="F8533" s="273"/>
      <c r="G8533" s="661"/>
      <c r="H8533" s="662"/>
    </row>
    <row r="8534" spans="1:8" s="240" customFormat="1">
      <c r="A8534" s="270"/>
      <c r="B8534" s="271"/>
      <c r="C8534" s="270"/>
      <c r="D8534" s="272"/>
      <c r="E8534" s="247"/>
      <c r="F8534" s="273"/>
      <c r="G8534" s="661"/>
      <c r="H8534" s="662"/>
    </row>
    <row r="8535" spans="1:8" s="240" customFormat="1">
      <c r="A8535" s="270"/>
      <c r="B8535" s="271"/>
      <c r="C8535" s="270"/>
      <c r="D8535" s="272"/>
      <c r="E8535" s="247"/>
      <c r="F8535" s="273"/>
      <c r="G8535" s="661"/>
      <c r="H8535" s="662"/>
    </row>
    <row r="8536" spans="1:8" s="240" customFormat="1">
      <c r="A8536" s="270"/>
      <c r="B8536" s="271"/>
      <c r="C8536" s="270"/>
      <c r="D8536" s="272"/>
      <c r="E8536" s="247"/>
      <c r="F8536" s="273"/>
      <c r="G8536" s="661"/>
      <c r="H8536" s="662"/>
    </row>
    <row r="8537" spans="1:8" s="240" customFormat="1">
      <c r="A8537" s="270"/>
      <c r="B8537" s="271"/>
      <c r="C8537" s="270"/>
      <c r="D8537" s="272"/>
      <c r="E8537" s="247"/>
      <c r="F8537" s="273"/>
      <c r="G8537" s="661"/>
      <c r="H8537" s="662"/>
    </row>
    <row r="8538" spans="1:8" s="240" customFormat="1">
      <c r="A8538" s="270"/>
      <c r="B8538" s="271"/>
      <c r="C8538" s="270"/>
      <c r="D8538" s="272"/>
      <c r="E8538" s="247"/>
      <c r="F8538" s="273"/>
      <c r="G8538" s="661"/>
      <c r="H8538" s="662"/>
    </row>
    <row r="8539" spans="1:8" s="240" customFormat="1">
      <c r="A8539" s="270"/>
      <c r="B8539" s="271"/>
      <c r="C8539" s="270"/>
      <c r="D8539" s="272"/>
      <c r="E8539" s="247"/>
      <c r="F8539" s="273"/>
      <c r="G8539" s="661"/>
      <c r="H8539" s="662"/>
    </row>
    <row r="8540" spans="1:8" s="240" customFormat="1">
      <c r="A8540" s="270"/>
      <c r="B8540" s="271"/>
      <c r="C8540" s="270"/>
      <c r="D8540" s="272"/>
      <c r="E8540" s="247"/>
      <c r="F8540" s="273"/>
      <c r="G8540" s="661"/>
      <c r="H8540" s="662"/>
    </row>
    <row r="8541" spans="1:8" s="240" customFormat="1">
      <c r="A8541" s="270"/>
      <c r="B8541" s="271"/>
      <c r="C8541" s="270"/>
      <c r="D8541" s="272"/>
      <c r="E8541" s="247"/>
      <c r="F8541" s="273"/>
      <c r="G8541" s="661"/>
      <c r="H8541" s="662"/>
    </row>
    <row r="8542" spans="1:8" s="240" customFormat="1">
      <c r="A8542" s="270"/>
      <c r="B8542" s="271"/>
      <c r="C8542" s="270"/>
      <c r="D8542" s="272"/>
      <c r="E8542" s="247"/>
      <c r="F8542" s="273"/>
      <c r="G8542" s="661"/>
      <c r="H8542" s="662"/>
    </row>
    <row r="8543" spans="1:8" s="240" customFormat="1">
      <c r="A8543" s="270"/>
      <c r="B8543" s="271"/>
      <c r="C8543" s="270"/>
      <c r="D8543" s="272"/>
      <c r="E8543" s="247"/>
      <c r="F8543" s="273"/>
      <c r="G8543" s="661"/>
      <c r="H8543" s="662"/>
    </row>
    <row r="8544" spans="1:8" s="240" customFormat="1">
      <c r="A8544" s="270"/>
      <c r="B8544" s="271"/>
      <c r="C8544" s="270"/>
      <c r="D8544" s="272"/>
      <c r="E8544" s="247"/>
      <c r="F8544" s="273"/>
      <c r="G8544" s="661"/>
      <c r="H8544" s="662"/>
    </row>
    <row r="8545" spans="1:8" s="240" customFormat="1">
      <c r="A8545" s="270"/>
      <c r="B8545" s="271"/>
      <c r="C8545" s="270"/>
      <c r="D8545" s="272"/>
      <c r="E8545" s="247"/>
      <c r="F8545" s="273"/>
      <c r="G8545" s="661"/>
      <c r="H8545" s="662"/>
    </row>
    <row r="8546" spans="1:8" s="240" customFormat="1">
      <c r="A8546" s="270"/>
      <c r="B8546" s="271"/>
      <c r="C8546" s="270"/>
      <c r="D8546" s="272"/>
      <c r="E8546" s="247"/>
      <c r="F8546" s="273"/>
      <c r="G8546" s="661"/>
      <c r="H8546" s="662"/>
    </row>
    <row r="8547" spans="1:8" s="240" customFormat="1">
      <c r="A8547" s="270"/>
      <c r="B8547" s="271"/>
      <c r="C8547" s="270"/>
      <c r="D8547" s="272"/>
      <c r="E8547" s="247"/>
      <c r="F8547" s="273"/>
      <c r="G8547" s="661"/>
      <c r="H8547" s="662"/>
    </row>
    <row r="8548" spans="1:8" s="240" customFormat="1">
      <c r="A8548" s="270"/>
      <c r="B8548" s="271"/>
      <c r="C8548" s="270"/>
      <c r="D8548" s="272"/>
      <c r="E8548" s="247"/>
      <c r="F8548" s="273"/>
      <c r="G8548" s="661"/>
      <c r="H8548" s="662"/>
    </row>
    <row r="8549" spans="1:8" s="240" customFormat="1">
      <c r="A8549" s="270"/>
      <c r="B8549" s="271"/>
      <c r="C8549" s="270"/>
      <c r="D8549" s="272"/>
      <c r="E8549" s="247"/>
      <c r="F8549" s="273"/>
      <c r="G8549" s="661"/>
      <c r="H8549" s="662"/>
    </row>
    <row r="8550" spans="1:8" s="240" customFormat="1">
      <c r="A8550" s="270"/>
      <c r="B8550" s="271"/>
      <c r="C8550" s="270"/>
      <c r="D8550" s="272"/>
      <c r="E8550" s="247"/>
      <c r="F8550" s="273"/>
      <c r="G8550" s="661"/>
      <c r="H8550" s="662"/>
    </row>
    <row r="8551" spans="1:8" s="240" customFormat="1">
      <c r="A8551" s="270"/>
      <c r="B8551" s="271"/>
      <c r="C8551" s="270"/>
      <c r="D8551" s="272"/>
      <c r="E8551" s="247"/>
      <c r="F8551" s="273"/>
      <c r="G8551" s="661"/>
      <c r="H8551" s="662"/>
    </row>
    <row r="8552" spans="1:8" s="240" customFormat="1">
      <c r="A8552" s="270"/>
      <c r="B8552" s="271"/>
      <c r="C8552" s="270"/>
      <c r="D8552" s="272"/>
      <c r="E8552" s="247"/>
      <c r="F8552" s="273"/>
      <c r="G8552" s="661"/>
      <c r="H8552" s="662"/>
    </row>
    <row r="8553" spans="1:8" s="240" customFormat="1">
      <c r="A8553" s="270"/>
      <c r="B8553" s="271"/>
      <c r="C8553" s="270"/>
      <c r="D8553" s="272"/>
      <c r="E8553" s="247"/>
      <c r="F8553" s="273"/>
      <c r="G8553" s="661"/>
      <c r="H8553" s="662"/>
    </row>
    <row r="8554" spans="1:8" s="240" customFormat="1">
      <c r="A8554" s="270"/>
      <c r="B8554" s="271"/>
      <c r="C8554" s="270"/>
      <c r="D8554" s="272"/>
      <c r="E8554" s="247"/>
      <c r="F8554" s="273"/>
      <c r="G8554" s="661"/>
      <c r="H8554" s="662"/>
    </row>
    <row r="8555" spans="1:8" s="240" customFormat="1">
      <c r="A8555" s="270"/>
      <c r="B8555" s="271"/>
      <c r="C8555" s="270"/>
      <c r="D8555" s="272"/>
      <c r="E8555" s="247"/>
      <c r="F8555" s="273"/>
      <c r="G8555" s="661"/>
      <c r="H8555" s="662"/>
    </row>
    <row r="8556" spans="1:8" s="240" customFormat="1">
      <c r="A8556" s="270"/>
      <c r="B8556" s="271"/>
      <c r="C8556" s="270"/>
      <c r="D8556" s="272"/>
      <c r="E8556" s="247"/>
      <c r="F8556" s="273"/>
      <c r="G8556" s="661"/>
      <c r="H8556" s="662"/>
    </row>
    <row r="8557" spans="1:8" s="240" customFormat="1">
      <c r="A8557" s="270"/>
      <c r="B8557" s="271"/>
      <c r="C8557" s="270"/>
      <c r="D8557" s="272"/>
      <c r="E8557" s="247"/>
      <c r="F8557" s="273"/>
      <c r="G8557" s="661"/>
      <c r="H8557" s="662"/>
    </row>
    <row r="8558" spans="1:8" s="240" customFormat="1">
      <c r="A8558" s="270"/>
      <c r="B8558" s="271"/>
      <c r="C8558" s="270"/>
      <c r="D8558" s="272"/>
      <c r="E8558" s="247"/>
      <c r="F8558" s="273"/>
      <c r="G8558" s="661"/>
      <c r="H8558" s="662"/>
    </row>
    <row r="8559" spans="1:8" s="240" customFormat="1">
      <c r="A8559" s="270"/>
      <c r="B8559" s="271"/>
      <c r="C8559" s="270"/>
      <c r="D8559" s="272"/>
      <c r="E8559" s="247"/>
      <c r="F8559" s="273"/>
      <c r="G8559" s="661"/>
      <c r="H8559" s="662"/>
    </row>
    <row r="8560" spans="1:8" s="240" customFormat="1">
      <c r="A8560" s="270"/>
      <c r="B8560" s="271"/>
      <c r="C8560" s="270"/>
      <c r="D8560" s="272"/>
      <c r="E8560" s="247"/>
      <c r="F8560" s="273"/>
      <c r="G8560" s="661"/>
      <c r="H8560" s="662"/>
    </row>
    <row r="8561" spans="1:8" s="240" customFormat="1">
      <c r="A8561" s="270"/>
      <c r="B8561" s="271"/>
      <c r="C8561" s="270"/>
      <c r="D8561" s="272"/>
      <c r="E8561" s="247"/>
      <c r="F8561" s="273"/>
      <c r="G8561" s="661"/>
      <c r="H8561" s="662"/>
    </row>
    <row r="8562" spans="1:8" s="240" customFormat="1">
      <c r="A8562" s="270"/>
      <c r="B8562" s="271"/>
      <c r="C8562" s="270"/>
      <c r="D8562" s="272"/>
      <c r="E8562" s="247"/>
      <c r="F8562" s="273"/>
      <c r="G8562" s="661"/>
      <c r="H8562" s="662"/>
    </row>
    <row r="8563" spans="1:8" s="240" customFormat="1">
      <c r="A8563" s="270"/>
      <c r="B8563" s="271"/>
      <c r="C8563" s="270"/>
      <c r="D8563" s="272"/>
      <c r="E8563" s="247"/>
      <c r="F8563" s="273"/>
      <c r="G8563" s="661"/>
      <c r="H8563" s="662"/>
    </row>
    <row r="8564" spans="1:8" s="240" customFormat="1">
      <c r="A8564" s="270"/>
      <c r="B8564" s="271"/>
      <c r="C8564" s="270"/>
      <c r="D8564" s="272"/>
      <c r="E8564" s="247"/>
      <c r="F8564" s="273"/>
      <c r="G8564" s="661"/>
      <c r="H8564" s="662"/>
    </row>
    <row r="8565" spans="1:8" s="240" customFormat="1">
      <c r="A8565" s="270"/>
      <c r="B8565" s="271"/>
      <c r="C8565" s="270"/>
      <c r="D8565" s="272"/>
      <c r="E8565" s="247"/>
      <c r="F8565" s="273"/>
      <c r="G8565" s="661"/>
      <c r="H8565" s="662"/>
    </row>
    <row r="8566" spans="1:8" s="240" customFormat="1">
      <c r="A8566" s="270"/>
      <c r="B8566" s="271"/>
      <c r="C8566" s="270"/>
      <c r="D8566" s="272"/>
      <c r="E8566" s="247"/>
      <c r="F8566" s="273"/>
      <c r="G8566" s="661"/>
      <c r="H8566" s="662"/>
    </row>
    <row r="8567" spans="1:8" s="240" customFormat="1">
      <c r="A8567" s="270"/>
      <c r="B8567" s="271"/>
      <c r="C8567" s="270"/>
      <c r="D8567" s="272"/>
      <c r="E8567" s="247"/>
      <c r="F8567" s="273"/>
      <c r="G8567" s="661"/>
      <c r="H8567" s="662"/>
    </row>
    <row r="8568" spans="1:8" s="240" customFormat="1">
      <c r="A8568" s="270"/>
      <c r="B8568" s="271"/>
      <c r="C8568" s="270"/>
      <c r="D8568" s="272"/>
      <c r="E8568" s="247"/>
      <c r="F8568" s="273"/>
      <c r="G8568" s="661"/>
      <c r="H8568" s="662"/>
    </row>
    <row r="8569" spans="1:8" s="240" customFormat="1">
      <c r="A8569" s="270"/>
      <c r="B8569" s="271"/>
      <c r="C8569" s="270"/>
      <c r="D8569" s="272"/>
      <c r="E8569" s="247"/>
      <c r="F8569" s="273"/>
      <c r="G8569" s="661"/>
      <c r="H8569" s="662"/>
    </row>
    <row r="8570" spans="1:8" s="240" customFormat="1">
      <c r="A8570" s="270"/>
      <c r="B8570" s="271"/>
      <c r="C8570" s="270"/>
      <c r="D8570" s="272"/>
      <c r="E8570" s="247"/>
      <c r="F8570" s="273"/>
      <c r="G8570" s="661"/>
      <c r="H8570" s="662"/>
    </row>
    <row r="8571" spans="1:8" s="240" customFormat="1">
      <c r="A8571" s="270"/>
      <c r="B8571" s="271"/>
      <c r="C8571" s="270"/>
      <c r="D8571" s="272"/>
      <c r="E8571" s="247"/>
      <c r="F8571" s="273"/>
      <c r="G8571" s="661"/>
      <c r="H8571" s="662"/>
    </row>
    <row r="8572" spans="1:8" s="240" customFormat="1">
      <c r="A8572" s="270"/>
      <c r="B8572" s="271"/>
      <c r="C8572" s="270"/>
      <c r="D8572" s="272"/>
      <c r="E8572" s="247"/>
      <c r="F8572" s="273"/>
      <c r="G8572" s="661"/>
      <c r="H8572" s="662"/>
    </row>
    <row r="8573" spans="1:8" s="240" customFormat="1">
      <c r="A8573" s="270"/>
      <c r="B8573" s="271"/>
      <c r="C8573" s="270"/>
      <c r="D8573" s="272"/>
      <c r="E8573" s="247"/>
      <c r="F8573" s="273"/>
      <c r="G8573" s="661"/>
      <c r="H8573" s="662"/>
    </row>
    <row r="8574" spans="1:8" s="240" customFormat="1">
      <c r="A8574" s="270"/>
      <c r="B8574" s="271"/>
      <c r="C8574" s="270"/>
      <c r="D8574" s="272"/>
      <c r="E8574" s="247"/>
      <c r="F8574" s="273"/>
      <c r="G8574" s="661"/>
      <c r="H8574" s="662"/>
    </row>
    <row r="8575" spans="1:8" s="240" customFormat="1">
      <c r="A8575" s="270"/>
      <c r="B8575" s="271"/>
      <c r="C8575" s="270"/>
      <c r="D8575" s="272"/>
      <c r="E8575" s="247"/>
      <c r="F8575" s="273"/>
      <c r="G8575" s="661"/>
      <c r="H8575" s="662"/>
    </row>
    <row r="8576" spans="1:8" s="240" customFormat="1">
      <c r="A8576" s="270"/>
      <c r="B8576" s="271"/>
      <c r="C8576" s="270"/>
      <c r="D8576" s="272"/>
      <c r="E8576" s="247"/>
      <c r="F8576" s="273"/>
      <c r="G8576" s="661"/>
      <c r="H8576" s="662"/>
    </row>
    <row r="8577" spans="1:8" s="240" customFormat="1">
      <c r="A8577" s="270"/>
      <c r="B8577" s="271"/>
      <c r="C8577" s="270"/>
      <c r="D8577" s="272"/>
      <c r="E8577" s="247"/>
      <c r="F8577" s="273"/>
      <c r="G8577" s="661"/>
      <c r="H8577" s="662"/>
    </row>
    <row r="8578" spans="1:8" s="240" customFormat="1">
      <c r="A8578" s="270"/>
      <c r="B8578" s="271"/>
      <c r="C8578" s="270"/>
      <c r="D8578" s="272"/>
      <c r="E8578" s="247"/>
      <c r="F8578" s="273"/>
      <c r="G8578" s="661"/>
      <c r="H8578" s="662"/>
    </row>
    <row r="8579" spans="1:8" s="240" customFormat="1">
      <c r="A8579" s="270"/>
      <c r="B8579" s="271"/>
      <c r="C8579" s="270"/>
      <c r="D8579" s="272"/>
      <c r="E8579" s="247"/>
      <c r="F8579" s="273"/>
      <c r="G8579" s="661"/>
      <c r="H8579" s="662"/>
    </row>
    <row r="8580" spans="1:8" s="240" customFormat="1">
      <c r="A8580" s="270"/>
      <c r="B8580" s="271"/>
      <c r="C8580" s="270"/>
      <c r="D8580" s="272"/>
      <c r="E8580" s="247"/>
      <c r="F8580" s="273"/>
      <c r="G8580" s="661"/>
      <c r="H8580" s="662"/>
    </row>
    <row r="8581" spans="1:8" s="240" customFormat="1">
      <c r="A8581" s="270"/>
      <c r="B8581" s="271"/>
      <c r="C8581" s="270"/>
      <c r="D8581" s="272"/>
      <c r="E8581" s="247"/>
      <c r="F8581" s="273"/>
      <c r="G8581" s="661"/>
      <c r="H8581" s="662"/>
    </row>
    <row r="8582" spans="1:8" s="240" customFormat="1">
      <c r="A8582" s="270"/>
      <c r="B8582" s="271"/>
      <c r="C8582" s="270"/>
      <c r="D8582" s="272"/>
      <c r="E8582" s="247"/>
      <c r="F8582" s="273"/>
      <c r="G8582" s="661"/>
      <c r="H8582" s="662"/>
    </row>
    <row r="8583" spans="1:8" s="240" customFormat="1">
      <c r="A8583" s="270"/>
      <c r="B8583" s="271"/>
      <c r="C8583" s="270"/>
      <c r="D8583" s="272"/>
      <c r="E8583" s="247"/>
      <c r="F8583" s="273"/>
      <c r="G8583" s="661"/>
      <c r="H8583" s="662"/>
    </row>
    <row r="8584" spans="1:8" s="240" customFormat="1">
      <c r="A8584" s="270"/>
      <c r="B8584" s="271"/>
      <c r="C8584" s="270"/>
      <c r="D8584" s="272"/>
      <c r="E8584" s="247"/>
      <c r="F8584" s="273"/>
      <c r="G8584" s="661"/>
      <c r="H8584" s="662"/>
    </row>
    <row r="8585" spans="1:8" s="240" customFormat="1">
      <c r="A8585" s="270"/>
      <c r="B8585" s="271"/>
      <c r="C8585" s="270"/>
      <c r="D8585" s="272"/>
      <c r="E8585" s="247"/>
      <c r="F8585" s="273"/>
      <c r="G8585" s="661"/>
      <c r="H8585" s="662"/>
    </row>
    <row r="8586" spans="1:8" s="240" customFormat="1">
      <c r="A8586" s="270"/>
      <c r="B8586" s="271"/>
      <c r="C8586" s="270"/>
      <c r="D8586" s="272"/>
      <c r="E8586" s="247"/>
      <c r="F8586" s="273"/>
      <c r="G8586" s="661"/>
      <c r="H8586" s="662"/>
    </row>
    <row r="8587" spans="1:8" s="240" customFormat="1">
      <c r="A8587" s="270"/>
      <c r="B8587" s="271"/>
      <c r="C8587" s="270"/>
      <c r="D8587" s="272"/>
      <c r="E8587" s="247"/>
      <c r="F8587" s="273"/>
      <c r="G8587" s="661"/>
      <c r="H8587" s="662"/>
    </row>
    <row r="8588" spans="1:8" s="240" customFormat="1">
      <c r="A8588" s="270"/>
      <c r="B8588" s="271"/>
      <c r="C8588" s="270"/>
      <c r="D8588" s="272"/>
      <c r="E8588" s="247"/>
      <c r="F8588" s="273"/>
      <c r="G8588" s="661"/>
      <c r="H8588" s="662"/>
    </row>
    <row r="8589" spans="1:8" s="240" customFormat="1">
      <c r="A8589" s="270"/>
      <c r="B8589" s="271"/>
      <c r="C8589" s="270"/>
      <c r="D8589" s="272"/>
      <c r="E8589" s="247"/>
      <c r="F8589" s="273"/>
      <c r="G8589" s="661"/>
      <c r="H8589" s="662"/>
    </row>
    <row r="8590" spans="1:8" s="240" customFormat="1">
      <c r="A8590" s="270"/>
      <c r="B8590" s="271"/>
      <c r="C8590" s="270"/>
      <c r="D8590" s="272"/>
      <c r="E8590" s="247"/>
      <c r="F8590" s="273"/>
      <c r="G8590" s="661"/>
      <c r="H8590" s="662"/>
    </row>
    <row r="8591" spans="1:8" s="240" customFormat="1">
      <c r="A8591" s="270"/>
      <c r="B8591" s="271"/>
      <c r="C8591" s="270"/>
      <c r="D8591" s="272"/>
      <c r="E8591" s="247"/>
      <c r="F8591" s="273"/>
      <c r="G8591" s="661"/>
      <c r="H8591" s="662"/>
    </row>
    <row r="8592" spans="1:8" s="240" customFormat="1">
      <c r="A8592" s="270"/>
      <c r="B8592" s="271"/>
      <c r="C8592" s="270"/>
      <c r="D8592" s="272"/>
      <c r="E8592" s="247"/>
      <c r="F8592" s="273"/>
      <c r="G8592" s="661"/>
      <c r="H8592" s="662"/>
    </row>
    <row r="8593" spans="1:8" s="240" customFormat="1">
      <c r="A8593" s="270"/>
      <c r="B8593" s="271"/>
      <c r="C8593" s="270"/>
      <c r="D8593" s="272"/>
      <c r="E8593" s="247"/>
      <c r="F8593" s="273"/>
      <c r="G8593" s="661"/>
      <c r="H8593" s="662"/>
    </row>
    <row r="8594" spans="1:8" s="240" customFormat="1">
      <c r="A8594" s="270"/>
      <c r="B8594" s="271"/>
      <c r="C8594" s="270"/>
      <c r="D8594" s="272"/>
      <c r="E8594" s="247"/>
      <c r="F8594" s="273"/>
      <c r="G8594" s="661"/>
      <c r="H8594" s="662"/>
    </row>
    <row r="8595" spans="1:8" s="240" customFormat="1">
      <c r="A8595" s="270"/>
      <c r="B8595" s="271"/>
      <c r="C8595" s="270"/>
      <c r="D8595" s="272"/>
      <c r="E8595" s="247"/>
      <c r="F8595" s="273"/>
      <c r="G8595" s="661"/>
      <c r="H8595" s="662"/>
    </row>
    <row r="8596" spans="1:8" s="240" customFormat="1">
      <c r="A8596" s="270"/>
      <c r="B8596" s="271"/>
      <c r="C8596" s="270"/>
      <c r="D8596" s="272"/>
      <c r="E8596" s="247"/>
      <c r="F8596" s="273"/>
      <c r="G8596" s="661"/>
      <c r="H8596" s="662"/>
    </row>
    <row r="8597" spans="1:8" s="240" customFormat="1">
      <c r="A8597" s="270"/>
      <c r="B8597" s="271"/>
      <c r="C8597" s="270"/>
      <c r="D8597" s="272"/>
      <c r="E8597" s="247"/>
      <c r="F8597" s="273"/>
      <c r="G8597" s="661"/>
      <c r="H8597" s="662"/>
    </row>
    <row r="8598" spans="1:8" s="240" customFormat="1">
      <c r="A8598" s="270"/>
      <c r="B8598" s="271"/>
      <c r="C8598" s="270"/>
      <c r="D8598" s="272"/>
      <c r="E8598" s="247"/>
      <c r="F8598" s="273"/>
      <c r="G8598" s="661"/>
      <c r="H8598" s="662"/>
    </row>
    <row r="8599" spans="1:8" s="240" customFormat="1">
      <c r="A8599" s="270"/>
      <c r="B8599" s="271"/>
      <c r="C8599" s="270"/>
      <c r="D8599" s="272"/>
      <c r="E8599" s="247"/>
      <c r="F8599" s="273"/>
      <c r="G8599" s="661"/>
      <c r="H8599" s="662"/>
    </row>
    <row r="8600" spans="1:8" s="240" customFormat="1">
      <c r="A8600" s="270"/>
      <c r="B8600" s="271"/>
      <c r="C8600" s="270"/>
      <c r="D8600" s="272"/>
      <c r="E8600" s="247"/>
      <c r="F8600" s="273"/>
      <c r="G8600" s="661"/>
      <c r="H8600" s="662"/>
    </row>
    <row r="8601" spans="1:8" s="240" customFormat="1">
      <c r="A8601" s="270"/>
      <c r="B8601" s="271"/>
      <c r="C8601" s="270"/>
      <c r="D8601" s="272"/>
      <c r="E8601" s="247"/>
      <c r="F8601" s="273"/>
      <c r="G8601" s="661"/>
      <c r="H8601" s="662"/>
    </row>
    <row r="8602" spans="1:8" s="240" customFormat="1">
      <c r="A8602" s="270"/>
      <c r="B8602" s="271"/>
      <c r="C8602" s="270"/>
      <c r="D8602" s="272"/>
      <c r="E8602" s="247"/>
      <c r="F8602" s="273"/>
      <c r="G8602" s="661"/>
      <c r="H8602" s="662"/>
    </row>
    <row r="8603" spans="1:8" s="240" customFormat="1">
      <c r="A8603" s="270"/>
      <c r="B8603" s="271"/>
      <c r="C8603" s="270"/>
      <c r="D8603" s="272"/>
      <c r="E8603" s="247"/>
      <c r="F8603" s="273"/>
      <c r="G8603" s="661"/>
      <c r="H8603" s="662"/>
    </row>
    <row r="8604" spans="1:8" s="240" customFormat="1">
      <c r="A8604" s="270"/>
      <c r="B8604" s="271"/>
      <c r="C8604" s="270"/>
      <c r="D8604" s="272"/>
      <c r="E8604" s="247"/>
      <c r="F8604" s="273"/>
      <c r="G8604" s="661"/>
      <c r="H8604" s="662"/>
    </row>
    <row r="8605" spans="1:8" s="240" customFormat="1">
      <c r="A8605" s="270"/>
      <c r="B8605" s="271"/>
      <c r="C8605" s="270"/>
      <c r="D8605" s="272"/>
      <c r="E8605" s="247"/>
      <c r="F8605" s="273"/>
      <c r="G8605" s="661"/>
      <c r="H8605" s="662"/>
    </row>
    <row r="8606" spans="1:8" s="240" customFormat="1">
      <c r="A8606" s="270"/>
      <c r="B8606" s="271"/>
      <c r="C8606" s="270"/>
      <c r="D8606" s="272"/>
      <c r="E8606" s="247"/>
      <c r="F8606" s="273"/>
      <c r="G8606" s="661"/>
      <c r="H8606" s="662"/>
    </row>
    <row r="8607" spans="1:8" s="240" customFormat="1">
      <c r="A8607" s="270"/>
      <c r="B8607" s="271"/>
      <c r="C8607" s="270"/>
      <c r="D8607" s="272"/>
      <c r="E8607" s="247"/>
      <c r="F8607" s="273"/>
      <c r="G8607" s="661"/>
      <c r="H8607" s="662"/>
    </row>
    <row r="8608" spans="1:8" s="240" customFormat="1">
      <c r="A8608" s="270"/>
      <c r="B8608" s="271"/>
      <c r="C8608" s="270"/>
      <c r="D8608" s="272"/>
      <c r="E8608" s="247"/>
      <c r="F8608" s="273"/>
      <c r="G8608" s="661"/>
      <c r="H8608" s="662"/>
    </row>
    <row r="8609" spans="1:8" s="240" customFormat="1">
      <c r="A8609" s="270"/>
      <c r="B8609" s="271"/>
      <c r="C8609" s="270"/>
      <c r="D8609" s="272"/>
      <c r="E8609" s="247"/>
      <c r="F8609" s="273"/>
      <c r="G8609" s="661"/>
      <c r="H8609" s="662"/>
    </row>
    <row r="8610" spans="1:8" s="240" customFormat="1">
      <c r="A8610" s="270"/>
      <c r="B8610" s="271"/>
      <c r="C8610" s="270"/>
      <c r="D8610" s="272"/>
      <c r="E8610" s="247"/>
      <c r="F8610" s="273"/>
      <c r="G8610" s="661"/>
      <c r="H8610" s="662"/>
    </row>
    <row r="8611" spans="1:8" s="240" customFormat="1">
      <c r="A8611" s="270"/>
      <c r="B8611" s="271"/>
      <c r="C8611" s="270"/>
      <c r="D8611" s="272"/>
      <c r="E8611" s="247"/>
      <c r="F8611" s="273"/>
      <c r="G8611" s="661"/>
      <c r="H8611" s="662"/>
    </row>
    <row r="8612" spans="1:8" s="240" customFormat="1">
      <c r="A8612" s="270"/>
      <c r="B8612" s="271"/>
      <c r="C8612" s="270"/>
      <c r="D8612" s="272"/>
      <c r="E8612" s="247"/>
      <c r="F8612" s="273"/>
      <c r="G8612" s="661"/>
      <c r="H8612" s="662"/>
    </row>
    <row r="8613" spans="1:8" s="240" customFormat="1">
      <c r="A8613" s="270"/>
      <c r="B8613" s="271"/>
      <c r="C8613" s="270"/>
      <c r="D8613" s="272"/>
      <c r="E8613" s="247"/>
      <c r="F8613" s="273"/>
      <c r="G8613" s="661"/>
      <c r="H8613" s="662"/>
    </row>
    <row r="8614" spans="1:8" s="240" customFormat="1">
      <c r="A8614" s="270"/>
      <c r="B8614" s="271"/>
      <c r="C8614" s="270"/>
      <c r="D8614" s="272"/>
      <c r="E8614" s="247"/>
      <c r="F8614" s="273"/>
      <c r="G8614" s="661"/>
      <c r="H8614" s="662"/>
    </row>
    <row r="8615" spans="1:8" s="240" customFormat="1">
      <c r="A8615" s="270"/>
      <c r="B8615" s="271"/>
      <c r="C8615" s="270"/>
      <c r="D8615" s="272"/>
      <c r="E8615" s="247"/>
      <c r="F8615" s="273"/>
      <c r="G8615" s="661"/>
      <c r="H8615" s="662"/>
    </row>
    <row r="8616" spans="1:8" s="240" customFormat="1">
      <c r="A8616" s="270"/>
      <c r="B8616" s="271"/>
      <c r="C8616" s="270"/>
      <c r="D8616" s="272"/>
      <c r="E8616" s="247"/>
      <c r="F8616" s="273"/>
      <c r="G8616" s="661"/>
      <c r="H8616" s="662"/>
    </row>
    <row r="8617" spans="1:8" s="240" customFormat="1">
      <c r="A8617" s="270"/>
      <c r="B8617" s="271"/>
      <c r="C8617" s="270"/>
      <c r="D8617" s="272"/>
      <c r="E8617" s="247"/>
      <c r="F8617" s="273"/>
      <c r="G8617" s="661"/>
      <c r="H8617" s="662"/>
    </row>
    <row r="8618" spans="1:8" s="240" customFormat="1">
      <c r="A8618" s="270"/>
      <c r="B8618" s="271"/>
      <c r="C8618" s="270"/>
      <c r="D8618" s="272"/>
      <c r="E8618" s="247"/>
      <c r="F8618" s="273"/>
      <c r="G8618" s="661"/>
      <c r="H8618" s="662"/>
    </row>
    <row r="8619" spans="1:8" s="240" customFormat="1">
      <c r="A8619" s="270"/>
      <c r="B8619" s="271"/>
      <c r="C8619" s="270"/>
      <c r="D8619" s="272"/>
      <c r="E8619" s="247"/>
      <c r="F8619" s="273"/>
      <c r="G8619" s="661"/>
      <c r="H8619" s="662"/>
    </row>
    <row r="8620" spans="1:8" s="240" customFormat="1">
      <c r="A8620" s="270"/>
      <c r="B8620" s="271"/>
      <c r="C8620" s="270"/>
      <c r="D8620" s="272"/>
      <c r="E8620" s="247"/>
      <c r="F8620" s="273"/>
      <c r="G8620" s="661"/>
      <c r="H8620" s="662"/>
    </row>
    <row r="8621" spans="1:8" s="240" customFormat="1">
      <c r="A8621" s="270"/>
      <c r="B8621" s="271"/>
      <c r="C8621" s="270"/>
      <c r="D8621" s="272"/>
      <c r="E8621" s="247"/>
      <c r="F8621" s="273"/>
      <c r="G8621" s="661"/>
      <c r="H8621" s="662"/>
    </row>
    <row r="8622" spans="1:8" s="240" customFormat="1">
      <c r="A8622" s="270"/>
      <c r="B8622" s="271"/>
      <c r="C8622" s="270"/>
      <c r="D8622" s="272"/>
      <c r="E8622" s="247"/>
      <c r="F8622" s="273"/>
      <c r="G8622" s="661"/>
      <c r="H8622" s="662"/>
    </row>
    <row r="8623" spans="1:8" s="240" customFormat="1">
      <c r="A8623" s="270"/>
      <c r="B8623" s="271"/>
      <c r="C8623" s="270"/>
      <c r="D8623" s="272"/>
      <c r="E8623" s="247"/>
      <c r="F8623" s="273"/>
      <c r="G8623" s="661"/>
      <c r="H8623" s="662"/>
    </row>
    <row r="8624" spans="1:8" s="240" customFormat="1">
      <c r="A8624" s="270"/>
      <c r="B8624" s="271"/>
      <c r="C8624" s="270"/>
      <c r="D8624" s="272"/>
      <c r="E8624" s="247"/>
      <c r="F8624" s="273"/>
      <c r="G8624" s="661"/>
      <c r="H8624" s="662"/>
    </row>
    <row r="8625" spans="1:8" s="240" customFormat="1">
      <c r="A8625" s="270"/>
      <c r="B8625" s="271"/>
      <c r="C8625" s="270"/>
      <c r="D8625" s="272"/>
      <c r="E8625" s="247"/>
      <c r="F8625" s="273"/>
      <c r="G8625" s="661"/>
      <c r="H8625" s="662"/>
    </row>
    <row r="8626" spans="1:8" s="240" customFormat="1">
      <c r="A8626" s="270"/>
      <c r="B8626" s="271"/>
      <c r="C8626" s="270"/>
      <c r="D8626" s="272"/>
      <c r="E8626" s="247"/>
      <c r="F8626" s="273"/>
      <c r="G8626" s="661"/>
      <c r="H8626" s="662"/>
    </row>
    <row r="8627" spans="1:8" s="240" customFormat="1">
      <c r="A8627" s="270"/>
      <c r="B8627" s="271"/>
      <c r="C8627" s="270"/>
      <c r="D8627" s="272"/>
      <c r="E8627" s="247"/>
      <c r="F8627" s="273"/>
      <c r="G8627" s="661"/>
      <c r="H8627" s="662"/>
    </row>
    <row r="8628" spans="1:8" s="240" customFormat="1">
      <c r="A8628" s="270"/>
      <c r="B8628" s="271"/>
      <c r="C8628" s="270"/>
      <c r="D8628" s="272"/>
      <c r="E8628" s="247"/>
      <c r="F8628" s="273"/>
      <c r="G8628" s="661"/>
      <c r="H8628" s="662"/>
    </row>
    <row r="8629" spans="1:8" s="240" customFormat="1">
      <c r="A8629" s="270"/>
      <c r="B8629" s="271"/>
      <c r="C8629" s="270"/>
      <c r="D8629" s="272"/>
      <c r="E8629" s="247"/>
      <c r="F8629" s="273"/>
      <c r="G8629" s="661"/>
      <c r="H8629" s="662"/>
    </row>
    <row r="8630" spans="1:8" s="240" customFormat="1">
      <c r="A8630" s="270"/>
      <c r="B8630" s="271"/>
      <c r="C8630" s="270"/>
      <c r="D8630" s="272"/>
      <c r="E8630" s="247"/>
      <c r="F8630" s="273"/>
      <c r="G8630" s="661"/>
      <c r="H8630" s="662"/>
    </row>
    <row r="8631" spans="1:8" s="240" customFormat="1">
      <c r="A8631" s="270"/>
      <c r="B8631" s="271"/>
      <c r="C8631" s="270"/>
      <c r="D8631" s="272"/>
      <c r="E8631" s="247"/>
      <c r="F8631" s="273"/>
      <c r="G8631" s="661"/>
      <c r="H8631" s="662"/>
    </row>
    <row r="8632" spans="1:8" s="240" customFormat="1">
      <c r="A8632" s="270"/>
      <c r="B8632" s="271"/>
      <c r="C8632" s="270"/>
      <c r="D8632" s="272"/>
      <c r="E8632" s="247"/>
      <c r="F8632" s="273"/>
      <c r="G8632" s="661"/>
      <c r="H8632" s="662"/>
    </row>
    <row r="8633" spans="1:8" s="240" customFormat="1">
      <c r="A8633" s="270"/>
      <c r="B8633" s="271"/>
      <c r="C8633" s="270"/>
      <c r="D8633" s="272"/>
      <c r="E8633" s="247"/>
      <c r="F8633" s="273"/>
      <c r="G8633" s="661"/>
      <c r="H8633" s="662"/>
    </row>
    <row r="8634" spans="1:8" s="240" customFormat="1">
      <c r="A8634" s="270"/>
      <c r="B8634" s="271"/>
      <c r="C8634" s="270"/>
      <c r="D8634" s="272"/>
      <c r="E8634" s="247"/>
      <c r="F8634" s="273"/>
      <c r="G8634" s="661"/>
      <c r="H8634" s="662"/>
    </row>
    <row r="8635" spans="1:8" s="240" customFormat="1">
      <c r="A8635" s="270"/>
      <c r="B8635" s="271"/>
      <c r="C8635" s="270"/>
      <c r="D8635" s="272"/>
      <c r="E8635" s="247"/>
      <c r="F8635" s="273"/>
      <c r="G8635" s="661"/>
      <c r="H8635" s="662"/>
    </row>
    <row r="8636" spans="1:8" s="240" customFormat="1">
      <c r="A8636" s="270"/>
      <c r="B8636" s="271"/>
      <c r="C8636" s="270"/>
      <c r="D8636" s="272"/>
      <c r="E8636" s="247"/>
      <c r="F8636" s="273"/>
      <c r="G8636" s="661"/>
      <c r="H8636" s="662"/>
    </row>
    <row r="8637" spans="1:8" s="240" customFormat="1">
      <c r="A8637" s="270"/>
      <c r="B8637" s="271"/>
      <c r="C8637" s="270"/>
      <c r="D8637" s="272"/>
      <c r="E8637" s="247"/>
      <c r="F8637" s="273"/>
      <c r="G8637" s="661"/>
      <c r="H8637" s="662"/>
    </row>
    <row r="8638" spans="1:8" s="240" customFormat="1">
      <c r="A8638" s="270"/>
      <c r="B8638" s="271"/>
      <c r="C8638" s="270"/>
      <c r="D8638" s="272"/>
      <c r="E8638" s="247"/>
      <c r="F8638" s="273"/>
      <c r="G8638" s="661"/>
      <c r="H8638" s="662"/>
    </row>
    <row r="8639" spans="1:8" s="240" customFormat="1">
      <c r="A8639" s="270"/>
      <c r="B8639" s="271"/>
      <c r="C8639" s="270"/>
      <c r="D8639" s="272"/>
      <c r="E8639" s="247"/>
      <c r="F8639" s="273"/>
      <c r="G8639" s="661"/>
      <c r="H8639" s="662"/>
    </row>
    <row r="8640" spans="1:8" s="240" customFormat="1">
      <c r="A8640" s="270"/>
      <c r="B8640" s="271"/>
      <c r="C8640" s="270"/>
      <c r="D8640" s="272"/>
      <c r="E8640" s="247"/>
      <c r="F8640" s="273"/>
      <c r="G8640" s="661"/>
      <c r="H8640" s="662"/>
    </row>
    <row r="8641" spans="1:8" s="240" customFormat="1">
      <c r="A8641" s="270"/>
      <c r="B8641" s="271"/>
      <c r="C8641" s="270"/>
      <c r="D8641" s="272"/>
      <c r="E8641" s="247"/>
      <c r="F8641" s="273"/>
      <c r="G8641" s="661"/>
      <c r="H8641" s="662"/>
    </row>
    <row r="8642" spans="1:8" s="240" customFormat="1">
      <c r="A8642" s="270"/>
      <c r="B8642" s="271"/>
      <c r="C8642" s="270"/>
      <c r="D8642" s="272"/>
      <c r="E8642" s="247"/>
      <c r="F8642" s="273"/>
      <c r="G8642" s="661"/>
      <c r="H8642" s="662"/>
    </row>
    <row r="8643" spans="1:8" s="240" customFormat="1">
      <c r="A8643" s="270"/>
      <c r="B8643" s="271"/>
      <c r="C8643" s="270"/>
      <c r="D8643" s="272"/>
      <c r="E8643" s="247"/>
      <c r="F8643" s="273"/>
      <c r="G8643" s="661"/>
      <c r="H8643" s="662"/>
    </row>
    <row r="8644" spans="1:8" s="240" customFormat="1">
      <c r="A8644" s="270"/>
      <c r="B8644" s="271"/>
      <c r="C8644" s="270"/>
      <c r="D8644" s="272"/>
      <c r="E8644" s="247"/>
      <c r="F8644" s="273"/>
      <c r="G8644" s="661"/>
      <c r="H8644" s="662"/>
    </row>
    <row r="8645" spans="1:8" s="240" customFormat="1">
      <c r="A8645" s="270"/>
      <c r="B8645" s="271"/>
      <c r="C8645" s="270"/>
      <c r="D8645" s="272"/>
      <c r="E8645" s="247"/>
      <c r="F8645" s="273"/>
      <c r="G8645" s="661"/>
      <c r="H8645" s="662"/>
    </row>
    <row r="8646" spans="1:8" s="240" customFormat="1">
      <c r="A8646" s="270"/>
      <c r="B8646" s="271"/>
      <c r="C8646" s="270"/>
      <c r="D8646" s="272"/>
      <c r="E8646" s="247"/>
      <c r="F8646" s="273"/>
      <c r="G8646" s="661"/>
      <c r="H8646" s="662"/>
    </row>
    <row r="8647" spans="1:8" s="240" customFormat="1">
      <c r="A8647" s="270"/>
      <c r="B8647" s="271"/>
      <c r="C8647" s="270"/>
      <c r="D8647" s="272"/>
      <c r="E8647" s="247"/>
      <c r="F8647" s="273"/>
      <c r="G8647" s="661"/>
      <c r="H8647" s="662"/>
    </row>
    <row r="8648" spans="1:8" s="240" customFormat="1">
      <c r="A8648" s="270"/>
      <c r="B8648" s="271"/>
      <c r="C8648" s="270"/>
      <c r="D8648" s="272"/>
      <c r="E8648" s="247"/>
      <c r="F8648" s="273"/>
      <c r="G8648" s="661"/>
      <c r="H8648" s="662"/>
    </row>
    <row r="8649" spans="1:8" s="240" customFormat="1">
      <c r="A8649" s="270"/>
      <c r="B8649" s="271"/>
      <c r="C8649" s="270"/>
      <c r="D8649" s="272"/>
      <c r="E8649" s="247"/>
      <c r="F8649" s="273"/>
      <c r="G8649" s="661"/>
      <c r="H8649" s="662"/>
    </row>
    <row r="8650" spans="1:8" s="240" customFormat="1">
      <c r="A8650" s="270"/>
      <c r="B8650" s="271"/>
      <c r="C8650" s="270"/>
      <c r="D8650" s="272"/>
      <c r="E8650" s="247"/>
      <c r="F8650" s="273"/>
      <c r="G8650" s="661"/>
      <c r="H8650" s="662"/>
    </row>
    <row r="8651" spans="1:8" s="240" customFormat="1">
      <c r="A8651" s="270"/>
      <c r="B8651" s="271"/>
      <c r="C8651" s="270"/>
      <c r="D8651" s="272"/>
      <c r="E8651" s="247"/>
      <c r="F8651" s="273"/>
      <c r="G8651" s="661"/>
      <c r="H8651" s="662"/>
    </row>
    <row r="8652" spans="1:8" s="240" customFormat="1">
      <c r="A8652" s="270"/>
      <c r="B8652" s="271"/>
      <c r="C8652" s="270"/>
      <c r="D8652" s="272"/>
      <c r="E8652" s="247"/>
      <c r="F8652" s="273"/>
      <c r="G8652" s="661"/>
      <c r="H8652" s="662"/>
    </row>
    <row r="8653" spans="1:8" s="240" customFormat="1">
      <c r="A8653" s="270"/>
      <c r="B8653" s="271"/>
      <c r="C8653" s="270"/>
      <c r="D8653" s="272"/>
      <c r="E8653" s="247"/>
      <c r="F8653" s="273"/>
      <c r="G8653" s="661"/>
      <c r="H8653" s="662"/>
    </row>
    <row r="8654" spans="1:8" s="240" customFormat="1">
      <c r="A8654" s="270"/>
      <c r="B8654" s="271"/>
      <c r="C8654" s="270"/>
      <c r="D8654" s="272"/>
      <c r="E8654" s="247"/>
      <c r="F8654" s="273"/>
      <c r="G8654" s="661"/>
      <c r="H8654" s="662"/>
    </row>
    <row r="8655" spans="1:8" s="240" customFormat="1">
      <c r="A8655" s="270"/>
      <c r="B8655" s="271"/>
      <c r="C8655" s="270"/>
      <c r="D8655" s="272"/>
      <c r="E8655" s="247"/>
      <c r="F8655" s="273"/>
      <c r="G8655" s="661"/>
      <c r="H8655" s="662"/>
    </row>
    <row r="8656" spans="1:8" s="240" customFormat="1">
      <c r="A8656" s="270"/>
      <c r="B8656" s="271"/>
      <c r="C8656" s="270"/>
      <c r="D8656" s="272"/>
      <c r="E8656" s="247"/>
      <c r="F8656" s="273"/>
      <c r="G8656" s="661"/>
      <c r="H8656" s="662"/>
    </row>
    <row r="8657" spans="1:8" s="240" customFormat="1">
      <c r="A8657" s="270"/>
      <c r="B8657" s="271"/>
      <c r="C8657" s="270"/>
      <c r="D8657" s="272"/>
      <c r="E8657" s="247"/>
      <c r="F8657" s="273"/>
      <c r="G8657" s="661"/>
      <c r="H8657" s="662"/>
    </row>
    <row r="8658" spans="1:8" s="240" customFormat="1">
      <c r="A8658" s="270"/>
      <c r="B8658" s="271"/>
      <c r="C8658" s="270"/>
      <c r="D8658" s="272"/>
      <c r="E8658" s="247"/>
      <c r="F8658" s="273"/>
      <c r="G8658" s="661"/>
      <c r="H8658" s="662"/>
    </row>
    <row r="8659" spans="1:8" s="240" customFormat="1">
      <c r="A8659" s="270"/>
      <c r="B8659" s="271"/>
      <c r="C8659" s="270"/>
      <c r="D8659" s="272"/>
      <c r="E8659" s="247"/>
      <c r="F8659" s="273"/>
      <c r="G8659" s="661"/>
      <c r="H8659" s="662"/>
    </row>
    <row r="8660" spans="1:8" s="240" customFormat="1">
      <c r="A8660" s="270"/>
      <c r="B8660" s="271"/>
      <c r="C8660" s="270"/>
      <c r="D8660" s="272"/>
      <c r="E8660" s="247"/>
      <c r="F8660" s="273"/>
      <c r="G8660" s="661"/>
      <c r="H8660" s="662"/>
    </row>
    <row r="8661" spans="1:8" s="240" customFormat="1">
      <c r="A8661" s="270"/>
      <c r="B8661" s="271"/>
      <c r="C8661" s="270"/>
      <c r="D8661" s="272"/>
      <c r="E8661" s="247"/>
      <c r="F8661" s="273"/>
      <c r="G8661" s="661"/>
      <c r="H8661" s="662"/>
    </row>
    <row r="8662" spans="1:8" s="240" customFormat="1">
      <c r="A8662" s="270"/>
      <c r="B8662" s="271"/>
      <c r="C8662" s="270"/>
      <c r="D8662" s="272"/>
      <c r="E8662" s="247"/>
      <c r="F8662" s="273"/>
      <c r="G8662" s="661"/>
      <c r="H8662" s="662"/>
    </row>
    <row r="8663" spans="1:8" s="240" customFormat="1">
      <c r="A8663" s="270"/>
      <c r="B8663" s="271"/>
      <c r="C8663" s="270"/>
      <c r="D8663" s="272"/>
      <c r="E8663" s="247"/>
      <c r="F8663" s="273"/>
      <c r="G8663" s="661"/>
      <c r="H8663" s="662"/>
    </row>
    <row r="8664" spans="1:8" s="240" customFormat="1">
      <c r="A8664" s="270"/>
      <c r="B8664" s="271"/>
      <c r="C8664" s="270"/>
      <c r="D8664" s="272"/>
      <c r="E8664" s="247"/>
      <c r="F8664" s="273"/>
      <c r="G8664" s="661"/>
      <c r="H8664" s="662"/>
    </row>
    <row r="8665" spans="1:8" s="240" customFormat="1">
      <c r="A8665" s="270"/>
      <c r="B8665" s="271"/>
      <c r="C8665" s="270"/>
      <c r="D8665" s="272"/>
      <c r="E8665" s="247"/>
      <c r="F8665" s="273"/>
      <c r="G8665" s="661"/>
      <c r="H8665" s="662"/>
    </row>
    <row r="8666" spans="1:8" s="240" customFormat="1">
      <c r="A8666" s="270"/>
      <c r="B8666" s="271"/>
      <c r="C8666" s="270"/>
      <c r="D8666" s="272"/>
      <c r="E8666" s="247"/>
      <c r="F8666" s="273"/>
      <c r="G8666" s="661"/>
      <c r="H8666" s="662"/>
    </row>
    <row r="8667" spans="1:8" s="240" customFormat="1">
      <c r="A8667" s="270"/>
      <c r="B8667" s="271"/>
      <c r="C8667" s="270"/>
      <c r="D8667" s="272"/>
      <c r="E8667" s="247"/>
      <c r="F8667" s="273"/>
      <c r="G8667" s="661"/>
      <c r="H8667" s="662"/>
    </row>
    <row r="8668" spans="1:8" s="240" customFormat="1">
      <c r="A8668" s="270"/>
      <c r="B8668" s="271"/>
      <c r="C8668" s="270"/>
      <c r="D8668" s="272"/>
      <c r="E8668" s="247"/>
      <c r="F8668" s="273"/>
      <c r="G8668" s="661"/>
      <c r="H8668" s="662"/>
    </row>
    <row r="8669" spans="1:8" s="240" customFormat="1">
      <c r="A8669" s="270"/>
      <c r="B8669" s="271"/>
      <c r="C8669" s="270"/>
      <c r="D8669" s="272"/>
      <c r="E8669" s="247"/>
      <c r="F8669" s="273"/>
      <c r="G8669" s="661"/>
      <c r="H8669" s="662"/>
    </row>
    <row r="8670" spans="1:8" s="240" customFormat="1">
      <c r="A8670" s="270"/>
      <c r="B8670" s="271"/>
      <c r="C8670" s="270"/>
      <c r="D8670" s="272"/>
      <c r="E8670" s="247"/>
      <c r="F8670" s="273"/>
      <c r="G8670" s="661"/>
      <c r="H8670" s="662"/>
    </row>
    <row r="8671" spans="1:8" s="240" customFormat="1">
      <c r="A8671" s="270"/>
      <c r="B8671" s="271"/>
      <c r="C8671" s="270"/>
      <c r="D8671" s="272"/>
      <c r="E8671" s="247"/>
      <c r="F8671" s="273"/>
      <c r="G8671" s="661"/>
      <c r="H8671" s="662"/>
    </row>
    <row r="8672" spans="1:8" s="240" customFormat="1">
      <c r="A8672" s="270"/>
      <c r="B8672" s="271"/>
      <c r="C8672" s="270"/>
      <c r="D8672" s="272"/>
      <c r="E8672" s="247"/>
      <c r="F8672" s="273"/>
      <c r="G8672" s="661"/>
      <c r="H8672" s="662"/>
    </row>
    <row r="8673" spans="1:8" s="240" customFormat="1">
      <c r="A8673" s="270"/>
      <c r="B8673" s="271"/>
      <c r="C8673" s="270"/>
      <c r="D8673" s="272"/>
      <c r="E8673" s="247"/>
      <c r="F8673" s="273"/>
      <c r="G8673" s="661"/>
      <c r="H8673" s="662"/>
    </row>
    <row r="8674" spans="1:8" s="240" customFormat="1">
      <c r="A8674" s="270"/>
      <c r="B8674" s="271"/>
      <c r="C8674" s="270"/>
      <c r="D8674" s="272"/>
      <c r="E8674" s="247"/>
      <c r="F8674" s="273"/>
      <c r="G8674" s="661"/>
      <c r="H8674" s="662"/>
    </row>
    <row r="8675" spans="1:8" s="240" customFormat="1">
      <c r="A8675" s="270"/>
      <c r="B8675" s="271"/>
      <c r="C8675" s="270"/>
      <c r="D8675" s="272"/>
      <c r="E8675" s="247"/>
      <c r="F8675" s="273"/>
      <c r="G8675" s="661"/>
      <c r="H8675" s="662"/>
    </row>
    <row r="8676" spans="1:8" s="240" customFormat="1">
      <c r="A8676" s="270"/>
      <c r="B8676" s="271"/>
      <c r="C8676" s="270"/>
      <c r="D8676" s="272"/>
      <c r="E8676" s="247"/>
      <c r="F8676" s="273"/>
      <c r="G8676" s="661"/>
      <c r="H8676" s="662"/>
    </row>
    <row r="8677" spans="1:8" s="240" customFormat="1">
      <c r="A8677" s="270"/>
      <c r="B8677" s="271"/>
      <c r="C8677" s="270"/>
      <c r="D8677" s="272"/>
      <c r="E8677" s="247"/>
      <c r="F8677" s="273"/>
      <c r="G8677" s="661"/>
      <c r="H8677" s="662"/>
    </row>
    <row r="8678" spans="1:8" s="240" customFormat="1">
      <c r="A8678" s="270"/>
      <c r="B8678" s="271"/>
      <c r="C8678" s="270"/>
      <c r="D8678" s="272"/>
      <c r="E8678" s="247"/>
      <c r="F8678" s="273"/>
      <c r="G8678" s="661"/>
      <c r="H8678" s="662"/>
    </row>
    <row r="8679" spans="1:8" s="240" customFormat="1">
      <c r="A8679" s="270"/>
      <c r="B8679" s="271"/>
      <c r="C8679" s="270"/>
      <c r="D8679" s="272"/>
      <c r="E8679" s="247"/>
      <c r="F8679" s="273"/>
      <c r="G8679" s="661"/>
      <c r="H8679" s="662"/>
    </row>
    <row r="8680" spans="1:8" s="240" customFormat="1">
      <c r="A8680" s="270"/>
      <c r="B8680" s="271"/>
      <c r="C8680" s="270"/>
      <c r="D8680" s="272"/>
      <c r="E8680" s="247"/>
      <c r="F8680" s="273"/>
      <c r="G8680" s="661"/>
      <c r="H8680" s="662"/>
    </row>
    <row r="8681" spans="1:8" s="240" customFormat="1">
      <c r="A8681" s="270"/>
      <c r="B8681" s="271"/>
      <c r="C8681" s="270"/>
      <c r="D8681" s="272"/>
      <c r="E8681" s="247"/>
      <c r="F8681" s="273"/>
      <c r="G8681" s="661"/>
      <c r="H8681" s="662"/>
    </row>
    <row r="8682" spans="1:8" s="240" customFormat="1">
      <c r="A8682" s="270"/>
      <c r="B8682" s="271"/>
      <c r="C8682" s="270"/>
      <c r="D8682" s="272"/>
      <c r="E8682" s="247"/>
      <c r="F8682" s="273"/>
      <c r="G8682" s="661"/>
      <c r="H8682" s="662"/>
    </row>
    <row r="8683" spans="1:8" s="240" customFormat="1">
      <c r="A8683" s="270"/>
      <c r="B8683" s="271"/>
      <c r="C8683" s="270"/>
      <c r="D8683" s="272"/>
      <c r="E8683" s="247"/>
      <c r="F8683" s="273"/>
      <c r="G8683" s="661"/>
      <c r="H8683" s="662"/>
    </row>
    <row r="8684" spans="1:8" s="240" customFormat="1">
      <c r="A8684" s="270"/>
      <c r="B8684" s="271"/>
      <c r="C8684" s="270"/>
      <c r="D8684" s="272"/>
      <c r="E8684" s="247"/>
      <c r="F8684" s="273"/>
      <c r="G8684" s="661"/>
      <c r="H8684" s="662"/>
    </row>
    <row r="8685" spans="1:8" s="240" customFormat="1">
      <c r="A8685" s="270"/>
      <c r="B8685" s="271"/>
      <c r="C8685" s="270"/>
      <c r="D8685" s="272"/>
      <c r="E8685" s="247"/>
      <c r="F8685" s="273"/>
      <c r="G8685" s="661"/>
      <c r="H8685" s="662"/>
    </row>
    <row r="8686" spans="1:8" s="240" customFormat="1">
      <c r="A8686" s="270"/>
      <c r="B8686" s="271"/>
      <c r="C8686" s="270"/>
      <c r="D8686" s="272"/>
      <c r="E8686" s="247"/>
      <c r="F8686" s="273"/>
      <c r="G8686" s="661"/>
      <c r="H8686" s="662"/>
    </row>
    <row r="8687" spans="1:8" s="240" customFormat="1">
      <c r="A8687" s="270"/>
      <c r="B8687" s="271"/>
      <c r="C8687" s="270"/>
      <c r="D8687" s="272"/>
      <c r="E8687" s="247"/>
      <c r="F8687" s="273"/>
      <c r="G8687" s="661"/>
      <c r="H8687" s="662"/>
    </row>
    <row r="8688" spans="1:8" s="240" customFormat="1">
      <c r="A8688" s="270"/>
      <c r="B8688" s="271"/>
      <c r="C8688" s="270"/>
      <c r="D8688" s="272"/>
      <c r="E8688" s="247"/>
      <c r="F8688" s="273"/>
      <c r="G8688" s="661"/>
      <c r="H8688" s="662"/>
    </row>
    <row r="8689" spans="1:8" s="240" customFormat="1">
      <c r="A8689" s="270"/>
      <c r="B8689" s="271"/>
      <c r="C8689" s="270"/>
      <c r="D8689" s="272"/>
      <c r="E8689" s="247"/>
      <c r="F8689" s="273"/>
      <c r="G8689" s="661"/>
      <c r="H8689" s="662"/>
    </row>
    <row r="8690" spans="1:8" s="240" customFormat="1">
      <c r="A8690" s="270"/>
      <c r="B8690" s="271"/>
      <c r="C8690" s="270"/>
      <c r="D8690" s="272"/>
      <c r="E8690" s="247"/>
      <c r="F8690" s="273"/>
      <c r="G8690" s="661"/>
      <c r="H8690" s="662"/>
    </row>
    <row r="8691" spans="1:8" s="240" customFormat="1">
      <c r="A8691" s="270"/>
      <c r="B8691" s="271"/>
      <c r="C8691" s="270"/>
      <c r="D8691" s="272"/>
      <c r="E8691" s="247"/>
      <c r="F8691" s="273"/>
      <c r="G8691" s="661"/>
      <c r="H8691" s="662"/>
    </row>
    <row r="8692" spans="1:8" s="240" customFormat="1">
      <c r="A8692" s="270"/>
      <c r="B8692" s="271"/>
      <c r="C8692" s="270"/>
      <c r="D8692" s="272"/>
      <c r="E8692" s="247"/>
      <c r="F8692" s="273"/>
      <c r="G8692" s="661"/>
      <c r="H8692" s="662"/>
    </row>
    <row r="8693" spans="1:8" s="240" customFormat="1">
      <c r="A8693" s="270"/>
      <c r="B8693" s="271"/>
      <c r="C8693" s="270"/>
      <c r="D8693" s="272"/>
      <c r="E8693" s="247"/>
      <c r="F8693" s="273"/>
      <c r="G8693" s="661"/>
      <c r="H8693" s="662"/>
    </row>
    <row r="8694" spans="1:8" s="240" customFormat="1">
      <c r="A8694" s="270"/>
      <c r="B8694" s="271"/>
      <c r="C8694" s="270"/>
      <c r="D8694" s="272"/>
      <c r="E8694" s="247"/>
      <c r="F8694" s="273"/>
      <c r="G8694" s="661"/>
      <c r="H8694" s="662"/>
    </row>
    <row r="8695" spans="1:8" s="240" customFormat="1">
      <c r="A8695" s="270"/>
      <c r="B8695" s="271"/>
      <c r="C8695" s="270"/>
      <c r="D8695" s="272"/>
      <c r="E8695" s="247"/>
      <c r="F8695" s="273"/>
      <c r="G8695" s="661"/>
      <c r="H8695" s="662"/>
    </row>
    <row r="8696" spans="1:8" s="240" customFormat="1">
      <c r="A8696" s="270"/>
      <c r="B8696" s="271"/>
      <c r="C8696" s="270"/>
      <c r="D8696" s="272"/>
      <c r="E8696" s="247"/>
      <c r="F8696" s="273"/>
      <c r="G8696" s="661"/>
      <c r="H8696" s="662"/>
    </row>
    <row r="8697" spans="1:8" s="240" customFormat="1">
      <c r="A8697" s="270"/>
      <c r="B8697" s="271"/>
      <c r="C8697" s="270"/>
      <c r="D8697" s="272"/>
      <c r="E8697" s="247"/>
      <c r="F8697" s="273"/>
      <c r="G8697" s="661"/>
      <c r="H8697" s="662"/>
    </row>
    <row r="8698" spans="1:8" s="240" customFormat="1">
      <c r="A8698" s="270"/>
      <c r="B8698" s="271"/>
      <c r="C8698" s="270"/>
      <c r="D8698" s="272"/>
      <c r="E8698" s="247"/>
      <c r="F8698" s="273"/>
      <c r="G8698" s="661"/>
      <c r="H8698" s="662"/>
    </row>
    <row r="8699" spans="1:8" s="240" customFormat="1">
      <c r="A8699" s="270"/>
      <c r="B8699" s="271"/>
      <c r="C8699" s="270"/>
      <c r="D8699" s="272"/>
      <c r="E8699" s="247"/>
      <c r="F8699" s="273"/>
      <c r="G8699" s="661"/>
      <c r="H8699" s="662"/>
    </row>
    <row r="8700" spans="1:8" s="240" customFormat="1">
      <c r="A8700" s="270"/>
      <c r="B8700" s="271"/>
      <c r="C8700" s="270"/>
      <c r="D8700" s="272"/>
      <c r="E8700" s="247"/>
      <c r="F8700" s="273"/>
      <c r="G8700" s="661"/>
      <c r="H8700" s="662"/>
    </row>
    <row r="8701" spans="1:8" s="240" customFormat="1">
      <c r="A8701" s="270"/>
      <c r="B8701" s="271"/>
      <c r="C8701" s="270"/>
      <c r="D8701" s="272"/>
      <c r="E8701" s="247"/>
      <c r="F8701" s="273"/>
      <c r="G8701" s="661"/>
      <c r="H8701" s="662"/>
    </row>
    <row r="8702" spans="1:8" s="240" customFormat="1">
      <c r="A8702" s="270"/>
      <c r="B8702" s="271"/>
      <c r="C8702" s="270"/>
      <c r="D8702" s="272"/>
      <c r="E8702" s="247"/>
      <c r="F8702" s="273"/>
      <c r="G8702" s="661"/>
      <c r="H8702" s="662"/>
    </row>
    <row r="8703" spans="1:8" s="240" customFormat="1">
      <c r="A8703" s="270"/>
      <c r="B8703" s="271"/>
      <c r="C8703" s="270"/>
      <c r="D8703" s="272"/>
      <c r="E8703" s="247"/>
      <c r="F8703" s="273"/>
      <c r="G8703" s="661"/>
      <c r="H8703" s="662"/>
    </row>
    <row r="8704" spans="1:8" s="240" customFormat="1">
      <c r="A8704" s="270"/>
      <c r="B8704" s="271"/>
      <c r="C8704" s="270"/>
      <c r="D8704" s="272"/>
      <c r="E8704" s="247"/>
      <c r="F8704" s="273"/>
      <c r="G8704" s="661"/>
      <c r="H8704" s="662"/>
    </row>
    <row r="8705" spans="1:8" s="240" customFormat="1">
      <c r="A8705" s="270"/>
      <c r="B8705" s="271"/>
      <c r="C8705" s="270"/>
      <c r="D8705" s="272"/>
      <c r="E8705" s="247"/>
      <c r="F8705" s="273"/>
      <c r="G8705" s="661"/>
      <c r="H8705" s="662"/>
    </row>
    <row r="8706" spans="1:8" s="240" customFormat="1">
      <c r="A8706" s="270"/>
      <c r="B8706" s="271"/>
      <c r="C8706" s="270"/>
      <c r="D8706" s="272"/>
      <c r="E8706" s="247"/>
      <c r="F8706" s="273"/>
      <c r="G8706" s="661"/>
      <c r="H8706" s="662"/>
    </row>
    <row r="8707" spans="1:8" s="240" customFormat="1">
      <c r="A8707" s="270"/>
      <c r="B8707" s="271"/>
      <c r="C8707" s="270"/>
      <c r="D8707" s="272"/>
      <c r="E8707" s="247"/>
      <c r="F8707" s="273"/>
      <c r="G8707" s="661"/>
      <c r="H8707" s="662"/>
    </row>
    <row r="8708" spans="1:8" s="240" customFormat="1">
      <c r="A8708" s="270"/>
      <c r="B8708" s="271"/>
      <c r="C8708" s="270"/>
      <c r="D8708" s="272"/>
      <c r="E8708" s="247"/>
      <c r="F8708" s="273"/>
      <c r="G8708" s="661"/>
      <c r="H8708" s="662"/>
    </row>
    <row r="8709" spans="1:8" s="240" customFormat="1">
      <c r="A8709" s="270"/>
      <c r="B8709" s="271"/>
      <c r="C8709" s="270"/>
      <c r="D8709" s="272"/>
      <c r="E8709" s="247"/>
      <c r="F8709" s="273"/>
      <c r="G8709" s="661"/>
      <c r="H8709" s="662"/>
    </row>
    <row r="8710" spans="1:8" s="240" customFormat="1">
      <c r="A8710" s="270"/>
      <c r="B8710" s="271"/>
      <c r="C8710" s="270"/>
      <c r="D8710" s="272"/>
      <c r="E8710" s="247"/>
      <c r="F8710" s="273"/>
      <c r="G8710" s="661"/>
      <c r="H8710" s="662"/>
    </row>
    <row r="8711" spans="1:8" s="240" customFormat="1">
      <c r="A8711" s="270"/>
      <c r="B8711" s="271"/>
      <c r="C8711" s="270"/>
      <c r="D8711" s="272"/>
      <c r="E8711" s="247"/>
      <c r="F8711" s="273"/>
      <c r="G8711" s="661"/>
      <c r="H8711" s="662"/>
    </row>
    <row r="8712" spans="1:8" s="240" customFormat="1">
      <c r="A8712" s="270"/>
      <c r="B8712" s="271"/>
      <c r="C8712" s="270"/>
      <c r="D8712" s="272"/>
      <c r="E8712" s="247"/>
      <c r="F8712" s="273"/>
      <c r="G8712" s="661"/>
      <c r="H8712" s="662"/>
    </row>
    <row r="8713" spans="1:8" s="240" customFormat="1">
      <c r="A8713" s="270"/>
      <c r="B8713" s="271"/>
      <c r="C8713" s="270"/>
      <c r="D8713" s="272"/>
      <c r="E8713" s="247"/>
      <c r="F8713" s="273"/>
      <c r="G8713" s="661"/>
      <c r="H8713" s="662"/>
    </row>
    <row r="8714" spans="1:8" s="240" customFormat="1">
      <c r="A8714" s="270"/>
      <c r="B8714" s="271"/>
      <c r="C8714" s="270"/>
      <c r="D8714" s="272"/>
      <c r="E8714" s="247"/>
      <c r="F8714" s="273"/>
      <c r="G8714" s="661"/>
      <c r="H8714" s="662"/>
    </row>
    <row r="8715" spans="1:8" s="240" customFormat="1">
      <c r="A8715" s="270"/>
      <c r="B8715" s="271"/>
      <c r="C8715" s="270"/>
      <c r="D8715" s="272"/>
      <c r="E8715" s="247"/>
      <c r="F8715" s="273"/>
      <c r="G8715" s="661"/>
      <c r="H8715" s="662"/>
    </row>
    <row r="8716" spans="1:8" s="240" customFormat="1">
      <c r="A8716" s="270"/>
      <c r="B8716" s="271"/>
      <c r="C8716" s="270"/>
      <c r="D8716" s="272"/>
      <c r="E8716" s="247"/>
      <c r="F8716" s="273"/>
      <c r="G8716" s="661"/>
      <c r="H8716" s="662"/>
    </row>
    <row r="8717" spans="1:8" s="240" customFormat="1">
      <c r="A8717" s="270"/>
      <c r="B8717" s="271"/>
      <c r="C8717" s="270"/>
      <c r="D8717" s="272"/>
      <c r="E8717" s="247"/>
      <c r="F8717" s="273"/>
      <c r="G8717" s="661"/>
      <c r="H8717" s="662"/>
    </row>
    <row r="8718" spans="1:8" s="240" customFormat="1">
      <c r="A8718" s="270"/>
      <c r="B8718" s="271"/>
      <c r="C8718" s="270"/>
      <c r="D8718" s="272"/>
      <c r="E8718" s="247"/>
      <c r="F8718" s="273"/>
      <c r="G8718" s="661"/>
      <c r="H8718" s="662"/>
    </row>
    <row r="8719" spans="1:8" s="240" customFormat="1">
      <c r="A8719" s="270"/>
      <c r="B8719" s="271"/>
      <c r="C8719" s="270"/>
      <c r="D8719" s="272"/>
      <c r="E8719" s="247"/>
      <c r="F8719" s="273"/>
      <c r="G8719" s="661"/>
      <c r="H8719" s="662"/>
    </row>
    <row r="8720" spans="1:8" s="240" customFormat="1">
      <c r="A8720" s="270"/>
      <c r="B8720" s="271"/>
      <c r="C8720" s="270"/>
      <c r="D8720" s="272"/>
      <c r="E8720" s="247"/>
      <c r="F8720" s="273"/>
      <c r="G8720" s="661"/>
      <c r="H8720" s="662"/>
    </row>
    <row r="8721" spans="1:8" s="240" customFormat="1">
      <c r="A8721" s="270"/>
      <c r="B8721" s="271"/>
      <c r="C8721" s="270"/>
      <c r="D8721" s="272"/>
      <c r="E8721" s="247"/>
      <c r="F8721" s="273"/>
      <c r="G8721" s="661"/>
      <c r="H8721" s="662"/>
    </row>
    <row r="8722" spans="1:8" s="240" customFormat="1">
      <c r="A8722" s="270"/>
      <c r="B8722" s="271"/>
      <c r="C8722" s="270"/>
      <c r="D8722" s="272"/>
      <c r="E8722" s="247"/>
      <c r="F8722" s="273"/>
      <c r="G8722" s="661"/>
      <c r="H8722" s="662"/>
    </row>
    <row r="8723" spans="1:8" s="240" customFormat="1">
      <c r="A8723" s="270"/>
      <c r="B8723" s="271"/>
      <c r="C8723" s="270"/>
      <c r="D8723" s="272"/>
      <c r="E8723" s="247"/>
      <c r="F8723" s="273"/>
      <c r="G8723" s="661"/>
      <c r="H8723" s="662"/>
    </row>
    <row r="8724" spans="1:8" s="240" customFormat="1">
      <c r="A8724" s="270"/>
      <c r="B8724" s="271"/>
      <c r="C8724" s="270"/>
      <c r="D8724" s="272"/>
      <c r="E8724" s="247"/>
      <c r="F8724" s="273"/>
      <c r="G8724" s="661"/>
      <c r="H8724" s="662"/>
    </row>
    <row r="8725" spans="1:8" s="240" customFormat="1">
      <c r="A8725" s="270"/>
      <c r="B8725" s="271"/>
      <c r="C8725" s="270"/>
      <c r="D8725" s="272"/>
      <c r="E8725" s="247"/>
      <c r="F8725" s="273"/>
      <c r="G8725" s="661"/>
      <c r="H8725" s="662"/>
    </row>
    <row r="8726" spans="1:8" s="240" customFormat="1">
      <c r="A8726" s="270"/>
      <c r="B8726" s="271"/>
      <c r="C8726" s="270"/>
      <c r="D8726" s="272"/>
      <c r="E8726" s="247"/>
      <c r="F8726" s="273"/>
      <c r="G8726" s="661"/>
      <c r="H8726" s="662"/>
    </row>
    <row r="8727" spans="1:8" s="240" customFormat="1">
      <c r="A8727" s="270"/>
      <c r="B8727" s="271"/>
      <c r="C8727" s="270"/>
      <c r="D8727" s="272"/>
      <c r="E8727" s="247"/>
      <c r="F8727" s="273"/>
      <c r="G8727" s="661"/>
      <c r="H8727" s="662"/>
    </row>
    <row r="8728" spans="1:8" s="240" customFormat="1">
      <c r="A8728" s="270"/>
      <c r="B8728" s="271"/>
      <c r="C8728" s="270"/>
      <c r="D8728" s="272"/>
      <c r="E8728" s="247"/>
      <c r="F8728" s="273"/>
      <c r="G8728" s="661"/>
      <c r="H8728" s="662"/>
    </row>
    <row r="8729" spans="1:8" s="240" customFormat="1">
      <c r="A8729" s="270"/>
      <c r="B8729" s="271"/>
      <c r="C8729" s="270"/>
      <c r="D8729" s="272"/>
      <c r="E8729" s="247"/>
      <c r="F8729" s="273"/>
      <c r="G8729" s="661"/>
      <c r="H8729" s="662"/>
    </row>
    <row r="8730" spans="1:8" s="240" customFormat="1">
      <c r="A8730" s="270"/>
      <c r="B8730" s="271"/>
      <c r="C8730" s="270"/>
      <c r="D8730" s="272"/>
      <c r="E8730" s="247"/>
      <c r="F8730" s="273"/>
      <c r="G8730" s="661"/>
      <c r="H8730" s="662"/>
    </row>
    <row r="8731" spans="1:8" s="240" customFormat="1">
      <c r="A8731" s="270"/>
      <c r="B8731" s="271"/>
      <c r="C8731" s="270"/>
      <c r="D8731" s="272"/>
      <c r="E8731" s="247"/>
      <c r="F8731" s="273"/>
      <c r="G8731" s="661"/>
      <c r="H8731" s="662"/>
    </row>
    <row r="8732" spans="1:8" s="240" customFormat="1">
      <c r="A8732" s="270"/>
      <c r="B8732" s="271"/>
      <c r="C8732" s="270"/>
      <c r="D8732" s="272"/>
      <c r="E8732" s="247"/>
      <c r="F8732" s="273"/>
      <c r="G8732" s="661"/>
      <c r="H8732" s="662"/>
    </row>
    <row r="8733" spans="1:8" s="240" customFormat="1">
      <c r="A8733" s="270"/>
      <c r="B8733" s="271"/>
      <c r="C8733" s="270"/>
      <c r="D8733" s="272"/>
      <c r="E8733" s="247"/>
      <c r="F8733" s="273"/>
      <c r="G8733" s="661"/>
      <c r="H8733" s="662"/>
    </row>
    <row r="8734" spans="1:8" s="240" customFormat="1">
      <c r="A8734" s="270"/>
      <c r="B8734" s="271"/>
      <c r="C8734" s="270"/>
      <c r="D8734" s="272"/>
      <c r="E8734" s="247"/>
      <c r="F8734" s="273"/>
      <c r="G8734" s="661"/>
      <c r="H8734" s="662"/>
    </row>
    <row r="8735" spans="1:8" s="240" customFormat="1">
      <c r="A8735" s="270"/>
      <c r="B8735" s="271"/>
      <c r="C8735" s="270"/>
      <c r="D8735" s="272"/>
      <c r="E8735" s="247"/>
      <c r="F8735" s="273"/>
      <c r="G8735" s="661"/>
      <c r="H8735" s="662"/>
    </row>
    <row r="8736" spans="1:8" s="240" customFormat="1">
      <c r="A8736" s="270"/>
      <c r="B8736" s="271"/>
      <c r="C8736" s="270"/>
      <c r="D8736" s="272"/>
      <c r="E8736" s="247"/>
      <c r="F8736" s="273"/>
      <c r="G8736" s="661"/>
      <c r="H8736" s="662"/>
    </row>
    <row r="8737" spans="1:8" s="240" customFormat="1">
      <c r="A8737" s="270"/>
      <c r="B8737" s="271"/>
      <c r="C8737" s="270"/>
      <c r="D8737" s="272"/>
      <c r="E8737" s="247"/>
      <c r="F8737" s="273"/>
      <c r="G8737" s="661"/>
      <c r="H8737" s="662"/>
    </row>
    <row r="8738" spans="1:8" s="240" customFormat="1">
      <c r="A8738" s="270"/>
      <c r="B8738" s="271"/>
      <c r="C8738" s="270"/>
      <c r="D8738" s="272"/>
      <c r="E8738" s="247"/>
      <c r="F8738" s="273"/>
      <c r="G8738" s="661"/>
      <c r="H8738" s="662"/>
    </row>
    <row r="8739" spans="1:8" s="240" customFormat="1">
      <c r="A8739" s="270"/>
      <c r="B8739" s="271"/>
      <c r="C8739" s="270"/>
      <c r="D8739" s="272"/>
      <c r="E8739" s="247"/>
      <c r="F8739" s="273"/>
      <c r="G8739" s="661"/>
      <c r="H8739" s="662"/>
    </row>
    <row r="8740" spans="1:8" s="240" customFormat="1">
      <c r="A8740" s="270"/>
      <c r="B8740" s="271"/>
      <c r="C8740" s="270"/>
      <c r="D8740" s="272"/>
      <c r="E8740" s="247"/>
      <c r="F8740" s="273"/>
      <c r="G8740" s="661"/>
      <c r="H8740" s="662"/>
    </row>
    <row r="8741" spans="1:8" s="240" customFormat="1">
      <c r="A8741" s="270"/>
      <c r="B8741" s="271"/>
      <c r="C8741" s="270"/>
      <c r="D8741" s="272"/>
      <c r="E8741" s="247"/>
      <c r="F8741" s="273"/>
      <c r="G8741" s="661"/>
      <c r="H8741" s="662"/>
    </row>
    <row r="8742" spans="1:8" s="240" customFormat="1">
      <c r="A8742" s="270"/>
      <c r="B8742" s="271"/>
      <c r="C8742" s="270"/>
      <c r="D8742" s="272"/>
      <c r="E8742" s="247"/>
      <c r="F8742" s="273"/>
      <c r="G8742" s="661"/>
      <c r="H8742" s="662"/>
    </row>
    <row r="8743" spans="1:8" s="240" customFormat="1">
      <c r="A8743" s="270"/>
      <c r="B8743" s="271"/>
      <c r="C8743" s="270"/>
      <c r="D8743" s="272"/>
      <c r="E8743" s="247"/>
      <c r="F8743" s="273"/>
      <c r="G8743" s="661"/>
      <c r="H8743" s="662"/>
    </row>
    <row r="8744" spans="1:8" s="240" customFormat="1">
      <c r="A8744" s="270"/>
      <c r="B8744" s="271"/>
      <c r="C8744" s="270"/>
      <c r="D8744" s="272"/>
      <c r="E8744" s="247"/>
      <c r="F8744" s="273"/>
      <c r="G8744" s="661"/>
      <c r="H8744" s="662"/>
    </row>
    <row r="8745" spans="1:8" s="240" customFormat="1">
      <c r="A8745" s="270"/>
      <c r="B8745" s="271"/>
      <c r="C8745" s="270"/>
      <c r="D8745" s="272"/>
      <c r="E8745" s="247"/>
      <c r="F8745" s="273"/>
      <c r="G8745" s="661"/>
      <c r="H8745" s="662"/>
    </row>
    <row r="8746" spans="1:8" s="240" customFormat="1">
      <c r="A8746" s="270"/>
      <c r="B8746" s="271"/>
      <c r="C8746" s="270"/>
      <c r="D8746" s="272"/>
      <c r="E8746" s="247"/>
      <c r="F8746" s="273"/>
      <c r="G8746" s="661"/>
      <c r="H8746" s="662"/>
    </row>
    <row r="8747" spans="1:8" s="240" customFormat="1">
      <c r="A8747" s="270"/>
      <c r="B8747" s="271"/>
      <c r="C8747" s="270"/>
      <c r="D8747" s="272"/>
      <c r="E8747" s="247"/>
      <c r="F8747" s="273"/>
      <c r="G8747" s="661"/>
      <c r="H8747" s="662"/>
    </row>
    <row r="8748" spans="1:8" s="240" customFormat="1">
      <c r="A8748" s="270"/>
      <c r="B8748" s="271"/>
      <c r="C8748" s="270"/>
      <c r="D8748" s="272"/>
      <c r="E8748" s="247"/>
      <c r="F8748" s="273"/>
      <c r="G8748" s="661"/>
      <c r="H8748" s="662"/>
    </row>
    <row r="8749" spans="1:8" s="240" customFormat="1">
      <c r="A8749" s="270"/>
      <c r="B8749" s="271"/>
      <c r="C8749" s="270"/>
      <c r="D8749" s="272"/>
      <c r="E8749" s="247"/>
      <c r="F8749" s="273"/>
      <c r="G8749" s="661"/>
      <c r="H8749" s="662"/>
    </row>
    <row r="8750" spans="1:8" s="240" customFormat="1">
      <c r="A8750" s="270"/>
      <c r="B8750" s="271"/>
      <c r="C8750" s="270"/>
      <c r="D8750" s="272"/>
      <c r="E8750" s="247"/>
      <c r="F8750" s="273"/>
      <c r="G8750" s="661"/>
      <c r="H8750" s="662"/>
    </row>
    <row r="8751" spans="1:8" s="240" customFormat="1">
      <c r="A8751" s="270"/>
      <c r="B8751" s="271"/>
      <c r="C8751" s="270"/>
      <c r="D8751" s="272"/>
      <c r="E8751" s="247"/>
      <c r="F8751" s="273"/>
      <c r="G8751" s="661"/>
      <c r="H8751" s="662"/>
    </row>
    <row r="8752" spans="1:8" s="240" customFormat="1">
      <c r="A8752" s="270"/>
      <c r="B8752" s="271"/>
      <c r="C8752" s="270"/>
      <c r="D8752" s="272"/>
      <c r="E8752" s="247"/>
      <c r="F8752" s="273"/>
      <c r="G8752" s="661"/>
      <c r="H8752" s="662"/>
    </row>
    <row r="8753" spans="1:8" s="240" customFormat="1">
      <c r="A8753" s="270"/>
      <c r="B8753" s="271"/>
      <c r="C8753" s="270"/>
      <c r="D8753" s="272"/>
      <c r="E8753" s="247"/>
      <c r="F8753" s="273"/>
      <c r="G8753" s="661"/>
      <c r="H8753" s="662"/>
    </row>
    <row r="8754" spans="1:8" s="240" customFormat="1">
      <c r="A8754" s="270"/>
      <c r="B8754" s="271"/>
      <c r="C8754" s="270"/>
      <c r="D8754" s="272"/>
      <c r="E8754" s="247"/>
      <c r="F8754" s="273"/>
      <c r="G8754" s="661"/>
      <c r="H8754" s="662"/>
    </row>
    <row r="8755" spans="1:8" s="240" customFormat="1">
      <c r="A8755" s="270"/>
      <c r="B8755" s="271"/>
      <c r="C8755" s="270"/>
      <c r="D8755" s="272"/>
      <c r="E8755" s="247"/>
      <c r="F8755" s="273"/>
      <c r="G8755" s="661"/>
      <c r="H8755" s="662"/>
    </row>
    <row r="8756" spans="1:8" s="240" customFormat="1">
      <c r="A8756" s="270"/>
      <c r="B8756" s="271"/>
      <c r="C8756" s="270"/>
      <c r="D8756" s="272"/>
      <c r="E8756" s="247"/>
      <c r="F8756" s="273"/>
      <c r="G8756" s="661"/>
      <c r="H8756" s="662"/>
    </row>
    <row r="8757" spans="1:8" s="240" customFormat="1">
      <c r="A8757" s="270"/>
      <c r="B8757" s="271"/>
      <c r="C8757" s="270"/>
      <c r="D8757" s="272"/>
      <c r="E8757" s="247"/>
      <c r="F8757" s="273"/>
      <c r="G8757" s="661"/>
      <c r="H8757" s="662"/>
    </row>
    <row r="8758" spans="1:8" s="240" customFormat="1">
      <c r="A8758" s="270"/>
      <c r="B8758" s="271"/>
      <c r="C8758" s="270"/>
      <c r="D8758" s="272"/>
      <c r="E8758" s="247"/>
      <c r="F8758" s="273"/>
      <c r="G8758" s="661"/>
      <c r="H8758" s="662"/>
    </row>
    <row r="8759" spans="1:8" s="240" customFormat="1">
      <c r="A8759" s="270"/>
      <c r="B8759" s="271"/>
      <c r="C8759" s="270"/>
      <c r="D8759" s="272"/>
      <c r="E8759" s="247"/>
      <c r="F8759" s="273"/>
      <c r="G8759" s="661"/>
      <c r="H8759" s="662"/>
    </row>
    <row r="8760" spans="1:8" s="240" customFormat="1">
      <c r="A8760" s="270"/>
      <c r="B8760" s="271"/>
      <c r="C8760" s="270"/>
      <c r="D8760" s="272"/>
      <c r="E8760" s="247"/>
      <c r="F8760" s="273"/>
      <c r="G8760" s="661"/>
      <c r="H8760" s="662"/>
    </row>
    <row r="8761" spans="1:8" s="240" customFormat="1">
      <c r="A8761" s="270"/>
      <c r="B8761" s="271"/>
      <c r="C8761" s="270"/>
      <c r="D8761" s="272"/>
      <c r="E8761" s="247"/>
      <c r="F8761" s="273"/>
      <c r="G8761" s="661"/>
      <c r="H8761" s="662"/>
    </row>
    <row r="8762" spans="1:8" s="240" customFormat="1">
      <c r="A8762" s="270"/>
      <c r="B8762" s="271"/>
      <c r="C8762" s="270"/>
      <c r="D8762" s="272"/>
      <c r="E8762" s="247"/>
      <c r="F8762" s="273"/>
      <c r="G8762" s="661"/>
      <c r="H8762" s="662"/>
    </row>
    <row r="8763" spans="1:8" s="240" customFormat="1">
      <c r="A8763" s="270"/>
      <c r="B8763" s="271"/>
      <c r="C8763" s="270"/>
      <c r="D8763" s="272"/>
      <c r="E8763" s="247"/>
      <c r="F8763" s="273"/>
      <c r="G8763" s="661"/>
      <c r="H8763" s="662"/>
    </row>
    <row r="8764" spans="1:8" s="240" customFormat="1">
      <c r="A8764" s="270"/>
      <c r="B8764" s="271"/>
      <c r="C8764" s="270"/>
      <c r="D8764" s="272"/>
      <c r="E8764" s="247"/>
      <c r="F8764" s="273"/>
      <c r="G8764" s="661"/>
      <c r="H8764" s="662"/>
    </row>
    <row r="8765" spans="1:8" s="240" customFormat="1">
      <c r="A8765" s="270"/>
      <c r="B8765" s="271"/>
      <c r="C8765" s="270"/>
      <c r="D8765" s="272"/>
      <c r="E8765" s="247"/>
      <c r="F8765" s="273"/>
      <c r="G8765" s="661"/>
      <c r="H8765" s="662"/>
    </row>
    <row r="8766" spans="1:8" s="240" customFormat="1">
      <c r="A8766" s="270"/>
      <c r="B8766" s="271"/>
      <c r="C8766" s="270"/>
      <c r="D8766" s="272"/>
      <c r="E8766" s="247"/>
      <c r="F8766" s="273"/>
      <c r="G8766" s="661"/>
      <c r="H8766" s="662"/>
    </row>
    <row r="8767" spans="1:8" s="240" customFormat="1">
      <c r="A8767" s="270"/>
      <c r="B8767" s="271"/>
      <c r="C8767" s="270"/>
      <c r="D8767" s="272"/>
      <c r="E8767" s="247"/>
      <c r="F8767" s="273"/>
      <c r="G8767" s="661"/>
      <c r="H8767" s="662"/>
    </row>
    <row r="8768" spans="1:8" s="240" customFormat="1">
      <c r="A8768" s="270"/>
      <c r="B8768" s="271"/>
      <c r="C8768" s="270"/>
      <c r="D8768" s="272"/>
      <c r="E8768" s="247"/>
      <c r="F8768" s="273"/>
      <c r="G8768" s="661"/>
      <c r="H8768" s="662"/>
    </row>
    <row r="8769" spans="1:8" s="240" customFormat="1">
      <c r="A8769" s="270"/>
      <c r="B8769" s="271"/>
      <c r="C8769" s="270"/>
      <c r="D8769" s="272"/>
      <c r="E8769" s="247"/>
      <c r="F8769" s="273"/>
      <c r="G8769" s="661"/>
      <c r="H8769" s="662"/>
    </row>
    <row r="8770" spans="1:8" s="240" customFormat="1">
      <c r="A8770" s="270"/>
      <c r="B8770" s="271"/>
      <c r="C8770" s="270"/>
      <c r="D8770" s="272"/>
      <c r="E8770" s="247"/>
      <c r="F8770" s="273"/>
      <c r="G8770" s="661"/>
      <c r="H8770" s="662"/>
    </row>
    <row r="8771" spans="1:8" s="240" customFormat="1">
      <c r="A8771" s="270"/>
      <c r="B8771" s="271"/>
      <c r="C8771" s="270"/>
      <c r="D8771" s="272"/>
      <c r="E8771" s="247"/>
      <c r="F8771" s="273"/>
      <c r="G8771" s="661"/>
      <c r="H8771" s="662"/>
    </row>
    <row r="8772" spans="1:8" s="240" customFormat="1">
      <c r="A8772" s="270"/>
      <c r="B8772" s="271"/>
      <c r="C8772" s="270"/>
      <c r="D8772" s="272"/>
      <c r="E8772" s="247"/>
      <c r="F8772" s="273"/>
      <c r="G8772" s="661"/>
      <c r="H8772" s="662"/>
    </row>
    <row r="8773" spans="1:8" s="240" customFormat="1">
      <c r="A8773" s="270"/>
      <c r="B8773" s="271"/>
      <c r="C8773" s="270"/>
      <c r="D8773" s="272"/>
      <c r="E8773" s="247"/>
      <c r="F8773" s="273"/>
      <c r="G8773" s="661"/>
      <c r="H8773" s="662"/>
    </row>
    <row r="8774" spans="1:8" s="240" customFormat="1">
      <c r="A8774" s="270"/>
      <c r="B8774" s="271"/>
      <c r="C8774" s="270"/>
      <c r="D8774" s="272"/>
      <c r="E8774" s="247"/>
      <c r="F8774" s="273"/>
      <c r="G8774" s="661"/>
      <c r="H8774" s="662"/>
    </row>
    <row r="8775" spans="1:8" s="240" customFormat="1">
      <c r="A8775" s="270"/>
      <c r="B8775" s="271"/>
      <c r="C8775" s="270"/>
      <c r="D8775" s="272"/>
      <c r="E8775" s="247"/>
      <c r="F8775" s="273"/>
      <c r="G8775" s="661"/>
      <c r="H8775" s="662"/>
    </row>
    <row r="8776" spans="1:8" s="240" customFormat="1">
      <c r="A8776" s="270"/>
      <c r="B8776" s="271"/>
      <c r="C8776" s="270"/>
      <c r="D8776" s="272"/>
      <c r="E8776" s="247"/>
      <c r="F8776" s="273"/>
      <c r="G8776" s="661"/>
      <c r="H8776" s="662"/>
    </row>
    <row r="8777" spans="1:8" s="240" customFormat="1">
      <c r="A8777" s="270"/>
      <c r="B8777" s="271"/>
      <c r="C8777" s="270"/>
      <c r="D8777" s="272"/>
      <c r="E8777" s="247"/>
      <c r="F8777" s="273"/>
      <c r="G8777" s="661"/>
      <c r="H8777" s="662"/>
    </row>
    <row r="8778" spans="1:8" s="240" customFormat="1">
      <c r="A8778" s="270"/>
      <c r="B8778" s="271"/>
      <c r="C8778" s="270"/>
      <c r="D8778" s="272"/>
      <c r="E8778" s="247"/>
      <c r="F8778" s="273"/>
      <c r="G8778" s="661"/>
      <c r="H8778" s="662"/>
    </row>
    <row r="8779" spans="1:8" s="240" customFormat="1">
      <c r="A8779" s="270"/>
      <c r="B8779" s="271"/>
      <c r="C8779" s="270"/>
      <c r="D8779" s="272"/>
      <c r="E8779" s="247"/>
      <c r="F8779" s="273"/>
      <c r="G8779" s="661"/>
      <c r="H8779" s="662"/>
    </row>
    <row r="8780" spans="1:8" s="240" customFormat="1">
      <c r="A8780" s="270"/>
      <c r="B8780" s="271"/>
      <c r="C8780" s="270"/>
      <c r="D8780" s="272"/>
      <c r="E8780" s="247"/>
      <c r="F8780" s="273"/>
      <c r="G8780" s="661"/>
      <c r="H8780" s="662"/>
    </row>
    <row r="8781" spans="1:8" s="240" customFormat="1">
      <c r="A8781" s="270"/>
      <c r="B8781" s="271"/>
      <c r="C8781" s="270"/>
      <c r="D8781" s="272"/>
      <c r="E8781" s="247"/>
      <c r="F8781" s="273"/>
      <c r="G8781" s="661"/>
      <c r="H8781" s="662"/>
    </row>
    <row r="8782" spans="1:8" s="240" customFormat="1">
      <c r="A8782" s="270"/>
      <c r="B8782" s="271"/>
      <c r="C8782" s="270"/>
      <c r="D8782" s="272"/>
      <c r="E8782" s="247"/>
      <c r="F8782" s="273"/>
      <c r="G8782" s="661"/>
      <c r="H8782" s="662"/>
    </row>
    <row r="8783" spans="1:8" s="240" customFormat="1">
      <c r="A8783" s="270"/>
      <c r="B8783" s="271"/>
      <c r="C8783" s="270"/>
      <c r="D8783" s="272"/>
      <c r="E8783" s="247"/>
      <c r="F8783" s="273"/>
      <c r="G8783" s="661"/>
      <c r="H8783" s="662"/>
    </row>
    <row r="8784" spans="1:8" s="240" customFormat="1">
      <c r="A8784" s="270"/>
      <c r="B8784" s="271"/>
      <c r="C8784" s="270"/>
      <c r="D8784" s="272"/>
      <c r="E8784" s="247"/>
      <c r="F8784" s="273"/>
      <c r="G8784" s="661"/>
      <c r="H8784" s="662"/>
    </row>
    <row r="8785" spans="1:8" s="240" customFormat="1">
      <c r="A8785" s="270"/>
      <c r="B8785" s="271"/>
      <c r="C8785" s="270"/>
      <c r="D8785" s="272"/>
      <c r="E8785" s="247"/>
      <c r="F8785" s="273"/>
      <c r="G8785" s="661"/>
      <c r="H8785" s="662"/>
    </row>
    <row r="8786" spans="1:8" s="240" customFormat="1">
      <c r="A8786" s="270"/>
      <c r="B8786" s="271"/>
      <c r="C8786" s="270"/>
      <c r="D8786" s="272"/>
      <c r="E8786" s="247"/>
      <c r="F8786" s="273"/>
      <c r="G8786" s="661"/>
      <c r="H8786" s="662"/>
    </row>
    <row r="8787" spans="1:8" s="240" customFormat="1">
      <c r="A8787" s="270"/>
      <c r="B8787" s="271"/>
      <c r="C8787" s="270"/>
      <c r="D8787" s="272"/>
      <c r="E8787" s="247"/>
      <c r="F8787" s="273"/>
      <c r="G8787" s="661"/>
      <c r="H8787" s="662"/>
    </row>
    <row r="8788" spans="1:8" s="240" customFormat="1">
      <c r="A8788" s="270"/>
      <c r="B8788" s="271"/>
      <c r="C8788" s="270"/>
      <c r="D8788" s="272"/>
      <c r="E8788" s="247"/>
      <c r="F8788" s="273"/>
      <c r="G8788" s="661"/>
      <c r="H8788" s="662"/>
    </row>
    <row r="8789" spans="1:8" s="240" customFormat="1">
      <c r="A8789" s="270"/>
      <c r="B8789" s="271"/>
      <c r="C8789" s="270"/>
      <c r="D8789" s="272"/>
      <c r="E8789" s="247"/>
      <c r="F8789" s="273"/>
      <c r="G8789" s="661"/>
      <c r="H8789" s="662"/>
    </row>
    <row r="8790" spans="1:8" s="240" customFormat="1">
      <c r="A8790" s="270"/>
      <c r="B8790" s="271"/>
      <c r="C8790" s="270"/>
      <c r="D8790" s="272"/>
      <c r="E8790" s="247"/>
      <c r="F8790" s="273"/>
      <c r="G8790" s="661"/>
      <c r="H8790" s="662"/>
    </row>
    <row r="8791" spans="1:8" s="240" customFormat="1">
      <c r="A8791" s="270"/>
      <c r="B8791" s="271"/>
      <c r="C8791" s="270"/>
      <c r="D8791" s="272"/>
      <c r="E8791" s="247"/>
      <c r="F8791" s="273"/>
      <c r="G8791" s="661"/>
      <c r="H8791" s="662"/>
    </row>
    <row r="8792" spans="1:8" s="240" customFormat="1">
      <c r="A8792" s="270"/>
      <c r="B8792" s="271"/>
      <c r="C8792" s="270"/>
      <c r="D8792" s="272"/>
      <c r="E8792" s="247"/>
      <c r="F8792" s="273"/>
      <c r="G8792" s="661"/>
      <c r="H8792" s="662"/>
    </row>
    <row r="8793" spans="1:8" s="240" customFormat="1">
      <c r="A8793" s="270"/>
      <c r="B8793" s="271"/>
      <c r="C8793" s="270"/>
      <c r="D8793" s="272"/>
      <c r="E8793" s="247"/>
      <c r="F8793" s="273"/>
      <c r="G8793" s="661"/>
      <c r="H8793" s="662"/>
    </row>
    <row r="8794" spans="1:8" s="240" customFormat="1">
      <c r="A8794" s="270"/>
      <c r="B8794" s="271"/>
      <c r="C8794" s="270"/>
      <c r="D8794" s="272"/>
      <c r="E8794" s="247"/>
      <c r="F8794" s="273"/>
      <c r="G8794" s="661"/>
      <c r="H8794" s="662"/>
    </row>
    <row r="8795" spans="1:8" s="240" customFormat="1">
      <c r="A8795" s="270"/>
      <c r="B8795" s="271"/>
      <c r="C8795" s="270"/>
      <c r="D8795" s="272"/>
      <c r="E8795" s="247"/>
      <c r="F8795" s="273"/>
      <c r="G8795" s="661"/>
      <c r="H8795" s="662"/>
    </row>
    <row r="8796" spans="1:8" s="240" customFormat="1">
      <c r="A8796" s="270"/>
      <c r="B8796" s="271"/>
      <c r="C8796" s="270"/>
      <c r="D8796" s="272"/>
      <c r="E8796" s="247"/>
      <c r="F8796" s="273"/>
      <c r="G8796" s="661"/>
      <c r="H8796" s="662"/>
    </row>
    <row r="8797" spans="1:8" s="240" customFormat="1">
      <c r="A8797" s="270"/>
      <c r="B8797" s="271"/>
      <c r="C8797" s="270"/>
      <c r="D8797" s="272"/>
      <c r="E8797" s="247"/>
      <c r="F8797" s="273"/>
      <c r="G8797" s="661"/>
      <c r="H8797" s="662"/>
    </row>
    <row r="8798" spans="1:8" s="240" customFormat="1">
      <c r="A8798" s="270"/>
      <c r="B8798" s="271"/>
      <c r="C8798" s="270"/>
      <c r="D8798" s="272"/>
      <c r="E8798" s="247"/>
      <c r="F8798" s="273"/>
      <c r="G8798" s="661"/>
      <c r="H8798" s="662"/>
    </row>
    <row r="8799" spans="1:8" s="240" customFormat="1">
      <c r="A8799" s="270"/>
      <c r="B8799" s="271"/>
      <c r="C8799" s="270"/>
      <c r="D8799" s="272"/>
      <c r="E8799" s="247"/>
      <c r="F8799" s="273"/>
      <c r="G8799" s="661"/>
      <c r="H8799" s="662"/>
    </row>
    <row r="8800" spans="1:8" s="240" customFormat="1">
      <c r="A8800" s="270"/>
      <c r="B8800" s="271"/>
      <c r="C8800" s="270"/>
      <c r="D8800" s="272"/>
      <c r="E8800" s="247"/>
      <c r="F8800" s="273"/>
      <c r="G8800" s="661"/>
      <c r="H8800" s="662"/>
    </row>
    <row r="8801" spans="1:8" s="240" customFormat="1">
      <c r="A8801" s="270"/>
      <c r="B8801" s="271"/>
      <c r="C8801" s="270"/>
      <c r="D8801" s="272"/>
      <c r="E8801" s="247"/>
      <c r="F8801" s="273"/>
      <c r="G8801" s="661"/>
      <c r="H8801" s="662"/>
    </row>
    <row r="8802" spans="1:8" s="240" customFormat="1">
      <c r="A8802" s="270"/>
      <c r="B8802" s="271"/>
      <c r="C8802" s="270"/>
      <c r="D8802" s="272"/>
      <c r="E8802" s="247"/>
      <c r="F8802" s="273"/>
      <c r="G8802" s="661"/>
      <c r="H8802" s="662"/>
    </row>
    <row r="8803" spans="1:8" s="240" customFormat="1">
      <c r="A8803" s="270"/>
      <c r="B8803" s="271"/>
      <c r="C8803" s="270"/>
      <c r="D8803" s="272"/>
      <c r="E8803" s="247"/>
      <c r="F8803" s="273"/>
      <c r="G8803" s="661"/>
      <c r="H8803" s="662"/>
    </row>
    <row r="8804" spans="1:8" s="240" customFormat="1">
      <c r="A8804" s="270"/>
      <c r="B8804" s="271"/>
      <c r="C8804" s="270"/>
      <c r="D8804" s="272"/>
      <c r="E8804" s="247"/>
      <c r="F8804" s="273"/>
      <c r="G8804" s="661"/>
      <c r="H8804" s="662"/>
    </row>
    <row r="8805" spans="1:8" s="240" customFormat="1">
      <c r="A8805" s="270"/>
      <c r="B8805" s="271"/>
      <c r="C8805" s="270"/>
      <c r="D8805" s="272"/>
      <c r="E8805" s="247"/>
      <c r="F8805" s="273"/>
      <c r="G8805" s="661"/>
      <c r="H8805" s="662"/>
    </row>
    <row r="8806" spans="1:8" s="240" customFormat="1">
      <c r="A8806" s="270"/>
      <c r="B8806" s="271"/>
      <c r="C8806" s="270"/>
      <c r="D8806" s="272"/>
      <c r="E8806" s="247"/>
      <c r="F8806" s="273"/>
      <c r="G8806" s="661"/>
      <c r="H8806" s="662"/>
    </row>
    <row r="8807" spans="1:8" s="240" customFormat="1">
      <c r="A8807" s="270"/>
      <c r="B8807" s="271"/>
      <c r="C8807" s="270"/>
      <c r="D8807" s="272"/>
      <c r="E8807" s="247"/>
      <c r="F8807" s="273"/>
      <c r="G8807" s="661"/>
      <c r="H8807" s="662"/>
    </row>
    <row r="8808" spans="1:8" s="240" customFormat="1">
      <c r="A8808" s="270"/>
      <c r="B8808" s="271"/>
      <c r="C8808" s="270"/>
      <c r="D8808" s="272"/>
      <c r="E8808" s="247"/>
      <c r="F8808" s="273"/>
      <c r="G8808" s="661"/>
      <c r="H8808" s="662"/>
    </row>
    <row r="8809" spans="1:8" s="240" customFormat="1">
      <c r="A8809" s="270"/>
      <c r="B8809" s="271"/>
      <c r="C8809" s="270"/>
      <c r="D8809" s="272"/>
      <c r="E8809" s="247"/>
      <c r="F8809" s="273"/>
      <c r="G8809" s="661"/>
      <c r="H8809" s="662"/>
    </row>
    <row r="8810" spans="1:8" s="240" customFormat="1">
      <c r="A8810" s="270"/>
      <c r="B8810" s="271"/>
      <c r="C8810" s="270"/>
      <c r="D8810" s="272"/>
      <c r="E8810" s="247"/>
      <c r="F8810" s="273"/>
      <c r="G8810" s="661"/>
      <c r="H8810" s="662"/>
    </row>
    <row r="8811" spans="1:8" s="240" customFormat="1">
      <c r="A8811" s="270"/>
      <c r="B8811" s="271"/>
      <c r="C8811" s="270"/>
      <c r="D8811" s="272"/>
      <c r="E8811" s="247"/>
      <c r="F8811" s="273"/>
      <c r="G8811" s="661"/>
      <c r="H8811" s="662"/>
    </row>
    <row r="8812" spans="1:8" s="240" customFormat="1">
      <c r="A8812" s="270"/>
      <c r="B8812" s="271"/>
      <c r="C8812" s="270"/>
      <c r="D8812" s="272"/>
      <c r="E8812" s="247"/>
      <c r="F8812" s="273"/>
      <c r="G8812" s="661"/>
      <c r="H8812" s="662"/>
    </row>
    <row r="8813" spans="1:8" s="240" customFormat="1">
      <c r="A8813" s="270"/>
      <c r="B8813" s="271"/>
      <c r="C8813" s="270"/>
      <c r="D8813" s="272"/>
      <c r="E8813" s="247"/>
      <c r="F8813" s="273"/>
      <c r="G8813" s="661"/>
      <c r="H8813" s="662"/>
    </row>
    <row r="8814" spans="1:8" s="240" customFormat="1">
      <c r="A8814" s="270"/>
      <c r="B8814" s="271"/>
      <c r="C8814" s="270"/>
      <c r="D8814" s="272"/>
      <c r="E8814" s="247"/>
      <c r="F8814" s="273"/>
      <c r="G8814" s="661"/>
      <c r="H8814" s="662"/>
    </row>
    <row r="8815" spans="1:8" s="240" customFormat="1">
      <c r="A8815" s="270"/>
      <c r="B8815" s="271"/>
      <c r="C8815" s="270"/>
      <c r="D8815" s="272"/>
      <c r="E8815" s="247"/>
      <c r="F8815" s="273"/>
      <c r="G8815" s="661"/>
      <c r="H8815" s="662"/>
    </row>
    <row r="8816" spans="1:8" s="240" customFormat="1">
      <c r="A8816" s="270"/>
      <c r="B8816" s="271"/>
      <c r="C8816" s="270"/>
      <c r="D8816" s="272"/>
      <c r="E8816" s="247"/>
      <c r="F8816" s="273"/>
      <c r="G8816" s="661"/>
      <c r="H8816" s="662"/>
    </row>
    <row r="8817" spans="1:8" s="240" customFormat="1">
      <c r="A8817" s="270"/>
      <c r="B8817" s="271"/>
      <c r="C8817" s="270"/>
      <c r="D8817" s="272"/>
      <c r="E8817" s="247"/>
      <c r="F8817" s="273"/>
      <c r="G8817" s="661"/>
      <c r="H8817" s="662"/>
    </row>
    <row r="8818" spans="1:8" s="240" customFormat="1">
      <c r="A8818" s="270"/>
      <c r="B8818" s="271"/>
      <c r="C8818" s="270"/>
      <c r="D8818" s="272"/>
      <c r="E8818" s="247"/>
      <c r="F8818" s="273"/>
      <c r="G8818" s="661"/>
      <c r="H8818" s="662"/>
    </row>
    <row r="8819" spans="1:8" s="240" customFormat="1">
      <c r="A8819" s="270"/>
      <c r="B8819" s="271"/>
      <c r="C8819" s="270"/>
      <c r="D8819" s="272"/>
      <c r="E8819" s="247"/>
      <c r="F8819" s="273"/>
      <c r="G8819" s="661"/>
      <c r="H8819" s="662"/>
    </row>
    <row r="8820" spans="1:8" s="240" customFormat="1">
      <c r="A8820" s="270"/>
      <c r="B8820" s="271"/>
      <c r="C8820" s="270"/>
      <c r="D8820" s="272"/>
      <c r="E8820" s="247"/>
      <c r="F8820" s="273"/>
      <c r="G8820" s="661"/>
      <c r="H8820" s="662"/>
    </row>
    <row r="8821" spans="1:8" s="240" customFormat="1">
      <c r="A8821" s="270"/>
      <c r="B8821" s="271"/>
      <c r="C8821" s="270"/>
      <c r="D8821" s="272"/>
      <c r="E8821" s="247"/>
      <c r="F8821" s="273"/>
      <c r="G8821" s="661"/>
      <c r="H8821" s="662"/>
    </row>
    <row r="8822" spans="1:8" s="240" customFormat="1">
      <c r="A8822" s="270"/>
      <c r="B8822" s="271"/>
      <c r="C8822" s="270"/>
      <c r="D8822" s="272"/>
      <c r="E8822" s="247"/>
      <c r="F8822" s="273"/>
      <c r="G8822" s="661"/>
      <c r="H8822" s="662"/>
    </row>
    <row r="8823" spans="1:8" s="240" customFormat="1">
      <c r="A8823" s="270"/>
      <c r="B8823" s="271"/>
      <c r="C8823" s="270"/>
      <c r="D8823" s="272"/>
      <c r="E8823" s="247"/>
      <c r="F8823" s="273"/>
      <c r="G8823" s="661"/>
      <c r="H8823" s="662"/>
    </row>
    <row r="8824" spans="1:8" s="240" customFormat="1">
      <c r="A8824" s="270"/>
      <c r="B8824" s="271"/>
      <c r="C8824" s="270"/>
      <c r="D8824" s="272"/>
      <c r="E8824" s="247"/>
      <c r="F8824" s="273"/>
      <c r="G8824" s="661"/>
      <c r="H8824" s="662"/>
    </row>
    <row r="8825" spans="1:8" s="240" customFormat="1">
      <c r="A8825" s="270"/>
      <c r="B8825" s="271"/>
      <c r="C8825" s="270"/>
      <c r="D8825" s="272"/>
      <c r="E8825" s="247"/>
      <c r="F8825" s="273"/>
      <c r="G8825" s="661"/>
      <c r="H8825" s="662"/>
    </row>
    <row r="8826" spans="1:8" s="240" customFormat="1">
      <c r="A8826" s="270"/>
      <c r="B8826" s="271"/>
      <c r="C8826" s="270"/>
      <c r="D8826" s="272"/>
      <c r="E8826" s="247"/>
      <c r="F8826" s="273"/>
      <c r="G8826" s="661"/>
      <c r="H8826" s="662"/>
    </row>
    <row r="8827" spans="1:8" s="240" customFormat="1">
      <c r="A8827" s="270"/>
      <c r="B8827" s="271"/>
      <c r="C8827" s="270"/>
      <c r="D8827" s="272"/>
      <c r="E8827" s="247"/>
      <c r="F8827" s="273"/>
      <c r="G8827" s="661"/>
      <c r="H8827" s="662"/>
    </row>
    <row r="8828" spans="1:8" s="240" customFormat="1">
      <c r="A8828" s="270"/>
      <c r="B8828" s="271"/>
      <c r="C8828" s="270"/>
      <c r="D8828" s="272"/>
      <c r="E8828" s="247"/>
      <c r="F8828" s="273"/>
      <c r="G8828" s="661"/>
      <c r="H8828" s="662"/>
    </row>
    <row r="8829" spans="1:8" s="240" customFormat="1">
      <c r="A8829" s="270"/>
      <c r="B8829" s="271"/>
      <c r="C8829" s="270"/>
      <c r="D8829" s="272"/>
      <c r="E8829" s="247"/>
      <c r="F8829" s="273"/>
      <c r="G8829" s="661"/>
      <c r="H8829" s="662"/>
    </row>
    <row r="8830" spans="1:8" s="240" customFormat="1">
      <c r="A8830" s="270"/>
      <c r="B8830" s="271"/>
      <c r="C8830" s="270"/>
      <c r="D8830" s="272"/>
      <c r="E8830" s="247"/>
      <c r="F8830" s="273"/>
      <c r="G8830" s="661"/>
      <c r="H8830" s="662"/>
    </row>
    <row r="8831" spans="1:8" s="240" customFormat="1">
      <c r="A8831" s="270"/>
      <c r="B8831" s="271"/>
      <c r="C8831" s="270"/>
      <c r="D8831" s="272"/>
      <c r="E8831" s="247"/>
      <c r="F8831" s="273"/>
      <c r="G8831" s="661"/>
      <c r="H8831" s="662"/>
    </row>
    <row r="8832" spans="1:8" s="240" customFormat="1">
      <c r="A8832" s="270"/>
      <c r="B8832" s="271"/>
      <c r="C8832" s="270"/>
      <c r="D8832" s="272"/>
      <c r="E8832" s="247"/>
      <c r="F8832" s="273"/>
      <c r="G8832" s="661"/>
      <c r="H8832" s="662"/>
    </row>
    <row r="8833" spans="1:8" s="240" customFormat="1">
      <c r="A8833" s="270"/>
      <c r="B8833" s="271"/>
      <c r="C8833" s="270"/>
      <c r="D8833" s="272"/>
      <c r="E8833" s="247"/>
      <c r="F8833" s="273"/>
      <c r="G8833" s="661"/>
      <c r="H8833" s="662"/>
    </row>
    <row r="8834" spans="1:8" s="240" customFormat="1">
      <c r="A8834" s="270"/>
      <c r="B8834" s="271"/>
      <c r="C8834" s="270"/>
      <c r="D8834" s="272"/>
      <c r="E8834" s="247"/>
      <c r="F8834" s="273"/>
      <c r="G8834" s="661"/>
      <c r="H8834" s="662"/>
    </row>
    <row r="8835" spans="1:8" s="240" customFormat="1">
      <c r="A8835" s="270"/>
      <c r="B8835" s="271"/>
      <c r="C8835" s="270"/>
      <c r="D8835" s="272"/>
      <c r="E8835" s="247"/>
      <c r="F8835" s="273"/>
      <c r="G8835" s="661"/>
      <c r="H8835" s="662"/>
    </row>
    <row r="8836" spans="1:8" s="240" customFormat="1">
      <c r="A8836" s="270"/>
      <c r="B8836" s="271"/>
      <c r="C8836" s="270"/>
      <c r="D8836" s="272"/>
      <c r="E8836" s="247"/>
      <c r="F8836" s="273"/>
      <c r="G8836" s="661"/>
      <c r="H8836" s="662"/>
    </row>
    <row r="8837" spans="1:8" s="240" customFormat="1">
      <c r="A8837" s="270"/>
      <c r="B8837" s="271"/>
      <c r="C8837" s="270"/>
      <c r="D8837" s="272"/>
      <c r="E8837" s="247"/>
      <c r="F8837" s="273"/>
      <c r="G8837" s="661"/>
      <c r="H8837" s="662"/>
    </row>
    <row r="8838" spans="1:8" s="240" customFormat="1">
      <c r="A8838" s="270"/>
      <c r="B8838" s="271"/>
      <c r="C8838" s="270"/>
      <c r="D8838" s="272"/>
      <c r="E8838" s="247"/>
      <c r="F8838" s="273"/>
      <c r="G8838" s="661"/>
      <c r="H8838" s="662"/>
    </row>
    <row r="8839" spans="1:8" s="240" customFormat="1">
      <c r="A8839" s="270"/>
      <c r="B8839" s="271"/>
      <c r="C8839" s="270"/>
      <c r="D8839" s="272"/>
      <c r="E8839" s="247"/>
      <c r="F8839" s="273"/>
      <c r="G8839" s="661"/>
      <c r="H8839" s="662"/>
    </row>
    <row r="8840" spans="1:8" s="240" customFormat="1">
      <c r="A8840" s="270"/>
      <c r="B8840" s="271"/>
      <c r="C8840" s="270"/>
      <c r="D8840" s="272"/>
      <c r="E8840" s="247"/>
      <c r="F8840" s="273"/>
      <c r="G8840" s="661"/>
      <c r="H8840" s="662"/>
    </row>
    <row r="8841" spans="1:8" s="240" customFormat="1">
      <c r="A8841" s="270"/>
      <c r="B8841" s="271"/>
      <c r="C8841" s="270"/>
      <c r="D8841" s="272"/>
      <c r="E8841" s="247"/>
      <c r="F8841" s="273"/>
      <c r="G8841" s="661"/>
      <c r="H8841" s="662"/>
    </row>
    <row r="8842" spans="1:8" s="240" customFormat="1">
      <c r="A8842" s="270"/>
      <c r="B8842" s="271"/>
      <c r="C8842" s="270"/>
      <c r="D8842" s="272"/>
      <c r="E8842" s="247"/>
      <c r="F8842" s="273"/>
      <c r="G8842" s="661"/>
      <c r="H8842" s="662"/>
    </row>
    <row r="8843" spans="1:8" s="240" customFormat="1">
      <c r="A8843" s="270"/>
      <c r="B8843" s="271"/>
      <c r="C8843" s="270"/>
      <c r="D8843" s="272"/>
      <c r="E8843" s="247"/>
      <c r="F8843" s="273"/>
      <c r="G8843" s="661"/>
      <c r="H8843" s="662"/>
    </row>
    <row r="8844" spans="1:8" s="240" customFormat="1">
      <c r="A8844" s="270"/>
      <c r="B8844" s="271"/>
      <c r="C8844" s="270"/>
      <c r="D8844" s="272"/>
      <c r="E8844" s="247"/>
      <c r="F8844" s="273"/>
      <c r="G8844" s="661"/>
      <c r="H8844" s="662"/>
    </row>
    <row r="8845" spans="1:8" s="240" customFormat="1">
      <c r="A8845" s="270"/>
      <c r="B8845" s="271"/>
      <c r="C8845" s="270"/>
      <c r="D8845" s="272"/>
      <c r="E8845" s="247"/>
      <c r="F8845" s="273"/>
      <c r="G8845" s="661"/>
      <c r="H8845" s="662"/>
    </row>
    <row r="8846" spans="1:8" s="240" customFormat="1">
      <c r="A8846" s="270"/>
      <c r="B8846" s="271"/>
      <c r="C8846" s="270"/>
      <c r="D8846" s="272"/>
      <c r="E8846" s="247"/>
      <c r="F8846" s="273"/>
      <c r="G8846" s="661"/>
      <c r="H8846" s="662"/>
    </row>
    <row r="8847" spans="1:8" s="240" customFormat="1">
      <c r="A8847" s="270"/>
      <c r="B8847" s="271"/>
      <c r="C8847" s="270"/>
      <c r="D8847" s="272"/>
      <c r="E8847" s="247"/>
      <c r="F8847" s="273"/>
      <c r="G8847" s="661"/>
      <c r="H8847" s="662"/>
    </row>
    <row r="8848" spans="1:8" s="240" customFormat="1">
      <c r="A8848" s="270"/>
      <c r="B8848" s="271"/>
      <c r="C8848" s="270"/>
      <c r="D8848" s="272"/>
      <c r="E8848" s="247"/>
      <c r="F8848" s="273"/>
      <c r="G8848" s="661"/>
      <c r="H8848" s="662"/>
    </row>
    <row r="8849" spans="1:8" s="240" customFormat="1">
      <c r="A8849" s="270"/>
      <c r="B8849" s="271"/>
      <c r="C8849" s="270"/>
      <c r="D8849" s="272"/>
      <c r="E8849" s="247"/>
      <c r="F8849" s="273"/>
      <c r="G8849" s="661"/>
      <c r="H8849" s="662"/>
    </row>
    <row r="8850" spans="1:8" s="240" customFormat="1">
      <c r="A8850" s="270"/>
      <c r="B8850" s="271"/>
      <c r="C8850" s="270"/>
      <c r="D8850" s="272"/>
      <c r="E8850" s="247"/>
      <c r="F8850" s="273"/>
      <c r="G8850" s="661"/>
      <c r="H8850" s="662"/>
    </row>
    <row r="8851" spans="1:8" s="240" customFormat="1">
      <c r="A8851" s="270"/>
      <c r="B8851" s="271"/>
      <c r="C8851" s="270"/>
      <c r="D8851" s="272"/>
      <c r="E8851" s="247"/>
      <c r="F8851" s="273"/>
      <c r="G8851" s="661"/>
      <c r="H8851" s="662"/>
    </row>
    <row r="8852" spans="1:8" s="240" customFormat="1">
      <c r="A8852" s="270"/>
      <c r="B8852" s="271"/>
      <c r="C8852" s="270"/>
      <c r="D8852" s="272"/>
      <c r="E8852" s="247"/>
      <c r="F8852" s="273"/>
      <c r="G8852" s="661"/>
      <c r="H8852" s="662"/>
    </row>
    <row r="8853" spans="1:8" s="240" customFormat="1">
      <c r="A8853" s="270"/>
      <c r="B8853" s="271"/>
      <c r="C8853" s="270"/>
      <c r="D8853" s="272"/>
      <c r="E8853" s="247"/>
      <c r="F8853" s="273"/>
      <c r="G8853" s="661"/>
      <c r="H8853" s="662"/>
    </row>
    <row r="8854" spans="1:8" s="240" customFormat="1">
      <c r="A8854" s="270"/>
      <c r="B8854" s="271"/>
      <c r="C8854" s="270"/>
      <c r="D8854" s="272"/>
      <c r="E8854" s="247"/>
      <c r="F8854" s="273"/>
      <c r="G8854" s="661"/>
      <c r="H8854" s="662"/>
    </row>
    <row r="8855" spans="1:8" s="240" customFormat="1">
      <c r="A8855" s="270"/>
      <c r="B8855" s="271"/>
      <c r="C8855" s="270"/>
      <c r="D8855" s="272"/>
      <c r="E8855" s="247"/>
      <c r="F8855" s="273"/>
      <c r="G8855" s="661"/>
      <c r="H8855" s="662"/>
    </row>
    <row r="8856" spans="1:8" s="240" customFormat="1">
      <c r="A8856" s="270"/>
      <c r="B8856" s="271"/>
      <c r="C8856" s="270"/>
      <c r="D8856" s="272"/>
      <c r="E8856" s="247"/>
      <c r="F8856" s="273"/>
      <c r="G8856" s="661"/>
      <c r="H8856" s="662"/>
    </row>
    <row r="8857" spans="1:8" s="240" customFormat="1">
      <c r="A8857" s="270"/>
      <c r="B8857" s="271"/>
      <c r="C8857" s="270"/>
      <c r="D8857" s="272"/>
      <c r="E8857" s="247"/>
      <c r="F8857" s="273"/>
      <c r="G8857" s="661"/>
      <c r="H8857" s="662"/>
    </row>
    <row r="8858" spans="1:8" s="240" customFormat="1">
      <c r="A8858" s="270"/>
      <c r="B8858" s="271"/>
      <c r="C8858" s="270"/>
      <c r="D8858" s="272"/>
      <c r="E8858" s="247"/>
      <c r="F8858" s="273"/>
      <c r="G8858" s="661"/>
      <c r="H8858" s="662"/>
    </row>
    <row r="8859" spans="1:8" s="240" customFormat="1">
      <c r="A8859" s="270"/>
      <c r="B8859" s="271"/>
      <c r="C8859" s="270"/>
      <c r="D8859" s="272"/>
      <c r="E8859" s="247"/>
      <c r="F8859" s="273"/>
      <c r="G8859" s="661"/>
      <c r="H8859" s="662"/>
    </row>
    <row r="8860" spans="1:8" s="240" customFormat="1">
      <c r="A8860" s="270"/>
      <c r="B8860" s="271"/>
      <c r="C8860" s="270"/>
      <c r="D8860" s="272"/>
      <c r="E8860" s="247"/>
      <c r="F8860" s="273"/>
      <c r="G8860" s="661"/>
      <c r="H8860" s="662"/>
    </row>
    <row r="8861" spans="1:8" s="240" customFormat="1">
      <c r="A8861" s="270"/>
      <c r="B8861" s="271"/>
      <c r="C8861" s="270"/>
      <c r="D8861" s="272"/>
      <c r="E8861" s="247"/>
      <c r="F8861" s="273"/>
      <c r="G8861" s="661"/>
      <c r="H8861" s="662"/>
    </row>
    <row r="8862" spans="1:8" s="240" customFormat="1">
      <c r="A8862" s="270"/>
      <c r="B8862" s="271"/>
      <c r="C8862" s="270"/>
      <c r="D8862" s="272"/>
      <c r="E8862" s="247"/>
      <c r="F8862" s="273"/>
      <c r="G8862" s="661"/>
      <c r="H8862" s="662"/>
    </row>
    <row r="8863" spans="1:8" s="240" customFormat="1">
      <c r="A8863" s="270"/>
      <c r="B8863" s="271"/>
      <c r="C8863" s="270"/>
      <c r="D8863" s="272"/>
      <c r="E8863" s="247"/>
      <c r="F8863" s="273"/>
      <c r="G8863" s="661"/>
      <c r="H8863" s="662"/>
    </row>
    <row r="8864" spans="1:8" s="240" customFormat="1">
      <c r="A8864" s="270"/>
      <c r="B8864" s="271"/>
      <c r="C8864" s="270"/>
      <c r="D8864" s="272"/>
      <c r="E8864" s="247"/>
      <c r="F8864" s="273"/>
      <c r="G8864" s="661"/>
      <c r="H8864" s="662"/>
    </row>
    <row r="8865" spans="1:8" s="240" customFormat="1">
      <c r="A8865" s="270"/>
      <c r="B8865" s="271"/>
      <c r="C8865" s="270"/>
      <c r="D8865" s="272"/>
      <c r="E8865" s="247"/>
      <c r="F8865" s="273"/>
      <c r="G8865" s="661"/>
      <c r="H8865" s="662"/>
    </row>
    <row r="8866" spans="1:8" s="240" customFormat="1">
      <c r="A8866" s="270"/>
      <c r="B8866" s="271"/>
      <c r="C8866" s="270"/>
      <c r="D8866" s="272"/>
      <c r="E8866" s="247"/>
      <c r="F8866" s="273"/>
      <c r="G8866" s="661"/>
      <c r="H8866" s="662"/>
    </row>
    <row r="8867" spans="1:8" s="240" customFormat="1">
      <c r="A8867" s="270"/>
      <c r="B8867" s="271"/>
      <c r="C8867" s="270"/>
      <c r="D8867" s="272"/>
      <c r="E8867" s="247"/>
      <c r="F8867" s="273"/>
      <c r="G8867" s="661"/>
      <c r="H8867" s="662"/>
    </row>
    <row r="8868" spans="1:8" s="240" customFormat="1">
      <c r="A8868" s="270"/>
      <c r="B8868" s="271"/>
      <c r="C8868" s="270"/>
      <c r="D8868" s="272"/>
      <c r="E8868" s="247"/>
      <c r="F8868" s="273"/>
      <c r="G8868" s="661"/>
      <c r="H8868" s="662"/>
    </row>
    <row r="8869" spans="1:8" s="240" customFormat="1">
      <c r="A8869" s="270"/>
      <c r="B8869" s="271"/>
      <c r="C8869" s="270"/>
      <c r="D8869" s="272"/>
      <c r="E8869" s="247"/>
      <c r="F8869" s="273"/>
      <c r="G8869" s="661"/>
      <c r="H8869" s="662"/>
    </row>
    <row r="8870" spans="1:8" s="240" customFormat="1">
      <c r="A8870" s="270"/>
      <c r="B8870" s="271"/>
      <c r="C8870" s="270"/>
      <c r="D8870" s="272"/>
      <c r="E8870" s="247"/>
      <c r="F8870" s="273"/>
      <c r="G8870" s="661"/>
      <c r="H8870" s="662"/>
    </row>
    <row r="8871" spans="1:8" s="240" customFormat="1">
      <c r="A8871" s="270"/>
      <c r="B8871" s="271"/>
      <c r="C8871" s="270"/>
      <c r="D8871" s="272"/>
      <c r="E8871" s="247"/>
      <c r="F8871" s="273"/>
      <c r="G8871" s="661"/>
      <c r="H8871" s="662"/>
    </row>
    <row r="8872" spans="1:8" s="240" customFormat="1">
      <c r="A8872" s="270"/>
      <c r="B8872" s="271"/>
      <c r="C8872" s="270"/>
      <c r="D8872" s="272"/>
      <c r="E8872" s="247"/>
      <c r="F8872" s="273"/>
      <c r="G8872" s="661"/>
      <c r="H8872" s="662"/>
    </row>
    <row r="8873" spans="1:8" s="240" customFormat="1">
      <c r="A8873" s="270"/>
      <c r="B8873" s="271"/>
      <c r="C8873" s="270"/>
      <c r="D8873" s="272"/>
      <c r="E8873" s="247"/>
      <c r="F8873" s="273"/>
      <c r="G8873" s="661"/>
      <c r="H8873" s="662"/>
    </row>
    <row r="8874" spans="1:8" s="240" customFormat="1">
      <c r="A8874" s="270"/>
      <c r="B8874" s="271"/>
      <c r="C8874" s="270"/>
      <c r="D8874" s="272"/>
      <c r="E8874" s="247"/>
      <c r="F8874" s="273"/>
      <c r="G8874" s="661"/>
      <c r="H8874" s="662"/>
    </row>
    <row r="8875" spans="1:8" s="240" customFormat="1">
      <c r="A8875" s="270"/>
      <c r="B8875" s="271"/>
      <c r="C8875" s="270"/>
      <c r="D8875" s="272"/>
      <c r="E8875" s="247"/>
      <c r="F8875" s="273"/>
      <c r="G8875" s="661"/>
      <c r="H8875" s="662"/>
    </row>
    <row r="8876" spans="1:8" s="240" customFormat="1">
      <c r="A8876" s="270"/>
      <c r="B8876" s="271"/>
      <c r="C8876" s="270"/>
      <c r="D8876" s="272"/>
      <c r="E8876" s="247"/>
      <c r="F8876" s="273"/>
      <c r="G8876" s="661"/>
      <c r="H8876" s="662"/>
    </row>
    <row r="8877" spans="1:8" s="240" customFormat="1">
      <c r="A8877" s="270"/>
      <c r="B8877" s="271"/>
      <c r="C8877" s="270"/>
      <c r="D8877" s="272"/>
      <c r="E8877" s="247"/>
      <c r="F8877" s="273"/>
      <c r="G8877" s="661"/>
      <c r="H8877" s="662"/>
    </row>
    <row r="8878" spans="1:8" s="240" customFormat="1">
      <c r="A8878" s="270"/>
      <c r="B8878" s="271"/>
      <c r="C8878" s="270"/>
      <c r="D8878" s="272"/>
      <c r="E8878" s="247"/>
      <c r="F8878" s="273"/>
      <c r="G8878" s="661"/>
      <c r="H8878" s="662"/>
    </row>
    <row r="8879" spans="1:8" s="240" customFormat="1">
      <c r="A8879" s="270"/>
      <c r="B8879" s="271"/>
      <c r="C8879" s="270"/>
      <c r="D8879" s="272"/>
      <c r="E8879" s="247"/>
      <c r="F8879" s="273"/>
      <c r="G8879" s="661"/>
      <c r="H8879" s="662"/>
    </row>
    <row r="8880" spans="1:8" s="240" customFormat="1">
      <c r="A8880" s="270"/>
      <c r="B8880" s="271"/>
      <c r="C8880" s="270"/>
      <c r="D8880" s="272"/>
      <c r="E8880" s="247"/>
      <c r="F8880" s="273"/>
      <c r="G8880" s="661"/>
      <c r="H8880" s="662"/>
    </row>
    <row r="8881" spans="1:8" s="240" customFormat="1">
      <c r="A8881" s="270"/>
      <c r="B8881" s="271"/>
      <c r="C8881" s="270"/>
      <c r="D8881" s="272"/>
      <c r="E8881" s="247"/>
      <c r="F8881" s="273"/>
      <c r="G8881" s="661"/>
      <c r="H8881" s="662"/>
    </row>
    <row r="8882" spans="1:8" s="240" customFormat="1">
      <c r="A8882" s="270"/>
      <c r="B8882" s="271"/>
      <c r="C8882" s="270"/>
      <c r="D8882" s="272"/>
      <c r="E8882" s="247"/>
      <c r="F8882" s="273"/>
      <c r="G8882" s="661"/>
      <c r="H8882" s="662"/>
    </row>
    <row r="8883" spans="1:8" s="240" customFormat="1">
      <c r="A8883" s="270"/>
      <c r="B8883" s="271"/>
      <c r="C8883" s="270"/>
      <c r="D8883" s="272"/>
      <c r="E8883" s="247"/>
      <c r="F8883" s="273"/>
      <c r="G8883" s="661"/>
      <c r="H8883" s="662"/>
    </row>
    <row r="8884" spans="1:8" s="240" customFormat="1">
      <c r="A8884" s="270"/>
      <c r="B8884" s="271"/>
      <c r="C8884" s="270"/>
      <c r="D8884" s="272"/>
      <c r="E8884" s="247"/>
      <c r="F8884" s="273"/>
      <c r="G8884" s="661"/>
      <c r="H8884" s="662"/>
    </row>
    <row r="8885" spans="1:8" s="240" customFormat="1">
      <c r="A8885" s="270"/>
      <c r="B8885" s="271"/>
      <c r="C8885" s="270"/>
      <c r="D8885" s="272"/>
      <c r="E8885" s="247"/>
      <c r="F8885" s="273"/>
      <c r="G8885" s="661"/>
      <c r="H8885" s="662"/>
    </row>
    <row r="8886" spans="1:8" s="240" customFormat="1">
      <c r="A8886" s="270"/>
      <c r="B8886" s="271"/>
      <c r="C8886" s="270"/>
      <c r="D8886" s="272"/>
      <c r="E8886" s="247"/>
      <c r="F8886" s="273"/>
      <c r="G8886" s="661"/>
      <c r="H8886" s="662"/>
    </row>
    <row r="8887" spans="1:8" s="240" customFormat="1">
      <c r="A8887" s="270"/>
      <c r="B8887" s="271"/>
      <c r="C8887" s="270"/>
      <c r="D8887" s="272"/>
      <c r="E8887" s="247"/>
      <c r="F8887" s="273"/>
      <c r="G8887" s="661"/>
      <c r="H8887" s="662"/>
    </row>
    <row r="8888" spans="1:8" s="240" customFormat="1">
      <c r="A8888" s="270"/>
      <c r="B8888" s="271"/>
      <c r="C8888" s="270"/>
      <c r="D8888" s="272"/>
      <c r="E8888" s="247"/>
      <c r="F8888" s="273"/>
      <c r="G8888" s="661"/>
      <c r="H8888" s="662"/>
    </row>
    <row r="8889" spans="1:8" s="240" customFormat="1">
      <c r="A8889" s="270"/>
      <c r="B8889" s="271"/>
      <c r="C8889" s="270"/>
      <c r="D8889" s="272"/>
      <c r="E8889" s="247"/>
      <c r="F8889" s="273"/>
      <c r="G8889" s="661"/>
      <c r="H8889" s="662"/>
    </row>
    <row r="8890" spans="1:8" s="240" customFormat="1">
      <c r="A8890" s="270"/>
      <c r="B8890" s="271"/>
      <c r="C8890" s="270"/>
      <c r="D8890" s="272"/>
      <c r="E8890" s="247"/>
      <c r="F8890" s="273"/>
      <c r="G8890" s="661"/>
      <c r="H8890" s="662"/>
    </row>
    <row r="8891" spans="1:8" s="240" customFormat="1">
      <c r="A8891" s="270"/>
      <c r="B8891" s="271"/>
      <c r="C8891" s="270"/>
      <c r="D8891" s="272"/>
      <c r="E8891" s="247"/>
      <c r="F8891" s="273"/>
      <c r="G8891" s="661"/>
      <c r="H8891" s="662"/>
    </row>
    <row r="8892" spans="1:8" s="240" customFormat="1">
      <c r="A8892" s="270"/>
      <c r="B8892" s="271"/>
      <c r="C8892" s="270"/>
      <c r="D8892" s="272"/>
      <c r="E8892" s="247"/>
      <c r="F8892" s="273"/>
      <c r="G8892" s="661"/>
      <c r="H8892" s="662"/>
    </row>
    <row r="8893" spans="1:8" s="240" customFormat="1">
      <c r="A8893" s="270"/>
      <c r="B8893" s="271"/>
      <c r="C8893" s="270"/>
      <c r="D8893" s="272"/>
      <c r="E8893" s="247"/>
      <c r="F8893" s="273"/>
      <c r="G8893" s="661"/>
      <c r="H8893" s="662"/>
    </row>
    <row r="8894" spans="1:8" s="240" customFormat="1">
      <c r="A8894" s="270"/>
      <c r="B8894" s="271"/>
      <c r="C8894" s="270"/>
      <c r="D8894" s="272"/>
      <c r="E8894" s="247"/>
      <c r="F8894" s="273"/>
      <c r="G8894" s="661"/>
      <c r="H8894" s="662"/>
    </row>
    <row r="8895" spans="1:8" s="240" customFormat="1">
      <c r="A8895" s="270"/>
      <c r="B8895" s="271"/>
      <c r="C8895" s="270"/>
      <c r="D8895" s="272"/>
      <c r="E8895" s="247"/>
      <c r="F8895" s="273"/>
      <c r="G8895" s="661"/>
      <c r="H8895" s="662"/>
    </row>
    <row r="8896" spans="1:8" s="240" customFormat="1">
      <c r="A8896" s="270"/>
      <c r="B8896" s="271"/>
      <c r="C8896" s="270"/>
      <c r="D8896" s="272"/>
      <c r="E8896" s="247"/>
      <c r="F8896" s="273"/>
      <c r="G8896" s="661"/>
      <c r="H8896" s="662"/>
    </row>
    <row r="8897" spans="1:8" s="240" customFormat="1">
      <c r="A8897" s="270"/>
      <c r="B8897" s="271"/>
      <c r="C8897" s="270"/>
      <c r="D8897" s="272"/>
      <c r="E8897" s="247"/>
      <c r="F8897" s="273"/>
      <c r="G8897" s="661"/>
      <c r="H8897" s="662"/>
    </row>
    <row r="8898" spans="1:8" s="240" customFormat="1">
      <c r="A8898" s="270"/>
      <c r="B8898" s="271"/>
      <c r="C8898" s="270"/>
      <c r="D8898" s="272"/>
      <c r="E8898" s="247"/>
      <c r="F8898" s="273"/>
      <c r="G8898" s="661"/>
      <c r="H8898" s="662"/>
    </row>
    <row r="8899" spans="1:8" s="240" customFormat="1">
      <c r="A8899" s="270"/>
      <c r="B8899" s="271"/>
      <c r="C8899" s="270"/>
      <c r="D8899" s="272"/>
      <c r="E8899" s="247"/>
      <c r="F8899" s="273"/>
      <c r="G8899" s="661"/>
      <c r="H8899" s="662"/>
    </row>
    <row r="8900" spans="1:8" s="240" customFormat="1">
      <c r="A8900" s="270"/>
      <c r="B8900" s="271"/>
      <c r="C8900" s="270"/>
      <c r="D8900" s="272"/>
      <c r="E8900" s="247"/>
      <c r="F8900" s="273"/>
      <c r="G8900" s="661"/>
      <c r="H8900" s="662"/>
    </row>
    <row r="8901" spans="1:8" s="240" customFormat="1">
      <c r="A8901" s="270"/>
      <c r="B8901" s="271"/>
      <c r="C8901" s="270"/>
      <c r="D8901" s="272"/>
      <c r="E8901" s="247"/>
      <c r="F8901" s="273"/>
      <c r="G8901" s="661"/>
      <c r="H8901" s="662"/>
    </row>
    <row r="8902" spans="1:8" s="240" customFormat="1">
      <c r="A8902" s="270"/>
      <c r="B8902" s="271"/>
      <c r="C8902" s="270"/>
      <c r="D8902" s="272"/>
      <c r="E8902" s="247"/>
      <c r="F8902" s="273"/>
      <c r="G8902" s="661"/>
      <c r="H8902" s="662"/>
    </row>
    <row r="8903" spans="1:8" s="240" customFormat="1">
      <c r="A8903" s="270"/>
      <c r="B8903" s="271"/>
      <c r="C8903" s="270"/>
      <c r="D8903" s="272"/>
      <c r="E8903" s="247"/>
      <c r="F8903" s="273"/>
      <c r="G8903" s="661"/>
      <c r="H8903" s="662"/>
    </row>
    <row r="8904" spans="1:8" s="240" customFormat="1">
      <c r="A8904" s="270"/>
      <c r="B8904" s="271"/>
      <c r="C8904" s="270"/>
      <c r="D8904" s="272"/>
      <c r="E8904" s="247"/>
      <c r="F8904" s="273"/>
      <c r="G8904" s="661"/>
      <c r="H8904" s="662"/>
    </row>
    <row r="8905" spans="1:8" s="240" customFormat="1">
      <c r="A8905" s="270"/>
      <c r="B8905" s="271"/>
      <c r="C8905" s="270"/>
      <c r="D8905" s="272"/>
      <c r="E8905" s="247"/>
      <c r="F8905" s="273"/>
      <c r="G8905" s="661"/>
      <c r="H8905" s="662"/>
    </row>
    <row r="8906" spans="1:8" s="240" customFormat="1">
      <c r="A8906" s="270"/>
      <c r="B8906" s="271"/>
      <c r="C8906" s="270"/>
      <c r="D8906" s="272"/>
      <c r="E8906" s="247"/>
      <c r="F8906" s="273"/>
      <c r="G8906" s="661"/>
      <c r="H8906" s="662"/>
    </row>
    <row r="8907" spans="1:8" s="240" customFormat="1">
      <c r="A8907" s="270"/>
      <c r="B8907" s="271"/>
      <c r="C8907" s="270"/>
      <c r="D8907" s="272"/>
      <c r="E8907" s="247"/>
      <c r="F8907" s="273"/>
      <c r="G8907" s="661"/>
      <c r="H8907" s="662"/>
    </row>
    <row r="8908" spans="1:8" s="240" customFormat="1">
      <c r="A8908" s="270"/>
      <c r="B8908" s="271"/>
      <c r="C8908" s="270"/>
      <c r="D8908" s="272"/>
      <c r="E8908" s="247"/>
      <c r="F8908" s="273"/>
      <c r="G8908" s="661"/>
      <c r="H8908" s="662"/>
    </row>
    <row r="8909" spans="1:8" s="240" customFormat="1">
      <c r="A8909" s="270"/>
      <c r="B8909" s="271"/>
      <c r="C8909" s="270"/>
      <c r="D8909" s="272"/>
      <c r="E8909" s="247"/>
      <c r="F8909" s="273"/>
      <c r="G8909" s="661"/>
      <c r="H8909" s="662"/>
    </row>
    <row r="8910" spans="1:8" s="240" customFormat="1">
      <c r="A8910" s="270"/>
      <c r="B8910" s="271"/>
      <c r="C8910" s="270"/>
      <c r="D8910" s="272"/>
      <c r="E8910" s="247"/>
      <c r="F8910" s="273"/>
      <c r="G8910" s="661"/>
      <c r="H8910" s="662"/>
    </row>
    <row r="8911" spans="1:8" s="240" customFormat="1">
      <c r="A8911" s="270"/>
      <c r="B8911" s="271"/>
      <c r="C8911" s="270"/>
      <c r="D8911" s="272"/>
      <c r="E8911" s="247"/>
      <c r="F8911" s="273"/>
      <c r="G8911" s="661"/>
      <c r="H8911" s="662"/>
    </row>
    <row r="8912" spans="1:8" s="240" customFormat="1">
      <c r="A8912" s="270"/>
      <c r="B8912" s="271"/>
      <c r="C8912" s="270"/>
      <c r="D8912" s="272"/>
      <c r="E8912" s="247"/>
      <c r="F8912" s="273"/>
      <c r="G8912" s="661"/>
      <c r="H8912" s="662"/>
    </row>
    <row r="8913" spans="1:8" s="240" customFormat="1">
      <c r="A8913" s="270"/>
      <c r="B8913" s="271"/>
      <c r="C8913" s="270"/>
      <c r="D8913" s="272"/>
      <c r="E8913" s="247"/>
      <c r="F8913" s="273"/>
      <c r="G8913" s="661"/>
      <c r="H8913" s="662"/>
    </row>
    <row r="8914" spans="1:8" s="240" customFormat="1">
      <c r="A8914" s="270"/>
      <c r="B8914" s="271"/>
      <c r="C8914" s="270"/>
      <c r="D8914" s="272"/>
      <c r="E8914" s="247"/>
      <c r="F8914" s="273"/>
      <c r="G8914" s="661"/>
      <c r="H8914" s="662"/>
    </row>
    <row r="8915" spans="1:8" s="240" customFormat="1">
      <c r="A8915" s="270"/>
      <c r="B8915" s="271"/>
      <c r="C8915" s="270"/>
      <c r="D8915" s="272"/>
      <c r="E8915" s="247"/>
      <c r="F8915" s="273"/>
      <c r="G8915" s="661"/>
      <c r="H8915" s="662"/>
    </row>
    <row r="8916" spans="1:8" s="240" customFormat="1">
      <c r="A8916" s="270"/>
      <c r="B8916" s="271"/>
      <c r="C8916" s="270"/>
      <c r="D8916" s="272"/>
      <c r="E8916" s="247"/>
      <c r="F8916" s="273"/>
      <c r="G8916" s="661"/>
      <c r="H8916" s="662"/>
    </row>
    <row r="8917" spans="1:8" s="240" customFormat="1">
      <c r="A8917" s="270"/>
      <c r="B8917" s="271"/>
      <c r="C8917" s="270"/>
      <c r="D8917" s="272"/>
      <c r="E8917" s="247"/>
      <c r="F8917" s="273"/>
      <c r="G8917" s="661"/>
      <c r="H8917" s="662"/>
    </row>
    <row r="8918" spans="1:8" s="240" customFormat="1">
      <c r="A8918" s="270"/>
      <c r="B8918" s="271"/>
      <c r="C8918" s="270"/>
      <c r="D8918" s="272"/>
      <c r="E8918" s="247"/>
      <c r="F8918" s="273"/>
      <c r="G8918" s="661"/>
      <c r="H8918" s="662"/>
    </row>
    <row r="8919" spans="1:8" s="240" customFormat="1">
      <c r="A8919" s="270"/>
      <c r="B8919" s="271"/>
      <c r="C8919" s="270"/>
      <c r="D8919" s="272"/>
      <c r="E8919" s="247"/>
      <c r="F8919" s="273"/>
      <c r="G8919" s="661"/>
      <c r="H8919" s="662"/>
    </row>
    <row r="8920" spans="1:8" s="240" customFormat="1">
      <c r="A8920" s="270"/>
      <c r="B8920" s="271"/>
      <c r="C8920" s="270"/>
      <c r="D8920" s="272"/>
      <c r="E8920" s="247"/>
      <c r="F8920" s="273"/>
      <c r="G8920" s="661"/>
      <c r="H8920" s="662"/>
    </row>
    <row r="8921" spans="1:8" s="240" customFormat="1">
      <c r="A8921" s="270"/>
      <c r="B8921" s="271"/>
      <c r="C8921" s="270"/>
      <c r="D8921" s="272"/>
      <c r="E8921" s="247"/>
      <c r="F8921" s="273"/>
      <c r="G8921" s="661"/>
      <c r="H8921" s="662"/>
    </row>
    <row r="8922" spans="1:8" s="240" customFormat="1">
      <c r="A8922" s="270"/>
      <c r="B8922" s="271"/>
      <c r="C8922" s="270"/>
      <c r="D8922" s="272"/>
      <c r="E8922" s="247"/>
      <c r="F8922" s="273"/>
      <c r="G8922" s="661"/>
      <c r="H8922" s="662"/>
    </row>
    <row r="8923" spans="1:8" s="240" customFormat="1">
      <c r="A8923" s="270"/>
      <c r="B8923" s="271"/>
      <c r="C8923" s="270"/>
      <c r="D8923" s="272"/>
      <c r="E8923" s="247"/>
      <c r="F8923" s="273"/>
      <c r="G8923" s="661"/>
      <c r="H8923" s="662"/>
    </row>
    <row r="8924" spans="1:8" s="240" customFormat="1">
      <c r="A8924" s="270"/>
      <c r="B8924" s="271"/>
      <c r="C8924" s="270"/>
      <c r="D8924" s="272"/>
      <c r="E8924" s="247"/>
      <c r="F8924" s="273"/>
      <c r="G8924" s="661"/>
      <c r="H8924" s="662"/>
    </row>
    <row r="8925" spans="1:8" s="240" customFormat="1">
      <c r="A8925" s="270"/>
      <c r="B8925" s="271"/>
      <c r="C8925" s="270"/>
      <c r="D8925" s="272"/>
      <c r="E8925" s="247"/>
      <c r="F8925" s="273"/>
      <c r="G8925" s="661"/>
      <c r="H8925" s="662"/>
    </row>
    <row r="8926" spans="1:8" s="240" customFormat="1">
      <c r="A8926" s="270"/>
      <c r="B8926" s="271"/>
      <c r="C8926" s="270"/>
      <c r="D8926" s="272"/>
      <c r="E8926" s="247"/>
      <c r="F8926" s="273"/>
      <c r="G8926" s="661"/>
      <c r="H8926" s="662"/>
    </row>
    <row r="8927" spans="1:8" s="240" customFormat="1">
      <c r="A8927" s="270"/>
      <c r="B8927" s="271"/>
      <c r="C8927" s="270"/>
      <c r="D8927" s="272"/>
      <c r="E8927" s="247"/>
      <c r="F8927" s="273"/>
      <c r="G8927" s="661"/>
      <c r="H8927" s="662"/>
    </row>
    <row r="8928" spans="1:8" s="240" customFormat="1">
      <c r="A8928" s="270"/>
      <c r="B8928" s="271"/>
      <c r="C8928" s="270"/>
      <c r="D8928" s="272"/>
      <c r="E8928" s="247"/>
      <c r="F8928" s="273"/>
      <c r="G8928" s="661"/>
      <c r="H8928" s="662"/>
    </row>
    <row r="8929" spans="1:8" s="240" customFormat="1">
      <c r="A8929" s="270"/>
      <c r="B8929" s="271"/>
      <c r="C8929" s="270"/>
      <c r="D8929" s="272"/>
      <c r="E8929" s="247"/>
      <c r="F8929" s="273"/>
      <c r="G8929" s="661"/>
      <c r="H8929" s="662"/>
    </row>
    <row r="8930" spans="1:8" s="240" customFormat="1">
      <c r="A8930" s="270"/>
      <c r="B8930" s="271"/>
      <c r="C8930" s="270"/>
      <c r="D8930" s="272"/>
      <c r="E8930" s="247"/>
      <c r="F8930" s="273"/>
      <c r="G8930" s="661"/>
      <c r="H8930" s="662"/>
    </row>
    <row r="8931" spans="1:8" s="240" customFormat="1">
      <c r="A8931" s="270"/>
      <c r="B8931" s="271"/>
      <c r="C8931" s="270"/>
      <c r="D8931" s="272"/>
      <c r="E8931" s="247"/>
      <c r="F8931" s="273"/>
      <c r="G8931" s="661"/>
      <c r="H8931" s="662"/>
    </row>
    <row r="8932" spans="1:8" s="240" customFormat="1">
      <c r="A8932" s="270"/>
      <c r="B8932" s="271"/>
      <c r="C8932" s="270"/>
      <c r="D8932" s="272"/>
      <c r="E8932" s="247"/>
      <c r="F8932" s="273"/>
      <c r="G8932" s="661"/>
      <c r="H8932" s="662"/>
    </row>
    <row r="8933" spans="1:8" s="240" customFormat="1">
      <c r="A8933" s="270"/>
      <c r="B8933" s="271"/>
      <c r="C8933" s="270"/>
      <c r="D8933" s="272"/>
      <c r="E8933" s="247"/>
      <c r="F8933" s="273"/>
      <c r="G8933" s="661"/>
      <c r="H8933" s="662"/>
    </row>
    <row r="8934" spans="1:8" s="240" customFormat="1">
      <c r="A8934" s="270"/>
      <c r="B8934" s="271"/>
      <c r="C8934" s="270"/>
      <c r="D8934" s="272"/>
      <c r="E8934" s="247"/>
      <c r="F8934" s="273"/>
      <c r="G8934" s="661"/>
      <c r="H8934" s="662"/>
    </row>
    <row r="8935" spans="1:8" s="240" customFormat="1">
      <c r="A8935" s="270"/>
      <c r="B8935" s="271"/>
      <c r="C8935" s="270"/>
      <c r="D8935" s="272"/>
      <c r="E8935" s="247"/>
      <c r="F8935" s="273"/>
      <c r="G8935" s="661"/>
      <c r="H8935" s="662"/>
    </row>
    <row r="8936" spans="1:8" s="240" customFormat="1">
      <c r="A8936" s="270"/>
      <c r="B8936" s="271"/>
      <c r="C8936" s="270"/>
      <c r="D8936" s="272"/>
      <c r="E8936" s="247"/>
      <c r="F8936" s="273"/>
      <c r="G8936" s="661"/>
      <c r="H8936" s="662"/>
    </row>
    <row r="8937" spans="1:8" s="240" customFormat="1">
      <c r="A8937" s="270"/>
      <c r="B8937" s="271"/>
      <c r="C8937" s="270"/>
      <c r="D8937" s="272"/>
      <c r="E8937" s="247"/>
      <c r="F8937" s="273"/>
      <c r="G8937" s="661"/>
      <c r="H8937" s="662"/>
    </row>
    <row r="8938" spans="1:8" s="240" customFormat="1">
      <c r="A8938" s="270"/>
      <c r="B8938" s="271"/>
      <c r="C8938" s="270"/>
      <c r="D8938" s="272"/>
      <c r="E8938" s="247"/>
      <c r="F8938" s="273"/>
      <c r="G8938" s="661"/>
      <c r="H8938" s="662"/>
    </row>
    <row r="8939" spans="1:8" s="240" customFormat="1">
      <c r="A8939" s="270"/>
      <c r="B8939" s="271"/>
      <c r="C8939" s="270"/>
      <c r="D8939" s="272"/>
      <c r="E8939" s="247"/>
      <c r="F8939" s="273"/>
      <c r="G8939" s="661"/>
      <c r="H8939" s="662"/>
    </row>
    <row r="8940" spans="1:8" s="240" customFormat="1">
      <c r="A8940" s="270"/>
      <c r="B8940" s="271"/>
      <c r="C8940" s="270"/>
      <c r="D8940" s="272"/>
      <c r="E8940" s="247"/>
      <c r="F8940" s="273"/>
      <c r="G8940" s="661"/>
      <c r="H8940" s="662"/>
    </row>
    <row r="8941" spans="1:8" s="240" customFormat="1">
      <c r="A8941" s="270"/>
      <c r="B8941" s="271"/>
      <c r="C8941" s="270"/>
      <c r="D8941" s="272"/>
      <c r="E8941" s="247"/>
      <c r="F8941" s="273"/>
      <c r="G8941" s="661"/>
      <c r="H8941" s="662"/>
    </row>
    <row r="8942" spans="1:8" s="240" customFormat="1">
      <c r="A8942" s="270"/>
      <c r="B8942" s="271"/>
      <c r="C8942" s="270"/>
      <c r="D8942" s="272"/>
      <c r="E8942" s="247"/>
      <c r="F8942" s="273"/>
      <c r="G8942" s="661"/>
      <c r="H8942" s="662"/>
    </row>
    <row r="8943" spans="1:8" s="240" customFormat="1">
      <c r="A8943" s="270"/>
      <c r="B8943" s="271"/>
      <c r="C8943" s="270"/>
      <c r="D8943" s="272"/>
      <c r="E8943" s="247"/>
      <c r="F8943" s="273"/>
      <c r="G8943" s="661"/>
      <c r="H8943" s="662"/>
    </row>
    <row r="8944" spans="1:8" s="240" customFormat="1">
      <c r="A8944" s="270"/>
      <c r="B8944" s="271"/>
      <c r="C8944" s="270"/>
      <c r="D8944" s="272"/>
      <c r="E8944" s="247"/>
      <c r="F8944" s="273"/>
      <c r="G8944" s="661"/>
      <c r="H8944" s="662"/>
    </row>
    <row r="8945" spans="1:8" s="240" customFormat="1">
      <c r="A8945" s="270"/>
      <c r="B8945" s="271"/>
      <c r="C8945" s="270"/>
      <c r="D8945" s="272"/>
      <c r="E8945" s="247"/>
      <c r="F8945" s="273"/>
      <c r="G8945" s="661"/>
      <c r="H8945" s="662"/>
    </row>
    <row r="8946" spans="1:8" s="240" customFormat="1">
      <c r="A8946" s="270"/>
      <c r="B8946" s="271"/>
      <c r="C8946" s="270"/>
      <c r="D8946" s="272"/>
      <c r="E8946" s="247"/>
      <c r="F8946" s="273"/>
      <c r="G8946" s="661"/>
      <c r="H8946" s="662"/>
    </row>
    <row r="8947" spans="1:8" s="240" customFormat="1">
      <c r="A8947" s="270"/>
      <c r="B8947" s="271"/>
      <c r="C8947" s="270"/>
      <c r="D8947" s="272"/>
      <c r="E8947" s="247"/>
      <c r="F8947" s="273"/>
      <c r="G8947" s="661"/>
      <c r="H8947" s="662"/>
    </row>
    <row r="8948" spans="1:8" s="240" customFormat="1">
      <c r="A8948" s="270"/>
      <c r="B8948" s="271"/>
      <c r="C8948" s="270"/>
      <c r="D8948" s="272"/>
      <c r="E8948" s="247"/>
      <c r="F8948" s="273"/>
      <c r="G8948" s="661"/>
      <c r="H8948" s="662"/>
    </row>
    <row r="8949" spans="1:8" s="240" customFormat="1">
      <c r="A8949" s="270"/>
      <c r="B8949" s="271"/>
      <c r="C8949" s="270"/>
      <c r="D8949" s="272"/>
      <c r="E8949" s="247"/>
      <c r="F8949" s="273"/>
      <c r="G8949" s="661"/>
      <c r="H8949" s="662"/>
    </row>
    <row r="8950" spans="1:8" s="240" customFormat="1">
      <c r="A8950" s="270"/>
      <c r="B8950" s="271"/>
      <c r="C8950" s="270"/>
      <c r="D8950" s="272"/>
      <c r="E8950" s="247"/>
      <c r="F8950" s="273"/>
      <c r="G8950" s="661"/>
      <c r="H8950" s="662"/>
    </row>
    <row r="8951" spans="1:8" s="240" customFormat="1">
      <c r="A8951" s="270"/>
      <c r="B8951" s="271"/>
      <c r="C8951" s="270"/>
      <c r="D8951" s="272"/>
      <c r="E8951" s="247"/>
      <c r="F8951" s="273"/>
      <c r="G8951" s="661"/>
      <c r="H8951" s="662"/>
    </row>
    <row r="8952" spans="1:8" s="240" customFormat="1">
      <c r="A8952" s="270"/>
      <c r="B8952" s="271"/>
      <c r="C8952" s="270"/>
      <c r="D8952" s="272"/>
      <c r="E8952" s="247"/>
      <c r="F8952" s="273"/>
      <c r="G8952" s="661"/>
      <c r="H8952" s="662"/>
    </row>
    <row r="8953" spans="1:8" s="240" customFormat="1">
      <c r="A8953" s="270"/>
      <c r="B8953" s="271"/>
      <c r="C8953" s="270"/>
      <c r="D8953" s="272"/>
      <c r="E8953" s="247"/>
      <c r="F8953" s="273"/>
      <c r="G8953" s="661"/>
      <c r="H8953" s="662"/>
    </row>
    <row r="8954" spans="1:8" s="240" customFormat="1">
      <c r="A8954" s="270"/>
      <c r="B8954" s="271"/>
      <c r="C8954" s="270"/>
      <c r="D8954" s="272"/>
      <c r="E8954" s="247"/>
      <c r="F8954" s="273"/>
      <c r="G8954" s="661"/>
      <c r="H8954" s="662"/>
    </row>
    <row r="8955" spans="1:8" s="240" customFormat="1">
      <c r="A8955" s="270"/>
      <c r="B8955" s="271"/>
      <c r="C8955" s="270"/>
      <c r="D8955" s="272"/>
      <c r="E8955" s="247"/>
      <c r="F8955" s="273"/>
      <c r="G8955" s="661"/>
      <c r="H8955" s="662"/>
    </row>
    <row r="8956" spans="1:8" s="240" customFormat="1">
      <c r="A8956" s="270"/>
      <c r="B8956" s="271"/>
      <c r="C8956" s="270"/>
      <c r="D8956" s="272"/>
      <c r="E8956" s="247"/>
      <c r="F8956" s="273"/>
      <c r="G8956" s="661"/>
      <c r="H8956" s="662"/>
    </row>
    <row r="8957" spans="1:8" s="240" customFormat="1">
      <c r="A8957" s="270"/>
      <c r="B8957" s="271"/>
      <c r="C8957" s="270"/>
      <c r="D8957" s="272"/>
      <c r="E8957" s="247"/>
      <c r="F8957" s="273"/>
      <c r="G8957" s="661"/>
      <c r="H8957" s="662"/>
    </row>
    <row r="8958" spans="1:8" s="240" customFormat="1">
      <c r="A8958" s="270"/>
      <c r="B8958" s="271"/>
      <c r="C8958" s="270"/>
      <c r="D8958" s="272"/>
      <c r="E8958" s="247"/>
      <c r="F8958" s="273"/>
      <c r="G8958" s="661"/>
      <c r="H8958" s="662"/>
    </row>
    <row r="8959" spans="1:8" s="240" customFormat="1">
      <c r="A8959" s="270"/>
      <c r="B8959" s="271"/>
      <c r="C8959" s="270"/>
      <c r="D8959" s="272"/>
      <c r="E8959" s="247"/>
      <c r="F8959" s="273"/>
      <c r="G8959" s="661"/>
      <c r="H8959" s="662"/>
    </row>
    <row r="8960" spans="1:8" s="240" customFormat="1">
      <c r="A8960" s="270"/>
      <c r="B8960" s="271"/>
      <c r="C8960" s="270"/>
      <c r="D8960" s="272"/>
      <c r="E8960" s="247"/>
      <c r="F8960" s="273"/>
      <c r="G8960" s="661"/>
      <c r="H8960" s="662"/>
    </row>
    <row r="8961" spans="1:8" s="240" customFormat="1">
      <c r="A8961" s="270"/>
      <c r="B8961" s="271"/>
      <c r="C8961" s="270"/>
      <c r="D8961" s="272"/>
      <c r="E8961" s="247"/>
      <c r="F8961" s="273"/>
      <c r="G8961" s="661"/>
      <c r="H8961" s="662"/>
    </row>
    <row r="8962" spans="1:8" s="240" customFormat="1">
      <c r="A8962" s="270"/>
      <c r="B8962" s="271"/>
      <c r="C8962" s="270"/>
      <c r="D8962" s="272"/>
      <c r="E8962" s="247"/>
      <c r="F8962" s="273"/>
      <c r="G8962" s="661"/>
      <c r="H8962" s="662"/>
    </row>
    <row r="8963" spans="1:8" s="240" customFormat="1">
      <c r="A8963" s="270"/>
      <c r="B8963" s="271"/>
      <c r="C8963" s="270"/>
      <c r="D8963" s="272"/>
      <c r="E8963" s="247"/>
      <c r="F8963" s="273"/>
      <c r="G8963" s="661"/>
      <c r="H8963" s="662"/>
    </row>
    <row r="8964" spans="1:8" s="240" customFormat="1">
      <c r="A8964" s="270"/>
      <c r="B8964" s="271"/>
      <c r="C8964" s="270"/>
      <c r="D8964" s="272"/>
      <c r="E8964" s="247"/>
      <c r="F8964" s="273"/>
      <c r="G8964" s="661"/>
      <c r="H8964" s="662"/>
    </row>
    <row r="8965" spans="1:8" s="240" customFormat="1">
      <c r="A8965" s="270"/>
      <c r="B8965" s="271"/>
      <c r="C8965" s="270"/>
      <c r="D8965" s="272"/>
      <c r="E8965" s="247"/>
      <c r="F8965" s="273"/>
      <c r="G8965" s="661"/>
      <c r="H8965" s="662"/>
    </row>
    <row r="8966" spans="1:8" s="240" customFormat="1">
      <c r="A8966" s="270"/>
      <c r="B8966" s="271"/>
      <c r="C8966" s="270"/>
      <c r="D8966" s="272"/>
      <c r="E8966" s="247"/>
      <c r="F8966" s="273"/>
      <c r="G8966" s="661"/>
      <c r="H8966" s="662"/>
    </row>
    <row r="8967" spans="1:8" s="240" customFormat="1">
      <c r="A8967" s="270"/>
      <c r="B8967" s="271"/>
      <c r="C8967" s="270"/>
      <c r="D8967" s="272"/>
      <c r="E8967" s="247"/>
      <c r="F8967" s="273"/>
      <c r="G8967" s="661"/>
      <c r="H8967" s="662"/>
    </row>
    <row r="8968" spans="1:8" s="240" customFormat="1">
      <c r="A8968" s="270"/>
      <c r="B8968" s="271"/>
      <c r="C8968" s="270"/>
      <c r="D8968" s="272"/>
      <c r="E8968" s="247"/>
      <c r="F8968" s="273"/>
      <c r="G8968" s="661"/>
      <c r="H8968" s="662"/>
    </row>
    <row r="8969" spans="1:8" s="240" customFormat="1">
      <c r="A8969" s="270"/>
      <c r="B8969" s="271"/>
      <c r="C8969" s="270"/>
      <c r="D8969" s="272"/>
      <c r="E8969" s="247"/>
      <c r="F8969" s="273"/>
      <c r="G8969" s="661"/>
      <c r="H8969" s="662"/>
    </row>
    <row r="8970" spans="1:8" s="240" customFormat="1">
      <c r="A8970" s="270"/>
      <c r="B8970" s="271"/>
      <c r="C8970" s="270"/>
      <c r="D8970" s="272"/>
      <c r="E8970" s="247"/>
      <c r="F8970" s="273"/>
      <c r="G8970" s="661"/>
      <c r="H8970" s="662"/>
    </row>
    <row r="8971" spans="1:8" s="240" customFormat="1">
      <c r="A8971" s="270"/>
      <c r="B8971" s="271"/>
      <c r="C8971" s="270"/>
      <c r="D8971" s="272"/>
      <c r="E8971" s="247"/>
      <c r="F8971" s="273"/>
      <c r="G8971" s="661"/>
      <c r="H8971" s="662"/>
    </row>
    <row r="8972" spans="1:8" s="240" customFormat="1">
      <c r="A8972" s="270"/>
      <c r="B8972" s="271"/>
      <c r="C8972" s="270"/>
      <c r="D8972" s="272"/>
      <c r="E8972" s="247"/>
      <c r="F8972" s="273"/>
      <c r="G8972" s="661"/>
      <c r="H8972" s="662"/>
    </row>
    <row r="8973" spans="1:8" s="240" customFormat="1">
      <c r="A8973" s="270"/>
      <c r="B8973" s="271"/>
      <c r="C8973" s="270"/>
      <c r="D8973" s="272"/>
      <c r="E8973" s="247"/>
      <c r="F8973" s="273"/>
      <c r="G8973" s="661"/>
      <c r="H8973" s="662"/>
    </row>
    <row r="8974" spans="1:8" s="240" customFormat="1">
      <c r="A8974" s="270"/>
      <c r="B8974" s="271"/>
      <c r="C8974" s="270"/>
      <c r="D8974" s="272"/>
      <c r="E8974" s="247"/>
      <c r="F8974" s="273"/>
      <c r="G8974" s="661"/>
      <c r="H8974" s="662"/>
    </row>
    <row r="8975" spans="1:8" s="240" customFormat="1">
      <c r="A8975" s="270"/>
      <c r="B8975" s="271"/>
      <c r="C8975" s="270"/>
      <c r="D8975" s="272"/>
      <c r="E8975" s="247"/>
      <c r="F8975" s="273"/>
      <c r="G8975" s="661"/>
      <c r="H8975" s="662"/>
    </row>
    <row r="8976" spans="1:8" s="240" customFormat="1">
      <c r="A8976" s="270"/>
      <c r="B8976" s="271"/>
      <c r="C8976" s="270"/>
      <c r="D8976" s="272"/>
      <c r="E8976" s="247"/>
      <c r="F8976" s="273"/>
      <c r="G8976" s="661"/>
      <c r="H8976" s="662"/>
    </row>
    <row r="8977" spans="1:8" s="240" customFormat="1">
      <c r="A8977" s="270"/>
      <c r="B8977" s="271"/>
      <c r="C8977" s="270"/>
      <c r="D8977" s="272"/>
      <c r="E8977" s="247"/>
      <c r="F8977" s="273"/>
      <c r="G8977" s="661"/>
      <c r="H8977" s="662"/>
    </row>
    <row r="8978" spans="1:8" s="240" customFormat="1">
      <c r="A8978" s="270"/>
      <c r="B8978" s="271"/>
      <c r="C8978" s="270"/>
      <c r="D8978" s="272"/>
      <c r="E8978" s="247"/>
      <c r="F8978" s="273"/>
      <c r="G8978" s="661"/>
      <c r="H8978" s="662"/>
    </row>
    <row r="8979" spans="1:8" s="240" customFormat="1">
      <c r="A8979" s="270"/>
      <c r="B8979" s="271"/>
      <c r="C8979" s="270"/>
      <c r="D8979" s="272"/>
      <c r="E8979" s="247"/>
      <c r="F8979" s="273"/>
      <c r="G8979" s="661"/>
      <c r="H8979" s="662"/>
    </row>
    <row r="8980" spans="1:8" s="240" customFormat="1">
      <c r="A8980" s="270"/>
      <c r="B8980" s="271"/>
      <c r="C8980" s="270"/>
      <c r="D8980" s="272"/>
      <c r="E8980" s="247"/>
      <c r="F8980" s="273"/>
      <c r="G8980" s="661"/>
      <c r="H8980" s="662"/>
    </row>
    <row r="8981" spans="1:8" s="240" customFormat="1">
      <c r="A8981" s="270"/>
      <c r="B8981" s="271"/>
      <c r="C8981" s="270"/>
      <c r="D8981" s="272"/>
      <c r="E8981" s="247"/>
      <c r="F8981" s="273"/>
      <c r="G8981" s="661"/>
      <c r="H8981" s="662"/>
    </row>
    <row r="8982" spans="1:8" s="240" customFormat="1">
      <c r="A8982" s="270"/>
      <c r="B8982" s="271"/>
      <c r="C8982" s="270"/>
      <c r="D8982" s="272"/>
      <c r="E8982" s="247"/>
      <c r="F8982" s="273"/>
      <c r="G8982" s="661"/>
      <c r="H8982" s="662"/>
    </row>
    <row r="8983" spans="1:8" s="240" customFormat="1">
      <c r="A8983" s="270"/>
      <c r="B8983" s="271"/>
      <c r="C8983" s="270"/>
      <c r="D8983" s="272"/>
      <c r="E8983" s="247"/>
      <c r="F8983" s="273"/>
      <c r="G8983" s="661"/>
      <c r="H8983" s="662"/>
    </row>
    <row r="8984" spans="1:8" s="240" customFormat="1">
      <c r="A8984" s="270"/>
      <c r="B8984" s="271"/>
      <c r="C8984" s="270"/>
      <c r="D8984" s="272"/>
      <c r="E8984" s="247"/>
      <c r="F8984" s="273"/>
      <c r="G8984" s="661"/>
      <c r="H8984" s="662"/>
    </row>
    <row r="8985" spans="1:8" s="240" customFormat="1">
      <c r="A8985" s="270"/>
      <c r="B8985" s="271"/>
      <c r="C8985" s="270"/>
      <c r="D8985" s="272"/>
      <c r="E8985" s="247"/>
      <c r="F8985" s="273"/>
      <c r="G8985" s="661"/>
      <c r="H8985" s="662"/>
    </row>
    <row r="8986" spans="1:8" s="240" customFormat="1">
      <c r="A8986" s="270"/>
      <c r="B8986" s="271"/>
      <c r="C8986" s="270"/>
      <c r="D8986" s="272"/>
      <c r="E8986" s="247"/>
      <c r="F8986" s="273"/>
      <c r="G8986" s="661"/>
      <c r="H8986" s="662"/>
    </row>
    <row r="8987" spans="1:8" s="240" customFormat="1">
      <c r="A8987" s="270"/>
      <c r="B8987" s="271"/>
      <c r="C8987" s="270"/>
      <c r="D8987" s="272"/>
      <c r="E8987" s="247"/>
      <c r="F8987" s="273"/>
      <c r="G8987" s="661"/>
      <c r="H8987" s="662"/>
    </row>
    <row r="8988" spans="1:8" s="240" customFormat="1">
      <c r="A8988" s="270"/>
      <c r="B8988" s="271"/>
      <c r="C8988" s="270"/>
      <c r="D8988" s="272"/>
      <c r="E8988" s="247"/>
      <c r="F8988" s="273"/>
      <c r="G8988" s="661"/>
      <c r="H8988" s="662"/>
    </row>
    <row r="8989" spans="1:8" s="240" customFormat="1">
      <c r="A8989" s="270"/>
      <c r="B8989" s="271"/>
      <c r="C8989" s="270"/>
      <c r="D8989" s="272"/>
      <c r="E8989" s="247"/>
      <c r="F8989" s="273"/>
      <c r="G8989" s="661"/>
      <c r="H8989" s="662"/>
    </row>
    <row r="8990" spans="1:8" s="240" customFormat="1">
      <c r="A8990" s="270"/>
      <c r="B8990" s="271"/>
      <c r="C8990" s="270"/>
      <c r="D8990" s="272"/>
      <c r="E8990" s="247"/>
      <c r="F8990" s="273"/>
      <c r="G8990" s="661"/>
      <c r="H8990" s="662"/>
    </row>
    <row r="8991" spans="1:8" s="240" customFormat="1">
      <c r="A8991" s="270"/>
      <c r="B8991" s="271"/>
      <c r="C8991" s="270"/>
      <c r="D8991" s="272"/>
      <c r="E8991" s="247"/>
      <c r="F8991" s="273"/>
      <c r="G8991" s="661"/>
      <c r="H8991" s="662"/>
    </row>
    <row r="8992" spans="1:8" s="240" customFormat="1">
      <c r="A8992" s="270"/>
      <c r="B8992" s="271"/>
      <c r="C8992" s="270"/>
      <c r="D8992" s="272"/>
      <c r="E8992" s="247"/>
      <c r="F8992" s="273"/>
      <c r="G8992" s="661"/>
      <c r="H8992" s="662"/>
    </row>
    <row r="8993" spans="1:8" s="240" customFormat="1">
      <c r="A8993" s="270"/>
      <c r="B8993" s="271"/>
      <c r="C8993" s="270"/>
      <c r="D8993" s="272"/>
      <c r="E8993" s="247"/>
      <c r="F8993" s="273"/>
      <c r="G8993" s="661"/>
      <c r="H8993" s="662"/>
    </row>
    <row r="8994" spans="1:8" s="240" customFormat="1">
      <c r="A8994" s="270"/>
      <c r="B8994" s="271"/>
      <c r="C8994" s="270"/>
      <c r="D8994" s="272"/>
      <c r="E8994" s="247"/>
      <c r="F8994" s="273"/>
      <c r="G8994" s="661"/>
      <c r="H8994" s="662"/>
    </row>
    <row r="8995" spans="1:8" s="240" customFormat="1">
      <c r="A8995" s="270"/>
      <c r="B8995" s="271"/>
      <c r="C8995" s="270"/>
      <c r="D8995" s="272"/>
      <c r="E8995" s="247"/>
      <c r="F8995" s="273"/>
      <c r="G8995" s="661"/>
      <c r="H8995" s="662"/>
    </row>
    <row r="8996" spans="1:8" s="240" customFormat="1">
      <c r="A8996" s="270"/>
      <c r="B8996" s="271"/>
      <c r="C8996" s="270"/>
      <c r="D8996" s="272"/>
      <c r="E8996" s="247"/>
      <c r="F8996" s="273"/>
      <c r="G8996" s="661"/>
      <c r="H8996" s="662"/>
    </row>
    <row r="8997" spans="1:8" s="240" customFormat="1">
      <c r="A8997" s="270"/>
      <c r="B8997" s="271"/>
      <c r="C8997" s="270"/>
      <c r="D8997" s="272"/>
      <c r="E8997" s="247"/>
      <c r="F8997" s="273"/>
      <c r="G8997" s="661"/>
      <c r="H8997" s="662"/>
    </row>
    <row r="8998" spans="1:8" s="240" customFormat="1">
      <c r="A8998" s="270"/>
      <c r="B8998" s="271"/>
      <c r="C8998" s="270"/>
      <c r="D8998" s="272"/>
      <c r="E8998" s="247"/>
      <c r="F8998" s="273"/>
      <c r="G8998" s="661"/>
      <c r="H8998" s="662"/>
    </row>
    <row r="8999" spans="1:8" s="240" customFormat="1">
      <c r="A8999" s="270"/>
      <c r="B8999" s="271"/>
      <c r="C8999" s="270"/>
      <c r="D8999" s="272"/>
      <c r="E8999" s="247"/>
      <c r="F8999" s="273"/>
      <c r="G8999" s="661"/>
      <c r="H8999" s="662"/>
    </row>
    <row r="9000" spans="1:8" s="240" customFormat="1">
      <c r="A9000" s="270"/>
      <c r="B9000" s="271"/>
      <c r="C9000" s="270"/>
      <c r="D9000" s="272"/>
      <c r="E9000" s="247"/>
      <c r="F9000" s="273"/>
      <c r="G9000" s="661"/>
      <c r="H9000" s="662"/>
    </row>
    <row r="9001" spans="1:8" s="240" customFormat="1">
      <c r="A9001" s="270"/>
      <c r="B9001" s="271"/>
      <c r="C9001" s="270"/>
      <c r="D9001" s="272"/>
      <c r="E9001" s="247"/>
      <c r="F9001" s="273"/>
      <c r="G9001" s="661"/>
      <c r="H9001" s="662"/>
    </row>
    <row r="9002" spans="1:8" s="240" customFormat="1">
      <c r="A9002" s="270"/>
      <c r="B9002" s="271"/>
      <c r="C9002" s="270"/>
      <c r="D9002" s="272"/>
      <c r="E9002" s="247"/>
      <c r="F9002" s="273"/>
      <c r="G9002" s="661"/>
      <c r="H9002" s="662"/>
    </row>
    <row r="9003" spans="1:8" s="240" customFormat="1">
      <c r="A9003" s="270"/>
      <c r="B9003" s="271"/>
      <c r="C9003" s="270"/>
      <c r="D9003" s="272"/>
      <c r="E9003" s="247"/>
      <c r="F9003" s="273"/>
      <c r="G9003" s="661"/>
      <c r="H9003" s="662"/>
    </row>
    <row r="9004" spans="1:8" s="240" customFormat="1">
      <c r="A9004" s="270"/>
      <c r="B9004" s="271"/>
      <c r="C9004" s="270"/>
      <c r="D9004" s="272"/>
      <c r="E9004" s="247"/>
      <c r="F9004" s="273"/>
      <c r="G9004" s="661"/>
      <c r="H9004" s="662"/>
    </row>
    <row r="9005" spans="1:8" s="240" customFormat="1">
      <c r="A9005" s="270"/>
      <c r="B9005" s="271"/>
      <c r="C9005" s="270"/>
      <c r="D9005" s="272"/>
      <c r="E9005" s="247"/>
      <c r="F9005" s="273"/>
      <c r="G9005" s="661"/>
      <c r="H9005" s="662"/>
    </row>
    <row r="9006" spans="1:8" s="240" customFormat="1">
      <c r="A9006" s="270"/>
      <c r="B9006" s="271"/>
      <c r="C9006" s="270"/>
      <c r="D9006" s="272"/>
      <c r="E9006" s="247"/>
      <c r="F9006" s="273"/>
      <c r="G9006" s="661"/>
      <c r="H9006" s="662"/>
    </row>
    <row r="9007" spans="1:8" s="240" customFormat="1">
      <c r="A9007" s="270"/>
      <c r="B9007" s="271"/>
      <c r="C9007" s="270"/>
      <c r="D9007" s="272"/>
      <c r="E9007" s="247"/>
      <c r="F9007" s="273"/>
      <c r="G9007" s="661"/>
      <c r="H9007" s="662"/>
    </row>
    <row r="9008" spans="1:8" s="240" customFormat="1">
      <c r="A9008" s="270"/>
      <c r="B9008" s="271"/>
      <c r="C9008" s="270"/>
      <c r="D9008" s="272"/>
      <c r="E9008" s="247"/>
      <c r="F9008" s="273"/>
      <c r="G9008" s="661"/>
      <c r="H9008" s="662"/>
    </row>
    <row r="9009" spans="1:8" s="240" customFormat="1">
      <c r="A9009" s="270"/>
      <c r="B9009" s="271"/>
      <c r="C9009" s="270"/>
      <c r="D9009" s="272"/>
      <c r="E9009" s="247"/>
      <c r="F9009" s="273"/>
      <c r="G9009" s="661"/>
      <c r="H9009" s="662"/>
    </row>
    <row r="9010" spans="1:8" s="240" customFormat="1">
      <c r="A9010" s="270"/>
      <c r="B9010" s="271"/>
      <c r="C9010" s="270"/>
      <c r="D9010" s="272"/>
      <c r="E9010" s="247"/>
      <c r="F9010" s="273"/>
      <c r="G9010" s="661"/>
      <c r="H9010" s="662"/>
    </row>
    <row r="9011" spans="1:8" s="240" customFormat="1">
      <c r="A9011" s="270"/>
      <c r="B9011" s="271"/>
      <c r="C9011" s="270"/>
      <c r="D9011" s="272"/>
      <c r="E9011" s="247"/>
      <c r="F9011" s="273"/>
      <c r="G9011" s="661"/>
      <c r="H9011" s="662"/>
    </row>
    <row r="9012" spans="1:8" s="240" customFormat="1">
      <c r="A9012" s="270"/>
      <c r="B9012" s="271"/>
      <c r="C9012" s="270"/>
      <c r="D9012" s="272"/>
      <c r="E9012" s="247"/>
      <c r="F9012" s="273"/>
      <c r="G9012" s="661"/>
      <c r="H9012" s="662"/>
    </row>
    <row r="9013" spans="1:8" s="240" customFormat="1">
      <c r="A9013" s="270"/>
      <c r="B9013" s="271"/>
      <c r="C9013" s="270"/>
      <c r="D9013" s="272"/>
      <c r="E9013" s="247"/>
      <c r="F9013" s="273"/>
      <c r="G9013" s="661"/>
      <c r="H9013" s="662"/>
    </row>
    <row r="9014" spans="1:8" s="240" customFormat="1">
      <c r="A9014" s="270"/>
      <c r="B9014" s="271"/>
      <c r="C9014" s="270"/>
      <c r="D9014" s="272"/>
      <c r="E9014" s="247"/>
      <c r="F9014" s="273"/>
      <c r="G9014" s="661"/>
      <c r="H9014" s="662"/>
    </row>
    <row r="9015" spans="1:8" s="240" customFormat="1">
      <c r="A9015" s="270"/>
      <c r="B9015" s="271"/>
      <c r="C9015" s="270"/>
      <c r="D9015" s="272"/>
      <c r="E9015" s="247"/>
      <c r="F9015" s="273"/>
      <c r="G9015" s="661"/>
      <c r="H9015" s="662"/>
    </row>
    <row r="9016" spans="1:8" s="240" customFormat="1">
      <c r="A9016" s="270"/>
      <c r="B9016" s="271"/>
      <c r="C9016" s="270"/>
      <c r="D9016" s="272"/>
      <c r="E9016" s="247"/>
      <c r="F9016" s="273"/>
      <c r="G9016" s="661"/>
      <c r="H9016" s="662"/>
    </row>
    <row r="9017" spans="1:8" s="240" customFormat="1">
      <c r="A9017" s="270"/>
      <c r="B9017" s="271"/>
      <c r="C9017" s="270"/>
      <c r="D9017" s="272"/>
      <c r="E9017" s="247"/>
      <c r="F9017" s="273"/>
      <c r="G9017" s="661"/>
      <c r="H9017" s="662"/>
    </row>
    <row r="9018" spans="1:8" s="240" customFormat="1">
      <c r="A9018" s="270"/>
      <c r="B9018" s="271"/>
      <c r="C9018" s="270"/>
      <c r="D9018" s="272"/>
      <c r="E9018" s="247"/>
      <c r="F9018" s="273"/>
      <c r="G9018" s="661"/>
      <c r="H9018" s="662"/>
    </row>
    <row r="9019" spans="1:8" s="240" customFormat="1">
      <c r="A9019" s="270"/>
      <c r="B9019" s="271"/>
      <c r="C9019" s="270"/>
      <c r="D9019" s="272"/>
      <c r="E9019" s="247"/>
      <c r="F9019" s="273"/>
      <c r="G9019" s="661"/>
      <c r="H9019" s="662"/>
    </row>
    <row r="9020" spans="1:8" s="240" customFormat="1">
      <c r="A9020" s="270"/>
      <c r="B9020" s="271"/>
      <c r="C9020" s="270"/>
      <c r="D9020" s="272"/>
      <c r="E9020" s="247"/>
      <c r="F9020" s="273"/>
      <c r="G9020" s="661"/>
      <c r="H9020" s="662"/>
    </row>
    <row r="9021" spans="1:8" s="240" customFormat="1">
      <c r="A9021" s="270"/>
      <c r="B9021" s="271"/>
      <c r="C9021" s="270"/>
      <c r="D9021" s="272"/>
      <c r="E9021" s="247"/>
      <c r="F9021" s="273"/>
      <c r="G9021" s="661"/>
      <c r="H9021" s="662"/>
    </row>
    <row r="9022" spans="1:8" s="240" customFormat="1">
      <c r="A9022" s="270"/>
      <c r="B9022" s="271"/>
      <c r="C9022" s="270"/>
      <c r="D9022" s="272"/>
      <c r="E9022" s="247"/>
      <c r="F9022" s="273"/>
      <c r="G9022" s="661"/>
      <c r="H9022" s="662"/>
    </row>
    <row r="9023" spans="1:8" s="240" customFormat="1">
      <c r="A9023" s="270"/>
      <c r="B9023" s="271"/>
      <c r="C9023" s="270"/>
      <c r="D9023" s="272"/>
      <c r="E9023" s="247"/>
      <c r="F9023" s="273"/>
      <c r="G9023" s="661"/>
      <c r="H9023" s="662"/>
    </row>
    <row r="9024" spans="1:8" s="240" customFormat="1">
      <c r="A9024" s="270"/>
      <c r="B9024" s="271"/>
      <c r="C9024" s="270"/>
      <c r="D9024" s="272"/>
      <c r="E9024" s="247"/>
      <c r="F9024" s="273"/>
      <c r="G9024" s="661"/>
      <c r="H9024" s="662"/>
    </row>
    <row r="9025" spans="1:8" s="240" customFormat="1">
      <c r="A9025" s="270"/>
      <c r="B9025" s="271"/>
      <c r="C9025" s="270"/>
      <c r="D9025" s="272"/>
      <c r="E9025" s="247"/>
      <c r="F9025" s="273"/>
      <c r="G9025" s="661"/>
      <c r="H9025" s="662"/>
    </row>
    <row r="9026" spans="1:8" s="240" customFormat="1">
      <c r="A9026" s="270"/>
      <c r="B9026" s="271"/>
      <c r="C9026" s="270"/>
      <c r="D9026" s="272"/>
      <c r="E9026" s="247"/>
      <c r="F9026" s="273"/>
      <c r="G9026" s="661"/>
      <c r="H9026" s="662"/>
    </row>
    <row r="9027" spans="1:8" s="240" customFormat="1">
      <c r="A9027" s="270"/>
      <c r="B9027" s="271"/>
      <c r="C9027" s="270"/>
      <c r="D9027" s="272"/>
      <c r="E9027" s="247"/>
      <c r="F9027" s="273"/>
      <c r="G9027" s="661"/>
      <c r="H9027" s="662"/>
    </row>
    <row r="9028" spans="1:8" s="240" customFormat="1">
      <c r="A9028" s="270"/>
      <c r="B9028" s="271"/>
      <c r="C9028" s="270"/>
      <c r="D9028" s="272"/>
      <c r="E9028" s="247"/>
      <c r="F9028" s="273"/>
      <c r="G9028" s="661"/>
      <c r="H9028" s="662"/>
    </row>
    <row r="9029" spans="1:8" s="240" customFormat="1">
      <c r="A9029" s="270"/>
      <c r="B9029" s="271"/>
      <c r="C9029" s="270"/>
      <c r="D9029" s="272"/>
      <c r="E9029" s="247"/>
      <c r="F9029" s="273"/>
      <c r="G9029" s="661"/>
      <c r="H9029" s="662"/>
    </row>
    <row r="9030" spans="1:8" s="240" customFormat="1">
      <c r="A9030" s="270"/>
      <c r="B9030" s="271"/>
      <c r="C9030" s="270"/>
      <c r="D9030" s="272"/>
      <c r="E9030" s="247"/>
      <c r="F9030" s="273"/>
      <c r="G9030" s="661"/>
      <c r="H9030" s="662"/>
    </row>
    <row r="9031" spans="1:8" s="240" customFormat="1">
      <c r="A9031" s="270"/>
      <c r="B9031" s="271"/>
      <c r="C9031" s="270"/>
      <c r="D9031" s="272"/>
      <c r="E9031" s="247"/>
      <c r="F9031" s="273"/>
      <c r="G9031" s="661"/>
      <c r="H9031" s="662"/>
    </row>
    <row r="9032" spans="1:8" s="240" customFormat="1">
      <c r="A9032" s="270"/>
      <c r="B9032" s="271"/>
      <c r="C9032" s="270"/>
      <c r="D9032" s="272"/>
      <c r="E9032" s="247"/>
      <c r="F9032" s="273"/>
      <c r="G9032" s="661"/>
      <c r="H9032" s="662"/>
    </row>
    <row r="9033" spans="1:8" s="240" customFormat="1">
      <c r="A9033" s="270"/>
      <c r="B9033" s="271"/>
      <c r="C9033" s="270"/>
      <c r="D9033" s="272"/>
      <c r="E9033" s="247"/>
      <c r="F9033" s="273"/>
      <c r="G9033" s="661"/>
      <c r="H9033" s="662"/>
    </row>
    <row r="9034" spans="1:8" s="240" customFormat="1">
      <c r="A9034" s="270"/>
      <c r="B9034" s="271"/>
      <c r="C9034" s="270"/>
      <c r="D9034" s="272"/>
      <c r="E9034" s="247"/>
      <c r="F9034" s="273"/>
      <c r="G9034" s="661"/>
      <c r="H9034" s="662"/>
    </row>
    <row r="9035" spans="1:8" s="240" customFormat="1">
      <c r="A9035" s="270"/>
      <c r="B9035" s="271"/>
      <c r="C9035" s="270"/>
      <c r="D9035" s="272"/>
      <c r="E9035" s="247"/>
      <c r="F9035" s="273"/>
      <c r="G9035" s="661"/>
      <c r="H9035" s="662"/>
    </row>
    <row r="9036" spans="1:8" s="240" customFormat="1">
      <c r="A9036" s="270"/>
      <c r="B9036" s="271"/>
      <c r="C9036" s="270"/>
      <c r="D9036" s="272"/>
      <c r="E9036" s="247"/>
      <c r="F9036" s="273"/>
      <c r="G9036" s="661"/>
      <c r="H9036" s="662"/>
    </row>
    <row r="9037" spans="1:8" s="240" customFormat="1">
      <c r="A9037" s="270"/>
      <c r="B9037" s="271"/>
      <c r="C9037" s="270"/>
      <c r="D9037" s="272"/>
      <c r="E9037" s="247"/>
      <c r="F9037" s="273"/>
      <c r="G9037" s="661"/>
      <c r="H9037" s="662"/>
    </row>
    <row r="9038" spans="1:8" s="240" customFormat="1">
      <c r="A9038" s="270"/>
      <c r="B9038" s="271"/>
      <c r="C9038" s="270"/>
      <c r="D9038" s="272"/>
      <c r="E9038" s="247"/>
      <c r="F9038" s="273"/>
      <c r="G9038" s="661"/>
      <c r="H9038" s="662"/>
    </row>
    <row r="9039" spans="1:8" s="240" customFormat="1">
      <c r="A9039" s="270"/>
      <c r="B9039" s="271"/>
      <c r="C9039" s="270"/>
      <c r="D9039" s="272"/>
      <c r="E9039" s="247"/>
      <c r="F9039" s="273"/>
      <c r="G9039" s="661"/>
      <c r="H9039" s="662"/>
    </row>
    <row r="9040" spans="1:8" s="240" customFormat="1">
      <c r="A9040" s="270"/>
      <c r="B9040" s="271"/>
      <c r="C9040" s="270"/>
      <c r="D9040" s="272"/>
      <c r="E9040" s="247"/>
      <c r="F9040" s="273"/>
      <c r="G9040" s="661"/>
      <c r="H9040" s="662"/>
    </row>
    <row r="9041" spans="1:8" s="240" customFormat="1">
      <c r="A9041" s="270"/>
      <c r="B9041" s="271"/>
      <c r="C9041" s="270"/>
      <c r="D9041" s="272"/>
      <c r="E9041" s="247"/>
      <c r="F9041" s="273"/>
      <c r="G9041" s="661"/>
      <c r="H9041" s="662"/>
    </row>
    <row r="9042" spans="1:8" s="240" customFormat="1">
      <c r="A9042" s="270"/>
      <c r="B9042" s="271"/>
      <c r="C9042" s="270"/>
      <c r="D9042" s="272"/>
      <c r="E9042" s="247"/>
      <c r="F9042" s="273"/>
      <c r="G9042" s="661"/>
      <c r="H9042" s="662"/>
    </row>
    <row r="9043" spans="1:8" s="240" customFormat="1">
      <c r="A9043" s="270"/>
      <c r="B9043" s="271"/>
      <c r="C9043" s="270"/>
      <c r="D9043" s="272"/>
      <c r="E9043" s="247"/>
      <c r="F9043" s="273"/>
      <c r="G9043" s="661"/>
      <c r="H9043" s="662"/>
    </row>
    <row r="9044" spans="1:8" s="240" customFormat="1">
      <c r="A9044" s="270"/>
      <c r="B9044" s="271"/>
      <c r="C9044" s="270"/>
      <c r="D9044" s="272"/>
      <c r="E9044" s="247"/>
      <c r="F9044" s="273"/>
      <c r="G9044" s="661"/>
      <c r="H9044" s="662"/>
    </row>
    <row r="9045" spans="1:8" s="240" customFormat="1">
      <c r="A9045" s="270"/>
      <c r="B9045" s="271"/>
      <c r="C9045" s="270"/>
      <c r="D9045" s="272"/>
      <c r="E9045" s="247"/>
      <c r="F9045" s="273"/>
      <c r="G9045" s="661"/>
      <c r="H9045" s="662"/>
    </row>
    <row r="9046" spans="1:8" s="240" customFormat="1">
      <c r="A9046" s="270"/>
      <c r="B9046" s="271"/>
      <c r="C9046" s="270"/>
      <c r="D9046" s="272"/>
      <c r="E9046" s="247"/>
      <c r="F9046" s="273"/>
      <c r="G9046" s="661"/>
      <c r="H9046" s="662"/>
    </row>
    <row r="9047" spans="1:8" s="240" customFormat="1">
      <c r="A9047" s="270"/>
      <c r="B9047" s="271"/>
      <c r="C9047" s="270"/>
      <c r="D9047" s="272"/>
      <c r="E9047" s="247"/>
      <c r="F9047" s="273"/>
      <c r="G9047" s="661"/>
      <c r="H9047" s="662"/>
    </row>
    <row r="9048" spans="1:8" s="240" customFormat="1">
      <c r="A9048" s="270"/>
      <c r="B9048" s="271"/>
      <c r="C9048" s="270"/>
      <c r="D9048" s="272"/>
      <c r="E9048" s="247"/>
      <c r="F9048" s="273"/>
      <c r="G9048" s="661"/>
      <c r="H9048" s="662"/>
    </row>
    <row r="9049" spans="1:8" s="240" customFormat="1">
      <c r="A9049" s="270"/>
      <c r="B9049" s="271"/>
      <c r="C9049" s="270"/>
      <c r="D9049" s="272"/>
      <c r="E9049" s="247"/>
      <c r="F9049" s="273"/>
      <c r="G9049" s="661"/>
      <c r="H9049" s="662"/>
    </row>
    <row r="9050" spans="1:8" s="240" customFormat="1">
      <c r="A9050" s="270"/>
      <c r="B9050" s="271"/>
      <c r="C9050" s="270"/>
      <c r="D9050" s="272"/>
      <c r="E9050" s="247"/>
      <c r="F9050" s="273"/>
      <c r="G9050" s="661"/>
      <c r="H9050" s="662"/>
    </row>
    <row r="9051" spans="1:8" s="240" customFormat="1">
      <c r="A9051" s="270"/>
      <c r="B9051" s="271"/>
      <c r="C9051" s="270"/>
      <c r="D9051" s="272"/>
      <c r="E9051" s="247"/>
      <c r="F9051" s="273"/>
      <c r="G9051" s="661"/>
      <c r="H9051" s="662"/>
    </row>
    <row r="9052" spans="1:8" s="240" customFormat="1">
      <c r="A9052" s="270"/>
      <c r="B9052" s="271"/>
      <c r="C9052" s="270"/>
      <c r="D9052" s="272"/>
      <c r="E9052" s="247"/>
      <c r="F9052" s="273"/>
      <c r="G9052" s="661"/>
      <c r="H9052" s="662"/>
    </row>
    <row r="9053" spans="1:8" s="240" customFormat="1">
      <c r="A9053" s="270"/>
      <c r="B9053" s="271"/>
      <c r="C9053" s="270"/>
      <c r="D9053" s="272"/>
      <c r="E9053" s="247"/>
      <c r="F9053" s="273"/>
      <c r="G9053" s="661"/>
      <c r="H9053" s="662"/>
    </row>
    <row r="9054" spans="1:8" s="240" customFormat="1">
      <c r="A9054" s="270"/>
      <c r="B9054" s="271"/>
      <c r="C9054" s="270"/>
      <c r="D9054" s="272"/>
      <c r="E9054" s="247"/>
      <c r="F9054" s="273"/>
      <c r="G9054" s="661"/>
      <c r="H9054" s="662"/>
    </row>
    <row r="9055" spans="1:8" s="240" customFormat="1">
      <c r="A9055" s="270"/>
      <c r="B9055" s="271"/>
      <c r="C9055" s="270"/>
      <c r="D9055" s="272"/>
      <c r="E9055" s="247"/>
      <c r="F9055" s="273"/>
      <c r="G9055" s="661"/>
      <c r="H9055" s="662"/>
    </row>
    <row r="9056" spans="1:8" s="240" customFormat="1">
      <c r="A9056" s="270"/>
      <c r="B9056" s="271"/>
      <c r="C9056" s="270"/>
      <c r="D9056" s="272"/>
      <c r="E9056" s="247"/>
      <c r="F9056" s="273"/>
      <c r="G9056" s="661"/>
      <c r="H9056" s="662"/>
    </row>
    <row r="9057" spans="1:8" s="240" customFormat="1">
      <c r="A9057" s="270"/>
      <c r="B9057" s="271"/>
      <c r="C9057" s="270"/>
      <c r="D9057" s="272"/>
      <c r="E9057" s="247"/>
      <c r="F9057" s="273"/>
      <c r="G9057" s="661"/>
      <c r="H9057" s="662"/>
    </row>
    <row r="9058" spans="1:8" s="240" customFormat="1">
      <c r="A9058" s="270"/>
      <c r="B9058" s="271"/>
      <c r="C9058" s="270"/>
      <c r="D9058" s="272"/>
      <c r="E9058" s="247"/>
      <c r="F9058" s="273"/>
      <c r="G9058" s="661"/>
      <c r="H9058" s="662"/>
    </row>
    <row r="9059" spans="1:8" s="240" customFormat="1">
      <c r="A9059" s="270"/>
      <c r="B9059" s="271"/>
      <c r="C9059" s="270"/>
      <c r="D9059" s="272"/>
      <c r="E9059" s="247"/>
      <c r="F9059" s="273"/>
      <c r="G9059" s="661"/>
      <c r="H9059" s="662"/>
    </row>
    <row r="9060" spans="1:8" s="240" customFormat="1">
      <c r="A9060" s="270"/>
      <c r="B9060" s="271"/>
      <c r="C9060" s="270"/>
      <c r="D9060" s="272"/>
      <c r="E9060" s="247"/>
      <c r="F9060" s="273"/>
      <c r="G9060" s="661"/>
      <c r="H9060" s="662"/>
    </row>
    <row r="9061" spans="1:8" s="240" customFormat="1">
      <c r="A9061" s="270"/>
      <c r="B9061" s="271"/>
      <c r="C9061" s="270"/>
      <c r="D9061" s="272"/>
      <c r="E9061" s="247"/>
      <c r="F9061" s="273"/>
      <c r="G9061" s="661"/>
      <c r="H9061" s="662"/>
    </row>
    <row r="9062" spans="1:8" s="240" customFormat="1">
      <c r="A9062" s="270"/>
      <c r="B9062" s="271"/>
      <c r="C9062" s="270"/>
      <c r="D9062" s="272"/>
      <c r="E9062" s="247"/>
      <c r="F9062" s="273"/>
      <c r="G9062" s="661"/>
      <c r="H9062" s="662"/>
    </row>
    <row r="9063" spans="1:8" s="240" customFormat="1">
      <c r="A9063" s="270"/>
      <c r="B9063" s="271"/>
      <c r="C9063" s="270"/>
      <c r="D9063" s="272"/>
      <c r="E9063" s="247"/>
      <c r="F9063" s="273"/>
      <c r="G9063" s="661"/>
      <c r="H9063" s="662"/>
    </row>
    <row r="9064" spans="1:8" s="240" customFormat="1">
      <c r="A9064" s="270"/>
      <c r="B9064" s="271"/>
      <c r="C9064" s="270"/>
      <c r="D9064" s="272"/>
      <c r="E9064" s="247"/>
      <c r="F9064" s="273"/>
      <c r="G9064" s="661"/>
      <c r="H9064" s="662"/>
    </row>
    <row r="9065" spans="1:8" s="240" customFormat="1">
      <c r="A9065" s="270"/>
      <c r="B9065" s="271"/>
      <c r="C9065" s="270"/>
      <c r="D9065" s="272"/>
      <c r="E9065" s="247"/>
      <c r="F9065" s="273"/>
      <c r="G9065" s="661"/>
      <c r="H9065" s="662"/>
    </row>
    <row r="9066" spans="1:8" s="240" customFormat="1">
      <c r="A9066" s="270"/>
      <c r="B9066" s="271"/>
      <c r="C9066" s="270"/>
      <c r="D9066" s="272"/>
      <c r="E9066" s="247"/>
      <c r="F9066" s="273"/>
      <c r="G9066" s="661"/>
      <c r="H9066" s="662"/>
    </row>
    <row r="9067" spans="1:8" s="240" customFormat="1">
      <c r="A9067" s="270"/>
      <c r="B9067" s="271"/>
      <c r="C9067" s="270"/>
      <c r="D9067" s="272"/>
      <c r="E9067" s="247"/>
      <c r="F9067" s="273"/>
      <c r="G9067" s="661"/>
      <c r="H9067" s="662"/>
    </row>
    <row r="9068" spans="1:8" s="240" customFormat="1">
      <c r="A9068" s="270"/>
      <c r="B9068" s="271"/>
      <c r="C9068" s="270"/>
      <c r="D9068" s="272"/>
      <c r="E9068" s="247"/>
      <c r="F9068" s="273"/>
      <c r="G9068" s="661"/>
      <c r="H9068" s="662"/>
    </row>
    <row r="9069" spans="1:8" s="240" customFormat="1">
      <c r="A9069" s="270"/>
      <c r="B9069" s="271"/>
      <c r="C9069" s="270"/>
      <c r="D9069" s="272"/>
      <c r="E9069" s="247"/>
      <c r="F9069" s="273"/>
      <c r="G9069" s="661"/>
      <c r="H9069" s="662"/>
    </row>
    <row r="9070" spans="1:8" s="240" customFormat="1">
      <c r="A9070" s="270"/>
      <c r="B9070" s="271"/>
      <c r="C9070" s="270"/>
      <c r="D9070" s="272"/>
      <c r="E9070" s="247"/>
      <c r="F9070" s="273"/>
      <c r="G9070" s="661"/>
      <c r="H9070" s="662"/>
    </row>
    <row r="9071" spans="1:8" s="240" customFormat="1">
      <c r="A9071" s="270"/>
      <c r="B9071" s="271"/>
      <c r="C9071" s="270"/>
      <c r="D9071" s="272"/>
      <c r="E9071" s="247"/>
      <c r="F9071" s="273"/>
      <c r="G9071" s="661"/>
      <c r="H9071" s="662"/>
    </row>
    <row r="9072" spans="1:8" s="240" customFormat="1">
      <c r="A9072" s="270"/>
      <c r="B9072" s="271"/>
      <c r="C9072" s="270"/>
      <c r="D9072" s="272"/>
      <c r="E9072" s="247"/>
      <c r="F9072" s="273"/>
      <c r="G9072" s="661"/>
      <c r="H9072" s="662"/>
    </row>
    <row r="9073" spans="1:8" s="240" customFormat="1">
      <c r="A9073" s="270"/>
      <c r="B9073" s="271"/>
      <c r="C9073" s="270"/>
      <c r="D9073" s="272"/>
      <c r="E9073" s="247"/>
      <c r="F9073" s="273"/>
      <c r="G9073" s="661"/>
      <c r="H9073" s="662"/>
    </row>
    <row r="9074" spans="1:8" s="240" customFormat="1">
      <c r="A9074" s="270"/>
      <c r="B9074" s="271"/>
      <c r="C9074" s="270"/>
      <c r="D9074" s="272"/>
      <c r="E9074" s="247"/>
      <c r="F9074" s="273"/>
      <c r="G9074" s="661"/>
      <c r="H9074" s="662"/>
    </row>
    <row r="9075" spans="1:8" s="240" customFormat="1">
      <c r="A9075" s="270"/>
      <c r="B9075" s="271"/>
      <c r="C9075" s="270"/>
      <c r="D9075" s="272"/>
      <c r="E9075" s="247"/>
      <c r="F9075" s="273"/>
      <c r="G9075" s="661"/>
      <c r="H9075" s="662"/>
    </row>
    <row r="9076" spans="1:8" s="240" customFormat="1">
      <c r="A9076" s="270"/>
      <c r="B9076" s="271"/>
      <c r="C9076" s="270"/>
      <c r="D9076" s="272"/>
      <c r="E9076" s="247"/>
      <c r="F9076" s="273"/>
      <c r="G9076" s="661"/>
      <c r="H9076" s="662"/>
    </row>
    <row r="9077" spans="1:8" s="240" customFormat="1">
      <c r="A9077" s="270"/>
      <c r="B9077" s="271"/>
      <c r="C9077" s="270"/>
      <c r="D9077" s="272"/>
      <c r="E9077" s="247"/>
      <c r="F9077" s="273"/>
      <c r="G9077" s="661"/>
      <c r="H9077" s="662"/>
    </row>
    <row r="9078" spans="1:8" s="240" customFormat="1">
      <c r="A9078" s="270"/>
      <c r="B9078" s="271"/>
      <c r="C9078" s="270"/>
      <c r="D9078" s="272"/>
      <c r="E9078" s="247"/>
      <c r="F9078" s="273"/>
      <c r="G9078" s="661"/>
      <c r="H9078" s="662"/>
    </row>
    <row r="9079" spans="1:8" s="240" customFormat="1">
      <c r="A9079" s="270"/>
      <c r="B9079" s="271"/>
      <c r="C9079" s="270"/>
      <c r="D9079" s="272"/>
      <c r="E9079" s="247"/>
      <c r="F9079" s="273"/>
      <c r="G9079" s="661"/>
      <c r="H9079" s="662"/>
    </row>
    <row r="9080" spans="1:8" s="240" customFormat="1">
      <c r="A9080" s="270"/>
      <c r="B9080" s="271"/>
      <c r="C9080" s="270"/>
      <c r="D9080" s="272"/>
      <c r="E9080" s="247"/>
      <c r="F9080" s="273"/>
      <c r="G9080" s="661"/>
      <c r="H9080" s="662"/>
    </row>
    <row r="9081" spans="1:8" s="240" customFormat="1">
      <c r="A9081" s="270"/>
      <c r="B9081" s="271"/>
      <c r="C9081" s="270"/>
      <c r="D9081" s="272"/>
      <c r="E9081" s="247"/>
      <c r="F9081" s="273"/>
      <c r="G9081" s="661"/>
      <c r="H9081" s="662"/>
    </row>
    <row r="9082" spans="1:8" s="240" customFormat="1">
      <c r="A9082" s="270"/>
      <c r="B9082" s="271"/>
      <c r="C9082" s="270"/>
      <c r="D9082" s="272"/>
      <c r="E9082" s="247"/>
      <c r="F9082" s="273"/>
      <c r="G9082" s="661"/>
      <c r="H9082" s="662"/>
    </row>
    <row r="9083" spans="1:8" s="240" customFormat="1">
      <c r="A9083" s="270"/>
      <c r="B9083" s="271"/>
      <c r="C9083" s="270"/>
      <c r="D9083" s="272"/>
      <c r="E9083" s="247"/>
      <c r="F9083" s="273"/>
      <c r="G9083" s="661"/>
      <c r="H9083" s="662"/>
    </row>
    <row r="9084" spans="1:8" s="240" customFormat="1">
      <c r="A9084" s="270"/>
      <c r="B9084" s="271"/>
      <c r="C9084" s="270"/>
      <c r="D9084" s="272"/>
      <c r="E9084" s="247"/>
      <c r="F9084" s="273"/>
      <c r="G9084" s="661"/>
      <c r="H9084" s="662"/>
    </row>
    <row r="9085" spans="1:8" s="240" customFormat="1">
      <c r="A9085" s="270"/>
      <c r="B9085" s="271"/>
      <c r="C9085" s="270"/>
      <c r="D9085" s="272"/>
      <c r="E9085" s="247"/>
      <c r="F9085" s="273"/>
      <c r="G9085" s="661"/>
      <c r="H9085" s="662"/>
    </row>
    <row r="9086" spans="1:8" s="240" customFormat="1">
      <c r="A9086" s="270"/>
      <c r="B9086" s="271"/>
      <c r="C9086" s="270"/>
      <c r="D9086" s="272"/>
      <c r="E9086" s="247"/>
      <c r="F9086" s="273"/>
      <c r="G9086" s="661"/>
      <c r="H9086" s="662"/>
    </row>
    <row r="9087" spans="1:8" s="240" customFormat="1">
      <c r="A9087" s="270"/>
      <c r="B9087" s="271"/>
      <c r="C9087" s="270"/>
      <c r="D9087" s="272"/>
      <c r="E9087" s="247"/>
      <c r="F9087" s="273"/>
      <c r="G9087" s="661"/>
      <c r="H9087" s="662"/>
    </row>
    <row r="9088" spans="1:8" s="240" customFormat="1">
      <c r="A9088" s="270"/>
      <c r="B9088" s="271"/>
      <c r="C9088" s="270"/>
      <c r="D9088" s="272"/>
      <c r="E9088" s="247"/>
      <c r="F9088" s="273"/>
      <c r="G9088" s="661"/>
      <c r="H9088" s="662"/>
    </row>
    <row r="9089" spans="1:8" s="240" customFormat="1">
      <c r="A9089" s="270"/>
      <c r="B9089" s="271"/>
      <c r="C9089" s="270"/>
      <c r="D9089" s="272"/>
      <c r="E9089" s="247"/>
      <c r="F9089" s="273"/>
      <c r="G9089" s="661"/>
      <c r="H9089" s="662"/>
    </row>
    <row r="9090" spans="1:8" s="240" customFormat="1">
      <c r="A9090" s="270"/>
      <c r="B9090" s="271"/>
      <c r="C9090" s="270"/>
      <c r="D9090" s="272"/>
      <c r="E9090" s="247"/>
      <c r="F9090" s="273"/>
      <c r="G9090" s="661"/>
      <c r="H9090" s="662"/>
    </row>
    <row r="9091" spans="1:8" s="240" customFormat="1">
      <c r="A9091" s="270"/>
      <c r="B9091" s="271"/>
      <c r="C9091" s="270"/>
      <c r="D9091" s="272"/>
      <c r="E9091" s="247"/>
      <c r="F9091" s="273"/>
      <c r="G9091" s="661"/>
      <c r="H9091" s="662"/>
    </row>
    <row r="9092" spans="1:8" s="240" customFormat="1">
      <c r="A9092" s="270"/>
      <c r="B9092" s="271"/>
      <c r="C9092" s="270"/>
      <c r="D9092" s="272"/>
      <c r="E9092" s="247"/>
      <c r="F9092" s="273"/>
      <c r="G9092" s="661"/>
      <c r="H9092" s="662"/>
    </row>
    <row r="9093" spans="1:8" s="240" customFormat="1">
      <c r="A9093" s="270"/>
      <c r="B9093" s="271"/>
      <c r="C9093" s="270"/>
      <c r="D9093" s="272"/>
      <c r="E9093" s="247"/>
      <c r="F9093" s="273"/>
      <c r="G9093" s="661"/>
      <c r="H9093" s="662"/>
    </row>
    <row r="9094" spans="1:8" s="240" customFormat="1">
      <c r="A9094" s="270"/>
      <c r="B9094" s="271"/>
      <c r="C9094" s="270"/>
      <c r="D9094" s="272"/>
      <c r="E9094" s="247"/>
      <c r="F9094" s="273"/>
      <c r="G9094" s="661"/>
      <c r="H9094" s="662"/>
    </row>
    <row r="9095" spans="1:8" s="240" customFormat="1">
      <c r="A9095" s="270"/>
      <c r="B9095" s="271"/>
      <c r="C9095" s="270"/>
      <c r="D9095" s="272"/>
      <c r="E9095" s="247"/>
      <c r="F9095" s="273"/>
      <c r="G9095" s="661"/>
      <c r="H9095" s="662"/>
    </row>
    <row r="9096" spans="1:8" s="240" customFormat="1">
      <c r="A9096" s="270"/>
      <c r="B9096" s="271"/>
      <c r="C9096" s="270"/>
      <c r="D9096" s="272"/>
      <c r="E9096" s="247"/>
      <c r="F9096" s="273"/>
      <c r="G9096" s="661"/>
      <c r="H9096" s="662"/>
    </row>
    <row r="9097" spans="1:8" s="240" customFormat="1">
      <c r="A9097" s="270"/>
      <c r="B9097" s="271"/>
      <c r="C9097" s="270"/>
      <c r="D9097" s="272"/>
      <c r="E9097" s="247"/>
      <c r="F9097" s="273"/>
      <c r="G9097" s="661"/>
      <c r="H9097" s="662"/>
    </row>
    <row r="9098" spans="1:8" s="240" customFormat="1">
      <c r="A9098" s="270"/>
      <c r="B9098" s="271"/>
      <c r="C9098" s="270"/>
      <c r="D9098" s="272"/>
      <c r="E9098" s="247"/>
      <c r="F9098" s="273"/>
      <c r="G9098" s="661"/>
      <c r="H9098" s="662"/>
    </row>
    <row r="9099" spans="1:8" s="240" customFormat="1">
      <c r="A9099" s="270"/>
      <c r="B9099" s="271"/>
      <c r="C9099" s="270"/>
      <c r="D9099" s="272"/>
      <c r="E9099" s="247"/>
      <c r="F9099" s="273"/>
      <c r="G9099" s="661"/>
      <c r="H9099" s="662"/>
    </row>
    <row r="9100" spans="1:8" s="240" customFormat="1">
      <c r="A9100" s="270"/>
      <c r="B9100" s="271"/>
      <c r="C9100" s="270"/>
      <c r="D9100" s="272"/>
      <c r="E9100" s="247"/>
      <c r="F9100" s="273"/>
      <c r="G9100" s="661"/>
      <c r="H9100" s="662"/>
    </row>
    <row r="9101" spans="1:8" s="240" customFormat="1">
      <c r="A9101" s="270"/>
      <c r="B9101" s="271"/>
      <c r="C9101" s="270"/>
      <c r="D9101" s="272"/>
      <c r="E9101" s="247"/>
      <c r="F9101" s="273"/>
      <c r="G9101" s="661"/>
      <c r="H9101" s="662"/>
    </row>
    <row r="9102" spans="1:8" s="240" customFormat="1">
      <c r="A9102" s="270"/>
      <c r="B9102" s="271"/>
      <c r="C9102" s="270"/>
      <c r="D9102" s="272"/>
      <c r="E9102" s="247"/>
      <c r="F9102" s="273"/>
      <c r="G9102" s="661"/>
      <c r="H9102" s="662"/>
    </row>
    <row r="9103" spans="1:8" s="240" customFormat="1">
      <c r="A9103" s="270"/>
      <c r="B9103" s="271"/>
      <c r="C9103" s="270"/>
      <c r="D9103" s="272"/>
      <c r="E9103" s="247"/>
      <c r="F9103" s="273"/>
      <c r="G9103" s="661"/>
      <c r="H9103" s="662"/>
    </row>
    <row r="9104" spans="1:8" s="240" customFormat="1">
      <c r="A9104" s="270"/>
      <c r="B9104" s="271"/>
      <c r="C9104" s="270"/>
      <c r="D9104" s="272"/>
      <c r="E9104" s="247"/>
      <c r="F9104" s="273"/>
      <c r="G9104" s="661"/>
      <c r="H9104" s="662"/>
    </row>
    <row r="9105" spans="1:8" s="240" customFormat="1">
      <c r="A9105" s="270"/>
      <c r="B9105" s="271"/>
      <c r="C9105" s="270"/>
      <c r="D9105" s="272"/>
      <c r="E9105" s="247"/>
      <c r="F9105" s="273"/>
      <c r="G9105" s="661"/>
      <c r="H9105" s="662"/>
    </row>
    <row r="9106" spans="1:8" s="240" customFormat="1">
      <c r="A9106" s="270"/>
      <c r="B9106" s="271"/>
      <c r="C9106" s="270"/>
      <c r="D9106" s="272"/>
      <c r="E9106" s="247"/>
      <c r="F9106" s="273"/>
      <c r="G9106" s="661"/>
      <c r="H9106" s="662"/>
    </row>
    <row r="9107" spans="1:8" s="240" customFormat="1">
      <c r="A9107" s="270"/>
      <c r="B9107" s="271"/>
      <c r="C9107" s="270"/>
      <c r="D9107" s="272"/>
      <c r="E9107" s="247"/>
      <c r="F9107" s="273"/>
      <c r="G9107" s="661"/>
      <c r="H9107" s="662"/>
    </row>
    <row r="9108" spans="1:8" s="240" customFormat="1">
      <c r="A9108" s="270"/>
      <c r="B9108" s="271"/>
      <c r="C9108" s="270"/>
      <c r="D9108" s="272"/>
      <c r="E9108" s="247"/>
      <c r="F9108" s="273"/>
      <c r="G9108" s="661"/>
      <c r="H9108" s="662"/>
    </row>
    <row r="9109" spans="1:8" s="240" customFormat="1">
      <c r="A9109" s="270"/>
      <c r="B9109" s="271"/>
      <c r="C9109" s="270"/>
      <c r="D9109" s="272"/>
      <c r="E9109" s="247"/>
      <c r="F9109" s="273"/>
      <c r="G9109" s="661"/>
      <c r="H9109" s="662"/>
    </row>
    <row r="9110" spans="1:8" s="240" customFormat="1">
      <c r="A9110" s="270"/>
      <c r="B9110" s="271"/>
      <c r="C9110" s="270"/>
      <c r="D9110" s="272"/>
      <c r="E9110" s="247"/>
      <c r="F9110" s="273"/>
      <c r="G9110" s="661"/>
      <c r="H9110" s="662"/>
    </row>
    <row r="9111" spans="1:8" s="240" customFormat="1">
      <c r="A9111" s="270"/>
      <c r="B9111" s="271"/>
      <c r="C9111" s="270"/>
      <c r="D9111" s="272"/>
      <c r="E9111" s="247"/>
      <c r="F9111" s="273"/>
      <c r="G9111" s="661"/>
      <c r="H9111" s="662"/>
    </row>
    <row r="9112" spans="1:8" s="240" customFormat="1">
      <c r="A9112" s="270"/>
      <c r="B9112" s="271"/>
      <c r="C9112" s="270"/>
      <c r="D9112" s="272"/>
      <c r="E9112" s="247"/>
      <c r="F9112" s="273"/>
      <c r="G9112" s="661"/>
      <c r="H9112" s="662"/>
    </row>
    <row r="9113" spans="1:8" s="240" customFormat="1">
      <c r="A9113" s="270"/>
      <c r="B9113" s="271"/>
      <c r="C9113" s="270"/>
      <c r="D9113" s="272"/>
      <c r="E9113" s="247"/>
      <c r="F9113" s="273"/>
      <c r="G9113" s="661"/>
      <c r="H9113" s="662"/>
    </row>
    <row r="9114" spans="1:8" s="240" customFormat="1">
      <c r="A9114" s="270"/>
      <c r="B9114" s="271"/>
      <c r="C9114" s="270"/>
      <c r="D9114" s="272"/>
      <c r="E9114" s="247"/>
      <c r="F9114" s="273"/>
      <c r="G9114" s="661"/>
      <c r="H9114" s="662"/>
    </row>
    <row r="9115" spans="1:8" s="240" customFormat="1">
      <c r="A9115" s="270"/>
      <c r="B9115" s="271"/>
      <c r="C9115" s="270"/>
      <c r="D9115" s="272"/>
      <c r="E9115" s="247"/>
      <c r="F9115" s="273"/>
      <c r="G9115" s="661"/>
      <c r="H9115" s="662"/>
    </row>
    <row r="9116" spans="1:8" s="240" customFormat="1">
      <c r="A9116" s="270"/>
      <c r="B9116" s="271"/>
      <c r="C9116" s="270"/>
      <c r="D9116" s="272"/>
      <c r="E9116" s="247"/>
      <c r="F9116" s="273"/>
      <c r="G9116" s="661"/>
      <c r="H9116" s="662"/>
    </row>
    <row r="9117" spans="1:8" s="240" customFormat="1">
      <c r="A9117" s="270"/>
      <c r="B9117" s="271"/>
      <c r="C9117" s="270"/>
      <c r="D9117" s="272"/>
      <c r="E9117" s="247"/>
      <c r="F9117" s="273"/>
      <c r="G9117" s="661"/>
      <c r="H9117" s="662"/>
    </row>
    <row r="9118" spans="1:8" s="240" customFormat="1">
      <c r="A9118" s="270"/>
      <c r="B9118" s="271"/>
      <c r="C9118" s="270"/>
      <c r="D9118" s="272"/>
      <c r="E9118" s="247"/>
      <c r="F9118" s="273"/>
      <c r="G9118" s="661"/>
      <c r="H9118" s="662"/>
    </row>
    <row r="9119" spans="1:8" s="240" customFormat="1">
      <c r="A9119" s="270"/>
      <c r="B9119" s="271"/>
      <c r="C9119" s="270"/>
      <c r="D9119" s="272"/>
      <c r="E9119" s="247"/>
      <c r="F9119" s="273"/>
      <c r="G9119" s="661"/>
      <c r="H9119" s="662"/>
    </row>
    <row r="9120" spans="1:8" s="240" customFormat="1">
      <c r="A9120" s="270"/>
      <c r="B9120" s="271"/>
      <c r="C9120" s="270"/>
      <c r="D9120" s="272"/>
      <c r="E9120" s="247"/>
      <c r="F9120" s="273"/>
      <c r="G9120" s="661"/>
      <c r="H9120" s="662"/>
    </row>
    <row r="9121" spans="1:8" s="240" customFormat="1">
      <c r="A9121" s="270"/>
      <c r="B9121" s="271"/>
      <c r="C9121" s="270"/>
      <c r="D9121" s="272"/>
      <c r="E9121" s="247"/>
      <c r="F9121" s="273"/>
      <c r="G9121" s="661"/>
      <c r="H9121" s="662"/>
    </row>
    <row r="9122" spans="1:8" s="240" customFormat="1">
      <c r="A9122" s="270"/>
      <c r="B9122" s="271"/>
      <c r="C9122" s="270"/>
      <c r="D9122" s="272"/>
      <c r="E9122" s="247"/>
      <c r="F9122" s="273"/>
      <c r="G9122" s="661"/>
      <c r="H9122" s="662"/>
    </row>
    <row r="9123" spans="1:8" s="240" customFormat="1">
      <c r="A9123" s="270"/>
      <c r="B9123" s="271"/>
      <c r="C9123" s="270"/>
      <c r="D9123" s="272"/>
      <c r="E9123" s="247"/>
      <c r="F9123" s="273"/>
      <c r="G9123" s="661"/>
      <c r="H9123" s="662"/>
    </row>
    <row r="9124" spans="1:8" s="240" customFormat="1">
      <c r="A9124" s="270"/>
      <c r="B9124" s="271"/>
      <c r="C9124" s="270"/>
      <c r="D9124" s="272"/>
      <c r="E9124" s="247"/>
      <c r="F9124" s="273"/>
      <c r="G9124" s="661"/>
      <c r="H9124" s="662"/>
    </row>
    <row r="9125" spans="1:8" s="240" customFormat="1">
      <c r="A9125" s="270"/>
      <c r="B9125" s="271"/>
      <c r="C9125" s="270"/>
      <c r="D9125" s="272"/>
      <c r="E9125" s="247"/>
      <c r="F9125" s="273"/>
      <c r="G9125" s="661"/>
      <c r="H9125" s="662"/>
    </row>
    <row r="9126" spans="1:8" s="240" customFormat="1">
      <c r="A9126" s="270"/>
      <c r="B9126" s="271"/>
      <c r="C9126" s="270"/>
      <c r="D9126" s="272"/>
      <c r="E9126" s="247"/>
      <c r="F9126" s="273"/>
      <c r="G9126" s="661"/>
      <c r="H9126" s="662"/>
    </row>
    <row r="9127" spans="1:8" s="240" customFormat="1">
      <c r="A9127" s="270"/>
      <c r="B9127" s="271"/>
      <c r="C9127" s="270"/>
      <c r="D9127" s="272"/>
      <c r="E9127" s="247"/>
      <c r="F9127" s="273"/>
      <c r="G9127" s="661"/>
      <c r="H9127" s="662"/>
    </row>
    <row r="9128" spans="1:8" s="240" customFormat="1">
      <c r="A9128" s="270"/>
      <c r="B9128" s="271"/>
      <c r="C9128" s="270"/>
      <c r="D9128" s="272"/>
      <c r="E9128" s="247"/>
      <c r="F9128" s="273"/>
      <c r="G9128" s="661"/>
      <c r="H9128" s="662"/>
    </row>
    <row r="9129" spans="1:8" s="240" customFormat="1">
      <c r="A9129" s="270"/>
      <c r="B9129" s="271"/>
      <c r="C9129" s="270"/>
      <c r="D9129" s="272"/>
      <c r="E9129" s="247"/>
      <c r="F9129" s="273"/>
      <c r="G9129" s="661"/>
      <c r="H9129" s="662"/>
    </row>
    <row r="9130" spans="1:8" s="240" customFormat="1">
      <c r="A9130" s="270"/>
      <c r="B9130" s="271"/>
      <c r="C9130" s="270"/>
      <c r="D9130" s="272"/>
      <c r="E9130" s="247"/>
      <c r="F9130" s="273"/>
      <c r="G9130" s="661"/>
      <c r="H9130" s="662"/>
    </row>
    <row r="9131" spans="1:8" s="240" customFormat="1">
      <c r="A9131" s="270"/>
      <c r="B9131" s="271"/>
      <c r="C9131" s="270"/>
      <c r="D9131" s="272"/>
      <c r="E9131" s="247"/>
      <c r="F9131" s="273"/>
      <c r="G9131" s="661"/>
      <c r="H9131" s="662"/>
    </row>
    <row r="9132" spans="1:8" s="240" customFormat="1">
      <c r="A9132" s="270"/>
      <c r="B9132" s="271"/>
      <c r="C9132" s="270"/>
      <c r="D9132" s="272"/>
      <c r="E9132" s="247"/>
      <c r="F9132" s="273"/>
      <c r="G9132" s="661"/>
      <c r="H9132" s="662"/>
    </row>
    <row r="9133" spans="1:8" s="240" customFormat="1">
      <c r="A9133" s="270"/>
      <c r="B9133" s="271"/>
      <c r="C9133" s="270"/>
      <c r="D9133" s="272"/>
      <c r="E9133" s="247"/>
      <c r="F9133" s="273"/>
      <c r="G9133" s="661"/>
      <c r="H9133" s="662"/>
    </row>
    <row r="9134" spans="1:8" s="240" customFormat="1">
      <c r="A9134" s="270"/>
      <c r="B9134" s="271"/>
      <c r="C9134" s="270"/>
      <c r="D9134" s="272"/>
      <c r="E9134" s="247"/>
      <c r="F9134" s="273"/>
      <c r="G9134" s="661"/>
      <c r="H9134" s="662"/>
    </row>
    <row r="9135" spans="1:8" s="240" customFormat="1">
      <c r="A9135" s="270"/>
      <c r="B9135" s="271"/>
      <c r="C9135" s="270"/>
      <c r="D9135" s="272"/>
      <c r="E9135" s="247"/>
      <c r="F9135" s="273"/>
      <c r="G9135" s="661"/>
      <c r="H9135" s="662"/>
    </row>
    <row r="9136" spans="1:8" s="240" customFormat="1">
      <c r="A9136" s="270"/>
      <c r="B9136" s="271"/>
      <c r="C9136" s="270"/>
      <c r="D9136" s="272"/>
      <c r="E9136" s="247"/>
      <c r="F9136" s="273"/>
      <c r="G9136" s="661"/>
      <c r="H9136" s="662"/>
    </row>
    <row r="9137" spans="1:8" s="240" customFormat="1">
      <c r="A9137" s="270"/>
      <c r="B9137" s="271"/>
      <c r="C9137" s="270"/>
      <c r="D9137" s="272"/>
      <c r="E9137" s="247"/>
      <c r="F9137" s="273"/>
      <c r="G9137" s="661"/>
      <c r="H9137" s="662"/>
    </row>
    <row r="9138" spans="1:8" s="240" customFormat="1">
      <c r="A9138" s="270"/>
      <c r="B9138" s="271"/>
      <c r="C9138" s="270"/>
      <c r="D9138" s="272"/>
      <c r="E9138" s="247"/>
      <c r="F9138" s="273"/>
      <c r="G9138" s="661"/>
      <c r="H9138" s="662"/>
    </row>
    <row r="9139" spans="1:8" s="240" customFormat="1">
      <c r="A9139" s="270"/>
      <c r="B9139" s="271"/>
      <c r="C9139" s="270"/>
      <c r="D9139" s="272"/>
      <c r="E9139" s="247"/>
      <c r="F9139" s="273"/>
      <c r="G9139" s="661"/>
      <c r="H9139" s="662"/>
    </row>
    <row r="9140" spans="1:8" s="240" customFormat="1">
      <c r="A9140" s="270"/>
      <c r="B9140" s="271"/>
      <c r="C9140" s="270"/>
      <c r="D9140" s="272"/>
      <c r="E9140" s="247"/>
      <c r="F9140" s="273"/>
      <c r="G9140" s="661"/>
      <c r="H9140" s="662"/>
    </row>
    <row r="9141" spans="1:8" s="240" customFormat="1">
      <c r="A9141" s="270"/>
      <c r="B9141" s="271"/>
      <c r="C9141" s="270"/>
      <c r="D9141" s="272"/>
      <c r="E9141" s="247"/>
      <c r="F9141" s="273"/>
      <c r="G9141" s="661"/>
      <c r="H9141" s="662"/>
    </row>
    <row r="9142" spans="1:8" s="240" customFormat="1">
      <c r="A9142" s="270"/>
      <c r="B9142" s="271"/>
      <c r="C9142" s="270"/>
      <c r="D9142" s="272"/>
      <c r="E9142" s="247"/>
      <c r="F9142" s="273"/>
      <c r="G9142" s="661"/>
      <c r="H9142" s="662"/>
    </row>
    <row r="9143" spans="1:8" s="240" customFormat="1">
      <c r="A9143" s="270"/>
      <c r="B9143" s="271"/>
      <c r="C9143" s="270"/>
      <c r="D9143" s="272"/>
      <c r="E9143" s="247"/>
      <c r="F9143" s="273"/>
      <c r="G9143" s="661"/>
      <c r="H9143" s="662"/>
    </row>
    <row r="9144" spans="1:8" s="240" customFormat="1">
      <c r="A9144" s="270"/>
      <c r="B9144" s="271"/>
      <c r="C9144" s="270"/>
      <c r="D9144" s="272"/>
      <c r="E9144" s="247"/>
      <c r="F9144" s="273"/>
      <c r="G9144" s="661"/>
      <c r="H9144" s="662"/>
    </row>
    <row r="9145" spans="1:8" s="240" customFormat="1">
      <c r="A9145" s="270"/>
      <c r="B9145" s="271"/>
      <c r="C9145" s="270"/>
      <c r="D9145" s="272"/>
      <c r="E9145" s="247"/>
      <c r="F9145" s="273"/>
      <c r="G9145" s="661"/>
      <c r="H9145" s="662"/>
    </row>
    <row r="9146" spans="1:8" s="240" customFormat="1">
      <c r="A9146" s="270"/>
      <c r="B9146" s="271"/>
      <c r="C9146" s="270"/>
      <c r="D9146" s="272"/>
      <c r="E9146" s="247"/>
      <c r="F9146" s="273"/>
      <c r="G9146" s="661"/>
      <c r="H9146" s="662"/>
    </row>
    <row r="9147" spans="1:8" s="240" customFormat="1">
      <c r="A9147" s="270"/>
      <c r="B9147" s="271"/>
      <c r="C9147" s="270"/>
      <c r="D9147" s="272"/>
      <c r="E9147" s="247"/>
      <c r="F9147" s="273"/>
      <c r="G9147" s="661"/>
      <c r="H9147" s="662"/>
    </row>
    <row r="9148" spans="1:8" s="240" customFormat="1">
      <c r="A9148" s="270"/>
      <c r="B9148" s="271"/>
      <c r="C9148" s="270"/>
      <c r="D9148" s="272"/>
      <c r="E9148" s="247"/>
      <c r="F9148" s="273"/>
      <c r="G9148" s="661"/>
      <c r="H9148" s="662"/>
    </row>
    <row r="9149" spans="1:8" s="240" customFormat="1">
      <c r="A9149" s="270"/>
      <c r="B9149" s="271"/>
      <c r="C9149" s="270"/>
      <c r="D9149" s="272"/>
      <c r="E9149" s="247"/>
      <c r="F9149" s="273"/>
      <c r="G9149" s="661"/>
      <c r="H9149" s="662"/>
    </row>
    <row r="9150" spans="1:8" s="240" customFormat="1">
      <c r="A9150" s="270"/>
      <c r="B9150" s="271"/>
      <c r="C9150" s="270"/>
      <c r="D9150" s="272"/>
      <c r="E9150" s="247"/>
      <c r="F9150" s="273"/>
      <c r="G9150" s="661"/>
      <c r="H9150" s="662"/>
    </row>
    <row r="9151" spans="1:8" s="240" customFormat="1">
      <c r="A9151" s="270"/>
      <c r="B9151" s="271"/>
      <c r="C9151" s="270"/>
      <c r="D9151" s="272"/>
      <c r="E9151" s="247"/>
      <c r="F9151" s="273"/>
      <c r="G9151" s="661"/>
      <c r="H9151" s="662"/>
    </row>
    <row r="9152" spans="1:8" s="240" customFormat="1">
      <c r="A9152" s="270"/>
      <c r="B9152" s="271"/>
      <c r="C9152" s="270"/>
      <c r="D9152" s="272"/>
      <c r="E9152" s="247"/>
      <c r="F9152" s="273"/>
      <c r="G9152" s="661"/>
      <c r="H9152" s="662"/>
    </row>
    <row r="9153" spans="1:8" s="240" customFormat="1">
      <c r="A9153" s="270"/>
      <c r="B9153" s="271"/>
      <c r="C9153" s="270"/>
      <c r="D9153" s="272"/>
      <c r="E9153" s="247"/>
      <c r="F9153" s="273"/>
      <c r="G9153" s="661"/>
      <c r="H9153" s="662"/>
    </row>
    <row r="9154" spans="1:8" s="240" customFormat="1">
      <c r="A9154" s="270"/>
      <c r="B9154" s="271"/>
      <c r="C9154" s="270"/>
      <c r="D9154" s="272"/>
      <c r="E9154" s="247"/>
      <c r="F9154" s="273"/>
      <c r="G9154" s="661"/>
      <c r="H9154" s="662"/>
    </row>
    <row r="9155" spans="1:8" s="240" customFormat="1">
      <c r="A9155" s="270"/>
      <c r="B9155" s="271"/>
      <c r="C9155" s="270"/>
      <c r="D9155" s="272"/>
      <c r="E9155" s="247"/>
      <c r="F9155" s="273"/>
      <c r="G9155" s="661"/>
      <c r="H9155" s="662"/>
    </row>
    <row r="9156" spans="1:8" s="240" customFormat="1">
      <c r="A9156" s="270"/>
      <c r="B9156" s="271"/>
      <c r="C9156" s="270"/>
      <c r="D9156" s="272"/>
      <c r="E9156" s="247"/>
      <c r="F9156" s="273"/>
      <c r="G9156" s="661"/>
      <c r="H9156" s="662"/>
    </row>
    <row r="9157" spans="1:8" s="240" customFormat="1">
      <c r="A9157" s="270"/>
      <c r="B9157" s="271"/>
      <c r="C9157" s="270"/>
      <c r="D9157" s="272"/>
      <c r="E9157" s="247"/>
      <c r="F9157" s="273"/>
      <c r="G9157" s="661"/>
      <c r="H9157" s="662"/>
    </row>
    <row r="9158" spans="1:8" s="240" customFormat="1">
      <c r="A9158" s="270"/>
      <c r="B9158" s="271"/>
      <c r="C9158" s="270"/>
      <c r="D9158" s="272"/>
      <c r="E9158" s="247"/>
      <c r="F9158" s="273"/>
      <c r="G9158" s="661"/>
      <c r="H9158" s="662"/>
    </row>
    <row r="9159" spans="1:8" s="240" customFormat="1">
      <c r="A9159" s="270"/>
      <c r="B9159" s="271"/>
      <c r="C9159" s="270"/>
      <c r="D9159" s="272"/>
      <c r="E9159" s="247"/>
      <c r="F9159" s="273"/>
      <c r="G9159" s="661"/>
      <c r="H9159" s="662"/>
    </row>
    <row r="9160" spans="1:8" s="240" customFormat="1">
      <c r="A9160" s="270"/>
      <c r="B9160" s="271"/>
      <c r="C9160" s="270"/>
      <c r="D9160" s="272"/>
      <c r="E9160" s="247"/>
      <c r="F9160" s="273"/>
      <c r="G9160" s="661"/>
      <c r="H9160" s="662"/>
    </row>
    <row r="9161" spans="1:8" s="240" customFormat="1">
      <c r="A9161" s="270"/>
      <c r="B9161" s="271"/>
      <c r="C9161" s="270"/>
      <c r="D9161" s="272"/>
      <c r="E9161" s="247"/>
      <c r="F9161" s="273"/>
      <c r="G9161" s="661"/>
      <c r="H9161" s="662"/>
    </row>
    <row r="9162" spans="1:8" s="240" customFormat="1">
      <c r="A9162" s="270"/>
      <c r="B9162" s="271"/>
      <c r="C9162" s="270"/>
      <c r="D9162" s="272"/>
      <c r="E9162" s="247"/>
      <c r="F9162" s="273"/>
      <c r="G9162" s="661"/>
      <c r="H9162" s="662"/>
    </row>
    <row r="9163" spans="1:8" s="240" customFormat="1">
      <c r="A9163" s="270"/>
      <c r="B9163" s="271"/>
      <c r="C9163" s="270"/>
      <c r="D9163" s="272"/>
      <c r="E9163" s="247"/>
      <c r="F9163" s="273"/>
      <c r="G9163" s="661"/>
      <c r="H9163" s="662"/>
    </row>
    <row r="9164" spans="1:8" s="240" customFormat="1">
      <c r="A9164" s="270"/>
      <c r="B9164" s="271"/>
      <c r="C9164" s="270"/>
      <c r="D9164" s="272"/>
      <c r="E9164" s="247"/>
      <c r="F9164" s="273"/>
      <c r="G9164" s="661"/>
      <c r="H9164" s="662"/>
    </row>
    <row r="9165" spans="1:8" s="240" customFormat="1">
      <c r="A9165" s="270"/>
      <c r="B9165" s="271"/>
      <c r="C9165" s="270"/>
      <c r="D9165" s="272"/>
      <c r="E9165" s="247"/>
      <c r="F9165" s="273"/>
      <c r="G9165" s="661"/>
      <c r="H9165" s="662"/>
    </row>
    <row r="9166" spans="1:8" s="240" customFormat="1">
      <c r="A9166" s="270"/>
      <c r="B9166" s="271"/>
      <c r="C9166" s="270"/>
      <c r="D9166" s="272"/>
      <c r="E9166" s="247"/>
      <c r="F9166" s="273"/>
      <c r="G9166" s="661"/>
      <c r="H9166" s="662"/>
    </row>
    <row r="9167" spans="1:8" s="240" customFormat="1">
      <c r="A9167" s="270"/>
      <c r="B9167" s="271"/>
      <c r="C9167" s="270"/>
      <c r="D9167" s="272"/>
      <c r="E9167" s="247"/>
      <c r="F9167" s="273"/>
      <c r="G9167" s="661"/>
      <c r="H9167" s="662"/>
    </row>
    <row r="9168" spans="1:8" s="240" customFormat="1">
      <c r="A9168" s="270"/>
      <c r="B9168" s="271"/>
      <c r="C9168" s="270"/>
      <c r="D9168" s="272"/>
      <c r="E9168" s="247"/>
      <c r="F9168" s="273"/>
      <c r="G9168" s="661"/>
      <c r="H9168" s="662"/>
    </row>
    <row r="9169" spans="1:8" s="240" customFormat="1">
      <c r="A9169" s="270"/>
      <c r="B9169" s="271"/>
      <c r="C9169" s="270"/>
      <c r="D9169" s="272"/>
      <c r="E9169" s="247"/>
      <c r="F9169" s="273"/>
      <c r="G9169" s="661"/>
      <c r="H9169" s="662"/>
    </row>
    <row r="9170" spans="1:8" s="240" customFormat="1">
      <c r="A9170" s="270"/>
      <c r="B9170" s="271"/>
      <c r="C9170" s="270"/>
      <c r="D9170" s="272"/>
      <c r="E9170" s="247"/>
      <c r="F9170" s="273"/>
      <c r="G9170" s="661"/>
      <c r="H9170" s="662"/>
    </row>
    <row r="9171" spans="1:8" s="240" customFormat="1">
      <c r="A9171" s="270"/>
      <c r="B9171" s="271"/>
      <c r="C9171" s="270"/>
      <c r="D9171" s="272"/>
      <c r="E9171" s="247"/>
      <c r="F9171" s="273"/>
      <c r="G9171" s="661"/>
      <c r="H9171" s="662"/>
    </row>
    <row r="9172" spans="1:8" s="240" customFormat="1">
      <c r="A9172" s="270"/>
      <c r="B9172" s="271"/>
      <c r="C9172" s="270"/>
      <c r="D9172" s="272"/>
      <c r="E9172" s="247"/>
      <c r="F9172" s="273"/>
      <c r="G9172" s="661"/>
      <c r="H9172" s="662"/>
    </row>
    <row r="9173" spans="1:8" s="240" customFormat="1">
      <c r="A9173" s="270"/>
      <c r="B9173" s="271"/>
      <c r="C9173" s="270"/>
      <c r="D9173" s="272"/>
      <c r="E9173" s="247"/>
      <c r="F9173" s="273"/>
      <c r="G9173" s="661"/>
      <c r="H9173" s="662"/>
    </row>
    <row r="9174" spans="1:8" s="240" customFormat="1">
      <c r="A9174" s="270"/>
      <c r="B9174" s="271"/>
      <c r="C9174" s="270"/>
      <c r="D9174" s="272"/>
      <c r="E9174" s="247"/>
      <c r="F9174" s="273"/>
      <c r="G9174" s="661"/>
      <c r="H9174" s="662"/>
    </row>
    <row r="9175" spans="1:8" s="240" customFormat="1">
      <c r="A9175" s="270"/>
      <c r="B9175" s="271"/>
      <c r="C9175" s="270"/>
      <c r="D9175" s="272"/>
      <c r="E9175" s="247"/>
      <c r="F9175" s="273"/>
      <c r="G9175" s="661"/>
      <c r="H9175" s="662"/>
    </row>
    <row r="9176" spans="1:8" s="240" customFormat="1">
      <c r="A9176" s="270"/>
      <c r="B9176" s="271"/>
      <c r="C9176" s="270"/>
      <c r="D9176" s="272"/>
      <c r="E9176" s="247"/>
      <c r="F9176" s="273"/>
      <c r="G9176" s="661"/>
      <c r="H9176" s="662"/>
    </row>
    <row r="9177" spans="1:8" s="240" customFormat="1">
      <c r="A9177" s="270"/>
      <c r="B9177" s="271"/>
      <c r="C9177" s="270"/>
      <c r="D9177" s="272"/>
      <c r="E9177" s="247"/>
      <c r="F9177" s="273"/>
      <c r="G9177" s="661"/>
      <c r="H9177" s="662"/>
    </row>
    <row r="9178" spans="1:8" s="240" customFormat="1">
      <c r="A9178" s="270"/>
      <c r="B9178" s="271"/>
      <c r="C9178" s="270"/>
      <c r="D9178" s="272"/>
      <c r="E9178" s="247"/>
      <c r="F9178" s="273"/>
      <c r="G9178" s="661"/>
      <c r="H9178" s="662"/>
    </row>
    <row r="9179" spans="1:8" s="240" customFormat="1">
      <c r="A9179" s="270"/>
      <c r="B9179" s="271"/>
      <c r="C9179" s="270"/>
      <c r="D9179" s="272"/>
      <c r="E9179" s="247"/>
      <c r="F9179" s="273"/>
      <c r="G9179" s="661"/>
      <c r="H9179" s="662"/>
    </row>
    <row r="9180" spans="1:8" s="240" customFormat="1">
      <c r="A9180" s="270"/>
      <c r="B9180" s="271"/>
      <c r="C9180" s="270"/>
      <c r="D9180" s="272"/>
      <c r="E9180" s="247"/>
      <c r="F9180" s="273"/>
      <c r="G9180" s="661"/>
      <c r="H9180" s="662"/>
    </row>
    <row r="9181" spans="1:8" s="240" customFormat="1">
      <c r="A9181" s="270"/>
      <c r="B9181" s="271"/>
      <c r="C9181" s="270"/>
      <c r="D9181" s="272"/>
      <c r="E9181" s="247"/>
      <c r="F9181" s="273"/>
      <c r="G9181" s="661"/>
      <c r="H9181" s="662"/>
    </row>
    <row r="9182" spans="1:8" s="240" customFormat="1">
      <c r="A9182" s="270"/>
      <c r="B9182" s="271"/>
      <c r="C9182" s="270"/>
      <c r="D9182" s="272"/>
      <c r="E9182" s="247"/>
      <c r="F9182" s="273"/>
      <c r="G9182" s="661"/>
      <c r="H9182" s="662"/>
    </row>
    <row r="9183" spans="1:8" s="240" customFormat="1">
      <c r="A9183" s="270"/>
      <c r="B9183" s="271"/>
      <c r="C9183" s="270"/>
      <c r="D9183" s="272"/>
      <c r="E9183" s="247"/>
      <c r="F9183" s="273"/>
      <c r="G9183" s="661"/>
      <c r="H9183" s="662"/>
    </row>
    <row r="9184" spans="1:8" s="240" customFormat="1">
      <c r="A9184" s="270"/>
      <c r="B9184" s="271"/>
      <c r="C9184" s="270"/>
      <c r="D9184" s="272"/>
      <c r="E9184" s="247"/>
      <c r="F9184" s="273"/>
      <c r="G9184" s="661"/>
      <c r="H9184" s="662"/>
    </row>
    <row r="9185" spans="1:8" s="240" customFormat="1">
      <c r="A9185" s="270"/>
      <c r="B9185" s="271"/>
      <c r="C9185" s="270"/>
      <c r="D9185" s="272"/>
      <c r="E9185" s="247"/>
      <c r="F9185" s="273"/>
      <c r="G9185" s="661"/>
      <c r="H9185" s="662"/>
    </row>
    <row r="9186" spans="1:8" s="240" customFormat="1">
      <c r="A9186" s="270"/>
      <c r="B9186" s="271"/>
      <c r="C9186" s="270"/>
      <c r="D9186" s="272"/>
      <c r="E9186" s="247"/>
      <c r="F9186" s="273"/>
      <c r="G9186" s="661"/>
      <c r="H9186" s="662"/>
    </row>
    <row r="9187" spans="1:8" s="240" customFormat="1">
      <c r="A9187" s="270"/>
      <c r="B9187" s="271"/>
      <c r="C9187" s="270"/>
      <c r="D9187" s="272"/>
      <c r="E9187" s="247"/>
      <c r="F9187" s="273"/>
      <c r="G9187" s="661"/>
      <c r="H9187" s="662"/>
    </row>
    <row r="9188" spans="1:8" s="240" customFormat="1">
      <c r="A9188" s="270"/>
      <c r="B9188" s="271"/>
      <c r="C9188" s="270"/>
      <c r="D9188" s="272"/>
      <c r="E9188" s="247"/>
      <c r="F9188" s="273"/>
      <c r="G9188" s="661"/>
      <c r="H9188" s="662"/>
    </row>
    <row r="9189" spans="1:8" s="240" customFormat="1">
      <c r="A9189" s="270"/>
      <c r="B9189" s="271"/>
      <c r="C9189" s="270"/>
      <c r="D9189" s="272"/>
      <c r="E9189" s="247"/>
      <c r="F9189" s="273"/>
      <c r="G9189" s="661"/>
      <c r="H9189" s="662"/>
    </row>
    <row r="9190" spans="1:8" s="240" customFormat="1">
      <c r="A9190" s="270"/>
      <c r="B9190" s="271"/>
      <c r="C9190" s="270"/>
      <c r="D9190" s="272"/>
      <c r="E9190" s="247"/>
      <c r="F9190" s="273"/>
      <c r="G9190" s="661"/>
      <c r="H9190" s="662"/>
    </row>
    <row r="9191" spans="1:8" s="240" customFormat="1">
      <c r="A9191" s="270"/>
      <c r="B9191" s="271"/>
      <c r="C9191" s="270"/>
      <c r="D9191" s="272"/>
      <c r="E9191" s="247"/>
      <c r="F9191" s="273"/>
      <c r="G9191" s="661"/>
      <c r="H9191" s="662"/>
    </row>
    <row r="9192" spans="1:8" s="240" customFormat="1">
      <c r="A9192" s="270"/>
      <c r="B9192" s="271"/>
      <c r="C9192" s="270"/>
      <c r="D9192" s="272"/>
      <c r="E9192" s="247"/>
      <c r="F9192" s="273"/>
      <c r="G9192" s="661"/>
      <c r="H9192" s="662"/>
    </row>
    <row r="9193" spans="1:8" s="240" customFormat="1">
      <c r="A9193" s="270"/>
      <c r="B9193" s="271"/>
      <c r="C9193" s="270"/>
      <c r="D9193" s="272"/>
      <c r="E9193" s="247"/>
      <c r="F9193" s="273"/>
      <c r="G9193" s="661"/>
      <c r="H9193" s="662"/>
    </row>
    <row r="9194" spans="1:8" s="240" customFormat="1">
      <c r="A9194" s="270"/>
      <c r="B9194" s="271"/>
      <c r="C9194" s="270"/>
      <c r="D9194" s="272"/>
      <c r="E9194" s="247"/>
      <c r="F9194" s="273"/>
      <c r="G9194" s="661"/>
      <c r="H9194" s="662"/>
    </row>
    <row r="9195" spans="1:8" s="240" customFormat="1">
      <c r="A9195" s="270"/>
      <c r="B9195" s="271"/>
      <c r="C9195" s="270"/>
      <c r="D9195" s="272"/>
      <c r="E9195" s="247"/>
      <c r="F9195" s="273"/>
      <c r="G9195" s="661"/>
      <c r="H9195" s="662"/>
    </row>
    <row r="9196" spans="1:8" s="240" customFormat="1">
      <c r="A9196" s="270"/>
      <c r="B9196" s="271"/>
      <c r="C9196" s="270"/>
      <c r="D9196" s="272"/>
      <c r="E9196" s="247"/>
      <c r="F9196" s="273"/>
      <c r="G9196" s="661"/>
      <c r="H9196" s="662"/>
    </row>
    <row r="9197" spans="1:8" s="240" customFormat="1">
      <c r="A9197" s="270"/>
      <c r="B9197" s="271"/>
      <c r="C9197" s="270"/>
      <c r="D9197" s="272"/>
      <c r="E9197" s="247"/>
      <c r="F9197" s="273"/>
      <c r="G9197" s="661"/>
      <c r="H9197" s="662"/>
    </row>
    <row r="9198" spans="1:8" s="240" customFormat="1">
      <c r="A9198" s="270"/>
      <c r="B9198" s="271"/>
      <c r="C9198" s="270"/>
      <c r="D9198" s="272"/>
      <c r="E9198" s="247"/>
      <c r="F9198" s="273"/>
      <c r="G9198" s="661"/>
      <c r="H9198" s="662"/>
    </row>
    <row r="9199" spans="1:8" s="240" customFormat="1">
      <c r="A9199" s="270"/>
      <c r="B9199" s="271"/>
      <c r="C9199" s="270"/>
      <c r="D9199" s="272"/>
      <c r="E9199" s="247"/>
      <c r="F9199" s="273"/>
      <c r="G9199" s="661"/>
      <c r="H9199" s="662"/>
    </row>
    <row r="9200" spans="1:8" s="240" customFormat="1">
      <c r="A9200" s="270"/>
      <c r="B9200" s="271"/>
      <c r="C9200" s="270"/>
      <c r="D9200" s="272"/>
      <c r="E9200" s="247"/>
      <c r="F9200" s="273"/>
      <c r="G9200" s="661"/>
      <c r="H9200" s="662"/>
    </row>
    <row r="9201" spans="1:8" s="240" customFormat="1">
      <c r="A9201" s="270"/>
      <c r="B9201" s="271"/>
      <c r="C9201" s="270"/>
      <c r="D9201" s="272"/>
      <c r="E9201" s="247"/>
      <c r="F9201" s="273"/>
      <c r="G9201" s="661"/>
      <c r="H9201" s="662"/>
    </row>
    <row r="9202" spans="1:8" s="240" customFormat="1">
      <c r="A9202" s="270"/>
      <c r="B9202" s="271"/>
      <c r="C9202" s="270"/>
      <c r="D9202" s="272"/>
      <c r="E9202" s="247"/>
      <c r="F9202" s="273"/>
      <c r="G9202" s="661"/>
      <c r="H9202" s="662"/>
    </row>
    <row r="9203" spans="1:8" s="240" customFormat="1">
      <c r="A9203" s="270"/>
      <c r="B9203" s="271"/>
      <c r="C9203" s="270"/>
      <c r="D9203" s="272"/>
      <c r="E9203" s="247"/>
      <c r="F9203" s="273"/>
      <c r="G9203" s="661"/>
      <c r="H9203" s="662"/>
    </row>
    <row r="9204" spans="1:8" s="240" customFormat="1">
      <c r="A9204" s="270"/>
      <c r="B9204" s="271"/>
      <c r="C9204" s="270"/>
      <c r="D9204" s="272"/>
      <c r="E9204" s="247"/>
      <c r="F9204" s="273"/>
      <c r="G9204" s="661"/>
      <c r="H9204" s="662"/>
    </row>
    <row r="9205" spans="1:8" s="240" customFormat="1">
      <c r="A9205" s="270"/>
      <c r="B9205" s="271"/>
      <c r="C9205" s="270"/>
      <c r="D9205" s="272"/>
      <c r="E9205" s="247"/>
      <c r="F9205" s="273"/>
      <c r="G9205" s="661"/>
      <c r="H9205" s="662"/>
    </row>
    <row r="9206" spans="1:8" s="240" customFormat="1">
      <c r="A9206" s="270"/>
      <c r="B9206" s="271"/>
      <c r="C9206" s="270"/>
      <c r="D9206" s="272"/>
      <c r="E9206" s="247"/>
      <c r="F9206" s="273"/>
      <c r="G9206" s="661"/>
      <c r="H9206" s="662"/>
    </row>
    <row r="9207" spans="1:8" s="240" customFormat="1">
      <c r="A9207" s="270"/>
      <c r="B9207" s="271"/>
      <c r="C9207" s="270"/>
      <c r="D9207" s="272"/>
      <c r="E9207" s="247"/>
      <c r="F9207" s="273"/>
      <c r="G9207" s="661"/>
      <c r="H9207" s="662"/>
    </row>
    <row r="9208" spans="1:8" s="240" customFormat="1">
      <c r="A9208" s="270"/>
      <c r="B9208" s="271"/>
      <c r="C9208" s="270"/>
      <c r="D9208" s="272"/>
      <c r="E9208" s="247"/>
      <c r="F9208" s="273"/>
      <c r="G9208" s="661"/>
      <c r="H9208" s="662"/>
    </row>
    <row r="9209" spans="1:8" s="240" customFormat="1">
      <c r="A9209" s="270"/>
      <c r="B9209" s="271"/>
      <c r="C9209" s="270"/>
      <c r="D9209" s="272"/>
      <c r="E9209" s="247"/>
      <c r="F9209" s="273"/>
      <c r="G9209" s="661"/>
      <c r="H9209" s="662"/>
    </row>
    <row r="9210" spans="1:8" s="240" customFormat="1">
      <c r="A9210" s="270"/>
      <c r="B9210" s="271"/>
      <c r="C9210" s="270"/>
      <c r="D9210" s="272"/>
      <c r="E9210" s="247"/>
      <c r="F9210" s="273"/>
      <c r="G9210" s="661"/>
      <c r="H9210" s="662"/>
    </row>
    <row r="9211" spans="1:8" s="240" customFormat="1">
      <c r="A9211" s="270"/>
      <c r="B9211" s="271"/>
      <c r="C9211" s="270"/>
      <c r="D9211" s="272"/>
      <c r="E9211" s="247"/>
      <c r="F9211" s="273"/>
      <c r="G9211" s="661"/>
      <c r="H9211" s="662"/>
    </row>
    <row r="9212" spans="1:8" s="240" customFormat="1">
      <c r="A9212" s="270"/>
      <c r="B9212" s="271"/>
      <c r="C9212" s="270"/>
      <c r="D9212" s="272"/>
      <c r="E9212" s="247"/>
      <c r="F9212" s="273"/>
      <c r="G9212" s="661"/>
      <c r="H9212" s="662"/>
    </row>
    <row r="9213" spans="1:8" s="240" customFormat="1">
      <c r="A9213" s="270"/>
      <c r="B9213" s="271"/>
      <c r="C9213" s="270"/>
      <c r="D9213" s="272"/>
      <c r="E9213" s="247"/>
      <c r="F9213" s="273"/>
      <c r="G9213" s="661"/>
      <c r="H9213" s="662"/>
    </row>
    <row r="9214" spans="1:8" s="240" customFormat="1">
      <c r="A9214" s="270"/>
      <c r="B9214" s="271"/>
      <c r="C9214" s="270"/>
      <c r="D9214" s="272"/>
      <c r="E9214" s="247"/>
      <c r="F9214" s="273"/>
      <c r="G9214" s="661"/>
      <c r="H9214" s="662"/>
    </row>
    <row r="9215" spans="1:8" s="240" customFormat="1">
      <c r="A9215" s="270"/>
      <c r="B9215" s="271"/>
      <c r="C9215" s="270"/>
      <c r="D9215" s="272"/>
      <c r="E9215" s="247"/>
      <c r="F9215" s="273"/>
      <c r="G9215" s="661"/>
      <c r="H9215" s="662"/>
    </row>
    <row r="9216" spans="1:8" s="240" customFormat="1">
      <c r="A9216" s="270"/>
      <c r="B9216" s="271"/>
      <c r="C9216" s="270"/>
      <c r="D9216" s="272"/>
      <c r="E9216" s="247"/>
      <c r="F9216" s="273"/>
      <c r="G9216" s="661"/>
      <c r="H9216" s="662"/>
    </row>
    <row r="9217" spans="1:8" s="240" customFormat="1">
      <c r="A9217" s="270"/>
      <c r="B9217" s="271"/>
      <c r="C9217" s="270"/>
      <c r="D9217" s="272"/>
      <c r="E9217" s="247"/>
      <c r="F9217" s="273"/>
      <c r="G9217" s="661"/>
      <c r="H9217" s="662"/>
    </row>
    <row r="9218" spans="1:8" s="240" customFormat="1">
      <c r="A9218" s="270"/>
      <c r="B9218" s="271"/>
      <c r="C9218" s="270"/>
      <c r="D9218" s="272"/>
      <c r="E9218" s="247"/>
      <c r="F9218" s="273"/>
      <c r="G9218" s="661"/>
      <c r="H9218" s="662"/>
    </row>
    <row r="9219" spans="1:8" s="240" customFormat="1">
      <c r="A9219" s="270"/>
      <c r="B9219" s="271"/>
      <c r="C9219" s="270"/>
      <c r="D9219" s="272"/>
      <c r="E9219" s="247"/>
      <c r="F9219" s="273"/>
      <c r="G9219" s="661"/>
      <c r="H9219" s="662"/>
    </row>
    <row r="9220" spans="1:8" s="240" customFormat="1">
      <c r="A9220" s="270"/>
      <c r="B9220" s="271"/>
      <c r="C9220" s="270"/>
      <c r="D9220" s="272"/>
      <c r="E9220" s="247"/>
      <c r="F9220" s="273"/>
      <c r="G9220" s="661"/>
      <c r="H9220" s="662"/>
    </row>
    <row r="9221" spans="1:8" s="240" customFormat="1">
      <c r="A9221" s="270"/>
      <c r="B9221" s="271"/>
      <c r="C9221" s="270"/>
      <c r="D9221" s="272"/>
      <c r="E9221" s="247"/>
      <c r="F9221" s="273"/>
      <c r="G9221" s="661"/>
      <c r="H9221" s="662"/>
    </row>
    <row r="9222" spans="1:8" s="240" customFormat="1">
      <c r="A9222" s="270"/>
      <c r="B9222" s="271"/>
      <c r="C9222" s="270"/>
      <c r="D9222" s="272"/>
      <c r="E9222" s="247"/>
      <c r="F9222" s="273"/>
      <c r="G9222" s="661"/>
      <c r="H9222" s="662"/>
    </row>
    <row r="9223" spans="1:8" s="240" customFormat="1">
      <c r="A9223" s="270"/>
      <c r="B9223" s="271"/>
      <c r="C9223" s="270"/>
      <c r="D9223" s="272"/>
      <c r="E9223" s="247"/>
      <c r="F9223" s="273"/>
      <c r="G9223" s="661"/>
      <c r="H9223" s="662"/>
    </row>
    <row r="9224" spans="1:8" s="240" customFormat="1">
      <c r="A9224" s="270"/>
      <c r="B9224" s="271"/>
      <c r="C9224" s="270"/>
      <c r="D9224" s="272"/>
      <c r="E9224" s="247"/>
      <c r="F9224" s="273"/>
      <c r="G9224" s="661"/>
      <c r="H9224" s="662"/>
    </row>
    <row r="9225" spans="1:8" s="240" customFormat="1">
      <c r="A9225" s="270"/>
      <c r="B9225" s="271"/>
      <c r="C9225" s="270"/>
      <c r="D9225" s="272"/>
      <c r="E9225" s="247"/>
      <c r="F9225" s="273"/>
      <c r="G9225" s="661"/>
      <c r="H9225" s="662"/>
    </row>
    <row r="9226" spans="1:8" s="240" customFormat="1">
      <c r="A9226" s="270"/>
      <c r="B9226" s="271"/>
      <c r="C9226" s="270"/>
      <c r="D9226" s="272"/>
      <c r="E9226" s="247"/>
      <c r="F9226" s="273"/>
      <c r="G9226" s="661"/>
      <c r="H9226" s="662"/>
    </row>
    <row r="9227" spans="1:8" s="240" customFormat="1">
      <c r="A9227" s="270"/>
      <c r="B9227" s="271"/>
      <c r="C9227" s="270"/>
      <c r="D9227" s="272"/>
      <c r="E9227" s="247"/>
      <c r="F9227" s="273"/>
      <c r="G9227" s="661"/>
      <c r="H9227" s="662"/>
    </row>
    <row r="9228" spans="1:8" s="240" customFormat="1">
      <c r="A9228" s="270"/>
      <c r="B9228" s="271"/>
      <c r="C9228" s="270"/>
      <c r="D9228" s="272"/>
      <c r="E9228" s="247"/>
      <c r="F9228" s="273"/>
      <c r="G9228" s="661"/>
      <c r="H9228" s="662"/>
    </row>
    <row r="9229" spans="1:8" s="240" customFormat="1">
      <c r="A9229" s="270"/>
      <c r="B9229" s="271"/>
      <c r="C9229" s="270"/>
      <c r="D9229" s="272"/>
      <c r="E9229" s="247"/>
      <c r="F9229" s="273"/>
      <c r="G9229" s="661"/>
      <c r="H9229" s="662"/>
    </row>
    <row r="9230" spans="1:8" s="240" customFormat="1">
      <c r="A9230" s="270"/>
      <c r="B9230" s="271"/>
      <c r="C9230" s="270"/>
      <c r="D9230" s="272"/>
      <c r="E9230" s="247"/>
      <c r="F9230" s="273"/>
      <c r="G9230" s="661"/>
      <c r="H9230" s="662"/>
    </row>
    <row r="9231" spans="1:8" s="240" customFormat="1">
      <c r="A9231" s="270"/>
      <c r="B9231" s="271"/>
      <c r="C9231" s="270"/>
      <c r="D9231" s="272"/>
      <c r="E9231" s="247"/>
      <c r="F9231" s="273"/>
      <c r="G9231" s="661"/>
      <c r="H9231" s="662"/>
    </row>
    <row r="9232" spans="1:8" s="240" customFormat="1">
      <c r="A9232" s="270"/>
      <c r="B9232" s="271"/>
      <c r="C9232" s="270"/>
      <c r="D9232" s="272"/>
      <c r="E9232" s="247"/>
      <c r="F9232" s="273"/>
      <c r="G9232" s="661"/>
      <c r="H9232" s="662"/>
    </row>
    <row r="9233" spans="1:8" s="240" customFormat="1">
      <c r="A9233" s="270"/>
      <c r="B9233" s="271"/>
      <c r="C9233" s="270"/>
      <c r="D9233" s="272"/>
      <c r="E9233" s="247"/>
      <c r="F9233" s="273"/>
      <c r="G9233" s="661"/>
      <c r="H9233" s="662"/>
    </row>
    <row r="9234" spans="1:8" s="240" customFormat="1">
      <c r="A9234" s="270"/>
      <c r="B9234" s="271"/>
      <c r="C9234" s="270"/>
      <c r="D9234" s="272"/>
      <c r="E9234" s="247"/>
      <c r="F9234" s="273"/>
      <c r="G9234" s="661"/>
      <c r="H9234" s="662"/>
    </row>
    <row r="9235" spans="1:8" s="240" customFormat="1">
      <c r="A9235" s="270"/>
      <c r="B9235" s="271"/>
      <c r="C9235" s="270"/>
      <c r="D9235" s="272"/>
      <c r="E9235" s="247"/>
      <c r="F9235" s="273"/>
      <c r="G9235" s="661"/>
      <c r="H9235" s="662"/>
    </row>
    <row r="9236" spans="1:8" s="240" customFormat="1">
      <c r="A9236" s="270"/>
      <c r="B9236" s="271"/>
      <c r="C9236" s="270"/>
      <c r="D9236" s="272"/>
      <c r="E9236" s="247"/>
      <c r="F9236" s="273"/>
      <c r="G9236" s="661"/>
      <c r="H9236" s="662"/>
    </row>
    <row r="9237" spans="1:8" s="240" customFormat="1">
      <c r="A9237" s="270"/>
      <c r="B9237" s="271"/>
      <c r="C9237" s="270"/>
      <c r="D9237" s="272"/>
      <c r="E9237" s="247"/>
      <c r="F9237" s="273"/>
      <c r="G9237" s="661"/>
      <c r="H9237" s="662"/>
    </row>
    <row r="9238" spans="1:8" s="240" customFormat="1">
      <c r="A9238" s="270"/>
      <c r="B9238" s="271"/>
      <c r="C9238" s="270"/>
      <c r="D9238" s="272"/>
      <c r="E9238" s="247"/>
      <c r="F9238" s="273"/>
      <c r="G9238" s="661"/>
      <c r="H9238" s="662"/>
    </row>
    <row r="9239" spans="1:8" s="240" customFormat="1">
      <c r="A9239" s="270"/>
      <c r="B9239" s="271"/>
      <c r="C9239" s="270"/>
      <c r="D9239" s="272"/>
      <c r="E9239" s="247"/>
      <c r="F9239" s="273"/>
      <c r="G9239" s="661"/>
      <c r="H9239" s="662"/>
    </row>
    <row r="9240" spans="1:8" s="240" customFormat="1">
      <c r="A9240" s="270"/>
      <c r="B9240" s="271"/>
      <c r="C9240" s="270"/>
      <c r="D9240" s="272"/>
      <c r="E9240" s="247"/>
      <c r="F9240" s="273"/>
      <c r="G9240" s="661"/>
      <c r="H9240" s="662"/>
    </row>
    <row r="9241" spans="1:8" s="240" customFormat="1">
      <c r="A9241" s="270"/>
      <c r="B9241" s="271"/>
      <c r="C9241" s="270"/>
      <c r="D9241" s="272"/>
      <c r="E9241" s="247"/>
      <c r="F9241" s="273"/>
      <c r="G9241" s="661"/>
      <c r="H9241" s="662"/>
    </row>
    <row r="9242" spans="1:8" s="240" customFormat="1">
      <c r="A9242" s="270"/>
      <c r="B9242" s="271"/>
      <c r="C9242" s="270"/>
      <c r="D9242" s="272"/>
      <c r="E9242" s="247"/>
      <c r="F9242" s="273"/>
      <c r="G9242" s="661"/>
      <c r="H9242" s="662"/>
    </row>
    <row r="9243" spans="1:8" s="240" customFormat="1">
      <c r="A9243" s="270"/>
      <c r="B9243" s="271"/>
      <c r="C9243" s="270"/>
      <c r="D9243" s="272"/>
      <c r="E9243" s="247"/>
      <c r="F9243" s="273"/>
      <c r="G9243" s="661"/>
      <c r="H9243" s="662"/>
    </row>
    <row r="9244" spans="1:8" s="240" customFormat="1">
      <c r="A9244" s="270"/>
      <c r="B9244" s="271"/>
      <c r="C9244" s="270"/>
      <c r="D9244" s="272"/>
      <c r="E9244" s="247"/>
      <c r="F9244" s="273"/>
      <c r="G9244" s="661"/>
      <c r="H9244" s="662"/>
    </row>
    <row r="9245" spans="1:8" s="240" customFormat="1">
      <c r="A9245" s="270"/>
      <c r="B9245" s="271"/>
      <c r="C9245" s="270"/>
      <c r="D9245" s="272"/>
      <c r="E9245" s="247"/>
      <c r="F9245" s="273"/>
      <c r="G9245" s="661"/>
      <c r="H9245" s="662"/>
    </row>
    <row r="9246" spans="1:8" s="240" customFormat="1">
      <c r="A9246" s="270"/>
      <c r="B9246" s="271"/>
      <c r="C9246" s="270"/>
      <c r="D9246" s="272"/>
      <c r="E9246" s="247"/>
      <c r="F9246" s="273"/>
      <c r="G9246" s="661"/>
      <c r="H9246" s="662"/>
    </row>
    <row r="9247" spans="1:8" s="240" customFormat="1">
      <c r="A9247" s="270"/>
      <c r="B9247" s="271"/>
      <c r="C9247" s="270"/>
      <c r="D9247" s="272"/>
      <c r="E9247" s="247"/>
      <c r="F9247" s="273"/>
      <c r="G9247" s="661"/>
      <c r="H9247" s="662"/>
    </row>
    <row r="9248" spans="1:8" s="240" customFormat="1">
      <c r="A9248" s="270"/>
      <c r="B9248" s="271"/>
      <c r="C9248" s="270"/>
      <c r="D9248" s="272"/>
      <c r="E9248" s="247"/>
      <c r="F9248" s="273"/>
      <c r="G9248" s="661"/>
      <c r="H9248" s="662"/>
    </row>
    <row r="9249" spans="1:8" s="240" customFormat="1">
      <c r="A9249" s="270"/>
      <c r="B9249" s="271"/>
      <c r="C9249" s="270"/>
      <c r="D9249" s="272"/>
      <c r="E9249" s="247"/>
      <c r="F9249" s="273"/>
      <c r="G9249" s="661"/>
      <c r="H9249" s="662"/>
    </row>
    <row r="9250" spans="1:8" s="240" customFormat="1">
      <c r="A9250" s="270"/>
      <c r="B9250" s="271"/>
      <c r="C9250" s="270"/>
      <c r="D9250" s="272"/>
      <c r="E9250" s="247"/>
      <c r="F9250" s="273"/>
      <c r="G9250" s="661"/>
      <c r="H9250" s="662"/>
    </row>
    <row r="9251" spans="1:8" s="240" customFormat="1">
      <c r="A9251" s="270"/>
      <c r="B9251" s="271"/>
      <c r="C9251" s="270"/>
      <c r="D9251" s="272"/>
      <c r="E9251" s="247"/>
      <c r="F9251" s="273"/>
      <c r="G9251" s="661"/>
      <c r="H9251" s="662"/>
    </row>
    <row r="9252" spans="1:8" s="240" customFormat="1">
      <c r="A9252" s="270"/>
      <c r="B9252" s="271"/>
      <c r="C9252" s="270"/>
      <c r="D9252" s="272"/>
      <c r="E9252" s="247"/>
      <c r="F9252" s="273"/>
      <c r="G9252" s="661"/>
      <c r="H9252" s="662"/>
    </row>
    <row r="9253" spans="1:8" s="240" customFormat="1">
      <c r="A9253" s="270"/>
      <c r="B9253" s="271"/>
      <c r="C9253" s="270"/>
      <c r="D9253" s="272"/>
      <c r="E9253" s="247"/>
      <c r="F9253" s="273"/>
      <c r="G9253" s="661"/>
      <c r="H9253" s="662"/>
    </row>
    <row r="9254" spans="1:8" s="240" customFormat="1">
      <c r="A9254" s="270"/>
      <c r="B9254" s="271"/>
      <c r="C9254" s="270"/>
      <c r="D9254" s="272"/>
      <c r="E9254" s="247"/>
      <c r="F9254" s="273"/>
      <c r="G9254" s="661"/>
      <c r="H9254" s="662"/>
    </row>
    <row r="9255" spans="1:8" s="240" customFormat="1">
      <c r="A9255" s="270"/>
      <c r="B9255" s="271"/>
      <c r="C9255" s="270"/>
      <c r="D9255" s="272"/>
      <c r="E9255" s="247"/>
      <c r="F9255" s="273"/>
      <c r="G9255" s="661"/>
      <c r="H9255" s="662"/>
    </row>
    <row r="9256" spans="1:8" s="240" customFormat="1">
      <c r="A9256" s="270"/>
      <c r="B9256" s="271"/>
      <c r="C9256" s="270"/>
      <c r="D9256" s="272"/>
      <c r="E9256" s="247"/>
      <c r="F9256" s="273"/>
      <c r="G9256" s="661"/>
      <c r="H9256" s="662"/>
    </row>
    <row r="9257" spans="1:8" s="240" customFormat="1">
      <c r="A9257" s="270"/>
      <c r="B9257" s="271"/>
      <c r="C9257" s="270"/>
      <c r="D9257" s="272"/>
      <c r="E9257" s="247"/>
      <c r="F9257" s="273"/>
      <c r="G9257" s="661"/>
      <c r="H9257" s="662"/>
    </row>
    <row r="9258" spans="1:8" s="240" customFormat="1">
      <c r="A9258" s="270"/>
      <c r="B9258" s="271"/>
      <c r="C9258" s="270"/>
      <c r="D9258" s="272"/>
      <c r="E9258" s="247"/>
      <c r="F9258" s="273"/>
      <c r="G9258" s="661"/>
      <c r="H9258" s="662"/>
    </row>
    <row r="9259" spans="1:8" s="240" customFormat="1">
      <c r="A9259" s="270"/>
      <c r="B9259" s="271"/>
      <c r="C9259" s="270"/>
      <c r="D9259" s="272"/>
      <c r="E9259" s="247"/>
      <c r="F9259" s="273"/>
      <c r="G9259" s="661"/>
      <c r="H9259" s="662"/>
    </row>
    <row r="9260" spans="1:8" s="240" customFormat="1">
      <c r="A9260" s="270"/>
      <c r="B9260" s="271"/>
      <c r="C9260" s="270"/>
      <c r="D9260" s="272"/>
      <c r="E9260" s="247"/>
      <c r="F9260" s="273"/>
      <c r="G9260" s="661"/>
      <c r="H9260" s="662"/>
    </row>
    <row r="9261" spans="1:8" s="240" customFormat="1">
      <c r="A9261" s="270"/>
      <c r="B9261" s="271"/>
      <c r="C9261" s="270"/>
      <c r="D9261" s="272"/>
      <c r="E9261" s="247"/>
      <c r="F9261" s="273"/>
      <c r="G9261" s="661"/>
      <c r="H9261" s="662"/>
    </row>
    <row r="9262" spans="1:8" s="240" customFormat="1">
      <c r="A9262" s="270"/>
      <c r="B9262" s="271"/>
      <c r="C9262" s="270"/>
      <c r="D9262" s="272"/>
      <c r="E9262" s="247"/>
      <c r="F9262" s="273"/>
      <c r="G9262" s="661"/>
      <c r="H9262" s="662"/>
    </row>
    <row r="9263" spans="1:8" s="240" customFormat="1">
      <c r="A9263" s="270"/>
      <c r="B9263" s="271"/>
      <c r="C9263" s="270"/>
      <c r="D9263" s="272"/>
      <c r="E9263" s="247"/>
      <c r="F9263" s="273"/>
      <c r="G9263" s="661"/>
      <c r="H9263" s="662"/>
    </row>
    <row r="9264" spans="1:8" s="240" customFormat="1">
      <c r="A9264" s="270"/>
      <c r="B9264" s="271"/>
      <c r="C9264" s="270"/>
      <c r="D9264" s="272"/>
      <c r="E9264" s="247"/>
      <c r="F9264" s="273"/>
      <c r="G9264" s="661"/>
      <c r="H9264" s="662"/>
    </row>
    <row r="9265" spans="1:8" s="240" customFormat="1">
      <c r="A9265" s="270"/>
      <c r="B9265" s="271"/>
      <c r="C9265" s="270"/>
      <c r="D9265" s="272"/>
      <c r="E9265" s="247"/>
      <c r="F9265" s="273"/>
      <c r="G9265" s="661"/>
      <c r="H9265" s="662"/>
    </row>
    <row r="9266" spans="1:8" s="240" customFormat="1">
      <c r="A9266" s="270"/>
      <c r="B9266" s="271"/>
      <c r="C9266" s="270"/>
      <c r="D9266" s="272"/>
      <c r="E9266" s="247"/>
      <c r="F9266" s="273"/>
      <c r="G9266" s="661"/>
      <c r="H9266" s="662"/>
    </row>
    <row r="9267" spans="1:8" s="240" customFormat="1">
      <c r="A9267" s="270"/>
      <c r="B9267" s="271"/>
      <c r="C9267" s="270"/>
      <c r="D9267" s="272"/>
      <c r="E9267" s="247"/>
      <c r="F9267" s="273"/>
      <c r="G9267" s="661"/>
      <c r="H9267" s="662"/>
    </row>
    <row r="9268" spans="1:8" s="240" customFormat="1">
      <c r="A9268" s="270"/>
      <c r="B9268" s="271"/>
      <c r="C9268" s="270"/>
      <c r="D9268" s="272"/>
      <c r="E9268" s="247"/>
      <c r="F9268" s="273"/>
      <c r="G9268" s="661"/>
      <c r="H9268" s="662"/>
    </row>
    <row r="9269" spans="1:8" s="240" customFormat="1">
      <c r="A9269" s="270"/>
      <c r="B9269" s="271"/>
      <c r="C9269" s="270"/>
      <c r="D9269" s="272"/>
      <c r="E9269" s="247"/>
      <c r="F9269" s="273"/>
      <c r="G9269" s="661"/>
      <c r="H9269" s="662"/>
    </row>
    <row r="9270" spans="1:8" s="240" customFormat="1">
      <c r="A9270" s="270"/>
      <c r="B9270" s="271"/>
      <c r="C9270" s="270"/>
      <c r="D9270" s="272"/>
      <c r="E9270" s="247"/>
      <c r="F9270" s="273"/>
      <c r="G9270" s="661"/>
      <c r="H9270" s="662"/>
    </row>
    <row r="9271" spans="1:8" s="240" customFormat="1">
      <c r="A9271" s="270"/>
      <c r="B9271" s="271"/>
      <c r="C9271" s="270"/>
      <c r="D9271" s="272"/>
      <c r="E9271" s="247"/>
      <c r="F9271" s="273"/>
      <c r="G9271" s="661"/>
      <c r="H9271" s="662"/>
    </row>
    <row r="9272" spans="1:8" s="240" customFormat="1">
      <c r="A9272" s="270"/>
      <c r="B9272" s="271"/>
      <c r="C9272" s="270"/>
      <c r="D9272" s="272"/>
      <c r="E9272" s="247"/>
      <c r="F9272" s="273"/>
      <c r="G9272" s="661"/>
      <c r="H9272" s="662"/>
    </row>
    <row r="9273" spans="1:8" s="240" customFormat="1">
      <c r="A9273" s="270"/>
      <c r="B9273" s="271"/>
      <c r="C9273" s="270"/>
      <c r="D9273" s="272"/>
      <c r="E9273" s="247"/>
      <c r="F9273" s="273"/>
      <c r="G9273" s="661"/>
      <c r="H9273" s="662"/>
    </row>
    <row r="9274" spans="1:8" s="240" customFormat="1">
      <c r="A9274" s="270"/>
      <c r="B9274" s="271"/>
      <c r="C9274" s="270"/>
      <c r="D9274" s="272"/>
      <c r="E9274" s="247"/>
      <c r="F9274" s="273"/>
      <c r="G9274" s="661"/>
      <c r="H9274" s="662"/>
    </row>
    <row r="9275" spans="1:8" s="240" customFormat="1">
      <c r="A9275" s="270"/>
      <c r="B9275" s="271"/>
      <c r="C9275" s="270"/>
      <c r="D9275" s="272"/>
      <c r="E9275" s="247"/>
      <c r="F9275" s="273"/>
      <c r="G9275" s="661"/>
      <c r="H9275" s="662"/>
    </row>
    <row r="9276" spans="1:8" s="240" customFormat="1">
      <c r="A9276" s="270"/>
      <c r="B9276" s="271"/>
      <c r="C9276" s="270"/>
      <c r="D9276" s="272"/>
      <c r="E9276" s="247"/>
      <c r="F9276" s="273"/>
      <c r="G9276" s="661"/>
      <c r="H9276" s="662"/>
    </row>
    <row r="9277" spans="1:8" s="240" customFormat="1">
      <c r="A9277" s="270"/>
      <c r="B9277" s="271"/>
      <c r="C9277" s="270"/>
      <c r="D9277" s="272"/>
      <c r="E9277" s="247"/>
      <c r="F9277" s="273"/>
      <c r="G9277" s="661"/>
      <c r="H9277" s="662"/>
    </row>
    <row r="9278" spans="1:8" s="240" customFormat="1">
      <c r="A9278" s="270"/>
      <c r="B9278" s="271"/>
      <c r="C9278" s="270"/>
      <c r="D9278" s="272"/>
      <c r="E9278" s="247"/>
      <c r="F9278" s="273"/>
      <c r="G9278" s="661"/>
      <c r="H9278" s="662"/>
    </row>
    <row r="9279" spans="1:8" s="240" customFormat="1">
      <c r="A9279" s="270"/>
      <c r="B9279" s="271"/>
      <c r="C9279" s="270"/>
      <c r="D9279" s="272"/>
      <c r="E9279" s="247"/>
      <c r="F9279" s="273"/>
      <c r="G9279" s="661"/>
      <c r="H9279" s="662"/>
    </row>
    <row r="9280" spans="1:8" s="240" customFormat="1">
      <c r="A9280" s="270"/>
      <c r="B9280" s="271"/>
      <c r="C9280" s="270"/>
      <c r="D9280" s="272"/>
      <c r="E9280" s="247"/>
      <c r="F9280" s="273"/>
      <c r="G9280" s="661"/>
      <c r="H9280" s="662"/>
    </row>
    <row r="9281" spans="1:8" s="240" customFormat="1">
      <c r="A9281" s="270"/>
      <c r="B9281" s="271"/>
      <c r="C9281" s="270"/>
      <c r="D9281" s="272"/>
      <c r="E9281" s="247"/>
      <c r="F9281" s="273"/>
      <c r="G9281" s="661"/>
      <c r="H9281" s="662"/>
    </row>
    <row r="9282" spans="1:8" s="240" customFormat="1">
      <c r="A9282" s="270"/>
      <c r="B9282" s="271"/>
      <c r="C9282" s="270"/>
      <c r="D9282" s="272"/>
      <c r="E9282" s="247"/>
      <c r="F9282" s="273"/>
      <c r="G9282" s="661"/>
      <c r="H9282" s="662"/>
    </row>
    <row r="9283" spans="1:8" s="240" customFormat="1">
      <c r="A9283" s="270"/>
      <c r="B9283" s="271"/>
      <c r="C9283" s="270"/>
      <c r="D9283" s="272"/>
      <c r="E9283" s="247"/>
      <c r="F9283" s="273"/>
      <c r="G9283" s="661"/>
      <c r="H9283" s="662"/>
    </row>
    <row r="9284" spans="1:8" s="240" customFormat="1">
      <c r="A9284" s="270"/>
      <c r="B9284" s="271"/>
      <c r="C9284" s="270"/>
      <c r="D9284" s="272"/>
      <c r="E9284" s="247"/>
      <c r="F9284" s="273"/>
      <c r="G9284" s="661"/>
      <c r="H9284" s="662"/>
    </row>
    <row r="9285" spans="1:8" s="240" customFormat="1">
      <c r="A9285" s="270"/>
      <c r="B9285" s="271"/>
      <c r="C9285" s="270"/>
      <c r="D9285" s="272"/>
      <c r="E9285" s="247"/>
      <c r="F9285" s="273"/>
      <c r="G9285" s="661"/>
      <c r="H9285" s="662"/>
    </row>
    <row r="9286" spans="1:8" s="240" customFormat="1">
      <c r="A9286" s="270"/>
      <c r="B9286" s="271"/>
      <c r="C9286" s="270"/>
      <c r="D9286" s="272"/>
      <c r="E9286" s="247"/>
      <c r="F9286" s="273"/>
      <c r="G9286" s="661"/>
      <c r="H9286" s="662"/>
    </row>
    <row r="9287" spans="1:8" s="240" customFormat="1">
      <c r="A9287" s="270"/>
      <c r="B9287" s="271"/>
      <c r="C9287" s="270"/>
      <c r="D9287" s="272"/>
      <c r="E9287" s="247"/>
      <c r="F9287" s="273"/>
      <c r="G9287" s="661"/>
      <c r="H9287" s="662"/>
    </row>
    <row r="9288" spans="1:8" s="240" customFormat="1">
      <c r="A9288" s="270"/>
      <c r="B9288" s="271"/>
      <c r="C9288" s="270"/>
      <c r="D9288" s="272"/>
      <c r="E9288" s="247"/>
      <c r="F9288" s="273"/>
      <c r="G9288" s="661"/>
      <c r="H9288" s="662"/>
    </row>
    <row r="9289" spans="1:8" s="240" customFormat="1">
      <c r="A9289" s="270"/>
      <c r="B9289" s="271"/>
      <c r="C9289" s="270"/>
      <c r="D9289" s="272"/>
      <c r="E9289" s="247"/>
      <c r="F9289" s="273"/>
      <c r="G9289" s="661"/>
      <c r="H9289" s="662"/>
    </row>
    <row r="9290" spans="1:8" s="240" customFormat="1">
      <c r="A9290" s="270"/>
      <c r="B9290" s="271"/>
      <c r="C9290" s="270"/>
      <c r="D9290" s="272"/>
      <c r="E9290" s="247"/>
      <c r="F9290" s="273"/>
      <c r="G9290" s="661"/>
      <c r="H9290" s="662"/>
    </row>
    <row r="9291" spans="1:8" s="240" customFormat="1">
      <c r="A9291" s="270"/>
      <c r="B9291" s="271"/>
      <c r="C9291" s="270"/>
      <c r="D9291" s="272"/>
      <c r="E9291" s="247"/>
      <c r="F9291" s="273"/>
      <c r="G9291" s="661"/>
      <c r="H9291" s="662"/>
    </row>
    <row r="9292" spans="1:8" s="240" customFormat="1">
      <c r="A9292" s="270"/>
      <c r="B9292" s="271"/>
      <c r="C9292" s="270"/>
      <c r="D9292" s="272"/>
      <c r="E9292" s="247"/>
      <c r="F9292" s="273"/>
      <c r="G9292" s="661"/>
      <c r="H9292" s="662"/>
    </row>
    <row r="9293" spans="1:8" s="240" customFormat="1">
      <c r="A9293" s="270"/>
      <c r="B9293" s="271"/>
      <c r="C9293" s="270"/>
      <c r="D9293" s="272"/>
      <c r="E9293" s="247"/>
      <c r="F9293" s="273"/>
      <c r="G9293" s="661"/>
      <c r="H9293" s="662"/>
    </row>
    <row r="9294" spans="1:8" s="240" customFormat="1">
      <c r="A9294" s="270"/>
      <c r="B9294" s="271"/>
      <c r="C9294" s="270"/>
      <c r="D9294" s="272"/>
      <c r="E9294" s="247"/>
      <c r="F9294" s="273"/>
      <c r="G9294" s="661"/>
      <c r="H9294" s="662"/>
    </row>
    <row r="9295" spans="1:8" s="240" customFormat="1">
      <c r="A9295" s="270"/>
      <c r="B9295" s="271"/>
      <c r="C9295" s="270"/>
      <c r="D9295" s="272"/>
      <c r="E9295" s="247"/>
      <c r="F9295" s="273"/>
      <c r="G9295" s="661"/>
      <c r="H9295" s="662"/>
    </row>
    <row r="9296" spans="1:8" s="240" customFormat="1">
      <c r="A9296" s="270"/>
      <c r="B9296" s="271"/>
      <c r="C9296" s="270"/>
      <c r="D9296" s="272"/>
      <c r="E9296" s="247"/>
      <c r="F9296" s="273"/>
      <c r="G9296" s="661"/>
      <c r="H9296" s="662"/>
    </row>
    <row r="9297" spans="1:8" s="240" customFormat="1">
      <c r="A9297" s="270"/>
      <c r="B9297" s="271"/>
      <c r="C9297" s="270"/>
      <c r="D9297" s="272"/>
      <c r="E9297" s="247"/>
      <c r="F9297" s="273"/>
      <c r="G9297" s="661"/>
      <c r="H9297" s="662"/>
    </row>
    <row r="9298" spans="1:8" s="240" customFormat="1">
      <c r="A9298" s="270"/>
      <c r="B9298" s="271"/>
      <c r="C9298" s="270"/>
      <c r="D9298" s="272"/>
      <c r="E9298" s="247"/>
      <c r="F9298" s="273"/>
      <c r="G9298" s="661"/>
      <c r="H9298" s="662"/>
    </row>
    <row r="9299" spans="1:8" s="240" customFormat="1">
      <c r="A9299" s="270"/>
      <c r="B9299" s="271"/>
      <c r="C9299" s="270"/>
      <c r="D9299" s="272"/>
      <c r="E9299" s="247"/>
      <c r="F9299" s="273"/>
      <c r="G9299" s="661"/>
      <c r="H9299" s="662"/>
    </row>
    <row r="9300" spans="1:8" s="240" customFormat="1">
      <c r="A9300" s="270"/>
      <c r="B9300" s="271"/>
      <c r="C9300" s="270"/>
      <c r="D9300" s="272"/>
      <c r="E9300" s="247"/>
      <c r="F9300" s="273"/>
      <c r="G9300" s="661"/>
      <c r="H9300" s="662"/>
    </row>
    <row r="9301" spans="1:8" s="240" customFormat="1">
      <c r="A9301" s="270"/>
      <c r="B9301" s="271"/>
      <c r="C9301" s="270"/>
      <c r="D9301" s="272"/>
      <c r="E9301" s="247"/>
      <c r="F9301" s="273"/>
      <c r="G9301" s="661"/>
      <c r="H9301" s="662"/>
    </row>
    <row r="9302" spans="1:8" s="240" customFormat="1">
      <c r="A9302" s="270"/>
      <c r="B9302" s="271"/>
      <c r="C9302" s="270"/>
      <c r="D9302" s="272"/>
      <c r="E9302" s="247"/>
      <c r="F9302" s="273"/>
      <c r="G9302" s="661"/>
      <c r="H9302" s="662"/>
    </row>
    <row r="9303" spans="1:8" s="240" customFormat="1">
      <c r="A9303" s="270"/>
      <c r="B9303" s="271"/>
      <c r="C9303" s="270"/>
      <c r="D9303" s="272"/>
      <c r="E9303" s="247"/>
      <c r="F9303" s="273"/>
      <c r="G9303" s="661"/>
      <c r="H9303" s="662"/>
    </row>
    <row r="9304" spans="1:8" s="240" customFormat="1">
      <c r="A9304" s="270"/>
      <c r="B9304" s="271"/>
      <c r="C9304" s="270"/>
      <c r="D9304" s="272"/>
      <c r="E9304" s="247"/>
      <c r="F9304" s="273"/>
      <c r="G9304" s="661"/>
      <c r="H9304" s="662"/>
    </row>
    <row r="9305" spans="1:8" s="240" customFormat="1">
      <c r="A9305" s="270"/>
      <c r="B9305" s="271"/>
      <c r="C9305" s="270"/>
      <c r="D9305" s="272"/>
      <c r="E9305" s="247"/>
      <c r="F9305" s="273"/>
      <c r="G9305" s="661"/>
      <c r="H9305" s="662"/>
    </row>
    <row r="9306" spans="1:8" s="240" customFormat="1">
      <c r="A9306" s="270"/>
      <c r="B9306" s="271"/>
      <c r="C9306" s="270"/>
      <c r="D9306" s="272"/>
      <c r="E9306" s="247"/>
      <c r="F9306" s="273"/>
      <c r="G9306" s="661"/>
      <c r="H9306" s="662"/>
    </row>
    <row r="9307" spans="1:8" s="240" customFormat="1">
      <c r="A9307" s="270"/>
      <c r="B9307" s="271"/>
      <c r="C9307" s="270"/>
      <c r="D9307" s="272"/>
      <c r="E9307" s="247"/>
      <c r="F9307" s="273"/>
      <c r="G9307" s="661"/>
      <c r="H9307" s="662"/>
    </row>
    <row r="9308" spans="1:8" s="240" customFormat="1">
      <c r="A9308" s="270"/>
      <c r="B9308" s="271"/>
      <c r="C9308" s="270"/>
      <c r="D9308" s="272"/>
      <c r="E9308" s="247"/>
      <c r="F9308" s="273"/>
      <c r="G9308" s="661"/>
      <c r="H9308" s="662"/>
    </row>
    <row r="9309" spans="1:8" s="240" customFormat="1">
      <c r="A9309" s="270"/>
      <c r="B9309" s="271"/>
      <c r="C9309" s="270"/>
      <c r="D9309" s="272"/>
      <c r="E9309" s="247"/>
      <c r="F9309" s="273"/>
      <c r="G9309" s="661"/>
      <c r="H9309" s="662"/>
    </row>
    <row r="9310" spans="1:8" s="240" customFormat="1">
      <c r="A9310" s="270"/>
      <c r="B9310" s="271"/>
      <c r="C9310" s="270"/>
      <c r="D9310" s="272"/>
      <c r="E9310" s="247"/>
      <c r="F9310" s="273"/>
      <c r="G9310" s="661"/>
      <c r="H9310" s="662"/>
    </row>
    <row r="9311" spans="1:8" s="240" customFormat="1">
      <c r="A9311" s="270"/>
      <c r="B9311" s="271"/>
      <c r="C9311" s="270"/>
      <c r="D9311" s="272"/>
      <c r="E9311" s="247"/>
      <c r="F9311" s="273"/>
      <c r="G9311" s="661"/>
      <c r="H9311" s="662"/>
    </row>
    <row r="9312" spans="1:8" s="240" customFormat="1">
      <c r="A9312" s="270"/>
      <c r="B9312" s="271"/>
      <c r="C9312" s="270"/>
      <c r="D9312" s="272"/>
      <c r="E9312" s="247"/>
      <c r="F9312" s="273"/>
      <c r="G9312" s="661"/>
      <c r="H9312" s="662"/>
    </row>
    <row r="9313" spans="1:8" s="240" customFormat="1">
      <c r="A9313" s="270"/>
      <c r="B9313" s="271"/>
      <c r="C9313" s="270"/>
      <c r="D9313" s="272"/>
      <c r="E9313" s="247"/>
      <c r="F9313" s="273"/>
      <c r="G9313" s="661"/>
      <c r="H9313" s="662"/>
    </row>
    <row r="9314" spans="1:8" s="240" customFormat="1">
      <c r="A9314" s="270"/>
      <c r="B9314" s="271"/>
      <c r="C9314" s="270"/>
      <c r="D9314" s="272"/>
      <c r="E9314" s="247"/>
      <c r="F9314" s="273"/>
      <c r="G9314" s="661"/>
      <c r="H9314" s="662"/>
    </row>
    <row r="9315" spans="1:8" s="240" customFormat="1">
      <c r="A9315" s="270"/>
      <c r="B9315" s="271"/>
      <c r="C9315" s="270"/>
      <c r="D9315" s="272"/>
      <c r="E9315" s="247"/>
      <c r="F9315" s="273"/>
      <c r="G9315" s="661"/>
      <c r="H9315" s="662"/>
    </row>
    <row r="9316" spans="1:8" s="240" customFormat="1">
      <c r="A9316" s="270"/>
      <c r="B9316" s="271"/>
      <c r="C9316" s="270"/>
      <c r="D9316" s="272"/>
      <c r="E9316" s="247"/>
      <c r="F9316" s="273"/>
      <c r="G9316" s="661"/>
      <c r="H9316" s="662"/>
    </row>
    <row r="9317" spans="1:8" s="240" customFormat="1">
      <c r="A9317" s="270"/>
      <c r="B9317" s="271"/>
      <c r="C9317" s="270"/>
      <c r="D9317" s="272"/>
      <c r="E9317" s="247"/>
      <c r="F9317" s="273"/>
      <c r="G9317" s="661"/>
      <c r="H9317" s="662"/>
    </row>
    <row r="9318" spans="1:8" s="240" customFormat="1">
      <c r="A9318" s="270"/>
      <c r="B9318" s="271"/>
      <c r="C9318" s="270"/>
      <c r="D9318" s="272"/>
      <c r="E9318" s="247"/>
      <c r="F9318" s="273"/>
      <c r="G9318" s="661"/>
      <c r="H9318" s="662"/>
    </row>
    <row r="9319" spans="1:8" s="240" customFormat="1">
      <c r="A9319" s="270"/>
      <c r="B9319" s="271"/>
      <c r="C9319" s="270"/>
      <c r="D9319" s="272"/>
      <c r="E9319" s="247"/>
      <c r="F9319" s="273"/>
      <c r="G9319" s="661"/>
      <c r="H9319" s="662"/>
    </row>
    <row r="9320" spans="1:8" s="240" customFormat="1">
      <c r="A9320" s="270"/>
      <c r="B9320" s="271"/>
      <c r="C9320" s="270"/>
      <c r="D9320" s="272"/>
      <c r="E9320" s="247"/>
      <c r="F9320" s="273"/>
      <c r="G9320" s="661"/>
      <c r="H9320" s="662"/>
    </row>
    <row r="9321" spans="1:8" s="240" customFormat="1">
      <c r="A9321" s="270"/>
      <c r="B9321" s="271"/>
      <c r="C9321" s="270"/>
      <c r="D9321" s="272"/>
      <c r="E9321" s="247"/>
      <c r="F9321" s="273"/>
      <c r="G9321" s="661"/>
      <c r="H9321" s="662"/>
    </row>
    <row r="9322" spans="1:8" s="240" customFormat="1">
      <c r="A9322" s="270"/>
      <c r="B9322" s="271"/>
      <c r="C9322" s="270"/>
      <c r="D9322" s="272"/>
      <c r="E9322" s="247"/>
      <c r="F9322" s="273"/>
      <c r="G9322" s="661"/>
      <c r="H9322" s="662"/>
    </row>
    <row r="9323" spans="1:8" s="240" customFormat="1">
      <c r="A9323" s="270"/>
      <c r="B9323" s="271"/>
      <c r="C9323" s="270"/>
      <c r="D9323" s="272"/>
      <c r="E9323" s="247"/>
      <c r="F9323" s="273"/>
      <c r="G9323" s="661"/>
      <c r="H9323" s="662"/>
    </row>
    <row r="9324" spans="1:8" s="240" customFormat="1">
      <c r="A9324" s="270"/>
      <c r="B9324" s="271"/>
      <c r="C9324" s="270"/>
      <c r="D9324" s="272"/>
      <c r="E9324" s="247"/>
      <c r="F9324" s="273"/>
      <c r="G9324" s="661"/>
      <c r="H9324" s="662"/>
    </row>
    <row r="9325" spans="1:8" s="240" customFormat="1">
      <c r="A9325" s="270"/>
      <c r="B9325" s="271"/>
      <c r="C9325" s="270"/>
      <c r="D9325" s="272"/>
      <c r="E9325" s="247"/>
      <c r="F9325" s="273"/>
      <c r="G9325" s="661"/>
      <c r="H9325" s="662"/>
    </row>
    <row r="9326" spans="1:8" s="240" customFormat="1">
      <c r="A9326" s="270"/>
      <c r="B9326" s="271"/>
      <c r="C9326" s="270"/>
      <c r="D9326" s="272"/>
      <c r="E9326" s="247"/>
      <c r="F9326" s="273"/>
      <c r="G9326" s="661"/>
      <c r="H9326" s="662"/>
    </row>
    <row r="9327" spans="1:8" s="240" customFormat="1">
      <c r="A9327" s="270"/>
      <c r="B9327" s="271"/>
      <c r="C9327" s="270"/>
      <c r="D9327" s="272"/>
      <c r="E9327" s="247"/>
      <c r="F9327" s="273"/>
      <c r="G9327" s="661"/>
      <c r="H9327" s="662"/>
    </row>
    <row r="9328" spans="1:8" s="240" customFormat="1">
      <c r="A9328" s="270"/>
      <c r="B9328" s="271"/>
      <c r="C9328" s="270"/>
      <c r="D9328" s="272"/>
      <c r="E9328" s="247"/>
      <c r="F9328" s="273"/>
      <c r="G9328" s="661"/>
      <c r="H9328" s="662"/>
    </row>
    <row r="9329" spans="1:8" s="240" customFormat="1">
      <c r="A9329" s="270"/>
      <c r="B9329" s="271"/>
      <c r="C9329" s="270"/>
      <c r="D9329" s="272"/>
      <c r="E9329" s="247"/>
      <c r="F9329" s="273"/>
      <c r="G9329" s="661"/>
      <c r="H9329" s="662"/>
    </row>
    <row r="9330" spans="1:8" s="240" customFormat="1">
      <c r="A9330" s="270"/>
      <c r="B9330" s="271"/>
      <c r="C9330" s="270"/>
      <c r="D9330" s="272"/>
      <c r="E9330" s="247"/>
      <c r="F9330" s="273"/>
      <c r="G9330" s="661"/>
      <c r="H9330" s="662"/>
    </row>
    <row r="9331" spans="1:8" s="240" customFormat="1">
      <c r="A9331" s="270"/>
      <c r="B9331" s="271"/>
      <c r="C9331" s="270"/>
      <c r="D9331" s="272"/>
      <c r="E9331" s="247"/>
      <c r="F9331" s="273"/>
      <c r="G9331" s="661"/>
      <c r="H9331" s="662"/>
    </row>
    <row r="9332" spans="1:8" s="240" customFormat="1">
      <c r="A9332" s="270"/>
      <c r="B9332" s="271"/>
      <c r="C9332" s="270"/>
      <c r="D9332" s="272"/>
      <c r="E9332" s="247"/>
      <c r="F9332" s="273"/>
      <c r="G9332" s="661"/>
      <c r="H9332" s="662"/>
    </row>
    <row r="9333" spans="1:8" s="240" customFormat="1">
      <c r="A9333" s="270"/>
      <c r="B9333" s="271"/>
      <c r="C9333" s="270"/>
      <c r="D9333" s="272"/>
      <c r="E9333" s="247"/>
      <c r="F9333" s="273"/>
      <c r="G9333" s="661"/>
      <c r="H9333" s="662"/>
    </row>
    <row r="9334" spans="1:8" s="240" customFormat="1">
      <c r="A9334" s="270"/>
      <c r="B9334" s="271"/>
      <c r="C9334" s="270"/>
      <c r="D9334" s="272"/>
      <c r="E9334" s="247"/>
      <c r="F9334" s="273"/>
      <c r="G9334" s="661"/>
      <c r="H9334" s="662"/>
    </row>
    <row r="9335" spans="1:8" s="240" customFormat="1">
      <c r="A9335" s="270"/>
      <c r="B9335" s="271"/>
      <c r="C9335" s="270"/>
      <c r="D9335" s="272"/>
      <c r="E9335" s="247"/>
      <c r="F9335" s="273"/>
      <c r="G9335" s="661"/>
      <c r="H9335" s="662"/>
    </row>
    <row r="9336" spans="1:8" s="240" customFormat="1">
      <c r="A9336" s="270"/>
      <c r="B9336" s="271"/>
      <c r="C9336" s="270"/>
      <c r="D9336" s="272"/>
      <c r="E9336" s="247"/>
      <c r="F9336" s="273"/>
      <c r="G9336" s="661"/>
      <c r="H9336" s="662"/>
    </row>
    <row r="9337" spans="1:8" s="240" customFormat="1">
      <c r="A9337" s="270"/>
      <c r="B9337" s="271"/>
      <c r="C9337" s="270"/>
      <c r="D9337" s="272"/>
      <c r="E9337" s="247"/>
      <c r="F9337" s="273"/>
      <c r="G9337" s="661"/>
      <c r="H9337" s="662"/>
    </row>
    <row r="9338" spans="1:8" s="240" customFormat="1">
      <c r="A9338" s="270"/>
      <c r="B9338" s="271"/>
      <c r="C9338" s="270"/>
      <c r="D9338" s="272"/>
      <c r="E9338" s="247"/>
      <c r="F9338" s="273"/>
      <c r="G9338" s="661"/>
      <c r="H9338" s="662"/>
    </row>
    <row r="9339" spans="1:8" s="240" customFormat="1">
      <c r="A9339" s="270"/>
      <c r="B9339" s="271"/>
      <c r="C9339" s="270"/>
      <c r="D9339" s="272"/>
      <c r="E9339" s="247"/>
      <c r="F9339" s="273"/>
      <c r="G9339" s="661"/>
      <c r="H9339" s="662"/>
    </row>
    <row r="9340" spans="1:8" s="240" customFormat="1">
      <c r="A9340" s="270"/>
      <c r="B9340" s="271"/>
      <c r="C9340" s="270"/>
      <c r="D9340" s="272"/>
      <c r="E9340" s="247"/>
      <c r="F9340" s="273"/>
      <c r="G9340" s="661"/>
      <c r="H9340" s="662"/>
    </row>
    <row r="9341" spans="1:8" s="240" customFormat="1">
      <c r="A9341" s="270"/>
      <c r="B9341" s="271"/>
      <c r="C9341" s="270"/>
      <c r="D9341" s="272"/>
      <c r="E9341" s="247"/>
      <c r="F9341" s="273"/>
      <c r="G9341" s="661"/>
      <c r="H9341" s="662"/>
    </row>
    <row r="9342" spans="1:8" s="240" customFormat="1">
      <c r="A9342" s="270"/>
      <c r="B9342" s="271"/>
      <c r="C9342" s="270"/>
      <c r="D9342" s="272"/>
      <c r="E9342" s="247"/>
      <c r="F9342" s="273"/>
      <c r="G9342" s="661"/>
      <c r="H9342" s="662"/>
    </row>
    <row r="9343" spans="1:8" s="240" customFormat="1">
      <c r="A9343" s="270"/>
      <c r="B9343" s="271"/>
      <c r="C9343" s="270"/>
      <c r="D9343" s="272"/>
      <c r="E9343" s="247"/>
      <c r="F9343" s="273"/>
      <c r="G9343" s="661"/>
      <c r="H9343" s="662"/>
    </row>
    <row r="9344" spans="1:8" s="240" customFormat="1">
      <c r="A9344" s="270"/>
      <c r="B9344" s="271"/>
      <c r="C9344" s="270"/>
      <c r="D9344" s="272"/>
      <c r="E9344" s="247"/>
      <c r="F9344" s="273"/>
      <c r="G9344" s="661"/>
      <c r="H9344" s="662"/>
    </row>
    <row r="9345" spans="1:8" s="240" customFormat="1">
      <c r="A9345" s="270"/>
      <c r="B9345" s="271"/>
      <c r="C9345" s="270"/>
      <c r="D9345" s="272"/>
      <c r="E9345" s="247"/>
      <c r="F9345" s="273"/>
      <c r="G9345" s="661"/>
      <c r="H9345" s="662"/>
    </row>
    <row r="9346" spans="1:8" s="240" customFormat="1">
      <c r="A9346" s="270"/>
      <c r="B9346" s="271"/>
      <c r="C9346" s="270"/>
      <c r="D9346" s="272"/>
      <c r="E9346" s="247"/>
      <c r="F9346" s="273"/>
      <c r="G9346" s="661"/>
      <c r="H9346" s="662"/>
    </row>
    <row r="9347" spans="1:8" s="240" customFormat="1">
      <c r="A9347" s="270"/>
      <c r="B9347" s="271"/>
      <c r="C9347" s="270"/>
      <c r="D9347" s="272"/>
      <c r="E9347" s="247"/>
      <c r="F9347" s="273"/>
      <c r="G9347" s="661"/>
      <c r="H9347" s="662"/>
    </row>
    <row r="9348" spans="1:8" s="240" customFormat="1">
      <c r="A9348" s="270"/>
      <c r="B9348" s="271"/>
      <c r="C9348" s="270"/>
      <c r="D9348" s="272"/>
      <c r="E9348" s="247"/>
      <c r="F9348" s="273"/>
      <c r="G9348" s="661"/>
      <c r="H9348" s="662"/>
    </row>
    <row r="9349" spans="1:8" s="240" customFormat="1">
      <c r="A9349" s="270"/>
      <c r="B9349" s="271"/>
      <c r="C9349" s="270"/>
      <c r="D9349" s="272"/>
      <c r="E9349" s="247"/>
      <c r="F9349" s="273"/>
      <c r="G9349" s="661"/>
      <c r="H9349" s="662"/>
    </row>
    <row r="9350" spans="1:8" s="240" customFormat="1">
      <c r="A9350" s="270"/>
      <c r="B9350" s="271"/>
      <c r="C9350" s="270"/>
      <c r="D9350" s="272"/>
      <c r="E9350" s="247"/>
      <c r="F9350" s="273"/>
      <c r="G9350" s="661"/>
      <c r="H9350" s="662"/>
    </row>
    <row r="9351" spans="1:8" s="240" customFormat="1">
      <c r="A9351" s="270"/>
      <c r="B9351" s="271"/>
      <c r="C9351" s="270"/>
      <c r="D9351" s="272"/>
      <c r="E9351" s="247"/>
      <c r="F9351" s="273"/>
      <c r="G9351" s="661"/>
      <c r="H9351" s="662"/>
    </row>
    <row r="9352" spans="1:8" s="240" customFormat="1">
      <c r="A9352" s="270"/>
      <c r="B9352" s="271"/>
      <c r="C9352" s="270"/>
      <c r="D9352" s="272"/>
      <c r="E9352" s="247"/>
      <c r="F9352" s="273"/>
      <c r="G9352" s="661"/>
      <c r="H9352" s="662"/>
    </row>
    <row r="9353" spans="1:8" s="240" customFormat="1">
      <c r="A9353" s="270"/>
      <c r="B9353" s="271"/>
      <c r="C9353" s="270"/>
      <c r="D9353" s="272"/>
      <c r="E9353" s="247"/>
      <c r="F9353" s="273"/>
      <c r="G9353" s="661"/>
      <c r="H9353" s="662"/>
    </row>
    <row r="9354" spans="1:8" s="240" customFormat="1">
      <c r="A9354" s="270"/>
      <c r="B9354" s="271"/>
      <c r="C9354" s="270"/>
      <c r="D9354" s="272"/>
      <c r="E9354" s="247"/>
      <c r="F9354" s="273"/>
      <c r="G9354" s="661"/>
      <c r="H9354" s="662"/>
    </row>
    <row r="9355" spans="1:8" s="240" customFormat="1">
      <c r="A9355" s="270"/>
      <c r="B9355" s="271"/>
      <c r="C9355" s="270"/>
      <c r="D9355" s="272"/>
      <c r="E9355" s="247"/>
      <c r="F9355" s="273"/>
      <c r="G9355" s="661"/>
      <c r="H9355" s="662"/>
    </row>
    <row r="9356" spans="1:8" s="240" customFormat="1">
      <c r="A9356" s="270"/>
      <c r="B9356" s="271"/>
      <c r="C9356" s="270"/>
      <c r="D9356" s="272"/>
      <c r="E9356" s="247"/>
      <c r="F9356" s="273"/>
      <c r="G9356" s="661"/>
      <c r="H9356" s="662"/>
    </row>
    <row r="9357" spans="1:8" s="240" customFormat="1">
      <c r="A9357" s="270"/>
      <c r="B9357" s="271"/>
      <c r="C9357" s="270"/>
      <c r="D9357" s="272"/>
      <c r="E9357" s="247"/>
      <c r="F9357" s="273"/>
      <c r="G9357" s="661"/>
      <c r="H9357" s="662"/>
    </row>
    <row r="9358" spans="1:8" s="240" customFormat="1">
      <c r="A9358" s="270"/>
      <c r="B9358" s="271"/>
      <c r="C9358" s="270"/>
      <c r="D9358" s="272"/>
      <c r="E9358" s="247"/>
      <c r="F9358" s="273"/>
      <c r="G9358" s="661"/>
      <c r="H9358" s="662"/>
    </row>
    <row r="9359" spans="1:8" s="240" customFormat="1">
      <c r="A9359" s="270"/>
      <c r="B9359" s="271"/>
      <c r="C9359" s="270"/>
      <c r="D9359" s="272"/>
      <c r="E9359" s="247"/>
      <c r="F9359" s="273"/>
      <c r="G9359" s="661"/>
      <c r="H9359" s="662"/>
    </row>
    <row r="9360" spans="1:8" s="240" customFormat="1">
      <c r="A9360" s="270"/>
      <c r="B9360" s="271"/>
      <c r="C9360" s="270"/>
      <c r="D9360" s="272"/>
      <c r="E9360" s="247"/>
      <c r="F9360" s="273"/>
      <c r="G9360" s="661"/>
      <c r="H9360" s="662"/>
    </row>
    <row r="9361" spans="1:8" s="240" customFormat="1">
      <c r="A9361" s="270"/>
      <c r="B9361" s="271"/>
      <c r="C9361" s="270"/>
      <c r="D9361" s="272"/>
      <c r="E9361" s="247"/>
      <c r="F9361" s="273"/>
      <c r="G9361" s="661"/>
      <c r="H9361" s="662"/>
    </row>
    <row r="9362" spans="1:8" s="240" customFormat="1">
      <c r="A9362" s="270"/>
      <c r="B9362" s="271"/>
      <c r="C9362" s="270"/>
      <c r="D9362" s="272"/>
      <c r="E9362" s="247"/>
      <c r="F9362" s="273"/>
      <c r="G9362" s="661"/>
      <c r="H9362" s="662"/>
    </row>
    <row r="9363" spans="1:8" s="240" customFormat="1">
      <c r="A9363" s="270"/>
      <c r="B9363" s="271"/>
      <c r="C9363" s="270"/>
      <c r="D9363" s="272"/>
      <c r="E9363" s="247"/>
      <c r="F9363" s="273"/>
      <c r="G9363" s="661"/>
      <c r="H9363" s="662"/>
    </row>
    <row r="9364" spans="1:8" s="240" customFormat="1">
      <c r="A9364" s="270"/>
      <c r="B9364" s="271"/>
      <c r="C9364" s="270"/>
      <c r="D9364" s="272"/>
      <c r="E9364" s="247"/>
      <c r="F9364" s="273"/>
      <c r="G9364" s="661"/>
      <c r="H9364" s="662"/>
    </row>
    <row r="9365" spans="1:8" s="240" customFormat="1">
      <c r="A9365" s="270"/>
      <c r="B9365" s="271"/>
      <c r="C9365" s="270"/>
      <c r="D9365" s="272"/>
      <c r="E9365" s="247"/>
      <c r="F9365" s="273"/>
      <c r="G9365" s="661"/>
      <c r="H9365" s="662"/>
    </row>
    <row r="9366" spans="1:8" s="240" customFormat="1">
      <c r="A9366" s="270"/>
      <c r="B9366" s="271"/>
      <c r="C9366" s="270"/>
      <c r="D9366" s="272"/>
      <c r="E9366" s="247"/>
      <c r="F9366" s="273"/>
      <c r="G9366" s="661"/>
      <c r="H9366" s="662"/>
    </row>
    <row r="9367" spans="1:8" s="240" customFormat="1">
      <c r="A9367" s="270"/>
      <c r="B9367" s="271"/>
      <c r="C9367" s="270"/>
      <c r="D9367" s="272"/>
      <c r="E9367" s="247"/>
      <c r="F9367" s="273"/>
      <c r="G9367" s="661"/>
      <c r="H9367" s="662"/>
    </row>
    <row r="9368" spans="1:8" s="240" customFormat="1">
      <c r="A9368" s="270"/>
      <c r="B9368" s="271"/>
      <c r="C9368" s="270"/>
      <c r="D9368" s="272"/>
      <c r="E9368" s="247"/>
      <c r="F9368" s="273"/>
      <c r="G9368" s="661"/>
      <c r="H9368" s="662"/>
    </row>
    <row r="9369" spans="1:8" s="240" customFormat="1">
      <c r="A9369" s="270"/>
      <c r="B9369" s="271"/>
      <c r="C9369" s="270"/>
      <c r="D9369" s="272"/>
      <c r="E9369" s="247"/>
      <c r="F9369" s="273"/>
      <c r="G9369" s="661"/>
      <c r="H9369" s="662"/>
    </row>
    <row r="9370" spans="1:8" s="240" customFormat="1">
      <c r="A9370" s="270"/>
      <c r="B9370" s="271"/>
      <c r="C9370" s="270"/>
      <c r="D9370" s="272"/>
      <c r="E9370" s="247"/>
      <c r="F9370" s="273"/>
      <c r="G9370" s="661"/>
      <c r="H9370" s="662"/>
    </row>
    <row r="9371" spans="1:8" s="240" customFormat="1">
      <c r="A9371" s="270"/>
      <c r="B9371" s="271"/>
      <c r="C9371" s="270"/>
      <c r="D9371" s="272"/>
      <c r="E9371" s="247"/>
      <c r="F9371" s="273"/>
      <c r="G9371" s="661"/>
      <c r="H9371" s="662"/>
    </row>
    <row r="9372" spans="1:8" s="240" customFormat="1">
      <c r="A9372" s="270"/>
      <c r="B9372" s="271"/>
      <c r="C9372" s="270"/>
      <c r="D9372" s="272"/>
      <c r="E9372" s="247"/>
      <c r="F9372" s="273"/>
      <c r="G9372" s="661"/>
      <c r="H9372" s="662"/>
    </row>
    <row r="9373" spans="1:8" s="240" customFormat="1">
      <c r="A9373" s="270"/>
      <c r="B9373" s="271"/>
      <c r="C9373" s="270"/>
      <c r="D9373" s="272"/>
      <c r="E9373" s="247"/>
      <c r="F9373" s="273"/>
      <c r="G9373" s="661"/>
      <c r="H9373" s="662"/>
    </row>
    <row r="9374" spans="1:8" s="240" customFormat="1">
      <c r="A9374" s="270"/>
      <c r="B9374" s="271"/>
      <c r="C9374" s="270"/>
      <c r="D9374" s="272"/>
      <c r="E9374" s="247"/>
      <c r="F9374" s="273"/>
      <c r="G9374" s="661"/>
      <c r="H9374" s="662"/>
    </row>
    <row r="9375" spans="1:8" s="240" customFormat="1">
      <c r="A9375" s="270"/>
      <c r="B9375" s="271"/>
      <c r="C9375" s="270"/>
      <c r="D9375" s="272"/>
      <c r="E9375" s="247"/>
      <c r="F9375" s="273"/>
      <c r="G9375" s="661"/>
      <c r="H9375" s="662"/>
    </row>
    <row r="9376" spans="1:8" s="240" customFormat="1">
      <c r="A9376" s="270"/>
      <c r="B9376" s="271"/>
      <c r="C9376" s="270"/>
      <c r="D9376" s="272"/>
      <c r="E9376" s="247"/>
      <c r="F9376" s="273"/>
      <c r="G9376" s="661"/>
      <c r="H9376" s="662"/>
    </row>
    <row r="9377" spans="1:8" s="240" customFormat="1">
      <c r="A9377" s="270"/>
      <c r="B9377" s="271"/>
      <c r="C9377" s="270"/>
      <c r="D9377" s="272"/>
      <c r="E9377" s="247"/>
      <c r="F9377" s="273"/>
      <c r="G9377" s="661"/>
      <c r="H9377" s="662"/>
    </row>
    <row r="9378" spans="1:8" s="240" customFormat="1">
      <c r="A9378" s="270"/>
      <c r="B9378" s="271"/>
      <c r="C9378" s="270"/>
      <c r="D9378" s="272"/>
      <c r="E9378" s="247"/>
      <c r="F9378" s="273"/>
      <c r="G9378" s="661"/>
      <c r="H9378" s="662"/>
    </row>
    <row r="9379" spans="1:8" s="240" customFormat="1">
      <c r="A9379" s="270"/>
      <c r="B9379" s="271"/>
      <c r="C9379" s="270"/>
      <c r="D9379" s="272"/>
      <c r="E9379" s="247"/>
      <c r="F9379" s="273"/>
      <c r="G9379" s="661"/>
      <c r="H9379" s="662"/>
    </row>
    <row r="9380" spans="1:8" s="240" customFormat="1">
      <c r="A9380" s="270"/>
      <c r="B9380" s="271"/>
      <c r="C9380" s="270"/>
      <c r="D9380" s="272"/>
      <c r="E9380" s="247"/>
      <c r="F9380" s="273"/>
      <c r="G9380" s="661"/>
      <c r="H9380" s="662"/>
    </row>
    <row r="9381" spans="1:8" s="240" customFormat="1">
      <c r="A9381" s="270"/>
      <c r="B9381" s="271"/>
      <c r="C9381" s="270"/>
      <c r="D9381" s="272"/>
      <c r="E9381" s="247"/>
      <c r="F9381" s="273"/>
      <c r="G9381" s="661"/>
      <c r="H9381" s="662"/>
    </row>
    <row r="9382" spans="1:8" s="240" customFormat="1">
      <c r="A9382" s="270"/>
      <c r="B9382" s="271"/>
      <c r="C9382" s="270"/>
      <c r="D9382" s="272"/>
      <c r="E9382" s="247"/>
      <c r="F9382" s="273"/>
      <c r="G9382" s="661"/>
      <c r="H9382" s="662"/>
    </row>
    <row r="9383" spans="1:8" s="240" customFormat="1">
      <c r="A9383" s="270"/>
      <c r="B9383" s="271"/>
      <c r="C9383" s="270"/>
      <c r="D9383" s="272"/>
      <c r="E9383" s="247"/>
      <c r="F9383" s="273"/>
      <c r="G9383" s="661"/>
      <c r="H9383" s="662"/>
    </row>
    <row r="9384" spans="1:8" s="240" customFormat="1">
      <c r="A9384" s="270"/>
      <c r="B9384" s="271"/>
      <c r="C9384" s="270"/>
      <c r="D9384" s="272"/>
      <c r="E9384" s="247"/>
      <c r="F9384" s="273"/>
      <c r="G9384" s="661"/>
      <c r="H9384" s="662"/>
    </row>
    <row r="9385" spans="1:8" s="240" customFormat="1">
      <c r="A9385" s="270"/>
      <c r="B9385" s="271"/>
      <c r="C9385" s="270"/>
      <c r="D9385" s="272"/>
      <c r="E9385" s="247"/>
      <c r="F9385" s="273"/>
      <c r="G9385" s="661"/>
      <c r="H9385" s="662"/>
    </row>
    <row r="9386" spans="1:8" s="240" customFormat="1">
      <c r="A9386" s="270"/>
      <c r="B9386" s="271"/>
      <c r="C9386" s="270"/>
      <c r="D9386" s="272"/>
      <c r="E9386" s="247"/>
      <c r="F9386" s="273"/>
      <c r="G9386" s="661"/>
      <c r="H9386" s="662"/>
    </row>
    <row r="9387" spans="1:8" s="240" customFormat="1">
      <c r="A9387" s="270"/>
      <c r="B9387" s="271"/>
      <c r="C9387" s="270"/>
      <c r="D9387" s="272"/>
      <c r="E9387" s="247"/>
      <c r="F9387" s="273"/>
      <c r="G9387" s="661"/>
      <c r="H9387" s="662"/>
    </row>
    <row r="9388" spans="1:8" s="240" customFormat="1">
      <c r="A9388" s="270"/>
      <c r="B9388" s="271"/>
      <c r="C9388" s="270"/>
      <c r="D9388" s="272"/>
      <c r="E9388" s="247"/>
      <c r="F9388" s="273"/>
      <c r="G9388" s="661"/>
      <c r="H9388" s="662"/>
    </row>
    <row r="9389" spans="1:8" s="240" customFormat="1">
      <c r="A9389" s="270"/>
      <c r="B9389" s="271"/>
      <c r="C9389" s="270"/>
      <c r="D9389" s="272"/>
      <c r="E9389" s="247"/>
      <c r="F9389" s="273"/>
      <c r="G9389" s="661"/>
      <c r="H9389" s="662"/>
    </row>
    <row r="9390" spans="1:8" s="240" customFormat="1">
      <c r="A9390" s="270"/>
      <c r="B9390" s="271"/>
      <c r="C9390" s="270"/>
      <c r="D9390" s="272"/>
      <c r="E9390" s="247"/>
      <c r="F9390" s="273"/>
      <c r="G9390" s="661"/>
      <c r="H9390" s="662"/>
    </row>
    <row r="9391" spans="1:8" s="240" customFormat="1">
      <c r="A9391" s="270"/>
      <c r="B9391" s="271"/>
      <c r="C9391" s="270"/>
      <c r="D9391" s="272"/>
      <c r="E9391" s="247"/>
      <c r="F9391" s="273"/>
      <c r="G9391" s="661"/>
      <c r="H9391" s="662"/>
    </row>
    <row r="9392" spans="1:8" s="240" customFormat="1">
      <c r="A9392" s="270"/>
      <c r="B9392" s="271"/>
      <c r="C9392" s="270"/>
      <c r="D9392" s="272"/>
      <c r="E9392" s="247"/>
      <c r="F9392" s="273"/>
      <c r="G9392" s="661"/>
      <c r="H9392" s="662"/>
    </row>
    <row r="9393" spans="1:8" s="240" customFormat="1">
      <c r="A9393" s="270"/>
      <c r="B9393" s="271"/>
      <c r="C9393" s="270"/>
      <c r="D9393" s="272"/>
      <c r="E9393" s="247"/>
      <c r="F9393" s="273"/>
      <c r="G9393" s="661"/>
      <c r="H9393" s="662"/>
    </row>
    <row r="9394" spans="1:8" s="240" customFormat="1">
      <c r="A9394" s="270"/>
      <c r="B9394" s="271"/>
      <c r="C9394" s="270"/>
      <c r="D9394" s="272"/>
      <c r="E9394" s="247"/>
      <c r="F9394" s="273"/>
      <c r="G9394" s="661"/>
      <c r="H9394" s="662"/>
    </row>
    <row r="9395" spans="1:8" s="240" customFormat="1">
      <c r="A9395" s="270"/>
      <c r="B9395" s="271"/>
      <c r="C9395" s="270"/>
      <c r="D9395" s="272"/>
      <c r="E9395" s="247"/>
      <c r="F9395" s="273"/>
      <c r="G9395" s="661"/>
      <c r="H9395" s="662"/>
    </row>
    <row r="9396" spans="1:8" s="240" customFormat="1">
      <c r="A9396" s="270"/>
      <c r="B9396" s="271"/>
      <c r="C9396" s="270"/>
      <c r="D9396" s="272"/>
      <c r="E9396" s="247"/>
      <c r="F9396" s="273"/>
      <c r="G9396" s="661"/>
      <c r="H9396" s="662"/>
    </row>
    <row r="9397" spans="1:8" s="240" customFormat="1">
      <c r="A9397" s="270"/>
      <c r="B9397" s="271"/>
      <c r="C9397" s="270"/>
      <c r="D9397" s="272"/>
      <c r="E9397" s="247"/>
      <c r="F9397" s="273"/>
      <c r="G9397" s="661"/>
      <c r="H9397" s="662"/>
    </row>
    <row r="9398" spans="1:8" s="240" customFormat="1">
      <c r="A9398" s="270"/>
      <c r="B9398" s="271"/>
      <c r="C9398" s="270"/>
      <c r="D9398" s="272"/>
      <c r="E9398" s="247"/>
      <c r="F9398" s="273"/>
      <c r="G9398" s="661"/>
      <c r="H9398" s="662"/>
    </row>
    <row r="9399" spans="1:8" s="240" customFormat="1">
      <c r="A9399" s="270"/>
      <c r="B9399" s="271"/>
      <c r="C9399" s="270"/>
      <c r="D9399" s="272"/>
      <c r="E9399" s="247"/>
      <c r="F9399" s="273"/>
      <c r="G9399" s="661"/>
      <c r="H9399" s="662"/>
    </row>
    <row r="9400" spans="1:8" s="240" customFormat="1">
      <c r="A9400" s="270"/>
      <c r="B9400" s="271"/>
      <c r="C9400" s="270"/>
      <c r="D9400" s="272"/>
      <c r="E9400" s="247"/>
      <c r="F9400" s="273"/>
      <c r="G9400" s="661"/>
      <c r="H9400" s="662"/>
    </row>
    <row r="9401" spans="1:8" s="240" customFormat="1">
      <c r="A9401" s="270"/>
      <c r="B9401" s="271"/>
      <c r="C9401" s="270"/>
      <c r="D9401" s="272"/>
      <c r="E9401" s="247"/>
      <c r="F9401" s="273"/>
      <c r="G9401" s="661"/>
      <c r="H9401" s="662"/>
    </row>
    <row r="9402" spans="1:8" s="240" customFormat="1">
      <c r="A9402" s="270"/>
      <c r="B9402" s="271"/>
      <c r="C9402" s="270"/>
      <c r="D9402" s="272"/>
      <c r="E9402" s="247"/>
      <c r="F9402" s="273"/>
      <c r="G9402" s="661"/>
      <c r="H9402" s="662"/>
    </row>
    <row r="9403" spans="1:8" s="240" customFormat="1">
      <c r="A9403" s="270"/>
      <c r="B9403" s="271"/>
      <c r="C9403" s="270"/>
      <c r="D9403" s="272"/>
      <c r="E9403" s="247"/>
      <c r="F9403" s="273"/>
      <c r="G9403" s="661"/>
      <c r="H9403" s="662"/>
    </row>
    <row r="9404" spans="1:8" s="240" customFormat="1">
      <c r="A9404" s="270"/>
      <c r="B9404" s="271"/>
      <c r="C9404" s="270"/>
      <c r="D9404" s="272"/>
      <c r="E9404" s="247"/>
      <c r="F9404" s="273"/>
      <c r="G9404" s="661"/>
      <c r="H9404" s="662"/>
    </row>
    <row r="9405" spans="1:8" s="240" customFormat="1">
      <c r="A9405" s="270"/>
      <c r="B9405" s="271"/>
      <c r="C9405" s="270"/>
      <c r="D9405" s="272"/>
      <c r="E9405" s="247"/>
      <c r="F9405" s="273"/>
      <c r="G9405" s="661"/>
      <c r="H9405" s="662"/>
    </row>
    <row r="9406" spans="1:8" s="240" customFormat="1">
      <c r="A9406" s="270"/>
      <c r="B9406" s="271"/>
      <c r="C9406" s="270"/>
      <c r="D9406" s="272"/>
      <c r="E9406" s="247"/>
      <c r="F9406" s="273"/>
      <c r="G9406" s="661"/>
      <c r="H9406" s="662"/>
    </row>
    <row r="9407" spans="1:8" s="240" customFormat="1">
      <c r="A9407" s="270"/>
      <c r="B9407" s="271"/>
      <c r="C9407" s="270"/>
      <c r="D9407" s="272"/>
      <c r="E9407" s="247"/>
      <c r="F9407" s="273"/>
      <c r="G9407" s="661"/>
      <c r="H9407" s="662"/>
    </row>
    <row r="9408" spans="1:8" s="240" customFormat="1">
      <c r="A9408" s="270"/>
      <c r="B9408" s="271"/>
      <c r="C9408" s="270"/>
      <c r="D9408" s="272"/>
      <c r="E9408" s="247"/>
      <c r="F9408" s="273"/>
      <c r="G9408" s="661"/>
      <c r="H9408" s="662"/>
    </row>
    <row r="9409" spans="1:8" s="240" customFormat="1">
      <c r="A9409" s="270"/>
      <c r="B9409" s="271"/>
      <c r="C9409" s="270"/>
      <c r="D9409" s="272"/>
      <c r="E9409" s="247"/>
      <c r="F9409" s="273"/>
      <c r="G9409" s="661"/>
      <c r="H9409" s="662"/>
    </row>
    <row r="9410" spans="1:8" s="240" customFormat="1">
      <c r="A9410" s="270"/>
      <c r="B9410" s="271"/>
      <c r="C9410" s="270"/>
      <c r="D9410" s="272"/>
      <c r="E9410" s="247"/>
      <c r="F9410" s="273"/>
      <c r="G9410" s="661"/>
      <c r="H9410" s="662"/>
    </row>
    <row r="9411" spans="1:8" s="240" customFormat="1">
      <c r="A9411" s="270"/>
      <c r="B9411" s="271"/>
      <c r="C9411" s="270"/>
      <c r="D9411" s="272"/>
      <c r="E9411" s="247"/>
      <c r="F9411" s="273"/>
      <c r="G9411" s="661"/>
      <c r="H9411" s="662"/>
    </row>
    <row r="9412" spans="1:8" s="240" customFormat="1">
      <c r="A9412" s="270"/>
      <c r="B9412" s="271"/>
      <c r="C9412" s="270"/>
      <c r="D9412" s="272"/>
      <c r="E9412" s="247"/>
      <c r="F9412" s="273"/>
      <c r="G9412" s="661"/>
      <c r="H9412" s="662"/>
    </row>
    <row r="9413" spans="1:8" s="240" customFormat="1">
      <c r="A9413" s="270"/>
      <c r="B9413" s="271"/>
      <c r="C9413" s="270"/>
      <c r="D9413" s="272"/>
      <c r="E9413" s="247"/>
      <c r="F9413" s="273"/>
      <c r="G9413" s="661"/>
      <c r="H9413" s="662"/>
    </row>
    <row r="9414" spans="1:8" s="240" customFormat="1">
      <c r="A9414" s="270"/>
      <c r="B9414" s="271"/>
      <c r="C9414" s="270"/>
      <c r="D9414" s="272"/>
      <c r="E9414" s="247"/>
      <c r="F9414" s="273"/>
      <c r="G9414" s="661"/>
      <c r="H9414" s="662"/>
    </row>
    <row r="9415" spans="1:8" s="240" customFormat="1">
      <c r="A9415" s="270"/>
      <c r="B9415" s="271"/>
      <c r="C9415" s="270"/>
      <c r="D9415" s="272"/>
      <c r="E9415" s="247"/>
      <c r="F9415" s="273"/>
      <c r="G9415" s="661"/>
      <c r="H9415" s="662"/>
    </row>
    <row r="9416" spans="1:8" s="240" customFormat="1">
      <c r="A9416" s="270"/>
      <c r="B9416" s="271"/>
      <c r="C9416" s="270"/>
      <c r="D9416" s="272"/>
      <c r="E9416" s="247"/>
      <c r="F9416" s="273"/>
      <c r="G9416" s="661"/>
      <c r="H9416" s="662"/>
    </row>
    <row r="9417" spans="1:8" s="240" customFormat="1">
      <c r="A9417" s="270"/>
      <c r="B9417" s="271"/>
      <c r="C9417" s="270"/>
      <c r="D9417" s="272"/>
      <c r="E9417" s="247"/>
      <c r="F9417" s="273"/>
      <c r="G9417" s="661"/>
      <c r="H9417" s="662"/>
    </row>
    <row r="9418" spans="1:8" s="240" customFormat="1">
      <c r="A9418" s="270"/>
      <c r="B9418" s="271"/>
      <c r="C9418" s="270"/>
      <c r="D9418" s="272"/>
      <c r="E9418" s="247"/>
      <c r="F9418" s="273"/>
      <c r="G9418" s="661"/>
      <c r="H9418" s="662"/>
    </row>
    <row r="9419" spans="1:8" s="240" customFormat="1">
      <c r="A9419" s="270"/>
      <c r="B9419" s="271"/>
      <c r="C9419" s="270"/>
      <c r="D9419" s="272"/>
      <c r="E9419" s="247"/>
      <c r="F9419" s="273"/>
      <c r="G9419" s="661"/>
      <c r="H9419" s="662"/>
    </row>
    <row r="9420" spans="1:8" s="240" customFormat="1">
      <c r="A9420" s="270"/>
      <c r="B9420" s="271"/>
      <c r="C9420" s="270"/>
      <c r="D9420" s="272"/>
      <c r="E9420" s="247"/>
      <c r="F9420" s="273"/>
      <c r="G9420" s="661"/>
      <c r="H9420" s="662"/>
    </row>
    <row r="9421" spans="1:8" s="240" customFormat="1">
      <c r="A9421" s="270"/>
      <c r="B9421" s="271"/>
      <c r="C9421" s="270"/>
      <c r="D9421" s="272"/>
      <c r="E9421" s="247"/>
      <c r="F9421" s="273"/>
      <c r="G9421" s="661"/>
      <c r="H9421" s="662"/>
    </row>
    <row r="9422" spans="1:8" s="240" customFormat="1">
      <c r="A9422" s="270"/>
      <c r="B9422" s="271"/>
      <c r="C9422" s="270"/>
      <c r="D9422" s="272"/>
      <c r="E9422" s="247"/>
      <c r="F9422" s="273"/>
      <c r="G9422" s="661"/>
      <c r="H9422" s="662"/>
    </row>
    <row r="9423" spans="1:8" s="240" customFormat="1">
      <c r="A9423" s="270"/>
      <c r="B9423" s="271"/>
      <c r="C9423" s="270"/>
      <c r="D9423" s="272"/>
      <c r="E9423" s="247"/>
      <c r="F9423" s="273"/>
      <c r="G9423" s="661"/>
      <c r="H9423" s="662"/>
    </row>
    <row r="9424" spans="1:8" s="240" customFormat="1">
      <c r="A9424" s="270"/>
      <c r="B9424" s="271"/>
      <c r="C9424" s="270"/>
      <c r="D9424" s="272"/>
      <c r="E9424" s="247"/>
      <c r="F9424" s="273"/>
      <c r="G9424" s="661"/>
      <c r="H9424" s="662"/>
    </row>
    <row r="9425" spans="1:8" s="240" customFormat="1">
      <c r="A9425" s="270"/>
      <c r="B9425" s="271"/>
      <c r="C9425" s="270"/>
      <c r="D9425" s="272"/>
      <c r="E9425" s="247"/>
      <c r="F9425" s="273"/>
      <c r="G9425" s="661"/>
      <c r="H9425" s="662"/>
    </row>
    <row r="9426" spans="1:8" s="240" customFormat="1">
      <c r="A9426" s="270"/>
      <c r="B9426" s="271"/>
      <c r="C9426" s="270"/>
      <c r="D9426" s="272"/>
      <c r="E9426" s="247"/>
      <c r="F9426" s="273"/>
      <c r="G9426" s="661"/>
      <c r="H9426" s="662"/>
    </row>
    <row r="9427" spans="1:8" s="240" customFormat="1">
      <c r="A9427" s="270"/>
      <c r="B9427" s="271"/>
      <c r="C9427" s="270"/>
      <c r="D9427" s="272"/>
      <c r="E9427" s="247"/>
      <c r="F9427" s="273"/>
      <c r="G9427" s="661"/>
      <c r="H9427" s="662"/>
    </row>
    <row r="9428" spans="1:8" s="240" customFormat="1">
      <c r="A9428" s="270"/>
      <c r="B9428" s="271"/>
      <c r="C9428" s="270"/>
      <c r="D9428" s="272"/>
      <c r="E9428" s="247"/>
      <c r="F9428" s="273"/>
      <c r="G9428" s="661"/>
      <c r="H9428" s="662"/>
    </row>
    <row r="9429" spans="1:8" s="240" customFormat="1">
      <c r="A9429" s="270"/>
      <c r="B9429" s="271"/>
      <c r="C9429" s="270"/>
      <c r="D9429" s="272"/>
      <c r="E9429" s="247"/>
      <c r="F9429" s="273"/>
      <c r="G9429" s="661"/>
      <c r="H9429" s="662"/>
    </row>
    <row r="9430" spans="1:8" s="240" customFormat="1">
      <c r="A9430" s="270"/>
      <c r="B9430" s="271"/>
      <c r="C9430" s="270"/>
      <c r="D9430" s="272"/>
      <c r="E9430" s="247"/>
      <c r="F9430" s="273"/>
      <c r="G9430" s="661"/>
      <c r="H9430" s="662"/>
    </row>
    <row r="9431" spans="1:8" s="240" customFormat="1">
      <c r="A9431" s="270"/>
      <c r="B9431" s="271"/>
      <c r="C9431" s="270"/>
      <c r="D9431" s="272"/>
      <c r="E9431" s="247"/>
      <c r="F9431" s="273"/>
      <c r="G9431" s="661"/>
      <c r="H9431" s="662"/>
    </row>
    <row r="9432" spans="1:8" s="240" customFormat="1">
      <c r="A9432" s="270"/>
      <c r="B9432" s="271"/>
      <c r="C9432" s="270"/>
      <c r="D9432" s="272"/>
      <c r="E9432" s="247"/>
      <c r="F9432" s="273"/>
      <c r="G9432" s="661"/>
      <c r="H9432" s="662"/>
    </row>
    <row r="9433" spans="1:8" s="240" customFormat="1">
      <c r="A9433" s="270"/>
      <c r="B9433" s="271"/>
      <c r="C9433" s="270"/>
      <c r="D9433" s="272"/>
      <c r="E9433" s="247"/>
      <c r="F9433" s="273"/>
      <c r="G9433" s="661"/>
      <c r="H9433" s="662"/>
    </row>
    <row r="9434" spans="1:8" s="240" customFormat="1">
      <c r="A9434" s="270"/>
      <c r="B9434" s="271"/>
      <c r="C9434" s="270"/>
      <c r="D9434" s="272"/>
      <c r="E9434" s="247"/>
      <c r="F9434" s="273"/>
      <c r="G9434" s="661"/>
      <c r="H9434" s="662"/>
    </row>
    <row r="9435" spans="1:8" s="240" customFormat="1">
      <c r="A9435" s="270"/>
      <c r="B9435" s="271"/>
      <c r="C9435" s="270"/>
      <c r="D9435" s="272"/>
      <c r="E9435" s="247"/>
      <c r="F9435" s="273"/>
      <c r="G9435" s="661"/>
      <c r="H9435" s="662"/>
    </row>
    <row r="9436" spans="1:8" s="240" customFormat="1">
      <c r="A9436" s="270"/>
      <c r="B9436" s="271"/>
      <c r="C9436" s="270"/>
      <c r="D9436" s="272"/>
      <c r="E9436" s="247"/>
      <c r="F9436" s="273"/>
      <c r="G9436" s="661"/>
      <c r="H9436" s="662"/>
    </row>
    <row r="9437" spans="1:8" s="240" customFormat="1">
      <c r="A9437" s="270"/>
      <c r="B9437" s="271"/>
      <c r="C9437" s="270"/>
      <c r="D9437" s="272"/>
      <c r="E9437" s="247"/>
      <c r="F9437" s="273"/>
      <c r="G9437" s="661"/>
      <c r="H9437" s="662"/>
    </row>
    <row r="9438" spans="1:8" s="240" customFormat="1">
      <c r="A9438" s="270"/>
      <c r="B9438" s="271"/>
      <c r="C9438" s="270"/>
      <c r="D9438" s="272"/>
      <c r="E9438" s="247"/>
      <c r="F9438" s="273"/>
      <c r="G9438" s="661"/>
      <c r="H9438" s="662"/>
    </row>
    <row r="9439" spans="1:8" s="240" customFormat="1">
      <c r="A9439" s="270"/>
      <c r="B9439" s="271"/>
      <c r="C9439" s="270"/>
      <c r="D9439" s="272"/>
      <c r="E9439" s="247"/>
      <c r="F9439" s="273"/>
      <c r="G9439" s="661"/>
      <c r="H9439" s="662"/>
    </row>
    <row r="9440" spans="1:8" s="240" customFormat="1">
      <c r="A9440" s="270"/>
      <c r="B9440" s="271"/>
      <c r="C9440" s="270"/>
      <c r="D9440" s="272"/>
      <c r="E9440" s="247"/>
      <c r="F9440" s="273"/>
      <c r="G9440" s="661"/>
      <c r="H9440" s="662"/>
    </row>
    <row r="9441" spans="1:8" s="240" customFormat="1">
      <c r="A9441" s="270"/>
      <c r="B9441" s="271"/>
      <c r="C9441" s="270"/>
      <c r="D9441" s="272"/>
      <c r="E9441" s="247"/>
      <c r="F9441" s="273"/>
      <c r="G9441" s="661"/>
      <c r="H9441" s="662"/>
    </row>
    <row r="9442" spans="1:8" s="240" customFormat="1">
      <c r="A9442" s="270"/>
      <c r="B9442" s="271"/>
      <c r="C9442" s="270"/>
      <c r="D9442" s="272"/>
      <c r="E9442" s="247"/>
      <c r="F9442" s="273"/>
      <c r="G9442" s="661"/>
      <c r="H9442" s="662"/>
    </row>
    <row r="9443" spans="1:8" s="240" customFormat="1">
      <c r="A9443" s="270"/>
      <c r="B9443" s="271"/>
      <c r="C9443" s="270"/>
      <c r="D9443" s="272"/>
      <c r="E9443" s="247"/>
      <c r="F9443" s="273"/>
      <c r="G9443" s="661"/>
      <c r="H9443" s="662"/>
    </row>
    <row r="9444" spans="1:8" s="240" customFormat="1">
      <c r="A9444" s="270"/>
      <c r="B9444" s="271"/>
      <c r="C9444" s="270"/>
      <c r="D9444" s="272"/>
      <c r="E9444" s="247"/>
      <c r="F9444" s="273"/>
      <c r="G9444" s="661"/>
      <c r="H9444" s="662"/>
    </row>
    <row r="9445" spans="1:8" s="240" customFormat="1">
      <c r="A9445" s="270"/>
      <c r="B9445" s="271"/>
      <c r="C9445" s="270"/>
      <c r="D9445" s="272"/>
      <c r="E9445" s="247"/>
      <c r="F9445" s="273"/>
      <c r="G9445" s="661"/>
      <c r="H9445" s="662"/>
    </row>
    <row r="9446" spans="1:8" s="240" customFormat="1">
      <c r="A9446" s="270"/>
      <c r="B9446" s="271"/>
      <c r="C9446" s="270"/>
      <c r="D9446" s="272"/>
      <c r="E9446" s="247"/>
      <c r="F9446" s="273"/>
      <c r="G9446" s="661"/>
      <c r="H9446" s="662"/>
    </row>
    <row r="9447" spans="1:8" s="240" customFormat="1">
      <c r="A9447" s="270"/>
      <c r="B9447" s="271"/>
      <c r="C9447" s="270"/>
      <c r="D9447" s="272"/>
      <c r="E9447" s="247"/>
      <c r="F9447" s="273"/>
      <c r="G9447" s="661"/>
      <c r="H9447" s="662"/>
    </row>
    <row r="9448" spans="1:8" s="240" customFormat="1">
      <c r="A9448" s="270"/>
      <c r="B9448" s="271"/>
      <c r="C9448" s="270"/>
      <c r="D9448" s="272"/>
      <c r="E9448" s="247"/>
      <c r="F9448" s="273"/>
      <c r="G9448" s="661"/>
      <c r="H9448" s="662"/>
    </row>
    <row r="9449" spans="1:8" s="240" customFormat="1">
      <c r="A9449" s="270"/>
      <c r="B9449" s="271"/>
      <c r="C9449" s="270"/>
      <c r="D9449" s="272"/>
      <c r="E9449" s="247"/>
      <c r="F9449" s="273"/>
      <c r="G9449" s="661"/>
      <c r="H9449" s="662"/>
    </row>
    <row r="9450" spans="1:8" s="240" customFormat="1">
      <c r="A9450" s="270"/>
      <c r="B9450" s="271"/>
      <c r="C9450" s="270"/>
      <c r="D9450" s="272"/>
      <c r="E9450" s="247"/>
      <c r="F9450" s="273"/>
      <c r="G9450" s="661"/>
      <c r="H9450" s="662"/>
    </row>
    <row r="9451" spans="1:8" s="240" customFormat="1">
      <c r="A9451" s="270"/>
      <c r="B9451" s="271"/>
      <c r="C9451" s="270"/>
      <c r="D9451" s="272"/>
      <c r="E9451" s="247"/>
      <c r="F9451" s="273"/>
      <c r="G9451" s="661"/>
      <c r="H9451" s="662"/>
    </row>
    <row r="9452" spans="1:8" s="240" customFormat="1">
      <c r="A9452" s="270"/>
      <c r="B9452" s="271"/>
      <c r="C9452" s="270"/>
      <c r="D9452" s="272"/>
      <c r="E9452" s="247"/>
      <c r="F9452" s="273"/>
      <c r="G9452" s="661"/>
      <c r="H9452" s="662"/>
    </row>
    <row r="9453" spans="1:8" s="240" customFormat="1">
      <c r="A9453" s="270"/>
      <c r="B9453" s="271"/>
      <c r="C9453" s="270"/>
      <c r="D9453" s="272"/>
      <c r="E9453" s="247"/>
      <c r="F9453" s="273"/>
      <c r="G9453" s="661"/>
      <c r="H9453" s="662"/>
    </row>
    <row r="9454" spans="1:8" s="240" customFormat="1">
      <c r="A9454" s="270"/>
      <c r="B9454" s="271"/>
      <c r="C9454" s="270"/>
      <c r="D9454" s="272"/>
      <c r="E9454" s="247"/>
      <c r="F9454" s="273"/>
      <c r="G9454" s="661"/>
      <c r="H9454" s="662"/>
    </row>
    <row r="9455" spans="1:8" s="240" customFormat="1">
      <c r="A9455" s="270"/>
      <c r="B9455" s="271"/>
      <c r="C9455" s="270"/>
      <c r="D9455" s="272"/>
      <c r="E9455" s="247"/>
      <c r="F9455" s="273"/>
      <c r="G9455" s="661"/>
      <c r="H9455" s="662"/>
    </row>
    <row r="9456" spans="1:8" s="240" customFormat="1">
      <c r="A9456" s="270"/>
      <c r="B9456" s="271"/>
      <c r="C9456" s="270"/>
      <c r="D9456" s="272"/>
      <c r="E9456" s="247"/>
      <c r="F9456" s="273"/>
      <c r="G9456" s="661"/>
      <c r="H9456" s="662"/>
    </row>
    <row r="9457" spans="1:8" s="240" customFormat="1">
      <c r="A9457" s="270"/>
      <c r="B9457" s="271"/>
      <c r="C9457" s="270"/>
      <c r="D9457" s="272"/>
      <c r="E9457" s="247"/>
      <c r="F9457" s="273"/>
      <c r="G9457" s="661"/>
      <c r="H9457" s="662"/>
    </row>
    <row r="9458" spans="1:8" s="240" customFormat="1">
      <c r="A9458" s="270"/>
      <c r="B9458" s="271"/>
      <c r="C9458" s="270"/>
      <c r="D9458" s="272"/>
      <c r="E9458" s="247"/>
      <c r="F9458" s="273"/>
      <c r="G9458" s="661"/>
      <c r="H9458" s="662"/>
    </row>
    <row r="9459" spans="1:8" s="240" customFormat="1">
      <c r="A9459" s="270"/>
      <c r="B9459" s="271"/>
      <c r="C9459" s="270"/>
      <c r="D9459" s="272"/>
      <c r="E9459" s="247"/>
      <c r="F9459" s="273"/>
      <c r="G9459" s="661"/>
      <c r="H9459" s="662"/>
    </row>
    <row r="9460" spans="1:8" s="240" customFormat="1">
      <c r="A9460" s="270"/>
      <c r="B9460" s="271"/>
      <c r="C9460" s="270"/>
      <c r="D9460" s="272"/>
      <c r="E9460" s="247"/>
      <c r="F9460" s="273"/>
      <c r="G9460" s="661"/>
      <c r="H9460" s="662"/>
    </row>
    <row r="9461" spans="1:8" s="240" customFormat="1">
      <c r="A9461" s="270"/>
      <c r="B9461" s="271"/>
      <c r="C9461" s="270"/>
      <c r="D9461" s="272"/>
      <c r="E9461" s="247"/>
      <c r="F9461" s="273"/>
      <c r="G9461" s="661"/>
      <c r="H9461" s="662"/>
    </row>
    <row r="9462" spans="1:8" s="240" customFormat="1">
      <c r="A9462" s="270"/>
      <c r="B9462" s="271"/>
      <c r="C9462" s="270"/>
      <c r="D9462" s="272"/>
      <c r="E9462" s="247"/>
      <c r="F9462" s="273"/>
      <c r="G9462" s="661"/>
      <c r="H9462" s="662"/>
    </row>
    <row r="9463" spans="1:8" s="240" customFormat="1">
      <c r="A9463" s="270"/>
      <c r="B9463" s="271"/>
      <c r="C9463" s="270"/>
      <c r="D9463" s="272"/>
      <c r="E9463" s="247"/>
      <c r="F9463" s="273"/>
      <c r="G9463" s="661"/>
      <c r="H9463" s="662"/>
    </row>
    <row r="9464" spans="1:8" s="240" customFormat="1">
      <c r="A9464" s="270"/>
      <c r="B9464" s="271"/>
      <c r="C9464" s="270"/>
      <c r="D9464" s="272"/>
      <c r="E9464" s="247"/>
      <c r="F9464" s="273"/>
      <c r="G9464" s="661"/>
      <c r="H9464" s="662"/>
    </row>
    <row r="9465" spans="1:8" s="240" customFormat="1">
      <c r="A9465" s="270"/>
      <c r="B9465" s="271"/>
      <c r="C9465" s="270"/>
      <c r="D9465" s="272"/>
      <c r="E9465" s="247"/>
      <c r="F9465" s="273"/>
      <c r="G9465" s="661"/>
      <c r="H9465" s="662"/>
    </row>
    <row r="9466" spans="1:8" s="240" customFormat="1">
      <c r="A9466" s="270"/>
      <c r="B9466" s="271"/>
      <c r="C9466" s="270"/>
      <c r="D9466" s="272"/>
      <c r="E9466" s="247"/>
      <c r="F9466" s="273"/>
      <c r="G9466" s="661"/>
      <c r="H9466" s="662"/>
    </row>
    <row r="9467" spans="1:8" s="240" customFormat="1">
      <c r="A9467" s="270"/>
      <c r="B9467" s="271"/>
      <c r="C9467" s="270"/>
      <c r="D9467" s="272"/>
      <c r="E9467" s="247"/>
      <c r="F9467" s="273"/>
      <c r="G9467" s="661"/>
      <c r="H9467" s="662"/>
    </row>
    <row r="9468" spans="1:8" s="240" customFormat="1">
      <c r="A9468" s="270"/>
      <c r="B9468" s="271"/>
      <c r="C9468" s="270"/>
      <c r="D9468" s="272"/>
      <c r="E9468" s="247"/>
      <c r="F9468" s="273"/>
      <c r="G9468" s="661"/>
      <c r="H9468" s="662"/>
    </row>
    <row r="9469" spans="1:8" s="240" customFormat="1">
      <c r="A9469" s="270"/>
      <c r="B9469" s="271"/>
      <c r="C9469" s="270"/>
      <c r="D9469" s="272"/>
      <c r="E9469" s="247"/>
      <c r="F9469" s="273"/>
      <c r="G9469" s="661"/>
      <c r="H9469" s="662"/>
    </row>
    <row r="9470" spans="1:8" s="240" customFormat="1">
      <c r="A9470" s="270"/>
      <c r="B9470" s="271"/>
      <c r="C9470" s="270"/>
      <c r="D9470" s="272"/>
      <c r="E9470" s="247"/>
      <c r="F9470" s="273"/>
      <c r="G9470" s="661"/>
      <c r="H9470" s="662"/>
    </row>
    <row r="9471" spans="1:8" s="240" customFormat="1">
      <c r="A9471" s="270"/>
      <c r="B9471" s="271"/>
      <c r="C9471" s="270"/>
      <c r="D9471" s="272"/>
      <c r="E9471" s="247"/>
      <c r="F9471" s="273"/>
      <c r="G9471" s="661"/>
      <c r="H9471" s="662"/>
    </row>
    <row r="9472" spans="1:8" s="240" customFormat="1">
      <c r="A9472" s="270"/>
      <c r="B9472" s="271"/>
      <c r="C9472" s="270"/>
      <c r="D9472" s="272"/>
      <c r="E9472" s="247"/>
      <c r="F9472" s="273"/>
      <c r="G9472" s="661"/>
      <c r="H9472" s="662"/>
    </row>
    <row r="9473" spans="1:8" s="240" customFormat="1">
      <c r="A9473" s="270"/>
      <c r="B9473" s="271"/>
      <c r="C9473" s="270"/>
      <c r="D9473" s="272"/>
      <c r="E9473" s="247"/>
      <c r="F9473" s="273"/>
      <c r="G9473" s="661"/>
      <c r="H9473" s="662"/>
    </row>
    <row r="9474" spans="1:8" s="240" customFormat="1">
      <c r="A9474" s="270"/>
      <c r="B9474" s="271"/>
      <c r="C9474" s="270"/>
      <c r="D9474" s="272"/>
      <c r="E9474" s="247"/>
      <c r="F9474" s="273"/>
      <c r="G9474" s="661"/>
      <c r="H9474" s="662"/>
    </row>
    <row r="9475" spans="1:8" s="240" customFormat="1">
      <c r="A9475" s="270"/>
      <c r="B9475" s="271"/>
      <c r="C9475" s="270"/>
      <c r="D9475" s="272"/>
      <c r="E9475" s="247"/>
      <c r="F9475" s="273"/>
      <c r="G9475" s="661"/>
      <c r="H9475" s="662"/>
    </row>
    <row r="9476" spans="1:8" s="240" customFormat="1">
      <c r="A9476" s="270"/>
      <c r="B9476" s="271"/>
      <c r="C9476" s="270"/>
      <c r="D9476" s="272"/>
      <c r="E9476" s="247"/>
      <c r="F9476" s="273"/>
      <c r="G9476" s="661"/>
      <c r="H9476" s="662"/>
    </row>
    <row r="9477" spans="1:8" s="240" customFormat="1">
      <c r="A9477" s="270"/>
      <c r="B9477" s="271"/>
      <c r="C9477" s="270"/>
      <c r="D9477" s="272"/>
      <c r="E9477" s="247"/>
      <c r="F9477" s="273"/>
      <c r="G9477" s="661"/>
      <c r="H9477" s="662"/>
    </row>
    <row r="9478" spans="1:8" s="240" customFormat="1">
      <c r="A9478" s="270"/>
      <c r="B9478" s="271"/>
      <c r="C9478" s="270"/>
      <c r="D9478" s="272"/>
      <c r="E9478" s="247"/>
      <c r="F9478" s="273"/>
      <c r="G9478" s="661"/>
      <c r="H9478" s="662"/>
    </row>
    <row r="9479" spans="1:8" s="240" customFormat="1">
      <c r="A9479" s="270"/>
      <c r="B9479" s="271"/>
      <c r="C9479" s="270"/>
      <c r="D9479" s="272"/>
      <c r="E9479" s="247"/>
      <c r="F9479" s="273"/>
      <c r="G9479" s="661"/>
      <c r="H9479" s="662"/>
    </row>
    <row r="9480" spans="1:8" s="240" customFormat="1">
      <c r="A9480" s="270"/>
      <c r="B9480" s="271"/>
      <c r="C9480" s="270"/>
      <c r="D9480" s="272"/>
      <c r="E9480" s="247"/>
      <c r="F9480" s="273"/>
      <c r="G9480" s="661"/>
      <c r="H9480" s="662"/>
    </row>
    <row r="9481" spans="1:8" s="240" customFormat="1">
      <c r="A9481" s="270"/>
      <c r="B9481" s="271"/>
      <c r="C9481" s="270"/>
      <c r="D9481" s="272"/>
      <c r="E9481" s="247"/>
      <c r="F9481" s="273"/>
      <c r="G9481" s="661"/>
      <c r="H9481" s="662"/>
    </row>
    <row r="9482" spans="1:8" s="240" customFormat="1">
      <c r="A9482" s="270"/>
      <c r="B9482" s="271"/>
      <c r="C9482" s="270"/>
      <c r="D9482" s="272"/>
      <c r="E9482" s="247"/>
      <c r="F9482" s="273"/>
      <c r="G9482" s="661"/>
      <c r="H9482" s="662"/>
    </row>
    <row r="9483" spans="1:8" s="240" customFormat="1">
      <c r="A9483" s="270"/>
      <c r="B9483" s="271"/>
      <c r="C9483" s="270"/>
      <c r="D9483" s="272"/>
      <c r="E9483" s="247"/>
      <c r="F9483" s="273"/>
      <c r="G9483" s="661"/>
      <c r="H9483" s="662"/>
    </row>
    <row r="9484" spans="1:8" s="240" customFormat="1">
      <c r="A9484" s="270"/>
      <c r="B9484" s="271"/>
      <c r="C9484" s="270"/>
      <c r="D9484" s="272"/>
      <c r="E9484" s="247"/>
      <c r="F9484" s="273"/>
      <c r="G9484" s="661"/>
      <c r="H9484" s="662"/>
    </row>
    <row r="9485" spans="1:8" s="240" customFormat="1">
      <c r="A9485" s="270"/>
      <c r="B9485" s="271"/>
      <c r="C9485" s="270"/>
      <c r="D9485" s="272"/>
      <c r="E9485" s="247"/>
      <c r="F9485" s="273"/>
      <c r="G9485" s="661"/>
      <c r="H9485" s="662"/>
    </row>
    <row r="9486" spans="1:8" s="240" customFormat="1">
      <c r="A9486" s="270"/>
      <c r="B9486" s="271"/>
      <c r="C9486" s="270"/>
      <c r="D9486" s="272"/>
      <c r="E9486" s="247"/>
      <c r="F9486" s="273"/>
      <c r="G9486" s="661"/>
      <c r="H9486" s="662"/>
    </row>
    <row r="9487" spans="1:8" s="240" customFormat="1">
      <c r="A9487" s="270"/>
      <c r="B9487" s="271"/>
      <c r="C9487" s="270"/>
      <c r="D9487" s="272"/>
      <c r="E9487" s="247"/>
      <c r="F9487" s="273"/>
      <c r="G9487" s="661"/>
      <c r="H9487" s="662"/>
    </row>
    <row r="9488" spans="1:8" s="240" customFormat="1">
      <c r="A9488" s="270"/>
      <c r="B9488" s="271"/>
      <c r="C9488" s="270"/>
      <c r="D9488" s="272"/>
      <c r="E9488" s="247"/>
      <c r="F9488" s="273"/>
      <c r="G9488" s="661"/>
      <c r="H9488" s="662"/>
    </row>
    <row r="9489" spans="1:8" s="240" customFormat="1">
      <c r="A9489" s="270"/>
      <c r="B9489" s="271"/>
      <c r="C9489" s="270"/>
      <c r="D9489" s="272"/>
      <c r="E9489" s="247"/>
      <c r="F9489" s="273"/>
      <c r="G9489" s="661"/>
      <c r="H9489" s="662"/>
    </row>
    <row r="9490" spans="1:8" s="240" customFormat="1">
      <c r="A9490" s="270"/>
      <c r="B9490" s="271"/>
      <c r="C9490" s="270"/>
      <c r="D9490" s="272"/>
      <c r="E9490" s="247"/>
      <c r="F9490" s="273"/>
      <c r="G9490" s="661"/>
      <c r="H9490" s="662"/>
    </row>
    <row r="9491" spans="1:8" s="240" customFormat="1">
      <c r="A9491" s="270"/>
      <c r="B9491" s="271"/>
      <c r="C9491" s="270"/>
      <c r="D9491" s="272"/>
      <c r="E9491" s="247"/>
      <c r="F9491" s="273"/>
      <c r="G9491" s="661"/>
      <c r="H9491" s="662"/>
    </row>
    <row r="9492" spans="1:8" s="240" customFormat="1">
      <c r="A9492" s="270"/>
      <c r="B9492" s="271"/>
      <c r="C9492" s="270"/>
      <c r="D9492" s="272"/>
      <c r="E9492" s="247"/>
      <c r="F9492" s="273"/>
      <c r="G9492" s="661"/>
      <c r="H9492" s="662"/>
    </row>
    <row r="9493" spans="1:8" s="240" customFormat="1">
      <c r="A9493" s="270"/>
      <c r="B9493" s="271"/>
      <c r="C9493" s="270"/>
      <c r="D9493" s="272"/>
      <c r="E9493" s="247"/>
      <c r="F9493" s="273"/>
      <c r="G9493" s="661"/>
      <c r="H9493" s="662"/>
    </row>
    <row r="9494" spans="1:8" s="240" customFormat="1">
      <c r="A9494" s="270"/>
      <c r="B9494" s="271"/>
      <c r="C9494" s="270"/>
      <c r="D9494" s="272"/>
      <c r="E9494" s="247"/>
      <c r="F9494" s="273"/>
      <c r="G9494" s="661"/>
      <c r="H9494" s="662"/>
    </row>
    <row r="9495" spans="1:8" s="240" customFormat="1">
      <c r="A9495" s="270"/>
      <c r="B9495" s="271"/>
      <c r="C9495" s="270"/>
      <c r="D9495" s="272"/>
      <c r="E9495" s="247"/>
      <c r="F9495" s="273"/>
      <c r="G9495" s="661"/>
      <c r="H9495" s="662"/>
    </row>
    <row r="9496" spans="1:8" s="240" customFormat="1">
      <c r="A9496" s="270"/>
      <c r="B9496" s="271"/>
      <c r="C9496" s="270"/>
      <c r="D9496" s="272"/>
      <c r="E9496" s="247"/>
      <c r="F9496" s="273"/>
      <c r="G9496" s="661"/>
      <c r="H9496" s="662"/>
    </row>
    <row r="9497" spans="1:8" s="240" customFormat="1">
      <c r="A9497" s="270"/>
      <c r="B9497" s="271"/>
      <c r="C9497" s="270"/>
      <c r="D9497" s="272"/>
      <c r="E9497" s="247"/>
      <c r="F9497" s="273"/>
      <c r="G9497" s="661"/>
      <c r="H9497" s="662"/>
    </row>
    <row r="9498" spans="1:8" s="240" customFormat="1">
      <c r="A9498" s="270"/>
      <c r="B9498" s="271"/>
      <c r="C9498" s="270"/>
      <c r="D9498" s="272"/>
      <c r="E9498" s="247"/>
      <c r="F9498" s="273"/>
      <c r="G9498" s="661"/>
      <c r="H9498" s="662"/>
    </row>
    <row r="9499" spans="1:8" s="240" customFormat="1">
      <c r="A9499" s="270"/>
      <c r="B9499" s="271"/>
      <c r="C9499" s="270"/>
      <c r="D9499" s="272"/>
      <c r="E9499" s="247"/>
      <c r="F9499" s="273"/>
      <c r="G9499" s="661"/>
      <c r="H9499" s="662"/>
    </row>
    <row r="9500" spans="1:8" s="240" customFormat="1">
      <c r="A9500" s="270"/>
      <c r="B9500" s="271"/>
      <c r="C9500" s="270"/>
      <c r="D9500" s="272"/>
      <c r="E9500" s="247"/>
      <c r="F9500" s="273"/>
      <c r="G9500" s="661"/>
      <c r="H9500" s="662"/>
    </row>
    <row r="9501" spans="1:8" s="240" customFormat="1">
      <c r="A9501" s="270"/>
      <c r="B9501" s="271"/>
      <c r="C9501" s="270"/>
      <c r="D9501" s="272"/>
      <c r="E9501" s="247"/>
      <c r="F9501" s="273"/>
      <c r="G9501" s="661"/>
      <c r="H9501" s="662"/>
    </row>
    <row r="9502" spans="1:8" s="240" customFormat="1">
      <c r="A9502" s="270"/>
      <c r="B9502" s="271"/>
      <c r="C9502" s="270"/>
      <c r="D9502" s="272"/>
      <c r="E9502" s="247"/>
      <c r="F9502" s="273"/>
      <c r="G9502" s="661"/>
      <c r="H9502" s="662"/>
    </row>
    <row r="9503" spans="1:8" s="240" customFormat="1">
      <c r="A9503" s="270"/>
      <c r="B9503" s="271"/>
      <c r="C9503" s="270"/>
      <c r="D9503" s="272"/>
      <c r="E9503" s="247"/>
      <c r="F9503" s="273"/>
      <c r="G9503" s="661"/>
      <c r="H9503" s="662"/>
    </row>
    <row r="9504" spans="1:8" s="240" customFormat="1">
      <c r="A9504" s="270"/>
      <c r="B9504" s="271"/>
      <c r="C9504" s="270"/>
      <c r="D9504" s="272"/>
      <c r="E9504" s="247"/>
      <c r="F9504" s="273"/>
      <c r="G9504" s="661"/>
      <c r="H9504" s="662"/>
    </row>
    <row r="9505" spans="1:8" s="240" customFormat="1">
      <c r="A9505" s="270"/>
      <c r="B9505" s="271"/>
      <c r="C9505" s="270"/>
      <c r="D9505" s="272"/>
      <c r="E9505" s="247"/>
      <c r="F9505" s="273"/>
      <c r="G9505" s="661"/>
      <c r="H9505" s="662"/>
    </row>
    <row r="9506" spans="1:8" s="240" customFormat="1">
      <c r="A9506" s="270"/>
      <c r="B9506" s="271"/>
      <c r="C9506" s="270"/>
      <c r="D9506" s="272"/>
      <c r="E9506" s="247"/>
      <c r="F9506" s="273"/>
      <c r="G9506" s="661"/>
      <c r="H9506" s="662"/>
    </row>
    <row r="9507" spans="1:8" s="240" customFormat="1">
      <c r="A9507" s="270"/>
      <c r="B9507" s="271"/>
      <c r="C9507" s="270"/>
      <c r="D9507" s="272"/>
      <c r="E9507" s="247"/>
      <c r="F9507" s="273"/>
      <c r="G9507" s="661"/>
      <c r="H9507" s="662"/>
    </row>
    <row r="9508" spans="1:8" s="240" customFormat="1">
      <c r="A9508" s="270"/>
      <c r="B9508" s="271"/>
      <c r="C9508" s="270"/>
      <c r="D9508" s="272"/>
      <c r="E9508" s="247"/>
      <c r="F9508" s="273"/>
      <c r="G9508" s="661"/>
      <c r="H9508" s="662"/>
    </row>
    <row r="9509" spans="1:8" s="240" customFormat="1">
      <c r="A9509" s="270"/>
      <c r="B9509" s="271"/>
      <c r="C9509" s="270"/>
      <c r="D9509" s="272"/>
      <c r="E9509" s="247"/>
      <c r="F9509" s="273"/>
      <c r="G9509" s="661"/>
      <c r="H9509" s="662"/>
    </row>
    <row r="9510" spans="1:8" s="240" customFormat="1">
      <c r="A9510" s="270"/>
      <c r="B9510" s="271"/>
      <c r="C9510" s="270"/>
      <c r="D9510" s="272"/>
      <c r="E9510" s="247"/>
      <c r="F9510" s="273"/>
      <c r="G9510" s="661"/>
      <c r="H9510" s="662"/>
    </row>
    <row r="9511" spans="1:8" s="240" customFormat="1">
      <c r="A9511" s="270"/>
      <c r="B9511" s="271"/>
      <c r="C9511" s="270"/>
      <c r="D9511" s="272"/>
      <c r="E9511" s="247"/>
      <c r="F9511" s="273"/>
      <c r="G9511" s="661"/>
      <c r="H9511" s="662"/>
    </row>
    <row r="9512" spans="1:8" s="240" customFormat="1">
      <c r="A9512" s="270"/>
      <c r="B9512" s="271"/>
      <c r="C9512" s="270"/>
      <c r="D9512" s="272"/>
      <c r="E9512" s="247"/>
      <c r="F9512" s="273"/>
      <c r="G9512" s="661"/>
      <c r="H9512" s="662"/>
    </row>
    <row r="9513" spans="1:8" s="240" customFormat="1">
      <c r="A9513" s="270"/>
      <c r="B9513" s="271"/>
      <c r="C9513" s="270"/>
      <c r="D9513" s="272"/>
      <c r="E9513" s="247"/>
      <c r="F9513" s="273"/>
      <c r="G9513" s="661"/>
      <c r="H9513" s="662"/>
    </row>
    <row r="9514" spans="1:8" s="240" customFormat="1">
      <c r="A9514" s="270"/>
      <c r="B9514" s="271"/>
      <c r="C9514" s="270"/>
      <c r="D9514" s="272"/>
      <c r="E9514" s="247"/>
      <c r="F9514" s="273"/>
      <c r="G9514" s="661"/>
      <c r="H9514" s="662"/>
    </row>
    <row r="9515" spans="1:8" s="240" customFormat="1">
      <c r="A9515" s="270"/>
      <c r="B9515" s="271"/>
      <c r="C9515" s="270"/>
      <c r="D9515" s="272"/>
      <c r="E9515" s="247"/>
      <c r="F9515" s="273"/>
      <c r="G9515" s="661"/>
      <c r="H9515" s="662"/>
    </row>
    <row r="9516" spans="1:8" s="240" customFormat="1">
      <c r="A9516" s="270"/>
      <c r="B9516" s="271"/>
      <c r="C9516" s="270"/>
      <c r="D9516" s="272"/>
      <c r="E9516" s="247"/>
      <c r="F9516" s="273"/>
      <c r="G9516" s="661"/>
      <c r="H9516" s="662"/>
    </row>
    <row r="9517" spans="1:8" s="240" customFormat="1">
      <c r="A9517" s="270"/>
      <c r="B9517" s="271"/>
      <c r="C9517" s="270"/>
      <c r="D9517" s="272"/>
      <c r="E9517" s="247"/>
      <c r="F9517" s="273"/>
      <c r="G9517" s="661"/>
      <c r="H9517" s="662"/>
    </row>
    <row r="9518" spans="1:8" s="240" customFormat="1">
      <c r="A9518" s="270"/>
      <c r="B9518" s="271"/>
      <c r="C9518" s="270"/>
      <c r="D9518" s="272"/>
      <c r="E9518" s="247"/>
      <c r="F9518" s="273"/>
      <c r="G9518" s="661"/>
      <c r="H9518" s="662"/>
    </row>
    <row r="9519" spans="1:8" s="240" customFormat="1">
      <c r="A9519" s="270"/>
      <c r="B9519" s="271"/>
      <c r="C9519" s="270"/>
      <c r="D9519" s="272"/>
      <c r="E9519" s="247"/>
      <c r="F9519" s="273"/>
      <c r="G9519" s="661"/>
      <c r="H9519" s="662"/>
    </row>
    <row r="9520" spans="1:8" s="240" customFormat="1">
      <c r="A9520" s="270"/>
      <c r="B9520" s="271"/>
      <c r="C9520" s="270"/>
      <c r="D9520" s="272"/>
      <c r="E9520" s="247"/>
      <c r="F9520" s="273"/>
      <c r="G9520" s="661"/>
      <c r="H9520" s="662"/>
    </row>
    <row r="9521" spans="1:8" s="240" customFormat="1">
      <c r="A9521" s="270"/>
      <c r="B9521" s="271"/>
      <c r="C9521" s="270"/>
      <c r="D9521" s="272"/>
      <c r="E9521" s="247"/>
      <c r="F9521" s="273"/>
      <c r="G9521" s="661"/>
      <c r="H9521" s="662"/>
    </row>
    <row r="9522" spans="1:8" s="240" customFormat="1">
      <c r="A9522" s="270"/>
      <c r="B9522" s="271"/>
      <c r="C9522" s="270"/>
      <c r="D9522" s="272"/>
      <c r="E9522" s="247"/>
      <c r="F9522" s="273"/>
      <c r="G9522" s="661"/>
      <c r="H9522" s="662"/>
    </row>
    <row r="9523" spans="1:8" s="240" customFormat="1">
      <c r="A9523" s="270"/>
      <c r="B9523" s="271"/>
      <c r="C9523" s="270"/>
      <c r="D9523" s="272"/>
      <c r="E9523" s="247"/>
      <c r="F9523" s="273"/>
      <c r="G9523" s="661"/>
      <c r="H9523" s="662"/>
    </row>
    <row r="9524" spans="1:8" s="240" customFormat="1">
      <c r="A9524" s="270"/>
      <c r="B9524" s="271"/>
      <c r="C9524" s="270"/>
      <c r="D9524" s="272"/>
      <c r="E9524" s="247"/>
      <c r="F9524" s="273"/>
      <c r="G9524" s="661"/>
      <c r="H9524" s="662"/>
    </row>
    <row r="9525" spans="1:8" s="240" customFormat="1">
      <c r="A9525" s="270"/>
      <c r="B9525" s="271"/>
      <c r="C9525" s="270"/>
      <c r="D9525" s="272"/>
      <c r="E9525" s="247"/>
      <c r="F9525" s="273"/>
      <c r="G9525" s="661"/>
      <c r="H9525" s="662"/>
    </row>
    <row r="9526" spans="1:8" s="240" customFormat="1">
      <c r="A9526" s="270"/>
      <c r="B9526" s="271"/>
      <c r="C9526" s="270"/>
      <c r="D9526" s="272"/>
      <c r="E9526" s="247"/>
      <c r="F9526" s="273"/>
      <c r="G9526" s="661"/>
      <c r="H9526" s="662"/>
    </row>
    <row r="9527" spans="1:8" s="240" customFormat="1">
      <c r="A9527" s="270"/>
      <c r="B9527" s="271"/>
      <c r="C9527" s="270"/>
      <c r="D9527" s="272"/>
      <c r="E9527" s="247"/>
      <c r="F9527" s="273"/>
      <c r="G9527" s="661"/>
      <c r="H9527" s="662"/>
    </row>
    <row r="9528" spans="1:8" s="240" customFormat="1">
      <c r="A9528" s="270"/>
      <c r="B9528" s="271"/>
      <c r="C9528" s="270"/>
      <c r="D9528" s="272"/>
      <c r="E9528" s="247"/>
      <c r="F9528" s="273"/>
      <c r="G9528" s="661"/>
      <c r="H9528" s="662"/>
    </row>
    <row r="9529" spans="1:8" s="240" customFormat="1">
      <c r="A9529" s="270"/>
      <c r="B9529" s="271"/>
      <c r="C9529" s="270"/>
      <c r="D9529" s="272"/>
      <c r="E9529" s="247"/>
      <c r="F9529" s="273"/>
      <c r="G9529" s="661"/>
      <c r="H9529" s="662"/>
    </row>
    <row r="9530" spans="1:8" s="240" customFormat="1">
      <c r="A9530" s="270"/>
      <c r="B9530" s="271"/>
      <c r="C9530" s="270"/>
      <c r="D9530" s="272"/>
      <c r="E9530" s="247"/>
      <c r="F9530" s="273"/>
      <c r="G9530" s="661"/>
      <c r="H9530" s="662"/>
    </row>
    <row r="9531" spans="1:8" s="240" customFormat="1">
      <c r="A9531" s="270"/>
      <c r="B9531" s="271"/>
      <c r="C9531" s="270"/>
      <c r="D9531" s="272"/>
      <c r="E9531" s="247"/>
      <c r="F9531" s="273"/>
      <c r="G9531" s="661"/>
      <c r="H9531" s="662"/>
    </row>
    <row r="9532" spans="1:8" s="240" customFormat="1">
      <c r="A9532" s="270"/>
      <c r="B9532" s="271"/>
      <c r="C9532" s="270"/>
      <c r="D9532" s="272"/>
      <c r="E9532" s="247"/>
      <c r="F9532" s="273"/>
      <c r="G9532" s="661"/>
      <c r="H9532" s="662"/>
    </row>
    <row r="9533" spans="1:8" s="240" customFormat="1">
      <c r="A9533" s="270"/>
      <c r="B9533" s="271"/>
      <c r="C9533" s="270"/>
      <c r="D9533" s="272"/>
      <c r="E9533" s="247"/>
      <c r="F9533" s="273"/>
      <c r="G9533" s="661"/>
      <c r="H9533" s="662"/>
    </row>
    <row r="9534" spans="1:8" s="240" customFormat="1">
      <c r="A9534" s="270"/>
      <c r="B9534" s="271"/>
      <c r="C9534" s="270"/>
      <c r="D9534" s="272"/>
      <c r="E9534" s="247"/>
      <c r="F9534" s="273"/>
      <c r="G9534" s="661"/>
      <c r="H9534" s="662"/>
    </row>
    <row r="9535" spans="1:8" s="240" customFormat="1">
      <c r="A9535" s="270"/>
      <c r="B9535" s="271"/>
      <c r="C9535" s="270"/>
      <c r="D9535" s="272"/>
      <c r="E9535" s="247"/>
      <c r="F9535" s="273"/>
      <c r="G9535" s="661"/>
      <c r="H9535" s="662"/>
    </row>
    <row r="9536" spans="1:8" s="240" customFormat="1">
      <c r="A9536" s="270"/>
      <c r="B9536" s="271"/>
      <c r="C9536" s="270"/>
      <c r="D9536" s="272"/>
      <c r="E9536" s="247"/>
      <c r="F9536" s="273"/>
      <c r="G9536" s="661"/>
      <c r="H9536" s="662"/>
    </row>
    <row r="9537" spans="1:8" s="240" customFormat="1">
      <c r="A9537" s="270"/>
      <c r="B9537" s="271"/>
      <c r="C9537" s="270"/>
      <c r="D9537" s="272"/>
      <c r="E9537" s="247"/>
      <c r="F9537" s="273"/>
      <c r="G9537" s="661"/>
      <c r="H9537" s="662"/>
    </row>
    <row r="9538" spans="1:8" s="240" customFormat="1">
      <c r="A9538" s="270"/>
      <c r="B9538" s="271"/>
      <c r="C9538" s="270"/>
      <c r="D9538" s="272"/>
      <c r="E9538" s="247"/>
      <c r="F9538" s="273"/>
      <c r="G9538" s="661"/>
      <c r="H9538" s="662"/>
    </row>
    <row r="9539" spans="1:8" s="240" customFormat="1">
      <c r="A9539" s="270"/>
      <c r="B9539" s="271"/>
      <c r="C9539" s="270"/>
      <c r="D9539" s="272"/>
      <c r="E9539" s="247"/>
      <c r="F9539" s="273"/>
      <c r="G9539" s="661"/>
      <c r="H9539" s="662"/>
    </row>
    <row r="9540" spans="1:8" s="240" customFormat="1">
      <c r="A9540" s="270"/>
      <c r="B9540" s="271"/>
      <c r="C9540" s="270"/>
      <c r="D9540" s="272"/>
      <c r="E9540" s="247"/>
      <c r="F9540" s="273"/>
      <c r="G9540" s="661"/>
      <c r="H9540" s="662"/>
    </row>
    <row r="9541" spans="1:8" s="240" customFormat="1">
      <c r="A9541" s="270"/>
      <c r="B9541" s="271"/>
      <c r="C9541" s="270"/>
      <c r="D9541" s="272"/>
      <c r="E9541" s="247"/>
      <c r="F9541" s="273"/>
      <c r="G9541" s="661"/>
      <c r="H9541" s="662"/>
    </row>
    <row r="9542" spans="1:8" s="240" customFormat="1">
      <c r="A9542" s="270"/>
      <c r="B9542" s="271"/>
      <c r="C9542" s="270"/>
      <c r="D9542" s="272"/>
      <c r="E9542" s="247"/>
      <c r="F9542" s="273"/>
      <c r="G9542" s="661"/>
      <c r="H9542" s="662"/>
    </row>
    <row r="9543" spans="1:8" s="240" customFormat="1">
      <c r="A9543" s="270"/>
      <c r="B9543" s="271"/>
      <c r="C9543" s="270"/>
      <c r="D9543" s="272"/>
      <c r="E9543" s="247"/>
      <c r="F9543" s="273"/>
      <c r="G9543" s="661"/>
      <c r="H9543" s="662"/>
    </row>
    <row r="9544" spans="1:8" s="240" customFormat="1">
      <c r="A9544" s="270"/>
      <c r="B9544" s="271"/>
      <c r="C9544" s="270"/>
      <c r="D9544" s="272"/>
      <c r="E9544" s="247"/>
      <c r="F9544" s="273"/>
      <c r="G9544" s="661"/>
      <c r="H9544" s="662"/>
    </row>
    <row r="9545" spans="1:8" s="240" customFormat="1">
      <c r="A9545" s="270"/>
      <c r="B9545" s="271"/>
      <c r="C9545" s="270"/>
      <c r="D9545" s="272"/>
      <c r="E9545" s="247"/>
      <c r="F9545" s="273"/>
      <c r="G9545" s="661"/>
      <c r="H9545" s="662"/>
    </row>
    <row r="9546" spans="1:8" s="240" customFormat="1">
      <c r="A9546" s="270"/>
      <c r="B9546" s="271"/>
      <c r="C9546" s="270"/>
      <c r="D9546" s="272"/>
      <c r="E9546" s="247"/>
      <c r="F9546" s="273"/>
      <c r="G9546" s="661"/>
      <c r="H9546" s="662"/>
    </row>
    <row r="9547" spans="1:8" s="240" customFormat="1">
      <c r="A9547" s="270"/>
      <c r="B9547" s="271"/>
      <c r="C9547" s="270"/>
      <c r="D9547" s="272"/>
      <c r="E9547" s="247"/>
      <c r="F9547" s="273"/>
      <c r="G9547" s="661"/>
      <c r="H9547" s="662"/>
    </row>
    <row r="9548" spans="1:8" s="240" customFormat="1">
      <c r="A9548" s="270"/>
      <c r="B9548" s="271"/>
      <c r="C9548" s="270"/>
      <c r="D9548" s="272"/>
      <c r="E9548" s="247"/>
      <c r="F9548" s="273"/>
      <c r="G9548" s="661"/>
      <c r="H9548" s="662"/>
    </row>
    <row r="9549" spans="1:8" s="240" customFormat="1">
      <c r="A9549" s="270"/>
      <c r="B9549" s="271"/>
      <c r="C9549" s="270"/>
      <c r="D9549" s="272"/>
      <c r="E9549" s="247"/>
      <c r="F9549" s="273"/>
      <c r="G9549" s="661"/>
      <c r="H9549" s="662"/>
    </row>
    <row r="9550" spans="1:8" s="240" customFormat="1">
      <c r="A9550" s="270"/>
      <c r="B9550" s="271"/>
      <c r="C9550" s="270"/>
      <c r="D9550" s="272"/>
      <c r="E9550" s="247"/>
      <c r="F9550" s="273"/>
      <c r="G9550" s="661"/>
      <c r="H9550" s="662"/>
    </row>
    <row r="9551" spans="1:8" s="240" customFormat="1">
      <c r="A9551" s="270"/>
      <c r="B9551" s="271"/>
      <c r="C9551" s="270"/>
      <c r="D9551" s="272"/>
      <c r="E9551" s="247"/>
      <c r="F9551" s="273"/>
      <c r="G9551" s="661"/>
      <c r="H9551" s="662"/>
    </row>
    <row r="9552" spans="1:8" s="240" customFormat="1">
      <c r="A9552" s="270"/>
      <c r="B9552" s="271"/>
      <c r="C9552" s="270"/>
      <c r="D9552" s="272"/>
      <c r="E9552" s="247"/>
      <c r="F9552" s="273"/>
      <c r="G9552" s="661"/>
      <c r="H9552" s="662"/>
    </row>
    <row r="9553" spans="1:8" s="240" customFormat="1">
      <c r="A9553" s="270"/>
      <c r="B9553" s="271"/>
      <c r="C9553" s="270"/>
      <c r="D9553" s="272"/>
      <c r="E9553" s="247"/>
      <c r="F9553" s="273"/>
      <c r="G9553" s="661"/>
      <c r="H9553" s="662"/>
    </row>
    <row r="9554" spans="1:8" s="240" customFormat="1">
      <c r="A9554" s="270"/>
      <c r="B9554" s="271"/>
      <c r="C9554" s="270"/>
      <c r="D9554" s="272"/>
      <c r="E9554" s="247"/>
      <c r="F9554" s="273"/>
      <c r="G9554" s="661"/>
      <c r="H9554" s="662"/>
    </row>
    <row r="9555" spans="1:8" s="240" customFormat="1">
      <c r="A9555" s="270"/>
      <c r="B9555" s="271"/>
      <c r="C9555" s="270"/>
      <c r="D9555" s="272"/>
      <c r="E9555" s="247"/>
      <c r="F9555" s="273"/>
      <c r="G9555" s="661"/>
      <c r="H9555" s="662"/>
    </row>
    <row r="9556" spans="1:8" s="240" customFormat="1">
      <c r="A9556" s="270"/>
      <c r="B9556" s="271"/>
      <c r="C9556" s="270"/>
      <c r="D9556" s="272"/>
      <c r="E9556" s="247"/>
      <c r="F9556" s="273"/>
      <c r="G9556" s="661"/>
      <c r="H9556" s="662"/>
    </row>
    <row r="9557" spans="1:8" s="240" customFormat="1">
      <c r="A9557" s="270"/>
      <c r="B9557" s="271"/>
      <c r="C9557" s="270"/>
      <c r="D9557" s="272"/>
      <c r="E9557" s="247"/>
      <c r="F9557" s="273"/>
      <c r="G9557" s="661"/>
      <c r="H9557" s="662"/>
    </row>
    <row r="9558" spans="1:8" s="240" customFormat="1">
      <c r="A9558" s="270"/>
      <c r="B9558" s="271"/>
      <c r="C9558" s="270"/>
      <c r="D9558" s="272"/>
      <c r="E9558" s="247"/>
      <c r="F9558" s="273"/>
      <c r="G9558" s="661"/>
      <c r="H9558" s="662"/>
    </row>
    <row r="9559" spans="1:8" s="240" customFormat="1">
      <c r="A9559" s="270"/>
      <c r="B9559" s="271"/>
      <c r="C9559" s="270"/>
      <c r="D9559" s="272"/>
      <c r="E9559" s="247"/>
      <c r="F9559" s="273"/>
      <c r="G9559" s="661"/>
      <c r="H9559" s="662"/>
    </row>
    <row r="9560" spans="1:8" s="240" customFormat="1">
      <c r="A9560" s="270"/>
      <c r="B9560" s="271"/>
      <c r="C9560" s="270"/>
      <c r="D9560" s="272"/>
      <c r="E9560" s="247"/>
      <c r="F9560" s="273"/>
      <c r="G9560" s="661"/>
      <c r="H9560" s="662"/>
    </row>
    <row r="9561" spans="1:8" s="240" customFormat="1">
      <c r="A9561" s="270"/>
      <c r="B9561" s="271"/>
      <c r="C9561" s="270"/>
      <c r="D9561" s="272"/>
      <c r="E9561" s="247"/>
      <c r="F9561" s="273"/>
      <c r="G9561" s="661"/>
      <c r="H9561" s="662"/>
    </row>
    <row r="9562" spans="1:8" s="240" customFormat="1">
      <c r="A9562" s="270"/>
      <c r="B9562" s="271"/>
      <c r="C9562" s="270"/>
      <c r="D9562" s="272"/>
      <c r="E9562" s="247"/>
      <c r="F9562" s="273"/>
      <c r="G9562" s="661"/>
      <c r="H9562" s="662"/>
    </row>
    <row r="9563" spans="1:8" s="240" customFormat="1">
      <c r="A9563" s="270"/>
      <c r="B9563" s="271"/>
      <c r="C9563" s="270"/>
      <c r="D9563" s="272"/>
      <c r="E9563" s="247"/>
      <c r="F9563" s="273"/>
      <c r="G9563" s="661"/>
      <c r="H9563" s="662"/>
    </row>
    <row r="9564" spans="1:8" s="240" customFormat="1">
      <c r="A9564" s="270"/>
      <c r="B9564" s="271"/>
      <c r="C9564" s="270"/>
      <c r="D9564" s="272"/>
      <c r="E9564" s="247"/>
      <c r="F9564" s="273"/>
      <c r="G9564" s="661"/>
      <c r="H9564" s="662"/>
    </row>
    <row r="9565" spans="1:8" s="240" customFormat="1">
      <c r="A9565" s="270"/>
      <c r="B9565" s="271"/>
      <c r="C9565" s="270"/>
      <c r="D9565" s="272"/>
      <c r="E9565" s="247"/>
      <c r="F9565" s="273"/>
      <c r="G9565" s="661"/>
      <c r="H9565" s="662"/>
    </row>
    <row r="9566" spans="1:8" s="240" customFormat="1">
      <c r="A9566" s="270"/>
      <c r="B9566" s="271"/>
      <c r="C9566" s="270"/>
      <c r="D9566" s="272"/>
      <c r="E9566" s="247"/>
      <c r="F9566" s="273"/>
      <c r="G9566" s="661"/>
      <c r="H9566" s="662"/>
    </row>
    <row r="9567" spans="1:8" s="240" customFormat="1">
      <c r="A9567" s="270"/>
      <c r="B9567" s="271"/>
      <c r="C9567" s="270"/>
      <c r="D9567" s="272"/>
      <c r="E9567" s="247"/>
      <c r="F9567" s="273"/>
      <c r="G9567" s="661"/>
      <c r="H9567" s="662"/>
    </row>
    <row r="9568" spans="1:8" s="240" customFormat="1">
      <c r="A9568" s="270"/>
      <c r="B9568" s="271"/>
      <c r="C9568" s="270"/>
      <c r="D9568" s="272"/>
      <c r="E9568" s="247"/>
      <c r="F9568" s="273"/>
      <c r="G9568" s="661"/>
      <c r="H9568" s="662"/>
    </row>
    <row r="9569" spans="1:8" s="240" customFormat="1">
      <c r="A9569" s="270"/>
      <c r="B9569" s="271"/>
      <c r="C9569" s="270"/>
      <c r="D9569" s="272"/>
      <c r="E9569" s="247"/>
      <c r="F9569" s="273"/>
      <c r="G9569" s="661"/>
      <c r="H9569" s="662"/>
    </row>
    <row r="9570" spans="1:8" s="240" customFormat="1">
      <c r="A9570" s="270"/>
      <c r="B9570" s="271"/>
      <c r="C9570" s="270"/>
      <c r="D9570" s="272"/>
      <c r="E9570" s="247"/>
      <c r="F9570" s="273"/>
      <c r="G9570" s="661"/>
      <c r="H9570" s="662"/>
    </row>
    <row r="9571" spans="1:8" s="240" customFormat="1">
      <c r="A9571" s="270"/>
      <c r="B9571" s="271"/>
      <c r="C9571" s="270"/>
      <c r="D9571" s="272"/>
      <c r="E9571" s="247"/>
      <c r="F9571" s="273"/>
      <c r="G9571" s="661"/>
      <c r="H9571" s="662"/>
    </row>
    <row r="9572" spans="1:8" s="240" customFormat="1">
      <c r="A9572" s="270"/>
      <c r="B9572" s="271"/>
      <c r="C9572" s="270"/>
      <c r="D9572" s="272"/>
      <c r="E9572" s="247"/>
      <c r="F9572" s="273"/>
      <c r="G9572" s="661"/>
      <c r="H9572" s="662"/>
    </row>
    <row r="9573" spans="1:8" s="240" customFormat="1">
      <c r="A9573" s="270"/>
      <c r="B9573" s="271"/>
      <c r="C9573" s="270"/>
      <c r="D9573" s="272"/>
      <c r="E9573" s="247"/>
      <c r="F9573" s="273"/>
      <c r="G9573" s="661"/>
      <c r="H9573" s="662"/>
    </row>
    <row r="9574" spans="1:8" s="240" customFormat="1">
      <c r="A9574" s="270"/>
      <c r="B9574" s="271"/>
      <c r="C9574" s="270"/>
      <c r="D9574" s="272"/>
      <c r="E9574" s="247"/>
      <c r="F9574" s="273"/>
      <c r="G9574" s="661"/>
      <c r="H9574" s="662"/>
    </row>
    <row r="9575" spans="1:8" s="240" customFormat="1">
      <c r="A9575" s="270"/>
      <c r="B9575" s="271"/>
      <c r="C9575" s="270"/>
      <c r="D9575" s="272"/>
      <c r="E9575" s="247"/>
      <c r="F9575" s="273"/>
      <c r="G9575" s="661"/>
      <c r="H9575" s="662"/>
    </row>
    <row r="9576" spans="1:8" s="240" customFormat="1">
      <c r="A9576" s="270"/>
      <c r="B9576" s="271"/>
      <c r="C9576" s="270"/>
      <c r="D9576" s="272"/>
      <c r="E9576" s="247"/>
      <c r="F9576" s="273"/>
      <c r="G9576" s="661"/>
      <c r="H9576" s="662"/>
    </row>
    <row r="9577" spans="1:8" s="240" customFormat="1">
      <c r="A9577" s="270"/>
      <c r="B9577" s="271"/>
      <c r="C9577" s="270"/>
      <c r="D9577" s="272"/>
      <c r="E9577" s="247"/>
      <c r="F9577" s="273"/>
      <c r="G9577" s="661"/>
      <c r="H9577" s="662"/>
    </row>
    <row r="9578" spans="1:8" s="240" customFormat="1">
      <c r="A9578" s="270"/>
      <c r="B9578" s="271"/>
      <c r="C9578" s="270"/>
      <c r="D9578" s="272"/>
      <c r="E9578" s="247"/>
      <c r="F9578" s="273"/>
      <c r="G9578" s="661"/>
      <c r="H9578" s="662"/>
    </row>
    <row r="9579" spans="1:8" s="240" customFormat="1">
      <c r="A9579" s="270"/>
      <c r="B9579" s="271"/>
      <c r="C9579" s="270"/>
      <c r="D9579" s="272"/>
      <c r="E9579" s="247"/>
      <c r="F9579" s="273"/>
      <c r="G9579" s="661"/>
      <c r="H9579" s="662"/>
    </row>
    <row r="9580" spans="1:8" s="240" customFormat="1">
      <c r="A9580" s="270"/>
      <c r="B9580" s="271"/>
      <c r="C9580" s="270"/>
      <c r="D9580" s="272"/>
      <c r="E9580" s="247"/>
      <c r="F9580" s="273"/>
      <c r="G9580" s="661"/>
      <c r="H9580" s="662"/>
    </row>
    <row r="9581" spans="1:8" s="240" customFormat="1">
      <c r="A9581" s="270"/>
      <c r="B9581" s="271"/>
      <c r="C9581" s="270"/>
      <c r="D9581" s="272"/>
      <c r="E9581" s="247"/>
      <c r="F9581" s="273"/>
      <c r="G9581" s="661"/>
      <c r="H9581" s="662"/>
    </row>
    <row r="9582" spans="1:8" s="240" customFormat="1">
      <c r="A9582" s="270"/>
      <c r="B9582" s="271"/>
      <c r="C9582" s="270"/>
      <c r="D9582" s="272"/>
      <c r="E9582" s="247"/>
      <c r="F9582" s="273"/>
      <c r="G9582" s="661"/>
      <c r="H9582" s="662"/>
    </row>
    <row r="9583" spans="1:8" s="240" customFormat="1">
      <c r="A9583" s="270"/>
      <c r="B9583" s="271"/>
      <c r="C9583" s="270"/>
      <c r="D9583" s="272"/>
      <c r="E9583" s="247"/>
      <c r="F9583" s="273"/>
      <c r="G9583" s="661"/>
      <c r="H9583" s="662"/>
    </row>
    <row r="9584" spans="1:8" s="240" customFormat="1">
      <c r="A9584" s="270"/>
      <c r="B9584" s="271"/>
      <c r="C9584" s="270"/>
      <c r="D9584" s="272"/>
      <c r="E9584" s="247"/>
      <c r="F9584" s="273"/>
      <c r="G9584" s="661"/>
      <c r="H9584" s="662"/>
    </row>
    <row r="9585" spans="1:8" s="240" customFormat="1">
      <c r="A9585" s="270"/>
      <c r="B9585" s="271"/>
      <c r="C9585" s="270"/>
      <c r="D9585" s="272"/>
      <c r="E9585" s="247"/>
      <c r="F9585" s="273"/>
      <c r="G9585" s="661"/>
      <c r="H9585" s="662"/>
    </row>
    <row r="9586" spans="1:8" s="240" customFormat="1">
      <c r="A9586" s="270"/>
      <c r="B9586" s="271"/>
      <c r="C9586" s="270"/>
      <c r="D9586" s="272"/>
      <c r="E9586" s="247"/>
      <c r="F9586" s="273"/>
      <c r="G9586" s="661"/>
      <c r="H9586" s="662"/>
    </row>
    <row r="9587" spans="1:8" s="240" customFormat="1">
      <c r="A9587" s="270"/>
      <c r="B9587" s="271"/>
      <c r="C9587" s="270"/>
      <c r="D9587" s="272"/>
      <c r="E9587" s="247"/>
      <c r="F9587" s="273"/>
      <c r="G9587" s="661"/>
      <c r="H9587" s="662"/>
    </row>
    <row r="9588" spans="1:8" s="240" customFormat="1">
      <c r="A9588" s="270"/>
      <c r="B9588" s="271"/>
      <c r="C9588" s="270"/>
      <c r="D9588" s="272"/>
      <c r="E9588" s="247"/>
      <c r="F9588" s="273"/>
      <c r="G9588" s="661"/>
      <c r="H9588" s="662"/>
    </row>
    <row r="9589" spans="1:8" s="240" customFormat="1">
      <c r="A9589" s="270"/>
      <c r="B9589" s="271"/>
      <c r="C9589" s="270"/>
      <c r="D9589" s="272"/>
      <c r="E9589" s="247"/>
      <c r="F9589" s="273"/>
      <c r="G9589" s="661"/>
      <c r="H9589" s="662"/>
    </row>
    <row r="9590" spans="1:8" s="240" customFormat="1">
      <c r="A9590" s="270"/>
      <c r="B9590" s="271"/>
      <c r="C9590" s="270"/>
      <c r="D9590" s="272"/>
      <c r="E9590" s="247"/>
      <c r="F9590" s="273"/>
      <c r="G9590" s="661"/>
      <c r="H9590" s="662"/>
    </row>
    <row r="9591" spans="1:8" s="240" customFormat="1">
      <c r="A9591" s="270"/>
      <c r="B9591" s="271"/>
      <c r="C9591" s="270"/>
      <c r="D9591" s="272"/>
      <c r="E9591" s="247"/>
      <c r="F9591" s="273"/>
      <c r="G9591" s="661"/>
      <c r="H9591" s="662"/>
    </row>
    <row r="9592" spans="1:8" s="240" customFormat="1">
      <c r="A9592" s="270"/>
      <c r="B9592" s="271"/>
      <c r="C9592" s="270"/>
      <c r="D9592" s="272"/>
      <c r="E9592" s="247"/>
      <c r="F9592" s="273"/>
      <c r="G9592" s="661"/>
      <c r="H9592" s="662"/>
    </row>
    <row r="9593" spans="1:8" s="240" customFormat="1">
      <c r="A9593" s="270"/>
      <c r="B9593" s="271"/>
      <c r="C9593" s="270"/>
      <c r="D9593" s="272"/>
      <c r="E9593" s="247"/>
      <c r="F9593" s="273"/>
      <c r="G9593" s="661"/>
      <c r="H9593" s="662"/>
    </row>
    <row r="9594" spans="1:8" s="240" customFormat="1">
      <c r="A9594" s="270"/>
      <c r="B9594" s="271"/>
      <c r="C9594" s="270"/>
      <c r="D9594" s="272"/>
      <c r="E9594" s="247"/>
      <c r="F9594" s="273"/>
      <c r="G9594" s="661"/>
      <c r="H9594" s="662"/>
    </row>
    <row r="9595" spans="1:8" s="240" customFormat="1">
      <c r="A9595" s="270"/>
      <c r="B9595" s="271"/>
      <c r="C9595" s="270"/>
      <c r="D9595" s="272"/>
      <c r="E9595" s="247"/>
      <c r="F9595" s="273"/>
      <c r="G9595" s="661"/>
      <c r="H9595" s="662"/>
    </row>
    <row r="9596" spans="1:8" s="240" customFormat="1">
      <c r="A9596" s="270"/>
      <c r="B9596" s="271"/>
      <c r="C9596" s="270"/>
      <c r="D9596" s="272"/>
      <c r="E9596" s="247"/>
      <c r="F9596" s="273"/>
      <c r="G9596" s="661"/>
      <c r="H9596" s="662"/>
    </row>
    <row r="9597" spans="1:8" s="240" customFormat="1">
      <c r="A9597" s="270"/>
      <c r="B9597" s="271"/>
      <c r="C9597" s="270"/>
      <c r="D9597" s="272"/>
      <c r="E9597" s="247"/>
      <c r="F9597" s="273"/>
      <c r="G9597" s="661"/>
      <c r="H9597" s="662"/>
    </row>
    <row r="9598" spans="1:8" s="240" customFormat="1">
      <c r="A9598" s="270"/>
      <c r="B9598" s="271"/>
      <c r="C9598" s="270"/>
      <c r="D9598" s="272"/>
      <c r="E9598" s="247"/>
      <c r="F9598" s="273"/>
      <c r="G9598" s="661"/>
      <c r="H9598" s="662"/>
    </row>
    <row r="9599" spans="1:8" s="240" customFormat="1">
      <c r="A9599" s="270"/>
      <c r="B9599" s="271"/>
      <c r="C9599" s="270"/>
      <c r="D9599" s="272"/>
      <c r="E9599" s="247"/>
      <c r="F9599" s="273"/>
      <c r="G9599" s="661"/>
      <c r="H9599" s="662"/>
    </row>
    <row r="9600" spans="1:8" s="240" customFormat="1">
      <c r="A9600" s="270"/>
      <c r="B9600" s="271"/>
      <c r="C9600" s="270"/>
      <c r="D9600" s="272"/>
      <c r="E9600" s="247"/>
      <c r="F9600" s="273"/>
      <c r="G9600" s="661"/>
      <c r="H9600" s="662"/>
    </row>
    <row r="9601" spans="1:8" s="240" customFormat="1">
      <c r="A9601" s="270"/>
      <c r="B9601" s="271"/>
      <c r="C9601" s="270"/>
      <c r="D9601" s="272"/>
      <c r="E9601" s="247"/>
      <c r="F9601" s="273"/>
      <c r="G9601" s="661"/>
      <c r="H9601" s="662"/>
    </row>
    <row r="9602" spans="1:8" s="240" customFormat="1">
      <c r="A9602" s="270"/>
      <c r="B9602" s="271"/>
      <c r="C9602" s="270"/>
      <c r="D9602" s="272"/>
      <c r="E9602" s="247"/>
      <c r="F9602" s="273"/>
      <c r="G9602" s="661"/>
      <c r="H9602" s="662"/>
    </row>
    <row r="9603" spans="1:8" s="240" customFormat="1">
      <c r="A9603" s="270"/>
      <c r="B9603" s="271"/>
      <c r="C9603" s="270"/>
      <c r="D9603" s="272"/>
      <c r="E9603" s="247"/>
      <c r="F9603" s="273"/>
      <c r="G9603" s="661"/>
      <c r="H9603" s="662"/>
    </row>
    <row r="9604" spans="1:8" s="240" customFormat="1">
      <c r="A9604" s="270"/>
      <c r="B9604" s="271"/>
      <c r="C9604" s="270"/>
      <c r="D9604" s="272"/>
      <c r="E9604" s="247"/>
      <c r="F9604" s="273"/>
      <c r="G9604" s="661"/>
      <c r="H9604" s="662"/>
    </row>
    <row r="9605" spans="1:8" s="240" customFormat="1">
      <c r="A9605" s="270"/>
      <c r="B9605" s="271"/>
      <c r="C9605" s="270"/>
      <c r="D9605" s="272"/>
      <c r="E9605" s="247"/>
      <c r="F9605" s="273"/>
      <c r="G9605" s="661"/>
      <c r="H9605" s="662"/>
    </row>
    <row r="9606" spans="1:8" s="240" customFormat="1">
      <c r="A9606" s="270"/>
      <c r="B9606" s="271"/>
      <c r="C9606" s="270"/>
      <c r="D9606" s="272"/>
      <c r="E9606" s="247"/>
      <c r="F9606" s="273"/>
      <c r="G9606" s="661"/>
      <c r="H9606" s="662"/>
    </row>
    <row r="9607" spans="1:8" s="240" customFormat="1">
      <c r="A9607" s="270"/>
      <c r="B9607" s="271"/>
      <c r="C9607" s="270"/>
      <c r="D9607" s="272"/>
      <c r="E9607" s="247"/>
      <c r="F9607" s="273"/>
      <c r="G9607" s="661"/>
      <c r="H9607" s="662"/>
    </row>
    <row r="9608" spans="1:8" s="240" customFormat="1">
      <c r="A9608" s="270"/>
      <c r="B9608" s="271"/>
      <c r="C9608" s="270"/>
      <c r="D9608" s="272"/>
      <c r="E9608" s="247"/>
      <c r="F9608" s="273"/>
      <c r="G9608" s="661"/>
      <c r="H9608" s="662"/>
    </row>
    <row r="9609" spans="1:8" s="240" customFormat="1">
      <c r="A9609" s="270"/>
      <c r="B9609" s="271"/>
      <c r="C9609" s="270"/>
      <c r="D9609" s="272"/>
      <c r="E9609" s="247"/>
      <c r="F9609" s="273"/>
      <c r="G9609" s="661"/>
      <c r="H9609" s="662"/>
    </row>
    <row r="9610" spans="1:8" s="240" customFormat="1">
      <c r="A9610" s="270"/>
      <c r="B9610" s="271"/>
      <c r="C9610" s="270"/>
      <c r="D9610" s="272"/>
      <c r="E9610" s="247"/>
      <c r="F9610" s="273"/>
      <c r="G9610" s="661"/>
      <c r="H9610" s="662"/>
    </row>
    <row r="9611" spans="1:8" s="240" customFormat="1">
      <c r="A9611" s="270"/>
      <c r="B9611" s="271"/>
      <c r="C9611" s="270"/>
      <c r="D9611" s="272"/>
      <c r="E9611" s="247"/>
      <c r="F9611" s="273"/>
      <c r="G9611" s="661"/>
      <c r="H9611" s="662"/>
    </row>
    <row r="9612" spans="1:8" s="240" customFormat="1">
      <c r="A9612" s="270"/>
      <c r="B9612" s="271"/>
      <c r="C9612" s="270"/>
      <c r="D9612" s="272"/>
      <c r="E9612" s="247"/>
      <c r="F9612" s="273"/>
      <c r="G9612" s="661"/>
      <c r="H9612" s="662"/>
    </row>
    <row r="9613" spans="1:8" s="240" customFormat="1">
      <c r="A9613" s="270"/>
      <c r="B9613" s="271"/>
      <c r="C9613" s="270"/>
      <c r="D9613" s="272"/>
      <c r="E9613" s="247"/>
      <c r="F9613" s="273"/>
      <c r="G9613" s="661"/>
      <c r="H9613" s="662"/>
    </row>
    <row r="9614" spans="1:8" s="240" customFormat="1">
      <c r="A9614" s="270"/>
      <c r="B9614" s="271"/>
      <c r="C9614" s="270"/>
      <c r="D9614" s="272"/>
      <c r="E9614" s="247"/>
      <c r="F9614" s="273"/>
      <c r="G9614" s="661"/>
      <c r="H9614" s="662"/>
    </row>
    <row r="9615" spans="1:8" s="240" customFormat="1">
      <c r="A9615" s="270"/>
      <c r="B9615" s="271"/>
      <c r="C9615" s="270"/>
      <c r="D9615" s="272"/>
      <c r="E9615" s="247"/>
      <c r="F9615" s="273"/>
      <c r="G9615" s="661"/>
      <c r="H9615" s="662"/>
    </row>
    <row r="9616" spans="1:8" s="240" customFormat="1">
      <c r="A9616" s="270"/>
      <c r="B9616" s="271"/>
      <c r="C9616" s="270"/>
      <c r="D9616" s="272"/>
      <c r="E9616" s="247"/>
      <c r="F9616" s="273"/>
      <c r="G9616" s="661"/>
      <c r="H9616" s="662"/>
    </row>
    <row r="9617" spans="1:8" s="240" customFormat="1">
      <c r="A9617" s="270"/>
      <c r="B9617" s="271"/>
      <c r="C9617" s="270"/>
      <c r="D9617" s="272"/>
      <c r="E9617" s="247"/>
      <c r="F9617" s="273"/>
      <c r="G9617" s="661"/>
      <c r="H9617" s="662"/>
    </row>
    <row r="9618" spans="1:8" s="240" customFormat="1">
      <c r="A9618" s="270"/>
      <c r="B9618" s="271"/>
      <c r="C9618" s="270"/>
      <c r="D9618" s="272"/>
      <c r="E9618" s="247"/>
      <c r="F9618" s="273"/>
      <c r="G9618" s="661"/>
      <c r="H9618" s="662"/>
    </row>
    <row r="9619" spans="1:8" s="240" customFormat="1">
      <c r="A9619" s="270"/>
      <c r="B9619" s="271"/>
      <c r="C9619" s="270"/>
      <c r="D9619" s="272"/>
      <c r="E9619" s="247"/>
      <c r="F9619" s="273"/>
      <c r="G9619" s="661"/>
      <c r="H9619" s="662"/>
    </row>
    <row r="9620" spans="1:8" s="240" customFormat="1">
      <c r="A9620" s="270"/>
      <c r="B9620" s="271"/>
      <c r="C9620" s="270"/>
      <c r="D9620" s="272"/>
      <c r="E9620" s="247"/>
      <c r="F9620" s="273"/>
      <c r="G9620" s="661"/>
      <c r="H9620" s="662"/>
    </row>
    <row r="9621" spans="1:8" s="240" customFormat="1">
      <c r="A9621" s="270"/>
      <c r="B9621" s="271"/>
      <c r="C9621" s="270"/>
      <c r="D9621" s="272"/>
      <c r="E9621" s="247"/>
      <c r="F9621" s="273"/>
      <c r="G9621" s="661"/>
      <c r="H9621" s="662"/>
    </row>
    <row r="9622" spans="1:8" s="240" customFormat="1">
      <c r="A9622" s="270"/>
      <c r="B9622" s="271"/>
      <c r="C9622" s="270"/>
      <c r="D9622" s="272"/>
      <c r="E9622" s="247"/>
      <c r="F9622" s="273"/>
      <c r="G9622" s="661"/>
      <c r="H9622" s="662"/>
    </row>
    <row r="9623" spans="1:8" s="240" customFormat="1">
      <c r="A9623" s="270"/>
      <c r="B9623" s="271"/>
      <c r="C9623" s="270"/>
      <c r="D9623" s="272"/>
      <c r="E9623" s="247"/>
      <c r="F9623" s="273"/>
      <c r="G9623" s="661"/>
      <c r="H9623" s="662"/>
    </row>
    <row r="9624" spans="1:8" s="240" customFormat="1">
      <c r="A9624" s="270"/>
      <c r="B9624" s="271"/>
      <c r="C9624" s="270"/>
      <c r="D9624" s="272"/>
      <c r="E9624" s="247"/>
      <c r="F9624" s="273"/>
      <c r="G9624" s="661"/>
      <c r="H9624" s="662"/>
    </row>
    <row r="9625" spans="1:8" s="240" customFormat="1">
      <c r="A9625" s="270"/>
      <c r="B9625" s="271"/>
      <c r="C9625" s="270"/>
      <c r="D9625" s="272"/>
      <c r="E9625" s="247"/>
      <c r="F9625" s="273"/>
      <c r="G9625" s="661"/>
      <c r="H9625" s="662"/>
    </row>
    <row r="9626" spans="1:8" s="240" customFormat="1">
      <c r="A9626" s="270"/>
      <c r="B9626" s="271"/>
      <c r="C9626" s="270"/>
      <c r="D9626" s="272"/>
      <c r="E9626" s="247"/>
      <c r="F9626" s="273"/>
      <c r="G9626" s="661"/>
      <c r="H9626" s="662"/>
    </row>
    <row r="9627" spans="1:8" s="240" customFormat="1">
      <c r="A9627" s="270"/>
      <c r="B9627" s="271"/>
      <c r="C9627" s="270"/>
      <c r="D9627" s="272"/>
      <c r="E9627" s="247"/>
      <c r="F9627" s="273"/>
      <c r="G9627" s="661"/>
      <c r="H9627" s="662"/>
    </row>
    <row r="9628" spans="1:8" s="240" customFormat="1">
      <c r="A9628" s="270"/>
      <c r="B9628" s="271"/>
      <c r="C9628" s="270"/>
      <c r="D9628" s="272"/>
      <c r="E9628" s="247"/>
      <c r="F9628" s="273"/>
      <c r="G9628" s="661"/>
      <c r="H9628" s="662"/>
    </row>
    <row r="9629" spans="1:8" s="240" customFormat="1">
      <c r="A9629" s="270"/>
      <c r="B9629" s="271"/>
      <c r="C9629" s="270"/>
      <c r="D9629" s="272"/>
      <c r="E9629" s="247"/>
      <c r="F9629" s="273"/>
      <c r="G9629" s="661"/>
      <c r="H9629" s="662"/>
    </row>
    <row r="9630" spans="1:8" s="240" customFormat="1">
      <c r="A9630" s="270"/>
      <c r="B9630" s="271"/>
      <c r="C9630" s="270"/>
      <c r="D9630" s="272"/>
      <c r="E9630" s="247"/>
      <c r="F9630" s="273"/>
      <c r="G9630" s="661"/>
      <c r="H9630" s="662"/>
    </row>
    <row r="9631" spans="1:8" s="240" customFormat="1">
      <c r="A9631" s="270"/>
      <c r="B9631" s="271"/>
      <c r="C9631" s="270"/>
      <c r="D9631" s="272"/>
      <c r="E9631" s="247"/>
      <c r="F9631" s="273"/>
      <c r="G9631" s="661"/>
      <c r="H9631" s="662"/>
    </row>
    <row r="9632" spans="1:8" s="240" customFormat="1">
      <c r="A9632" s="270"/>
      <c r="B9632" s="271"/>
      <c r="C9632" s="270"/>
      <c r="D9632" s="272"/>
      <c r="E9632" s="247"/>
      <c r="F9632" s="273"/>
      <c r="G9632" s="661"/>
      <c r="H9632" s="662"/>
    </row>
    <row r="9633" spans="1:8" s="240" customFormat="1">
      <c r="A9633" s="270"/>
      <c r="B9633" s="271"/>
      <c r="C9633" s="270"/>
      <c r="D9633" s="272"/>
      <c r="E9633" s="247"/>
      <c r="F9633" s="273"/>
      <c r="G9633" s="661"/>
      <c r="H9633" s="662"/>
    </row>
    <row r="9634" spans="1:8" s="240" customFormat="1">
      <c r="A9634" s="270"/>
      <c r="B9634" s="271"/>
      <c r="C9634" s="270"/>
      <c r="D9634" s="272"/>
      <c r="E9634" s="247"/>
      <c r="F9634" s="273"/>
      <c r="G9634" s="661"/>
      <c r="H9634" s="662"/>
    </row>
    <row r="9635" spans="1:8" s="240" customFormat="1">
      <c r="A9635" s="270"/>
      <c r="B9635" s="271"/>
      <c r="C9635" s="270"/>
      <c r="D9635" s="272"/>
      <c r="E9635" s="247"/>
      <c r="F9635" s="273"/>
      <c r="G9635" s="661"/>
      <c r="H9635" s="662"/>
    </row>
    <row r="9636" spans="1:8" s="240" customFormat="1">
      <c r="A9636" s="270"/>
      <c r="B9636" s="271"/>
      <c r="C9636" s="270"/>
      <c r="D9636" s="272"/>
      <c r="E9636" s="247"/>
      <c r="F9636" s="273"/>
      <c r="G9636" s="661"/>
      <c r="H9636" s="662"/>
    </row>
    <row r="9637" spans="1:8" s="240" customFormat="1">
      <c r="A9637" s="270"/>
      <c r="B9637" s="271"/>
      <c r="C9637" s="270"/>
      <c r="D9637" s="272"/>
      <c r="E9637" s="247"/>
      <c r="F9637" s="273"/>
      <c r="G9637" s="661"/>
      <c r="H9637" s="662"/>
    </row>
    <row r="9638" spans="1:8" s="240" customFormat="1">
      <c r="A9638" s="270"/>
      <c r="B9638" s="271"/>
      <c r="C9638" s="270"/>
      <c r="D9638" s="272"/>
      <c r="E9638" s="247"/>
      <c r="F9638" s="273"/>
      <c r="G9638" s="661"/>
      <c r="H9638" s="662"/>
    </row>
    <row r="9639" spans="1:8" s="240" customFormat="1">
      <c r="A9639" s="270"/>
      <c r="B9639" s="271"/>
      <c r="C9639" s="270"/>
      <c r="D9639" s="272"/>
      <c r="E9639" s="247"/>
      <c r="F9639" s="273"/>
      <c r="G9639" s="661"/>
      <c r="H9639" s="662"/>
    </row>
    <row r="9640" spans="1:8" s="240" customFormat="1">
      <c r="A9640" s="270"/>
      <c r="B9640" s="271"/>
      <c r="C9640" s="270"/>
      <c r="D9640" s="272"/>
      <c r="E9640" s="247"/>
      <c r="F9640" s="273"/>
      <c r="G9640" s="661"/>
      <c r="H9640" s="662"/>
    </row>
    <row r="9641" spans="1:8" s="240" customFormat="1">
      <c r="A9641" s="270"/>
      <c r="B9641" s="271"/>
      <c r="C9641" s="270"/>
      <c r="D9641" s="272"/>
      <c r="E9641" s="247"/>
      <c r="F9641" s="273"/>
      <c r="G9641" s="661"/>
      <c r="H9641" s="662"/>
    </row>
    <row r="9642" spans="1:8" s="240" customFormat="1">
      <c r="A9642" s="270"/>
      <c r="B9642" s="271"/>
      <c r="C9642" s="270"/>
      <c r="D9642" s="272"/>
      <c r="E9642" s="247"/>
      <c r="F9642" s="273"/>
      <c r="G9642" s="661"/>
      <c r="H9642" s="662"/>
    </row>
    <row r="9643" spans="1:8" s="240" customFormat="1">
      <c r="A9643" s="270"/>
      <c r="B9643" s="271"/>
      <c r="C9643" s="270"/>
      <c r="D9643" s="272"/>
      <c r="E9643" s="247"/>
      <c r="F9643" s="273"/>
      <c r="G9643" s="661"/>
      <c r="H9643" s="662"/>
    </row>
    <row r="9644" spans="1:8" s="240" customFormat="1">
      <c r="A9644" s="270"/>
      <c r="B9644" s="271"/>
      <c r="C9644" s="270"/>
      <c r="D9644" s="272"/>
      <c r="E9644" s="247"/>
      <c r="F9644" s="273"/>
      <c r="G9644" s="661"/>
      <c r="H9644" s="662"/>
    </row>
    <row r="9645" spans="1:8" s="240" customFormat="1">
      <c r="A9645" s="270"/>
      <c r="B9645" s="271"/>
      <c r="C9645" s="270"/>
      <c r="D9645" s="272"/>
      <c r="E9645" s="247"/>
      <c r="F9645" s="273"/>
      <c r="G9645" s="661"/>
      <c r="H9645" s="662"/>
    </row>
    <row r="9646" spans="1:8" s="240" customFormat="1">
      <c r="A9646" s="270"/>
      <c r="B9646" s="271"/>
      <c r="C9646" s="270"/>
      <c r="D9646" s="272"/>
      <c r="E9646" s="247"/>
      <c r="F9646" s="273"/>
      <c r="G9646" s="661"/>
      <c r="H9646" s="662"/>
    </row>
    <row r="9647" spans="1:8" s="240" customFormat="1">
      <c r="A9647" s="270"/>
      <c r="B9647" s="271"/>
      <c r="C9647" s="270"/>
      <c r="D9647" s="272"/>
      <c r="E9647" s="247"/>
      <c r="F9647" s="273"/>
      <c r="G9647" s="661"/>
      <c r="H9647" s="662"/>
    </row>
    <row r="9648" spans="1:8" s="240" customFormat="1">
      <c r="A9648" s="270"/>
      <c r="B9648" s="271"/>
      <c r="C9648" s="270"/>
      <c r="D9648" s="272"/>
      <c r="E9648" s="247"/>
      <c r="F9648" s="273"/>
      <c r="G9648" s="661"/>
      <c r="H9648" s="662"/>
    </row>
    <row r="9649" spans="1:8" s="240" customFormat="1">
      <c r="A9649" s="270"/>
      <c r="B9649" s="271"/>
      <c r="C9649" s="270"/>
      <c r="D9649" s="272"/>
      <c r="E9649" s="247"/>
      <c r="F9649" s="273"/>
      <c r="G9649" s="661"/>
      <c r="H9649" s="662"/>
    </row>
    <row r="9650" spans="1:8" s="240" customFormat="1">
      <c r="A9650" s="270"/>
      <c r="B9650" s="271"/>
      <c r="C9650" s="270"/>
      <c r="D9650" s="272"/>
      <c r="E9650" s="247"/>
      <c r="F9650" s="273"/>
      <c r="G9650" s="661"/>
      <c r="H9650" s="662"/>
    </row>
    <row r="9651" spans="1:8" s="240" customFormat="1">
      <c r="A9651" s="270"/>
      <c r="B9651" s="271"/>
      <c r="C9651" s="270"/>
      <c r="D9651" s="272"/>
      <c r="E9651" s="247"/>
      <c r="F9651" s="273"/>
      <c r="G9651" s="661"/>
      <c r="H9651" s="662"/>
    </row>
    <row r="9652" spans="1:8" s="240" customFormat="1">
      <c r="A9652" s="270"/>
      <c r="B9652" s="271"/>
      <c r="C9652" s="270"/>
      <c r="D9652" s="272"/>
      <c r="E9652" s="247"/>
      <c r="F9652" s="273"/>
      <c r="G9652" s="661"/>
      <c r="H9652" s="662"/>
    </row>
    <row r="9653" spans="1:8" s="240" customFormat="1">
      <c r="A9653" s="270"/>
      <c r="B9653" s="271"/>
      <c r="C9653" s="270"/>
      <c r="D9653" s="272"/>
      <c r="E9653" s="247"/>
      <c r="F9653" s="273"/>
      <c r="G9653" s="661"/>
      <c r="H9653" s="662"/>
    </row>
    <row r="9654" spans="1:8" s="240" customFormat="1">
      <c r="A9654" s="270"/>
      <c r="B9654" s="271"/>
      <c r="C9654" s="270"/>
      <c r="D9654" s="272"/>
      <c r="E9654" s="247"/>
      <c r="F9654" s="273"/>
      <c r="G9654" s="661"/>
      <c r="H9654" s="662"/>
    </row>
    <row r="9655" spans="1:8" s="240" customFormat="1">
      <c r="A9655" s="270"/>
      <c r="B9655" s="271"/>
      <c r="C9655" s="270"/>
      <c r="D9655" s="272"/>
      <c r="E9655" s="247"/>
      <c r="F9655" s="273"/>
      <c r="G9655" s="661"/>
      <c r="H9655" s="662"/>
    </row>
    <row r="9656" spans="1:8" s="240" customFormat="1">
      <c r="A9656" s="270"/>
      <c r="B9656" s="271"/>
      <c r="C9656" s="270"/>
      <c r="D9656" s="272"/>
      <c r="E9656" s="247"/>
      <c r="F9656" s="273"/>
      <c r="G9656" s="661"/>
      <c r="H9656" s="662"/>
    </row>
    <row r="9657" spans="1:8" s="240" customFormat="1">
      <c r="A9657" s="270"/>
      <c r="B9657" s="271"/>
      <c r="C9657" s="270"/>
      <c r="D9657" s="272"/>
      <c r="E9657" s="247"/>
      <c r="F9657" s="273"/>
      <c r="G9657" s="661"/>
      <c r="H9657" s="662"/>
    </row>
    <row r="9658" spans="1:8" s="240" customFormat="1">
      <c r="A9658" s="270"/>
      <c r="B9658" s="271"/>
      <c r="C9658" s="270"/>
      <c r="D9658" s="272"/>
      <c r="E9658" s="247"/>
      <c r="F9658" s="273"/>
      <c r="G9658" s="661"/>
      <c r="H9658" s="662"/>
    </row>
    <row r="9659" spans="1:8" s="240" customFormat="1">
      <c r="A9659" s="270"/>
      <c r="B9659" s="271"/>
      <c r="C9659" s="270"/>
      <c r="D9659" s="272"/>
      <c r="E9659" s="247"/>
      <c r="F9659" s="273"/>
      <c r="G9659" s="661"/>
      <c r="H9659" s="662"/>
    </row>
    <row r="9660" spans="1:8" s="240" customFormat="1">
      <c r="A9660" s="270"/>
      <c r="B9660" s="271"/>
      <c r="C9660" s="270"/>
      <c r="D9660" s="272"/>
      <c r="E9660" s="247"/>
      <c r="F9660" s="273"/>
      <c r="G9660" s="661"/>
      <c r="H9660" s="662"/>
    </row>
    <row r="9661" spans="1:8" s="240" customFormat="1">
      <c r="A9661" s="270"/>
      <c r="B9661" s="271"/>
      <c r="C9661" s="270"/>
      <c r="D9661" s="272"/>
      <c r="E9661" s="247"/>
      <c r="F9661" s="273"/>
      <c r="G9661" s="661"/>
      <c r="H9661" s="662"/>
    </row>
    <row r="9662" spans="1:8" s="240" customFormat="1">
      <c r="A9662" s="270"/>
      <c r="B9662" s="271"/>
      <c r="C9662" s="270"/>
      <c r="D9662" s="272"/>
      <c r="E9662" s="247"/>
      <c r="F9662" s="273"/>
      <c r="G9662" s="661"/>
      <c r="H9662" s="662"/>
    </row>
    <row r="9663" spans="1:8" s="240" customFormat="1">
      <c r="A9663" s="270"/>
      <c r="B9663" s="271"/>
      <c r="C9663" s="270"/>
      <c r="D9663" s="272"/>
      <c r="E9663" s="247"/>
      <c r="F9663" s="273"/>
      <c r="G9663" s="661"/>
      <c r="H9663" s="662"/>
    </row>
    <row r="9664" spans="1:8" s="240" customFormat="1">
      <c r="A9664" s="270"/>
      <c r="B9664" s="271"/>
      <c r="C9664" s="270"/>
      <c r="D9664" s="272"/>
      <c r="E9664" s="247"/>
      <c r="F9664" s="273"/>
      <c r="G9664" s="661"/>
      <c r="H9664" s="662"/>
    </row>
    <row r="9665" spans="1:8" s="240" customFormat="1">
      <c r="A9665" s="270"/>
      <c r="B9665" s="271"/>
      <c r="C9665" s="270"/>
      <c r="D9665" s="272"/>
      <c r="E9665" s="247"/>
      <c r="F9665" s="273"/>
      <c r="G9665" s="661"/>
      <c r="H9665" s="662"/>
    </row>
    <row r="9666" spans="1:8" s="240" customFormat="1">
      <c r="A9666" s="270"/>
      <c r="B9666" s="271"/>
      <c r="C9666" s="270"/>
      <c r="D9666" s="272"/>
      <c r="E9666" s="247"/>
      <c r="F9666" s="273"/>
      <c r="G9666" s="661"/>
      <c r="H9666" s="662"/>
    </row>
    <row r="9667" spans="1:8" s="240" customFormat="1">
      <c r="A9667" s="270"/>
      <c r="B9667" s="271"/>
      <c r="C9667" s="270"/>
      <c r="D9667" s="272"/>
      <c r="E9667" s="247"/>
      <c r="F9667" s="273"/>
      <c r="G9667" s="661"/>
      <c r="H9667" s="662"/>
    </row>
    <row r="9668" spans="1:8" s="240" customFormat="1">
      <c r="A9668" s="270"/>
      <c r="B9668" s="271"/>
      <c r="C9668" s="270"/>
      <c r="D9668" s="272"/>
      <c r="E9668" s="247"/>
      <c r="F9668" s="273"/>
      <c r="G9668" s="661"/>
      <c r="H9668" s="662"/>
    </row>
    <row r="9669" spans="1:8" s="240" customFormat="1">
      <c r="A9669" s="270"/>
      <c r="B9669" s="271"/>
      <c r="C9669" s="270"/>
      <c r="D9669" s="272"/>
      <c r="E9669" s="247"/>
      <c r="F9669" s="273"/>
      <c r="G9669" s="661"/>
      <c r="H9669" s="662"/>
    </row>
    <row r="9670" spans="1:8" s="240" customFormat="1">
      <c r="A9670" s="270"/>
      <c r="B9670" s="271"/>
      <c r="C9670" s="270"/>
      <c r="D9670" s="272"/>
      <c r="E9670" s="247"/>
      <c r="F9670" s="273"/>
      <c r="G9670" s="661"/>
      <c r="H9670" s="662"/>
    </row>
    <row r="9671" spans="1:8" s="240" customFormat="1">
      <c r="A9671" s="270"/>
      <c r="B9671" s="271"/>
      <c r="C9671" s="270"/>
      <c r="D9671" s="272"/>
      <c r="E9671" s="247"/>
      <c r="F9671" s="273"/>
      <c r="G9671" s="661"/>
      <c r="H9671" s="662"/>
    </row>
    <row r="9672" spans="1:8" s="240" customFormat="1">
      <c r="A9672" s="270"/>
      <c r="B9672" s="271"/>
      <c r="C9672" s="270"/>
      <c r="D9672" s="272"/>
      <c r="E9672" s="247"/>
      <c r="F9672" s="273"/>
      <c r="G9672" s="661"/>
      <c r="H9672" s="662"/>
    </row>
    <row r="9673" spans="1:8" s="240" customFormat="1">
      <c r="A9673" s="270"/>
      <c r="B9673" s="271"/>
      <c r="C9673" s="270"/>
      <c r="D9673" s="272"/>
      <c r="E9673" s="247"/>
      <c r="F9673" s="273"/>
      <c r="G9673" s="661"/>
      <c r="H9673" s="662"/>
    </row>
    <row r="9674" spans="1:8" s="240" customFormat="1">
      <c r="A9674" s="270"/>
      <c r="B9674" s="271"/>
      <c r="C9674" s="270"/>
      <c r="D9674" s="272"/>
      <c r="E9674" s="247"/>
      <c r="F9674" s="273"/>
      <c r="G9674" s="661"/>
      <c r="H9674" s="662"/>
    </row>
    <row r="9675" spans="1:8" s="240" customFormat="1">
      <c r="A9675" s="270"/>
      <c r="B9675" s="271"/>
      <c r="C9675" s="270"/>
      <c r="D9675" s="272"/>
      <c r="E9675" s="247"/>
      <c r="F9675" s="273"/>
      <c r="G9675" s="661"/>
      <c r="H9675" s="662"/>
    </row>
    <row r="9676" spans="1:8" s="240" customFormat="1">
      <c r="A9676" s="270"/>
      <c r="B9676" s="271"/>
      <c r="C9676" s="270"/>
      <c r="D9676" s="272"/>
      <c r="E9676" s="247"/>
      <c r="F9676" s="273"/>
      <c r="G9676" s="661"/>
      <c r="H9676" s="662"/>
    </row>
    <row r="9677" spans="1:8" s="240" customFormat="1">
      <c r="A9677" s="270"/>
      <c r="B9677" s="271"/>
      <c r="C9677" s="270"/>
      <c r="D9677" s="272"/>
      <c r="E9677" s="247"/>
      <c r="F9677" s="273"/>
      <c r="G9677" s="661"/>
      <c r="H9677" s="662"/>
    </row>
    <row r="9678" spans="1:8" s="240" customFormat="1">
      <c r="A9678" s="270"/>
      <c r="B9678" s="271"/>
      <c r="C9678" s="270"/>
      <c r="D9678" s="272"/>
      <c r="E9678" s="247"/>
      <c r="F9678" s="273"/>
      <c r="G9678" s="661"/>
      <c r="H9678" s="662"/>
    </row>
    <row r="9679" spans="1:8" s="240" customFormat="1">
      <c r="A9679" s="270"/>
      <c r="B9679" s="271"/>
      <c r="C9679" s="270"/>
      <c r="D9679" s="272"/>
      <c r="E9679" s="247"/>
      <c r="F9679" s="273"/>
      <c r="G9679" s="661"/>
      <c r="H9679" s="662"/>
    </row>
    <row r="9680" spans="1:8" s="240" customFormat="1">
      <c r="A9680" s="270"/>
      <c r="B9680" s="271"/>
      <c r="C9680" s="270"/>
      <c r="D9680" s="272"/>
      <c r="E9680" s="247"/>
      <c r="F9680" s="273"/>
      <c r="G9680" s="661"/>
      <c r="H9680" s="662"/>
    </row>
    <row r="9681" spans="1:8" s="240" customFormat="1">
      <c r="A9681" s="270"/>
      <c r="B9681" s="271"/>
      <c r="C9681" s="270"/>
      <c r="D9681" s="272"/>
      <c r="E9681" s="247"/>
      <c r="F9681" s="273"/>
      <c r="G9681" s="661"/>
      <c r="H9681" s="662"/>
    </row>
    <row r="9682" spans="1:8" s="240" customFormat="1">
      <c r="A9682" s="270"/>
      <c r="B9682" s="271"/>
      <c r="C9682" s="270"/>
      <c r="D9682" s="272"/>
      <c r="E9682" s="247"/>
      <c r="F9682" s="273"/>
      <c r="G9682" s="661"/>
      <c r="H9682" s="662"/>
    </row>
    <row r="9683" spans="1:8" s="240" customFormat="1">
      <c r="A9683" s="270"/>
      <c r="B9683" s="271"/>
      <c r="C9683" s="270"/>
      <c r="D9683" s="272"/>
      <c r="E9683" s="247"/>
      <c r="F9683" s="273"/>
      <c r="G9683" s="661"/>
      <c r="H9683" s="662"/>
    </row>
    <row r="9684" spans="1:8" s="240" customFormat="1">
      <c r="A9684" s="270"/>
      <c r="B9684" s="271"/>
      <c r="C9684" s="270"/>
      <c r="D9684" s="272"/>
      <c r="E9684" s="247"/>
      <c r="F9684" s="273"/>
      <c r="G9684" s="661"/>
      <c r="H9684" s="662"/>
    </row>
    <row r="9685" spans="1:8" s="240" customFormat="1">
      <c r="A9685" s="270"/>
      <c r="B9685" s="271"/>
      <c r="C9685" s="270"/>
      <c r="D9685" s="272"/>
      <c r="E9685" s="247"/>
      <c r="F9685" s="273"/>
      <c r="G9685" s="661"/>
      <c r="H9685" s="662"/>
    </row>
    <row r="9686" spans="1:8" s="240" customFormat="1">
      <c r="A9686" s="270"/>
      <c r="B9686" s="271"/>
      <c r="C9686" s="270"/>
      <c r="D9686" s="272"/>
      <c r="E9686" s="247"/>
      <c r="F9686" s="273"/>
      <c r="G9686" s="661"/>
      <c r="H9686" s="662"/>
    </row>
    <row r="9687" spans="1:8" s="240" customFormat="1">
      <c r="A9687" s="270"/>
      <c r="B9687" s="271"/>
      <c r="C9687" s="270"/>
      <c r="D9687" s="272"/>
      <c r="E9687" s="247"/>
      <c r="F9687" s="273"/>
      <c r="G9687" s="661"/>
      <c r="H9687" s="662"/>
    </row>
    <row r="9688" spans="1:8" s="240" customFormat="1">
      <c r="A9688" s="270"/>
      <c r="B9688" s="271"/>
      <c r="C9688" s="270"/>
      <c r="D9688" s="272"/>
      <c r="E9688" s="247"/>
      <c r="F9688" s="273"/>
      <c r="G9688" s="661"/>
      <c r="H9688" s="662"/>
    </row>
    <row r="9689" spans="1:8" s="240" customFormat="1">
      <c r="A9689" s="270"/>
      <c r="B9689" s="271"/>
      <c r="C9689" s="270"/>
      <c r="D9689" s="272"/>
      <c r="E9689" s="247"/>
      <c r="F9689" s="273"/>
      <c r="G9689" s="661"/>
      <c r="H9689" s="662"/>
    </row>
    <row r="9690" spans="1:8" s="240" customFormat="1">
      <c r="A9690" s="270"/>
      <c r="B9690" s="271"/>
      <c r="C9690" s="270"/>
      <c r="D9690" s="272"/>
      <c r="E9690" s="247"/>
      <c r="F9690" s="273"/>
      <c r="G9690" s="661"/>
      <c r="H9690" s="662"/>
    </row>
    <row r="9691" spans="1:8" s="240" customFormat="1">
      <c r="A9691" s="270"/>
      <c r="B9691" s="271"/>
      <c r="C9691" s="270"/>
      <c r="D9691" s="272"/>
      <c r="E9691" s="247"/>
      <c r="F9691" s="273"/>
      <c r="G9691" s="661"/>
      <c r="H9691" s="662"/>
    </row>
    <row r="9692" spans="1:8" s="240" customFormat="1">
      <c r="A9692" s="270"/>
      <c r="B9692" s="271"/>
      <c r="C9692" s="270"/>
      <c r="D9692" s="272"/>
      <c r="E9692" s="247"/>
      <c r="F9692" s="273"/>
      <c r="G9692" s="661"/>
      <c r="H9692" s="662"/>
    </row>
    <row r="9693" spans="1:8" s="240" customFormat="1">
      <c r="A9693" s="270"/>
      <c r="B9693" s="271"/>
      <c r="C9693" s="270"/>
      <c r="D9693" s="272"/>
      <c r="E9693" s="247"/>
      <c r="F9693" s="273"/>
      <c r="G9693" s="661"/>
      <c r="H9693" s="662"/>
    </row>
    <row r="9694" spans="1:8" s="240" customFormat="1">
      <c r="A9694" s="270"/>
      <c r="B9694" s="271"/>
      <c r="C9694" s="270"/>
      <c r="D9694" s="272"/>
      <c r="E9694" s="247"/>
      <c r="F9694" s="273"/>
      <c r="G9694" s="661"/>
      <c r="H9694" s="662"/>
    </row>
    <row r="9695" spans="1:8" s="240" customFormat="1">
      <c r="A9695" s="270"/>
      <c r="B9695" s="271"/>
      <c r="C9695" s="270"/>
      <c r="D9695" s="272"/>
      <c r="E9695" s="247"/>
      <c r="F9695" s="273"/>
      <c r="G9695" s="661"/>
      <c r="H9695" s="662"/>
    </row>
    <row r="9696" spans="1:8" s="240" customFormat="1">
      <c r="A9696" s="270"/>
      <c r="B9696" s="271"/>
      <c r="C9696" s="270"/>
      <c r="D9696" s="272"/>
      <c r="E9696" s="247"/>
      <c r="F9696" s="273"/>
      <c r="G9696" s="661"/>
      <c r="H9696" s="662"/>
    </row>
    <row r="9697" spans="1:8" s="240" customFormat="1">
      <c r="A9697" s="270"/>
      <c r="B9697" s="271"/>
      <c r="C9697" s="270"/>
      <c r="D9697" s="272"/>
      <c r="E9697" s="247"/>
      <c r="F9697" s="273"/>
      <c r="G9697" s="661"/>
      <c r="H9697" s="662"/>
    </row>
    <row r="9698" spans="1:8" s="240" customFormat="1">
      <c r="A9698" s="270"/>
      <c r="B9698" s="271"/>
      <c r="C9698" s="270"/>
      <c r="D9698" s="272"/>
      <c r="E9698" s="247"/>
      <c r="F9698" s="273"/>
      <c r="G9698" s="661"/>
      <c r="H9698" s="662"/>
    </row>
    <row r="9699" spans="1:8" s="240" customFormat="1">
      <c r="A9699" s="270"/>
      <c r="B9699" s="271"/>
      <c r="C9699" s="270"/>
      <c r="D9699" s="272"/>
      <c r="E9699" s="247"/>
      <c r="F9699" s="273"/>
      <c r="G9699" s="661"/>
      <c r="H9699" s="662"/>
    </row>
    <row r="9700" spans="1:8" s="240" customFormat="1">
      <c r="A9700" s="270"/>
      <c r="B9700" s="271"/>
      <c r="C9700" s="270"/>
      <c r="D9700" s="272"/>
      <c r="E9700" s="247"/>
      <c r="F9700" s="273"/>
      <c r="G9700" s="661"/>
      <c r="H9700" s="662"/>
    </row>
    <row r="9701" spans="1:8" s="240" customFormat="1">
      <c r="A9701" s="270"/>
      <c r="B9701" s="271"/>
      <c r="C9701" s="270"/>
      <c r="D9701" s="272"/>
      <c r="E9701" s="247"/>
      <c r="F9701" s="273"/>
      <c r="G9701" s="661"/>
      <c r="H9701" s="662"/>
    </row>
    <row r="9702" spans="1:8" s="240" customFormat="1">
      <c r="A9702" s="270"/>
      <c r="B9702" s="271"/>
      <c r="C9702" s="270"/>
      <c r="D9702" s="272"/>
      <c r="E9702" s="247"/>
      <c r="F9702" s="273"/>
      <c r="G9702" s="661"/>
      <c r="H9702" s="662"/>
    </row>
    <row r="9703" spans="1:8" s="240" customFormat="1">
      <c r="A9703" s="270"/>
      <c r="B9703" s="271"/>
      <c r="C9703" s="270"/>
      <c r="D9703" s="272"/>
      <c r="E9703" s="247"/>
      <c r="F9703" s="273"/>
      <c r="G9703" s="661"/>
      <c r="H9703" s="662"/>
    </row>
    <row r="9704" spans="1:8" s="240" customFormat="1">
      <c r="A9704" s="270"/>
      <c r="B9704" s="271"/>
      <c r="C9704" s="270"/>
      <c r="D9704" s="272"/>
      <c r="E9704" s="247"/>
      <c r="F9704" s="273"/>
      <c r="G9704" s="661"/>
      <c r="H9704" s="662"/>
    </row>
    <row r="9705" spans="1:8" s="240" customFormat="1">
      <c r="A9705" s="270"/>
      <c r="B9705" s="271"/>
      <c r="C9705" s="270"/>
      <c r="D9705" s="272"/>
      <c r="E9705" s="247"/>
      <c r="F9705" s="273"/>
      <c r="G9705" s="661"/>
      <c r="H9705" s="662"/>
    </row>
    <row r="9706" spans="1:8" s="240" customFormat="1">
      <c r="A9706" s="270"/>
      <c r="B9706" s="271"/>
      <c r="C9706" s="270"/>
      <c r="D9706" s="272"/>
      <c r="E9706" s="247"/>
      <c r="F9706" s="273"/>
      <c r="G9706" s="661"/>
      <c r="H9706" s="662"/>
    </row>
    <row r="9707" spans="1:8" s="240" customFormat="1">
      <c r="A9707" s="270"/>
      <c r="B9707" s="271"/>
      <c r="C9707" s="270"/>
      <c r="D9707" s="272"/>
      <c r="E9707" s="247"/>
      <c r="F9707" s="273"/>
      <c r="G9707" s="661"/>
      <c r="H9707" s="662"/>
    </row>
    <row r="9708" spans="1:8" s="240" customFormat="1">
      <c r="A9708" s="270"/>
      <c r="B9708" s="271"/>
      <c r="C9708" s="270"/>
      <c r="D9708" s="272"/>
      <c r="E9708" s="247"/>
      <c r="F9708" s="273"/>
      <c r="G9708" s="661"/>
      <c r="H9708" s="662"/>
    </row>
    <row r="9709" spans="1:8" s="240" customFormat="1">
      <c r="A9709" s="270"/>
      <c r="B9709" s="271"/>
      <c r="C9709" s="270"/>
      <c r="D9709" s="272"/>
      <c r="E9709" s="247"/>
      <c r="F9709" s="273"/>
      <c r="G9709" s="661"/>
      <c r="H9709" s="662"/>
    </row>
    <row r="9710" spans="1:8" s="240" customFormat="1">
      <c r="A9710" s="270"/>
      <c r="B9710" s="271"/>
      <c r="C9710" s="270"/>
      <c r="D9710" s="272"/>
      <c r="E9710" s="247"/>
      <c r="F9710" s="273"/>
      <c r="G9710" s="661"/>
      <c r="H9710" s="662"/>
    </row>
    <row r="9711" spans="1:8" s="240" customFormat="1">
      <c r="A9711" s="270"/>
      <c r="B9711" s="271"/>
      <c r="C9711" s="270"/>
      <c r="D9711" s="272"/>
      <c r="E9711" s="247"/>
      <c r="F9711" s="273"/>
      <c r="G9711" s="661"/>
      <c r="H9711" s="662"/>
    </row>
    <row r="9712" spans="1:8" s="240" customFormat="1">
      <c r="A9712" s="270"/>
      <c r="B9712" s="271"/>
      <c r="C9712" s="270"/>
      <c r="D9712" s="272"/>
      <c r="E9712" s="247"/>
      <c r="F9712" s="273"/>
      <c r="G9712" s="661"/>
      <c r="H9712" s="662"/>
    </row>
    <row r="9713" spans="1:8" s="240" customFormat="1">
      <c r="A9713" s="270"/>
      <c r="B9713" s="271"/>
      <c r="C9713" s="270"/>
      <c r="D9713" s="272"/>
      <c r="E9713" s="247"/>
      <c r="F9713" s="273"/>
      <c r="G9713" s="661"/>
      <c r="H9713" s="662"/>
    </row>
    <row r="9714" spans="1:8" s="240" customFormat="1">
      <c r="A9714" s="270"/>
      <c r="B9714" s="271"/>
      <c r="C9714" s="270"/>
      <c r="D9714" s="272"/>
      <c r="E9714" s="247"/>
      <c r="F9714" s="273"/>
      <c r="G9714" s="661"/>
      <c r="H9714" s="662"/>
    </row>
    <row r="9715" spans="1:8" s="240" customFormat="1">
      <c r="A9715" s="270"/>
      <c r="B9715" s="271"/>
      <c r="C9715" s="270"/>
      <c r="D9715" s="272"/>
      <c r="E9715" s="247"/>
      <c r="F9715" s="273"/>
      <c r="G9715" s="661"/>
      <c r="H9715" s="662"/>
    </row>
    <row r="9716" spans="1:8" s="240" customFormat="1">
      <c r="A9716" s="270"/>
      <c r="B9716" s="271"/>
      <c r="C9716" s="270"/>
      <c r="D9716" s="272"/>
      <c r="E9716" s="247"/>
      <c r="F9716" s="273"/>
      <c r="G9716" s="661"/>
      <c r="H9716" s="662"/>
    </row>
    <row r="9717" spans="1:8" s="240" customFormat="1">
      <c r="A9717" s="270"/>
      <c r="B9717" s="271"/>
      <c r="C9717" s="270"/>
      <c r="D9717" s="272"/>
      <c r="E9717" s="247"/>
      <c r="F9717" s="273"/>
      <c r="G9717" s="661"/>
      <c r="H9717" s="662"/>
    </row>
    <row r="9718" spans="1:8" s="240" customFormat="1">
      <c r="A9718" s="270"/>
      <c r="B9718" s="271"/>
      <c r="C9718" s="270"/>
      <c r="D9718" s="272"/>
      <c r="E9718" s="247"/>
      <c r="F9718" s="273"/>
      <c r="G9718" s="661"/>
      <c r="H9718" s="662"/>
    </row>
    <row r="9719" spans="1:8" s="240" customFormat="1">
      <c r="A9719" s="270"/>
      <c r="B9719" s="271"/>
      <c r="C9719" s="270"/>
      <c r="D9719" s="272"/>
      <c r="E9719" s="247"/>
      <c r="F9719" s="273"/>
      <c r="G9719" s="661"/>
      <c r="H9719" s="662"/>
    </row>
    <row r="9720" spans="1:8" s="240" customFormat="1">
      <c r="A9720" s="270"/>
      <c r="B9720" s="271"/>
      <c r="C9720" s="270"/>
      <c r="D9720" s="272"/>
      <c r="E9720" s="247"/>
      <c r="F9720" s="273"/>
      <c r="G9720" s="661"/>
      <c r="H9720" s="662"/>
    </row>
    <row r="9721" spans="1:8" s="240" customFormat="1">
      <c r="A9721" s="270"/>
      <c r="B9721" s="271"/>
      <c r="C9721" s="270"/>
      <c r="D9721" s="272"/>
      <c r="E9721" s="247"/>
      <c r="F9721" s="273"/>
      <c r="G9721" s="661"/>
      <c r="H9721" s="662"/>
    </row>
    <row r="9722" spans="1:8" s="240" customFormat="1">
      <c r="A9722" s="270"/>
      <c r="B9722" s="271"/>
      <c r="C9722" s="270"/>
      <c r="D9722" s="272"/>
      <c r="E9722" s="247"/>
      <c r="F9722" s="273"/>
      <c r="G9722" s="661"/>
      <c r="H9722" s="662"/>
    </row>
    <row r="9723" spans="1:8" s="240" customFormat="1">
      <c r="A9723" s="270"/>
      <c r="B9723" s="271"/>
      <c r="C9723" s="270"/>
      <c r="D9723" s="272"/>
      <c r="E9723" s="247"/>
      <c r="F9723" s="273"/>
      <c r="G9723" s="661"/>
      <c r="H9723" s="662"/>
    </row>
    <row r="9724" spans="1:8" s="240" customFormat="1">
      <c r="A9724" s="270"/>
      <c r="B9724" s="271"/>
      <c r="C9724" s="270"/>
      <c r="D9724" s="272"/>
      <c r="E9724" s="247"/>
      <c r="F9724" s="273"/>
      <c r="G9724" s="661"/>
      <c r="H9724" s="662"/>
    </row>
    <row r="9725" spans="1:8" s="240" customFormat="1">
      <c r="A9725" s="270"/>
      <c r="B9725" s="271"/>
      <c r="C9725" s="270"/>
      <c r="D9725" s="272"/>
      <c r="E9725" s="247"/>
      <c r="F9725" s="273"/>
      <c r="G9725" s="661"/>
      <c r="H9725" s="662"/>
    </row>
    <row r="9726" spans="1:8" s="240" customFormat="1">
      <c r="A9726" s="270"/>
      <c r="B9726" s="271"/>
      <c r="C9726" s="270"/>
      <c r="D9726" s="272"/>
      <c r="E9726" s="247"/>
      <c r="F9726" s="273"/>
      <c r="G9726" s="661"/>
      <c r="H9726" s="662"/>
    </row>
    <row r="9727" spans="1:8" s="240" customFormat="1">
      <c r="A9727" s="270"/>
      <c r="B9727" s="271"/>
      <c r="C9727" s="270"/>
      <c r="D9727" s="272"/>
      <c r="E9727" s="247"/>
      <c r="F9727" s="273"/>
      <c r="G9727" s="661"/>
      <c r="H9727" s="662"/>
    </row>
    <row r="9728" spans="1:8" s="240" customFormat="1">
      <c r="A9728" s="270"/>
      <c r="B9728" s="271"/>
      <c r="C9728" s="270"/>
      <c r="D9728" s="272"/>
      <c r="E9728" s="247"/>
      <c r="F9728" s="273"/>
      <c r="G9728" s="661"/>
      <c r="H9728" s="662"/>
    </row>
    <row r="9729" spans="1:8" s="240" customFormat="1">
      <c r="A9729" s="270"/>
      <c r="B9729" s="271"/>
      <c r="C9729" s="270"/>
      <c r="D9729" s="272"/>
      <c r="E9729" s="247"/>
      <c r="F9729" s="273"/>
      <c r="G9729" s="661"/>
      <c r="H9729" s="662"/>
    </row>
    <row r="9730" spans="1:8" s="240" customFormat="1">
      <c r="A9730" s="270"/>
      <c r="B9730" s="271"/>
      <c r="C9730" s="270"/>
      <c r="D9730" s="272"/>
      <c r="E9730" s="247"/>
      <c r="F9730" s="273"/>
      <c r="G9730" s="661"/>
      <c r="H9730" s="662"/>
    </row>
    <row r="9731" spans="1:8" s="240" customFormat="1">
      <c r="A9731" s="270"/>
      <c r="B9731" s="271"/>
      <c r="C9731" s="270"/>
      <c r="D9731" s="272"/>
      <c r="E9731" s="247"/>
      <c r="F9731" s="273"/>
      <c r="G9731" s="661"/>
      <c r="H9731" s="662"/>
    </row>
    <row r="9732" spans="1:8" s="240" customFormat="1">
      <c r="A9732" s="270"/>
      <c r="B9732" s="271"/>
      <c r="C9732" s="270"/>
      <c r="D9732" s="272"/>
      <c r="E9732" s="247"/>
      <c r="F9732" s="273"/>
      <c r="G9732" s="661"/>
      <c r="H9732" s="662"/>
    </row>
    <row r="9733" spans="1:8" s="240" customFormat="1">
      <c r="A9733" s="270"/>
      <c r="B9733" s="271"/>
      <c r="C9733" s="270"/>
      <c r="D9733" s="272"/>
      <c r="E9733" s="247"/>
      <c r="F9733" s="273"/>
      <c r="G9733" s="661"/>
      <c r="H9733" s="662"/>
    </row>
    <row r="9734" spans="1:8" s="240" customFormat="1">
      <c r="A9734" s="270"/>
      <c r="B9734" s="271"/>
      <c r="C9734" s="270"/>
      <c r="D9734" s="272"/>
      <c r="E9734" s="247"/>
      <c r="F9734" s="273"/>
      <c r="G9734" s="661"/>
      <c r="H9734" s="662"/>
    </row>
    <row r="9735" spans="1:8" s="240" customFormat="1">
      <c r="A9735" s="270"/>
      <c r="B9735" s="271"/>
      <c r="C9735" s="270"/>
      <c r="D9735" s="272"/>
      <c r="E9735" s="247"/>
      <c r="F9735" s="273"/>
      <c r="G9735" s="661"/>
      <c r="H9735" s="662"/>
    </row>
    <row r="9736" spans="1:8" s="240" customFormat="1">
      <c r="A9736" s="270"/>
      <c r="B9736" s="271"/>
      <c r="C9736" s="270"/>
      <c r="D9736" s="272"/>
      <c r="E9736" s="247"/>
      <c r="F9736" s="273"/>
      <c r="G9736" s="661"/>
      <c r="H9736" s="662"/>
    </row>
    <row r="9737" spans="1:8" s="240" customFormat="1">
      <c r="A9737" s="270"/>
      <c r="B9737" s="271"/>
      <c r="C9737" s="270"/>
      <c r="D9737" s="272"/>
      <c r="E9737" s="247"/>
      <c r="F9737" s="273"/>
      <c r="G9737" s="661"/>
      <c r="H9737" s="662"/>
    </row>
    <row r="9738" spans="1:8" s="240" customFormat="1">
      <c r="A9738" s="270"/>
      <c r="B9738" s="271"/>
      <c r="C9738" s="270"/>
      <c r="D9738" s="272"/>
      <c r="E9738" s="247"/>
      <c r="F9738" s="273"/>
      <c r="G9738" s="661"/>
      <c r="H9738" s="662"/>
    </row>
    <row r="9739" spans="1:8" s="240" customFormat="1">
      <c r="A9739" s="270"/>
      <c r="B9739" s="271"/>
      <c r="C9739" s="270"/>
      <c r="D9739" s="272"/>
      <c r="E9739" s="247"/>
      <c r="F9739" s="273"/>
      <c r="G9739" s="661"/>
      <c r="H9739" s="662"/>
    </row>
    <row r="9740" spans="1:8" s="240" customFormat="1">
      <c r="A9740" s="270"/>
      <c r="B9740" s="271"/>
      <c r="C9740" s="270"/>
      <c r="D9740" s="272"/>
      <c r="E9740" s="247"/>
      <c r="F9740" s="273"/>
      <c r="G9740" s="661"/>
      <c r="H9740" s="662"/>
    </row>
    <row r="9741" spans="1:8" s="240" customFormat="1">
      <c r="A9741" s="270"/>
      <c r="B9741" s="271"/>
      <c r="C9741" s="270"/>
      <c r="D9741" s="272"/>
      <c r="E9741" s="247"/>
      <c r="F9741" s="273"/>
      <c r="G9741" s="661"/>
      <c r="H9741" s="662"/>
    </row>
    <row r="9742" spans="1:8" s="240" customFormat="1">
      <c r="A9742" s="270"/>
      <c r="B9742" s="271"/>
      <c r="C9742" s="270"/>
      <c r="D9742" s="272"/>
      <c r="E9742" s="247"/>
      <c r="F9742" s="273"/>
      <c r="G9742" s="661"/>
      <c r="H9742" s="662"/>
    </row>
    <row r="9743" spans="1:8" s="240" customFormat="1">
      <c r="A9743" s="270"/>
      <c r="B9743" s="271"/>
      <c r="C9743" s="270"/>
      <c r="D9743" s="272"/>
      <c r="E9743" s="247"/>
      <c r="F9743" s="273"/>
      <c r="G9743" s="661"/>
      <c r="H9743" s="662"/>
    </row>
    <row r="9744" spans="1:8" s="240" customFormat="1">
      <c r="A9744" s="270"/>
      <c r="B9744" s="271"/>
      <c r="C9744" s="270"/>
      <c r="D9744" s="272"/>
      <c r="E9744" s="247"/>
      <c r="F9744" s="273"/>
      <c r="G9744" s="661"/>
      <c r="H9744" s="662"/>
    </row>
    <row r="9745" spans="1:8" s="240" customFormat="1">
      <c r="A9745" s="270"/>
      <c r="B9745" s="271"/>
      <c r="C9745" s="270"/>
      <c r="D9745" s="272"/>
      <c r="E9745" s="247"/>
      <c r="F9745" s="273"/>
      <c r="G9745" s="661"/>
      <c r="H9745" s="662"/>
    </row>
    <row r="9746" spans="1:8" s="240" customFormat="1">
      <c r="A9746" s="270"/>
      <c r="B9746" s="271"/>
      <c r="C9746" s="270"/>
      <c r="D9746" s="272"/>
      <c r="E9746" s="247"/>
      <c r="F9746" s="273"/>
      <c r="G9746" s="661"/>
      <c r="H9746" s="662"/>
    </row>
    <row r="9747" spans="1:8" s="240" customFormat="1">
      <c r="A9747" s="270"/>
      <c r="B9747" s="271"/>
      <c r="C9747" s="270"/>
      <c r="D9747" s="272"/>
      <c r="E9747" s="247"/>
      <c r="F9747" s="273"/>
      <c r="G9747" s="661"/>
      <c r="H9747" s="662"/>
    </row>
    <row r="9748" spans="1:8" s="240" customFormat="1">
      <c r="A9748" s="270"/>
      <c r="B9748" s="271"/>
      <c r="C9748" s="270"/>
      <c r="D9748" s="272"/>
      <c r="E9748" s="247"/>
      <c r="F9748" s="273"/>
      <c r="G9748" s="661"/>
      <c r="H9748" s="662"/>
    </row>
    <row r="9749" spans="1:8" s="240" customFormat="1">
      <c r="A9749" s="270"/>
      <c r="B9749" s="271"/>
      <c r="C9749" s="270"/>
      <c r="D9749" s="272"/>
      <c r="E9749" s="247"/>
      <c r="F9749" s="273"/>
      <c r="G9749" s="661"/>
      <c r="H9749" s="662"/>
    </row>
    <row r="9750" spans="1:8" s="240" customFormat="1">
      <c r="A9750" s="270"/>
      <c r="B9750" s="271"/>
      <c r="C9750" s="270"/>
      <c r="D9750" s="272"/>
      <c r="E9750" s="247"/>
      <c r="F9750" s="273"/>
      <c r="G9750" s="661"/>
      <c r="H9750" s="662"/>
    </row>
    <row r="9751" spans="1:8" s="240" customFormat="1">
      <c r="A9751" s="270"/>
      <c r="B9751" s="271"/>
      <c r="C9751" s="270"/>
      <c r="D9751" s="272"/>
      <c r="E9751" s="247"/>
      <c r="F9751" s="273"/>
      <c r="G9751" s="661"/>
      <c r="H9751" s="662"/>
    </row>
    <row r="9752" spans="1:8" s="240" customFormat="1">
      <c r="A9752" s="270"/>
      <c r="B9752" s="271"/>
      <c r="C9752" s="270"/>
      <c r="D9752" s="272"/>
      <c r="E9752" s="247"/>
      <c r="F9752" s="273"/>
      <c r="G9752" s="661"/>
      <c r="H9752" s="662"/>
    </row>
    <row r="9753" spans="1:8" s="240" customFormat="1">
      <c r="A9753" s="270"/>
      <c r="B9753" s="271"/>
      <c r="C9753" s="270"/>
      <c r="D9753" s="272"/>
      <c r="E9753" s="247"/>
      <c r="F9753" s="273"/>
      <c r="G9753" s="661"/>
      <c r="H9753" s="662"/>
    </row>
    <row r="9754" spans="1:8" s="240" customFormat="1">
      <c r="A9754" s="270"/>
      <c r="B9754" s="271"/>
      <c r="C9754" s="270"/>
      <c r="D9754" s="272"/>
      <c r="E9754" s="247"/>
      <c r="F9754" s="273"/>
      <c r="G9754" s="661"/>
      <c r="H9754" s="662"/>
    </row>
    <row r="9755" spans="1:8" s="240" customFormat="1">
      <c r="A9755" s="270"/>
      <c r="B9755" s="271"/>
      <c r="C9755" s="270"/>
      <c r="D9755" s="272"/>
      <c r="E9755" s="247"/>
      <c r="F9755" s="273"/>
      <c r="G9755" s="661"/>
      <c r="H9755" s="662"/>
    </row>
    <row r="9756" spans="1:8" s="240" customFormat="1">
      <c r="A9756" s="270"/>
      <c r="B9756" s="271"/>
      <c r="C9756" s="270"/>
      <c r="D9756" s="272"/>
      <c r="E9756" s="247"/>
      <c r="F9756" s="273"/>
      <c r="G9756" s="661"/>
      <c r="H9756" s="662"/>
    </row>
    <row r="9757" spans="1:8" s="240" customFormat="1">
      <c r="A9757" s="270"/>
      <c r="B9757" s="271"/>
      <c r="C9757" s="270"/>
      <c r="D9757" s="272"/>
      <c r="E9757" s="247"/>
      <c r="F9757" s="273"/>
      <c r="G9757" s="661"/>
      <c r="H9757" s="662"/>
    </row>
    <row r="9758" spans="1:8" s="240" customFormat="1">
      <c r="A9758" s="270"/>
      <c r="B9758" s="271"/>
      <c r="C9758" s="270"/>
      <c r="D9758" s="272"/>
      <c r="E9758" s="247"/>
      <c r="F9758" s="273"/>
      <c r="G9758" s="661"/>
      <c r="H9758" s="662"/>
    </row>
    <row r="9759" spans="1:8" s="240" customFormat="1">
      <c r="A9759" s="270"/>
      <c r="B9759" s="271"/>
      <c r="C9759" s="270"/>
      <c r="D9759" s="272"/>
      <c r="E9759" s="247"/>
      <c r="F9759" s="273"/>
      <c r="G9759" s="661"/>
      <c r="H9759" s="662"/>
    </row>
    <row r="9760" spans="1:8" s="240" customFormat="1">
      <c r="A9760" s="270"/>
      <c r="B9760" s="271"/>
      <c r="C9760" s="270"/>
      <c r="D9760" s="272"/>
      <c r="E9760" s="247"/>
      <c r="F9760" s="273"/>
      <c r="G9760" s="661"/>
      <c r="H9760" s="662"/>
    </row>
    <row r="9761" spans="1:8" s="240" customFormat="1">
      <c r="A9761" s="270"/>
      <c r="B9761" s="271"/>
      <c r="C9761" s="270"/>
      <c r="D9761" s="272"/>
      <c r="E9761" s="247"/>
      <c r="F9761" s="273"/>
      <c r="G9761" s="661"/>
      <c r="H9761" s="662"/>
    </row>
    <row r="9762" spans="1:8" s="240" customFormat="1">
      <c r="A9762" s="270"/>
      <c r="B9762" s="271"/>
      <c r="C9762" s="270"/>
      <c r="D9762" s="272"/>
      <c r="E9762" s="247"/>
      <c r="F9762" s="273"/>
      <c r="G9762" s="661"/>
      <c r="H9762" s="662"/>
    </row>
    <row r="9763" spans="1:8" s="240" customFormat="1">
      <c r="A9763" s="270"/>
      <c r="B9763" s="271"/>
      <c r="C9763" s="270"/>
      <c r="D9763" s="272"/>
      <c r="E9763" s="247"/>
      <c r="F9763" s="273"/>
      <c r="G9763" s="661"/>
      <c r="H9763" s="662"/>
    </row>
    <row r="9764" spans="1:8" s="240" customFormat="1">
      <c r="A9764" s="270"/>
      <c r="B9764" s="271"/>
      <c r="C9764" s="270"/>
      <c r="D9764" s="272"/>
      <c r="E9764" s="247"/>
      <c r="F9764" s="273"/>
      <c r="G9764" s="661"/>
      <c r="H9764" s="662"/>
    </row>
    <row r="9765" spans="1:8" s="240" customFormat="1">
      <c r="A9765" s="270"/>
      <c r="B9765" s="271"/>
      <c r="C9765" s="270"/>
      <c r="D9765" s="272"/>
      <c r="E9765" s="247"/>
      <c r="F9765" s="273"/>
      <c r="G9765" s="661"/>
      <c r="H9765" s="662"/>
    </row>
    <row r="9766" spans="1:8" s="240" customFormat="1">
      <c r="A9766" s="270"/>
      <c r="B9766" s="271"/>
      <c r="C9766" s="270"/>
      <c r="D9766" s="272"/>
      <c r="E9766" s="247"/>
      <c r="F9766" s="273"/>
      <c r="G9766" s="661"/>
      <c r="H9766" s="662"/>
    </row>
    <row r="9767" spans="1:8" s="240" customFormat="1">
      <c r="A9767" s="270"/>
      <c r="B9767" s="271"/>
      <c r="C9767" s="270"/>
      <c r="D9767" s="272"/>
      <c r="E9767" s="247"/>
      <c r="F9767" s="273"/>
      <c r="G9767" s="661"/>
      <c r="H9767" s="662"/>
    </row>
    <row r="9768" spans="1:8" s="240" customFormat="1">
      <c r="A9768" s="270"/>
      <c r="B9768" s="271"/>
      <c r="C9768" s="270"/>
      <c r="D9768" s="272"/>
      <c r="E9768" s="247"/>
      <c r="F9768" s="273"/>
      <c r="G9768" s="661"/>
      <c r="H9768" s="662"/>
    </row>
    <row r="9769" spans="1:8" s="240" customFormat="1">
      <c r="A9769" s="270"/>
      <c r="B9769" s="271"/>
      <c r="C9769" s="270"/>
      <c r="D9769" s="272"/>
      <c r="E9769" s="247"/>
      <c r="F9769" s="273"/>
      <c r="G9769" s="661"/>
      <c r="H9769" s="662"/>
    </row>
    <row r="9770" spans="1:8" s="240" customFormat="1">
      <c r="A9770" s="270"/>
      <c r="B9770" s="271"/>
      <c r="C9770" s="270"/>
      <c r="D9770" s="272"/>
      <c r="E9770" s="247"/>
      <c r="F9770" s="273"/>
      <c r="G9770" s="661"/>
      <c r="H9770" s="662"/>
    </row>
    <row r="9771" spans="1:8" s="240" customFormat="1">
      <c r="A9771" s="270"/>
      <c r="B9771" s="271"/>
      <c r="C9771" s="270"/>
      <c r="D9771" s="272"/>
      <c r="E9771" s="247"/>
      <c r="F9771" s="273"/>
      <c r="G9771" s="661"/>
      <c r="H9771" s="662"/>
    </row>
    <row r="9772" spans="1:8" s="240" customFormat="1">
      <c r="A9772" s="270"/>
      <c r="B9772" s="271"/>
      <c r="C9772" s="270"/>
      <c r="D9772" s="272"/>
      <c r="E9772" s="247"/>
      <c r="F9772" s="273"/>
      <c r="G9772" s="661"/>
      <c r="H9772" s="662"/>
    </row>
    <row r="9773" spans="1:8" s="240" customFormat="1">
      <c r="A9773" s="270"/>
      <c r="B9773" s="271"/>
      <c r="C9773" s="270"/>
      <c r="D9773" s="272"/>
      <c r="E9773" s="247"/>
      <c r="F9773" s="273"/>
      <c r="G9773" s="661"/>
      <c r="H9773" s="662"/>
    </row>
    <row r="9774" spans="1:8" s="240" customFormat="1">
      <c r="A9774" s="270"/>
      <c r="B9774" s="271"/>
      <c r="C9774" s="270"/>
      <c r="D9774" s="272"/>
      <c r="E9774" s="247"/>
      <c r="F9774" s="273"/>
      <c r="G9774" s="661"/>
      <c r="H9774" s="662"/>
    </row>
    <row r="9775" spans="1:8" s="240" customFormat="1">
      <c r="A9775" s="270"/>
      <c r="B9775" s="271"/>
      <c r="C9775" s="270"/>
      <c r="D9775" s="272"/>
      <c r="E9775" s="247"/>
      <c r="F9775" s="273"/>
      <c r="G9775" s="661"/>
      <c r="H9775" s="662"/>
    </row>
    <row r="9776" spans="1:8" s="240" customFormat="1">
      <c r="A9776" s="270"/>
      <c r="B9776" s="271"/>
      <c r="C9776" s="270"/>
      <c r="D9776" s="272"/>
      <c r="E9776" s="247"/>
      <c r="F9776" s="273"/>
      <c r="G9776" s="661"/>
      <c r="H9776" s="662"/>
    </row>
    <row r="9777" spans="1:8" s="240" customFormat="1">
      <c r="A9777" s="270"/>
      <c r="B9777" s="271"/>
      <c r="C9777" s="270"/>
      <c r="D9777" s="272"/>
      <c r="E9777" s="247"/>
      <c r="F9777" s="273"/>
      <c r="G9777" s="661"/>
      <c r="H9777" s="662"/>
    </row>
    <row r="9778" spans="1:8" s="240" customFormat="1">
      <c r="A9778" s="270"/>
      <c r="B9778" s="271"/>
      <c r="C9778" s="270"/>
      <c r="D9778" s="272"/>
      <c r="E9778" s="247"/>
      <c r="F9778" s="273"/>
      <c r="G9778" s="661"/>
      <c r="H9778" s="662"/>
    </row>
    <row r="9779" spans="1:8" s="240" customFormat="1">
      <c r="A9779" s="270"/>
      <c r="B9779" s="271"/>
      <c r="C9779" s="270"/>
      <c r="D9779" s="272"/>
      <c r="E9779" s="247"/>
      <c r="F9779" s="273"/>
      <c r="G9779" s="661"/>
      <c r="H9779" s="662"/>
    </row>
    <row r="9780" spans="1:8" s="240" customFormat="1">
      <c r="A9780" s="270"/>
      <c r="B9780" s="271"/>
      <c r="C9780" s="270"/>
      <c r="D9780" s="272"/>
      <c r="E9780" s="247"/>
      <c r="F9780" s="273"/>
      <c r="G9780" s="661"/>
      <c r="H9780" s="662"/>
    </row>
    <row r="9781" spans="1:8" s="240" customFormat="1">
      <c r="A9781" s="270"/>
      <c r="B9781" s="271"/>
      <c r="C9781" s="270"/>
      <c r="D9781" s="272"/>
      <c r="E9781" s="247"/>
      <c r="F9781" s="273"/>
      <c r="G9781" s="661"/>
      <c r="H9781" s="662"/>
    </row>
    <row r="9782" spans="1:8" s="240" customFormat="1">
      <c r="A9782" s="270"/>
      <c r="B9782" s="271"/>
      <c r="C9782" s="270"/>
      <c r="D9782" s="272"/>
      <c r="E9782" s="247"/>
      <c r="F9782" s="273"/>
      <c r="G9782" s="661"/>
      <c r="H9782" s="662"/>
    </row>
    <row r="9783" spans="1:8" s="240" customFormat="1">
      <c r="A9783" s="270"/>
      <c r="B9783" s="271"/>
      <c r="C9783" s="270"/>
      <c r="D9783" s="272"/>
      <c r="E9783" s="247"/>
      <c r="F9783" s="273"/>
      <c r="G9783" s="661"/>
      <c r="H9783" s="662"/>
    </row>
    <row r="9784" spans="1:8" s="240" customFormat="1">
      <c r="A9784" s="270"/>
      <c r="B9784" s="271"/>
      <c r="C9784" s="270"/>
      <c r="D9784" s="272"/>
      <c r="E9784" s="247"/>
      <c r="F9784" s="273"/>
      <c r="G9784" s="661"/>
      <c r="H9784" s="662"/>
    </row>
    <row r="9785" spans="1:8" s="240" customFormat="1">
      <c r="A9785" s="270"/>
      <c r="B9785" s="271"/>
      <c r="C9785" s="270"/>
      <c r="D9785" s="272"/>
      <c r="E9785" s="247"/>
      <c r="F9785" s="273"/>
      <c r="G9785" s="661"/>
      <c r="H9785" s="662"/>
    </row>
    <row r="9786" spans="1:8" s="240" customFormat="1">
      <c r="A9786" s="270"/>
      <c r="B9786" s="271"/>
      <c r="C9786" s="270"/>
      <c r="D9786" s="272"/>
      <c r="E9786" s="247"/>
      <c r="F9786" s="273"/>
      <c r="G9786" s="661"/>
      <c r="H9786" s="662"/>
    </row>
    <row r="9787" spans="1:8" s="240" customFormat="1">
      <c r="A9787" s="270"/>
      <c r="B9787" s="271"/>
      <c r="C9787" s="270"/>
      <c r="D9787" s="272"/>
      <c r="E9787" s="247"/>
      <c r="F9787" s="273"/>
      <c r="G9787" s="661"/>
      <c r="H9787" s="662"/>
    </row>
    <row r="9788" spans="1:8" s="240" customFormat="1">
      <c r="A9788" s="270"/>
      <c r="B9788" s="271"/>
      <c r="C9788" s="270"/>
      <c r="D9788" s="272"/>
      <c r="E9788" s="247"/>
      <c r="F9788" s="273"/>
      <c r="G9788" s="661"/>
      <c r="H9788" s="662"/>
    </row>
    <row r="9789" spans="1:8" s="240" customFormat="1">
      <c r="A9789" s="270"/>
      <c r="B9789" s="271"/>
      <c r="C9789" s="270"/>
      <c r="D9789" s="272"/>
      <c r="E9789" s="247"/>
      <c r="F9789" s="273"/>
      <c r="G9789" s="661"/>
      <c r="H9789" s="662"/>
    </row>
    <row r="9790" spans="1:8" s="240" customFormat="1">
      <c r="A9790" s="270"/>
      <c r="B9790" s="271"/>
      <c r="C9790" s="270"/>
      <c r="D9790" s="272"/>
      <c r="E9790" s="247"/>
      <c r="F9790" s="273"/>
      <c r="G9790" s="661"/>
      <c r="H9790" s="662"/>
    </row>
    <row r="9791" spans="1:8" s="240" customFormat="1">
      <c r="A9791" s="270"/>
      <c r="B9791" s="271"/>
      <c r="C9791" s="270"/>
      <c r="D9791" s="272"/>
      <c r="E9791" s="247"/>
      <c r="F9791" s="273"/>
      <c r="G9791" s="661"/>
      <c r="H9791" s="662"/>
    </row>
    <row r="9792" spans="1:8" s="240" customFormat="1">
      <c r="A9792" s="270"/>
      <c r="B9792" s="271"/>
      <c r="C9792" s="270"/>
      <c r="D9792" s="272"/>
      <c r="E9792" s="247"/>
      <c r="F9792" s="273"/>
      <c r="G9792" s="661"/>
      <c r="H9792" s="662"/>
    </row>
    <row r="9793" spans="1:8" s="240" customFormat="1">
      <c r="A9793" s="270"/>
      <c r="B9793" s="271"/>
      <c r="C9793" s="270"/>
      <c r="D9793" s="272"/>
      <c r="E9793" s="247"/>
      <c r="F9793" s="273"/>
      <c r="G9793" s="661"/>
      <c r="H9793" s="662"/>
    </row>
    <row r="9794" spans="1:8" s="240" customFormat="1">
      <c r="A9794" s="270"/>
      <c r="B9794" s="271"/>
      <c r="C9794" s="270"/>
      <c r="D9794" s="272"/>
      <c r="E9794" s="247"/>
      <c r="F9794" s="273"/>
      <c r="G9794" s="661"/>
      <c r="H9794" s="662"/>
    </row>
    <row r="9795" spans="1:8" s="240" customFormat="1">
      <c r="A9795" s="270"/>
      <c r="B9795" s="271"/>
      <c r="C9795" s="270"/>
      <c r="D9795" s="272"/>
      <c r="E9795" s="247"/>
      <c r="F9795" s="273"/>
      <c r="G9795" s="661"/>
      <c r="H9795" s="662"/>
    </row>
    <row r="9796" spans="1:8" s="240" customFormat="1">
      <c r="A9796" s="270"/>
      <c r="B9796" s="271"/>
      <c r="C9796" s="270"/>
      <c r="D9796" s="272"/>
      <c r="E9796" s="247"/>
      <c r="F9796" s="273"/>
      <c r="G9796" s="661"/>
      <c r="H9796" s="662"/>
    </row>
    <row r="9797" spans="1:8" s="240" customFormat="1">
      <c r="A9797" s="270"/>
      <c r="B9797" s="271"/>
      <c r="C9797" s="270"/>
      <c r="D9797" s="272"/>
      <c r="E9797" s="247"/>
      <c r="F9797" s="273"/>
      <c r="G9797" s="661"/>
      <c r="H9797" s="662"/>
    </row>
    <row r="9798" spans="1:8" s="240" customFormat="1">
      <c r="A9798" s="270"/>
      <c r="B9798" s="271"/>
      <c r="C9798" s="270"/>
      <c r="D9798" s="272"/>
      <c r="E9798" s="247"/>
      <c r="F9798" s="273"/>
      <c r="G9798" s="661"/>
      <c r="H9798" s="662"/>
    </row>
    <row r="9799" spans="1:8" s="240" customFormat="1">
      <c r="A9799" s="270"/>
      <c r="B9799" s="271"/>
      <c r="C9799" s="270"/>
      <c r="D9799" s="272"/>
      <c r="E9799" s="247"/>
      <c r="F9799" s="273"/>
      <c r="G9799" s="661"/>
      <c r="H9799" s="662"/>
    </row>
    <row r="9800" spans="1:8" s="240" customFormat="1">
      <c r="A9800" s="270"/>
      <c r="B9800" s="271"/>
      <c r="C9800" s="270"/>
      <c r="D9800" s="272"/>
      <c r="E9800" s="247"/>
      <c r="F9800" s="273"/>
      <c r="G9800" s="661"/>
      <c r="H9800" s="662"/>
    </row>
    <row r="9801" spans="1:8" s="240" customFormat="1">
      <c r="A9801" s="270"/>
      <c r="B9801" s="271"/>
      <c r="C9801" s="270"/>
      <c r="D9801" s="272"/>
      <c r="E9801" s="247"/>
      <c r="F9801" s="273"/>
      <c r="G9801" s="661"/>
      <c r="H9801" s="662"/>
    </row>
    <row r="9802" spans="1:8" s="240" customFormat="1">
      <c r="A9802" s="270"/>
      <c r="B9802" s="271"/>
      <c r="C9802" s="270"/>
      <c r="D9802" s="272"/>
      <c r="E9802" s="247"/>
      <c r="F9802" s="273"/>
      <c r="G9802" s="661"/>
      <c r="H9802" s="662"/>
    </row>
    <row r="9803" spans="1:8" s="240" customFormat="1">
      <c r="A9803" s="270"/>
      <c r="B9803" s="271"/>
      <c r="C9803" s="270"/>
      <c r="D9803" s="272"/>
      <c r="E9803" s="247"/>
      <c r="F9803" s="273"/>
      <c r="G9803" s="661"/>
      <c r="H9803" s="662"/>
    </row>
    <row r="9804" spans="1:8" s="240" customFormat="1">
      <c r="A9804" s="270"/>
      <c r="B9804" s="271"/>
      <c r="C9804" s="270"/>
      <c r="D9804" s="272"/>
      <c r="E9804" s="247"/>
      <c r="F9804" s="273"/>
      <c r="G9804" s="661"/>
      <c r="H9804" s="662"/>
    </row>
    <row r="9805" spans="1:8" s="240" customFormat="1">
      <c r="A9805" s="270"/>
      <c r="B9805" s="271"/>
      <c r="C9805" s="270"/>
      <c r="D9805" s="272"/>
      <c r="E9805" s="247"/>
      <c r="F9805" s="273"/>
      <c r="G9805" s="661"/>
      <c r="H9805" s="662"/>
    </row>
    <row r="9806" spans="1:8" s="240" customFormat="1">
      <c r="A9806" s="270"/>
      <c r="B9806" s="271"/>
      <c r="C9806" s="270"/>
      <c r="D9806" s="272"/>
      <c r="E9806" s="247"/>
      <c r="F9806" s="273"/>
      <c r="G9806" s="661"/>
      <c r="H9806" s="662"/>
    </row>
    <row r="9807" spans="1:8" s="240" customFormat="1">
      <c r="A9807" s="270"/>
      <c r="B9807" s="271"/>
      <c r="C9807" s="270"/>
      <c r="D9807" s="272"/>
      <c r="E9807" s="247"/>
      <c r="F9807" s="273"/>
      <c r="G9807" s="661"/>
      <c r="H9807" s="662"/>
    </row>
    <row r="9808" spans="1:8" s="240" customFormat="1">
      <c r="A9808" s="270"/>
      <c r="B9808" s="271"/>
      <c r="C9808" s="270"/>
      <c r="D9808" s="272"/>
      <c r="E9808" s="247"/>
      <c r="F9808" s="273"/>
      <c r="G9808" s="661"/>
      <c r="H9808" s="662"/>
    </row>
    <row r="9809" spans="1:8" s="240" customFormat="1">
      <c r="A9809" s="270"/>
      <c r="B9809" s="271"/>
      <c r="C9809" s="270"/>
      <c r="D9809" s="272"/>
      <c r="E9809" s="247"/>
      <c r="F9809" s="273"/>
      <c r="G9809" s="661"/>
      <c r="H9809" s="662"/>
    </row>
    <row r="9810" spans="1:8" s="240" customFormat="1">
      <c r="A9810" s="270"/>
      <c r="B9810" s="271"/>
      <c r="C9810" s="270"/>
      <c r="D9810" s="272"/>
      <c r="E9810" s="247"/>
      <c r="F9810" s="273"/>
      <c r="G9810" s="661"/>
      <c r="H9810" s="662"/>
    </row>
    <row r="9811" spans="1:8" s="240" customFormat="1">
      <c r="A9811" s="270"/>
      <c r="B9811" s="271"/>
      <c r="C9811" s="270"/>
      <c r="D9811" s="272"/>
      <c r="E9811" s="247"/>
      <c r="F9811" s="273"/>
      <c r="G9811" s="661"/>
      <c r="H9811" s="662"/>
    </row>
    <row r="9812" spans="1:8" s="240" customFormat="1">
      <c r="A9812" s="270"/>
      <c r="B9812" s="271"/>
      <c r="C9812" s="270"/>
      <c r="D9812" s="272"/>
      <c r="E9812" s="247"/>
      <c r="F9812" s="273"/>
      <c r="G9812" s="661"/>
      <c r="H9812" s="662"/>
    </row>
    <row r="9813" spans="1:8" s="240" customFormat="1">
      <c r="A9813" s="270"/>
      <c r="B9813" s="271"/>
      <c r="C9813" s="270"/>
      <c r="D9813" s="272"/>
      <c r="E9813" s="247"/>
      <c r="F9813" s="273"/>
      <c r="G9813" s="661"/>
      <c r="H9813" s="662"/>
    </row>
    <row r="9814" spans="1:8" s="240" customFormat="1">
      <c r="A9814" s="270"/>
      <c r="B9814" s="271"/>
      <c r="C9814" s="270"/>
      <c r="D9814" s="272"/>
      <c r="E9814" s="247"/>
      <c r="F9814" s="273"/>
      <c r="G9814" s="661"/>
      <c r="H9814" s="662"/>
    </row>
    <row r="9815" spans="1:8" s="240" customFormat="1">
      <c r="A9815" s="270"/>
      <c r="B9815" s="271"/>
      <c r="C9815" s="270"/>
      <c r="D9815" s="272"/>
      <c r="E9815" s="247"/>
      <c r="F9815" s="273"/>
      <c r="G9815" s="661"/>
      <c r="H9815" s="662"/>
    </row>
    <row r="9816" spans="1:8" s="240" customFormat="1">
      <c r="A9816" s="270"/>
      <c r="B9816" s="271"/>
      <c r="C9816" s="270"/>
      <c r="D9816" s="272"/>
      <c r="E9816" s="247"/>
      <c r="F9816" s="273"/>
      <c r="G9816" s="661"/>
      <c r="H9816" s="662"/>
    </row>
    <row r="9817" spans="1:8" s="240" customFormat="1">
      <c r="A9817" s="270"/>
      <c r="B9817" s="271"/>
      <c r="C9817" s="270"/>
      <c r="D9817" s="272"/>
      <c r="E9817" s="247"/>
      <c r="F9817" s="273"/>
      <c r="G9817" s="661"/>
      <c r="H9817" s="662"/>
    </row>
    <row r="9818" spans="1:8" s="240" customFormat="1">
      <c r="A9818" s="270"/>
      <c r="B9818" s="271"/>
      <c r="C9818" s="270"/>
      <c r="D9818" s="272"/>
      <c r="E9818" s="247"/>
      <c r="F9818" s="273"/>
      <c r="G9818" s="661"/>
      <c r="H9818" s="662"/>
    </row>
    <row r="9819" spans="1:8" s="240" customFormat="1">
      <c r="A9819" s="270"/>
      <c r="B9819" s="271"/>
      <c r="C9819" s="270"/>
      <c r="D9819" s="272"/>
      <c r="E9819" s="247"/>
      <c r="F9819" s="273"/>
      <c r="G9819" s="661"/>
      <c r="H9819" s="662"/>
    </row>
    <row r="9820" spans="1:8" s="240" customFormat="1">
      <c r="A9820" s="270"/>
      <c r="B9820" s="271"/>
      <c r="C9820" s="270"/>
      <c r="D9820" s="272"/>
      <c r="E9820" s="247"/>
      <c r="F9820" s="273"/>
      <c r="G9820" s="661"/>
      <c r="H9820" s="662"/>
    </row>
    <row r="9821" spans="1:8" s="240" customFormat="1">
      <c r="A9821" s="270"/>
      <c r="B9821" s="271"/>
      <c r="C9821" s="270"/>
      <c r="D9821" s="272"/>
      <c r="E9821" s="247"/>
      <c r="F9821" s="273"/>
      <c r="G9821" s="661"/>
      <c r="H9821" s="662"/>
    </row>
    <row r="9822" spans="1:8" s="240" customFormat="1">
      <c r="A9822" s="270"/>
      <c r="B9822" s="271"/>
      <c r="C9822" s="270"/>
      <c r="D9822" s="272"/>
      <c r="E9822" s="247"/>
      <c r="F9822" s="273"/>
      <c r="G9822" s="661"/>
      <c r="H9822" s="662"/>
    </row>
    <row r="9823" spans="1:8" s="240" customFormat="1">
      <c r="A9823" s="270"/>
      <c r="B9823" s="271"/>
      <c r="C9823" s="270"/>
      <c r="D9823" s="272"/>
      <c r="E9823" s="247"/>
      <c r="F9823" s="273"/>
      <c r="G9823" s="661"/>
      <c r="H9823" s="662"/>
    </row>
    <row r="9824" spans="1:8" s="240" customFormat="1">
      <c r="A9824" s="270"/>
      <c r="B9824" s="271"/>
      <c r="C9824" s="270"/>
      <c r="D9824" s="272"/>
      <c r="E9824" s="247"/>
      <c r="F9824" s="273"/>
      <c r="G9824" s="661"/>
      <c r="H9824" s="662"/>
    </row>
    <row r="9825" spans="1:8" s="240" customFormat="1">
      <c r="A9825" s="270"/>
      <c r="B9825" s="271"/>
      <c r="C9825" s="270"/>
      <c r="D9825" s="272"/>
      <c r="E9825" s="247"/>
      <c r="F9825" s="273"/>
      <c r="G9825" s="661"/>
      <c r="H9825" s="662"/>
    </row>
    <row r="9826" spans="1:8" s="240" customFormat="1">
      <c r="A9826" s="270"/>
      <c r="B9826" s="271"/>
      <c r="C9826" s="270"/>
      <c r="D9826" s="272"/>
      <c r="E9826" s="247"/>
      <c r="F9826" s="273"/>
      <c r="G9826" s="661"/>
      <c r="H9826" s="662"/>
    </row>
    <row r="9827" spans="1:8" s="240" customFormat="1">
      <c r="A9827" s="270"/>
      <c r="B9827" s="271"/>
      <c r="C9827" s="270"/>
      <c r="D9827" s="272"/>
      <c r="E9827" s="247"/>
      <c r="F9827" s="273"/>
      <c r="G9827" s="661"/>
      <c r="H9827" s="662"/>
    </row>
    <row r="9828" spans="1:8" s="240" customFormat="1">
      <c r="A9828" s="270"/>
      <c r="B9828" s="271"/>
      <c r="C9828" s="270"/>
      <c r="D9828" s="272"/>
      <c r="E9828" s="247"/>
      <c r="F9828" s="273"/>
      <c r="G9828" s="661"/>
      <c r="H9828" s="662"/>
    </row>
    <row r="9829" spans="1:8" s="240" customFormat="1">
      <c r="A9829" s="270"/>
      <c r="B9829" s="271"/>
      <c r="C9829" s="270"/>
      <c r="D9829" s="272"/>
      <c r="E9829" s="247"/>
      <c r="F9829" s="273"/>
      <c r="G9829" s="661"/>
      <c r="H9829" s="662"/>
    </row>
    <row r="9830" spans="1:8" s="240" customFormat="1">
      <c r="A9830" s="270"/>
      <c r="B9830" s="271"/>
      <c r="C9830" s="270"/>
      <c r="D9830" s="272"/>
      <c r="E9830" s="247"/>
      <c r="F9830" s="273"/>
      <c r="G9830" s="661"/>
      <c r="H9830" s="662"/>
    </row>
    <row r="9831" spans="1:8" s="240" customFormat="1">
      <c r="A9831" s="270"/>
      <c r="B9831" s="271"/>
      <c r="C9831" s="270"/>
      <c r="D9831" s="272"/>
      <c r="E9831" s="247"/>
      <c r="F9831" s="273"/>
      <c r="G9831" s="661"/>
      <c r="H9831" s="662"/>
    </row>
    <row r="9832" spans="1:8" s="240" customFormat="1">
      <c r="A9832" s="270"/>
      <c r="B9832" s="271"/>
      <c r="C9832" s="270"/>
      <c r="D9832" s="272"/>
      <c r="E9832" s="247"/>
      <c r="F9832" s="273"/>
      <c r="G9832" s="661"/>
      <c r="H9832" s="662"/>
    </row>
    <row r="9833" spans="1:8" s="240" customFormat="1">
      <c r="A9833" s="270"/>
      <c r="B9833" s="271"/>
      <c r="C9833" s="270"/>
      <c r="D9833" s="272"/>
      <c r="E9833" s="247"/>
      <c r="F9833" s="273"/>
      <c r="G9833" s="661"/>
      <c r="H9833" s="662"/>
    </row>
    <row r="9834" spans="1:8" s="240" customFormat="1">
      <c r="A9834" s="270"/>
      <c r="B9834" s="271"/>
      <c r="C9834" s="270"/>
      <c r="D9834" s="272"/>
      <c r="E9834" s="247"/>
      <c r="F9834" s="273"/>
      <c r="G9834" s="661"/>
      <c r="H9834" s="662"/>
    </row>
    <row r="9835" spans="1:8" s="240" customFormat="1">
      <c r="A9835" s="270"/>
      <c r="B9835" s="271"/>
      <c r="C9835" s="270"/>
      <c r="D9835" s="272"/>
      <c r="E9835" s="247"/>
      <c r="F9835" s="273"/>
      <c r="G9835" s="661"/>
      <c r="H9835" s="662"/>
    </row>
    <row r="9836" spans="1:8" s="240" customFormat="1">
      <c r="A9836" s="270"/>
      <c r="B9836" s="271"/>
      <c r="C9836" s="270"/>
      <c r="D9836" s="272"/>
      <c r="E9836" s="247"/>
      <c r="F9836" s="273"/>
      <c r="G9836" s="661"/>
      <c r="H9836" s="662"/>
    </row>
    <row r="9837" spans="1:8" s="240" customFormat="1">
      <c r="A9837" s="270"/>
      <c r="B9837" s="271"/>
      <c r="C9837" s="270"/>
      <c r="D9837" s="272"/>
      <c r="E9837" s="247"/>
      <c r="F9837" s="273"/>
      <c r="G9837" s="661"/>
      <c r="H9837" s="662"/>
    </row>
    <row r="9838" spans="1:8" s="240" customFormat="1">
      <c r="A9838" s="270"/>
      <c r="B9838" s="271"/>
      <c r="C9838" s="270"/>
      <c r="D9838" s="272"/>
      <c r="E9838" s="247"/>
      <c r="F9838" s="273"/>
      <c r="G9838" s="661"/>
      <c r="H9838" s="662"/>
    </row>
    <row r="9839" spans="1:8" s="240" customFormat="1">
      <c r="A9839" s="270"/>
      <c r="B9839" s="271"/>
      <c r="C9839" s="270"/>
      <c r="D9839" s="272"/>
      <c r="E9839" s="247"/>
      <c r="F9839" s="273"/>
      <c r="G9839" s="661"/>
      <c r="H9839" s="662"/>
    </row>
    <row r="9840" spans="1:8" s="240" customFormat="1">
      <c r="A9840" s="270"/>
      <c r="B9840" s="271"/>
      <c r="C9840" s="270"/>
      <c r="D9840" s="272"/>
      <c r="E9840" s="247"/>
      <c r="F9840" s="273"/>
      <c r="G9840" s="661"/>
      <c r="H9840" s="662"/>
    </row>
    <row r="9841" spans="1:8" s="240" customFormat="1">
      <c r="A9841" s="270"/>
      <c r="B9841" s="271"/>
      <c r="C9841" s="270"/>
      <c r="D9841" s="272"/>
      <c r="E9841" s="247"/>
      <c r="F9841" s="273"/>
      <c r="G9841" s="661"/>
      <c r="H9841" s="662"/>
    </row>
    <row r="9842" spans="1:8" s="240" customFormat="1">
      <c r="A9842" s="270"/>
      <c r="B9842" s="271"/>
      <c r="C9842" s="270"/>
      <c r="D9842" s="272"/>
      <c r="E9842" s="247"/>
      <c r="F9842" s="273"/>
      <c r="G9842" s="661"/>
      <c r="H9842" s="662"/>
    </row>
    <row r="9843" spans="1:8" s="240" customFormat="1">
      <c r="A9843" s="270"/>
      <c r="B9843" s="271"/>
      <c r="C9843" s="270"/>
      <c r="D9843" s="272"/>
      <c r="E9843" s="247"/>
      <c r="F9843" s="273"/>
      <c r="G9843" s="661"/>
      <c r="H9843" s="662"/>
    </row>
    <row r="9844" spans="1:8" s="240" customFormat="1">
      <c r="A9844" s="270"/>
      <c r="B9844" s="271"/>
      <c r="C9844" s="270"/>
      <c r="D9844" s="272"/>
      <c r="E9844" s="247"/>
      <c r="F9844" s="273"/>
      <c r="G9844" s="661"/>
      <c r="H9844" s="662"/>
    </row>
    <row r="9845" spans="1:8" s="240" customFormat="1">
      <c r="A9845" s="270"/>
      <c r="B9845" s="271"/>
      <c r="C9845" s="270"/>
      <c r="D9845" s="272"/>
      <c r="E9845" s="247"/>
      <c r="F9845" s="273"/>
      <c r="G9845" s="661"/>
      <c r="H9845" s="662"/>
    </row>
    <row r="9846" spans="1:8" s="240" customFormat="1">
      <c r="A9846" s="270"/>
      <c r="B9846" s="271"/>
      <c r="C9846" s="270"/>
      <c r="D9846" s="272"/>
      <c r="E9846" s="247"/>
      <c r="F9846" s="273"/>
      <c r="G9846" s="661"/>
      <c r="H9846" s="662"/>
    </row>
    <row r="9847" spans="1:8" s="240" customFormat="1">
      <c r="A9847" s="270"/>
      <c r="B9847" s="271"/>
      <c r="C9847" s="270"/>
      <c r="D9847" s="272"/>
      <c r="E9847" s="247"/>
      <c r="F9847" s="273"/>
      <c r="G9847" s="661"/>
      <c r="H9847" s="662"/>
    </row>
    <row r="9848" spans="1:8" s="240" customFormat="1">
      <c r="A9848" s="270"/>
      <c r="B9848" s="271"/>
      <c r="C9848" s="270"/>
      <c r="D9848" s="272"/>
      <c r="E9848" s="247"/>
      <c r="F9848" s="273"/>
      <c r="G9848" s="661"/>
      <c r="H9848" s="662"/>
    </row>
    <row r="9849" spans="1:8" s="240" customFormat="1">
      <c r="A9849" s="270"/>
      <c r="B9849" s="271"/>
      <c r="C9849" s="270"/>
      <c r="D9849" s="272"/>
      <c r="E9849" s="247"/>
      <c r="F9849" s="273"/>
      <c r="G9849" s="661"/>
      <c r="H9849" s="662"/>
    </row>
    <row r="9850" spans="1:8" s="240" customFormat="1">
      <c r="A9850" s="270"/>
      <c r="B9850" s="271"/>
      <c r="C9850" s="270"/>
      <c r="D9850" s="272"/>
      <c r="E9850" s="247"/>
      <c r="F9850" s="273"/>
      <c r="G9850" s="661"/>
      <c r="H9850" s="662"/>
    </row>
    <row r="9851" spans="1:8" s="240" customFormat="1">
      <c r="A9851" s="270"/>
      <c r="B9851" s="271"/>
      <c r="C9851" s="270"/>
      <c r="D9851" s="272"/>
      <c r="E9851" s="247"/>
      <c r="F9851" s="273"/>
      <c r="G9851" s="661"/>
      <c r="H9851" s="662"/>
    </row>
    <row r="9852" spans="1:8" s="240" customFormat="1">
      <c r="A9852" s="270"/>
      <c r="B9852" s="271"/>
      <c r="C9852" s="270"/>
      <c r="D9852" s="272"/>
      <c r="E9852" s="247"/>
      <c r="F9852" s="273"/>
      <c r="G9852" s="661"/>
      <c r="H9852" s="662"/>
    </row>
    <row r="9853" spans="1:8" s="240" customFormat="1">
      <c r="A9853" s="270"/>
      <c r="B9853" s="271"/>
      <c r="C9853" s="270"/>
      <c r="D9853" s="272"/>
      <c r="E9853" s="247"/>
      <c r="F9853" s="273"/>
      <c r="G9853" s="661"/>
      <c r="H9853" s="662"/>
    </row>
    <row r="9854" spans="1:8" s="240" customFormat="1">
      <c r="A9854" s="270"/>
      <c r="B9854" s="271"/>
      <c r="C9854" s="270"/>
      <c r="D9854" s="272"/>
      <c r="E9854" s="247"/>
      <c r="F9854" s="273"/>
      <c r="G9854" s="661"/>
      <c r="H9854" s="662"/>
    </row>
    <row r="9855" spans="1:8" s="240" customFormat="1">
      <c r="A9855" s="270"/>
      <c r="B9855" s="271"/>
      <c r="C9855" s="270"/>
      <c r="D9855" s="272"/>
      <c r="E9855" s="247"/>
      <c r="F9855" s="273"/>
      <c r="G9855" s="661"/>
      <c r="H9855" s="662"/>
    </row>
    <row r="9856" spans="1:8" s="240" customFormat="1">
      <c r="A9856" s="270"/>
      <c r="B9856" s="271"/>
      <c r="C9856" s="270"/>
      <c r="D9856" s="272"/>
      <c r="E9856" s="247"/>
      <c r="F9856" s="273"/>
      <c r="G9856" s="661"/>
      <c r="H9856" s="662"/>
    </row>
    <row r="9857" spans="1:8" s="240" customFormat="1">
      <c r="A9857" s="270"/>
      <c r="B9857" s="271"/>
      <c r="C9857" s="270"/>
      <c r="D9857" s="272"/>
      <c r="E9857" s="247"/>
      <c r="F9857" s="273"/>
      <c r="G9857" s="661"/>
      <c r="H9857" s="662"/>
    </row>
    <row r="9858" spans="1:8" s="240" customFormat="1">
      <c r="A9858" s="270"/>
      <c r="B9858" s="271"/>
      <c r="C9858" s="270"/>
      <c r="D9858" s="272"/>
      <c r="E9858" s="247"/>
      <c r="F9858" s="273"/>
      <c r="G9858" s="661"/>
      <c r="H9858" s="662"/>
    </row>
    <row r="9859" spans="1:8" s="240" customFormat="1">
      <c r="A9859" s="270"/>
      <c r="B9859" s="271"/>
      <c r="C9859" s="270"/>
      <c r="D9859" s="272"/>
      <c r="E9859" s="247"/>
      <c r="F9859" s="273"/>
      <c r="G9859" s="661"/>
      <c r="H9859" s="662"/>
    </row>
    <row r="9860" spans="1:8" s="240" customFormat="1">
      <c r="A9860" s="270"/>
      <c r="B9860" s="271"/>
      <c r="C9860" s="270"/>
      <c r="D9860" s="272"/>
      <c r="E9860" s="247"/>
      <c r="F9860" s="273"/>
      <c r="G9860" s="661"/>
      <c r="H9860" s="662"/>
    </row>
    <row r="9861" spans="1:8" s="240" customFormat="1">
      <c r="A9861" s="270"/>
      <c r="B9861" s="271"/>
      <c r="C9861" s="270"/>
      <c r="D9861" s="272"/>
      <c r="E9861" s="247"/>
      <c r="F9861" s="273"/>
      <c r="G9861" s="661"/>
      <c r="H9861" s="662"/>
    </row>
    <row r="9862" spans="1:8" s="240" customFormat="1">
      <c r="A9862" s="270"/>
      <c r="B9862" s="271"/>
      <c r="C9862" s="270"/>
      <c r="D9862" s="272"/>
      <c r="E9862" s="247"/>
      <c r="F9862" s="273"/>
      <c r="G9862" s="661"/>
      <c r="H9862" s="662"/>
    </row>
    <row r="9863" spans="1:8" s="240" customFormat="1">
      <c r="A9863" s="270"/>
      <c r="B9863" s="271"/>
      <c r="C9863" s="270"/>
      <c r="D9863" s="272"/>
      <c r="E9863" s="247"/>
      <c r="F9863" s="273"/>
      <c r="G9863" s="661"/>
      <c r="H9863" s="662"/>
    </row>
    <row r="9864" spans="1:8" s="240" customFormat="1">
      <c r="A9864" s="270"/>
      <c r="B9864" s="271"/>
      <c r="C9864" s="270"/>
      <c r="D9864" s="272"/>
      <c r="E9864" s="247"/>
      <c r="F9864" s="273"/>
      <c r="G9864" s="661"/>
      <c r="H9864" s="662"/>
    </row>
    <row r="9865" spans="1:8" s="240" customFormat="1">
      <c r="A9865" s="270"/>
      <c r="B9865" s="271"/>
      <c r="C9865" s="270"/>
      <c r="D9865" s="272"/>
      <c r="E9865" s="247"/>
      <c r="F9865" s="273"/>
      <c r="G9865" s="661"/>
      <c r="H9865" s="662"/>
    </row>
    <row r="9866" spans="1:8" s="240" customFormat="1">
      <c r="A9866" s="270"/>
      <c r="B9866" s="271"/>
      <c r="C9866" s="270"/>
      <c r="D9866" s="272"/>
      <c r="E9866" s="247"/>
      <c r="F9866" s="273"/>
      <c r="G9866" s="661"/>
      <c r="H9866" s="662"/>
    </row>
    <row r="9867" spans="1:8" s="240" customFormat="1">
      <c r="A9867" s="270"/>
      <c r="B9867" s="271"/>
      <c r="C9867" s="270"/>
      <c r="D9867" s="272"/>
      <c r="E9867" s="247"/>
      <c r="F9867" s="273"/>
      <c r="G9867" s="661"/>
      <c r="H9867" s="662"/>
    </row>
    <row r="9868" spans="1:8" s="240" customFormat="1">
      <c r="A9868" s="270"/>
      <c r="B9868" s="271"/>
      <c r="C9868" s="270"/>
      <c r="D9868" s="272"/>
      <c r="E9868" s="247"/>
      <c r="F9868" s="273"/>
      <c r="G9868" s="661"/>
      <c r="H9868" s="662"/>
    </row>
    <row r="9869" spans="1:8" s="240" customFormat="1">
      <c r="A9869" s="270"/>
      <c r="B9869" s="271"/>
      <c r="C9869" s="270"/>
      <c r="D9869" s="272"/>
      <c r="E9869" s="247"/>
      <c r="F9869" s="273"/>
      <c r="G9869" s="661"/>
      <c r="H9869" s="662"/>
    </row>
    <row r="9870" spans="1:8" s="240" customFormat="1">
      <c r="A9870" s="270"/>
      <c r="B9870" s="271"/>
      <c r="C9870" s="270"/>
      <c r="D9870" s="272"/>
      <c r="E9870" s="247"/>
      <c r="F9870" s="273"/>
      <c r="G9870" s="661"/>
      <c r="H9870" s="662"/>
    </row>
    <row r="9871" spans="1:8" s="240" customFormat="1">
      <c r="A9871" s="270"/>
      <c r="B9871" s="271"/>
      <c r="C9871" s="270"/>
      <c r="D9871" s="272"/>
      <c r="E9871" s="247"/>
      <c r="F9871" s="273"/>
      <c r="G9871" s="661"/>
      <c r="H9871" s="662"/>
    </row>
    <row r="9872" spans="1:8" s="240" customFormat="1">
      <c r="A9872" s="270"/>
      <c r="B9872" s="271"/>
      <c r="C9872" s="270"/>
      <c r="D9872" s="272"/>
      <c r="E9872" s="247"/>
      <c r="F9872" s="273"/>
      <c r="G9872" s="661"/>
      <c r="H9872" s="662"/>
    </row>
    <row r="9873" spans="1:8" s="240" customFormat="1">
      <c r="A9873" s="270"/>
      <c r="B9873" s="271"/>
      <c r="C9873" s="270"/>
      <c r="D9873" s="272"/>
      <c r="E9873" s="247"/>
      <c r="F9873" s="273"/>
      <c r="G9873" s="661"/>
      <c r="H9873" s="662"/>
    </row>
    <row r="9874" spans="1:8" s="240" customFormat="1">
      <c r="A9874" s="270"/>
      <c r="B9874" s="271"/>
      <c r="C9874" s="270"/>
      <c r="D9874" s="272"/>
      <c r="E9874" s="247"/>
      <c r="F9874" s="273"/>
      <c r="G9874" s="661"/>
      <c r="H9874" s="662"/>
    </row>
    <row r="9875" spans="1:8" s="240" customFormat="1">
      <c r="A9875" s="270"/>
      <c r="B9875" s="271"/>
      <c r="C9875" s="270"/>
      <c r="D9875" s="272"/>
      <c r="E9875" s="247"/>
      <c r="F9875" s="273"/>
      <c r="G9875" s="661"/>
      <c r="H9875" s="662"/>
    </row>
    <row r="9876" spans="1:8" s="240" customFormat="1">
      <c r="A9876" s="270"/>
      <c r="B9876" s="271"/>
      <c r="C9876" s="270"/>
      <c r="D9876" s="272"/>
      <c r="E9876" s="247"/>
      <c r="F9876" s="273"/>
      <c r="G9876" s="661"/>
      <c r="H9876" s="662"/>
    </row>
    <row r="9877" spans="1:8" s="240" customFormat="1">
      <c r="A9877" s="270"/>
      <c r="B9877" s="271"/>
      <c r="C9877" s="270"/>
      <c r="D9877" s="272"/>
      <c r="E9877" s="247"/>
      <c r="F9877" s="273"/>
      <c r="G9877" s="661"/>
      <c r="H9877" s="662"/>
    </row>
    <row r="9878" spans="1:8" s="240" customFormat="1">
      <c r="A9878" s="270"/>
      <c r="B9878" s="271"/>
      <c r="C9878" s="270"/>
      <c r="D9878" s="272"/>
      <c r="E9878" s="247"/>
      <c r="F9878" s="273"/>
      <c r="G9878" s="661"/>
      <c r="H9878" s="662"/>
    </row>
    <row r="9879" spans="1:8" s="240" customFormat="1">
      <c r="A9879" s="270"/>
      <c r="B9879" s="271"/>
      <c r="C9879" s="270"/>
      <c r="D9879" s="272"/>
      <c r="E9879" s="247"/>
      <c r="F9879" s="273"/>
      <c r="G9879" s="661"/>
      <c r="H9879" s="662"/>
    </row>
    <row r="9880" spans="1:8" s="240" customFormat="1">
      <c r="A9880" s="270"/>
      <c r="B9880" s="271"/>
      <c r="C9880" s="270"/>
      <c r="D9880" s="272"/>
      <c r="E9880" s="247"/>
      <c r="F9880" s="273"/>
      <c r="G9880" s="661"/>
      <c r="H9880" s="662"/>
    </row>
    <row r="9881" spans="1:8" s="240" customFormat="1">
      <c r="A9881" s="270"/>
      <c r="B9881" s="271"/>
      <c r="C9881" s="270"/>
      <c r="D9881" s="272"/>
      <c r="E9881" s="247"/>
      <c r="F9881" s="273"/>
      <c r="G9881" s="661"/>
      <c r="H9881" s="662"/>
    </row>
    <row r="9882" spans="1:8" s="240" customFormat="1">
      <c r="A9882" s="270"/>
      <c r="B9882" s="271"/>
      <c r="C9882" s="270"/>
      <c r="D9882" s="272"/>
      <c r="E9882" s="247"/>
      <c r="F9882" s="273"/>
      <c r="G9882" s="661"/>
      <c r="H9882" s="662"/>
    </row>
    <row r="9883" spans="1:8" s="240" customFormat="1">
      <c r="A9883" s="270"/>
      <c r="B9883" s="271"/>
      <c r="C9883" s="270"/>
      <c r="D9883" s="272"/>
      <c r="E9883" s="247"/>
      <c r="F9883" s="273"/>
      <c r="G9883" s="661"/>
      <c r="H9883" s="662"/>
    </row>
    <row r="9884" spans="1:8" s="240" customFormat="1">
      <c r="A9884" s="270"/>
      <c r="B9884" s="271"/>
      <c r="C9884" s="270"/>
      <c r="D9884" s="272"/>
      <c r="E9884" s="247"/>
      <c r="F9884" s="273"/>
      <c r="G9884" s="661"/>
      <c r="H9884" s="662"/>
    </row>
    <row r="9885" spans="1:8" s="240" customFormat="1">
      <c r="A9885" s="270"/>
      <c r="B9885" s="271"/>
      <c r="C9885" s="270"/>
      <c r="D9885" s="272"/>
      <c r="E9885" s="247"/>
      <c r="F9885" s="273"/>
      <c r="G9885" s="661"/>
      <c r="H9885" s="662"/>
    </row>
    <row r="9886" spans="1:8" s="240" customFormat="1">
      <c r="A9886" s="270"/>
      <c r="B9886" s="271"/>
      <c r="C9886" s="270"/>
      <c r="D9886" s="272"/>
      <c r="E9886" s="247"/>
      <c r="F9886" s="273"/>
      <c r="G9886" s="661"/>
      <c r="H9886" s="662"/>
    </row>
    <row r="9887" spans="1:8" s="240" customFormat="1">
      <c r="A9887" s="270"/>
      <c r="B9887" s="271"/>
      <c r="C9887" s="270"/>
      <c r="D9887" s="272"/>
      <c r="E9887" s="247"/>
      <c r="F9887" s="273"/>
      <c r="G9887" s="661"/>
      <c r="H9887" s="662"/>
    </row>
    <row r="9888" spans="1:8" s="240" customFormat="1">
      <c r="A9888" s="270"/>
      <c r="B9888" s="271"/>
      <c r="C9888" s="270"/>
      <c r="D9888" s="272"/>
      <c r="E9888" s="247"/>
      <c r="F9888" s="273"/>
      <c r="G9888" s="661"/>
      <c r="H9888" s="662"/>
    </row>
    <row r="9889" spans="1:8" s="240" customFormat="1">
      <c r="A9889" s="270"/>
      <c r="B9889" s="271"/>
      <c r="C9889" s="270"/>
      <c r="D9889" s="272"/>
      <c r="E9889" s="247"/>
      <c r="F9889" s="273"/>
      <c r="G9889" s="661"/>
      <c r="H9889" s="662"/>
    </row>
    <row r="9890" spans="1:8" s="240" customFormat="1">
      <c r="A9890" s="270"/>
      <c r="B9890" s="271"/>
      <c r="C9890" s="270"/>
      <c r="D9890" s="272"/>
      <c r="E9890" s="247"/>
      <c r="F9890" s="273"/>
      <c r="G9890" s="661"/>
      <c r="H9890" s="662"/>
    </row>
    <row r="9891" spans="1:8" s="240" customFormat="1">
      <c r="A9891" s="270"/>
      <c r="B9891" s="271"/>
      <c r="C9891" s="270"/>
      <c r="D9891" s="272"/>
      <c r="E9891" s="247"/>
      <c r="F9891" s="273"/>
      <c r="G9891" s="661"/>
      <c r="H9891" s="662"/>
    </row>
    <row r="9892" spans="1:8" s="240" customFormat="1">
      <c r="A9892" s="270"/>
      <c r="B9892" s="271"/>
      <c r="C9892" s="270"/>
      <c r="D9892" s="272"/>
      <c r="E9892" s="247"/>
      <c r="F9892" s="273"/>
      <c r="G9892" s="661"/>
      <c r="H9892" s="662"/>
    </row>
    <row r="9893" spans="1:8" s="240" customFormat="1">
      <c r="A9893" s="270"/>
      <c r="B9893" s="271"/>
      <c r="C9893" s="270"/>
      <c r="D9893" s="272"/>
      <c r="E9893" s="247"/>
      <c r="F9893" s="273"/>
      <c r="G9893" s="661"/>
      <c r="H9893" s="662"/>
    </row>
    <row r="9894" spans="1:8" s="240" customFormat="1">
      <c r="A9894" s="270"/>
      <c r="B9894" s="271"/>
      <c r="C9894" s="270"/>
      <c r="D9894" s="272"/>
      <c r="E9894" s="247"/>
      <c r="F9894" s="273"/>
      <c r="G9894" s="661"/>
      <c r="H9894" s="662"/>
    </row>
    <row r="9895" spans="1:8" s="240" customFormat="1">
      <c r="A9895" s="270"/>
      <c r="B9895" s="271"/>
      <c r="C9895" s="270"/>
      <c r="D9895" s="272"/>
      <c r="E9895" s="247"/>
      <c r="F9895" s="273"/>
      <c r="G9895" s="661"/>
      <c r="H9895" s="662"/>
    </row>
    <row r="9896" spans="1:8" s="240" customFormat="1">
      <c r="A9896" s="270"/>
      <c r="B9896" s="271"/>
      <c r="C9896" s="270"/>
      <c r="D9896" s="272"/>
      <c r="E9896" s="247"/>
      <c r="F9896" s="273"/>
      <c r="G9896" s="661"/>
      <c r="H9896" s="662"/>
    </row>
    <row r="9897" spans="1:8" s="240" customFormat="1">
      <c r="A9897" s="270"/>
      <c r="B9897" s="271"/>
      <c r="C9897" s="270"/>
      <c r="D9897" s="272"/>
      <c r="E9897" s="247"/>
      <c r="F9897" s="273"/>
      <c r="G9897" s="661"/>
      <c r="H9897" s="662"/>
    </row>
    <row r="9898" spans="1:8" s="240" customFormat="1">
      <c r="A9898" s="270"/>
      <c r="B9898" s="271"/>
      <c r="C9898" s="270"/>
      <c r="D9898" s="272"/>
      <c r="E9898" s="247"/>
      <c r="F9898" s="273"/>
      <c r="G9898" s="661"/>
      <c r="H9898" s="662"/>
    </row>
    <row r="9899" spans="1:8" s="240" customFormat="1">
      <c r="A9899" s="270"/>
      <c r="B9899" s="271"/>
      <c r="C9899" s="270"/>
      <c r="D9899" s="272"/>
      <c r="E9899" s="247"/>
      <c r="F9899" s="273"/>
      <c r="G9899" s="661"/>
      <c r="H9899" s="662"/>
    </row>
    <row r="9900" spans="1:8" s="240" customFormat="1">
      <c r="A9900" s="270"/>
      <c r="B9900" s="271"/>
      <c r="C9900" s="270"/>
      <c r="D9900" s="272"/>
      <c r="E9900" s="247"/>
      <c r="F9900" s="273"/>
      <c r="G9900" s="661"/>
      <c r="H9900" s="662"/>
    </row>
    <row r="9901" spans="1:8" s="240" customFormat="1">
      <c r="A9901" s="270"/>
      <c r="B9901" s="271"/>
      <c r="C9901" s="270"/>
      <c r="D9901" s="272"/>
      <c r="E9901" s="247"/>
      <c r="F9901" s="273"/>
      <c r="G9901" s="661"/>
      <c r="H9901" s="662"/>
    </row>
    <row r="9902" spans="1:8" s="240" customFormat="1">
      <c r="A9902" s="270"/>
      <c r="B9902" s="271"/>
      <c r="C9902" s="270"/>
      <c r="D9902" s="272"/>
      <c r="E9902" s="247"/>
      <c r="F9902" s="273"/>
      <c r="G9902" s="661"/>
      <c r="H9902" s="662"/>
    </row>
    <row r="9903" spans="1:8" s="240" customFormat="1">
      <c r="A9903" s="270"/>
      <c r="B9903" s="271"/>
      <c r="C9903" s="270"/>
      <c r="D9903" s="272"/>
      <c r="E9903" s="247"/>
      <c r="F9903" s="273"/>
      <c r="G9903" s="661"/>
      <c r="H9903" s="662"/>
    </row>
    <row r="9904" spans="1:8" s="240" customFormat="1">
      <c r="A9904" s="270"/>
      <c r="B9904" s="271"/>
      <c r="C9904" s="270"/>
      <c r="D9904" s="272"/>
      <c r="E9904" s="247"/>
      <c r="F9904" s="273"/>
      <c r="G9904" s="661"/>
      <c r="H9904" s="662"/>
    </row>
    <row r="9905" spans="1:8" s="240" customFormat="1">
      <c r="A9905" s="270"/>
      <c r="B9905" s="271"/>
      <c r="C9905" s="270"/>
      <c r="D9905" s="272"/>
      <c r="E9905" s="247"/>
      <c r="F9905" s="273"/>
      <c r="G9905" s="661"/>
      <c r="H9905" s="662"/>
    </row>
    <row r="9906" spans="1:8" s="240" customFormat="1">
      <c r="A9906" s="270"/>
      <c r="B9906" s="271"/>
      <c r="C9906" s="270"/>
      <c r="D9906" s="272"/>
      <c r="E9906" s="247"/>
      <c r="F9906" s="273"/>
      <c r="G9906" s="661"/>
      <c r="H9906" s="662"/>
    </row>
    <row r="9907" spans="1:8" s="240" customFormat="1">
      <c r="A9907" s="270"/>
      <c r="B9907" s="271"/>
      <c r="C9907" s="270"/>
      <c r="D9907" s="272"/>
      <c r="E9907" s="247"/>
      <c r="F9907" s="273"/>
      <c r="G9907" s="661"/>
      <c r="H9907" s="662"/>
    </row>
    <row r="9908" spans="1:8" s="240" customFormat="1">
      <c r="A9908" s="270"/>
      <c r="B9908" s="271"/>
      <c r="C9908" s="270"/>
      <c r="D9908" s="272"/>
      <c r="E9908" s="247"/>
      <c r="F9908" s="273"/>
      <c r="G9908" s="661"/>
      <c r="H9908" s="662"/>
    </row>
    <row r="9909" spans="1:8" s="240" customFormat="1">
      <c r="A9909" s="270"/>
      <c r="B9909" s="271"/>
      <c r="C9909" s="270"/>
      <c r="D9909" s="272"/>
      <c r="E9909" s="247"/>
      <c r="F9909" s="273"/>
      <c r="G9909" s="661"/>
      <c r="H9909" s="662"/>
    </row>
    <row r="9910" spans="1:8" s="240" customFormat="1">
      <c r="A9910" s="270"/>
      <c r="B9910" s="271"/>
      <c r="C9910" s="270"/>
      <c r="D9910" s="272"/>
      <c r="E9910" s="247"/>
      <c r="F9910" s="273"/>
      <c r="G9910" s="661"/>
      <c r="H9910" s="662"/>
    </row>
    <row r="9911" spans="1:8" s="240" customFormat="1">
      <c r="A9911" s="270"/>
      <c r="B9911" s="271"/>
      <c r="C9911" s="270"/>
      <c r="D9911" s="272"/>
      <c r="E9911" s="247"/>
      <c r="F9911" s="273"/>
      <c r="G9911" s="661"/>
      <c r="H9911" s="662"/>
    </row>
    <row r="9912" spans="1:8" s="240" customFormat="1">
      <c r="A9912" s="270"/>
      <c r="B9912" s="271"/>
      <c r="C9912" s="270"/>
      <c r="D9912" s="272"/>
      <c r="E9912" s="247"/>
      <c r="F9912" s="273"/>
      <c r="G9912" s="661"/>
      <c r="H9912" s="662"/>
    </row>
    <row r="9913" spans="1:8" s="240" customFormat="1">
      <c r="A9913" s="270"/>
      <c r="B9913" s="271"/>
      <c r="C9913" s="270"/>
      <c r="D9913" s="272"/>
      <c r="E9913" s="247"/>
      <c r="F9913" s="273"/>
      <c r="G9913" s="661"/>
      <c r="H9913" s="662"/>
    </row>
    <row r="9914" spans="1:8" s="240" customFormat="1">
      <c r="A9914" s="270"/>
      <c r="B9914" s="271"/>
      <c r="C9914" s="270"/>
      <c r="D9914" s="272"/>
      <c r="E9914" s="247"/>
      <c r="F9914" s="273"/>
      <c r="G9914" s="661"/>
      <c r="H9914" s="662"/>
    </row>
    <row r="9915" spans="1:8" s="240" customFormat="1">
      <c r="A9915" s="270"/>
      <c r="B9915" s="271"/>
      <c r="C9915" s="270"/>
      <c r="D9915" s="272"/>
      <c r="E9915" s="247"/>
      <c r="F9915" s="273"/>
      <c r="G9915" s="661"/>
      <c r="H9915" s="662"/>
    </row>
    <row r="9916" spans="1:8" s="240" customFormat="1">
      <c r="A9916" s="270"/>
      <c r="B9916" s="271"/>
      <c r="C9916" s="270"/>
      <c r="D9916" s="272"/>
      <c r="E9916" s="247"/>
      <c r="F9916" s="273"/>
      <c r="G9916" s="661"/>
      <c r="H9916" s="662"/>
    </row>
    <row r="9917" spans="1:8" s="240" customFormat="1">
      <c r="A9917" s="270"/>
      <c r="B9917" s="271"/>
      <c r="C9917" s="270"/>
      <c r="D9917" s="272"/>
      <c r="E9917" s="247"/>
      <c r="F9917" s="273"/>
      <c r="G9917" s="661"/>
      <c r="H9917" s="662"/>
    </row>
    <row r="9918" spans="1:8" s="240" customFormat="1">
      <c r="A9918" s="270"/>
      <c r="B9918" s="271"/>
      <c r="C9918" s="270"/>
      <c r="D9918" s="272"/>
      <c r="E9918" s="247"/>
      <c r="F9918" s="273"/>
      <c r="G9918" s="661"/>
      <c r="H9918" s="662"/>
    </row>
    <row r="9919" spans="1:8" s="240" customFormat="1">
      <c r="A9919" s="270"/>
      <c r="B9919" s="271"/>
      <c r="C9919" s="270"/>
      <c r="D9919" s="272"/>
      <c r="E9919" s="247"/>
      <c r="F9919" s="273"/>
      <c r="G9919" s="661"/>
      <c r="H9919" s="662"/>
    </row>
    <row r="9920" spans="1:8" s="240" customFormat="1">
      <c r="A9920" s="270"/>
      <c r="B9920" s="271"/>
      <c r="C9920" s="270"/>
      <c r="D9920" s="272"/>
      <c r="E9920" s="247"/>
      <c r="F9920" s="273"/>
      <c r="G9920" s="661"/>
      <c r="H9920" s="662"/>
    </row>
    <row r="9921" spans="1:8" s="240" customFormat="1">
      <c r="A9921" s="270"/>
      <c r="B9921" s="271"/>
      <c r="C9921" s="270"/>
      <c r="D9921" s="272"/>
      <c r="E9921" s="247"/>
      <c r="F9921" s="273"/>
      <c r="G9921" s="661"/>
      <c r="H9921" s="662"/>
    </row>
    <row r="9922" spans="1:8" s="240" customFormat="1">
      <c r="A9922" s="270"/>
      <c r="B9922" s="271"/>
      <c r="C9922" s="270"/>
      <c r="D9922" s="272"/>
      <c r="E9922" s="247"/>
      <c r="F9922" s="273"/>
      <c r="G9922" s="661"/>
      <c r="H9922" s="662"/>
    </row>
    <row r="9923" spans="1:8" s="240" customFormat="1">
      <c r="A9923" s="270"/>
      <c r="B9923" s="271"/>
      <c r="C9923" s="270"/>
      <c r="D9923" s="272"/>
      <c r="E9923" s="247"/>
      <c r="F9923" s="273"/>
      <c r="G9923" s="661"/>
      <c r="H9923" s="662"/>
    </row>
    <row r="9924" spans="1:8" s="240" customFormat="1">
      <c r="A9924" s="270"/>
      <c r="B9924" s="271"/>
      <c r="C9924" s="270"/>
      <c r="D9924" s="272"/>
      <c r="E9924" s="247"/>
      <c r="F9924" s="273"/>
      <c r="G9924" s="661"/>
      <c r="H9924" s="662"/>
    </row>
    <row r="9925" spans="1:8" s="240" customFormat="1">
      <c r="A9925" s="270"/>
      <c r="B9925" s="271"/>
      <c r="C9925" s="270"/>
      <c r="D9925" s="272"/>
      <c r="E9925" s="247"/>
      <c r="F9925" s="273"/>
      <c r="G9925" s="661"/>
      <c r="H9925" s="662"/>
    </row>
    <row r="9926" spans="1:8" s="240" customFormat="1">
      <c r="A9926" s="270"/>
      <c r="B9926" s="271"/>
      <c r="C9926" s="270"/>
      <c r="D9926" s="272"/>
      <c r="E9926" s="247"/>
      <c r="F9926" s="273"/>
      <c r="G9926" s="661"/>
      <c r="H9926" s="662"/>
    </row>
    <row r="9927" spans="1:8" s="240" customFormat="1">
      <c r="A9927" s="270"/>
      <c r="B9927" s="271"/>
      <c r="C9927" s="270"/>
      <c r="D9927" s="272"/>
      <c r="E9927" s="247"/>
      <c r="F9927" s="273"/>
      <c r="G9927" s="661"/>
      <c r="H9927" s="662"/>
    </row>
    <row r="9928" spans="1:8" s="240" customFormat="1">
      <c r="A9928" s="270"/>
      <c r="B9928" s="271"/>
      <c r="C9928" s="270"/>
      <c r="D9928" s="272"/>
      <c r="E9928" s="247"/>
      <c r="F9928" s="273"/>
      <c r="G9928" s="661"/>
      <c r="H9928" s="662"/>
    </row>
    <row r="9929" spans="1:8" s="240" customFormat="1">
      <c r="A9929" s="270"/>
      <c r="B9929" s="271"/>
      <c r="C9929" s="270"/>
      <c r="D9929" s="272"/>
      <c r="E9929" s="247"/>
      <c r="F9929" s="273"/>
      <c r="G9929" s="661"/>
      <c r="H9929" s="662"/>
    </row>
    <row r="9930" spans="1:8" s="240" customFormat="1">
      <c r="A9930" s="270"/>
      <c r="B9930" s="271"/>
      <c r="C9930" s="270"/>
      <c r="D9930" s="272"/>
      <c r="E9930" s="247"/>
      <c r="F9930" s="273"/>
      <c r="G9930" s="661"/>
      <c r="H9930" s="662"/>
    </row>
    <row r="9931" spans="1:8" s="240" customFormat="1">
      <c r="A9931" s="270"/>
      <c r="B9931" s="271"/>
      <c r="C9931" s="270"/>
      <c r="D9931" s="272"/>
      <c r="E9931" s="247"/>
      <c r="F9931" s="273"/>
      <c r="G9931" s="661"/>
      <c r="H9931" s="662"/>
    </row>
    <row r="9932" spans="1:8" s="240" customFormat="1">
      <c r="A9932" s="270"/>
      <c r="B9932" s="271"/>
      <c r="C9932" s="270"/>
      <c r="D9932" s="272"/>
      <c r="E9932" s="247"/>
      <c r="F9932" s="273"/>
      <c r="G9932" s="661"/>
      <c r="H9932" s="662"/>
    </row>
    <row r="9933" spans="1:8" s="240" customFormat="1">
      <c r="A9933" s="270"/>
      <c r="B9933" s="271"/>
      <c r="C9933" s="270"/>
      <c r="D9933" s="272"/>
      <c r="E9933" s="247"/>
      <c r="F9933" s="273"/>
      <c r="G9933" s="661"/>
      <c r="H9933" s="662"/>
    </row>
    <row r="9934" spans="1:8" s="240" customFormat="1">
      <c r="A9934" s="270"/>
      <c r="B9934" s="271"/>
      <c r="C9934" s="270"/>
      <c r="D9934" s="272"/>
      <c r="E9934" s="247"/>
      <c r="F9934" s="273"/>
      <c r="G9934" s="661"/>
      <c r="H9934" s="662"/>
    </row>
    <row r="9935" spans="1:8" s="240" customFormat="1">
      <c r="A9935" s="270"/>
      <c r="B9935" s="271"/>
      <c r="C9935" s="270"/>
      <c r="D9935" s="272"/>
      <c r="E9935" s="247"/>
      <c r="F9935" s="273"/>
      <c r="G9935" s="661"/>
      <c r="H9935" s="662"/>
    </row>
    <row r="9936" spans="1:8" s="240" customFormat="1">
      <c r="A9936" s="270"/>
      <c r="B9936" s="271"/>
      <c r="C9936" s="270"/>
      <c r="D9936" s="272"/>
      <c r="E9936" s="247"/>
      <c r="F9936" s="273"/>
      <c r="G9936" s="661"/>
      <c r="H9936" s="662"/>
    </row>
    <row r="9937" spans="1:8" s="240" customFormat="1">
      <c r="A9937" s="270"/>
      <c r="B9937" s="271"/>
      <c r="C9937" s="270"/>
      <c r="D9937" s="272"/>
      <c r="E9937" s="247"/>
      <c r="F9937" s="273"/>
      <c r="G9937" s="661"/>
      <c r="H9937" s="662"/>
    </row>
    <row r="9938" spans="1:8" s="240" customFormat="1">
      <c r="A9938" s="270"/>
      <c r="B9938" s="271"/>
      <c r="C9938" s="270"/>
      <c r="D9938" s="272"/>
      <c r="E9938" s="247"/>
      <c r="F9938" s="273"/>
      <c r="G9938" s="661"/>
      <c r="H9938" s="662"/>
    </row>
    <row r="9939" spans="1:8" s="240" customFormat="1">
      <c r="A9939" s="270"/>
      <c r="B9939" s="271"/>
      <c r="C9939" s="270"/>
      <c r="D9939" s="272"/>
      <c r="E9939" s="247"/>
      <c r="F9939" s="273"/>
      <c r="G9939" s="661"/>
      <c r="H9939" s="662"/>
    </row>
    <row r="9940" spans="1:8" s="240" customFormat="1">
      <c r="A9940" s="270"/>
      <c r="B9940" s="271"/>
      <c r="C9940" s="270"/>
      <c r="D9940" s="272"/>
      <c r="E9940" s="247"/>
      <c r="F9940" s="273"/>
      <c r="G9940" s="661"/>
      <c r="H9940" s="662"/>
    </row>
    <row r="9941" spans="1:8" s="240" customFormat="1">
      <c r="A9941" s="270"/>
      <c r="B9941" s="271"/>
      <c r="C9941" s="270"/>
      <c r="D9941" s="272"/>
      <c r="E9941" s="247"/>
      <c r="F9941" s="273"/>
      <c r="G9941" s="661"/>
      <c r="H9941" s="662"/>
    </row>
    <row r="9942" spans="1:8" s="240" customFormat="1">
      <c r="A9942" s="270"/>
      <c r="B9942" s="271"/>
      <c r="C9942" s="270"/>
      <c r="D9942" s="272"/>
      <c r="E9942" s="247"/>
      <c r="F9942" s="273"/>
      <c r="G9942" s="661"/>
      <c r="H9942" s="662"/>
    </row>
    <row r="9943" spans="1:8" s="240" customFormat="1">
      <c r="A9943" s="270"/>
      <c r="B9943" s="271"/>
      <c r="C9943" s="270"/>
      <c r="D9943" s="272"/>
      <c r="E9943" s="247"/>
      <c r="F9943" s="273"/>
      <c r="G9943" s="661"/>
      <c r="H9943" s="662"/>
    </row>
    <row r="9944" spans="1:8" s="240" customFormat="1">
      <c r="A9944" s="270"/>
      <c r="B9944" s="271"/>
      <c r="C9944" s="270"/>
      <c r="D9944" s="272"/>
      <c r="E9944" s="247"/>
      <c r="F9944" s="273"/>
      <c r="G9944" s="661"/>
      <c r="H9944" s="662"/>
    </row>
    <row r="9945" spans="1:8" s="240" customFormat="1">
      <c r="A9945" s="270"/>
      <c r="B9945" s="271"/>
      <c r="C9945" s="270"/>
      <c r="D9945" s="272"/>
      <c r="E9945" s="247"/>
      <c r="F9945" s="273"/>
      <c r="G9945" s="661"/>
      <c r="H9945" s="662"/>
    </row>
    <row r="9946" spans="1:8" s="240" customFormat="1">
      <c r="A9946" s="270"/>
      <c r="B9946" s="271"/>
      <c r="C9946" s="270"/>
      <c r="D9946" s="272"/>
      <c r="E9946" s="247"/>
      <c r="F9946" s="273"/>
      <c r="G9946" s="661"/>
      <c r="H9946" s="662"/>
    </row>
    <row r="9947" spans="1:8" s="240" customFormat="1">
      <c r="A9947" s="270"/>
      <c r="B9947" s="271"/>
      <c r="C9947" s="270"/>
      <c r="D9947" s="272"/>
      <c r="E9947" s="247"/>
      <c r="F9947" s="273"/>
      <c r="G9947" s="661"/>
      <c r="H9947" s="662"/>
    </row>
    <row r="9948" spans="1:8" s="240" customFormat="1">
      <c r="A9948" s="270"/>
      <c r="B9948" s="271"/>
      <c r="C9948" s="270"/>
      <c r="D9948" s="272"/>
      <c r="E9948" s="247"/>
      <c r="F9948" s="273"/>
      <c r="G9948" s="661"/>
      <c r="H9948" s="662"/>
    </row>
    <row r="9949" spans="1:8" s="240" customFormat="1">
      <c r="A9949" s="270"/>
      <c r="B9949" s="271"/>
      <c r="C9949" s="270"/>
      <c r="D9949" s="272"/>
      <c r="E9949" s="247"/>
      <c r="F9949" s="273"/>
      <c r="G9949" s="661"/>
      <c r="H9949" s="662"/>
    </row>
    <row r="9950" spans="1:8" s="240" customFormat="1">
      <c r="A9950" s="270"/>
      <c r="B9950" s="271"/>
      <c r="C9950" s="270"/>
      <c r="D9950" s="272"/>
      <c r="E9950" s="247"/>
      <c r="F9950" s="273"/>
      <c r="G9950" s="661"/>
      <c r="H9950" s="662"/>
    </row>
    <row r="9951" spans="1:8" s="240" customFormat="1">
      <c r="A9951" s="270"/>
      <c r="B9951" s="271"/>
      <c r="C9951" s="270"/>
      <c r="D9951" s="272"/>
      <c r="E9951" s="247"/>
      <c r="F9951" s="273"/>
      <c r="G9951" s="661"/>
      <c r="H9951" s="662"/>
    </row>
    <row r="9952" spans="1:8" s="240" customFormat="1">
      <c r="A9952" s="270"/>
      <c r="B9952" s="271"/>
      <c r="C9952" s="270"/>
      <c r="D9952" s="272"/>
      <c r="E9952" s="247"/>
      <c r="F9952" s="273"/>
      <c r="G9952" s="661"/>
      <c r="H9952" s="662"/>
    </row>
    <row r="9953" spans="1:8" s="240" customFormat="1">
      <c r="A9953" s="270"/>
      <c r="B9953" s="271"/>
      <c r="C9953" s="270"/>
      <c r="D9953" s="272"/>
      <c r="E9953" s="247"/>
      <c r="F9953" s="273"/>
      <c r="G9953" s="661"/>
      <c r="H9953" s="662"/>
    </row>
    <row r="9954" spans="1:8" s="240" customFormat="1">
      <c r="A9954" s="270"/>
      <c r="B9954" s="271"/>
      <c r="C9954" s="270"/>
      <c r="D9954" s="272"/>
      <c r="E9954" s="247"/>
      <c r="F9954" s="273"/>
      <c r="G9954" s="661"/>
      <c r="H9954" s="662"/>
    </row>
    <row r="9955" spans="1:8" s="240" customFormat="1">
      <c r="A9955" s="270"/>
      <c r="B9955" s="271"/>
      <c r="C9955" s="270"/>
      <c r="D9955" s="272"/>
      <c r="E9955" s="247"/>
      <c r="F9955" s="273"/>
      <c r="G9955" s="661"/>
      <c r="H9955" s="662"/>
    </row>
    <row r="9956" spans="1:8" s="240" customFormat="1">
      <c r="A9956" s="270"/>
      <c r="B9956" s="271"/>
      <c r="C9956" s="270"/>
      <c r="D9956" s="272"/>
      <c r="E9956" s="247"/>
      <c r="F9956" s="273"/>
      <c r="G9956" s="661"/>
      <c r="H9956" s="662"/>
    </row>
    <row r="9957" spans="1:8" s="240" customFormat="1">
      <c r="A9957" s="270"/>
      <c r="B9957" s="271"/>
      <c r="C9957" s="270"/>
      <c r="D9957" s="272"/>
      <c r="E9957" s="247"/>
      <c r="F9957" s="273"/>
      <c r="G9957" s="661"/>
      <c r="H9957" s="662"/>
    </row>
    <row r="9958" spans="1:8" s="240" customFormat="1">
      <c r="A9958" s="270"/>
      <c r="B9958" s="271"/>
      <c r="C9958" s="270"/>
      <c r="D9958" s="272"/>
      <c r="E9958" s="247"/>
      <c r="F9958" s="273"/>
      <c r="G9958" s="661"/>
      <c r="H9958" s="662"/>
    </row>
    <row r="9959" spans="1:8" s="240" customFormat="1">
      <c r="A9959" s="270"/>
      <c r="B9959" s="271"/>
      <c r="C9959" s="270"/>
      <c r="D9959" s="272"/>
      <c r="E9959" s="247"/>
      <c r="F9959" s="273"/>
      <c r="G9959" s="661"/>
      <c r="H9959" s="662"/>
    </row>
    <row r="9960" spans="1:8" s="240" customFormat="1">
      <c r="A9960" s="270"/>
      <c r="B9960" s="271"/>
      <c r="C9960" s="270"/>
      <c r="D9960" s="272"/>
      <c r="E9960" s="247"/>
      <c r="F9960" s="273"/>
      <c r="G9960" s="661"/>
      <c r="H9960" s="662"/>
    </row>
    <row r="9961" spans="1:8" s="240" customFormat="1">
      <c r="A9961" s="270"/>
      <c r="B9961" s="271"/>
      <c r="C9961" s="270"/>
      <c r="D9961" s="272"/>
      <c r="E9961" s="247"/>
      <c r="F9961" s="273"/>
      <c r="G9961" s="661"/>
      <c r="H9961" s="662"/>
    </row>
    <row r="9962" spans="1:8" s="240" customFormat="1">
      <c r="A9962" s="270"/>
      <c r="B9962" s="271"/>
      <c r="C9962" s="270"/>
      <c r="D9962" s="272"/>
      <c r="E9962" s="247"/>
      <c r="F9962" s="273"/>
      <c r="G9962" s="661"/>
      <c r="H9962" s="662"/>
    </row>
    <row r="9963" spans="1:8" s="240" customFormat="1">
      <c r="A9963" s="270"/>
      <c r="B9963" s="271"/>
      <c r="C9963" s="270"/>
      <c r="D9963" s="272"/>
      <c r="E9963" s="247"/>
      <c r="F9963" s="273"/>
      <c r="G9963" s="661"/>
      <c r="H9963" s="662"/>
    </row>
    <row r="9964" spans="1:8" s="240" customFormat="1">
      <c r="A9964" s="270"/>
      <c r="B9964" s="271"/>
      <c r="C9964" s="270"/>
      <c r="D9964" s="272"/>
      <c r="E9964" s="247"/>
      <c r="F9964" s="273"/>
      <c r="G9964" s="661"/>
      <c r="H9964" s="662"/>
    </row>
    <row r="9965" spans="1:8" s="240" customFormat="1">
      <c r="A9965" s="270"/>
      <c r="B9965" s="271"/>
      <c r="C9965" s="270"/>
      <c r="D9965" s="272"/>
      <c r="E9965" s="247"/>
      <c r="F9965" s="273"/>
      <c r="G9965" s="661"/>
      <c r="H9965" s="662"/>
    </row>
    <row r="9966" spans="1:8" s="240" customFormat="1">
      <c r="A9966" s="270"/>
      <c r="B9966" s="271"/>
      <c r="C9966" s="270"/>
      <c r="D9966" s="272"/>
      <c r="E9966" s="247"/>
      <c r="F9966" s="273"/>
      <c r="G9966" s="661"/>
      <c r="H9966" s="662"/>
    </row>
    <row r="9967" spans="1:8" s="240" customFormat="1">
      <c r="A9967" s="270"/>
      <c r="B9967" s="271"/>
      <c r="C9967" s="270"/>
      <c r="D9967" s="272"/>
      <c r="E9967" s="247"/>
      <c r="F9967" s="273"/>
      <c r="G9967" s="661"/>
      <c r="H9967" s="662"/>
    </row>
    <row r="9968" spans="1:8" s="240" customFormat="1">
      <c r="A9968" s="270"/>
      <c r="B9968" s="271"/>
      <c r="C9968" s="270"/>
      <c r="D9968" s="272"/>
      <c r="E9968" s="247"/>
      <c r="F9968" s="273"/>
      <c r="G9968" s="661"/>
      <c r="H9968" s="662"/>
    </row>
    <row r="9969" spans="1:8" s="240" customFormat="1">
      <c r="A9969" s="270"/>
      <c r="B9969" s="271"/>
      <c r="C9969" s="270"/>
      <c r="D9969" s="272"/>
      <c r="E9969" s="247"/>
      <c r="F9969" s="273"/>
      <c r="G9969" s="661"/>
      <c r="H9969" s="662"/>
    </row>
    <row r="9970" spans="1:8" s="240" customFormat="1">
      <c r="A9970" s="270"/>
      <c r="B9970" s="271"/>
      <c r="C9970" s="270"/>
      <c r="D9970" s="272"/>
      <c r="E9970" s="247"/>
      <c r="F9970" s="273"/>
      <c r="G9970" s="661"/>
      <c r="H9970" s="662"/>
    </row>
    <row r="9971" spans="1:8" s="240" customFormat="1">
      <c r="A9971" s="270"/>
      <c r="B9971" s="271"/>
      <c r="C9971" s="270"/>
      <c r="D9971" s="272"/>
      <c r="E9971" s="247"/>
      <c r="F9971" s="273"/>
      <c r="G9971" s="661"/>
      <c r="H9971" s="662"/>
    </row>
    <row r="9972" spans="1:8" s="240" customFormat="1">
      <c r="A9972" s="270"/>
      <c r="B9972" s="271"/>
      <c r="C9972" s="270"/>
      <c r="D9972" s="272"/>
      <c r="E9972" s="247"/>
      <c r="F9972" s="273"/>
      <c r="G9972" s="661"/>
      <c r="H9972" s="662"/>
    </row>
    <row r="9973" spans="1:8" s="240" customFormat="1">
      <c r="A9973" s="270"/>
      <c r="B9973" s="271"/>
      <c r="C9973" s="270"/>
      <c r="D9973" s="272"/>
      <c r="E9973" s="247"/>
      <c r="F9973" s="273"/>
      <c r="G9973" s="661"/>
      <c r="H9973" s="662"/>
    </row>
    <row r="9974" spans="1:8" s="240" customFormat="1">
      <c r="A9974" s="270"/>
      <c r="B9974" s="271"/>
      <c r="C9974" s="270"/>
      <c r="D9974" s="272"/>
      <c r="E9974" s="247"/>
      <c r="F9974" s="273"/>
      <c r="G9974" s="661"/>
      <c r="H9974" s="662"/>
    </row>
    <row r="9975" spans="1:8" s="240" customFormat="1">
      <c r="A9975" s="270"/>
      <c r="B9975" s="271"/>
      <c r="C9975" s="270"/>
      <c r="D9975" s="272"/>
      <c r="E9975" s="247"/>
      <c r="F9975" s="273"/>
      <c r="G9975" s="661"/>
      <c r="H9975" s="662"/>
    </row>
    <row r="9976" spans="1:8" s="240" customFormat="1">
      <c r="A9976" s="270"/>
      <c r="B9976" s="271"/>
      <c r="C9976" s="270"/>
      <c r="D9976" s="272"/>
      <c r="E9976" s="247"/>
      <c r="F9976" s="273"/>
      <c r="G9976" s="661"/>
      <c r="H9976" s="662"/>
    </row>
    <row r="9977" spans="1:8" s="240" customFormat="1">
      <c r="A9977" s="270"/>
      <c r="B9977" s="271"/>
      <c r="C9977" s="270"/>
      <c r="D9977" s="272"/>
      <c r="E9977" s="247"/>
      <c r="F9977" s="273"/>
      <c r="G9977" s="661"/>
      <c r="H9977" s="662"/>
    </row>
    <row r="9978" spans="1:8" s="240" customFormat="1">
      <c r="A9978" s="270"/>
      <c r="B9978" s="271"/>
      <c r="C9978" s="270"/>
      <c r="D9978" s="272"/>
      <c r="E9978" s="247"/>
      <c r="F9978" s="273"/>
      <c r="G9978" s="661"/>
      <c r="H9978" s="662"/>
    </row>
    <row r="9979" spans="1:8" s="240" customFormat="1">
      <c r="A9979" s="270"/>
      <c r="B9979" s="271"/>
      <c r="C9979" s="270"/>
      <c r="D9979" s="272"/>
      <c r="E9979" s="247"/>
      <c r="F9979" s="273"/>
      <c r="G9979" s="661"/>
      <c r="H9979" s="662"/>
    </row>
    <row r="9980" spans="1:8" s="240" customFormat="1">
      <c r="A9980" s="270"/>
      <c r="B9980" s="271"/>
      <c r="C9980" s="270"/>
      <c r="D9980" s="272"/>
      <c r="E9980" s="247"/>
      <c r="F9980" s="273"/>
      <c r="G9980" s="661"/>
      <c r="H9980" s="662"/>
    </row>
    <row r="9981" spans="1:8" s="240" customFormat="1">
      <c r="A9981" s="270"/>
      <c r="B9981" s="271"/>
      <c r="C9981" s="270"/>
      <c r="D9981" s="272"/>
      <c r="E9981" s="247"/>
      <c r="F9981" s="273"/>
      <c r="G9981" s="661"/>
      <c r="H9981" s="662"/>
    </row>
    <row r="9982" spans="1:8" s="240" customFormat="1">
      <c r="A9982" s="270"/>
      <c r="B9982" s="271"/>
      <c r="C9982" s="270"/>
      <c r="D9982" s="272"/>
      <c r="E9982" s="247"/>
      <c r="F9982" s="273"/>
      <c r="G9982" s="661"/>
      <c r="H9982" s="662"/>
    </row>
    <row r="9983" spans="1:8" s="240" customFormat="1">
      <c r="A9983" s="270"/>
      <c r="B9983" s="271"/>
      <c r="C9983" s="270"/>
      <c r="D9983" s="272"/>
      <c r="E9983" s="247"/>
      <c r="F9983" s="273"/>
      <c r="G9983" s="661"/>
      <c r="H9983" s="662"/>
    </row>
    <row r="9984" spans="1:8" s="240" customFormat="1">
      <c r="A9984" s="270"/>
      <c r="B9984" s="271"/>
      <c r="C9984" s="270"/>
      <c r="D9984" s="272"/>
      <c r="E9984" s="247"/>
      <c r="F9984" s="273"/>
      <c r="G9984" s="661"/>
      <c r="H9984" s="662"/>
    </row>
    <row r="9985" spans="1:8" s="240" customFormat="1">
      <c r="A9985" s="270"/>
      <c r="B9985" s="271"/>
      <c r="C9985" s="270"/>
      <c r="D9985" s="272"/>
      <c r="E9985" s="247"/>
      <c r="F9985" s="273"/>
      <c r="G9985" s="661"/>
      <c r="H9985" s="662"/>
    </row>
    <row r="9986" spans="1:8" s="240" customFormat="1">
      <c r="A9986" s="270"/>
      <c r="B9986" s="271"/>
      <c r="C9986" s="270"/>
      <c r="D9986" s="272"/>
      <c r="E9986" s="247"/>
      <c r="F9986" s="273"/>
      <c r="G9986" s="661"/>
      <c r="H9986" s="662"/>
    </row>
    <row r="9987" spans="1:8" s="240" customFormat="1">
      <c r="A9987" s="270"/>
      <c r="B9987" s="271"/>
      <c r="C9987" s="270"/>
      <c r="D9987" s="272"/>
      <c r="E9987" s="247"/>
      <c r="F9987" s="273"/>
      <c r="G9987" s="661"/>
      <c r="H9987" s="662"/>
    </row>
    <row r="9988" spans="1:8" s="240" customFormat="1">
      <c r="A9988" s="270"/>
      <c r="B9988" s="271"/>
      <c r="C9988" s="270"/>
      <c r="D9988" s="272"/>
      <c r="E9988" s="247"/>
      <c r="F9988" s="273"/>
      <c r="G9988" s="661"/>
      <c r="H9988" s="662"/>
    </row>
    <row r="9989" spans="1:8" s="240" customFormat="1">
      <c r="A9989" s="270"/>
      <c r="B9989" s="271"/>
      <c r="C9989" s="270"/>
      <c r="D9989" s="272"/>
      <c r="E9989" s="247"/>
      <c r="F9989" s="273"/>
      <c r="G9989" s="661"/>
      <c r="H9989" s="662"/>
    </row>
    <row r="9990" spans="1:8" s="240" customFormat="1">
      <c r="A9990" s="270"/>
      <c r="B9990" s="271"/>
      <c r="C9990" s="270"/>
      <c r="D9990" s="272"/>
      <c r="E9990" s="247"/>
      <c r="F9990" s="273"/>
      <c r="G9990" s="661"/>
      <c r="H9990" s="662"/>
    </row>
    <row r="9991" spans="1:8" s="240" customFormat="1">
      <c r="A9991" s="270"/>
      <c r="B9991" s="271"/>
      <c r="C9991" s="270"/>
      <c r="D9991" s="272"/>
      <c r="E9991" s="247"/>
      <c r="F9991" s="273"/>
      <c r="G9991" s="661"/>
      <c r="H9991" s="662"/>
    </row>
    <row r="9992" spans="1:8" s="240" customFormat="1">
      <c r="A9992" s="270"/>
      <c r="B9992" s="271"/>
      <c r="C9992" s="270"/>
      <c r="D9992" s="272"/>
      <c r="E9992" s="247"/>
      <c r="F9992" s="273"/>
      <c r="G9992" s="661"/>
      <c r="H9992" s="662"/>
    </row>
    <row r="9993" spans="1:8" s="240" customFormat="1">
      <c r="A9993" s="270"/>
      <c r="B9993" s="271"/>
      <c r="C9993" s="270"/>
      <c r="D9993" s="272"/>
      <c r="E9993" s="247"/>
      <c r="F9993" s="273"/>
      <c r="G9993" s="661"/>
      <c r="H9993" s="662"/>
    </row>
    <row r="9994" spans="1:8" s="240" customFormat="1">
      <c r="A9994" s="270"/>
      <c r="B9994" s="271"/>
      <c r="C9994" s="270"/>
      <c r="D9994" s="272"/>
      <c r="E9994" s="247"/>
      <c r="F9994" s="273"/>
      <c r="G9994" s="661"/>
      <c r="H9994" s="662"/>
    </row>
    <row r="9995" spans="1:8" s="240" customFormat="1">
      <c r="A9995" s="270"/>
      <c r="B9995" s="271"/>
      <c r="C9995" s="270"/>
      <c r="D9995" s="272"/>
      <c r="E9995" s="247"/>
      <c r="F9995" s="273"/>
      <c r="G9995" s="661"/>
      <c r="H9995" s="662"/>
    </row>
    <row r="9996" spans="1:8" s="240" customFormat="1">
      <c r="A9996" s="270"/>
      <c r="B9996" s="271"/>
      <c r="C9996" s="270"/>
      <c r="D9996" s="272"/>
      <c r="E9996" s="247"/>
      <c r="F9996" s="273"/>
      <c r="G9996" s="661"/>
      <c r="H9996" s="662"/>
    </row>
    <row r="9997" spans="1:8" s="240" customFormat="1">
      <c r="A9997" s="270"/>
      <c r="B9997" s="271"/>
      <c r="C9997" s="270"/>
      <c r="D9997" s="272"/>
      <c r="E9997" s="247"/>
      <c r="F9997" s="273"/>
      <c r="G9997" s="661"/>
      <c r="H9997" s="662"/>
    </row>
    <row r="9998" spans="1:8" s="240" customFormat="1">
      <c r="A9998" s="270"/>
      <c r="B9998" s="271"/>
      <c r="C9998" s="270"/>
      <c r="D9998" s="272"/>
      <c r="E9998" s="247"/>
      <c r="F9998" s="273"/>
      <c r="G9998" s="661"/>
      <c r="H9998" s="662"/>
    </row>
    <row r="9999" spans="1:8" s="240" customFormat="1">
      <c r="A9999" s="270"/>
      <c r="B9999" s="271"/>
      <c r="C9999" s="270"/>
      <c r="D9999" s="272"/>
      <c r="E9999" s="247"/>
      <c r="F9999" s="273"/>
      <c r="G9999" s="661"/>
      <c r="H9999" s="662"/>
    </row>
    <row r="10000" spans="1:8" s="240" customFormat="1">
      <c r="A10000" s="270"/>
      <c r="B10000" s="271"/>
      <c r="C10000" s="270"/>
      <c r="D10000" s="272"/>
      <c r="E10000" s="247"/>
      <c r="F10000" s="273"/>
      <c r="G10000" s="661"/>
      <c r="H10000" s="662"/>
    </row>
    <row r="10001" spans="1:8" s="240" customFormat="1">
      <c r="A10001" s="270"/>
      <c r="B10001" s="271"/>
      <c r="C10001" s="270"/>
      <c r="D10001" s="272"/>
      <c r="E10001" s="247"/>
      <c r="F10001" s="273"/>
      <c r="G10001" s="661"/>
      <c r="H10001" s="662"/>
    </row>
    <row r="10002" spans="1:8" s="240" customFormat="1">
      <c r="A10002" s="270"/>
      <c r="B10002" s="271"/>
      <c r="C10002" s="270"/>
      <c r="D10002" s="272"/>
      <c r="E10002" s="247"/>
      <c r="F10002" s="273"/>
      <c r="G10002" s="661"/>
      <c r="H10002" s="662"/>
    </row>
    <row r="10003" spans="1:8" s="240" customFormat="1">
      <c r="A10003" s="270"/>
      <c r="B10003" s="271"/>
      <c r="C10003" s="270"/>
      <c r="D10003" s="272"/>
      <c r="E10003" s="247"/>
      <c r="F10003" s="273"/>
      <c r="G10003" s="661"/>
      <c r="H10003" s="662"/>
    </row>
    <row r="10004" spans="1:8" s="240" customFormat="1">
      <c r="A10004" s="270"/>
      <c r="B10004" s="271"/>
      <c r="C10004" s="270"/>
      <c r="D10004" s="272"/>
      <c r="E10004" s="247"/>
      <c r="F10004" s="273"/>
      <c r="G10004" s="661"/>
      <c r="H10004" s="662"/>
    </row>
    <row r="10005" spans="1:8" s="240" customFormat="1">
      <c r="A10005" s="270"/>
      <c r="B10005" s="271"/>
      <c r="C10005" s="270"/>
      <c r="D10005" s="272"/>
      <c r="E10005" s="247"/>
      <c r="F10005" s="273"/>
      <c r="G10005" s="661"/>
      <c r="H10005" s="662"/>
    </row>
    <row r="10006" spans="1:8" s="240" customFormat="1">
      <c r="A10006" s="270"/>
      <c r="B10006" s="271"/>
      <c r="C10006" s="270"/>
      <c r="D10006" s="272"/>
      <c r="E10006" s="247"/>
      <c r="F10006" s="273"/>
      <c r="G10006" s="661"/>
      <c r="H10006" s="662"/>
    </row>
    <row r="10007" spans="1:8" s="240" customFormat="1">
      <c r="A10007" s="270"/>
      <c r="B10007" s="271"/>
      <c r="C10007" s="270"/>
      <c r="D10007" s="272"/>
      <c r="E10007" s="247"/>
      <c r="F10007" s="273"/>
      <c r="G10007" s="661"/>
      <c r="H10007" s="662"/>
    </row>
    <row r="10008" spans="1:8" s="240" customFormat="1">
      <c r="A10008" s="270"/>
      <c r="B10008" s="271"/>
      <c r="C10008" s="270"/>
      <c r="D10008" s="272"/>
      <c r="E10008" s="247"/>
      <c r="F10008" s="273"/>
      <c r="G10008" s="661"/>
      <c r="H10008" s="662"/>
    </row>
    <row r="10009" spans="1:8" s="240" customFormat="1">
      <c r="A10009" s="270"/>
      <c r="B10009" s="271"/>
      <c r="C10009" s="270"/>
      <c r="D10009" s="272"/>
      <c r="E10009" s="247"/>
      <c r="F10009" s="273"/>
      <c r="G10009" s="661"/>
      <c r="H10009" s="662"/>
    </row>
    <row r="10010" spans="1:8" s="240" customFormat="1">
      <c r="A10010" s="270"/>
      <c r="B10010" s="271"/>
      <c r="C10010" s="270"/>
      <c r="D10010" s="272"/>
      <c r="E10010" s="247"/>
      <c r="F10010" s="273"/>
      <c r="G10010" s="661"/>
      <c r="H10010" s="662"/>
    </row>
    <row r="10011" spans="1:8" s="240" customFormat="1">
      <c r="A10011" s="270"/>
      <c r="B10011" s="271"/>
      <c r="C10011" s="270"/>
      <c r="D10011" s="272"/>
      <c r="E10011" s="247"/>
      <c r="F10011" s="273"/>
      <c r="G10011" s="661"/>
      <c r="H10011" s="662"/>
    </row>
    <row r="10012" spans="1:8" s="240" customFormat="1">
      <c r="A10012" s="270"/>
      <c r="B10012" s="271"/>
      <c r="C10012" s="270"/>
      <c r="D10012" s="272"/>
      <c r="E10012" s="247"/>
      <c r="F10012" s="273"/>
      <c r="G10012" s="661"/>
      <c r="H10012" s="662"/>
    </row>
    <row r="10013" spans="1:8" s="240" customFormat="1">
      <c r="A10013" s="270"/>
      <c r="B10013" s="271"/>
      <c r="C10013" s="270"/>
      <c r="D10013" s="272"/>
      <c r="E10013" s="247"/>
      <c r="F10013" s="273"/>
      <c r="G10013" s="661"/>
      <c r="H10013" s="662"/>
    </row>
    <row r="10014" spans="1:8" s="240" customFormat="1">
      <c r="A10014" s="270"/>
      <c r="B10014" s="271"/>
      <c r="C10014" s="270"/>
      <c r="D10014" s="272"/>
      <c r="E10014" s="247"/>
      <c r="F10014" s="273"/>
      <c r="G10014" s="661"/>
      <c r="H10014" s="662"/>
    </row>
    <row r="10015" spans="1:8" s="240" customFormat="1">
      <c r="A10015" s="270"/>
      <c r="B10015" s="271"/>
      <c r="C10015" s="270"/>
      <c r="D10015" s="272"/>
      <c r="E10015" s="247"/>
      <c r="F10015" s="273"/>
      <c r="G10015" s="661"/>
      <c r="H10015" s="662"/>
    </row>
    <row r="10016" spans="1:8" s="240" customFormat="1">
      <c r="A10016" s="270"/>
      <c r="B10016" s="271"/>
      <c r="C10016" s="270"/>
      <c r="D10016" s="272"/>
      <c r="E10016" s="247"/>
      <c r="F10016" s="273"/>
      <c r="G10016" s="661"/>
      <c r="H10016" s="662"/>
    </row>
    <row r="10017" spans="1:8" s="240" customFormat="1">
      <c r="A10017" s="270"/>
      <c r="B10017" s="271"/>
      <c r="C10017" s="270"/>
      <c r="D10017" s="272"/>
      <c r="E10017" s="247"/>
      <c r="F10017" s="273"/>
      <c r="G10017" s="661"/>
      <c r="H10017" s="662"/>
    </row>
    <row r="10018" spans="1:8" s="240" customFormat="1">
      <c r="A10018" s="270"/>
      <c r="B10018" s="271"/>
      <c r="C10018" s="270"/>
      <c r="D10018" s="272"/>
      <c r="E10018" s="247"/>
      <c r="F10018" s="273"/>
      <c r="G10018" s="661"/>
      <c r="H10018" s="662"/>
    </row>
    <row r="10019" spans="1:8" s="240" customFormat="1">
      <c r="A10019" s="270"/>
      <c r="B10019" s="271"/>
      <c r="C10019" s="270"/>
      <c r="D10019" s="272"/>
      <c r="E10019" s="247"/>
      <c r="F10019" s="273"/>
      <c r="G10019" s="661"/>
      <c r="H10019" s="662"/>
    </row>
    <row r="10020" spans="1:8" s="240" customFormat="1">
      <c r="A10020" s="270"/>
      <c r="B10020" s="271"/>
      <c r="C10020" s="270"/>
      <c r="D10020" s="272"/>
      <c r="E10020" s="247"/>
      <c r="F10020" s="273"/>
      <c r="G10020" s="661"/>
      <c r="H10020" s="662"/>
    </row>
    <row r="10021" spans="1:8" s="240" customFormat="1">
      <c r="A10021" s="270"/>
      <c r="B10021" s="271"/>
      <c r="C10021" s="270"/>
      <c r="D10021" s="272"/>
      <c r="E10021" s="247"/>
      <c r="F10021" s="273"/>
      <c r="G10021" s="661"/>
      <c r="H10021" s="662"/>
    </row>
    <row r="10022" spans="1:8" s="240" customFormat="1">
      <c r="A10022" s="270"/>
      <c r="B10022" s="271"/>
      <c r="C10022" s="270"/>
      <c r="D10022" s="272"/>
      <c r="E10022" s="247"/>
      <c r="F10022" s="273"/>
      <c r="G10022" s="661"/>
      <c r="H10022" s="662"/>
    </row>
    <row r="10023" spans="1:8" s="240" customFormat="1">
      <c r="A10023" s="270"/>
      <c r="B10023" s="271"/>
      <c r="C10023" s="270"/>
      <c r="D10023" s="272"/>
      <c r="E10023" s="247"/>
      <c r="F10023" s="273"/>
      <c r="G10023" s="661"/>
      <c r="H10023" s="662"/>
    </row>
    <row r="10024" spans="1:8" s="240" customFormat="1">
      <c r="A10024" s="270"/>
      <c r="B10024" s="271"/>
      <c r="C10024" s="270"/>
      <c r="D10024" s="272"/>
      <c r="E10024" s="247"/>
      <c r="F10024" s="273"/>
      <c r="G10024" s="661"/>
      <c r="H10024" s="662"/>
    </row>
    <row r="10025" spans="1:8" s="240" customFormat="1">
      <c r="A10025" s="270"/>
      <c r="B10025" s="271"/>
      <c r="C10025" s="270"/>
      <c r="D10025" s="272"/>
      <c r="E10025" s="247"/>
      <c r="F10025" s="273"/>
      <c r="G10025" s="661"/>
      <c r="H10025" s="662"/>
    </row>
    <row r="10026" spans="1:8" s="240" customFormat="1">
      <c r="A10026" s="270"/>
      <c r="B10026" s="271"/>
      <c r="C10026" s="270"/>
      <c r="D10026" s="272"/>
      <c r="E10026" s="247"/>
      <c r="F10026" s="273"/>
      <c r="G10026" s="661"/>
      <c r="H10026" s="662"/>
    </row>
    <row r="10027" spans="1:8" s="240" customFormat="1">
      <c r="A10027" s="270"/>
      <c r="B10027" s="271"/>
      <c r="C10027" s="270"/>
      <c r="D10027" s="272"/>
      <c r="E10027" s="247"/>
      <c r="F10027" s="273"/>
      <c r="G10027" s="661"/>
      <c r="H10027" s="662"/>
    </row>
    <row r="10028" spans="1:8" s="240" customFormat="1">
      <c r="A10028" s="270"/>
      <c r="B10028" s="271"/>
      <c r="C10028" s="270"/>
      <c r="D10028" s="272"/>
      <c r="E10028" s="247"/>
      <c r="F10028" s="273"/>
      <c r="G10028" s="661"/>
      <c r="H10028" s="662"/>
    </row>
    <row r="10029" spans="1:8" s="240" customFormat="1">
      <c r="A10029" s="270"/>
      <c r="B10029" s="271"/>
      <c r="C10029" s="270"/>
      <c r="D10029" s="272"/>
      <c r="E10029" s="247"/>
      <c r="F10029" s="273"/>
      <c r="G10029" s="661"/>
      <c r="H10029" s="662"/>
    </row>
    <row r="10030" spans="1:8" s="240" customFormat="1">
      <c r="A10030" s="270"/>
      <c r="B10030" s="271"/>
      <c r="C10030" s="270"/>
      <c r="D10030" s="272"/>
      <c r="E10030" s="247"/>
      <c r="F10030" s="273"/>
      <c r="G10030" s="661"/>
      <c r="H10030" s="662"/>
    </row>
    <row r="10031" spans="1:8" s="240" customFormat="1">
      <c r="A10031" s="270"/>
      <c r="B10031" s="271"/>
      <c r="C10031" s="270"/>
      <c r="D10031" s="272"/>
      <c r="E10031" s="247"/>
      <c r="F10031" s="273"/>
      <c r="G10031" s="661"/>
      <c r="H10031" s="662"/>
    </row>
    <row r="10032" spans="1:8" s="240" customFormat="1">
      <c r="A10032" s="270"/>
      <c r="B10032" s="271"/>
      <c r="C10032" s="270"/>
      <c r="D10032" s="272"/>
      <c r="E10032" s="247"/>
      <c r="F10032" s="273"/>
      <c r="G10032" s="661"/>
      <c r="H10032" s="662"/>
    </row>
    <row r="10033" spans="1:8" s="240" customFormat="1">
      <c r="A10033" s="270"/>
      <c r="B10033" s="271"/>
      <c r="C10033" s="270"/>
      <c r="D10033" s="272"/>
      <c r="E10033" s="247"/>
      <c r="F10033" s="273"/>
      <c r="G10033" s="661"/>
      <c r="H10033" s="662"/>
    </row>
    <row r="10034" spans="1:8" s="240" customFormat="1">
      <c r="A10034" s="270"/>
      <c r="B10034" s="271"/>
      <c r="C10034" s="270"/>
      <c r="D10034" s="272"/>
      <c r="E10034" s="247"/>
      <c r="F10034" s="273"/>
      <c r="G10034" s="661"/>
      <c r="H10034" s="662"/>
    </row>
    <row r="10035" spans="1:8" s="240" customFormat="1">
      <c r="A10035" s="270"/>
      <c r="B10035" s="271"/>
      <c r="C10035" s="270"/>
      <c r="D10035" s="272"/>
      <c r="E10035" s="247"/>
      <c r="F10035" s="273"/>
      <c r="G10035" s="661"/>
      <c r="H10035" s="662"/>
    </row>
    <row r="10036" spans="1:8" s="240" customFormat="1">
      <c r="A10036" s="270"/>
      <c r="B10036" s="271"/>
      <c r="C10036" s="270"/>
      <c r="D10036" s="272"/>
      <c r="E10036" s="247"/>
      <c r="F10036" s="273"/>
      <c r="G10036" s="661"/>
      <c r="H10036" s="662"/>
    </row>
    <row r="10037" spans="1:8" s="240" customFormat="1">
      <c r="A10037" s="270"/>
      <c r="B10037" s="271"/>
      <c r="C10037" s="270"/>
      <c r="D10037" s="272"/>
      <c r="E10037" s="247"/>
      <c r="F10037" s="273"/>
      <c r="G10037" s="661"/>
      <c r="H10037" s="662"/>
    </row>
    <row r="10038" spans="1:8" s="240" customFormat="1">
      <c r="A10038" s="270"/>
      <c r="B10038" s="271"/>
      <c r="C10038" s="270"/>
      <c r="D10038" s="272"/>
      <c r="E10038" s="247"/>
      <c r="F10038" s="273"/>
      <c r="G10038" s="661"/>
      <c r="H10038" s="662"/>
    </row>
    <row r="10039" spans="1:8" s="240" customFormat="1">
      <c r="A10039" s="270"/>
      <c r="B10039" s="271"/>
      <c r="C10039" s="270"/>
      <c r="D10039" s="272"/>
      <c r="E10039" s="247"/>
      <c r="F10039" s="273"/>
      <c r="G10039" s="661"/>
      <c r="H10039" s="662"/>
    </row>
    <row r="10040" spans="1:8" s="240" customFormat="1">
      <c r="A10040" s="270"/>
      <c r="B10040" s="271"/>
      <c r="C10040" s="270"/>
      <c r="D10040" s="272"/>
      <c r="E10040" s="247"/>
      <c r="F10040" s="273"/>
      <c r="G10040" s="661"/>
      <c r="H10040" s="662"/>
    </row>
    <row r="10041" spans="1:8" s="240" customFormat="1">
      <c r="A10041" s="270"/>
      <c r="B10041" s="271"/>
      <c r="C10041" s="270"/>
      <c r="D10041" s="272"/>
      <c r="E10041" s="247"/>
      <c r="F10041" s="273"/>
      <c r="G10041" s="661"/>
      <c r="H10041" s="662"/>
    </row>
    <row r="10042" spans="1:8" s="240" customFormat="1">
      <c r="A10042" s="270"/>
      <c r="B10042" s="271"/>
      <c r="C10042" s="270"/>
      <c r="D10042" s="272"/>
      <c r="E10042" s="247"/>
      <c r="F10042" s="273"/>
      <c r="G10042" s="661"/>
      <c r="H10042" s="662"/>
    </row>
    <row r="10043" spans="1:8" s="240" customFormat="1">
      <c r="A10043" s="270"/>
      <c r="B10043" s="271"/>
      <c r="C10043" s="270"/>
      <c r="D10043" s="272"/>
      <c r="E10043" s="247"/>
      <c r="F10043" s="273"/>
      <c r="G10043" s="661"/>
      <c r="H10043" s="662"/>
    </row>
    <row r="10044" spans="1:8" s="240" customFormat="1">
      <c r="A10044" s="270"/>
      <c r="B10044" s="271"/>
      <c r="C10044" s="270"/>
      <c r="D10044" s="272"/>
      <c r="E10044" s="247"/>
      <c r="F10044" s="273"/>
      <c r="G10044" s="661"/>
      <c r="H10044" s="662"/>
    </row>
    <row r="10045" spans="1:8" s="240" customFormat="1">
      <c r="A10045" s="270"/>
      <c r="B10045" s="271"/>
      <c r="C10045" s="270"/>
      <c r="D10045" s="272"/>
      <c r="E10045" s="247"/>
      <c r="F10045" s="273"/>
      <c r="G10045" s="661"/>
      <c r="H10045" s="662"/>
    </row>
    <row r="10046" spans="1:8" s="240" customFormat="1">
      <c r="A10046" s="270"/>
      <c r="B10046" s="271"/>
      <c r="C10046" s="270"/>
      <c r="D10046" s="272"/>
      <c r="E10046" s="247"/>
      <c r="F10046" s="273"/>
      <c r="G10046" s="661"/>
      <c r="H10046" s="662"/>
    </row>
    <row r="10047" spans="1:8" s="240" customFormat="1">
      <c r="A10047" s="270"/>
      <c r="B10047" s="271"/>
      <c r="C10047" s="270"/>
      <c r="D10047" s="272"/>
      <c r="E10047" s="247"/>
      <c r="F10047" s="273"/>
      <c r="G10047" s="661"/>
      <c r="H10047" s="662"/>
    </row>
    <row r="10048" spans="1:8" s="240" customFormat="1">
      <c r="A10048" s="270"/>
      <c r="B10048" s="271"/>
      <c r="C10048" s="270"/>
      <c r="D10048" s="272"/>
      <c r="E10048" s="247"/>
      <c r="F10048" s="273"/>
      <c r="G10048" s="661"/>
      <c r="H10048" s="662"/>
    </row>
    <row r="10049" spans="1:8" s="240" customFormat="1">
      <c r="A10049" s="270"/>
      <c r="B10049" s="271"/>
      <c r="C10049" s="270"/>
      <c r="D10049" s="272"/>
      <c r="E10049" s="247"/>
      <c r="F10049" s="273"/>
      <c r="G10049" s="661"/>
      <c r="H10049" s="662"/>
    </row>
    <row r="10050" spans="1:8" s="240" customFormat="1">
      <c r="A10050" s="270"/>
      <c r="B10050" s="271"/>
      <c r="C10050" s="270"/>
      <c r="D10050" s="272"/>
      <c r="E10050" s="247"/>
      <c r="F10050" s="273"/>
      <c r="G10050" s="661"/>
      <c r="H10050" s="662"/>
    </row>
    <row r="10051" spans="1:8" s="240" customFormat="1">
      <c r="A10051" s="270"/>
      <c r="B10051" s="271"/>
      <c r="C10051" s="270"/>
      <c r="D10051" s="272"/>
      <c r="E10051" s="247"/>
      <c r="F10051" s="273"/>
      <c r="G10051" s="661"/>
      <c r="H10051" s="662"/>
    </row>
    <row r="10052" spans="1:8" s="240" customFormat="1">
      <c r="A10052" s="270"/>
      <c r="B10052" s="271"/>
      <c r="C10052" s="270"/>
      <c r="D10052" s="272"/>
      <c r="E10052" s="247"/>
      <c r="F10052" s="273"/>
      <c r="G10052" s="661"/>
      <c r="H10052" s="662"/>
    </row>
    <row r="10053" spans="1:8" s="240" customFormat="1">
      <c r="A10053" s="270"/>
      <c r="B10053" s="271"/>
      <c r="C10053" s="270"/>
      <c r="D10053" s="272"/>
      <c r="E10053" s="247"/>
      <c r="F10053" s="273"/>
      <c r="G10053" s="661"/>
      <c r="H10053" s="662"/>
    </row>
    <row r="10054" spans="1:8" s="240" customFormat="1">
      <c r="A10054" s="270"/>
      <c r="B10054" s="271"/>
      <c r="C10054" s="270"/>
      <c r="D10054" s="272"/>
      <c r="E10054" s="247"/>
      <c r="F10054" s="273"/>
      <c r="G10054" s="661"/>
      <c r="H10054" s="662"/>
    </row>
    <row r="10055" spans="1:8" s="240" customFormat="1">
      <c r="A10055" s="270"/>
      <c r="B10055" s="271"/>
      <c r="C10055" s="270"/>
      <c r="D10055" s="272"/>
      <c r="E10055" s="247"/>
      <c r="F10055" s="273"/>
      <c r="G10055" s="661"/>
      <c r="H10055" s="662"/>
    </row>
    <row r="10056" spans="1:8" s="240" customFormat="1">
      <c r="A10056" s="270"/>
      <c r="B10056" s="271"/>
      <c r="C10056" s="270"/>
      <c r="D10056" s="272"/>
      <c r="E10056" s="247"/>
      <c r="F10056" s="273"/>
      <c r="G10056" s="661"/>
      <c r="H10056" s="662"/>
    </row>
    <row r="10057" spans="1:8" s="240" customFormat="1">
      <c r="A10057" s="270"/>
      <c r="B10057" s="271"/>
      <c r="C10057" s="270"/>
      <c r="D10057" s="272"/>
      <c r="E10057" s="247"/>
      <c r="F10057" s="273"/>
      <c r="G10057" s="661"/>
      <c r="H10057" s="662"/>
    </row>
    <row r="10058" spans="1:8" s="240" customFormat="1">
      <c r="A10058" s="270"/>
      <c r="B10058" s="271"/>
      <c r="C10058" s="270"/>
      <c r="D10058" s="272"/>
      <c r="E10058" s="247"/>
      <c r="F10058" s="273"/>
      <c r="G10058" s="661"/>
      <c r="H10058" s="662"/>
    </row>
    <row r="10059" spans="1:8" s="240" customFormat="1">
      <c r="A10059" s="270"/>
      <c r="B10059" s="271"/>
      <c r="C10059" s="270"/>
      <c r="D10059" s="272"/>
      <c r="E10059" s="247"/>
      <c r="F10059" s="273"/>
      <c r="G10059" s="661"/>
      <c r="H10059" s="662"/>
    </row>
    <row r="10060" spans="1:8" s="240" customFormat="1">
      <c r="A10060" s="270"/>
      <c r="B10060" s="271"/>
      <c r="C10060" s="270"/>
      <c r="D10060" s="272"/>
      <c r="E10060" s="247"/>
      <c r="F10060" s="273"/>
      <c r="G10060" s="661"/>
      <c r="H10060" s="662"/>
    </row>
    <row r="10061" spans="1:8" s="240" customFormat="1">
      <c r="A10061" s="270"/>
      <c r="B10061" s="271"/>
      <c r="C10061" s="270"/>
      <c r="D10061" s="272"/>
      <c r="E10061" s="247"/>
      <c r="F10061" s="273"/>
      <c r="G10061" s="661"/>
      <c r="H10061" s="662"/>
    </row>
    <row r="10062" spans="1:8" s="240" customFormat="1">
      <c r="A10062" s="270"/>
      <c r="B10062" s="271"/>
      <c r="C10062" s="270"/>
      <c r="D10062" s="272"/>
      <c r="E10062" s="247"/>
      <c r="F10062" s="273"/>
      <c r="G10062" s="661"/>
      <c r="H10062" s="662"/>
    </row>
    <row r="10063" spans="1:8" s="240" customFormat="1">
      <c r="A10063" s="270"/>
      <c r="B10063" s="271"/>
      <c r="C10063" s="270"/>
      <c r="D10063" s="272"/>
      <c r="E10063" s="247"/>
      <c r="F10063" s="273"/>
      <c r="G10063" s="661"/>
      <c r="H10063" s="662"/>
    </row>
    <row r="10064" spans="1:8" s="240" customFormat="1">
      <c r="A10064" s="270"/>
      <c r="B10064" s="271"/>
      <c r="C10064" s="270"/>
      <c r="D10064" s="272"/>
      <c r="E10064" s="247"/>
      <c r="F10064" s="273"/>
      <c r="G10064" s="661"/>
      <c r="H10064" s="662"/>
    </row>
    <row r="10065" spans="1:8" s="240" customFormat="1">
      <c r="A10065" s="270"/>
      <c r="B10065" s="271"/>
      <c r="C10065" s="270"/>
      <c r="D10065" s="272"/>
      <c r="E10065" s="247"/>
      <c r="F10065" s="273"/>
      <c r="G10065" s="661"/>
      <c r="H10065" s="662"/>
    </row>
    <row r="10066" spans="1:8" s="240" customFormat="1">
      <c r="A10066" s="270"/>
      <c r="B10066" s="271"/>
      <c r="C10066" s="270"/>
      <c r="D10066" s="272"/>
      <c r="E10066" s="247"/>
      <c r="F10066" s="273"/>
      <c r="G10066" s="661"/>
      <c r="H10066" s="662"/>
    </row>
    <row r="10067" spans="1:8" s="240" customFormat="1">
      <c r="A10067" s="270"/>
      <c r="B10067" s="271"/>
      <c r="C10067" s="270"/>
      <c r="D10067" s="272"/>
      <c r="E10067" s="247"/>
      <c r="F10067" s="273"/>
      <c r="G10067" s="661"/>
      <c r="H10067" s="662"/>
    </row>
    <row r="10068" spans="1:8" s="240" customFormat="1">
      <c r="A10068" s="270"/>
      <c r="B10068" s="271"/>
      <c r="C10068" s="270"/>
      <c r="D10068" s="272"/>
      <c r="E10068" s="247"/>
      <c r="F10068" s="273"/>
      <c r="G10068" s="661"/>
      <c r="H10068" s="662"/>
    </row>
    <row r="10069" spans="1:8" s="240" customFormat="1">
      <c r="A10069" s="270"/>
      <c r="B10069" s="271"/>
      <c r="C10069" s="270"/>
      <c r="D10069" s="272"/>
      <c r="E10069" s="247"/>
      <c r="F10069" s="273"/>
      <c r="G10069" s="661"/>
      <c r="H10069" s="662"/>
    </row>
    <row r="10070" spans="1:8" s="240" customFormat="1">
      <c r="A10070" s="270"/>
      <c r="B10070" s="271"/>
      <c r="C10070" s="270"/>
      <c r="D10070" s="272"/>
      <c r="E10070" s="247"/>
      <c r="F10070" s="273"/>
      <c r="G10070" s="661"/>
      <c r="H10070" s="662"/>
    </row>
    <row r="10071" spans="1:8" s="240" customFormat="1">
      <c r="A10071" s="270"/>
      <c r="B10071" s="271"/>
      <c r="C10071" s="270"/>
      <c r="D10071" s="272"/>
      <c r="E10071" s="247"/>
      <c r="F10071" s="273"/>
      <c r="G10071" s="661"/>
      <c r="H10071" s="662"/>
    </row>
    <row r="10072" spans="1:8" s="240" customFormat="1">
      <c r="A10072" s="270"/>
      <c r="B10072" s="271"/>
      <c r="C10072" s="270"/>
      <c r="D10072" s="272"/>
      <c r="E10072" s="247"/>
      <c r="F10072" s="273"/>
      <c r="G10072" s="661"/>
      <c r="H10072" s="662"/>
    </row>
    <row r="10073" spans="1:8" s="240" customFormat="1">
      <c r="A10073" s="270"/>
      <c r="B10073" s="271"/>
      <c r="C10073" s="270"/>
      <c r="D10073" s="272"/>
      <c r="E10073" s="247"/>
      <c r="F10073" s="273"/>
      <c r="G10073" s="661"/>
      <c r="H10073" s="662"/>
    </row>
    <row r="10074" spans="1:8" s="240" customFormat="1">
      <c r="A10074" s="270"/>
      <c r="B10074" s="271"/>
      <c r="C10074" s="270"/>
      <c r="D10074" s="272"/>
      <c r="E10074" s="247"/>
      <c r="F10074" s="273"/>
      <c r="G10074" s="661"/>
      <c r="H10074" s="662"/>
    </row>
    <row r="10075" spans="1:8" s="240" customFormat="1">
      <c r="A10075" s="270"/>
      <c r="B10075" s="271"/>
      <c r="C10075" s="270"/>
      <c r="D10075" s="272"/>
      <c r="E10075" s="247"/>
      <c r="F10075" s="273"/>
      <c r="G10075" s="661"/>
      <c r="H10075" s="662"/>
    </row>
    <row r="10076" spans="1:8" s="240" customFormat="1">
      <c r="A10076" s="270"/>
      <c r="B10076" s="271"/>
      <c r="C10076" s="270"/>
      <c r="D10076" s="272"/>
      <c r="E10076" s="247"/>
      <c r="F10076" s="273"/>
      <c r="G10076" s="661"/>
      <c r="H10076" s="662"/>
    </row>
    <row r="10077" spans="1:8" s="240" customFormat="1">
      <c r="A10077" s="270"/>
      <c r="B10077" s="271"/>
      <c r="C10077" s="270"/>
      <c r="D10077" s="272"/>
      <c r="E10077" s="247"/>
      <c r="F10077" s="273"/>
      <c r="G10077" s="661"/>
      <c r="H10077" s="662"/>
    </row>
    <row r="10078" spans="1:8" s="240" customFormat="1">
      <c r="A10078" s="270"/>
      <c r="B10078" s="271"/>
      <c r="C10078" s="270"/>
      <c r="D10078" s="272"/>
      <c r="E10078" s="247"/>
      <c r="F10078" s="273"/>
      <c r="G10078" s="661"/>
      <c r="H10078" s="662"/>
    </row>
    <row r="10079" spans="1:8" s="240" customFormat="1">
      <c r="A10079" s="270"/>
      <c r="B10079" s="271"/>
      <c r="C10079" s="270"/>
      <c r="D10079" s="272"/>
      <c r="E10079" s="247"/>
      <c r="F10079" s="273"/>
      <c r="G10079" s="661"/>
      <c r="H10079" s="662"/>
    </row>
    <row r="10080" spans="1:8" s="240" customFormat="1">
      <c r="A10080" s="270"/>
      <c r="B10080" s="271"/>
      <c r="C10080" s="270"/>
      <c r="D10080" s="272"/>
      <c r="E10080" s="247"/>
      <c r="F10080" s="273"/>
      <c r="G10080" s="661"/>
      <c r="H10080" s="662"/>
    </row>
    <row r="10081" spans="1:8" s="240" customFormat="1">
      <c r="A10081" s="270"/>
      <c r="B10081" s="271"/>
      <c r="C10081" s="270"/>
      <c r="D10081" s="272"/>
      <c r="E10081" s="247"/>
      <c r="F10081" s="273"/>
      <c r="G10081" s="661"/>
      <c r="H10081" s="662"/>
    </row>
    <row r="10082" spans="1:8" s="240" customFormat="1">
      <c r="A10082" s="270"/>
      <c r="B10082" s="271"/>
      <c r="C10082" s="270"/>
      <c r="D10082" s="272"/>
      <c r="E10082" s="247"/>
      <c r="F10082" s="273"/>
      <c r="G10082" s="661"/>
      <c r="H10082" s="662"/>
    </row>
    <row r="10083" spans="1:8" s="240" customFormat="1">
      <c r="A10083" s="270"/>
      <c r="B10083" s="271"/>
      <c r="C10083" s="270"/>
      <c r="D10083" s="272"/>
      <c r="E10083" s="247"/>
      <c r="F10083" s="273"/>
      <c r="G10083" s="661"/>
      <c r="H10083" s="662"/>
    </row>
    <row r="10084" spans="1:8" s="240" customFormat="1">
      <c r="A10084" s="270"/>
      <c r="B10084" s="271"/>
      <c r="C10084" s="270"/>
      <c r="D10084" s="272"/>
      <c r="E10084" s="247"/>
      <c r="F10084" s="273"/>
      <c r="G10084" s="661"/>
      <c r="H10084" s="662"/>
    </row>
    <row r="10085" spans="1:8" s="240" customFormat="1">
      <c r="A10085" s="270"/>
      <c r="B10085" s="271"/>
      <c r="C10085" s="270"/>
      <c r="D10085" s="272"/>
      <c r="E10085" s="247"/>
      <c r="F10085" s="273"/>
      <c r="G10085" s="661"/>
      <c r="H10085" s="662"/>
    </row>
    <row r="10086" spans="1:8" s="240" customFormat="1">
      <c r="A10086" s="270"/>
      <c r="B10086" s="271"/>
      <c r="C10086" s="270"/>
      <c r="D10086" s="272"/>
      <c r="E10086" s="247"/>
      <c r="F10086" s="273"/>
      <c r="G10086" s="661"/>
      <c r="H10086" s="662"/>
    </row>
    <row r="10087" spans="1:8" s="240" customFormat="1">
      <c r="A10087" s="270"/>
      <c r="B10087" s="271"/>
      <c r="C10087" s="270"/>
      <c r="D10087" s="272"/>
      <c r="E10087" s="247"/>
      <c r="F10087" s="273"/>
      <c r="G10087" s="661"/>
      <c r="H10087" s="662"/>
    </row>
    <row r="10088" spans="1:8" s="240" customFormat="1">
      <c r="A10088" s="270"/>
      <c r="B10088" s="271"/>
      <c r="C10088" s="270"/>
      <c r="D10088" s="272"/>
      <c r="E10088" s="247"/>
      <c r="F10088" s="273"/>
      <c r="G10088" s="661"/>
      <c r="H10088" s="662"/>
    </row>
    <row r="10089" spans="1:8" s="240" customFormat="1">
      <c r="A10089" s="270"/>
      <c r="B10089" s="271"/>
      <c r="C10089" s="270"/>
      <c r="D10089" s="272"/>
      <c r="E10089" s="247"/>
      <c r="F10089" s="273"/>
      <c r="G10089" s="661"/>
      <c r="H10089" s="662"/>
    </row>
    <row r="10090" spans="1:8" s="240" customFormat="1">
      <c r="A10090" s="270"/>
      <c r="B10090" s="271"/>
      <c r="C10090" s="270"/>
      <c r="D10090" s="272"/>
      <c r="E10090" s="247"/>
      <c r="F10090" s="273"/>
      <c r="G10090" s="661"/>
      <c r="H10090" s="662"/>
    </row>
    <row r="10091" spans="1:8" s="240" customFormat="1">
      <c r="A10091" s="270"/>
      <c r="B10091" s="271"/>
      <c r="C10091" s="270"/>
      <c r="D10091" s="272"/>
      <c r="E10091" s="247"/>
      <c r="F10091" s="273"/>
      <c r="G10091" s="661"/>
      <c r="H10091" s="662"/>
    </row>
    <row r="10092" spans="1:8" s="240" customFormat="1">
      <c r="A10092" s="270"/>
      <c r="B10092" s="271"/>
      <c r="C10092" s="270"/>
      <c r="D10092" s="272"/>
      <c r="E10092" s="247"/>
      <c r="F10092" s="273"/>
      <c r="G10092" s="661"/>
      <c r="H10092" s="662"/>
    </row>
    <row r="10093" spans="1:8" s="240" customFormat="1">
      <c r="A10093" s="270"/>
      <c r="B10093" s="271"/>
      <c r="C10093" s="270"/>
      <c r="D10093" s="272"/>
      <c r="E10093" s="247"/>
      <c r="F10093" s="273"/>
      <c r="G10093" s="661"/>
      <c r="H10093" s="662"/>
    </row>
    <row r="10094" spans="1:8" s="240" customFormat="1">
      <c r="A10094" s="270"/>
      <c r="B10094" s="271"/>
      <c r="C10094" s="270"/>
      <c r="D10094" s="272"/>
      <c r="E10094" s="247"/>
      <c r="F10094" s="273"/>
      <c r="G10094" s="661"/>
      <c r="H10094" s="662"/>
    </row>
    <row r="10095" spans="1:8" s="240" customFormat="1">
      <c r="A10095" s="270"/>
      <c r="B10095" s="271"/>
      <c r="C10095" s="270"/>
      <c r="D10095" s="272"/>
      <c r="E10095" s="247"/>
      <c r="F10095" s="273"/>
      <c r="G10095" s="661"/>
      <c r="H10095" s="662"/>
    </row>
    <row r="10096" spans="1:8" s="240" customFormat="1">
      <c r="A10096" s="270"/>
      <c r="B10096" s="271"/>
      <c r="C10096" s="270"/>
      <c r="D10096" s="272"/>
      <c r="E10096" s="247"/>
      <c r="F10096" s="273"/>
      <c r="G10096" s="661"/>
      <c r="H10096" s="662"/>
    </row>
    <row r="10097" spans="1:8" s="240" customFormat="1">
      <c r="A10097" s="270"/>
      <c r="B10097" s="271"/>
      <c r="C10097" s="270"/>
      <c r="D10097" s="272"/>
      <c r="E10097" s="247"/>
      <c r="F10097" s="273"/>
      <c r="G10097" s="661"/>
      <c r="H10097" s="662"/>
    </row>
    <row r="10098" spans="1:8" s="240" customFormat="1">
      <c r="A10098" s="270"/>
      <c r="B10098" s="271"/>
      <c r="C10098" s="270"/>
      <c r="D10098" s="272"/>
      <c r="E10098" s="247"/>
      <c r="F10098" s="273"/>
      <c r="G10098" s="661"/>
      <c r="H10098" s="662"/>
    </row>
    <row r="10099" spans="1:8" s="240" customFormat="1">
      <c r="A10099" s="270"/>
      <c r="B10099" s="271"/>
      <c r="C10099" s="270"/>
      <c r="D10099" s="272"/>
      <c r="E10099" s="247"/>
      <c r="F10099" s="273"/>
      <c r="G10099" s="661"/>
      <c r="H10099" s="662"/>
    </row>
    <row r="10100" spans="1:8" s="240" customFormat="1">
      <c r="A10100" s="270"/>
      <c r="B10100" s="271"/>
      <c r="C10100" s="270"/>
      <c r="D10100" s="272"/>
      <c r="E10100" s="247"/>
      <c r="F10100" s="273"/>
      <c r="G10100" s="661"/>
      <c r="H10100" s="662"/>
    </row>
    <row r="10101" spans="1:8" s="240" customFormat="1">
      <c r="A10101" s="270"/>
      <c r="B10101" s="271"/>
      <c r="C10101" s="270"/>
      <c r="D10101" s="272"/>
      <c r="E10101" s="247"/>
      <c r="F10101" s="273"/>
      <c r="G10101" s="661"/>
      <c r="H10101" s="662"/>
    </row>
    <row r="10102" spans="1:8" s="240" customFormat="1">
      <c r="A10102" s="270"/>
      <c r="B10102" s="271"/>
      <c r="C10102" s="270"/>
      <c r="D10102" s="272"/>
      <c r="E10102" s="247"/>
      <c r="F10102" s="273"/>
      <c r="G10102" s="661"/>
      <c r="H10102" s="662"/>
    </row>
    <row r="10103" spans="1:8" s="240" customFormat="1">
      <c r="A10103" s="270"/>
      <c r="B10103" s="271"/>
      <c r="C10103" s="270"/>
      <c r="D10103" s="272"/>
      <c r="E10103" s="247"/>
      <c r="F10103" s="273"/>
      <c r="G10103" s="661"/>
      <c r="H10103" s="662"/>
    </row>
    <row r="10104" spans="1:8" s="240" customFormat="1">
      <c r="A10104" s="270"/>
      <c r="B10104" s="271"/>
      <c r="C10104" s="270"/>
      <c r="D10104" s="272"/>
      <c r="E10104" s="247"/>
      <c r="F10104" s="273"/>
      <c r="G10104" s="661"/>
      <c r="H10104" s="662"/>
    </row>
    <row r="10105" spans="1:8" s="240" customFormat="1">
      <c r="A10105" s="270"/>
      <c r="B10105" s="271"/>
      <c r="C10105" s="270"/>
      <c r="D10105" s="272"/>
      <c r="E10105" s="247"/>
      <c r="F10105" s="273"/>
      <c r="G10105" s="661"/>
      <c r="H10105" s="662"/>
    </row>
    <row r="10106" spans="1:8" s="240" customFormat="1">
      <c r="A10106" s="270"/>
      <c r="B10106" s="271"/>
      <c r="C10106" s="270"/>
      <c r="D10106" s="272"/>
      <c r="E10106" s="247"/>
      <c r="F10106" s="273"/>
      <c r="G10106" s="661"/>
      <c r="H10106" s="662"/>
    </row>
    <row r="10107" spans="1:8" s="240" customFormat="1">
      <c r="A10107" s="270"/>
      <c r="B10107" s="271"/>
      <c r="C10107" s="270"/>
      <c r="D10107" s="272"/>
      <c r="E10107" s="247"/>
      <c r="F10107" s="273"/>
      <c r="G10107" s="661"/>
      <c r="H10107" s="662"/>
    </row>
    <row r="10108" spans="1:8" s="240" customFormat="1">
      <c r="A10108" s="270"/>
      <c r="B10108" s="271"/>
      <c r="C10108" s="270"/>
      <c r="D10108" s="272"/>
      <c r="E10108" s="247"/>
      <c r="F10108" s="273"/>
      <c r="G10108" s="661"/>
      <c r="H10108" s="662"/>
    </row>
    <row r="10109" spans="1:8" s="240" customFormat="1">
      <c r="A10109" s="270"/>
      <c r="B10109" s="271"/>
      <c r="C10109" s="270"/>
      <c r="D10109" s="272"/>
      <c r="E10109" s="247"/>
      <c r="F10109" s="273"/>
      <c r="G10109" s="661"/>
      <c r="H10109" s="662"/>
    </row>
    <row r="10110" spans="1:8" s="240" customFormat="1">
      <c r="A10110" s="270"/>
      <c r="B10110" s="271"/>
      <c r="C10110" s="270"/>
      <c r="D10110" s="272"/>
      <c r="E10110" s="247"/>
      <c r="F10110" s="273"/>
      <c r="G10110" s="661"/>
      <c r="H10110" s="662"/>
    </row>
    <row r="10111" spans="1:8" s="240" customFormat="1">
      <c r="A10111" s="270"/>
      <c r="B10111" s="271"/>
      <c r="C10111" s="270"/>
      <c r="D10111" s="272"/>
      <c r="E10111" s="247"/>
      <c r="F10111" s="273"/>
      <c r="G10111" s="661"/>
      <c r="H10111" s="662"/>
    </row>
    <row r="10112" spans="1:8" s="240" customFormat="1">
      <c r="A10112" s="270"/>
      <c r="B10112" s="271"/>
      <c r="C10112" s="270"/>
      <c r="D10112" s="272"/>
      <c r="E10112" s="247"/>
      <c r="F10112" s="273"/>
      <c r="G10112" s="661"/>
      <c r="H10112" s="662"/>
    </row>
    <row r="10113" spans="1:8" s="240" customFormat="1">
      <c r="A10113" s="270"/>
      <c r="B10113" s="271"/>
      <c r="C10113" s="270"/>
      <c r="D10113" s="272"/>
      <c r="E10113" s="247"/>
      <c r="F10113" s="273"/>
      <c r="G10113" s="661"/>
      <c r="H10113" s="662"/>
    </row>
    <row r="10114" spans="1:8" s="240" customFormat="1">
      <c r="A10114" s="270"/>
      <c r="B10114" s="271"/>
      <c r="C10114" s="270"/>
      <c r="D10114" s="272"/>
      <c r="E10114" s="247"/>
      <c r="F10114" s="273"/>
      <c r="G10114" s="661"/>
      <c r="H10114" s="662"/>
    </row>
    <row r="10115" spans="1:8" s="240" customFormat="1">
      <c r="A10115" s="270"/>
      <c r="B10115" s="271"/>
      <c r="C10115" s="270"/>
      <c r="D10115" s="272"/>
      <c r="E10115" s="247"/>
      <c r="F10115" s="273"/>
      <c r="G10115" s="661"/>
      <c r="H10115" s="662"/>
    </row>
    <row r="10116" spans="1:8" s="240" customFormat="1">
      <c r="A10116" s="270"/>
      <c r="B10116" s="271"/>
      <c r="C10116" s="270"/>
      <c r="D10116" s="272"/>
      <c r="E10116" s="247"/>
      <c r="F10116" s="273"/>
      <c r="G10116" s="661"/>
      <c r="H10116" s="662"/>
    </row>
    <row r="10117" spans="1:8" s="240" customFormat="1">
      <c r="A10117" s="270"/>
      <c r="B10117" s="271"/>
      <c r="C10117" s="270"/>
      <c r="D10117" s="272"/>
      <c r="E10117" s="247"/>
      <c r="F10117" s="273"/>
      <c r="G10117" s="661"/>
      <c r="H10117" s="662"/>
    </row>
    <row r="10118" spans="1:8" s="240" customFormat="1">
      <c r="A10118" s="270"/>
      <c r="B10118" s="271"/>
      <c r="C10118" s="270"/>
      <c r="D10118" s="272"/>
      <c r="E10118" s="247"/>
      <c r="F10118" s="273"/>
      <c r="G10118" s="661"/>
      <c r="H10118" s="662"/>
    </row>
    <row r="10119" spans="1:8" s="240" customFormat="1">
      <c r="A10119" s="270"/>
      <c r="B10119" s="271"/>
      <c r="C10119" s="270"/>
      <c r="D10119" s="272"/>
      <c r="E10119" s="247"/>
      <c r="F10119" s="273"/>
      <c r="G10119" s="661"/>
      <c r="H10119" s="662"/>
    </row>
    <row r="10120" spans="1:8" s="240" customFormat="1">
      <c r="A10120" s="270"/>
      <c r="B10120" s="271"/>
      <c r="C10120" s="270"/>
      <c r="D10120" s="272"/>
      <c r="E10120" s="247"/>
      <c r="F10120" s="273"/>
      <c r="G10120" s="661"/>
      <c r="H10120" s="662"/>
    </row>
    <row r="10121" spans="1:8" s="240" customFormat="1">
      <c r="A10121" s="270"/>
      <c r="B10121" s="271"/>
      <c r="C10121" s="270"/>
      <c r="D10121" s="272"/>
      <c r="E10121" s="247"/>
      <c r="F10121" s="273"/>
      <c r="G10121" s="661"/>
      <c r="H10121" s="662"/>
    </row>
    <row r="10122" spans="1:8" s="240" customFormat="1">
      <c r="A10122" s="270"/>
      <c r="B10122" s="271"/>
      <c r="C10122" s="270"/>
      <c r="D10122" s="272"/>
      <c r="E10122" s="247"/>
      <c r="F10122" s="273"/>
      <c r="G10122" s="661"/>
      <c r="H10122" s="662"/>
    </row>
    <row r="10123" spans="1:8" s="240" customFormat="1">
      <c r="A10123" s="270"/>
      <c r="B10123" s="271"/>
      <c r="C10123" s="270"/>
      <c r="D10123" s="272"/>
      <c r="E10123" s="247"/>
      <c r="F10123" s="273"/>
      <c r="G10123" s="661"/>
      <c r="H10123" s="662"/>
    </row>
    <row r="10124" spans="1:8" s="240" customFormat="1">
      <c r="A10124" s="270"/>
      <c r="B10124" s="271"/>
      <c r="C10124" s="270"/>
      <c r="D10124" s="272"/>
      <c r="E10124" s="247"/>
      <c r="F10124" s="273"/>
      <c r="G10124" s="661"/>
      <c r="H10124" s="662"/>
    </row>
    <row r="10125" spans="1:8" s="240" customFormat="1">
      <c r="A10125" s="270"/>
      <c r="B10125" s="271"/>
      <c r="C10125" s="270"/>
      <c r="D10125" s="272"/>
      <c r="E10125" s="247"/>
      <c r="F10125" s="273"/>
      <c r="G10125" s="661"/>
      <c r="H10125" s="662"/>
    </row>
    <row r="10126" spans="1:8" s="240" customFormat="1">
      <c r="A10126" s="270"/>
      <c r="B10126" s="271"/>
      <c r="C10126" s="270"/>
      <c r="D10126" s="272"/>
      <c r="E10126" s="247"/>
      <c r="F10126" s="273"/>
      <c r="G10126" s="661"/>
      <c r="H10126" s="662"/>
    </row>
    <row r="10127" spans="1:8" s="240" customFormat="1">
      <c r="A10127" s="270"/>
      <c r="B10127" s="271"/>
      <c r="C10127" s="270"/>
      <c r="D10127" s="272"/>
      <c r="E10127" s="247"/>
      <c r="F10127" s="273"/>
      <c r="G10127" s="661"/>
      <c r="H10127" s="662"/>
    </row>
    <row r="10128" spans="1:8" s="240" customFormat="1">
      <c r="A10128" s="270"/>
      <c r="B10128" s="271"/>
      <c r="C10128" s="270"/>
      <c r="D10128" s="272"/>
      <c r="E10128" s="247"/>
      <c r="F10128" s="273"/>
      <c r="G10128" s="661"/>
      <c r="H10128" s="662"/>
    </row>
    <row r="10129" spans="1:8" s="240" customFormat="1">
      <c r="A10129" s="270"/>
      <c r="B10129" s="271"/>
      <c r="C10129" s="270"/>
      <c r="D10129" s="272"/>
      <c r="E10129" s="247"/>
      <c r="F10129" s="273"/>
      <c r="G10129" s="661"/>
      <c r="H10129" s="662"/>
    </row>
    <row r="10130" spans="1:8" s="240" customFormat="1">
      <c r="A10130" s="270"/>
      <c r="B10130" s="271"/>
      <c r="C10130" s="270"/>
      <c r="D10130" s="272"/>
      <c r="E10130" s="247"/>
      <c r="F10130" s="273"/>
      <c r="G10130" s="661"/>
      <c r="H10130" s="662"/>
    </row>
    <row r="10131" spans="1:8" s="240" customFormat="1">
      <c r="A10131" s="270"/>
      <c r="B10131" s="271"/>
      <c r="C10131" s="270"/>
      <c r="D10131" s="272"/>
      <c r="E10131" s="247"/>
      <c r="F10131" s="273"/>
      <c r="G10131" s="661"/>
      <c r="H10131" s="662"/>
    </row>
    <row r="10132" spans="1:8" s="240" customFormat="1">
      <c r="A10132" s="270"/>
      <c r="B10132" s="271"/>
      <c r="C10132" s="270"/>
      <c r="D10132" s="272"/>
      <c r="E10132" s="247"/>
      <c r="F10132" s="273"/>
      <c r="G10132" s="661"/>
      <c r="H10132" s="662"/>
    </row>
    <row r="10133" spans="1:8" s="240" customFormat="1">
      <c r="A10133" s="270"/>
      <c r="B10133" s="271"/>
      <c r="C10133" s="270"/>
      <c r="D10133" s="272"/>
      <c r="E10133" s="247"/>
      <c r="F10133" s="273"/>
      <c r="G10133" s="661"/>
      <c r="H10133" s="662"/>
    </row>
    <row r="10134" spans="1:8" s="240" customFormat="1">
      <c r="A10134" s="270"/>
      <c r="B10134" s="271"/>
      <c r="C10134" s="270"/>
      <c r="D10134" s="272"/>
      <c r="E10134" s="247"/>
      <c r="F10134" s="273"/>
      <c r="G10134" s="661"/>
      <c r="H10134" s="662"/>
    </row>
    <row r="10135" spans="1:8" s="240" customFormat="1">
      <c r="A10135" s="270"/>
      <c r="B10135" s="271"/>
      <c r="C10135" s="270"/>
      <c r="D10135" s="272"/>
      <c r="E10135" s="247"/>
      <c r="F10135" s="273"/>
      <c r="G10135" s="661"/>
      <c r="H10135" s="662"/>
    </row>
    <row r="10136" spans="1:8" s="240" customFormat="1">
      <c r="A10136" s="270"/>
      <c r="B10136" s="271"/>
      <c r="C10136" s="270"/>
      <c r="D10136" s="272"/>
      <c r="E10136" s="247"/>
      <c r="F10136" s="273"/>
      <c r="G10136" s="661"/>
      <c r="H10136" s="662"/>
    </row>
    <row r="10137" spans="1:8" s="240" customFormat="1">
      <c r="A10137" s="270"/>
      <c r="B10137" s="271"/>
      <c r="C10137" s="270"/>
      <c r="D10137" s="272"/>
      <c r="E10137" s="247"/>
      <c r="F10137" s="273"/>
      <c r="G10137" s="661"/>
      <c r="H10137" s="662"/>
    </row>
    <row r="10138" spans="1:8" s="240" customFormat="1">
      <c r="A10138" s="270"/>
      <c r="B10138" s="271"/>
      <c r="C10138" s="270"/>
      <c r="D10138" s="272"/>
      <c r="E10138" s="247"/>
      <c r="F10138" s="273"/>
      <c r="G10138" s="661"/>
      <c r="H10138" s="662"/>
    </row>
    <row r="10139" spans="1:8" s="240" customFormat="1">
      <c r="A10139" s="270"/>
      <c r="B10139" s="271"/>
      <c r="C10139" s="270"/>
      <c r="D10139" s="272"/>
      <c r="E10139" s="247"/>
      <c r="F10139" s="273"/>
      <c r="G10139" s="661"/>
      <c r="H10139" s="662"/>
    </row>
    <row r="10140" spans="1:8" s="240" customFormat="1">
      <c r="A10140" s="270"/>
      <c r="B10140" s="271"/>
      <c r="C10140" s="270"/>
      <c r="D10140" s="272"/>
      <c r="E10140" s="247"/>
      <c r="F10140" s="273"/>
      <c r="G10140" s="661"/>
      <c r="H10140" s="662"/>
    </row>
    <row r="10141" spans="1:8" s="240" customFormat="1">
      <c r="A10141" s="270"/>
      <c r="B10141" s="271"/>
      <c r="C10141" s="270"/>
      <c r="D10141" s="272"/>
      <c r="E10141" s="247"/>
      <c r="F10141" s="273"/>
      <c r="G10141" s="661"/>
      <c r="H10141" s="662"/>
    </row>
    <row r="10142" spans="1:8" s="240" customFormat="1">
      <c r="A10142" s="270"/>
      <c r="B10142" s="271"/>
      <c r="C10142" s="270"/>
      <c r="D10142" s="272"/>
      <c r="E10142" s="247"/>
      <c r="F10142" s="273"/>
      <c r="G10142" s="661"/>
      <c r="H10142" s="662"/>
    </row>
    <row r="10143" spans="1:8" s="240" customFormat="1">
      <c r="A10143" s="270"/>
      <c r="B10143" s="271"/>
      <c r="C10143" s="270"/>
      <c r="D10143" s="272"/>
      <c r="E10143" s="247"/>
      <c r="F10143" s="273"/>
      <c r="G10143" s="661"/>
      <c r="H10143" s="662"/>
    </row>
    <row r="10144" spans="1:8" s="240" customFormat="1">
      <c r="A10144" s="270"/>
      <c r="B10144" s="271"/>
      <c r="C10144" s="270"/>
      <c r="D10144" s="272"/>
      <c r="E10144" s="247"/>
      <c r="F10144" s="273"/>
      <c r="G10144" s="661"/>
      <c r="H10144" s="662"/>
    </row>
    <row r="10145" spans="1:8" s="240" customFormat="1">
      <c r="A10145" s="270"/>
      <c r="B10145" s="271"/>
      <c r="C10145" s="270"/>
      <c r="D10145" s="272"/>
      <c r="E10145" s="247"/>
      <c r="F10145" s="273"/>
      <c r="G10145" s="661"/>
      <c r="H10145" s="662"/>
    </row>
    <row r="10146" spans="1:8" s="240" customFormat="1">
      <c r="A10146" s="270"/>
      <c r="B10146" s="271"/>
      <c r="C10146" s="270"/>
      <c r="D10146" s="272"/>
      <c r="E10146" s="247"/>
      <c r="F10146" s="273"/>
      <c r="G10146" s="661"/>
      <c r="H10146" s="662"/>
    </row>
    <row r="10147" spans="1:8" s="240" customFormat="1">
      <c r="A10147" s="270"/>
      <c r="B10147" s="271"/>
      <c r="C10147" s="270"/>
      <c r="D10147" s="272"/>
      <c r="E10147" s="247"/>
      <c r="F10147" s="273"/>
      <c r="G10147" s="661"/>
      <c r="H10147" s="662"/>
    </row>
    <row r="10148" spans="1:8" s="240" customFormat="1">
      <c r="A10148" s="270"/>
      <c r="B10148" s="271"/>
      <c r="C10148" s="270"/>
      <c r="D10148" s="272"/>
      <c r="E10148" s="247"/>
      <c r="F10148" s="273"/>
      <c r="G10148" s="661"/>
      <c r="H10148" s="662"/>
    </row>
    <row r="10149" spans="1:8" s="240" customFormat="1">
      <c r="A10149" s="270"/>
      <c r="B10149" s="271"/>
      <c r="C10149" s="270"/>
      <c r="D10149" s="272"/>
      <c r="E10149" s="247"/>
      <c r="F10149" s="273"/>
      <c r="G10149" s="661"/>
      <c r="H10149" s="662"/>
    </row>
    <row r="10150" spans="1:8" s="240" customFormat="1">
      <c r="A10150" s="270"/>
      <c r="B10150" s="271"/>
      <c r="C10150" s="270"/>
      <c r="D10150" s="272"/>
      <c r="E10150" s="247"/>
      <c r="F10150" s="273"/>
      <c r="G10150" s="661"/>
      <c r="H10150" s="662"/>
    </row>
    <row r="10151" spans="1:8" s="240" customFormat="1">
      <c r="A10151" s="270"/>
      <c r="B10151" s="271"/>
      <c r="C10151" s="270"/>
      <c r="D10151" s="272"/>
      <c r="E10151" s="247"/>
      <c r="F10151" s="273"/>
      <c r="G10151" s="661"/>
      <c r="H10151" s="662"/>
    </row>
    <row r="10152" spans="1:8" s="240" customFormat="1">
      <c r="A10152" s="270"/>
      <c r="B10152" s="271"/>
      <c r="C10152" s="270"/>
      <c r="D10152" s="272"/>
      <c r="E10152" s="247"/>
      <c r="F10152" s="273"/>
      <c r="G10152" s="661"/>
      <c r="H10152" s="662"/>
    </row>
    <row r="10153" spans="1:8" s="240" customFormat="1">
      <c r="A10153" s="270"/>
      <c r="B10153" s="271"/>
      <c r="C10153" s="270"/>
      <c r="D10153" s="272"/>
      <c r="E10153" s="247"/>
      <c r="F10153" s="273"/>
      <c r="G10153" s="661"/>
      <c r="H10153" s="662"/>
    </row>
    <row r="10154" spans="1:8" s="240" customFormat="1">
      <c r="A10154" s="270"/>
      <c r="B10154" s="271"/>
      <c r="C10154" s="270"/>
      <c r="D10154" s="272"/>
      <c r="E10154" s="247"/>
      <c r="F10154" s="273"/>
      <c r="G10154" s="661"/>
      <c r="H10154" s="662"/>
    </row>
    <row r="10155" spans="1:8" s="240" customFormat="1">
      <c r="A10155" s="270"/>
      <c r="B10155" s="271"/>
      <c r="C10155" s="270"/>
      <c r="D10155" s="272"/>
      <c r="E10155" s="247"/>
      <c r="F10155" s="273"/>
      <c r="G10155" s="661"/>
      <c r="H10155" s="662"/>
    </row>
    <row r="10156" spans="1:8" s="240" customFormat="1">
      <c r="A10156" s="270"/>
      <c r="B10156" s="271"/>
      <c r="C10156" s="270"/>
      <c r="D10156" s="272"/>
      <c r="E10156" s="247"/>
      <c r="F10156" s="273"/>
      <c r="G10156" s="661"/>
      <c r="H10156" s="662"/>
    </row>
    <row r="10157" spans="1:8" s="240" customFormat="1">
      <c r="A10157" s="270"/>
      <c r="B10157" s="271"/>
      <c r="C10157" s="270"/>
      <c r="D10157" s="272"/>
      <c r="E10157" s="247"/>
      <c r="F10157" s="273"/>
      <c r="G10157" s="661"/>
      <c r="H10157" s="662"/>
    </row>
    <row r="10158" spans="1:8" s="240" customFormat="1">
      <c r="A10158" s="270"/>
      <c r="B10158" s="271"/>
      <c r="C10158" s="270"/>
      <c r="D10158" s="272"/>
      <c r="E10158" s="247"/>
      <c r="F10158" s="273"/>
      <c r="G10158" s="661"/>
      <c r="H10158" s="662"/>
    </row>
    <row r="10159" spans="1:8" s="240" customFormat="1">
      <c r="A10159" s="270"/>
      <c r="B10159" s="271"/>
      <c r="C10159" s="270"/>
      <c r="D10159" s="272"/>
      <c r="E10159" s="247"/>
      <c r="F10159" s="273"/>
      <c r="G10159" s="661"/>
      <c r="H10159" s="662"/>
    </row>
    <row r="10160" spans="1:8" s="240" customFormat="1">
      <c r="A10160" s="270"/>
      <c r="B10160" s="271"/>
      <c r="C10160" s="270"/>
      <c r="D10160" s="272"/>
      <c r="E10160" s="247"/>
      <c r="F10160" s="273"/>
      <c r="G10160" s="661"/>
      <c r="H10160" s="662"/>
    </row>
    <row r="10161" spans="1:8" s="240" customFormat="1">
      <c r="A10161" s="270"/>
      <c r="B10161" s="271"/>
      <c r="C10161" s="270"/>
      <c r="D10161" s="272"/>
      <c r="E10161" s="247"/>
      <c r="F10161" s="273"/>
      <c r="G10161" s="661"/>
      <c r="H10161" s="662"/>
    </row>
    <row r="10162" spans="1:8" s="240" customFormat="1">
      <c r="A10162" s="270"/>
      <c r="B10162" s="271"/>
      <c r="C10162" s="270"/>
      <c r="D10162" s="272"/>
      <c r="E10162" s="247"/>
      <c r="F10162" s="273"/>
      <c r="G10162" s="661"/>
      <c r="H10162" s="662"/>
    </row>
    <row r="10163" spans="1:8" s="240" customFormat="1">
      <c r="A10163" s="270"/>
      <c r="B10163" s="271"/>
      <c r="C10163" s="270"/>
      <c r="D10163" s="272"/>
      <c r="E10163" s="247"/>
      <c r="F10163" s="273"/>
      <c r="G10163" s="661"/>
      <c r="H10163" s="662"/>
    </row>
    <row r="10164" spans="1:8" s="240" customFormat="1">
      <c r="A10164" s="270"/>
      <c r="B10164" s="271"/>
      <c r="C10164" s="270"/>
      <c r="D10164" s="272"/>
      <c r="E10164" s="247"/>
      <c r="F10164" s="273"/>
      <c r="G10164" s="661"/>
      <c r="H10164" s="662"/>
    </row>
    <row r="10165" spans="1:8" s="240" customFormat="1">
      <c r="A10165" s="270"/>
      <c r="B10165" s="271"/>
      <c r="C10165" s="270"/>
      <c r="D10165" s="272"/>
      <c r="E10165" s="247"/>
      <c r="F10165" s="273"/>
      <c r="G10165" s="661"/>
      <c r="H10165" s="662"/>
    </row>
    <row r="10166" spans="1:8" s="240" customFormat="1">
      <c r="A10166" s="270"/>
      <c r="B10166" s="271"/>
      <c r="C10166" s="270"/>
      <c r="D10166" s="272"/>
      <c r="E10166" s="247"/>
      <c r="F10166" s="273"/>
      <c r="G10166" s="661"/>
      <c r="H10166" s="662"/>
    </row>
    <row r="10167" spans="1:8" s="240" customFormat="1">
      <c r="A10167" s="270"/>
      <c r="B10167" s="271"/>
      <c r="C10167" s="270"/>
      <c r="D10167" s="272"/>
      <c r="E10167" s="247"/>
      <c r="F10167" s="273"/>
      <c r="G10167" s="661"/>
      <c r="H10167" s="662"/>
    </row>
    <row r="10168" spans="1:8" s="240" customFormat="1">
      <c r="A10168" s="270"/>
      <c r="B10168" s="271"/>
      <c r="C10168" s="270"/>
      <c r="D10168" s="272"/>
      <c r="E10168" s="247"/>
      <c r="F10168" s="273"/>
      <c r="G10168" s="661"/>
      <c r="H10168" s="662"/>
    </row>
    <row r="10169" spans="1:8" s="240" customFormat="1">
      <c r="A10169" s="270"/>
      <c r="B10169" s="271"/>
      <c r="C10169" s="270"/>
      <c r="D10169" s="272"/>
      <c r="E10169" s="247"/>
      <c r="F10169" s="273"/>
      <c r="G10169" s="661"/>
      <c r="H10169" s="662"/>
    </row>
    <row r="10170" spans="1:8" s="240" customFormat="1">
      <c r="A10170" s="270"/>
      <c r="B10170" s="271"/>
      <c r="C10170" s="270"/>
      <c r="D10170" s="272"/>
      <c r="E10170" s="247"/>
      <c r="F10170" s="273"/>
      <c r="G10170" s="661"/>
      <c r="H10170" s="662"/>
    </row>
    <row r="10171" spans="1:8" s="240" customFormat="1">
      <c r="A10171" s="270"/>
      <c r="B10171" s="271"/>
      <c r="C10171" s="270"/>
      <c r="D10171" s="272"/>
      <c r="E10171" s="247"/>
      <c r="F10171" s="273"/>
      <c r="G10171" s="661"/>
      <c r="H10171" s="662"/>
    </row>
    <row r="10172" spans="1:8" s="240" customFormat="1">
      <c r="A10172" s="270"/>
      <c r="B10172" s="271"/>
      <c r="C10172" s="270"/>
      <c r="D10172" s="272"/>
      <c r="E10172" s="247"/>
      <c r="F10172" s="273"/>
      <c r="G10172" s="661"/>
      <c r="H10172" s="662"/>
    </row>
    <row r="10173" spans="1:8" s="240" customFormat="1">
      <c r="A10173" s="270"/>
      <c r="B10173" s="271"/>
      <c r="C10173" s="270"/>
      <c r="D10173" s="272"/>
      <c r="E10173" s="247"/>
      <c r="F10173" s="273"/>
      <c r="G10173" s="661"/>
      <c r="H10173" s="662"/>
    </row>
    <row r="10174" spans="1:8" s="240" customFormat="1">
      <c r="A10174" s="270"/>
      <c r="B10174" s="271"/>
      <c r="C10174" s="270"/>
      <c r="D10174" s="272"/>
      <c r="E10174" s="247"/>
      <c r="F10174" s="273"/>
      <c r="G10174" s="661"/>
      <c r="H10174" s="662"/>
    </row>
    <row r="10175" spans="1:8" s="240" customFormat="1">
      <c r="A10175" s="270"/>
      <c r="B10175" s="271"/>
      <c r="C10175" s="270"/>
      <c r="D10175" s="272"/>
      <c r="E10175" s="247"/>
      <c r="F10175" s="273"/>
      <c r="G10175" s="661"/>
      <c r="H10175" s="662"/>
    </row>
    <row r="10176" spans="1:8" s="240" customFormat="1">
      <c r="A10176" s="270"/>
      <c r="B10176" s="271"/>
      <c r="C10176" s="270"/>
      <c r="D10176" s="272"/>
      <c r="E10176" s="247"/>
      <c r="F10176" s="273"/>
      <c r="G10176" s="661"/>
      <c r="H10176" s="662"/>
    </row>
    <row r="10177" spans="1:8" s="240" customFormat="1">
      <c r="A10177" s="270"/>
      <c r="B10177" s="271"/>
      <c r="C10177" s="270"/>
      <c r="D10177" s="272"/>
      <c r="E10177" s="247"/>
      <c r="F10177" s="273"/>
      <c r="G10177" s="661"/>
      <c r="H10177" s="662"/>
    </row>
    <row r="10178" spans="1:8" s="240" customFormat="1">
      <c r="A10178" s="270"/>
      <c r="B10178" s="271"/>
      <c r="C10178" s="270"/>
      <c r="D10178" s="272"/>
      <c r="E10178" s="247"/>
      <c r="F10178" s="273"/>
      <c r="G10178" s="661"/>
      <c r="H10178" s="662"/>
    </row>
    <row r="10179" spans="1:8" s="240" customFormat="1">
      <c r="A10179" s="270"/>
      <c r="B10179" s="271"/>
      <c r="C10179" s="270"/>
      <c r="D10179" s="272"/>
      <c r="E10179" s="247"/>
      <c r="F10179" s="273"/>
      <c r="G10179" s="661"/>
      <c r="H10179" s="662"/>
    </row>
    <row r="10180" spans="1:8" s="240" customFormat="1">
      <c r="A10180" s="270"/>
      <c r="B10180" s="271"/>
      <c r="C10180" s="270"/>
      <c r="D10180" s="272"/>
      <c r="E10180" s="247"/>
      <c r="F10180" s="273"/>
      <c r="G10180" s="661"/>
      <c r="H10180" s="662"/>
    </row>
    <row r="10181" spans="1:8" s="240" customFormat="1">
      <c r="A10181" s="270"/>
      <c r="B10181" s="271"/>
      <c r="C10181" s="270"/>
      <c r="D10181" s="272"/>
      <c r="E10181" s="247"/>
      <c r="F10181" s="273"/>
      <c r="G10181" s="661"/>
      <c r="H10181" s="662"/>
    </row>
    <row r="10182" spans="1:8" s="240" customFormat="1">
      <c r="A10182" s="270"/>
      <c r="B10182" s="271"/>
      <c r="C10182" s="270"/>
      <c r="D10182" s="272"/>
      <c r="E10182" s="247"/>
      <c r="F10182" s="273"/>
      <c r="G10182" s="661"/>
      <c r="H10182" s="662"/>
    </row>
    <row r="10183" spans="1:8" s="240" customFormat="1">
      <c r="A10183" s="270"/>
      <c r="B10183" s="271"/>
      <c r="C10183" s="270"/>
      <c r="D10183" s="272"/>
      <c r="E10183" s="247"/>
      <c r="F10183" s="273"/>
      <c r="G10183" s="661"/>
      <c r="H10183" s="662"/>
    </row>
    <row r="10184" spans="1:8" s="240" customFormat="1">
      <c r="A10184" s="270"/>
      <c r="B10184" s="271"/>
      <c r="C10184" s="270"/>
      <c r="D10184" s="272"/>
      <c r="E10184" s="247"/>
      <c r="F10184" s="273"/>
      <c r="G10184" s="661"/>
      <c r="H10184" s="662"/>
    </row>
    <row r="10185" spans="1:8" s="240" customFormat="1">
      <c r="A10185" s="270"/>
      <c r="B10185" s="271"/>
      <c r="C10185" s="270"/>
      <c r="D10185" s="272"/>
      <c r="E10185" s="247"/>
      <c r="F10185" s="273"/>
      <c r="G10185" s="661"/>
      <c r="H10185" s="662"/>
    </row>
    <row r="10186" spans="1:8" s="240" customFormat="1">
      <c r="A10186" s="270"/>
      <c r="B10186" s="271"/>
      <c r="C10186" s="270"/>
      <c r="D10186" s="272"/>
      <c r="E10186" s="247"/>
      <c r="F10186" s="273"/>
      <c r="G10186" s="661"/>
      <c r="H10186" s="662"/>
    </row>
    <row r="10187" spans="1:8" s="240" customFormat="1">
      <c r="A10187" s="270"/>
      <c r="B10187" s="271"/>
      <c r="C10187" s="270"/>
      <c r="D10187" s="272"/>
      <c r="E10187" s="247"/>
      <c r="F10187" s="273"/>
      <c r="G10187" s="661"/>
      <c r="H10187" s="662"/>
    </row>
    <row r="10188" spans="1:8" s="240" customFormat="1">
      <c r="A10188" s="270"/>
      <c r="B10188" s="271"/>
      <c r="C10188" s="270"/>
      <c r="D10188" s="272"/>
      <c r="E10188" s="247"/>
      <c r="F10188" s="273"/>
      <c r="G10188" s="661"/>
      <c r="H10188" s="662"/>
    </row>
    <row r="10189" spans="1:8" s="240" customFormat="1">
      <c r="A10189" s="270"/>
      <c r="B10189" s="271"/>
      <c r="C10189" s="270"/>
      <c r="D10189" s="272"/>
      <c r="E10189" s="247"/>
      <c r="F10189" s="273"/>
      <c r="G10189" s="661"/>
      <c r="H10189" s="662"/>
    </row>
    <row r="10190" spans="1:8" s="240" customFormat="1">
      <c r="A10190" s="270"/>
      <c r="B10190" s="271"/>
      <c r="C10190" s="270"/>
      <c r="D10190" s="272"/>
      <c r="E10190" s="247"/>
      <c r="F10190" s="273"/>
      <c r="G10190" s="661"/>
      <c r="H10190" s="662"/>
    </row>
    <row r="10191" spans="1:8" s="240" customFormat="1">
      <c r="A10191" s="270"/>
      <c r="B10191" s="271"/>
      <c r="C10191" s="270"/>
      <c r="D10191" s="272"/>
      <c r="E10191" s="247"/>
      <c r="F10191" s="273"/>
      <c r="G10191" s="661"/>
      <c r="H10191" s="662"/>
    </row>
    <row r="10192" spans="1:8" s="240" customFormat="1">
      <c r="A10192" s="270"/>
      <c r="B10192" s="271"/>
      <c r="C10192" s="270"/>
      <c r="D10192" s="272"/>
      <c r="E10192" s="247"/>
      <c r="F10192" s="273"/>
      <c r="G10192" s="661"/>
      <c r="H10192" s="662"/>
    </row>
    <row r="10193" spans="1:8" s="240" customFormat="1">
      <c r="A10193" s="270"/>
      <c r="B10193" s="271"/>
      <c r="C10193" s="270"/>
      <c r="D10193" s="272"/>
      <c r="E10193" s="247"/>
      <c r="F10193" s="273"/>
      <c r="G10193" s="661"/>
      <c r="H10193" s="662"/>
    </row>
    <row r="10194" spans="1:8" s="240" customFormat="1">
      <c r="A10194" s="270"/>
      <c r="B10194" s="271"/>
      <c r="C10194" s="270"/>
      <c r="D10194" s="272"/>
      <c r="E10194" s="247"/>
      <c r="F10194" s="273"/>
      <c r="G10194" s="661"/>
      <c r="H10194" s="662"/>
    </row>
    <row r="10195" spans="1:8" s="240" customFormat="1">
      <c r="A10195" s="270"/>
      <c r="B10195" s="271"/>
      <c r="C10195" s="270"/>
      <c r="D10195" s="272"/>
      <c r="E10195" s="247"/>
      <c r="F10195" s="273"/>
      <c r="G10195" s="661"/>
      <c r="H10195" s="662"/>
    </row>
    <row r="10196" spans="1:8" s="240" customFormat="1">
      <c r="A10196" s="270"/>
      <c r="B10196" s="271"/>
      <c r="C10196" s="270"/>
      <c r="D10196" s="272"/>
      <c r="E10196" s="247"/>
      <c r="F10196" s="273"/>
      <c r="G10196" s="661"/>
      <c r="H10196" s="662"/>
    </row>
    <row r="10197" spans="1:8" s="240" customFormat="1">
      <c r="A10197" s="270"/>
      <c r="B10197" s="271"/>
      <c r="C10197" s="270"/>
      <c r="D10197" s="272"/>
      <c r="E10197" s="247"/>
      <c r="F10197" s="273"/>
      <c r="G10197" s="661"/>
      <c r="H10197" s="662"/>
    </row>
    <row r="10198" spans="1:8" s="240" customFormat="1">
      <c r="A10198" s="270"/>
      <c r="B10198" s="271"/>
      <c r="C10198" s="270"/>
      <c r="D10198" s="272"/>
      <c r="E10198" s="247"/>
      <c r="F10198" s="273"/>
      <c r="G10198" s="661"/>
      <c r="H10198" s="662"/>
    </row>
    <row r="10199" spans="1:8" s="240" customFormat="1">
      <c r="A10199" s="270"/>
      <c r="B10199" s="271"/>
      <c r="C10199" s="270"/>
      <c r="D10199" s="272"/>
      <c r="E10199" s="247"/>
      <c r="F10199" s="273"/>
      <c r="G10199" s="661"/>
      <c r="H10199" s="662"/>
    </row>
    <row r="10200" spans="1:8" s="240" customFormat="1">
      <c r="A10200" s="270"/>
      <c r="B10200" s="271"/>
      <c r="C10200" s="270"/>
      <c r="D10200" s="272"/>
      <c r="E10200" s="247"/>
      <c r="F10200" s="273"/>
      <c r="G10200" s="661"/>
      <c r="H10200" s="662"/>
    </row>
    <row r="10201" spans="1:8" s="240" customFormat="1">
      <c r="A10201" s="270"/>
      <c r="B10201" s="271"/>
      <c r="C10201" s="270"/>
      <c r="D10201" s="272"/>
      <c r="E10201" s="247"/>
      <c r="F10201" s="273"/>
      <c r="G10201" s="661"/>
      <c r="H10201" s="662"/>
    </row>
    <row r="10202" spans="1:8" s="240" customFormat="1">
      <c r="A10202" s="270"/>
      <c r="B10202" s="271"/>
      <c r="C10202" s="270"/>
      <c r="D10202" s="272"/>
      <c r="E10202" s="247"/>
      <c r="F10202" s="273"/>
      <c r="G10202" s="661"/>
      <c r="H10202" s="662"/>
    </row>
    <row r="10203" spans="1:8" s="240" customFormat="1">
      <c r="A10203" s="270"/>
      <c r="B10203" s="271"/>
      <c r="C10203" s="270"/>
      <c r="D10203" s="272"/>
      <c r="E10203" s="247"/>
      <c r="F10203" s="273"/>
      <c r="G10203" s="661"/>
      <c r="H10203" s="662"/>
    </row>
    <row r="10204" spans="1:8" s="240" customFormat="1">
      <c r="A10204" s="270"/>
      <c r="B10204" s="271"/>
      <c r="C10204" s="270"/>
      <c r="D10204" s="272"/>
      <c r="E10204" s="247"/>
      <c r="F10204" s="273"/>
      <c r="G10204" s="661"/>
      <c r="H10204" s="662"/>
    </row>
    <row r="10205" spans="1:8" s="240" customFormat="1">
      <c r="A10205" s="270"/>
      <c r="B10205" s="271"/>
      <c r="C10205" s="270"/>
      <c r="D10205" s="272"/>
      <c r="E10205" s="247"/>
      <c r="F10205" s="273"/>
      <c r="G10205" s="661"/>
      <c r="H10205" s="662"/>
    </row>
    <row r="10206" spans="1:8" s="240" customFormat="1">
      <c r="A10206" s="270"/>
      <c r="B10206" s="271"/>
      <c r="C10206" s="270"/>
      <c r="D10206" s="272"/>
      <c r="E10206" s="247"/>
      <c r="F10206" s="273"/>
      <c r="G10206" s="661"/>
      <c r="H10206" s="662"/>
    </row>
    <row r="10207" spans="1:8" s="240" customFormat="1">
      <c r="A10207" s="270"/>
      <c r="B10207" s="271"/>
      <c r="C10207" s="270"/>
      <c r="D10207" s="272"/>
      <c r="E10207" s="247"/>
      <c r="F10207" s="273"/>
      <c r="G10207" s="661"/>
      <c r="H10207" s="662"/>
    </row>
    <row r="10208" spans="1:8" s="240" customFormat="1">
      <c r="A10208" s="270"/>
      <c r="B10208" s="271"/>
      <c r="C10208" s="270"/>
      <c r="D10208" s="272"/>
      <c r="E10208" s="247"/>
      <c r="F10208" s="273"/>
      <c r="G10208" s="661"/>
      <c r="H10208" s="662"/>
    </row>
    <row r="10209" spans="1:8" s="240" customFormat="1">
      <c r="A10209" s="270"/>
      <c r="B10209" s="271"/>
      <c r="C10209" s="270"/>
      <c r="D10209" s="272"/>
      <c r="E10209" s="247"/>
      <c r="F10209" s="273"/>
      <c r="G10209" s="661"/>
      <c r="H10209" s="662"/>
    </row>
    <row r="10210" spans="1:8" s="240" customFormat="1">
      <c r="A10210" s="270"/>
      <c r="B10210" s="271"/>
      <c r="C10210" s="270"/>
      <c r="D10210" s="272"/>
      <c r="E10210" s="247"/>
      <c r="F10210" s="273"/>
      <c r="G10210" s="661"/>
      <c r="H10210" s="662"/>
    </row>
    <row r="10211" spans="1:8" s="240" customFormat="1">
      <c r="A10211" s="270"/>
      <c r="B10211" s="271"/>
      <c r="C10211" s="270"/>
      <c r="D10211" s="272"/>
      <c r="E10211" s="247"/>
      <c r="F10211" s="273"/>
      <c r="G10211" s="661"/>
      <c r="H10211" s="662"/>
    </row>
    <row r="10212" spans="1:8" s="240" customFormat="1">
      <c r="A10212" s="270"/>
      <c r="B10212" s="271"/>
      <c r="C10212" s="270"/>
      <c r="D10212" s="272"/>
      <c r="E10212" s="247"/>
      <c r="F10212" s="273"/>
      <c r="G10212" s="661"/>
      <c r="H10212" s="662"/>
    </row>
    <row r="10213" spans="1:8" s="240" customFormat="1">
      <c r="A10213" s="270"/>
      <c r="B10213" s="271"/>
      <c r="C10213" s="270"/>
      <c r="D10213" s="272"/>
      <c r="E10213" s="247"/>
      <c r="F10213" s="273"/>
      <c r="G10213" s="661"/>
      <c r="H10213" s="662"/>
    </row>
    <row r="10214" spans="1:8" s="240" customFormat="1">
      <c r="A10214" s="270"/>
      <c r="B10214" s="271"/>
      <c r="C10214" s="270"/>
      <c r="D10214" s="272"/>
      <c r="E10214" s="247"/>
      <c r="F10214" s="273"/>
      <c r="G10214" s="661"/>
      <c r="H10214" s="662"/>
    </row>
    <row r="10215" spans="1:8" s="240" customFormat="1">
      <c r="A10215" s="270"/>
      <c r="B10215" s="271"/>
      <c r="C10215" s="270"/>
      <c r="D10215" s="272"/>
      <c r="E10215" s="247"/>
      <c r="F10215" s="273"/>
      <c r="G10215" s="661"/>
      <c r="H10215" s="662"/>
    </row>
    <row r="10216" spans="1:8" s="240" customFormat="1">
      <c r="A10216" s="270"/>
      <c r="B10216" s="271"/>
      <c r="C10216" s="270"/>
      <c r="D10216" s="272"/>
      <c r="E10216" s="247"/>
      <c r="F10216" s="273"/>
      <c r="G10216" s="661"/>
      <c r="H10216" s="662"/>
    </row>
    <row r="10217" spans="1:8" s="240" customFormat="1">
      <c r="A10217" s="270"/>
      <c r="B10217" s="271"/>
      <c r="C10217" s="270"/>
      <c r="D10217" s="272"/>
      <c r="E10217" s="247"/>
      <c r="F10217" s="273"/>
      <c r="G10217" s="661"/>
      <c r="H10217" s="662"/>
    </row>
    <row r="10218" spans="1:8" s="240" customFormat="1">
      <c r="A10218" s="270"/>
      <c r="B10218" s="271"/>
      <c r="C10218" s="270"/>
      <c r="D10218" s="272"/>
      <c r="E10218" s="247"/>
      <c r="F10218" s="273"/>
      <c r="G10218" s="661"/>
      <c r="H10218" s="662"/>
    </row>
    <row r="10219" spans="1:8" s="240" customFormat="1">
      <c r="A10219" s="270"/>
      <c r="B10219" s="271"/>
      <c r="C10219" s="270"/>
      <c r="D10219" s="272"/>
      <c r="E10219" s="247"/>
      <c r="F10219" s="273"/>
      <c r="G10219" s="661"/>
      <c r="H10219" s="662"/>
    </row>
    <row r="10220" spans="1:8" s="240" customFormat="1">
      <c r="A10220" s="270"/>
      <c r="B10220" s="271"/>
      <c r="C10220" s="270"/>
      <c r="D10220" s="272"/>
      <c r="E10220" s="247"/>
      <c r="F10220" s="273"/>
      <c r="G10220" s="661"/>
      <c r="H10220" s="662"/>
    </row>
    <row r="10221" spans="1:8" s="240" customFormat="1">
      <c r="A10221" s="270"/>
      <c r="B10221" s="271"/>
      <c r="C10221" s="270"/>
      <c r="D10221" s="272"/>
      <c r="E10221" s="247"/>
      <c r="F10221" s="273"/>
      <c r="G10221" s="661"/>
      <c r="H10221" s="662"/>
    </row>
    <row r="10222" spans="1:8" s="240" customFormat="1">
      <c r="A10222" s="270"/>
      <c r="B10222" s="271"/>
      <c r="C10222" s="270"/>
      <c r="D10222" s="272"/>
      <c r="E10222" s="247"/>
      <c r="F10222" s="273"/>
      <c r="G10222" s="661"/>
      <c r="H10222" s="662"/>
    </row>
    <row r="10223" spans="1:8" s="240" customFormat="1">
      <c r="A10223" s="270"/>
      <c r="B10223" s="271"/>
      <c r="C10223" s="270"/>
      <c r="D10223" s="272"/>
      <c r="E10223" s="247"/>
      <c r="F10223" s="273"/>
      <c r="G10223" s="661"/>
      <c r="H10223" s="662"/>
    </row>
    <row r="10224" spans="1:8" s="240" customFormat="1">
      <c r="A10224" s="270"/>
      <c r="B10224" s="271"/>
      <c r="C10224" s="270"/>
      <c r="D10224" s="272"/>
      <c r="E10224" s="247"/>
      <c r="F10224" s="273"/>
      <c r="G10224" s="661"/>
      <c r="H10224" s="662"/>
    </row>
    <row r="10225" spans="1:8" s="240" customFormat="1">
      <c r="A10225" s="270"/>
      <c r="B10225" s="271"/>
      <c r="C10225" s="270"/>
      <c r="D10225" s="272"/>
      <c r="E10225" s="247"/>
      <c r="F10225" s="273"/>
      <c r="G10225" s="661"/>
      <c r="H10225" s="662"/>
    </row>
    <row r="10226" spans="1:8" s="240" customFormat="1">
      <c r="A10226" s="270"/>
      <c r="B10226" s="271"/>
      <c r="C10226" s="270"/>
      <c r="D10226" s="272"/>
      <c r="E10226" s="247"/>
      <c r="F10226" s="273"/>
      <c r="G10226" s="661"/>
      <c r="H10226" s="662"/>
    </row>
    <row r="10227" spans="1:8" s="240" customFormat="1">
      <c r="A10227" s="270"/>
      <c r="B10227" s="271"/>
      <c r="C10227" s="270"/>
      <c r="D10227" s="272"/>
      <c r="E10227" s="247"/>
      <c r="F10227" s="273"/>
      <c r="G10227" s="661"/>
      <c r="H10227" s="662"/>
    </row>
    <row r="10228" spans="1:8" s="240" customFormat="1">
      <c r="A10228" s="270"/>
      <c r="B10228" s="271"/>
      <c r="C10228" s="270"/>
      <c r="D10228" s="272"/>
      <c r="E10228" s="247"/>
      <c r="F10228" s="273"/>
      <c r="G10228" s="661"/>
      <c r="H10228" s="662"/>
    </row>
    <row r="10229" spans="1:8" s="240" customFormat="1">
      <c r="A10229" s="270"/>
      <c r="B10229" s="271"/>
      <c r="C10229" s="270"/>
      <c r="D10229" s="272"/>
      <c r="E10229" s="247"/>
      <c r="F10229" s="273"/>
      <c r="G10229" s="661"/>
      <c r="H10229" s="662"/>
    </row>
    <row r="10230" spans="1:8" s="240" customFormat="1">
      <c r="A10230" s="270"/>
      <c r="B10230" s="271"/>
      <c r="C10230" s="270"/>
      <c r="D10230" s="272"/>
      <c r="E10230" s="247"/>
      <c r="F10230" s="273"/>
      <c r="G10230" s="661"/>
      <c r="H10230" s="662"/>
    </row>
    <row r="10231" spans="1:8" s="240" customFormat="1">
      <c r="A10231" s="270"/>
      <c r="B10231" s="271"/>
      <c r="C10231" s="270"/>
      <c r="D10231" s="272"/>
      <c r="E10231" s="247"/>
      <c r="F10231" s="273"/>
      <c r="G10231" s="661"/>
      <c r="H10231" s="662"/>
    </row>
    <row r="10232" spans="1:8" s="240" customFormat="1">
      <c r="A10232" s="270"/>
      <c r="B10232" s="271"/>
      <c r="C10232" s="270"/>
      <c r="D10232" s="272"/>
      <c r="E10232" s="247"/>
      <c r="F10232" s="273"/>
      <c r="G10232" s="661"/>
      <c r="H10232" s="662"/>
    </row>
    <row r="10233" spans="1:8" s="240" customFormat="1">
      <c r="A10233" s="270"/>
      <c r="B10233" s="271"/>
      <c r="C10233" s="270"/>
      <c r="D10233" s="272"/>
      <c r="E10233" s="247"/>
      <c r="F10233" s="273"/>
      <c r="G10233" s="661"/>
      <c r="H10233" s="662"/>
    </row>
    <row r="10234" spans="1:8" s="240" customFormat="1">
      <c r="A10234" s="270"/>
      <c r="B10234" s="271"/>
      <c r="C10234" s="270"/>
      <c r="D10234" s="272"/>
      <c r="E10234" s="247"/>
      <c r="F10234" s="273"/>
      <c r="G10234" s="661"/>
      <c r="H10234" s="662"/>
    </row>
    <row r="10235" spans="1:8" s="240" customFormat="1">
      <c r="A10235" s="270"/>
      <c r="B10235" s="271"/>
      <c r="C10235" s="270"/>
      <c r="D10235" s="272"/>
      <c r="E10235" s="247"/>
      <c r="F10235" s="273"/>
      <c r="G10235" s="661"/>
      <c r="H10235" s="662"/>
    </row>
    <row r="10236" spans="1:8" s="240" customFormat="1">
      <c r="A10236" s="270"/>
      <c r="B10236" s="271"/>
      <c r="C10236" s="270"/>
      <c r="D10236" s="272"/>
      <c r="E10236" s="247"/>
      <c r="F10236" s="273"/>
      <c r="G10236" s="661"/>
      <c r="H10236" s="662"/>
    </row>
    <row r="10237" spans="1:8" s="240" customFormat="1">
      <c r="A10237" s="270"/>
      <c r="B10237" s="271"/>
      <c r="C10237" s="270"/>
      <c r="D10237" s="272"/>
      <c r="E10237" s="247"/>
      <c r="F10237" s="273"/>
      <c r="G10237" s="661"/>
      <c r="H10237" s="662"/>
    </row>
    <row r="10238" spans="1:8" s="240" customFormat="1">
      <c r="A10238" s="270"/>
      <c r="B10238" s="271"/>
      <c r="C10238" s="270"/>
      <c r="D10238" s="272"/>
      <c r="E10238" s="247"/>
      <c r="F10238" s="273"/>
      <c r="G10238" s="661"/>
      <c r="H10238" s="662"/>
    </row>
    <row r="10239" spans="1:8" s="240" customFormat="1">
      <c r="A10239" s="270"/>
      <c r="B10239" s="271"/>
      <c r="C10239" s="270"/>
      <c r="D10239" s="272"/>
      <c r="E10239" s="247"/>
      <c r="F10239" s="273"/>
      <c r="G10239" s="661"/>
      <c r="H10239" s="662"/>
    </row>
    <row r="10240" spans="1:8" s="240" customFormat="1">
      <c r="A10240" s="270"/>
      <c r="B10240" s="271"/>
      <c r="C10240" s="270"/>
      <c r="D10240" s="272"/>
      <c r="E10240" s="247"/>
      <c r="F10240" s="273"/>
      <c r="G10240" s="661"/>
      <c r="H10240" s="662"/>
    </row>
    <row r="10241" spans="1:8" s="240" customFormat="1">
      <c r="A10241" s="270"/>
      <c r="B10241" s="271"/>
      <c r="C10241" s="270"/>
      <c r="D10241" s="272"/>
      <c r="E10241" s="247"/>
      <c r="F10241" s="273"/>
      <c r="G10241" s="661"/>
      <c r="H10241" s="662"/>
    </row>
    <row r="10242" spans="1:8" s="240" customFormat="1">
      <c r="A10242" s="270"/>
      <c r="B10242" s="271"/>
      <c r="C10242" s="270"/>
      <c r="D10242" s="272"/>
      <c r="E10242" s="247"/>
      <c r="F10242" s="273"/>
      <c r="G10242" s="661"/>
      <c r="H10242" s="662"/>
    </row>
    <row r="10243" spans="1:8" s="240" customFormat="1">
      <c r="A10243" s="270"/>
      <c r="B10243" s="271"/>
      <c r="C10243" s="270"/>
      <c r="D10243" s="272"/>
      <c r="E10243" s="247"/>
      <c r="F10243" s="273"/>
      <c r="G10243" s="661"/>
      <c r="H10243" s="662"/>
    </row>
    <row r="10244" spans="1:8" s="240" customFormat="1">
      <c r="A10244" s="270"/>
      <c r="B10244" s="271"/>
      <c r="C10244" s="270"/>
      <c r="D10244" s="272"/>
      <c r="E10244" s="247"/>
      <c r="F10244" s="273"/>
      <c r="G10244" s="661"/>
      <c r="H10244" s="662"/>
    </row>
    <row r="10245" spans="1:8" s="240" customFormat="1">
      <c r="A10245" s="270"/>
      <c r="B10245" s="271"/>
      <c r="C10245" s="270"/>
      <c r="D10245" s="272"/>
      <c r="E10245" s="247"/>
      <c r="F10245" s="273"/>
      <c r="G10245" s="661"/>
      <c r="H10245" s="662"/>
    </row>
    <row r="10246" spans="1:8" s="240" customFormat="1">
      <c r="A10246" s="270"/>
      <c r="B10246" s="271"/>
      <c r="C10246" s="270"/>
      <c r="D10246" s="272"/>
      <c r="E10246" s="247"/>
      <c r="F10246" s="273"/>
      <c r="G10246" s="661"/>
      <c r="H10246" s="662"/>
    </row>
    <row r="10247" spans="1:8" s="240" customFormat="1">
      <c r="A10247" s="270"/>
      <c r="B10247" s="271"/>
      <c r="C10247" s="270"/>
      <c r="D10247" s="272"/>
      <c r="E10247" s="247"/>
      <c r="F10247" s="273"/>
      <c r="G10247" s="661"/>
      <c r="H10247" s="662"/>
    </row>
    <row r="10248" spans="1:8" s="240" customFormat="1">
      <c r="A10248" s="270"/>
      <c r="B10248" s="271"/>
      <c r="C10248" s="270"/>
      <c r="D10248" s="272"/>
      <c r="E10248" s="247"/>
      <c r="F10248" s="273"/>
      <c r="G10248" s="661"/>
      <c r="H10248" s="662"/>
    </row>
    <row r="10249" spans="1:8" s="240" customFormat="1">
      <c r="A10249" s="270"/>
      <c r="B10249" s="271"/>
      <c r="C10249" s="270"/>
      <c r="D10249" s="272"/>
      <c r="E10249" s="247"/>
      <c r="F10249" s="273"/>
      <c r="G10249" s="661"/>
      <c r="H10249" s="662"/>
    </row>
    <row r="10250" spans="1:8" s="240" customFormat="1">
      <c r="A10250" s="270"/>
      <c r="B10250" s="271"/>
      <c r="C10250" s="270"/>
      <c r="D10250" s="272"/>
      <c r="E10250" s="247"/>
      <c r="F10250" s="273"/>
      <c r="G10250" s="661"/>
      <c r="H10250" s="662"/>
    </row>
    <row r="10251" spans="1:8" s="240" customFormat="1">
      <c r="A10251" s="270"/>
      <c r="B10251" s="271"/>
      <c r="C10251" s="270"/>
      <c r="D10251" s="272"/>
      <c r="E10251" s="247"/>
      <c r="F10251" s="273"/>
      <c r="G10251" s="661"/>
      <c r="H10251" s="662"/>
    </row>
    <row r="10252" spans="1:8" s="240" customFormat="1">
      <c r="A10252" s="270"/>
      <c r="B10252" s="271"/>
      <c r="C10252" s="270"/>
      <c r="D10252" s="272"/>
      <c r="E10252" s="247"/>
      <c r="F10252" s="273"/>
      <c r="G10252" s="661"/>
      <c r="H10252" s="662"/>
    </row>
    <row r="10253" spans="1:8" s="240" customFormat="1">
      <c r="A10253" s="270"/>
      <c r="B10253" s="271"/>
      <c r="C10253" s="270"/>
      <c r="D10253" s="272"/>
      <c r="E10253" s="247"/>
      <c r="F10253" s="273"/>
      <c r="G10253" s="661"/>
      <c r="H10253" s="662"/>
    </row>
    <row r="10254" spans="1:8" s="240" customFormat="1">
      <c r="A10254" s="270"/>
      <c r="B10254" s="271"/>
      <c r="C10254" s="270"/>
      <c r="D10254" s="272"/>
      <c r="E10254" s="247"/>
      <c r="F10254" s="273"/>
      <c r="G10254" s="661"/>
      <c r="H10254" s="662"/>
    </row>
    <row r="10255" spans="1:8" s="240" customFormat="1">
      <c r="A10255" s="270"/>
      <c r="B10255" s="271"/>
      <c r="C10255" s="270"/>
      <c r="D10255" s="272"/>
      <c r="E10255" s="247"/>
      <c r="F10255" s="273"/>
      <c r="G10255" s="661"/>
      <c r="H10255" s="662"/>
    </row>
    <row r="10256" spans="1:8" s="240" customFormat="1">
      <c r="A10256" s="270"/>
      <c r="B10256" s="271"/>
      <c r="C10256" s="270"/>
      <c r="D10256" s="272"/>
      <c r="E10256" s="247"/>
      <c r="F10256" s="273"/>
      <c r="G10256" s="661"/>
      <c r="H10256" s="662"/>
    </row>
    <row r="10257" spans="1:8" s="240" customFormat="1">
      <c r="A10257" s="270"/>
      <c r="B10257" s="271"/>
      <c r="C10257" s="270"/>
      <c r="D10257" s="272"/>
      <c r="E10257" s="247"/>
      <c r="F10257" s="273"/>
      <c r="G10257" s="661"/>
      <c r="H10257" s="662"/>
    </row>
    <row r="10258" spans="1:8" s="240" customFormat="1">
      <c r="A10258" s="270"/>
      <c r="B10258" s="271"/>
      <c r="C10258" s="270"/>
      <c r="D10258" s="272"/>
      <c r="E10258" s="247"/>
      <c r="F10258" s="273"/>
      <c r="G10258" s="661"/>
      <c r="H10258" s="662"/>
    </row>
    <row r="10259" spans="1:8" s="240" customFormat="1">
      <c r="A10259" s="270"/>
      <c r="B10259" s="271"/>
      <c r="C10259" s="270"/>
      <c r="D10259" s="272"/>
      <c r="E10259" s="247"/>
      <c r="F10259" s="273"/>
      <c r="G10259" s="661"/>
      <c r="H10259" s="662"/>
    </row>
    <row r="10260" spans="1:8" s="240" customFormat="1">
      <c r="A10260" s="270"/>
      <c r="B10260" s="271"/>
      <c r="C10260" s="270"/>
      <c r="D10260" s="272"/>
      <c r="E10260" s="247"/>
      <c r="F10260" s="273"/>
      <c r="G10260" s="661"/>
      <c r="H10260" s="662"/>
    </row>
    <row r="10261" spans="1:8" s="240" customFormat="1">
      <c r="A10261" s="270"/>
      <c r="B10261" s="271"/>
      <c r="C10261" s="270"/>
      <c r="D10261" s="272"/>
      <c r="E10261" s="247"/>
      <c r="F10261" s="273"/>
      <c r="G10261" s="661"/>
      <c r="H10261" s="662"/>
    </row>
    <row r="10262" spans="1:8" s="240" customFormat="1">
      <c r="A10262" s="270"/>
      <c r="B10262" s="271"/>
      <c r="C10262" s="270"/>
      <c r="D10262" s="272"/>
      <c r="E10262" s="247"/>
      <c r="F10262" s="273"/>
      <c r="G10262" s="661"/>
      <c r="H10262" s="662"/>
    </row>
    <row r="10263" spans="1:8" s="240" customFormat="1">
      <c r="A10263" s="270"/>
      <c r="B10263" s="271"/>
      <c r="C10263" s="270"/>
      <c r="D10263" s="272"/>
      <c r="E10263" s="247"/>
      <c r="F10263" s="273"/>
      <c r="G10263" s="661"/>
      <c r="H10263" s="662"/>
    </row>
    <row r="10264" spans="1:8" s="240" customFormat="1">
      <c r="A10264" s="270"/>
      <c r="B10264" s="271"/>
      <c r="C10264" s="270"/>
      <c r="D10264" s="272"/>
      <c r="E10264" s="247"/>
      <c r="F10264" s="273"/>
      <c r="G10264" s="661"/>
      <c r="H10264" s="662"/>
    </row>
    <row r="10265" spans="1:8" s="240" customFormat="1">
      <c r="A10265" s="270"/>
      <c r="B10265" s="271"/>
      <c r="C10265" s="270"/>
      <c r="D10265" s="272"/>
      <c r="E10265" s="247"/>
      <c r="F10265" s="273"/>
      <c r="G10265" s="661"/>
      <c r="H10265" s="662"/>
    </row>
    <row r="10266" spans="1:8" s="240" customFormat="1">
      <c r="A10266" s="270"/>
      <c r="B10266" s="271"/>
      <c r="C10266" s="270"/>
      <c r="D10266" s="272"/>
      <c r="E10266" s="247"/>
      <c r="F10266" s="273"/>
      <c r="G10266" s="661"/>
      <c r="H10266" s="662"/>
    </row>
    <row r="10267" spans="1:8" s="240" customFormat="1">
      <c r="A10267" s="270"/>
      <c r="B10267" s="271"/>
      <c r="C10267" s="270"/>
      <c r="D10267" s="272"/>
      <c r="E10267" s="247"/>
      <c r="F10267" s="273"/>
      <c r="G10267" s="661"/>
      <c r="H10267" s="662"/>
    </row>
    <row r="10268" spans="1:8" s="240" customFormat="1">
      <c r="A10268" s="270"/>
      <c r="B10268" s="271"/>
      <c r="C10268" s="270"/>
      <c r="D10268" s="272"/>
      <c r="E10268" s="247"/>
      <c r="F10268" s="273"/>
      <c r="G10268" s="661"/>
      <c r="H10268" s="662"/>
    </row>
    <row r="10269" spans="1:8" s="240" customFormat="1">
      <c r="A10269" s="270"/>
      <c r="B10269" s="271"/>
      <c r="C10269" s="270"/>
      <c r="D10269" s="272"/>
      <c r="E10269" s="247"/>
      <c r="F10269" s="273"/>
      <c r="G10269" s="661"/>
      <c r="H10269" s="662"/>
    </row>
    <row r="10270" spans="1:8" s="240" customFormat="1">
      <c r="A10270" s="270"/>
      <c r="B10270" s="271"/>
      <c r="C10270" s="270"/>
      <c r="D10270" s="272"/>
      <c r="E10270" s="247"/>
      <c r="F10270" s="273"/>
      <c r="G10270" s="661"/>
      <c r="H10270" s="662"/>
    </row>
    <row r="10271" spans="1:8" s="240" customFormat="1">
      <c r="A10271" s="270"/>
      <c r="B10271" s="271"/>
      <c r="C10271" s="270"/>
      <c r="D10271" s="272"/>
      <c r="E10271" s="247"/>
      <c r="F10271" s="273"/>
      <c r="G10271" s="661"/>
      <c r="H10271" s="662"/>
    </row>
    <row r="10272" spans="1:8" s="240" customFormat="1">
      <c r="A10272" s="270"/>
      <c r="B10272" s="271"/>
      <c r="C10272" s="270"/>
      <c r="D10272" s="272"/>
      <c r="E10272" s="247"/>
      <c r="F10272" s="273"/>
      <c r="G10272" s="661"/>
      <c r="H10272" s="662"/>
    </row>
    <row r="10273" spans="1:8" s="240" customFormat="1">
      <c r="A10273" s="270"/>
      <c r="B10273" s="271"/>
      <c r="C10273" s="270"/>
      <c r="D10273" s="272"/>
      <c r="E10273" s="247"/>
      <c r="F10273" s="273"/>
      <c r="G10273" s="661"/>
      <c r="H10273" s="662"/>
    </row>
    <row r="10274" spans="1:8" s="240" customFormat="1">
      <c r="A10274" s="270"/>
      <c r="B10274" s="271"/>
      <c r="C10274" s="270"/>
      <c r="D10274" s="272"/>
      <c r="E10274" s="247"/>
      <c r="F10274" s="273"/>
      <c r="G10274" s="661"/>
      <c r="H10274" s="662"/>
    </row>
    <row r="10275" spans="1:8" s="240" customFormat="1">
      <c r="A10275" s="270"/>
      <c r="B10275" s="271"/>
      <c r="C10275" s="270"/>
      <c r="D10275" s="272"/>
      <c r="E10275" s="247"/>
      <c r="F10275" s="273"/>
      <c r="G10275" s="661"/>
      <c r="H10275" s="662"/>
    </row>
    <row r="10276" spans="1:8" s="240" customFormat="1">
      <c r="A10276" s="270"/>
      <c r="B10276" s="271"/>
      <c r="C10276" s="270"/>
      <c r="D10276" s="272"/>
      <c r="E10276" s="247"/>
      <c r="F10276" s="273"/>
      <c r="G10276" s="661"/>
      <c r="H10276" s="662"/>
    </row>
    <row r="10277" spans="1:8" s="240" customFormat="1">
      <c r="A10277" s="270"/>
      <c r="B10277" s="271"/>
      <c r="C10277" s="270"/>
      <c r="D10277" s="272"/>
      <c r="E10277" s="247"/>
      <c r="F10277" s="273"/>
      <c r="G10277" s="661"/>
      <c r="H10277" s="662"/>
    </row>
    <row r="10278" spans="1:8" s="240" customFormat="1">
      <c r="A10278" s="270"/>
      <c r="B10278" s="271"/>
      <c r="C10278" s="270"/>
      <c r="D10278" s="272"/>
      <c r="E10278" s="247"/>
      <c r="F10278" s="273"/>
      <c r="G10278" s="661"/>
      <c r="H10278" s="662"/>
    </row>
    <row r="10279" spans="1:8" s="240" customFormat="1">
      <c r="A10279" s="270"/>
      <c r="B10279" s="271"/>
      <c r="C10279" s="270"/>
      <c r="D10279" s="272"/>
      <c r="E10279" s="247"/>
      <c r="F10279" s="273"/>
      <c r="G10279" s="661"/>
      <c r="H10279" s="662"/>
    </row>
    <row r="10280" spans="1:8" s="240" customFormat="1">
      <c r="A10280" s="270"/>
      <c r="B10280" s="271"/>
      <c r="C10280" s="270"/>
      <c r="D10280" s="272"/>
      <c r="E10280" s="247"/>
      <c r="F10280" s="273"/>
      <c r="G10280" s="661"/>
      <c r="H10280" s="662"/>
    </row>
    <row r="10281" spans="1:8" s="240" customFormat="1">
      <c r="A10281" s="270"/>
      <c r="B10281" s="271"/>
      <c r="C10281" s="270"/>
      <c r="D10281" s="272"/>
      <c r="E10281" s="247"/>
      <c r="F10281" s="273"/>
      <c r="G10281" s="661"/>
      <c r="H10281" s="662"/>
    </row>
    <row r="10282" spans="1:8" s="240" customFormat="1">
      <c r="A10282" s="270"/>
      <c r="B10282" s="271"/>
      <c r="C10282" s="270"/>
      <c r="D10282" s="272"/>
      <c r="E10282" s="247"/>
      <c r="F10282" s="273"/>
      <c r="G10282" s="661"/>
      <c r="H10282" s="662"/>
    </row>
    <row r="10283" spans="1:8" s="240" customFormat="1">
      <c r="A10283" s="270"/>
      <c r="B10283" s="271"/>
      <c r="C10283" s="270"/>
      <c r="D10283" s="272"/>
      <c r="E10283" s="247"/>
      <c r="F10283" s="273"/>
      <c r="G10283" s="661"/>
      <c r="H10283" s="662"/>
    </row>
    <row r="10284" spans="1:8" s="240" customFormat="1">
      <c r="A10284" s="270"/>
      <c r="B10284" s="271"/>
      <c r="C10284" s="270"/>
      <c r="D10284" s="272"/>
      <c r="E10284" s="247"/>
      <c r="F10284" s="273"/>
      <c r="G10284" s="661"/>
      <c r="H10284" s="662"/>
    </row>
    <row r="10285" spans="1:8" s="240" customFormat="1">
      <c r="A10285" s="270"/>
      <c r="B10285" s="271"/>
      <c r="C10285" s="270"/>
      <c r="D10285" s="272"/>
      <c r="E10285" s="247"/>
      <c r="F10285" s="273"/>
      <c r="G10285" s="661"/>
      <c r="H10285" s="662"/>
    </row>
    <row r="10286" spans="1:8" s="240" customFormat="1">
      <c r="A10286" s="270"/>
      <c r="B10286" s="271"/>
      <c r="C10286" s="270"/>
      <c r="D10286" s="272"/>
      <c r="E10286" s="247"/>
      <c r="F10286" s="273"/>
      <c r="G10286" s="661"/>
      <c r="H10286" s="662"/>
    </row>
    <row r="10287" spans="1:8" s="240" customFormat="1">
      <c r="A10287" s="270"/>
      <c r="B10287" s="271"/>
      <c r="C10287" s="270"/>
      <c r="D10287" s="272"/>
      <c r="E10287" s="247"/>
      <c r="F10287" s="273"/>
      <c r="G10287" s="661"/>
      <c r="H10287" s="662"/>
    </row>
    <row r="10288" spans="1:8" s="240" customFormat="1">
      <c r="A10288" s="270"/>
      <c r="B10288" s="271"/>
      <c r="C10288" s="270"/>
      <c r="D10288" s="272"/>
      <c r="E10288" s="247"/>
      <c r="F10288" s="273"/>
      <c r="G10288" s="661"/>
      <c r="H10288" s="662"/>
    </row>
    <row r="10289" spans="1:8" s="240" customFormat="1">
      <c r="A10289" s="270"/>
      <c r="B10289" s="271"/>
      <c r="C10289" s="270"/>
      <c r="D10289" s="272"/>
      <c r="E10289" s="247"/>
      <c r="F10289" s="273"/>
      <c r="G10289" s="661"/>
      <c r="H10289" s="662"/>
    </row>
    <row r="10290" spans="1:8" s="240" customFormat="1">
      <c r="A10290" s="270"/>
      <c r="B10290" s="271"/>
      <c r="C10290" s="270"/>
      <c r="D10290" s="272"/>
      <c r="E10290" s="247"/>
      <c r="F10290" s="273"/>
      <c r="G10290" s="661"/>
      <c r="H10290" s="662"/>
    </row>
    <row r="10291" spans="1:8" s="240" customFormat="1">
      <c r="A10291" s="270"/>
      <c r="B10291" s="271"/>
      <c r="C10291" s="270"/>
      <c r="D10291" s="272"/>
      <c r="E10291" s="247"/>
      <c r="F10291" s="273"/>
      <c r="G10291" s="661"/>
      <c r="H10291" s="662"/>
    </row>
    <row r="10292" spans="1:8" s="240" customFormat="1">
      <c r="A10292" s="270"/>
      <c r="B10292" s="271"/>
      <c r="C10292" s="270"/>
      <c r="D10292" s="272"/>
      <c r="E10292" s="247"/>
      <c r="F10292" s="273"/>
      <c r="G10292" s="661"/>
      <c r="H10292" s="662"/>
    </row>
    <row r="10293" spans="1:8" s="240" customFormat="1">
      <c r="A10293" s="270"/>
      <c r="B10293" s="271"/>
      <c r="C10293" s="270"/>
      <c r="D10293" s="272"/>
      <c r="E10293" s="247"/>
      <c r="F10293" s="273"/>
      <c r="G10293" s="661"/>
      <c r="H10293" s="662"/>
    </row>
    <row r="10294" spans="1:8" s="240" customFormat="1">
      <c r="A10294" s="270"/>
      <c r="B10294" s="271"/>
      <c r="C10294" s="270"/>
      <c r="D10294" s="272"/>
      <c r="E10294" s="247"/>
      <c r="F10294" s="273"/>
      <c r="G10294" s="661"/>
      <c r="H10294" s="662"/>
    </row>
    <row r="10295" spans="1:8" s="240" customFormat="1">
      <c r="A10295" s="270"/>
      <c r="B10295" s="271"/>
      <c r="C10295" s="270"/>
      <c r="D10295" s="272"/>
      <c r="E10295" s="247"/>
      <c r="F10295" s="273"/>
      <c r="G10295" s="661"/>
      <c r="H10295" s="662"/>
    </row>
    <row r="10296" spans="1:8" s="240" customFormat="1">
      <c r="A10296" s="270"/>
      <c r="B10296" s="271"/>
      <c r="C10296" s="270"/>
      <c r="D10296" s="272"/>
      <c r="E10296" s="247"/>
      <c r="F10296" s="273"/>
      <c r="G10296" s="661"/>
      <c r="H10296" s="662"/>
    </row>
    <row r="10297" spans="1:8" s="240" customFormat="1">
      <c r="A10297" s="270"/>
      <c r="B10297" s="271"/>
      <c r="C10297" s="270"/>
      <c r="D10297" s="272"/>
      <c r="E10297" s="247"/>
      <c r="F10297" s="273"/>
      <c r="G10297" s="661"/>
      <c r="H10297" s="662"/>
    </row>
    <row r="10298" spans="1:8" s="240" customFormat="1">
      <c r="A10298" s="270"/>
      <c r="B10298" s="271"/>
      <c r="C10298" s="270"/>
      <c r="D10298" s="272"/>
      <c r="E10298" s="247"/>
      <c r="F10298" s="273"/>
      <c r="G10298" s="661"/>
      <c r="H10298" s="662"/>
    </row>
    <row r="10299" spans="1:8" s="240" customFormat="1">
      <c r="A10299" s="270"/>
      <c r="B10299" s="271"/>
      <c r="C10299" s="270"/>
      <c r="D10299" s="272"/>
      <c r="E10299" s="247"/>
      <c r="F10299" s="273"/>
      <c r="G10299" s="661"/>
      <c r="H10299" s="662"/>
    </row>
    <row r="10300" spans="1:8" s="240" customFormat="1">
      <c r="A10300" s="270"/>
      <c r="B10300" s="271"/>
      <c r="C10300" s="270"/>
      <c r="D10300" s="272"/>
      <c r="E10300" s="247"/>
      <c r="F10300" s="273"/>
      <c r="G10300" s="661"/>
      <c r="H10300" s="662"/>
    </row>
    <row r="10301" spans="1:8" s="240" customFormat="1">
      <c r="A10301" s="270"/>
      <c r="B10301" s="271"/>
      <c r="C10301" s="270"/>
      <c r="D10301" s="272"/>
      <c r="E10301" s="247"/>
      <c r="F10301" s="273"/>
      <c r="G10301" s="661"/>
      <c r="H10301" s="662"/>
    </row>
    <row r="10302" spans="1:8" s="240" customFormat="1">
      <c r="A10302" s="270"/>
      <c r="B10302" s="271"/>
      <c r="C10302" s="270"/>
      <c r="D10302" s="272"/>
      <c r="E10302" s="247"/>
      <c r="F10302" s="273"/>
      <c r="G10302" s="661"/>
      <c r="H10302" s="662"/>
    </row>
    <row r="10303" spans="1:8" s="240" customFormat="1">
      <c r="A10303" s="270"/>
      <c r="B10303" s="271"/>
      <c r="C10303" s="270"/>
      <c r="D10303" s="272"/>
      <c r="E10303" s="247"/>
      <c r="F10303" s="273"/>
      <c r="G10303" s="661"/>
      <c r="H10303" s="662"/>
    </row>
    <row r="10304" spans="1:8" s="240" customFormat="1">
      <c r="A10304" s="270"/>
      <c r="B10304" s="271"/>
      <c r="C10304" s="270"/>
      <c r="D10304" s="272"/>
      <c r="E10304" s="247"/>
      <c r="F10304" s="273"/>
      <c r="G10304" s="661"/>
      <c r="H10304" s="662"/>
    </row>
    <row r="10305" spans="1:8" s="240" customFormat="1">
      <c r="A10305" s="270"/>
      <c r="B10305" s="271"/>
      <c r="C10305" s="270"/>
      <c r="D10305" s="272"/>
      <c r="E10305" s="247"/>
      <c r="F10305" s="273"/>
      <c r="G10305" s="661"/>
      <c r="H10305" s="662"/>
    </row>
    <row r="10306" spans="1:8" s="240" customFormat="1">
      <c r="A10306" s="270"/>
      <c r="B10306" s="271"/>
      <c r="C10306" s="270"/>
      <c r="D10306" s="272"/>
      <c r="E10306" s="247"/>
      <c r="F10306" s="273"/>
      <c r="G10306" s="661"/>
      <c r="H10306" s="662"/>
    </row>
    <row r="10307" spans="1:8" s="240" customFormat="1">
      <c r="A10307" s="270"/>
      <c r="B10307" s="271"/>
      <c r="C10307" s="270"/>
      <c r="D10307" s="272"/>
      <c r="E10307" s="247"/>
      <c r="F10307" s="273"/>
      <c r="G10307" s="661"/>
      <c r="H10307" s="662"/>
    </row>
    <row r="10308" spans="1:8" s="240" customFormat="1">
      <c r="A10308" s="270"/>
      <c r="B10308" s="271"/>
      <c r="C10308" s="270"/>
      <c r="D10308" s="272"/>
      <c r="E10308" s="247"/>
      <c r="F10308" s="273"/>
      <c r="G10308" s="661"/>
      <c r="H10308" s="662"/>
    </row>
    <row r="10309" spans="1:8" s="240" customFormat="1">
      <c r="A10309" s="270"/>
      <c r="B10309" s="271"/>
      <c r="C10309" s="270"/>
      <c r="D10309" s="272"/>
      <c r="E10309" s="247"/>
      <c r="F10309" s="273"/>
      <c r="G10309" s="661"/>
      <c r="H10309" s="662"/>
    </row>
    <row r="10310" spans="1:8" s="240" customFormat="1">
      <c r="A10310" s="270"/>
      <c r="B10310" s="271"/>
      <c r="C10310" s="270"/>
      <c r="D10310" s="272"/>
      <c r="E10310" s="247"/>
      <c r="F10310" s="273"/>
      <c r="G10310" s="661"/>
      <c r="H10310" s="662"/>
    </row>
    <row r="10311" spans="1:8" s="240" customFormat="1">
      <c r="A10311" s="270"/>
      <c r="B10311" s="271"/>
      <c r="C10311" s="270"/>
      <c r="D10311" s="272"/>
      <c r="E10311" s="247"/>
      <c r="F10311" s="273"/>
      <c r="G10311" s="661"/>
      <c r="H10311" s="662"/>
    </row>
    <row r="10312" spans="1:8" s="240" customFormat="1">
      <c r="A10312" s="270"/>
      <c r="B10312" s="271"/>
      <c r="C10312" s="270"/>
      <c r="D10312" s="272"/>
      <c r="E10312" s="247"/>
      <c r="F10312" s="273"/>
      <c r="G10312" s="661"/>
      <c r="H10312" s="662"/>
    </row>
    <row r="10313" spans="1:8" s="240" customFormat="1">
      <c r="A10313" s="270"/>
      <c r="B10313" s="271"/>
      <c r="C10313" s="270"/>
      <c r="D10313" s="272"/>
      <c r="E10313" s="247"/>
      <c r="F10313" s="273"/>
      <c r="G10313" s="661"/>
      <c r="H10313" s="662"/>
    </row>
    <row r="10314" spans="1:8" s="240" customFormat="1">
      <c r="A10314" s="270"/>
      <c r="B10314" s="271"/>
      <c r="C10314" s="270"/>
      <c r="D10314" s="272"/>
      <c r="E10314" s="247"/>
      <c r="F10314" s="273"/>
      <c r="G10314" s="661"/>
      <c r="H10314" s="662"/>
    </row>
    <row r="10315" spans="1:8" s="240" customFormat="1">
      <c r="A10315" s="270"/>
      <c r="B10315" s="271"/>
      <c r="C10315" s="270"/>
      <c r="D10315" s="272"/>
      <c r="E10315" s="247"/>
      <c r="F10315" s="273"/>
      <c r="G10315" s="661"/>
      <c r="H10315" s="662"/>
    </row>
    <row r="10316" spans="1:8" s="240" customFormat="1">
      <c r="A10316" s="270"/>
      <c r="B10316" s="271"/>
      <c r="C10316" s="270"/>
      <c r="D10316" s="272"/>
      <c r="E10316" s="247"/>
      <c r="F10316" s="273"/>
      <c r="G10316" s="661"/>
      <c r="H10316" s="662"/>
    </row>
    <row r="10317" spans="1:8" s="240" customFormat="1">
      <c r="A10317" s="270"/>
      <c r="B10317" s="271"/>
      <c r="C10317" s="270"/>
      <c r="D10317" s="272"/>
      <c r="E10317" s="247"/>
      <c r="F10317" s="273"/>
      <c r="G10317" s="661"/>
      <c r="H10317" s="662"/>
    </row>
    <row r="10318" spans="1:8" s="240" customFormat="1">
      <c r="A10318" s="270"/>
      <c r="B10318" s="271"/>
      <c r="C10318" s="270"/>
      <c r="D10318" s="272"/>
      <c r="E10318" s="247"/>
      <c r="F10318" s="273"/>
      <c r="G10318" s="661"/>
      <c r="H10318" s="662"/>
    </row>
    <row r="10319" spans="1:8" s="240" customFormat="1">
      <c r="A10319" s="270"/>
      <c r="B10319" s="271"/>
      <c r="C10319" s="270"/>
      <c r="D10319" s="272"/>
      <c r="E10319" s="247"/>
      <c r="F10319" s="273"/>
      <c r="G10319" s="661"/>
      <c r="H10319" s="662"/>
    </row>
    <row r="10320" spans="1:8" s="240" customFormat="1">
      <c r="A10320" s="270"/>
      <c r="B10320" s="271"/>
      <c r="C10320" s="270"/>
      <c r="D10320" s="272"/>
      <c r="E10320" s="247"/>
      <c r="F10320" s="273"/>
      <c r="G10320" s="661"/>
      <c r="H10320" s="662"/>
    </row>
    <row r="10321" spans="1:8" s="240" customFormat="1">
      <c r="A10321" s="270"/>
      <c r="B10321" s="271"/>
      <c r="C10321" s="270"/>
      <c r="D10321" s="272"/>
      <c r="E10321" s="247"/>
      <c r="F10321" s="273"/>
      <c r="G10321" s="661"/>
      <c r="H10321" s="662"/>
    </row>
    <row r="10322" spans="1:8" s="240" customFormat="1">
      <c r="A10322" s="270"/>
      <c r="B10322" s="271"/>
      <c r="C10322" s="270"/>
      <c r="D10322" s="272"/>
      <c r="E10322" s="247"/>
      <c r="F10322" s="273"/>
      <c r="G10322" s="661"/>
      <c r="H10322" s="662"/>
    </row>
    <row r="10323" spans="1:8" s="240" customFormat="1">
      <c r="A10323" s="270"/>
      <c r="B10323" s="271"/>
      <c r="C10323" s="270"/>
      <c r="D10323" s="272"/>
      <c r="E10323" s="247"/>
      <c r="F10323" s="273"/>
      <c r="G10323" s="661"/>
      <c r="H10323" s="662"/>
    </row>
    <row r="10324" spans="1:8" s="240" customFormat="1">
      <c r="A10324" s="270"/>
      <c r="B10324" s="271"/>
      <c r="C10324" s="270"/>
      <c r="D10324" s="272"/>
      <c r="E10324" s="247"/>
      <c r="F10324" s="273"/>
      <c r="G10324" s="661"/>
      <c r="H10324" s="662"/>
    </row>
    <row r="10325" spans="1:8" s="240" customFormat="1">
      <c r="A10325" s="270"/>
      <c r="B10325" s="271"/>
      <c r="C10325" s="270"/>
      <c r="D10325" s="272"/>
      <c r="E10325" s="247"/>
      <c r="F10325" s="273"/>
      <c r="G10325" s="661"/>
      <c r="H10325" s="662"/>
    </row>
    <row r="10326" spans="1:8" s="240" customFormat="1">
      <c r="A10326" s="270"/>
      <c r="B10326" s="271"/>
      <c r="C10326" s="270"/>
      <c r="D10326" s="272"/>
      <c r="E10326" s="247"/>
      <c r="F10326" s="273"/>
      <c r="G10326" s="661"/>
      <c r="H10326" s="662"/>
    </row>
    <row r="10327" spans="1:8" s="240" customFormat="1">
      <c r="A10327" s="270"/>
      <c r="B10327" s="271"/>
      <c r="C10327" s="270"/>
      <c r="D10327" s="272"/>
      <c r="E10327" s="247"/>
      <c r="F10327" s="273"/>
      <c r="G10327" s="661"/>
      <c r="H10327" s="662"/>
    </row>
    <row r="10328" spans="1:8" s="240" customFormat="1">
      <c r="A10328" s="270"/>
      <c r="B10328" s="271"/>
      <c r="C10328" s="270"/>
      <c r="D10328" s="272"/>
      <c r="E10328" s="247"/>
      <c r="F10328" s="273"/>
      <c r="G10328" s="661"/>
      <c r="H10328" s="662"/>
    </row>
    <row r="10329" spans="1:8" s="240" customFormat="1">
      <c r="A10329" s="270"/>
      <c r="B10329" s="271"/>
      <c r="C10329" s="270"/>
      <c r="D10329" s="272"/>
      <c r="E10329" s="247"/>
      <c r="F10329" s="273"/>
      <c r="G10329" s="661"/>
      <c r="H10329" s="662"/>
    </row>
    <row r="10330" spans="1:8" s="240" customFormat="1">
      <c r="A10330" s="270"/>
      <c r="B10330" s="271"/>
      <c r="C10330" s="270"/>
      <c r="D10330" s="272"/>
      <c r="E10330" s="247"/>
      <c r="F10330" s="273"/>
      <c r="G10330" s="661"/>
      <c r="H10330" s="662"/>
    </row>
    <row r="10331" spans="1:8" s="240" customFormat="1">
      <c r="A10331" s="270"/>
      <c r="B10331" s="271"/>
      <c r="C10331" s="270"/>
      <c r="D10331" s="272"/>
      <c r="E10331" s="247"/>
      <c r="F10331" s="273"/>
      <c r="G10331" s="661"/>
      <c r="H10331" s="662"/>
    </row>
    <row r="10332" spans="1:8" s="240" customFormat="1">
      <c r="A10332" s="270"/>
      <c r="B10332" s="271"/>
      <c r="C10332" s="270"/>
      <c r="D10332" s="272"/>
      <c r="E10332" s="247"/>
      <c r="F10332" s="273"/>
      <c r="G10332" s="661"/>
      <c r="H10332" s="662"/>
    </row>
    <row r="10333" spans="1:8" s="240" customFormat="1">
      <c r="A10333" s="270"/>
      <c r="B10333" s="271"/>
      <c r="C10333" s="270"/>
      <c r="D10333" s="272"/>
      <c r="E10333" s="247"/>
      <c r="F10333" s="273"/>
      <c r="G10333" s="661"/>
      <c r="H10333" s="662"/>
    </row>
    <row r="10334" spans="1:8" s="240" customFormat="1">
      <c r="A10334" s="270"/>
      <c r="B10334" s="271"/>
      <c r="C10334" s="270"/>
      <c r="D10334" s="272"/>
      <c r="E10334" s="247"/>
      <c r="F10334" s="273"/>
      <c r="G10334" s="661"/>
      <c r="H10334" s="662"/>
    </row>
    <row r="10335" spans="1:8" s="240" customFormat="1">
      <c r="A10335" s="270"/>
      <c r="B10335" s="271"/>
      <c r="C10335" s="270"/>
      <c r="D10335" s="272"/>
      <c r="E10335" s="247"/>
      <c r="F10335" s="273"/>
      <c r="G10335" s="661"/>
      <c r="H10335" s="662"/>
    </row>
    <row r="10336" spans="1:8" s="240" customFormat="1">
      <c r="A10336" s="270"/>
      <c r="B10336" s="271"/>
      <c r="C10336" s="270"/>
      <c r="D10336" s="272"/>
      <c r="E10336" s="247"/>
      <c r="F10336" s="273"/>
      <c r="G10336" s="661"/>
      <c r="H10336" s="662"/>
    </row>
    <row r="10337" spans="1:8" s="240" customFormat="1">
      <c r="A10337" s="270"/>
      <c r="B10337" s="271"/>
      <c r="C10337" s="270"/>
      <c r="D10337" s="272"/>
      <c r="E10337" s="247"/>
      <c r="F10337" s="273"/>
      <c r="G10337" s="661"/>
      <c r="H10337" s="662"/>
    </row>
    <row r="10338" spans="1:8" s="240" customFormat="1">
      <c r="A10338" s="270"/>
      <c r="B10338" s="271"/>
      <c r="C10338" s="270"/>
      <c r="D10338" s="272"/>
      <c r="E10338" s="247"/>
      <c r="F10338" s="273"/>
      <c r="G10338" s="661"/>
      <c r="H10338" s="662"/>
    </row>
    <row r="10339" spans="1:8" s="240" customFormat="1">
      <c r="A10339" s="270"/>
      <c r="B10339" s="271"/>
      <c r="C10339" s="270"/>
      <c r="D10339" s="272"/>
      <c r="E10339" s="247"/>
      <c r="F10339" s="273"/>
      <c r="G10339" s="661"/>
      <c r="H10339" s="662"/>
    </row>
    <row r="10340" spans="1:8" s="240" customFormat="1">
      <c r="A10340" s="270"/>
      <c r="B10340" s="271"/>
      <c r="C10340" s="270"/>
      <c r="D10340" s="272"/>
      <c r="E10340" s="247"/>
      <c r="F10340" s="273"/>
      <c r="G10340" s="661"/>
      <c r="H10340" s="662"/>
    </row>
    <row r="10341" spans="1:8" s="240" customFormat="1">
      <c r="A10341" s="270"/>
      <c r="B10341" s="271"/>
      <c r="C10341" s="270"/>
      <c r="D10341" s="272"/>
      <c r="E10341" s="247"/>
      <c r="F10341" s="273"/>
      <c r="G10341" s="661"/>
      <c r="H10341" s="662"/>
    </row>
    <row r="10342" spans="1:8" s="240" customFormat="1">
      <c r="A10342" s="270"/>
      <c r="B10342" s="271"/>
      <c r="C10342" s="270"/>
      <c r="D10342" s="272"/>
      <c r="E10342" s="247"/>
      <c r="F10342" s="273"/>
      <c r="G10342" s="661"/>
      <c r="H10342" s="662"/>
    </row>
    <row r="10343" spans="1:8" s="240" customFormat="1">
      <c r="A10343" s="270"/>
      <c r="B10343" s="271"/>
      <c r="C10343" s="270"/>
      <c r="D10343" s="272"/>
      <c r="E10343" s="247"/>
      <c r="F10343" s="273"/>
      <c r="G10343" s="661"/>
      <c r="H10343" s="662"/>
    </row>
    <row r="10344" spans="1:8" s="240" customFormat="1">
      <c r="A10344" s="270"/>
      <c r="B10344" s="271"/>
      <c r="C10344" s="270"/>
      <c r="D10344" s="272"/>
      <c r="E10344" s="247"/>
      <c r="F10344" s="273"/>
      <c r="G10344" s="661"/>
      <c r="H10344" s="662"/>
    </row>
    <row r="10345" spans="1:8" s="240" customFormat="1">
      <c r="A10345" s="270"/>
      <c r="B10345" s="271"/>
      <c r="C10345" s="270"/>
      <c r="D10345" s="272"/>
      <c r="E10345" s="247"/>
      <c r="F10345" s="273"/>
      <c r="G10345" s="661"/>
      <c r="H10345" s="662"/>
    </row>
    <row r="10346" spans="1:8" s="240" customFormat="1">
      <c r="A10346" s="270"/>
      <c r="B10346" s="271"/>
      <c r="C10346" s="270"/>
      <c r="D10346" s="272"/>
      <c r="E10346" s="247"/>
      <c r="F10346" s="273"/>
      <c r="G10346" s="661"/>
      <c r="H10346" s="662"/>
    </row>
    <row r="10347" spans="1:8" s="240" customFormat="1">
      <c r="A10347" s="270"/>
      <c r="B10347" s="271"/>
      <c r="C10347" s="270"/>
      <c r="D10347" s="272"/>
      <c r="E10347" s="247"/>
      <c r="F10347" s="273"/>
      <c r="G10347" s="661"/>
      <c r="H10347" s="662"/>
    </row>
    <row r="10348" spans="1:8" s="240" customFormat="1">
      <c r="A10348" s="270"/>
      <c r="B10348" s="271"/>
      <c r="C10348" s="270"/>
      <c r="D10348" s="272"/>
      <c r="E10348" s="247"/>
      <c r="F10348" s="273"/>
      <c r="G10348" s="661"/>
      <c r="H10348" s="662"/>
    </row>
    <row r="10349" spans="1:8" s="240" customFormat="1">
      <c r="A10349" s="270"/>
      <c r="B10349" s="271"/>
      <c r="C10349" s="270"/>
      <c r="D10349" s="272"/>
      <c r="E10349" s="247"/>
      <c r="F10349" s="273"/>
      <c r="G10349" s="661"/>
      <c r="H10349" s="662"/>
    </row>
    <row r="10350" spans="1:8" s="240" customFormat="1">
      <c r="A10350" s="270"/>
      <c r="B10350" s="271"/>
      <c r="C10350" s="270"/>
      <c r="D10350" s="272"/>
      <c r="E10350" s="247"/>
      <c r="F10350" s="273"/>
      <c r="G10350" s="661"/>
      <c r="H10350" s="662"/>
    </row>
    <row r="10351" spans="1:8" s="240" customFormat="1">
      <c r="A10351" s="270"/>
      <c r="B10351" s="271"/>
      <c r="C10351" s="270"/>
      <c r="D10351" s="272"/>
      <c r="E10351" s="247"/>
      <c r="F10351" s="273"/>
      <c r="G10351" s="661"/>
      <c r="H10351" s="662"/>
    </row>
    <row r="10352" spans="1:8" s="240" customFormat="1">
      <c r="A10352" s="270"/>
      <c r="B10352" s="271"/>
      <c r="C10352" s="270"/>
      <c r="D10352" s="272"/>
      <c r="E10352" s="247"/>
      <c r="F10352" s="273"/>
      <c r="G10352" s="661"/>
      <c r="H10352" s="662"/>
    </row>
    <row r="10353" spans="1:8" s="240" customFormat="1">
      <c r="A10353" s="270"/>
      <c r="B10353" s="271"/>
      <c r="C10353" s="270"/>
      <c r="D10353" s="272"/>
      <c r="E10353" s="247"/>
      <c r="F10353" s="273"/>
      <c r="G10353" s="661"/>
      <c r="H10353" s="662"/>
    </row>
    <row r="10354" spans="1:8" s="240" customFormat="1">
      <c r="A10354" s="270"/>
      <c r="B10354" s="271"/>
      <c r="C10354" s="270"/>
      <c r="D10354" s="272"/>
      <c r="E10354" s="247"/>
      <c r="F10354" s="273"/>
      <c r="G10354" s="661"/>
      <c r="H10354" s="662"/>
    </row>
    <row r="10355" spans="1:8" s="240" customFormat="1">
      <c r="A10355" s="270"/>
      <c r="B10355" s="271"/>
      <c r="C10355" s="270"/>
      <c r="D10355" s="272"/>
      <c r="E10355" s="247"/>
      <c r="F10355" s="273"/>
      <c r="G10355" s="661"/>
      <c r="H10355" s="662"/>
    </row>
    <row r="10356" spans="1:8" s="240" customFormat="1">
      <c r="A10356" s="270"/>
      <c r="B10356" s="271"/>
      <c r="C10356" s="270"/>
      <c r="D10356" s="272"/>
      <c r="E10356" s="247"/>
      <c r="F10356" s="273"/>
      <c r="G10356" s="661"/>
      <c r="H10356" s="662"/>
    </row>
    <row r="10357" spans="1:8" s="240" customFormat="1">
      <c r="A10357" s="270"/>
      <c r="B10357" s="271"/>
      <c r="C10357" s="270"/>
      <c r="D10357" s="272"/>
      <c r="E10357" s="247"/>
      <c r="F10357" s="273"/>
      <c r="G10357" s="661"/>
      <c r="H10357" s="662"/>
    </row>
    <row r="10358" spans="1:8" s="240" customFormat="1">
      <c r="A10358" s="270"/>
      <c r="B10358" s="271"/>
      <c r="C10358" s="270"/>
      <c r="D10358" s="272"/>
      <c r="E10358" s="247"/>
      <c r="F10358" s="273"/>
      <c r="G10358" s="661"/>
      <c r="H10358" s="662"/>
    </row>
    <row r="10359" spans="1:8" s="240" customFormat="1">
      <c r="A10359" s="270"/>
      <c r="B10359" s="271"/>
      <c r="C10359" s="270"/>
      <c r="D10359" s="272"/>
      <c r="E10359" s="247"/>
      <c r="F10359" s="273"/>
      <c r="G10359" s="661"/>
      <c r="H10359" s="662"/>
    </row>
    <row r="10360" spans="1:8" s="240" customFormat="1">
      <c r="A10360" s="270"/>
      <c r="B10360" s="271"/>
      <c r="C10360" s="270"/>
      <c r="D10360" s="272"/>
      <c r="E10360" s="247"/>
      <c r="F10360" s="273"/>
      <c r="G10360" s="661"/>
      <c r="H10360" s="662"/>
    </row>
    <row r="10361" spans="1:8" s="240" customFormat="1">
      <c r="A10361" s="270"/>
      <c r="B10361" s="271"/>
      <c r="C10361" s="270"/>
      <c r="D10361" s="272"/>
      <c r="E10361" s="247"/>
      <c r="F10361" s="273"/>
      <c r="G10361" s="661"/>
      <c r="H10361" s="662"/>
    </row>
    <row r="10362" spans="1:8" s="240" customFormat="1">
      <c r="A10362" s="270"/>
      <c r="B10362" s="271"/>
      <c r="C10362" s="270"/>
      <c r="D10362" s="272"/>
      <c r="E10362" s="247"/>
      <c r="F10362" s="273"/>
      <c r="G10362" s="661"/>
      <c r="H10362" s="662"/>
    </row>
    <row r="10363" spans="1:8" s="240" customFormat="1">
      <c r="A10363" s="270"/>
      <c r="B10363" s="271"/>
      <c r="C10363" s="270"/>
      <c r="D10363" s="272"/>
      <c r="E10363" s="247"/>
      <c r="F10363" s="273"/>
      <c r="G10363" s="661"/>
      <c r="H10363" s="662"/>
    </row>
    <row r="10364" spans="1:8" s="240" customFormat="1">
      <c r="A10364" s="270"/>
      <c r="B10364" s="271"/>
      <c r="C10364" s="270"/>
      <c r="D10364" s="272"/>
      <c r="E10364" s="247"/>
      <c r="F10364" s="273"/>
      <c r="G10364" s="661"/>
      <c r="H10364" s="662"/>
    </row>
    <row r="10365" spans="1:8" s="240" customFormat="1">
      <c r="A10365" s="270"/>
      <c r="B10365" s="271"/>
      <c r="C10365" s="270"/>
      <c r="D10365" s="272"/>
      <c r="E10365" s="247"/>
      <c r="F10365" s="273"/>
      <c r="G10365" s="661"/>
      <c r="H10365" s="662"/>
    </row>
    <row r="10366" spans="1:8" s="240" customFormat="1">
      <c r="A10366" s="270"/>
      <c r="B10366" s="271"/>
      <c r="C10366" s="270"/>
      <c r="D10366" s="272"/>
      <c r="E10366" s="247"/>
      <c r="F10366" s="273"/>
      <c r="G10366" s="661"/>
      <c r="H10366" s="662"/>
    </row>
    <row r="10367" spans="1:8" s="240" customFormat="1">
      <c r="A10367" s="270"/>
      <c r="B10367" s="271"/>
      <c r="C10367" s="270"/>
      <c r="D10367" s="272"/>
      <c r="E10367" s="247"/>
      <c r="F10367" s="273"/>
      <c r="G10367" s="661"/>
      <c r="H10367" s="662"/>
    </row>
    <row r="10368" spans="1:8" s="240" customFormat="1">
      <c r="A10368" s="270"/>
      <c r="B10368" s="271"/>
      <c r="C10368" s="270"/>
      <c r="D10368" s="272"/>
      <c r="E10368" s="247"/>
      <c r="F10368" s="273"/>
      <c r="G10368" s="661"/>
      <c r="H10368" s="662"/>
    </row>
    <row r="10369" spans="1:8" s="240" customFormat="1">
      <c r="A10369" s="270"/>
      <c r="B10369" s="271"/>
      <c r="C10369" s="270"/>
      <c r="D10369" s="272"/>
      <c r="E10369" s="247"/>
      <c r="F10369" s="273"/>
      <c r="G10369" s="661"/>
      <c r="H10369" s="662"/>
    </row>
    <row r="10370" spans="1:8" s="240" customFormat="1">
      <c r="A10370" s="270"/>
      <c r="B10370" s="271"/>
      <c r="C10370" s="270"/>
      <c r="D10370" s="272"/>
      <c r="E10370" s="247"/>
      <c r="F10370" s="273"/>
      <c r="G10370" s="661"/>
      <c r="H10370" s="662"/>
    </row>
    <row r="10371" spans="1:8" s="240" customFormat="1">
      <c r="A10371" s="270"/>
      <c r="B10371" s="271"/>
      <c r="C10371" s="270"/>
      <c r="D10371" s="272"/>
      <c r="E10371" s="247"/>
      <c r="F10371" s="273"/>
      <c r="G10371" s="661"/>
      <c r="H10371" s="662"/>
    </row>
    <row r="10372" spans="1:8" s="240" customFormat="1">
      <c r="A10372" s="270"/>
      <c r="B10372" s="271"/>
      <c r="C10372" s="270"/>
      <c r="D10372" s="272"/>
      <c r="E10372" s="247"/>
      <c r="F10372" s="273"/>
      <c r="G10372" s="661"/>
      <c r="H10372" s="662"/>
    </row>
    <row r="10373" spans="1:8" s="240" customFormat="1">
      <c r="A10373" s="270"/>
      <c r="B10373" s="271"/>
      <c r="C10373" s="270"/>
      <c r="D10373" s="272"/>
      <c r="E10373" s="247"/>
      <c r="F10373" s="273"/>
      <c r="G10373" s="661"/>
      <c r="H10373" s="662"/>
    </row>
    <row r="10374" spans="1:8" s="240" customFormat="1">
      <c r="A10374" s="270"/>
      <c r="B10374" s="271"/>
      <c r="C10374" s="270"/>
      <c r="D10374" s="272"/>
      <c r="E10374" s="247"/>
      <c r="F10374" s="273"/>
      <c r="G10374" s="661"/>
      <c r="H10374" s="662"/>
    </row>
    <row r="10375" spans="1:8" s="240" customFormat="1">
      <c r="A10375" s="270"/>
      <c r="B10375" s="271"/>
      <c r="C10375" s="270"/>
      <c r="D10375" s="272"/>
      <c r="E10375" s="247"/>
      <c r="F10375" s="273"/>
      <c r="G10375" s="661"/>
      <c r="H10375" s="662"/>
    </row>
    <row r="10376" spans="1:8" s="240" customFormat="1">
      <c r="A10376" s="270"/>
      <c r="B10376" s="271"/>
      <c r="C10376" s="270"/>
      <c r="D10376" s="272"/>
      <c r="E10376" s="247"/>
      <c r="F10376" s="273"/>
      <c r="G10376" s="661"/>
      <c r="H10376" s="662"/>
    </row>
    <row r="10377" spans="1:8" s="240" customFormat="1">
      <c r="A10377" s="270"/>
      <c r="B10377" s="271"/>
      <c r="C10377" s="270"/>
      <c r="D10377" s="272"/>
      <c r="E10377" s="247"/>
      <c r="F10377" s="273"/>
      <c r="G10377" s="661"/>
      <c r="H10377" s="662"/>
    </row>
    <row r="10378" spans="1:8" s="240" customFormat="1">
      <c r="A10378" s="270"/>
      <c r="B10378" s="271"/>
      <c r="C10378" s="270"/>
      <c r="D10378" s="272"/>
      <c r="E10378" s="247"/>
      <c r="F10378" s="273"/>
      <c r="G10378" s="661"/>
      <c r="H10378" s="662"/>
    </row>
    <row r="10379" spans="1:8" s="240" customFormat="1">
      <c r="A10379" s="270"/>
      <c r="B10379" s="271"/>
      <c r="C10379" s="270"/>
      <c r="D10379" s="272"/>
      <c r="E10379" s="247"/>
      <c r="F10379" s="273"/>
      <c r="G10379" s="661"/>
      <c r="H10379" s="662"/>
    </row>
    <row r="10380" spans="1:8" s="240" customFormat="1">
      <c r="A10380" s="270"/>
      <c r="B10380" s="271"/>
      <c r="C10380" s="270"/>
      <c r="D10380" s="272"/>
      <c r="E10380" s="247"/>
      <c r="F10380" s="273"/>
      <c r="G10380" s="661"/>
      <c r="H10380" s="662"/>
    </row>
    <row r="10381" spans="1:8" s="240" customFormat="1">
      <c r="A10381" s="270"/>
      <c r="B10381" s="271"/>
      <c r="C10381" s="270"/>
      <c r="D10381" s="272"/>
      <c r="E10381" s="247"/>
      <c r="F10381" s="273"/>
      <c r="G10381" s="661"/>
      <c r="H10381" s="662"/>
    </row>
    <row r="10382" spans="1:8" s="240" customFormat="1">
      <c r="A10382" s="270"/>
      <c r="B10382" s="271"/>
      <c r="C10382" s="270"/>
      <c r="D10382" s="272"/>
      <c r="E10382" s="247"/>
      <c r="F10382" s="273"/>
      <c r="G10382" s="661"/>
      <c r="H10382" s="662"/>
    </row>
    <row r="10383" spans="1:8" s="240" customFormat="1">
      <c r="A10383" s="270"/>
      <c r="B10383" s="271"/>
      <c r="C10383" s="270"/>
      <c r="D10383" s="272"/>
      <c r="E10383" s="247"/>
      <c r="F10383" s="273"/>
      <c r="G10383" s="661"/>
      <c r="H10383" s="662"/>
    </row>
    <row r="10384" spans="1:8" s="240" customFormat="1">
      <c r="A10384" s="270"/>
      <c r="B10384" s="271"/>
      <c r="C10384" s="270"/>
      <c r="D10384" s="272"/>
      <c r="E10384" s="247"/>
      <c r="F10384" s="273"/>
      <c r="G10384" s="661"/>
      <c r="H10384" s="662"/>
    </row>
    <row r="10385" spans="1:8" s="240" customFormat="1">
      <c r="A10385" s="270"/>
      <c r="B10385" s="271"/>
      <c r="C10385" s="270"/>
      <c r="D10385" s="272"/>
      <c r="E10385" s="247"/>
      <c r="F10385" s="273"/>
      <c r="G10385" s="661"/>
      <c r="H10385" s="662"/>
    </row>
    <row r="10386" spans="1:8" s="240" customFormat="1">
      <c r="A10386" s="270"/>
      <c r="B10386" s="271"/>
      <c r="C10386" s="270"/>
      <c r="D10386" s="272"/>
      <c r="E10386" s="247"/>
      <c r="F10386" s="273"/>
      <c r="G10386" s="661"/>
      <c r="H10386" s="662"/>
    </row>
    <row r="10387" spans="1:8" s="240" customFormat="1">
      <c r="A10387" s="270"/>
      <c r="B10387" s="271"/>
      <c r="C10387" s="270"/>
      <c r="D10387" s="272"/>
      <c r="E10387" s="247"/>
      <c r="F10387" s="273"/>
      <c r="G10387" s="661"/>
      <c r="H10387" s="662"/>
    </row>
    <row r="10388" spans="1:8" s="240" customFormat="1">
      <c r="A10388" s="270"/>
      <c r="B10388" s="271"/>
      <c r="C10388" s="270"/>
      <c r="D10388" s="272"/>
      <c r="E10388" s="247"/>
      <c r="F10388" s="273"/>
      <c r="G10388" s="661"/>
      <c r="H10388" s="662"/>
    </row>
    <row r="10389" spans="1:8" s="240" customFormat="1">
      <c r="A10389" s="270"/>
      <c r="B10389" s="271"/>
      <c r="C10389" s="270"/>
      <c r="D10389" s="272"/>
      <c r="E10389" s="247"/>
      <c r="F10389" s="273"/>
      <c r="G10389" s="661"/>
      <c r="H10389" s="662"/>
    </row>
    <row r="10390" spans="1:8" s="240" customFormat="1">
      <c r="A10390" s="270"/>
      <c r="B10390" s="271"/>
      <c r="C10390" s="270"/>
      <c r="D10390" s="272"/>
      <c r="E10390" s="247"/>
      <c r="F10390" s="273"/>
      <c r="G10390" s="661"/>
      <c r="H10390" s="662"/>
    </row>
    <row r="10391" spans="1:8" s="240" customFormat="1">
      <c r="A10391" s="270"/>
      <c r="B10391" s="271"/>
      <c r="C10391" s="270"/>
      <c r="D10391" s="272"/>
      <c r="E10391" s="247"/>
      <c r="F10391" s="273"/>
      <c r="G10391" s="661"/>
      <c r="H10391" s="662"/>
    </row>
    <row r="10392" spans="1:8" s="240" customFormat="1">
      <c r="A10392" s="270"/>
      <c r="B10392" s="271"/>
      <c r="C10392" s="270"/>
      <c r="D10392" s="272"/>
      <c r="E10392" s="247"/>
      <c r="F10392" s="273"/>
      <c r="G10392" s="661"/>
      <c r="H10392" s="662"/>
    </row>
    <row r="10393" spans="1:8" s="240" customFormat="1">
      <c r="A10393" s="270"/>
      <c r="B10393" s="271"/>
      <c r="C10393" s="270"/>
      <c r="D10393" s="272"/>
      <c r="E10393" s="247"/>
      <c r="F10393" s="273"/>
      <c r="G10393" s="661"/>
      <c r="H10393" s="662"/>
    </row>
    <row r="10394" spans="1:8" s="240" customFormat="1">
      <c r="A10394" s="270"/>
      <c r="B10394" s="271"/>
      <c r="C10394" s="270"/>
      <c r="D10394" s="272"/>
      <c r="E10394" s="247"/>
      <c r="F10394" s="273"/>
      <c r="G10394" s="661"/>
      <c r="H10394" s="662"/>
    </row>
    <row r="10395" spans="1:8" s="240" customFormat="1">
      <c r="A10395" s="270"/>
      <c r="B10395" s="271"/>
      <c r="C10395" s="270"/>
      <c r="D10395" s="272"/>
      <c r="E10395" s="247"/>
      <c r="F10395" s="273"/>
      <c r="G10395" s="661"/>
      <c r="H10395" s="662"/>
    </row>
    <row r="10396" spans="1:8" s="240" customFormat="1">
      <c r="A10396" s="270"/>
      <c r="B10396" s="271"/>
      <c r="C10396" s="270"/>
      <c r="D10396" s="272"/>
      <c r="E10396" s="247"/>
      <c r="F10396" s="273"/>
      <c r="G10396" s="661"/>
      <c r="H10396" s="662"/>
    </row>
    <row r="10397" spans="1:8" s="240" customFormat="1">
      <c r="A10397" s="270"/>
      <c r="B10397" s="271"/>
      <c r="C10397" s="270"/>
      <c r="D10397" s="272"/>
      <c r="E10397" s="247"/>
      <c r="F10397" s="273"/>
      <c r="G10397" s="661"/>
      <c r="H10397" s="662"/>
    </row>
    <row r="10398" spans="1:8" s="240" customFormat="1">
      <c r="A10398" s="270"/>
      <c r="B10398" s="271"/>
      <c r="C10398" s="270"/>
      <c r="D10398" s="272"/>
      <c r="E10398" s="247"/>
      <c r="F10398" s="273"/>
      <c r="G10398" s="661"/>
      <c r="H10398" s="662"/>
    </row>
    <row r="10399" spans="1:8" s="240" customFormat="1">
      <c r="A10399" s="270"/>
      <c r="B10399" s="271"/>
      <c r="C10399" s="270"/>
      <c r="D10399" s="272"/>
      <c r="E10399" s="247"/>
      <c r="F10399" s="273"/>
      <c r="G10399" s="661"/>
      <c r="H10399" s="662"/>
    </row>
    <row r="10400" spans="1:8" s="240" customFormat="1">
      <c r="A10400" s="270"/>
      <c r="B10400" s="271"/>
      <c r="C10400" s="270"/>
      <c r="D10400" s="272"/>
      <c r="E10400" s="247"/>
      <c r="F10400" s="273"/>
      <c r="G10400" s="661"/>
      <c r="H10400" s="662"/>
    </row>
    <row r="10401" spans="1:8" s="240" customFormat="1">
      <c r="A10401" s="270"/>
      <c r="B10401" s="271"/>
      <c r="C10401" s="270"/>
      <c r="D10401" s="272"/>
      <c r="E10401" s="247"/>
      <c r="F10401" s="273"/>
      <c r="G10401" s="661"/>
      <c r="H10401" s="662"/>
    </row>
    <row r="10402" spans="1:8" s="240" customFormat="1">
      <c r="A10402" s="270"/>
      <c r="B10402" s="271"/>
      <c r="C10402" s="270"/>
      <c r="D10402" s="272"/>
      <c r="E10402" s="247"/>
      <c r="F10402" s="273"/>
      <c r="G10402" s="661"/>
      <c r="H10402" s="662"/>
    </row>
    <row r="10403" spans="1:8" s="240" customFormat="1">
      <c r="A10403" s="270"/>
      <c r="B10403" s="271"/>
      <c r="C10403" s="270"/>
      <c r="D10403" s="272"/>
      <c r="E10403" s="247"/>
      <c r="F10403" s="273"/>
      <c r="G10403" s="661"/>
      <c r="H10403" s="662"/>
    </row>
    <row r="10404" spans="1:8" s="240" customFormat="1">
      <c r="A10404" s="270"/>
      <c r="B10404" s="271"/>
      <c r="C10404" s="270"/>
      <c r="D10404" s="272"/>
      <c r="E10404" s="247"/>
      <c r="F10404" s="273"/>
      <c r="G10404" s="661"/>
      <c r="H10404" s="662"/>
    </row>
    <row r="10405" spans="1:8" s="240" customFormat="1">
      <c r="A10405" s="270"/>
      <c r="B10405" s="271"/>
      <c r="C10405" s="270"/>
      <c r="D10405" s="272"/>
      <c r="E10405" s="247"/>
      <c r="F10405" s="273"/>
      <c r="G10405" s="661"/>
      <c r="H10405" s="662"/>
    </row>
    <row r="10406" spans="1:8" s="240" customFormat="1">
      <c r="A10406" s="270"/>
      <c r="B10406" s="271"/>
      <c r="C10406" s="270"/>
      <c r="D10406" s="272"/>
      <c r="E10406" s="247"/>
      <c r="F10406" s="273"/>
      <c r="G10406" s="661"/>
      <c r="H10406" s="662"/>
    </row>
    <row r="10407" spans="1:8" s="240" customFormat="1">
      <c r="A10407" s="270"/>
      <c r="B10407" s="271"/>
      <c r="C10407" s="270"/>
      <c r="D10407" s="272"/>
      <c r="E10407" s="247"/>
      <c r="F10407" s="273"/>
      <c r="G10407" s="661"/>
      <c r="H10407" s="662"/>
    </row>
    <row r="10408" spans="1:8" s="240" customFormat="1">
      <c r="A10408" s="270"/>
      <c r="B10408" s="271"/>
      <c r="C10408" s="270"/>
      <c r="D10408" s="272"/>
      <c r="E10408" s="247"/>
      <c r="F10408" s="273"/>
      <c r="G10408" s="661"/>
      <c r="H10408" s="662"/>
    </row>
    <row r="10409" spans="1:8" s="240" customFormat="1">
      <c r="A10409" s="270"/>
      <c r="B10409" s="271"/>
      <c r="C10409" s="270"/>
      <c r="D10409" s="272"/>
      <c r="E10409" s="247"/>
      <c r="F10409" s="273"/>
      <c r="G10409" s="661"/>
      <c r="H10409" s="662"/>
    </row>
    <row r="10410" spans="1:8" s="240" customFormat="1">
      <c r="A10410" s="270"/>
      <c r="B10410" s="271"/>
      <c r="C10410" s="270"/>
      <c r="D10410" s="272"/>
      <c r="E10410" s="247"/>
      <c r="F10410" s="273"/>
      <c r="G10410" s="661"/>
      <c r="H10410" s="662"/>
    </row>
    <row r="10411" spans="1:8" s="240" customFormat="1">
      <c r="A10411" s="270"/>
      <c r="B10411" s="271"/>
      <c r="C10411" s="270"/>
      <c r="D10411" s="272"/>
      <c r="E10411" s="247"/>
      <c r="F10411" s="273"/>
      <c r="G10411" s="661"/>
      <c r="H10411" s="662"/>
    </row>
    <row r="10412" spans="1:8" s="240" customFormat="1">
      <c r="A10412" s="270"/>
      <c r="B10412" s="271"/>
      <c r="C10412" s="270"/>
      <c r="D10412" s="272"/>
      <c r="E10412" s="247"/>
      <c r="F10412" s="273"/>
      <c r="G10412" s="661"/>
      <c r="H10412" s="662"/>
    </row>
    <row r="10413" spans="1:8" s="240" customFormat="1">
      <c r="A10413" s="270"/>
      <c r="B10413" s="271"/>
      <c r="C10413" s="270"/>
      <c r="D10413" s="272"/>
      <c r="E10413" s="247"/>
      <c r="F10413" s="273"/>
      <c r="G10413" s="661"/>
      <c r="H10413" s="662"/>
    </row>
    <row r="10414" spans="1:8" s="240" customFormat="1">
      <c r="A10414" s="270"/>
      <c r="B10414" s="271"/>
      <c r="C10414" s="270"/>
      <c r="D10414" s="272"/>
      <c r="E10414" s="247"/>
      <c r="F10414" s="273"/>
      <c r="G10414" s="661"/>
      <c r="H10414" s="662"/>
    </row>
    <row r="10415" spans="1:8" s="240" customFormat="1">
      <c r="A10415" s="270"/>
      <c r="B10415" s="271"/>
      <c r="C10415" s="270"/>
      <c r="D10415" s="272"/>
      <c r="E10415" s="247"/>
      <c r="F10415" s="273"/>
      <c r="G10415" s="661"/>
      <c r="H10415" s="662"/>
    </row>
    <row r="10416" spans="1:8" s="240" customFormat="1">
      <c r="A10416" s="270"/>
      <c r="B10416" s="271"/>
      <c r="C10416" s="270"/>
      <c r="D10416" s="272"/>
      <c r="E10416" s="247"/>
      <c r="F10416" s="273"/>
      <c r="G10416" s="661"/>
      <c r="H10416" s="662"/>
    </row>
    <row r="10417" spans="1:8" s="240" customFormat="1">
      <c r="A10417" s="270"/>
      <c r="B10417" s="271"/>
      <c r="C10417" s="270"/>
      <c r="D10417" s="272"/>
      <c r="E10417" s="247"/>
      <c r="F10417" s="273"/>
      <c r="G10417" s="661"/>
      <c r="H10417" s="662"/>
    </row>
    <row r="10418" spans="1:8" s="240" customFormat="1">
      <c r="A10418" s="270"/>
      <c r="B10418" s="271"/>
      <c r="C10418" s="270"/>
      <c r="D10418" s="272"/>
      <c r="E10418" s="247"/>
      <c r="F10418" s="273"/>
      <c r="G10418" s="661"/>
      <c r="H10418" s="662"/>
    </row>
    <row r="10419" spans="1:8" s="240" customFormat="1">
      <c r="A10419" s="270"/>
      <c r="B10419" s="271"/>
      <c r="C10419" s="270"/>
      <c r="D10419" s="272"/>
      <c r="E10419" s="247"/>
      <c r="F10419" s="273"/>
      <c r="G10419" s="661"/>
      <c r="H10419" s="662"/>
    </row>
    <row r="10420" spans="1:8" s="240" customFormat="1">
      <c r="A10420" s="270"/>
      <c r="B10420" s="271"/>
      <c r="C10420" s="270"/>
      <c r="D10420" s="272"/>
      <c r="E10420" s="247"/>
      <c r="F10420" s="273"/>
      <c r="G10420" s="661"/>
      <c r="H10420" s="662"/>
    </row>
    <row r="10421" spans="1:8" s="240" customFormat="1">
      <c r="A10421" s="270"/>
      <c r="B10421" s="271"/>
      <c r="C10421" s="270"/>
      <c r="D10421" s="272"/>
      <c r="E10421" s="247"/>
      <c r="F10421" s="273"/>
      <c r="G10421" s="661"/>
      <c r="H10421" s="662"/>
    </row>
    <row r="10422" spans="1:8" s="240" customFormat="1">
      <c r="A10422" s="270"/>
      <c r="B10422" s="271"/>
      <c r="C10422" s="270"/>
      <c r="D10422" s="272"/>
      <c r="E10422" s="247"/>
      <c r="F10422" s="273"/>
      <c r="G10422" s="661"/>
      <c r="H10422" s="662"/>
    </row>
    <row r="10423" spans="1:8" s="240" customFormat="1">
      <c r="A10423" s="270"/>
      <c r="B10423" s="271"/>
      <c r="C10423" s="270"/>
      <c r="D10423" s="272"/>
      <c r="E10423" s="247"/>
      <c r="F10423" s="273"/>
      <c r="G10423" s="661"/>
      <c r="H10423" s="662"/>
    </row>
    <row r="10424" spans="1:8" s="240" customFormat="1">
      <c r="A10424" s="270"/>
      <c r="B10424" s="271"/>
      <c r="C10424" s="270"/>
      <c r="D10424" s="272"/>
      <c r="E10424" s="247"/>
      <c r="F10424" s="273"/>
      <c r="G10424" s="661"/>
      <c r="H10424" s="662"/>
    </row>
    <row r="10425" spans="1:8" s="240" customFormat="1">
      <c r="A10425" s="270"/>
      <c r="B10425" s="271"/>
      <c r="C10425" s="270"/>
      <c r="D10425" s="272"/>
      <c r="E10425" s="247"/>
      <c r="F10425" s="273"/>
      <c r="G10425" s="661"/>
      <c r="H10425" s="662"/>
    </row>
    <row r="10426" spans="1:8" s="240" customFormat="1">
      <c r="A10426" s="270"/>
      <c r="B10426" s="271"/>
      <c r="C10426" s="270"/>
      <c r="D10426" s="272"/>
      <c r="E10426" s="247"/>
      <c r="F10426" s="273"/>
      <c r="G10426" s="661"/>
      <c r="H10426" s="662"/>
    </row>
    <row r="10427" spans="1:8" s="240" customFormat="1">
      <c r="A10427" s="270"/>
      <c r="B10427" s="271"/>
      <c r="C10427" s="270"/>
      <c r="D10427" s="272"/>
      <c r="E10427" s="247"/>
      <c r="F10427" s="273"/>
      <c r="G10427" s="661"/>
      <c r="H10427" s="662"/>
    </row>
    <row r="10428" spans="1:8" s="240" customFormat="1">
      <c r="A10428" s="270"/>
      <c r="B10428" s="271"/>
      <c r="C10428" s="270"/>
      <c r="D10428" s="272"/>
      <c r="E10428" s="247"/>
      <c r="F10428" s="273"/>
      <c r="G10428" s="661"/>
      <c r="H10428" s="662"/>
    </row>
    <row r="10429" spans="1:8" s="240" customFormat="1">
      <c r="A10429" s="270"/>
      <c r="B10429" s="271"/>
      <c r="C10429" s="270"/>
      <c r="D10429" s="272"/>
      <c r="E10429" s="247"/>
      <c r="F10429" s="273"/>
      <c r="G10429" s="661"/>
      <c r="H10429" s="662"/>
    </row>
    <row r="10430" spans="1:8" s="240" customFormat="1">
      <c r="A10430" s="270"/>
      <c r="B10430" s="271"/>
      <c r="C10430" s="270"/>
      <c r="D10430" s="272"/>
      <c r="E10430" s="247"/>
      <c r="F10430" s="273"/>
      <c r="G10430" s="661"/>
      <c r="H10430" s="662"/>
    </row>
    <row r="10431" spans="1:8" s="240" customFormat="1">
      <c r="A10431" s="270"/>
      <c r="B10431" s="271"/>
      <c r="C10431" s="270"/>
      <c r="D10431" s="272"/>
      <c r="E10431" s="247"/>
      <c r="F10431" s="273"/>
      <c r="G10431" s="661"/>
      <c r="H10431" s="662"/>
    </row>
    <row r="10432" spans="1:8" s="240" customFormat="1">
      <c r="A10432" s="270"/>
      <c r="B10432" s="271"/>
      <c r="C10432" s="270"/>
      <c r="D10432" s="272"/>
      <c r="E10432" s="247"/>
      <c r="F10432" s="273"/>
      <c r="G10432" s="661"/>
      <c r="H10432" s="662"/>
    </row>
    <row r="10433" spans="1:8" s="240" customFormat="1">
      <c r="A10433" s="270"/>
      <c r="B10433" s="271"/>
      <c r="C10433" s="270"/>
      <c r="D10433" s="272"/>
      <c r="E10433" s="247"/>
      <c r="F10433" s="273"/>
      <c r="G10433" s="661"/>
      <c r="H10433" s="662"/>
    </row>
    <row r="10434" spans="1:8" s="240" customFormat="1">
      <c r="A10434" s="270"/>
      <c r="B10434" s="271"/>
      <c r="C10434" s="270"/>
      <c r="D10434" s="272"/>
      <c r="E10434" s="247"/>
      <c r="F10434" s="273"/>
      <c r="G10434" s="661"/>
      <c r="H10434" s="662"/>
    </row>
    <row r="10435" spans="1:8" s="240" customFormat="1">
      <c r="A10435" s="270"/>
      <c r="B10435" s="271"/>
      <c r="C10435" s="270"/>
      <c r="D10435" s="272"/>
      <c r="E10435" s="247"/>
      <c r="F10435" s="273"/>
      <c r="G10435" s="661"/>
      <c r="H10435" s="662"/>
    </row>
    <row r="10436" spans="1:8" s="240" customFormat="1">
      <c r="A10436" s="270"/>
      <c r="B10436" s="271"/>
      <c r="C10436" s="270"/>
      <c r="D10436" s="272"/>
      <c r="E10436" s="247"/>
      <c r="F10436" s="273"/>
      <c r="G10436" s="661"/>
      <c r="H10436" s="662"/>
    </row>
    <row r="10437" spans="1:8" s="240" customFormat="1">
      <c r="A10437" s="270"/>
      <c r="B10437" s="271"/>
      <c r="C10437" s="270"/>
      <c r="D10437" s="272"/>
      <c r="E10437" s="247"/>
      <c r="F10437" s="273"/>
      <c r="G10437" s="661"/>
      <c r="H10437" s="662"/>
    </row>
    <row r="10438" spans="1:8" s="240" customFormat="1">
      <c r="A10438" s="270"/>
      <c r="B10438" s="271"/>
      <c r="C10438" s="270"/>
      <c r="D10438" s="272"/>
      <c r="E10438" s="247"/>
      <c r="F10438" s="273"/>
      <c r="G10438" s="661"/>
      <c r="H10438" s="662"/>
    </row>
    <row r="10439" spans="1:8" s="240" customFormat="1">
      <c r="A10439" s="270"/>
      <c r="B10439" s="271"/>
      <c r="C10439" s="270"/>
      <c r="D10439" s="272"/>
      <c r="E10439" s="247"/>
      <c r="F10439" s="273"/>
      <c r="G10439" s="661"/>
      <c r="H10439" s="662"/>
    </row>
    <row r="10440" spans="1:8" s="240" customFormat="1">
      <c r="A10440" s="270"/>
      <c r="B10440" s="271"/>
      <c r="C10440" s="270"/>
      <c r="D10440" s="272"/>
      <c r="E10440" s="247"/>
      <c r="F10440" s="273"/>
      <c r="G10440" s="661"/>
      <c r="H10440" s="662"/>
    </row>
    <row r="10441" spans="1:8" s="240" customFormat="1">
      <c r="A10441" s="270"/>
      <c r="B10441" s="271"/>
      <c r="C10441" s="270"/>
      <c r="D10441" s="272"/>
      <c r="E10441" s="247"/>
      <c r="F10441" s="273"/>
      <c r="G10441" s="661"/>
      <c r="H10441" s="662"/>
    </row>
    <row r="10442" spans="1:8" s="240" customFormat="1">
      <c r="A10442" s="270"/>
      <c r="B10442" s="271"/>
      <c r="C10442" s="270"/>
      <c r="D10442" s="272"/>
      <c r="E10442" s="247"/>
      <c r="F10442" s="273"/>
      <c r="G10442" s="661"/>
      <c r="H10442" s="662"/>
    </row>
    <row r="10443" spans="1:8" s="240" customFormat="1">
      <c r="A10443" s="270"/>
      <c r="B10443" s="271"/>
      <c r="C10443" s="270"/>
      <c r="D10443" s="272"/>
      <c r="E10443" s="247"/>
      <c r="F10443" s="273"/>
      <c r="G10443" s="661"/>
      <c r="H10443" s="662"/>
    </row>
    <row r="10444" spans="1:8" s="240" customFormat="1">
      <c r="A10444" s="270"/>
      <c r="B10444" s="271"/>
      <c r="C10444" s="270"/>
      <c r="D10444" s="272"/>
      <c r="E10444" s="247"/>
      <c r="F10444" s="273"/>
      <c r="G10444" s="661"/>
      <c r="H10444" s="662"/>
    </row>
    <row r="10445" spans="1:8" s="240" customFormat="1">
      <c r="A10445" s="270"/>
      <c r="B10445" s="271"/>
      <c r="C10445" s="270"/>
      <c r="D10445" s="272"/>
      <c r="E10445" s="247"/>
      <c r="F10445" s="273"/>
      <c r="G10445" s="661"/>
      <c r="H10445" s="662"/>
    </row>
    <row r="10446" spans="1:8" s="240" customFormat="1">
      <c r="A10446" s="270"/>
      <c r="B10446" s="271"/>
      <c r="C10446" s="270"/>
      <c r="D10446" s="272"/>
      <c r="E10446" s="247"/>
      <c r="F10446" s="273"/>
      <c r="G10446" s="661"/>
      <c r="H10446" s="662"/>
    </row>
    <row r="10447" spans="1:8" s="240" customFormat="1">
      <c r="A10447" s="270"/>
      <c r="B10447" s="271"/>
      <c r="C10447" s="270"/>
      <c r="D10447" s="272"/>
      <c r="E10447" s="247"/>
      <c r="F10447" s="273"/>
      <c r="G10447" s="661"/>
      <c r="H10447" s="662"/>
    </row>
    <row r="10448" spans="1:8" s="240" customFormat="1">
      <c r="A10448" s="270"/>
      <c r="B10448" s="271"/>
      <c r="C10448" s="270"/>
      <c r="D10448" s="272"/>
      <c r="E10448" s="247"/>
      <c r="F10448" s="273"/>
      <c r="G10448" s="661"/>
      <c r="H10448" s="662"/>
    </row>
    <row r="10449" spans="1:8" s="240" customFormat="1">
      <c r="A10449" s="270"/>
      <c r="B10449" s="271"/>
      <c r="C10449" s="270"/>
      <c r="D10449" s="272"/>
      <c r="E10449" s="247"/>
      <c r="F10449" s="273"/>
      <c r="G10449" s="661"/>
      <c r="H10449" s="662"/>
    </row>
    <row r="10450" spans="1:8" s="240" customFormat="1">
      <c r="A10450" s="270"/>
      <c r="B10450" s="271"/>
      <c r="C10450" s="270"/>
      <c r="D10450" s="272"/>
      <c r="E10450" s="247"/>
      <c r="F10450" s="273"/>
      <c r="G10450" s="661"/>
      <c r="H10450" s="662"/>
    </row>
    <row r="10451" spans="1:8" s="240" customFormat="1">
      <c r="A10451" s="270"/>
      <c r="B10451" s="271"/>
      <c r="C10451" s="270"/>
      <c r="D10451" s="272"/>
      <c r="E10451" s="247"/>
      <c r="F10451" s="273"/>
      <c r="G10451" s="661"/>
      <c r="H10451" s="662"/>
    </row>
    <row r="10452" spans="1:8" s="240" customFormat="1">
      <c r="A10452" s="270"/>
      <c r="B10452" s="271"/>
      <c r="C10452" s="270"/>
      <c r="D10452" s="272"/>
      <c r="E10452" s="247"/>
      <c r="F10452" s="273"/>
      <c r="G10452" s="661"/>
      <c r="H10452" s="662"/>
    </row>
    <row r="10453" spans="1:8" s="240" customFormat="1">
      <c r="A10453" s="270"/>
      <c r="B10453" s="271"/>
      <c r="C10453" s="270"/>
      <c r="D10453" s="272"/>
      <c r="E10453" s="247"/>
      <c r="F10453" s="273"/>
      <c r="G10453" s="661"/>
      <c r="H10453" s="662"/>
    </row>
    <row r="10454" spans="1:8" s="240" customFormat="1">
      <c r="A10454" s="270"/>
      <c r="B10454" s="271"/>
      <c r="C10454" s="270"/>
      <c r="D10454" s="272"/>
      <c r="E10454" s="247"/>
      <c r="F10454" s="273"/>
      <c r="G10454" s="661"/>
      <c r="H10454" s="662"/>
    </row>
    <row r="10455" spans="1:8" s="240" customFormat="1">
      <c r="A10455" s="270"/>
      <c r="B10455" s="271"/>
      <c r="C10455" s="270"/>
      <c r="D10455" s="272"/>
      <c r="E10455" s="247"/>
      <c r="F10455" s="273"/>
      <c r="G10455" s="661"/>
      <c r="H10455" s="662"/>
    </row>
    <row r="10456" spans="1:8" s="240" customFormat="1">
      <c r="A10456" s="270"/>
      <c r="B10456" s="271"/>
      <c r="C10456" s="270"/>
      <c r="D10456" s="272"/>
      <c r="E10456" s="247"/>
      <c r="F10456" s="273"/>
      <c r="G10456" s="661"/>
      <c r="H10456" s="662"/>
    </row>
    <row r="10457" spans="1:8" s="240" customFormat="1">
      <c r="A10457" s="270"/>
      <c r="B10457" s="271"/>
      <c r="C10457" s="270"/>
      <c r="D10457" s="272"/>
      <c r="E10457" s="247"/>
      <c r="F10457" s="273"/>
      <c r="G10457" s="661"/>
      <c r="H10457" s="662"/>
    </row>
    <row r="10458" spans="1:8" s="240" customFormat="1">
      <c r="A10458" s="270"/>
      <c r="B10458" s="271"/>
      <c r="C10458" s="270"/>
      <c r="D10458" s="272"/>
      <c r="E10458" s="247"/>
      <c r="F10458" s="273"/>
      <c r="G10458" s="661"/>
      <c r="H10458" s="662"/>
    </row>
    <row r="10459" spans="1:8" s="240" customFormat="1">
      <c r="A10459" s="270"/>
      <c r="B10459" s="271"/>
      <c r="C10459" s="270"/>
      <c r="D10459" s="272"/>
      <c r="E10459" s="247"/>
      <c r="F10459" s="273"/>
      <c r="G10459" s="661"/>
      <c r="H10459" s="662"/>
    </row>
    <row r="10460" spans="1:8" s="240" customFormat="1">
      <c r="A10460" s="270"/>
      <c r="B10460" s="271"/>
      <c r="C10460" s="270"/>
      <c r="D10460" s="272"/>
      <c r="E10460" s="247"/>
      <c r="F10460" s="273"/>
      <c r="G10460" s="661"/>
      <c r="H10460" s="662"/>
    </row>
    <row r="10461" spans="1:8" s="240" customFormat="1">
      <c r="A10461" s="270"/>
      <c r="B10461" s="271"/>
      <c r="C10461" s="270"/>
      <c r="D10461" s="272"/>
      <c r="E10461" s="247"/>
      <c r="F10461" s="273"/>
      <c r="G10461" s="661"/>
      <c r="H10461" s="662"/>
    </row>
    <row r="10462" spans="1:8" s="240" customFormat="1">
      <c r="A10462" s="270"/>
      <c r="B10462" s="271"/>
      <c r="C10462" s="270"/>
      <c r="D10462" s="272"/>
      <c r="E10462" s="247"/>
      <c r="F10462" s="273"/>
      <c r="G10462" s="661"/>
      <c r="H10462" s="662"/>
    </row>
    <row r="10463" spans="1:8" s="240" customFormat="1">
      <c r="A10463" s="270"/>
      <c r="B10463" s="271"/>
      <c r="C10463" s="270"/>
      <c r="D10463" s="272"/>
      <c r="E10463" s="247"/>
      <c r="F10463" s="273"/>
      <c r="G10463" s="661"/>
      <c r="H10463" s="662"/>
    </row>
    <row r="10464" spans="1:8" s="240" customFormat="1">
      <c r="A10464" s="270"/>
      <c r="B10464" s="271"/>
      <c r="C10464" s="270"/>
      <c r="D10464" s="272"/>
      <c r="E10464" s="247"/>
      <c r="F10464" s="273"/>
      <c r="G10464" s="661"/>
      <c r="H10464" s="662"/>
    </row>
    <row r="10465" spans="1:8" s="240" customFormat="1">
      <c r="A10465" s="270"/>
      <c r="B10465" s="271"/>
      <c r="C10465" s="270"/>
      <c r="D10465" s="272"/>
      <c r="E10465" s="247"/>
      <c r="F10465" s="273"/>
      <c r="G10465" s="661"/>
      <c r="H10465" s="662"/>
    </row>
    <row r="10466" spans="1:8" s="240" customFormat="1">
      <c r="A10466" s="270"/>
      <c r="B10466" s="271"/>
      <c r="C10466" s="270"/>
      <c r="D10466" s="272"/>
      <c r="E10466" s="247"/>
      <c r="F10466" s="273"/>
      <c r="G10466" s="661"/>
      <c r="H10466" s="662"/>
    </row>
    <row r="10467" spans="1:8" s="240" customFormat="1">
      <c r="A10467" s="270"/>
      <c r="B10467" s="271"/>
      <c r="C10467" s="270"/>
      <c r="D10467" s="272"/>
      <c r="E10467" s="247"/>
      <c r="F10467" s="273"/>
      <c r="G10467" s="661"/>
      <c r="H10467" s="662"/>
    </row>
    <row r="10468" spans="1:8" s="240" customFormat="1">
      <c r="A10468" s="270"/>
      <c r="B10468" s="271"/>
      <c r="C10468" s="270"/>
      <c r="D10468" s="272"/>
      <c r="E10468" s="247"/>
      <c r="F10468" s="273"/>
      <c r="G10468" s="661"/>
      <c r="H10468" s="662"/>
    </row>
    <row r="10469" spans="1:8" s="240" customFormat="1">
      <c r="A10469" s="270"/>
      <c r="B10469" s="271"/>
      <c r="C10469" s="270"/>
      <c r="D10469" s="272"/>
      <c r="E10469" s="247"/>
      <c r="F10469" s="273"/>
      <c r="G10469" s="661"/>
      <c r="H10469" s="662"/>
    </row>
    <row r="10470" spans="1:8" s="240" customFormat="1">
      <c r="A10470" s="270"/>
      <c r="B10470" s="271"/>
      <c r="C10470" s="270"/>
      <c r="D10470" s="272"/>
      <c r="E10470" s="247"/>
      <c r="F10470" s="273"/>
      <c r="G10470" s="661"/>
      <c r="H10470" s="662"/>
    </row>
    <row r="10471" spans="1:8" s="240" customFormat="1">
      <c r="A10471" s="270"/>
      <c r="B10471" s="271"/>
      <c r="C10471" s="270"/>
      <c r="D10471" s="272"/>
      <c r="E10471" s="247"/>
      <c r="F10471" s="273"/>
      <c r="G10471" s="661"/>
      <c r="H10471" s="662"/>
    </row>
    <row r="10472" spans="1:8" s="240" customFormat="1">
      <c r="A10472" s="270"/>
      <c r="B10472" s="271"/>
      <c r="C10472" s="270"/>
      <c r="D10472" s="272"/>
      <c r="E10472" s="247"/>
      <c r="F10472" s="273"/>
      <c r="G10472" s="661"/>
      <c r="H10472" s="662"/>
    </row>
    <row r="10473" spans="1:8" s="240" customFormat="1">
      <c r="A10473" s="270"/>
      <c r="B10473" s="271"/>
      <c r="C10473" s="270"/>
      <c r="D10473" s="272"/>
      <c r="E10473" s="247"/>
      <c r="F10473" s="273"/>
      <c r="G10473" s="661"/>
      <c r="H10473" s="662"/>
    </row>
    <row r="10474" spans="1:8" s="240" customFormat="1">
      <c r="A10474" s="270"/>
      <c r="B10474" s="271"/>
      <c r="C10474" s="270"/>
      <c r="D10474" s="272"/>
      <c r="E10474" s="247"/>
      <c r="F10474" s="273"/>
      <c r="G10474" s="661"/>
      <c r="H10474" s="662"/>
    </row>
    <row r="10475" spans="1:8" s="240" customFormat="1">
      <c r="A10475" s="270"/>
      <c r="B10475" s="271"/>
      <c r="C10475" s="270"/>
      <c r="D10475" s="272"/>
      <c r="E10475" s="247"/>
      <c r="F10475" s="273"/>
      <c r="G10475" s="661"/>
      <c r="H10475" s="662"/>
    </row>
    <row r="10476" spans="1:8" s="240" customFormat="1">
      <c r="A10476" s="270"/>
      <c r="B10476" s="271"/>
      <c r="C10476" s="270"/>
      <c r="D10476" s="272"/>
      <c r="E10476" s="247"/>
      <c r="F10476" s="273"/>
      <c r="G10476" s="661"/>
      <c r="H10476" s="662"/>
    </row>
    <row r="10477" spans="1:8" s="240" customFormat="1">
      <c r="A10477" s="270"/>
      <c r="B10477" s="271"/>
      <c r="C10477" s="270"/>
      <c r="D10477" s="272"/>
      <c r="E10477" s="247"/>
      <c r="F10477" s="273"/>
      <c r="G10477" s="661"/>
      <c r="H10477" s="662"/>
    </row>
    <row r="10478" spans="1:8" s="240" customFormat="1">
      <c r="A10478" s="270"/>
      <c r="B10478" s="271"/>
      <c r="C10478" s="270"/>
      <c r="D10478" s="272"/>
      <c r="E10478" s="247"/>
      <c r="F10478" s="273"/>
      <c r="G10478" s="661"/>
      <c r="H10478" s="662"/>
    </row>
    <row r="10479" spans="1:8" s="240" customFormat="1">
      <c r="A10479" s="270"/>
      <c r="B10479" s="271"/>
      <c r="C10479" s="270"/>
      <c r="D10479" s="272"/>
      <c r="E10479" s="247"/>
      <c r="F10479" s="273"/>
      <c r="G10479" s="661"/>
      <c r="H10479" s="662"/>
    </row>
    <row r="10480" spans="1:8" s="240" customFormat="1">
      <c r="A10480" s="270"/>
      <c r="B10480" s="271"/>
      <c r="C10480" s="270"/>
      <c r="D10480" s="272"/>
      <c r="E10480" s="247"/>
      <c r="F10480" s="273"/>
      <c r="G10480" s="661"/>
      <c r="H10480" s="662"/>
    </row>
    <row r="10481" spans="1:8" s="240" customFormat="1">
      <c r="A10481" s="270"/>
      <c r="B10481" s="271"/>
      <c r="C10481" s="270"/>
      <c r="D10481" s="272"/>
      <c r="E10481" s="247"/>
      <c r="F10481" s="273"/>
      <c r="G10481" s="661"/>
      <c r="H10481" s="662"/>
    </row>
    <row r="10482" spans="1:8" s="240" customFormat="1">
      <c r="A10482" s="270"/>
      <c r="B10482" s="271"/>
      <c r="C10482" s="270"/>
      <c r="D10482" s="272"/>
      <c r="E10482" s="247"/>
      <c r="F10482" s="273"/>
      <c r="G10482" s="661"/>
      <c r="H10482" s="662"/>
    </row>
    <row r="10483" spans="1:8" s="240" customFormat="1">
      <c r="A10483" s="270"/>
      <c r="B10483" s="271"/>
      <c r="C10483" s="270"/>
      <c r="D10483" s="272"/>
      <c r="E10483" s="247"/>
      <c r="F10483" s="273"/>
      <c r="G10483" s="661"/>
      <c r="H10483" s="662"/>
    </row>
    <row r="10484" spans="1:8" s="240" customFormat="1">
      <c r="A10484" s="270"/>
      <c r="B10484" s="271"/>
      <c r="C10484" s="270"/>
      <c r="D10484" s="272"/>
      <c r="E10484" s="247"/>
      <c r="F10484" s="273"/>
      <c r="G10484" s="661"/>
      <c r="H10484" s="662"/>
    </row>
    <row r="10485" spans="1:8" s="240" customFormat="1">
      <c r="A10485" s="270"/>
      <c r="B10485" s="271"/>
      <c r="C10485" s="270"/>
      <c r="D10485" s="272"/>
      <c r="E10485" s="247"/>
      <c r="F10485" s="273"/>
      <c r="G10485" s="661"/>
      <c r="H10485" s="662"/>
    </row>
    <row r="10486" spans="1:8" s="240" customFormat="1">
      <c r="A10486" s="270"/>
      <c r="B10486" s="271"/>
      <c r="C10486" s="270"/>
      <c r="D10486" s="272"/>
      <c r="E10486" s="247"/>
      <c r="F10486" s="273"/>
      <c r="G10486" s="661"/>
      <c r="H10486" s="662"/>
    </row>
    <row r="10487" spans="1:8" s="240" customFormat="1">
      <c r="A10487" s="270"/>
      <c r="B10487" s="271"/>
      <c r="C10487" s="270"/>
      <c r="D10487" s="272"/>
      <c r="E10487" s="247"/>
      <c r="F10487" s="273"/>
      <c r="G10487" s="661"/>
      <c r="H10487" s="662"/>
    </row>
    <row r="10488" spans="1:8" s="240" customFormat="1">
      <c r="A10488" s="270"/>
      <c r="B10488" s="271"/>
      <c r="C10488" s="270"/>
      <c r="D10488" s="272"/>
      <c r="E10488" s="247"/>
      <c r="F10488" s="273"/>
      <c r="G10488" s="661"/>
      <c r="H10488" s="662"/>
    </row>
    <row r="10489" spans="1:8" s="240" customFormat="1">
      <c r="A10489" s="270"/>
      <c r="B10489" s="271"/>
      <c r="C10489" s="270"/>
      <c r="D10489" s="272"/>
      <c r="E10489" s="247"/>
      <c r="F10489" s="273"/>
      <c r="G10489" s="661"/>
      <c r="H10489" s="662"/>
    </row>
    <row r="10490" spans="1:8" s="240" customFormat="1">
      <c r="A10490" s="270"/>
      <c r="B10490" s="271"/>
      <c r="C10490" s="270"/>
      <c r="D10490" s="272"/>
      <c r="E10490" s="247"/>
      <c r="F10490" s="273"/>
      <c r="G10490" s="661"/>
      <c r="H10490" s="662"/>
    </row>
    <row r="10491" spans="1:8" s="240" customFormat="1">
      <c r="A10491" s="270"/>
      <c r="B10491" s="271"/>
      <c r="C10491" s="270"/>
      <c r="D10491" s="272"/>
      <c r="E10491" s="247"/>
      <c r="F10491" s="273"/>
      <c r="G10491" s="661"/>
      <c r="H10491" s="662"/>
    </row>
    <row r="10492" spans="1:8" s="240" customFormat="1">
      <c r="A10492" s="270"/>
      <c r="B10492" s="271"/>
      <c r="C10492" s="270"/>
      <c r="D10492" s="272"/>
      <c r="E10492" s="247"/>
      <c r="F10492" s="273"/>
      <c r="G10492" s="661"/>
      <c r="H10492" s="662"/>
    </row>
    <row r="10493" spans="1:8" s="240" customFormat="1">
      <c r="A10493" s="270"/>
      <c r="B10493" s="271"/>
      <c r="C10493" s="270"/>
      <c r="D10493" s="272"/>
      <c r="E10493" s="247"/>
      <c r="F10493" s="273"/>
      <c r="G10493" s="661"/>
      <c r="H10493" s="662"/>
    </row>
    <row r="10494" spans="1:8" s="240" customFormat="1">
      <c r="A10494" s="270"/>
      <c r="B10494" s="271"/>
      <c r="C10494" s="270"/>
      <c r="D10494" s="272"/>
      <c r="E10494" s="247"/>
      <c r="F10494" s="273"/>
      <c r="G10494" s="661"/>
      <c r="H10494" s="662"/>
    </row>
    <row r="10495" spans="1:8" s="240" customFormat="1">
      <c r="A10495" s="270"/>
      <c r="B10495" s="271"/>
      <c r="C10495" s="270"/>
      <c r="D10495" s="272"/>
      <c r="E10495" s="247"/>
      <c r="F10495" s="273"/>
      <c r="G10495" s="661"/>
      <c r="H10495" s="662"/>
    </row>
    <row r="10496" spans="1:8" s="240" customFormat="1">
      <c r="A10496" s="270"/>
      <c r="B10496" s="271"/>
      <c r="C10496" s="270"/>
      <c r="D10496" s="272"/>
      <c r="E10496" s="247"/>
      <c r="F10496" s="273"/>
      <c r="G10496" s="661"/>
      <c r="H10496" s="662"/>
    </row>
    <row r="10497" spans="1:8" s="240" customFormat="1">
      <c r="A10497" s="270"/>
      <c r="B10497" s="271"/>
      <c r="C10497" s="270"/>
      <c r="D10497" s="272"/>
      <c r="E10497" s="247"/>
      <c r="F10497" s="273"/>
      <c r="G10497" s="661"/>
      <c r="H10497" s="662"/>
    </row>
    <row r="10498" spans="1:8" s="240" customFormat="1">
      <c r="A10498" s="270"/>
      <c r="B10498" s="271"/>
      <c r="C10498" s="270"/>
      <c r="D10498" s="272"/>
      <c r="E10498" s="247"/>
      <c r="F10498" s="273"/>
      <c r="G10498" s="661"/>
      <c r="H10498" s="662"/>
    </row>
    <row r="10499" spans="1:8" s="240" customFormat="1">
      <c r="A10499" s="270"/>
      <c r="B10499" s="271"/>
      <c r="C10499" s="270"/>
      <c r="D10499" s="272"/>
      <c r="E10499" s="247"/>
      <c r="F10499" s="273"/>
      <c r="G10499" s="661"/>
      <c r="H10499" s="662"/>
    </row>
    <row r="10500" spans="1:8" s="240" customFormat="1">
      <c r="A10500" s="270"/>
      <c r="B10500" s="271"/>
      <c r="C10500" s="270"/>
      <c r="D10500" s="272"/>
      <c r="E10500" s="247"/>
      <c r="F10500" s="273"/>
      <c r="G10500" s="661"/>
      <c r="H10500" s="662"/>
    </row>
    <row r="10501" spans="1:8" s="240" customFormat="1">
      <c r="A10501" s="270"/>
      <c r="B10501" s="271"/>
      <c r="C10501" s="270"/>
      <c r="D10501" s="272"/>
      <c r="E10501" s="247"/>
      <c r="F10501" s="273"/>
      <c r="G10501" s="661"/>
      <c r="H10501" s="662"/>
    </row>
    <row r="10502" spans="1:8" s="240" customFormat="1">
      <c r="A10502" s="270"/>
      <c r="B10502" s="271"/>
      <c r="C10502" s="270"/>
      <c r="D10502" s="272"/>
      <c r="E10502" s="247"/>
      <c r="F10502" s="273"/>
      <c r="G10502" s="661"/>
      <c r="H10502" s="662"/>
    </row>
    <row r="10503" spans="1:8" s="240" customFormat="1">
      <c r="A10503" s="270"/>
      <c r="B10503" s="271"/>
      <c r="C10503" s="270"/>
      <c r="D10503" s="272"/>
      <c r="E10503" s="247"/>
      <c r="F10503" s="273"/>
      <c r="G10503" s="661"/>
      <c r="H10503" s="662"/>
    </row>
    <row r="10504" spans="1:8" s="240" customFormat="1">
      <c r="A10504" s="270"/>
      <c r="B10504" s="271"/>
      <c r="C10504" s="270"/>
      <c r="D10504" s="272"/>
      <c r="E10504" s="247"/>
      <c r="F10504" s="273"/>
      <c r="G10504" s="661"/>
      <c r="H10504" s="662"/>
    </row>
    <row r="10505" spans="1:8" s="240" customFormat="1">
      <c r="A10505" s="270"/>
      <c r="B10505" s="271"/>
      <c r="C10505" s="270"/>
      <c r="D10505" s="272"/>
      <c r="E10505" s="247"/>
      <c r="F10505" s="273"/>
      <c r="G10505" s="661"/>
      <c r="H10505" s="662"/>
    </row>
    <row r="10506" spans="1:8" s="240" customFormat="1">
      <c r="A10506" s="270"/>
      <c r="B10506" s="271"/>
      <c r="C10506" s="270"/>
      <c r="D10506" s="272"/>
      <c r="E10506" s="247"/>
      <c r="F10506" s="273"/>
      <c r="G10506" s="661"/>
      <c r="H10506" s="662"/>
    </row>
    <row r="10507" spans="1:8" s="240" customFormat="1">
      <c r="A10507" s="270"/>
      <c r="B10507" s="271"/>
      <c r="C10507" s="270"/>
      <c r="D10507" s="272"/>
      <c r="E10507" s="247"/>
      <c r="F10507" s="273"/>
      <c r="G10507" s="661"/>
      <c r="H10507" s="662"/>
    </row>
    <row r="10508" spans="1:8" s="240" customFormat="1">
      <c r="A10508" s="270"/>
      <c r="B10508" s="271"/>
      <c r="C10508" s="270"/>
      <c r="D10508" s="272"/>
      <c r="E10508" s="247"/>
      <c r="F10508" s="273"/>
      <c r="G10508" s="661"/>
      <c r="H10508" s="662"/>
    </row>
    <row r="10509" spans="1:8" s="240" customFormat="1">
      <c r="A10509" s="270"/>
      <c r="B10509" s="271"/>
      <c r="C10509" s="270"/>
      <c r="D10509" s="272"/>
      <c r="E10509" s="247"/>
      <c r="F10509" s="273"/>
      <c r="G10509" s="661"/>
      <c r="H10509" s="662"/>
    </row>
    <row r="10510" spans="1:8" s="240" customFormat="1">
      <c r="A10510" s="270"/>
      <c r="B10510" s="271"/>
      <c r="C10510" s="270"/>
      <c r="D10510" s="272"/>
      <c r="E10510" s="247"/>
      <c r="F10510" s="273"/>
      <c r="G10510" s="661"/>
      <c r="H10510" s="662"/>
    </row>
    <row r="10511" spans="1:8" s="240" customFormat="1">
      <c r="A10511" s="270"/>
      <c r="B10511" s="271"/>
      <c r="C10511" s="270"/>
      <c r="D10511" s="272"/>
      <c r="E10511" s="247"/>
      <c r="F10511" s="273"/>
      <c r="G10511" s="661"/>
      <c r="H10511" s="662"/>
    </row>
    <row r="10512" spans="1:8" s="240" customFormat="1">
      <c r="A10512" s="270"/>
      <c r="B10512" s="271"/>
      <c r="C10512" s="270"/>
      <c r="D10512" s="272"/>
      <c r="E10512" s="247"/>
      <c r="F10512" s="273"/>
      <c r="G10512" s="661"/>
      <c r="H10512" s="662"/>
    </row>
    <row r="10513" spans="1:8" s="240" customFormat="1">
      <c r="A10513" s="270"/>
      <c r="B10513" s="271"/>
      <c r="C10513" s="270"/>
      <c r="D10513" s="272"/>
      <c r="E10513" s="247"/>
      <c r="F10513" s="273"/>
      <c r="G10513" s="661"/>
      <c r="H10513" s="662"/>
    </row>
    <row r="10514" spans="1:8" s="240" customFormat="1">
      <c r="A10514" s="270"/>
      <c r="B10514" s="271"/>
      <c r="C10514" s="270"/>
      <c r="D10514" s="272"/>
      <c r="E10514" s="247"/>
      <c r="F10514" s="273"/>
      <c r="G10514" s="661"/>
      <c r="H10514" s="662"/>
    </row>
    <row r="10515" spans="1:8" s="240" customFormat="1">
      <c r="A10515" s="270"/>
      <c r="B10515" s="271"/>
      <c r="C10515" s="270"/>
      <c r="D10515" s="272"/>
      <c r="E10515" s="247"/>
      <c r="F10515" s="273"/>
      <c r="G10515" s="661"/>
      <c r="H10515" s="662"/>
    </row>
    <row r="10516" spans="1:8" s="240" customFormat="1">
      <c r="A10516" s="270"/>
      <c r="B10516" s="271"/>
      <c r="C10516" s="270"/>
      <c r="D10516" s="272"/>
      <c r="E10516" s="247"/>
      <c r="F10516" s="273"/>
      <c r="G10516" s="661"/>
      <c r="H10516" s="662"/>
    </row>
    <row r="10517" spans="1:8" s="240" customFormat="1">
      <c r="A10517" s="270"/>
      <c r="B10517" s="271"/>
      <c r="C10517" s="270"/>
      <c r="D10517" s="272"/>
      <c r="E10517" s="247"/>
      <c r="F10517" s="273"/>
      <c r="G10517" s="661"/>
      <c r="H10517" s="662"/>
    </row>
    <row r="10518" spans="1:8" s="240" customFormat="1">
      <c r="A10518" s="270"/>
      <c r="B10518" s="271"/>
      <c r="C10518" s="270"/>
      <c r="D10518" s="272"/>
      <c r="E10518" s="247"/>
      <c r="F10518" s="273"/>
      <c r="G10518" s="661"/>
      <c r="H10518" s="662"/>
    </row>
    <row r="10519" spans="1:8" s="240" customFormat="1">
      <c r="A10519" s="270"/>
      <c r="B10519" s="271"/>
      <c r="C10519" s="270"/>
      <c r="D10519" s="272"/>
      <c r="E10519" s="247"/>
      <c r="F10519" s="273"/>
      <c r="G10519" s="661"/>
      <c r="H10519" s="662"/>
    </row>
    <row r="10520" spans="1:8" s="240" customFormat="1">
      <c r="A10520" s="270"/>
      <c r="B10520" s="271"/>
      <c r="C10520" s="270"/>
      <c r="D10520" s="272"/>
      <c r="E10520" s="247"/>
      <c r="F10520" s="273"/>
      <c r="G10520" s="661"/>
      <c r="H10520" s="662"/>
    </row>
    <row r="10521" spans="1:8" s="240" customFormat="1">
      <c r="A10521" s="270"/>
      <c r="B10521" s="271"/>
      <c r="C10521" s="270"/>
      <c r="D10521" s="272"/>
      <c r="E10521" s="247"/>
      <c r="F10521" s="273"/>
      <c r="G10521" s="661"/>
      <c r="H10521" s="662"/>
    </row>
    <row r="10522" spans="1:8" s="240" customFormat="1">
      <c r="A10522" s="270"/>
      <c r="B10522" s="271"/>
      <c r="C10522" s="270"/>
      <c r="D10522" s="272"/>
      <c r="E10522" s="247"/>
      <c r="F10522" s="273"/>
      <c r="G10522" s="661"/>
      <c r="H10522" s="662"/>
    </row>
    <row r="10523" spans="1:8" s="240" customFormat="1">
      <c r="A10523" s="270"/>
      <c r="B10523" s="271"/>
      <c r="C10523" s="270"/>
      <c r="D10523" s="272"/>
      <c r="E10523" s="247"/>
      <c r="F10523" s="273"/>
      <c r="G10523" s="661"/>
      <c r="H10523" s="662"/>
    </row>
    <row r="10524" spans="1:8" s="240" customFormat="1">
      <c r="A10524" s="270"/>
      <c r="B10524" s="271"/>
      <c r="C10524" s="270"/>
      <c r="D10524" s="272"/>
      <c r="E10524" s="247"/>
      <c r="F10524" s="273"/>
      <c r="G10524" s="661"/>
      <c r="H10524" s="662"/>
    </row>
    <row r="10525" spans="1:8" s="240" customFormat="1">
      <c r="A10525" s="270"/>
      <c r="B10525" s="271"/>
      <c r="C10525" s="270"/>
      <c r="D10525" s="272"/>
      <c r="E10525" s="247"/>
      <c r="F10525" s="273"/>
      <c r="G10525" s="661"/>
      <c r="H10525" s="662"/>
    </row>
    <row r="10526" spans="1:8" s="240" customFormat="1">
      <c r="A10526" s="270"/>
      <c r="B10526" s="271"/>
      <c r="C10526" s="270"/>
      <c r="D10526" s="272"/>
      <c r="E10526" s="247"/>
      <c r="F10526" s="273"/>
      <c r="G10526" s="661"/>
      <c r="H10526" s="662"/>
    </row>
    <row r="10527" spans="1:8" s="240" customFormat="1">
      <c r="A10527" s="270"/>
      <c r="B10527" s="271"/>
      <c r="C10527" s="270"/>
      <c r="D10527" s="272"/>
      <c r="E10527" s="247"/>
      <c r="F10527" s="273"/>
      <c r="G10527" s="661"/>
      <c r="H10527" s="662"/>
    </row>
    <row r="10528" spans="1:8" s="240" customFormat="1">
      <c r="A10528" s="270"/>
      <c r="B10528" s="271"/>
      <c r="C10528" s="270"/>
      <c r="D10528" s="272"/>
      <c r="E10528" s="247"/>
      <c r="F10528" s="273"/>
      <c r="G10528" s="661"/>
      <c r="H10528" s="662"/>
    </row>
    <row r="10529" spans="1:8" s="240" customFormat="1">
      <c r="A10529" s="270"/>
      <c r="B10529" s="271"/>
      <c r="C10529" s="270"/>
      <c r="D10529" s="272"/>
      <c r="E10529" s="247"/>
      <c r="F10529" s="273"/>
      <c r="G10529" s="661"/>
      <c r="H10529" s="662"/>
    </row>
    <row r="10530" spans="1:8" s="240" customFormat="1">
      <c r="A10530" s="270"/>
      <c r="B10530" s="271"/>
      <c r="C10530" s="270"/>
      <c r="D10530" s="272"/>
      <c r="E10530" s="247"/>
      <c r="F10530" s="273"/>
      <c r="G10530" s="661"/>
      <c r="H10530" s="662"/>
    </row>
    <row r="10531" spans="1:8" s="240" customFormat="1">
      <c r="A10531" s="270"/>
      <c r="B10531" s="271"/>
      <c r="C10531" s="270"/>
      <c r="D10531" s="272"/>
      <c r="E10531" s="247"/>
      <c r="F10531" s="273"/>
      <c r="G10531" s="661"/>
      <c r="H10531" s="662"/>
    </row>
    <row r="10532" spans="1:8" s="240" customFormat="1">
      <c r="A10532" s="270"/>
      <c r="B10532" s="271"/>
      <c r="C10532" s="270"/>
      <c r="D10532" s="272"/>
      <c r="E10532" s="247"/>
      <c r="F10532" s="273"/>
      <c r="G10532" s="661"/>
      <c r="H10532" s="662"/>
    </row>
    <row r="10533" spans="1:8" s="240" customFormat="1">
      <c r="A10533" s="270"/>
      <c r="B10533" s="271"/>
      <c r="C10533" s="270"/>
      <c r="D10533" s="272"/>
      <c r="E10533" s="247"/>
      <c r="F10533" s="273"/>
      <c r="G10533" s="661"/>
      <c r="H10533" s="662"/>
    </row>
    <row r="10534" spans="1:8" s="240" customFormat="1">
      <c r="A10534" s="270"/>
      <c r="B10534" s="271"/>
      <c r="C10534" s="270"/>
      <c r="D10534" s="272"/>
      <c r="E10534" s="247"/>
      <c r="F10534" s="273"/>
      <c r="G10534" s="661"/>
      <c r="H10534" s="662"/>
    </row>
    <row r="10535" spans="1:8" s="240" customFormat="1">
      <c r="A10535" s="270"/>
      <c r="B10535" s="271"/>
      <c r="C10535" s="270"/>
      <c r="D10535" s="272"/>
      <c r="E10535" s="247"/>
      <c r="F10535" s="273"/>
      <c r="G10535" s="661"/>
      <c r="H10535" s="662"/>
    </row>
    <row r="10536" spans="1:8" s="240" customFormat="1">
      <c r="A10536" s="270"/>
      <c r="B10536" s="271"/>
      <c r="C10536" s="270"/>
      <c r="D10536" s="272"/>
      <c r="E10536" s="247"/>
      <c r="F10536" s="273"/>
      <c r="G10536" s="661"/>
      <c r="H10536" s="662"/>
    </row>
    <row r="10537" spans="1:8" s="240" customFormat="1">
      <c r="A10537" s="270"/>
      <c r="B10537" s="271"/>
      <c r="C10537" s="270"/>
      <c r="D10537" s="272"/>
      <c r="E10537" s="247"/>
      <c r="F10537" s="273"/>
      <c r="G10537" s="661"/>
      <c r="H10537" s="662"/>
    </row>
    <row r="10538" spans="1:8" s="240" customFormat="1">
      <c r="A10538" s="270"/>
      <c r="B10538" s="271"/>
      <c r="C10538" s="270"/>
      <c r="D10538" s="272"/>
      <c r="E10538" s="247"/>
      <c r="F10538" s="273"/>
      <c r="G10538" s="661"/>
      <c r="H10538" s="662"/>
    </row>
    <row r="10539" spans="1:8" s="240" customFormat="1">
      <c r="A10539" s="270"/>
      <c r="B10539" s="271"/>
      <c r="C10539" s="270"/>
      <c r="D10539" s="272"/>
      <c r="E10539" s="247"/>
      <c r="F10539" s="273"/>
      <c r="G10539" s="661"/>
      <c r="H10539" s="662"/>
    </row>
    <row r="10540" spans="1:8" s="240" customFormat="1">
      <c r="A10540" s="270"/>
      <c r="B10540" s="271"/>
      <c r="C10540" s="270"/>
      <c r="D10540" s="272"/>
      <c r="E10540" s="247"/>
      <c r="F10540" s="273"/>
      <c r="G10540" s="661"/>
      <c r="H10540" s="662"/>
    </row>
    <row r="10541" spans="1:8" s="240" customFormat="1">
      <c r="A10541" s="270"/>
      <c r="B10541" s="271"/>
      <c r="C10541" s="270"/>
      <c r="D10541" s="272"/>
      <c r="E10541" s="247"/>
      <c r="F10541" s="273"/>
      <c r="G10541" s="661"/>
      <c r="H10541" s="662"/>
    </row>
    <row r="10542" spans="1:8" s="240" customFormat="1">
      <c r="A10542" s="270"/>
      <c r="B10542" s="271"/>
      <c r="C10542" s="270"/>
      <c r="D10542" s="272"/>
      <c r="E10542" s="247"/>
      <c r="F10542" s="273"/>
      <c r="G10542" s="661"/>
      <c r="H10542" s="662"/>
    </row>
    <row r="10543" spans="1:8" s="240" customFormat="1">
      <c r="A10543" s="270"/>
      <c r="B10543" s="271"/>
      <c r="C10543" s="270"/>
      <c r="D10543" s="272"/>
      <c r="E10543" s="247"/>
      <c r="F10543" s="273"/>
      <c r="G10543" s="661"/>
      <c r="H10543" s="662"/>
    </row>
    <row r="10544" spans="1:8" s="240" customFormat="1">
      <c r="A10544" s="270"/>
      <c r="B10544" s="271"/>
      <c r="C10544" s="270"/>
      <c r="D10544" s="272"/>
      <c r="E10544" s="247"/>
      <c r="F10544" s="273"/>
      <c r="G10544" s="661"/>
      <c r="H10544" s="662"/>
    </row>
    <row r="10545" spans="1:8" s="240" customFormat="1">
      <c r="A10545" s="270"/>
      <c r="B10545" s="271"/>
      <c r="C10545" s="270"/>
      <c r="D10545" s="272"/>
      <c r="E10545" s="247"/>
      <c r="F10545" s="273"/>
      <c r="G10545" s="661"/>
      <c r="H10545" s="662"/>
    </row>
    <row r="10546" spans="1:8" s="240" customFormat="1">
      <c r="A10546" s="270"/>
      <c r="B10546" s="271"/>
      <c r="C10546" s="270"/>
      <c r="D10546" s="272"/>
      <c r="E10546" s="247"/>
      <c r="F10546" s="273"/>
      <c r="G10546" s="661"/>
      <c r="H10546" s="662"/>
    </row>
    <row r="10547" spans="1:8" s="240" customFormat="1">
      <c r="A10547" s="270"/>
      <c r="B10547" s="271"/>
      <c r="C10547" s="270"/>
      <c r="D10547" s="272"/>
      <c r="E10547" s="247"/>
      <c r="F10547" s="273"/>
      <c r="G10547" s="661"/>
      <c r="H10547" s="662"/>
    </row>
    <row r="10548" spans="1:8" s="240" customFormat="1">
      <c r="A10548" s="270"/>
      <c r="B10548" s="271"/>
      <c r="C10548" s="270"/>
      <c r="D10548" s="272"/>
      <c r="E10548" s="247"/>
      <c r="F10548" s="273"/>
      <c r="G10548" s="661"/>
      <c r="H10548" s="662"/>
    </row>
    <row r="10549" spans="1:8" s="240" customFormat="1">
      <c r="A10549" s="270"/>
      <c r="B10549" s="271"/>
      <c r="C10549" s="270"/>
      <c r="D10549" s="272"/>
      <c r="E10549" s="247"/>
      <c r="F10549" s="273"/>
      <c r="G10549" s="661"/>
      <c r="H10549" s="662"/>
    </row>
    <row r="10550" spans="1:8" s="240" customFormat="1">
      <c r="A10550" s="270"/>
      <c r="B10550" s="271"/>
      <c r="C10550" s="270"/>
      <c r="D10550" s="272"/>
      <c r="E10550" s="247"/>
      <c r="F10550" s="273"/>
      <c r="G10550" s="661"/>
      <c r="H10550" s="662"/>
    </row>
    <row r="10551" spans="1:8" s="240" customFormat="1">
      <c r="A10551" s="270"/>
      <c r="B10551" s="271"/>
      <c r="C10551" s="270"/>
      <c r="D10551" s="272"/>
      <c r="E10551" s="247"/>
      <c r="F10551" s="273"/>
      <c r="G10551" s="661"/>
      <c r="H10551" s="662"/>
    </row>
    <row r="10552" spans="1:8" s="240" customFormat="1">
      <c r="A10552" s="270"/>
      <c r="B10552" s="271"/>
      <c r="C10552" s="270"/>
      <c r="D10552" s="272"/>
      <c r="E10552" s="247"/>
      <c r="F10552" s="273"/>
      <c r="G10552" s="661"/>
      <c r="H10552" s="662"/>
    </row>
    <row r="10553" spans="1:8" s="240" customFormat="1">
      <c r="A10553" s="270"/>
      <c r="B10553" s="271"/>
      <c r="C10553" s="270"/>
      <c r="D10553" s="272"/>
      <c r="E10553" s="247"/>
      <c r="F10553" s="273"/>
      <c r="G10553" s="661"/>
      <c r="H10553" s="662"/>
    </row>
    <row r="10554" spans="1:8" s="240" customFormat="1">
      <c r="A10554" s="270"/>
      <c r="B10554" s="271"/>
      <c r="C10554" s="270"/>
      <c r="D10554" s="272"/>
      <c r="E10554" s="247"/>
      <c r="F10554" s="273"/>
      <c r="G10554" s="661"/>
      <c r="H10554" s="662"/>
    </row>
    <row r="10555" spans="1:8" s="240" customFormat="1">
      <c r="A10555" s="270"/>
      <c r="B10555" s="271"/>
      <c r="C10555" s="270"/>
      <c r="D10555" s="272"/>
      <c r="E10555" s="247"/>
      <c r="F10555" s="273"/>
      <c r="G10555" s="661"/>
      <c r="H10555" s="662"/>
    </row>
    <row r="10556" spans="1:8" s="240" customFormat="1">
      <c r="A10556" s="270"/>
      <c r="B10556" s="271"/>
      <c r="C10556" s="270"/>
      <c r="D10556" s="272"/>
      <c r="E10556" s="247"/>
      <c r="F10556" s="273"/>
      <c r="G10556" s="661"/>
      <c r="H10556" s="662"/>
    </row>
    <row r="10557" spans="1:8" s="240" customFormat="1">
      <c r="A10557" s="270"/>
      <c r="B10557" s="271"/>
      <c r="C10557" s="270"/>
      <c r="D10557" s="272"/>
      <c r="E10557" s="247"/>
      <c r="F10557" s="273"/>
      <c r="G10557" s="661"/>
      <c r="H10557" s="662"/>
    </row>
    <row r="10558" spans="1:8" s="240" customFormat="1">
      <c r="A10558" s="270"/>
      <c r="B10558" s="271"/>
      <c r="C10558" s="270"/>
      <c r="D10558" s="272"/>
      <c r="E10558" s="247"/>
      <c r="F10558" s="273"/>
      <c r="G10558" s="661"/>
      <c r="H10558" s="662"/>
    </row>
    <row r="10559" spans="1:8" s="240" customFormat="1">
      <c r="A10559" s="270"/>
      <c r="B10559" s="271"/>
      <c r="C10559" s="270"/>
      <c r="D10559" s="272"/>
      <c r="E10559" s="247"/>
      <c r="F10559" s="273"/>
      <c r="G10559" s="661"/>
      <c r="H10559" s="662"/>
    </row>
    <row r="10560" spans="1:8" s="240" customFormat="1">
      <c r="A10560" s="270"/>
      <c r="B10560" s="271"/>
      <c r="C10560" s="270"/>
      <c r="D10560" s="272"/>
      <c r="E10560" s="247"/>
      <c r="F10560" s="273"/>
      <c r="G10560" s="661"/>
      <c r="H10560" s="662"/>
    </row>
    <row r="10561" spans="1:8" s="240" customFormat="1">
      <c r="A10561" s="270"/>
      <c r="B10561" s="271"/>
      <c r="C10561" s="270"/>
      <c r="D10561" s="272"/>
      <c r="E10561" s="247"/>
      <c r="F10561" s="273"/>
      <c r="G10561" s="661"/>
      <c r="H10561" s="662"/>
    </row>
    <row r="10562" spans="1:8" s="240" customFormat="1">
      <c r="A10562" s="270"/>
      <c r="B10562" s="271"/>
      <c r="C10562" s="270"/>
      <c r="D10562" s="272"/>
      <c r="E10562" s="247"/>
      <c r="F10562" s="273"/>
      <c r="G10562" s="661"/>
      <c r="H10562" s="662"/>
    </row>
    <row r="10563" spans="1:8" s="240" customFormat="1">
      <c r="A10563" s="270"/>
      <c r="B10563" s="271"/>
      <c r="C10563" s="270"/>
      <c r="D10563" s="272"/>
      <c r="E10563" s="247"/>
      <c r="F10563" s="273"/>
      <c r="G10563" s="661"/>
      <c r="H10563" s="662"/>
    </row>
    <row r="10564" spans="1:8" s="240" customFormat="1">
      <c r="A10564" s="270"/>
      <c r="B10564" s="271"/>
      <c r="C10564" s="270"/>
      <c r="D10564" s="272"/>
      <c r="E10564" s="247"/>
      <c r="F10564" s="273"/>
      <c r="G10564" s="661"/>
      <c r="H10564" s="662"/>
    </row>
    <row r="10565" spans="1:8" s="240" customFormat="1">
      <c r="A10565" s="270"/>
      <c r="B10565" s="271"/>
      <c r="C10565" s="270"/>
      <c r="D10565" s="272"/>
      <c r="E10565" s="247"/>
      <c r="F10565" s="273"/>
      <c r="G10565" s="661"/>
      <c r="H10565" s="662"/>
    </row>
    <row r="10566" spans="1:8" s="240" customFormat="1">
      <c r="A10566" s="270"/>
      <c r="B10566" s="271"/>
      <c r="C10566" s="270"/>
      <c r="D10566" s="272"/>
      <c r="E10566" s="247"/>
      <c r="F10566" s="273"/>
      <c r="G10566" s="661"/>
      <c r="H10566" s="662"/>
    </row>
    <row r="10567" spans="1:8" s="240" customFormat="1">
      <c r="A10567" s="270"/>
      <c r="B10567" s="271"/>
      <c r="C10567" s="270"/>
      <c r="D10567" s="272"/>
      <c r="E10567" s="247"/>
      <c r="F10567" s="273"/>
      <c r="G10567" s="661"/>
      <c r="H10567" s="662"/>
    </row>
    <row r="10568" spans="1:8" s="240" customFormat="1">
      <c r="A10568" s="270"/>
      <c r="B10568" s="271"/>
      <c r="C10568" s="270"/>
      <c r="D10568" s="272"/>
      <c r="E10568" s="247"/>
      <c r="F10568" s="273"/>
      <c r="G10568" s="661"/>
      <c r="H10568" s="662"/>
    </row>
    <row r="10569" spans="1:8" s="240" customFormat="1">
      <c r="A10569" s="270"/>
      <c r="B10569" s="271"/>
      <c r="C10569" s="270"/>
      <c r="D10569" s="272"/>
      <c r="E10569" s="247"/>
      <c r="F10569" s="273"/>
      <c r="G10569" s="661"/>
      <c r="H10569" s="662"/>
    </row>
    <row r="10570" spans="1:8" s="240" customFormat="1">
      <c r="A10570" s="270"/>
      <c r="B10570" s="271"/>
      <c r="C10570" s="270"/>
      <c r="D10570" s="272"/>
      <c r="E10570" s="247"/>
      <c r="F10570" s="273"/>
      <c r="G10570" s="661"/>
      <c r="H10570" s="662"/>
    </row>
    <row r="10571" spans="1:8" s="240" customFormat="1">
      <c r="A10571" s="270"/>
      <c r="B10571" s="271"/>
      <c r="C10571" s="270"/>
      <c r="D10571" s="272"/>
      <c r="E10571" s="247"/>
      <c r="F10571" s="273"/>
      <c r="G10571" s="661"/>
      <c r="H10571" s="662"/>
    </row>
    <row r="10572" spans="1:8" s="240" customFormat="1">
      <c r="A10572" s="270"/>
      <c r="B10572" s="271"/>
      <c r="C10572" s="270"/>
      <c r="D10572" s="272"/>
      <c r="E10572" s="247"/>
      <c r="F10572" s="273"/>
      <c r="G10572" s="661"/>
      <c r="H10572" s="662"/>
    </row>
    <row r="10573" spans="1:8" s="240" customFormat="1">
      <c r="A10573" s="270"/>
      <c r="B10573" s="271"/>
      <c r="C10573" s="270"/>
      <c r="D10573" s="272"/>
      <c r="E10573" s="247"/>
      <c r="F10573" s="273"/>
      <c r="G10573" s="661"/>
      <c r="H10573" s="662"/>
    </row>
    <row r="10574" spans="1:8" s="240" customFormat="1">
      <c r="A10574" s="270"/>
      <c r="B10574" s="271"/>
      <c r="C10574" s="270"/>
      <c r="D10574" s="272"/>
      <c r="E10574" s="247"/>
      <c r="F10574" s="273"/>
      <c r="G10574" s="661"/>
      <c r="H10574" s="662"/>
    </row>
    <row r="10575" spans="1:8" s="240" customFormat="1">
      <c r="A10575" s="270"/>
      <c r="B10575" s="271"/>
      <c r="C10575" s="270"/>
      <c r="D10575" s="272"/>
      <c r="E10575" s="247"/>
      <c r="F10575" s="273"/>
      <c r="G10575" s="661"/>
      <c r="H10575" s="662"/>
    </row>
    <row r="10576" spans="1:8" s="240" customFormat="1">
      <c r="A10576" s="270"/>
      <c r="B10576" s="271"/>
      <c r="C10576" s="270"/>
      <c r="D10576" s="272"/>
      <c r="E10576" s="247"/>
      <c r="F10576" s="273"/>
      <c r="G10576" s="661"/>
      <c r="H10576" s="662"/>
    </row>
    <row r="10577" spans="1:8" s="240" customFormat="1">
      <c r="A10577" s="270"/>
      <c r="B10577" s="271"/>
      <c r="C10577" s="270"/>
      <c r="D10577" s="272"/>
      <c r="E10577" s="247"/>
      <c r="F10577" s="273"/>
      <c r="G10577" s="661"/>
      <c r="H10577" s="662"/>
    </row>
    <row r="10578" spans="1:8" s="240" customFormat="1">
      <c r="A10578" s="270"/>
      <c r="B10578" s="271"/>
      <c r="C10578" s="270"/>
      <c r="D10578" s="272"/>
      <c r="E10578" s="247"/>
      <c r="F10578" s="273"/>
      <c r="G10578" s="661"/>
      <c r="H10578" s="662"/>
    </row>
    <row r="10579" spans="1:8" s="240" customFormat="1">
      <c r="A10579" s="270"/>
      <c r="B10579" s="271"/>
      <c r="C10579" s="270"/>
      <c r="D10579" s="272"/>
      <c r="E10579" s="247"/>
      <c r="F10579" s="273"/>
      <c r="G10579" s="661"/>
      <c r="H10579" s="662"/>
    </row>
    <row r="10580" spans="1:8" s="240" customFormat="1">
      <c r="A10580" s="270"/>
      <c r="B10580" s="271"/>
      <c r="C10580" s="270"/>
      <c r="D10580" s="272"/>
      <c r="E10580" s="247"/>
      <c r="F10580" s="273"/>
      <c r="G10580" s="661"/>
      <c r="H10580" s="662"/>
    </row>
    <row r="10581" spans="1:8" s="240" customFormat="1">
      <c r="A10581" s="270"/>
      <c r="B10581" s="271"/>
      <c r="C10581" s="270"/>
      <c r="D10581" s="272"/>
      <c r="E10581" s="247"/>
      <c r="F10581" s="273"/>
      <c r="G10581" s="661"/>
      <c r="H10581" s="662"/>
    </row>
    <row r="10582" spans="1:8" s="240" customFormat="1">
      <c r="A10582" s="270"/>
      <c r="B10582" s="271"/>
      <c r="C10582" s="270"/>
      <c r="D10582" s="272"/>
      <c r="E10582" s="247"/>
      <c r="F10582" s="273"/>
      <c r="G10582" s="661"/>
      <c r="H10582" s="662"/>
    </row>
    <row r="10583" spans="1:8" s="240" customFormat="1">
      <c r="A10583" s="270"/>
      <c r="B10583" s="271"/>
      <c r="C10583" s="270"/>
      <c r="D10583" s="272"/>
      <c r="E10583" s="247"/>
      <c r="F10583" s="273"/>
      <c r="G10583" s="661"/>
      <c r="H10583" s="662"/>
    </row>
    <row r="10584" spans="1:8" s="240" customFormat="1">
      <c r="A10584" s="270"/>
      <c r="B10584" s="271"/>
      <c r="C10584" s="270"/>
      <c r="D10584" s="272"/>
      <c r="E10584" s="247"/>
      <c r="F10584" s="273"/>
      <c r="G10584" s="661"/>
      <c r="H10584" s="662"/>
    </row>
    <row r="10585" spans="1:8" s="240" customFormat="1">
      <c r="A10585" s="270"/>
      <c r="B10585" s="271"/>
      <c r="C10585" s="270"/>
      <c r="D10585" s="272"/>
      <c r="E10585" s="247"/>
      <c r="F10585" s="273"/>
      <c r="G10585" s="661"/>
      <c r="H10585" s="662"/>
    </row>
    <row r="10586" spans="1:8" s="240" customFormat="1">
      <c r="A10586" s="270"/>
      <c r="B10586" s="271"/>
      <c r="C10586" s="270"/>
      <c r="D10586" s="272"/>
      <c r="E10586" s="247"/>
      <c r="F10586" s="273"/>
      <c r="G10586" s="661"/>
      <c r="H10586" s="662"/>
    </row>
    <row r="10587" spans="1:8" s="240" customFormat="1">
      <c r="A10587" s="270"/>
      <c r="B10587" s="271"/>
      <c r="C10587" s="270"/>
      <c r="D10587" s="272"/>
      <c r="E10587" s="247"/>
      <c r="F10587" s="273"/>
      <c r="G10587" s="661"/>
      <c r="H10587" s="662"/>
    </row>
    <row r="10588" spans="1:8" s="240" customFormat="1">
      <c r="A10588" s="270"/>
      <c r="B10588" s="271"/>
      <c r="C10588" s="270"/>
      <c r="D10588" s="272"/>
      <c r="E10588" s="247"/>
      <c r="F10588" s="273"/>
      <c r="G10588" s="661"/>
      <c r="H10588" s="662"/>
    </row>
    <row r="10589" spans="1:8" s="240" customFormat="1">
      <c r="A10589" s="270"/>
      <c r="B10589" s="271"/>
      <c r="C10589" s="270"/>
      <c r="D10589" s="272"/>
      <c r="E10589" s="247"/>
      <c r="F10589" s="273"/>
      <c r="G10589" s="661"/>
      <c r="H10589" s="662"/>
    </row>
    <row r="10590" spans="1:8" s="240" customFormat="1">
      <c r="A10590" s="270"/>
      <c r="B10590" s="271"/>
      <c r="C10590" s="270"/>
      <c r="D10590" s="272"/>
      <c r="E10590" s="247"/>
      <c r="F10590" s="273"/>
      <c r="G10590" s="661"/>
      <c r="H10590" s="662"/>
    </row>
    <row r="10591" spans="1:8" s="240" customFormat="1">
      <c r="A10591" s="270"/>
      <c r="B10591" s="271"/>
      <c r="C10591" s="270"/>
      <c r="D10591" s="272"/>
      <c r="E10591" s="247"/>
      <c r="F10591" s="273"/>
      <c r="G10591" s="661"/>
      <c r="H10591" s="662"/>
    </row>
    <row r="10592" spans="1:8" s="240" customFormat="1">
      <c r="A10592" s="270"/>
      <c r="B10592" s="271"/>
      <c r="C10592" s="270"/>
      <c r="D10592" s="272"/>
      <c r="E10592" s="247"/>
      <c r="F10592" s="273"/>
      <c r="G10592" s="661"/>
      <c r="H10592" s="662"/>
    </row>
    <row r="10593" spans="1:8" s="240" customFormat="1">
      <c r="A10593" s="270"/>
      <c r="B10593" s="271"/>
      <c r="C10593" s="270"/>
      <c r="D10593" s="272"/>
      <c r="E10593" s="247"/>
      <c r="F10593" s="273"/>
      <c r="G10593" s="661"/>
      <c r="H10593" s="662"/>
    </row>
    <row r="10594" spans="1:8" s="240" customFormat="1">
      <c r="A10594" s="270"/>
      <c r="B10594" s="271"/>
      <c r="C10594" s="270"/>
      <c r="D10594" s="272"/>
      <c r="E10594" s="247"/>
      <c r="F10594" s="273"/>
      <c r="G10594" s="661"/>
      <c r="H10594" s="662"/>
    </row>
    <row r="10595" spans="1:8" s="240" customFormat="1">
      <c r="A10595" s="270"/>
      <c r="B10595" s="271"/>
      <c r="C10595" s="270"/>
      <c r="D10595" s="272"/>
      <c r="E10595" s="247"/>
      <c r="F10595" s="273"/>
      <c r="G10595" s="661"/>
      <c r="H10595" s="662"/>
    </row>
    <row r="10596" spans="1:8" s="240" customFormat="1">
      <c r="A10596" s="270"/>
      <c r="B10596" s="271"/>
      <c r="C10596" s="270"/>
      <c r="D10596" s="272"/>
      <c r="E10596" s="247"/>
      <c r="F10596" s="273"/>
      <c r="G10596" s="661"/>
      <c r="H10596" s="662"/>
    </row>
    <row r="10597" spans="1:8" s="240" customFormat="1">
      <c r="A10597" s="270"/>
      <c r="B10597" s="271"/>
      <c r="C10597" s="270"/>
      <c r="D10597" s="272"/>
      <c r="E10597" s="247"/>
      <c r="F10597" s="273"/>
      <c r="G10597" s="661"/>
      <c r="H10597" s="662"/>
    </row>
    <row r="10598" spans="1:8" s="240" customFormat="1">
      <c r="A10598" s="270"/>
      <c r="B10598" s="271"/>
      <c r="C10598" s="270"/>
      <c r="D10598" s="272"/>
      <c r="E10598" s="247"/>
      <c r="F10598" s="273"/>
      <c r="G10598" s="661"/>
      <c r="H10598" s="662"/>
    </row>
    <row r="10599" spans="1:8" s="240" customFormat="1">
      <c r="A10599" s="270"/>
      <c r="B10599" s="271"/>
      <c r="C10599" s="270"/>
      <c r="D10599" s="272"/>
      <c r="E10599" s="247"/>
      <c r="F10599" s="273"/>
      <c r="G10599" s="661"/>
      <c r="H10599" s="662"/>
    </row>
    <row r="10600" spans="1:8" s="240" customFormat="1">
      <c r="A10600" s="270"/>
      <c r="B10600" s="271"/>
      <c r="C10600" s="270"/>
      <c r="D10600" s="272"/>
      <c r="E10600" s="247"/>
      <c r="F10600" s="273"/>
      <c r="G10600" s="661"/>
      <c r="H10600" s="662"/>
    </row>
    <row r="10601" spans="1:8" s="240" customFormat="1">
      <c r="A10601" s="270"/>
      <c r="B10601" s="271"/>
      <c r="C10601" s="270"/>
      <c r="D10601" s="272"/>
      <c r="E10601" s="247"/>
      <c r="F10601" s="273"/>
      <c r="G10601" s="661"/>
      <c r="H10601" s="662"/>
    </row>
    <row r="10602" spans="1:8" s="240" customFormat="1">
      <c r="A10602" s="270"/>
      <c r="B10602" s="271"/>
      <c r="C10602" s="270"/>
      <c r="D10602" s="272"/>
      <c r="E10602" s="247"/>
      <c r="F10602" s="273"/>
      <c r="G10602" s="661"/>
      <c r="H10602" s="662"/>
    </row>
    <row r="10603" spans="1:8" s="240" customFormat="1">
      <c r="A10603" s="270"/>
      <c r="B10603" s="271"/>
      <c r="C10603" s="270"/>
      <c r="D10603" s="272"/>
      <c r="E10603" s="247"/>
      <c r="F10603" s="273"/>
      <c r="G10603" s="661"/>
      <c r="H10603" s="662"/>
    </row>
    <row r="10604" spans="1:8" s="240" customFormat="1">
      <c r="A10604" s="270"/>
      <c r="B10604" s="271"/>
      <c r="C10604" s="270"/>
      <c r="D10604" s="272"/>
      <c r="E10604" s="247"/>
      <c r="F10604" s="273"/>
      <c r="G10604" s="661"/>
      <c r="H10604" s="662"/>
    </row>
    <row r="10605" spans="1:8" s="240" customFormat="1">
      <c r="A10605" s="270"/>
      <c r="B10605" s="271"/>
      <c r="C10605" s="270"/>
      <c r="D10605" s="272"/>
      <c r="E10605" s="247"/>
      <c r="F10605" s="273"/>
      <c r="G10605" s="661"/>
      <c r="H10605" s="662"/>
    </row>
    <row r="10606" spans="1:8" s="240" customFormat="1">
      <c r="A10606" s="270"/>
      <c r="B10606" s="271"/>
      <c r="C10606" s="270"/>
      <c r="D10606" s="272"/>
      <c r="E10606" s="247"/>
      <c r="F10606" s="273"/>
      <c r="G10606" s="661"/>
      <c r="H10606" s="662"/>
    </row>
    <row r="10607" spans="1:8" s="240" customFormat="1">
      <c r="A10607" s="270"/>
      <c r="B10607" s="271"/>
      <c r="C10607" s="270"/>
      <c r="D10607" s="272"/>
      <c r="E10607" s="247"/>
      <c r="F10607" s="273"/>
      <c r="G10607" s="661"/>
      <c r="H10607" s="662"/>
    </row>
    <row r="10608" spans="1:8" s="240" customFormat="1">
      <c r="A10608" s="270"/>
      <c r="B10608" s="271"/>
      <c r="C10608" s="270"/>
      <c r="D10608" s="272"/>
      <c r="E10608" s="247"/>
      <c r="F10608" s="273"/>
      <c r="G10608" s="661"/>
      <c r="H10608" s="662"/>
    </row>
    <row r="10609" spans="1:8" s="240" customFormat="1">
      <c r="A10609" s="270"/>
      <c r="B10609" s="271"/>
      <c r="C10609" s="270"/>
      <c r="D10609" s="272"/>
      <c r="E10609" s="247"/>
      <c r="F10609" s="273"/>
      <c r="G10609" s="661"/>
      <c r="H10609" s="662"/>
    </row>
    <row r="10610" spans="1:8" s="240" customFormat="1">
      <c r="A10610" s="270"/>
      <c r="B10610" s="271"/>
      <c r="C10610" s="270"/>
      <c r="D10610" s="272"/>
      <c r="E10610" s="247"/>
      <c r="F10610" s="273"/>
      <c r="G10610" s="661"/>
      <c r="H10610" s="662"/>
    </row>
    <row r="10611" spans="1:8" s="240" customFormat="1">
      <c r="A10611" s="270"/>
      <c r="B10611" s="271"/>
      <c r="C10611" s="270"/>
      <c r="D10611" s="272"/>
      <c r="E10611" s="247"/>
      <c r="F10611" s="273"/>
      <c r="G10611" s="661"/>
      <c r="H10611" s="662"/>
    </row>
    <row r="10612" spans="1:8" s="240" customFormat="1">
      <c r="A10612" s="270"/>
      <c r="B10612" s="271"/>
      <c r="C10612" s="270"/>
      <c r="D10612" s="272"/>
      <c r="E10612" s="247"/>
      <c r="F10612" s="273"/>
      <c r="G10612" s="661"/>
      <c r="H10612" s="662"/>
    </row>
    <row r="10613" spans="1:8" s="240" customFormat="1">
      <c r="A10613" s="270"/>
      <c r="B10613" s="271"/>
      <c r="C10613" s="270"/>
      <c r="D10613" s="272"/>
      <c r="E10613" s="247"/>
      <c r="F10613" s="273"/>
      <c r="G10613" s="661"/>
      <c r="H10613" s="662"/>
    </row>
    <row r="10614" spans="1:8" s="240" customFormat="1">
      <c r="A10614" s="270"/>
      <c r="B10614" s="271"/>
      <c r="C10614" s="270"/>
      <c r="D10614" s="272"/>
      <c r="E10614" s="247"/>
      <c r="F10614" s="273"/>
      <c r="G10614" s="661"/>
      <c r="H10614" s="662"/>
    </row>
    <row r="10615" spans="1:8" s="240" customFormat="1">
      <c r="A10615" s="270"/>
      <c r="B10615" s="271"/>
      <c r="C10615" s="270"/>
      <c r="D10615" s="272"/>
      <c r="E10615" s="247"/>
      <c r="F10615" s="273"/>
      <c r="G10615" s="661"/>
      <c r="H10615" s="662"/>
    </row>
    <row r="10616" spans="1:8" s="240" customFormat="1">
      <c r="A10616" s="270"/>
      <c r="B10616" s="271"/>
      <c r="C10616" s="270"/>
      <c r="D10616" s="272"/>
      <c r="E10616" s="247"/>
      <c r="F10616" s="273"/>
      <c r="G10616" s="661"/>
      <c r="H10616" s="662"/>
    </row>
    <row r="10617" spans="1:8" s="240" customFormat="1">
      <c r="A10617" s="270"/>
      <c r="B10617" s="271"/>
      <c r="C10617" s="270"/>
      <c r="D10617" s="272"/>
      <c r="E10617" s="247"/>
      <c r="F10617" s="273"/>
      <c r="G10617" s="661"/>
      <c r="H10617" s="662"/>
    </row>
    <row r="10618" spans="1:8" s="240" customFormat="1">
      <c r="A10618" s="270"/>
      <c r="B10618" s="271"/>
      <c r="C10618" s="270"/>
      <c r="D10618" s="272"/>
      <c r="E10618" s="247"/>
      <c r="F10618" s="273"/>
      <c r="G10618" s="661"/>
      <c r="H10618" s="662"/>
    </row>
    <row r="10619" spans="1:8" s="240" customFormat="1">
      <c r="A10619" s="270"/>
      <c r="B10619" s="271"/>
      <c r="C10619" s="270"/>
      <c r="D10619" s="272"/>
      <c r="E10619" s="247"/>
      <c r="F10619" s="273"/>
      <c r="G10619" s="661"/>
      <c r="H10619" s="662"/>
    </row>
    <row r="10620" spans="1:8" s="240" customFormat="1">
      <c r="A10620" s="270"/>
      <c r="B10620" s="271"/>
      <c r="C10620" s="270"/>
      <c r="D10620" s="272"/>
      <c r="E10620" s="247"/>
      <c r="F10620" s="273"/>
      <c r="G10620" s="661"/>
      <c r="H10620" s="662"/>
    </row>
    <row r="10621" spans="1:8" s="240" customFormat="1">
      <c r="A10621" s="270"/>
      <c r="B10621" s="271"/>
      <c r="C10621" s="270"/>
      <c r="D10621" s="272"/>
      <c r="E10621" s="247"/>
      <c r="F10621" s="273"/>
      <c r="G10621" s="661"/>
      <c r="H10621" s="662"/>
    </row>
    <row r="10622" spans="1:8" s="240" customFormat="1">
      <c r="A10622" s="270"/>
      <c r="B10622" s="271"/>
      <c r="C10622" s="270"/>
      <c r="D10622" s="272"/>
      <c r="E10622" s="247"/>
      <c r="F10622" s="273"/>
      <c r="G10622" s="661"/>
      <c r="H10622" s="662"/>
    </row>
    <row r="10623" spans="1:8" s="240" customFormat="1">
      <c r="A10623" s="270"/>
      <c r="B10623" s="271"/>
      <c r="C10623" s="270"/>
      <c r="D10623" s="272"/>
      <c r="E10623" s="247"/>
      <c r="F10623" s="273"/>
      <c r="G10623" s="661"/>
      <c r="H10623" s="662"/>
    </row>
    <row r="10624" spans="1:8" s="240" customFormat="1">
      <c r="A10624" s="270"/>
      <c r="B10624" s="271"/>
      <c r="C10624" s="270"/>
      <c r="D10624" s="272"/>
      <c r="E10624" s="247"/>
      <c r="F10624" s="273"/>
      <c r="G10624" s="661"/>
      <c r="H10624" s="662"/>
    </row>
    <row r="10625" spans="1:8" s="240" customFormat="1">
      <c r="A10625" s="270"/>
      <c r="B10625" s="271"/>
      <c r="C10625" s="270"/>
      <c r="D10625" s="272"/>
      <c r="E10625" s="247"/>
      <c r="F10625" s="273"/>
      <c r="G10625" s="661"/>
      <c r="H10625" s="662"/>
    </row>
    <row r="10626" spans="1:8" s="240" customFormat="1">
      <c r="A10626" s="270"/>
      <c r="B10626" s="271"/>
      <c r="C10626" s="270"/>
      <c r="D10626" s="272"/>
      <c r="E10626" s="247"/>
      <c r="F10626" s="273"/>
      <c r="G10626" s="661"/>
      <c r="H10626" s="662"/>
    </row>
    <row r="10627" spans="1:8" s="240" customFormat="1">
      <c r="A10627" s="270"/>
      <c r="B10627" s="271"/>
      <c r="C10627" s="270"/>
      <c r="D10627" s="272"/>
      <c r="E10627" s="247"/>
      <c r="F10627" s="273"/>
      <c r="G10627" s="661"/>
      <c r="H10627" s="662"/>
    </row>
    <row r="10628" spans="1:8" s="240" customFormat="1">
      <c r="A10628" s="270"/>
      <c r="B10628" s="271"/>
      <c r="C10628" s="270"/>
      <c r="D10628" s="272"/>
      <c r="E10628" s="247"/>
      <c r="F10628" s="273"/>
      <c r="G10628" s="661"/>
      <c r="H10628" s="662"/>
    </row>
    <row r="10629" spans="1:8" s="240" customFormat="1">
      <c r="A10629" s="270"/>
      <c r="B10629" s="271"/>
      <c r="C10629" s="270"/>
      <c r="D10629" s="272"/>
      <c r="E10629" s="247"/>
      <c r="F10629" s="273"/>
      <c r="G10629" s="661"/>
      <c r="H10629" s="662"/>
    </row>
    <row r="10630" spans="1:8" s="240" customFormat="1">
      <c r="A10630" s="270"/>
      <c r="B10630" s="271"/>
      <c r="C10630" s="270"/>
      <c r="D10630" s="272"/>
      <c r="E10630" s="247"/>
      <c r="F10630" s="273"/>
      <c r="G10630" s="661"/>
      <c r="H10630" s="662"/>
    </row>
    <row r="10631" spans="1:8" s="240" customFormat="1">
      <c r="A10631" s="270"/>
      <c r="B10631" s="271"/>
      <c r="C10631" s="270"/>
      <c r="D10631" s="272"/>
      <c r="E10631" s="247"/>
      <c r="F10631" s="273"/>
      <c r="G10631" s="661"/>
      <c r="H10631" s="662"/>
    </row>
    <row r="10632" spans="1:8" s="240" customFormat="1">
      <c r="A10632" s="270"/>
      <c r="B10632" s="271"/>
      <c r="C10632" s="270"/>
      <c r="D10632" s="272"/>
      <c r="E10632" s="247"/>
      <c r="F10632" s="273"/>
      <c r="G10632" s="661"/>
      <c r="H10632" s="662"/>
    </row>
    <row r="10633" spans="1:8" s="240" customFormat="1">
      <c r="A10633" s="270"/>
      <c r="B10633" s="271"/>
      <c r="C10633" s="270"/>
      <c r="D10633" s="272"/>
      <c r="E10633" s="247"/>
      <c r="F10633" s="273"/>
      <c r="G10633" s="661"/>
      <c r="H10633" s="662"/>
    </row>
    <row r="10634" spans="1:8" s="240" customFormat="1">
      <c r="A10634" s="270"/>
      <c r="B10634" s="271"/>
      <c r="C10634" s="270"/>
      <c r="D10634" s="272"/>
      <c r="E10634" s="247"/>
      <c r="F10634" s="273"/>
      <c r="G10634" s="661"/>
      <c r="H10634" s="662"/>
    </row>
    <row r="10635" spans="1:8" s="240" customFormat="1">
      <c r="A10635" s="270"/>
      <c r="B10635" s="271"/>
      <c r="C10635" s="270"/>
      <c r="D10635" s="272"/>
      <c r="E10635" s="247"/>
      <c r="F10635" s="273"/>
      <c r="G10635" s="661"/>
      <c r="H10635" s="662"/>
    </row>
    <row r="10636" spans="1:8" s="240" customFormat="1">
      <c r="A10636" s="270"/>
      <c r="B10636" s="271"/>
      <c r="C10636" s="270"/>
      <c r="D10636" s="272"/>
      <c r="E10636" s="247"/>
      <c r="F10636" s="273"/>
      <c r="G10636" s="661"/>
      <c r="H10636" s="662"/>
    </row>
    <row r="10637" spans="1:8" s="240" customFormat="1">
      <c r="A10637" s="270"/>
      <c r="B10637" s="271"/>
      <c r="C10637" s="270"/>
      <c r="D10637" s="272"/>
      <c r="E10637" s="247"/>
      <c r="F10637" s="273"/>
      <c r="G10637" s="661"/>
      <c r="H10637" s="662"/>
    </row>
    <row r="10638" spans="1:8" s="240" customFormat="1">
      <c r="A10638" s="270"/>
      <c r="B10638" s="271"/>
      <c r="C10638" s="270"/>
      <c r="D10638" s="272"/>
      <c r="E10638" s="247"/>
      <c r="F10638" s="273"/>
      <c r="G10638" s="661"/>
      <c r="H10638" s="662"/>
    </row>
    <row r="10639" spans="1:8" s="240" customFormat="1">
      <c r="A10639" s="270"/>
      <c r="B10639" s="271"/>
      <c r="C10639" s="270"/>
      <c r="D10639" s="272"/>
      <c r="E10639" s="247"/>
      <c r="F10639" s="273"/>
      <c r="G10639" s="661"/>
      <c r="H10639" s="662"/>
    </row>
    <row r="10640" spans="1:8" s="240" customFormat="1">
      <c r="A10640" s="270"/>
      <c r="B10640" s="271"/>
      <c r="C10640" s="270"/>
      <c r="D10640" s="272"/>
      <c r="E10640" s="247"/>
      <c r="F10640" s="273"/>
      <c r="G10640" s="661"/>
      <c r="H10640" s="662"/>
    </row>
    <row r="10641" spans="1:8" s="240" customFormat="1">
      <c r="A10641" s="270"/>
      <c r="B10641" s="271"/>
      <c r="C10641" s="270"/>
      <c r="D10641" s="272"/>
      <c r="E10641" s="247"/>
      <c r="F10641" s="273"/>
      <c r="G10641" s="661"/>
      <c r="H10641" s="662"/>
    </row>
    <row r="10642" spans="1:8" s="240" customFormat="1">
      <c r="A10642" s="270"/>
      <c r="B10642" s="271"/>
      <c r="C10642" s="270"/>
      <c r="D10642" s="272"/>
      <c r="E10642" s="247"/>
      <c r="F10642" s="273"/>
      <c r="G10642" s="661"/>
      <c r="H10642" s="662"/>
    </row>
    <row r="10643" spans="1:8" s="240" customFormat="1">
      <c r="A10643" s="270"/>
      <c r="B10643" s="271"/>
      <c r="C10643" s="270"/>
      <c r="D10643" s="272"/>
      <c r="E10643" s="247"/>
      <c r="F10643" s="273"/>
      <c r="G10643" s="661"/>
      <c r="H10643" s="662"/>
    </row>
    <row r="10644" spans="1:8" s="240" customFormat="1">
      <c r="A10644" s="270"/>
      <c r="B10644" s="271"/>
      <c r="C10644" s="270"/>
      <c r="D10644" s="272"/>
      <c r="E10644" s="247"/>
      <c r="F10644" s="273"/>
      <c r="G10644" s="661"/>
      <c r="H10644" s="662"/>
    </row>
    <row r="10645" spans="1:8" s="240" customFormat="1">
      <c r="A10645" s="270"/>
      <c r="B10645" s="271"/>
      <c r="C10645" s="270"/>
      <c r="D10645" s="272"/>
      <c r="E10645" s="247"/>
      <c r="F10645" s="273"/>
      <c r="G10645" s="661"/>
      <c r="H10645" s="662"/>
    </row>
    <row r="10646" spans="1:8" s="240" customFormat="1">
      <c r="A10646" s="270"/>
      <c r="B10646" s="271"/>
      <c r="C10646" s="270"/>
      <c r="D10646" s="272"/>
      <c r="E10646" s="247"/>
      <c r="F10646" s="273"/>
      <c r="G10646" s="661"/>
      <c r="H10646" s="662"/>
    </row>
    <row r="10647" spans="1:8" s="240" customFormat="1">
      <c r="A10647" s="270"/>
      <c r="B10647" s="271"/>
      <c r="C10647" s="270"/>
      <c r="D10647" s="272"/>
      <c r="E10647" s="247"/>
      <c r="F10647" s="273"/>
      <c r="G10647" s="661"/>
      <c r="H10647" s="662"/>
    </row>
    <row r="10648" spans="1:8" s="240" customFormat="1">
      <c r="A10648" s="270"/>
      <c r="B10648" s="271"/>
      <c r="C10648" s="270"/>
      <c r="D10648" s="272"/>
      <c r="E10648" s="247"/>
      <c r="F10648" s="273"/>
      <c r="G10648" s="661"/>
      <c r="H10648" s="662"/>
    </row>
    <row r="10649" spans="1:8" s="240" customFormat="1">
      <c r="A10649" s="270"/>
      <c r="B10649" s="271"/>
      <c r="C10649" s="270"/>
      <c r="D10649" s="272"/>
      <c r="E10649" s="247"/>
      <c r="F10649" s="273"/>
      <c r="G10649" s="661"/>
      <c r="H10649" s="662"/>
    </row>
    <row r="10650" spans="1:8" s="240" customFormat="1">
      <c r="A10650" s="270"/>
      <c r="B10650" s="271"/>
      <c r="C10650" s="270"/>
      <c r="D10650" s="272"/>
      <c r="E10650" s="247"/>
      <c r="F10650" s="273"/>
      <c r="G10650" s="661"/>
      <c r="H10650" s="662"/>
    </row>
    <row r="10651" spans="1:8" s="240" customFormat="1">
      <c r="A10651" s="270"/>
      <c r="B10651" s="271"/>
      <c r="C10651" s="270"/>
      <c r="D10651" s="272"/>
      <c r="E10651" s="247"/>
      <c r="F10651" s="273"/>
      <c r="G10651" s="661"/>
      <c r="H10651" s="662"/>
    </row>
    <row r="10652" spans="1:8" s="240" customFormat="1">
      <c r="A10652" s="270"/>
      <c r="B10652" s="271"/>
      <c r="C10652" s="270"/>
      <c r="D10652" s="272"/>
      <c r="E10652" s="247"/>
      <c r="F10652" s="273"/>
      <c r="G10652" s="661"/>
      <c r="H10652" s="662"/>
    </row>
    <row r="10653" spans="1:8" s="240" customFormat="1">
      <c r="A10653" s="270"/>
      <c r="B10653" s="271"/>
      <c r="C10653" s="270"/>
      <c r="D10653" s="272"/>
      <c r="E10653" s="247"/>
      <c r="F10653" s="273"/>
      <c r="G10653" s="661"/>
      <c r="H10653" s="662"/>
    </row>
    <row r="10654" spans="1:8" s="240" customFormat="1">
      <c r="A10654" s="270"/>
      <c r="B10654" s="271"/>
      <c r="C10654" s="270"/>
      <c r="D10654" s="272"/>
      <c r="E10654" s="247"/>
      <c r="F10654" s="273"/>
      <c r="G10654" s="661"/>
      <c r="H10654" s="662"/>
    </row>
    <row r="10655" spans="1:8" s="240" customFormat="1">
      <c r="A10655" s="270"/>
      <c r="B10655" s="271"/>
      <c r="C10655" s="270"/>
      <c r="D10655" s="272"/>
      <c r="E10655" s="247"/>
      <c r="F10655" s="273"/>
      <c r="G10655" s="661"/>
      <c r="H10655" s="662"/>
    </row>
    <row r="10656" spans="1:8" s="240" customFormat="1">
      <c r="A10656" s="270"/>
      <c r="B10656" s="271"/>
      <c r="C10656" s="270"/>
      <c r="D10656" s="272"/>
      <c r="E10656" s="247"/>
      <c r="F10656" s="273"/>
      <c r="G10656" s="661"/>
      <c r="H10656" s="662"/>
    </row>
    <row r="10657" spans="1:8" s="240" customFormat="1">
      <c r="A10657" s="270"/>
      <c r="B10657" s="271"/>
      <c r="C10657" s="270"/>
      <c r="D10657" s="272"/>
      <c r="E10657" s="247"/>
      <c r="F10657" s="273"/>
      <c r="G10657" s="661"/>
      <c r="H10657" s="662"/>
    </row>
    <row r="10658" spans="1:8" s="240" customFormat="1">
      <c r="A10658" s="270"/>
      <c r="B10658" s="271"/>
      <c r="C10658" s="270"/>
      <c r="D10658" s="272"/>
      <c r="E10658" s="247"/>
      <c r="F10658" s="273"/>
      <c r="G10658" s="661"/>
      <c r="H10658" s="662"/>
    </row>
    <row r="10659" spans="1:8" s="240" customFormat="1">
      <c r="A10659" s="270"/>
      <c r="B10659" s="271"/>
      <c r="C10659" s="270"/>
      <c r="D10659" s="272"/>
      <c r="E10659" s="247"/>
      <c r="F10659" s="273"/>
      <c r="G10659" s="661"/>
      <c r="H10659" s="662"/>
    </row>
    <row r="10660" spans="1:8" s="240" customFormat="1">
      <c r="A10660" s="270"/>
      <c r="B10660" s="271"/>
      <c r="C10660" s="270"/>
      <c r="D10660" s="272"/>
      <c r="E10660" s="247"/>
      <c r="F10660" s="273"/>
      <c r="G10660" s="661"/>
      <c r="H10660" s="662"/>
    </row>
    <row r="10661" spans="1:8" s="240" customFormat="1">
      <c r="A10661" s="270"/>
      <c r="B10661" s="271"/>
      <c r="C10661" s="270"/>
      <c r="D10661" s="272"/>
      <c r="E10661" s="247"/>
      <c r="F10661" s="273"/>
      <c r="G10661" s="661"/>
      <c r="H10661" s="662"/>
    </row>
    <row r="10662" spans="1:8" s="240" customFormat="1">
      <c r="A10662" s="270"/>
      <c r="B10662" s="271"/>
      <c r="C10662" s="270"/>
      <c r="D10662" s="272"/>
      <c r="E10662" s="247"/>
      <c r="F10662" s="273"/>
      <c r="G10662" s="661"/>
      <c r="H10662" s="662"/>
    </row>
    <row r="10663" spans="1:8" s="240" customFormat="1">
      <c r="A10663" s="270"/>
      <c r="B10663" s="271"/>
      <c r="C10663" s="270"/>
      <c r="D10663" s="272"/>
      <c r="E10663" s="247"/>
      <c r="F10663" s="273"/>
      <c r="G10663" s="661"/>
      <c r="H10663" s="662"/>
    </row>
    <row r="10664" spans="1:8" s="240" customFormat="1">
      <c r="A10664" s="270"/>
      <c r="B10664" s="271"/>
      <c r="C10664" s="270"/>
      <c r="D10664" s="272"/>
      <c r="E10664" s="247"/>
      <c r="F10664" s="273"/>
      <c r="G10664" s="661"/>
      <c r="H10664" s="662"/>
    </row>
    <row r="10665" spans="1:8" s="240" customFormat="1">
      <c r="A10665" s="270"/>
      <c r="B10665" s="271"/>
      <c r="C10665" s="270"/>
      <c r="D10665" s="272"/>
      <c r="E10665" s="247"/>
      <c r="F10665" s="273"/>
      <c r="G10665" s="661"/>
      <c r="H10665" s="662"/>
    </row>
    <row r="10666" spans="1:8" s="240" customFormat="1">
      <c r="A10666" s="270"/>
      <c r="B10666" s="271"/>
      <c r="C10666" s="270"/>
      <c r="D10666" s="272"/>
      <c r="E10666" s="247"/>
      <c r="F10666" s="273"/>
      <c r="G10666" s="661"/>
      <c r="H10666" s="662"/>
    </row>
    <row r="10667" spans="1:8" s="240" customFormat="1">
      <c r="A10667" s="270"/>
      <c r="B10667" s="271"/>
      <c r="C10667" s="270"/>
      <c r="D10667" s="272"/>
      <c r="E10667" s="247"/>
      <c r="F10667" s="273"/>
      <c r="G10667" s="661"/>
      <c r="H10667" s="662"/>
    </row>
    <row r="10668" spans="1:8" s="240" customFormat="1">
      <c r="A10668" s="270"/>
      <c r="B10668" s="271"/>
      <c r="C10668" s="270"/>
      <c r="D10668" s="272"/>
      <c r="E10668" s="247"/>
      <c r="F10668" s="273"/>
      <c r="G10668" s="661"/>
      <c r="H10668" s="662"/>
    </row>
    <row r="10669" spans="1:8" s="240" customFormat="1">
      <c r="A10669" s="270"/>
      <c r="B10669" s="271"/>
      <c r="C10669" s="270"/>
      <c r="D10669" s="272"/>
      <c r="E10669" s="247"/>
      <c r="F10669" s="273"/>
      <c r="G10669" s="661"/>
      <c r="H10669" s="662"/>
    </row>
    <row r="10670" spans="1:8" s="240" customFormat="1">
      <c r="A10670" s="270"/>
      <c r="B10670" s="271"/>
      <c r="C10670" s="270"/>
      <c r="D10670" s="272"/>
      <c r="E10670" s="247"/>
      <c r="F10670" s="273"/>
      <c r="G10670" s="661"/>
      <c r="H10670" s="662"/>
    </row>
    <row r="10671" spans="1:8" s="240" customFormat="1">
      <c r="A10671" s="270"/>
      <c r="B10671" s="271"/>
      <c r="C10671" s="270"/>
      <c r="D10671" s="272"/>
      <c r="E10671" s="247"/>
      <c r="F10671" s="273"/>
      <c r="G10671" s="661"/>
      <c r="H10671" s="662"/>
    </row>
    <row r="10672" spans="1:8" s="240" customFormat="1">
      <c r="A10672" s="270"/>
      <c r="B10672" s="271"/>
      <c r="C10672" s="270"/>
      <c r="D10672" s="272"/>
      <c r="E10672" s="247"/>
      <c r="F10672" s="273"/>
      <c r="G10672" s="661"/>
      <c r="H10672" s="662"/>
    </row>
    <row r="10673" spans="1:8" s="240" customFormat="1">
      <c r="A10673" s="270"/>
      <c r="B10673" s="271"/>
      <c r="C10673" s="270"/>
      <c r="D10673" s="272"/>
      <c r="E10673" s="247"/>
      <c r="F10673" s="273"/>
      <c r="G10673" s="661"/>
      <c r="H10673" s="662"/>
    </row>
    <row r="10674" spans="1:8" s="240" customFormat="1">
      <c r="A10674" s="270"/>
      <c r="B10674" s="271"/>
      <c r="C10674" s="270"/>
      <c r="D10674" s="272"/>
      <c r="E10674" s="247"/>
      <c r="F10674" s="273"/>
      <c r="G10674" s="661"/>
      <c r="H10674" s="662"/>
    </row>
    <row r="10675" spans="1:8" s="240" customFormat="1">
      <c r="A10675" s="270"/>
      <c r="B10675" s="271"/>
      <c r="C10675" s="270"/>
      <c r="D10675" s="272"/>
      <c r="E10675" s="247"/>
      <c r="F10675" s="273"/>
      <c r="G10675" s="661"/>
      <c r="H10675" s="662"/>
    </row>
    <row r="10676" spans="1:8" s="240" customFormat="1">
      <c r="A10676" s="270"/>
      <c r="B10676" s="271"/>
      <c r="C10676" s="270"/>
      <c r="D10676" s="272"/>
      <c r="E10676" s="247"/>
      <c r="F10676" s="273"/>
      <c r="G10676" s="661"/>
      <c r="H10676" s="662"/>
    </row>
    <row r="10677" spans="1:8" s="240" customFormat="1">
      <c r="A10677" s="270"/>
      <c r="B10677" s="271"/>
      <c r="C10677" s="270"/>
      <c r="D10677" s="272"/>
      <c r="E10677" s="247"/>
      <c r="F10677" s="273"/>
      <c r="G10677" s="661"/>
      <c r="H10677" s="662"/>
    </row>
    <row r="10678" spans="1:8" s="240" customFormat="1">
      <c r="A10678" s="270"/>
      <c r="B10678" s="271"/>
      <c r="C10678" s="270"/>
      <c r="D10678" s="272"/>
      <c r="E10678" s="247"/>
      <c r="F10678" s="273"/>
      <c r="G10678" s="661"/>
      <c r="H10678" s="662"/>
    </row>
    <row r="10679" spans="1:8" s="240" customFormat="1">
      <c r="A10679" s="270"/>
      <c r="B10679" s="271"/>
      <c r="C10679" s="270"/>
      <c r="D10679" s="272"/>
      <c r="E10679" s="247"/>
      <c r="F10679" s="273"/>
      <c r="G10679" s="661"/>
      <c r="H10679" s="662"/>
    </row>
    <row r="10680" spans="1:8" s="240" customFormat="1">
      <c r="A10680" s="270"/>
      <c r="B10680" s="271"/>
      <c r="C10680" s="270"/>
      <c r="D10680" s="272"/>
      <c r="E10680" s="247"/>
      <c r="F10680" s="273"/>
      <c r="G10680" s="661"/>
      <c r="H10680" s="662"/>
    </row>
    <row r="10681" spans="1:8" s="240" customFormat="1">
      <c r="A10681" s="270"/>
      <c r="B10681" s="271"/>
      <c r="C10681" s="270"/>
      <c r="D10681" s="272"/>
      <c r="E10681" s="247"/>
      <c r="F10681" s="273"/>
      <c r="G10681" s="661"/>
      <c r="H10681" s="662"/>
    </row>
    <row r="10682" spans="1:8" s="240" customFormat="1">
      <c r="A10682" s="270"/>
      <c r="B10682" s="271"/>
      <c r="C10682" s="270"/>
      <c r="D10682" s="272"/>
      <c r="E10682" s="247"/>
      <c r="F10682" s="273"/>
      <c r="G10682" s="661"/>
      <c r="H10682" s="662"/>
    </row>
    <row r="10683" spans="1:8" s="240" customFormat="1">
      <c r="A10683" s="270"/>
      <c r="B10683" s="271"/>
      <c r="C10683" s="270"/>
      <c r="D10683" s="272"/>
      <c r="E10683" s="247"/>
      <c r="F10683" s="273"/>
      <c r="G10683" s="661"/>
      <c r="H10683" s="662"/>
    </row>
    <row r="10684" spans="1:8" s="240" customFormat="1">
      <c r="A10684" s="270"/>
      <c r="B10684" s="271"/>
      <c r="C10684" s="270"/>
      <c r="D10684" s="272"/>
      <c r="E10684" s="247"/>
      <c r="F10684" s="273"/>
      <c r="G10684" s="661"/>
      <c r="H10684" s="662"/>
    </row>
    <row r="10685" spans="1:8" s="240" customFormat="1">
      <c r="A10685" s="270"/>
      <c r="B10685" s="271"/>
      <c r="C10685" s="270"/>
      <c r="D10685" s="272"/>
      <c r="E10685" s="247"/>
      <c r="F10685" s="273"/>
      <c r="G10685" s="661"/>
      <c r="H10685" s="662"/>
    </row>
    <row r="10686" spans="1:8" s="240" customFormat="1">
      <c r="A10686" s="270"/>
      <c r="B10686" s="271"/>
      <c r="C10686" s="270"/>
      <c r="D10686" s="272"/>
      <c r="E10686" s="247"/>
      <c r="F10686" s="273"/>
      <c r="G10686" s="661"/>
      <c r="H10686" s="662"/>
    </row>
    <row r="10687" spans="1:8" s="240" customFormat="1">
      <c r="A10687" s="270"/>
      <c r="B10687" s="271"/>
      <c r="C10687" s="270"/>
      <c r="D10687" s="272"/>
      <c r="E10687" s="247"/>
      <c r="F10687" s="273"/>
      <c r="G10687" s="661"/>
      <c r="H10687" s="662"/>
    </row>
    <row r="10688" spans="1:8" s="240" customFormat="1">
      <c r="A10688" s="270"/>
      <c r="B10688" s="271"/>
      <c r="C10688" s="270"/>
      <c r="D10688" s="272"/>
      <c r="E10688" s="247"/>
      <c r="F10688" s="273"/>
      <c r="G10688" s="661"/>
      <c r="H10688" s="662"/>
    </row>
    <row r="10689" spans="1:8" s="240" customFormat="1">
      <c r="A10689" s="270"/>
      <c r="B10689" s="271"/>
      <c r="C10689" s="270"/>
      <c r="D10689" s="272"/>
      <c r="E10689" s="247"/>
      <c r="F10689" s="273"/>
      <c r="G10689" s="661"/>
      <c r="H10689" s="662"/>
    </row>
    <row r="10690" spans="1:8" s="240" customFormat="1">
      <c r="A10690" s="270"/>
      <c r="B10690" s="271"/>
      <c r="C10690" s="270"/>
      <c r="D10690" s="272"/>
      <c r="E10690" s="247"/>
      <c r="F10690" s="273"/>
      <c r="G10690" s="661"/>
      <c r="H10690" s="662"/>
    </row>
    <row r="10691" spans="1:8" s="240" customFormat="1">
      <c r="A10691" s="270"/>
      <c r="B10691" s="271"/>
      <c r="C10691" s="270"/>
      <c r="D10691" s="272"/>
      <c r="E10691" s="247"/>
      <c r="F10691" s="273"/>
      <c r="G10691" s="661"/>
      <c r="H10691" s="662"/>
    </row>
    <row r="10692" spans="1:8" s="240" customFormat="1">
      <c r="A10692" s="270"/>
      <c r="B10692" s="271"/>
      <c r="C10692" s="270"/>
      <c r="D10692" s="272"/>
      <c r="E10692" s="247"/>
      <c r="F10692" s="273"/>
      <c r="G10692" s="661"/>
      <c r="H10692" s="662"/>
    </row>
    <row r="10693" spans="1:8" s="240" customFormat="1">
      <c r="A10693" s="270"/>
      <c r="B10693" s="271"/>
      <c r="C10693" s="270"/>
      <c r="D10693" s="272"/>
      <c r="E10693" s="247"/>
      <c r="F10693" s="273"/>
      <c r="G10693" s="661"/>
      <c r="H10693" s="662"/>
    </row>
    <row r="10694" spans="1:8" s="240" customFormat="1">
      <c r="A10694" s="270"/>
      <c r="B10694" s="271"/>
      <c r="C10694" s="270"/>
      <c r="D10694" s="272"/>
      <c r="E10694" s="247"/>
      <c r="F10694" s="273"/>
      <c r="G10694" s="661"/>
      <c r="H10694" s="662"/>
    </row>
    <row r="10695" spans="1:8" s="240" customFormat="1">
      <c r="A10695" s="270"/>
      <c r="B10695" s="271"/>
      <c r="C10695" s="270"/>
      <c r="D10695" s="272"/>
      <c r="E10695" s="247"/>
      <c r="F10695" s="273"/>
      <c r="G10695" s="661"/>
      <c r="H10695" s="662"/>
    </row>
    <row r="10696" spans="1:8" s="240" customFormat="1">
      <c r="A10696" s="270"/>
      <c r="B10696" s="271"/>
      <c r="C10696" s="270"/>
      <c r="D10696" s="272"/>
      <c r="E10696" s="247"/>
      <c r="F10696" s="273"/>
      <c r="G10696" s="661"/>
      <c r="H10696" s="662"/>
    </row>
    <row r="10697" spans="1:8" s="240" customFormat="1">
      <c r="A10697" s="270"/>
      <c r="B10697" s="271"/>
      <c r="C10697" s="270"/>
      <c r="D10697" s="272"/>
      <c r="E10697" s="247"/>
      <c r="F10697" s="273"/>
      <c r="G10697" s="661"/>
      <c r="H10697" s="662"/>
    </row>
    <row r="10698" spans="1:8" s="240" customFormat="1">
      <c r="A10698" s="270"/>
      <c r="B10698" s="271"/>
      <c r="C10698" s="270"/>
      <c r="D10698" s="272"/>
      <c r="E10698" s="247"/>
      <c r="F10698" s="273"/>
      <c r="G10698" s="661"/>
      <c r="H10698" s="662"/>
    </row>
    <row r="10699" spans="1:8" s="240" customFormat="1">
      <c r="A10699" s="270"/>
      <c r="B10699" s="271"/>
      <c r="C10699" s="270"/>
      <c r="D10699" s="272"/>
      <c r="E10699" s="247"/>
      <c r="F10699" s="273"/>
      <c r="G10699" s="661"/>
      <c r="H10699" s="662"/>
    </row>
    <row r="10700" spans="1:8" s="240" customFormat="1">
      <c r="A10700" s="270"/>
      <c r="B10700" s="271"/>
      <c r="C10700" s="270"/>
      <c r="D10700" s="272"/>
      <c r="E10700" s="247"/>
      <c r="F10700" s="273"/>
      <c r="G10700" s="661"/>
      <c r="H10700" s="662"/>
    </row>
    <row r="10701" spans="1:8" s="240" customFormat="1">
      <c r="A10701" s="270"/>
      <c r="B10701" s="271"/>
      <c r="C10701" s="270"/>
      <c r="D10701" s="272"/>
      <c r="E10701" s="247"/>
      <c r="F10701" s="273"/>
      <c r="G10701" s="661"/>
      <c r="H10701" s="662"/>
    </row>
    <row r="10702" spans="1:8" s="240" customFormat="1">
      <c r="A10702" s="270"/>
      <c r="B10702" s="271"/>
      <c r="C10702" s="270"/>
      <c r="D10702" s="272"/>
      <c r="E10702" s="247"/>
      <c r="F10702" s="273"/>
      <c r="G10702" s="661"/>
      <c r="H10702" s="662"/>
    </row>
    <row r="10703" spans="1:8" s="240" customFormat="1">
      <c r="A10703" s="270"/>
      <c r="B10703" s="271"/>
      <c r="C10703" s="270"/>
      <c r="D10703" s="272"/>
      <c r="E10703" s="247"/>
      <c r="F10703" s="273"/>
      <c r="G10703" s="661"/>
      <c r="H10703" s="662"/>
    </row>
    <row r="10704" spans="1:8" s="240" customFormat="1">
      <c r="A10704" s="270"/>
      <c r="B10704" s="271"/>
      <c r="C10704" s="270"/>
      <c r="D10704" s="272"/>
      <c r="E10704" s="247"/>
      <c r="F10704" s="273"/>
      <c r="G10704" s="661"/>
      <c r="H10704" s="662"/>
    </row>
    <row r="10705" spans="1:8" s="240" customFormat="1">
      <c r="A10705" s="270"/>
      <c r="B10705" s="271"/>
      <c r="C10705" s="270"/>
      <c r="D10705" s="272"/>
      <c r="E10705" s="247"/>
      <c r="F10705" s="273"/>
      <c r="G10705" s="661"/>
      <c r="H10705" s="662"/>
    </row>
    <row r="10706" spans="1:8" s="240" customFormat="1">
      <c r="A10706" s="270"/>
      <c r="B10706" s="271"/>
      <c r="C10706" s="270"/>
      <c r="D10706" s="272"/>
      <c r="E10706" s="247"/>
      <c r="F10706" s="273"/>
      <c r="G10706" s="661"/>
      <c r="H10706" s="662"/>
    </row>
    <row r="10707" spans="1:8" s="240" customFormat="1">
      <c r="A10707" s="270"/>
      <c r="B10707" s="271"/>
      <c r="C10707" s="270"/>
      <c r="D10707" s="272"/>
      <c r="E10707" s="247"/>
      <c r="F10707" s="273"/>
      <c r="G10707" s="661"/>
      <c r="H10707" s="662"/>
    </row>
    <row r="10708" spans="1:8" s="240" customFormat="1">
      <c r="A10708" s="270"/>
      <c r="B10708" s="271"/>
      <c r="C10708" s="270"/>
      <c r="D10708" s="272"/>
      <c r="E10708" s="247"/>
      <c r="F10708" s="273"/>
      <c r="G10708" s="661"/>
      <c r="H10708" s="662"/>
    </row>
    <row r="10709" spans="1:8" s="240" customFormat="1">
      <c r="A10709" s="270"/>
      <c r="B10709" s="271"/>
      <c r="C10709" s="270"/>
      <c r="D10709" s="272"/>
      <c r="E10709" s="247"/>
      <c r="F10709" s="273"/>
      <c r="G10709" s="661"/>
      <c r="H10709" s="662"/>
    </row>
    <row r="10710" spans="1:8" s="240" customFormat="1">
      <c r="A10710" s="270"/>
      <c r="B10710" s="271"/>
      <c r="C10710" s="270"/>
      <c r="D10710" s="272"/>
      <c r="E10710" s="247"/>
      <c r="F10710" s="273"/>
      <c r="G10710" s="661"/>
      <c r="H10710" s="662"/>
    </row>
    <row r="10711" spans="1:8" s="240" customFormat="1">
      <c r="A10711" s="270"/>
      <c r="B10711" s="271"/>
      <c r="C10711" s="270"/>
      <c r="D10711" s="272"/>
      <c r="E10711" s="247"/>
      <c r="F10711" s="273"/>
      <c r="G10711" s="661"/>
      <c r="H10711" s="662"/>
    </row>
    <row r="10712" spans="1:8" s="240" customFormat="1">
      <c r="A10712" s="270"/>
      <c r="B10712" s="271"/>
      <c r="C10712" s="270"/>
      <c r="D10712" s="272"/>
      <c r="E10712" s="247"/>
      <c r="F10712" s="273"/>
      <c r="G10712" s="661"/>
      <c r="H10712" s="662"/>
    </row>
    <row r="10713" spans="1:8" s="240" customFormat="1">
      <c r="A10713" s="270"/>
      <c r="B10713" s="271"/>
      <c r="C10713" s="270"/>
      <c r="D10713" s="272"/>
      <c r="E10713" s="247"/>
      <c r="F10713" s="273"/>
      <c r="G10713" s="661"/>
      <c r="H10713" s="662"/>
    </row>
    <row r="10714" spans="1:8" s="240" customFormat="1">
      <c r="A10714" s="270"/>
      <c r="B10714" s="271"/>
      <c r="C10714" s="270"/>
      <c r="D10714" s="272"/>
      <c r="E10714" s="247"/>
      <c r="F10714" s="273"/>
      <c r="G10714" s="661"/>
      <c r="H10714" s="662"/>
    </row>
    <row r="10715" spans="1:8" s="240" customFormat="1">
      <c r="A10715" s="270"/>
      <c r="B10715" s="271"/>
      <c r="C10715" s="270"/>
      <c r="D10715" s="272"/>
      <c r="E10715" s="247"/>
      <c r="F10715" s="273"/>
      <c r="G10715" s="661"/>
      <c r="H10715" s="662"/>
    </row>
    <row r="10716" spans="1:8" s="240" customFormat="1">
      <c r="A10716" s="270"/>
      <c r="B10716" s="271"/>
      <c r="C10716" s="270"/>
      <c r="D10716" s="272"/>
      <c r="E10716" s="247"/>
      <c r="F10716" s="273"/>
      <c r="G10716" s="661"/>
      <c r="H10716" s="662"/>
    </row>
    <row r="10717" spans="1:8" s="240" customFormat="1">
      <c r="A10717" s="270"/>
      <c r="B10717" s="271"/>
      <c r="C10717" s="270"/>
      <c r="D10717" s="272"/>
      <c r="E10717" s="247"/>
      <c r="F10717" s="273"/>
      <c r="G10717" s="661"/>
      <c r="H10717" s="662"/>
    </row>
    <row r="10718" spans="1:8" s="240" customFormat="1">
      <c r="A10718" s="270"/>
      <c r="B10718" s="271"/>
      <c r="C10718" s="270"/>
      <c r="D10718" s="272"/>
      <c r="E10718" s="247"/>
      <c r="F10718" s="273"/>
      <c r="G10718" s="661"/>
      <c r="H10718" s="662"/>
    </row>
    <row r="10719" spans="1:8" s="240" customFormat="1">
      <c r="A10719" s="270"/>
      <c r="B10719" s="271"/>
      <c r="C10719" s="270"/>
      <c r="D10719" s="272"/>
      <c r="E10719" s="247"/>
      <c r="F10719" s="273"/>
      <c r="G10719" s="661"/>
      <c r="H10719" s="662"/>
    </row>
    <row r="10720" spans="1:8" s="240" customFormat="1">
      <c r="A10720" s="270"/>
      <c r="B10720" s="271"/>
      <c r="C10720" s="270"/>
      <c r="D10720" s="272"/>
      <c r="E10720" s="247"/>
      <c r="F10720" s="273"/>
      <c r="G10720" s="661"/>
      <c r="H10720" s="662"/>
    </row>
    <row r="10721" spans="1:8" s="240" customFormat="1">
      <c r="A10721" s="270"/>
      <c r="B10721" s="271"/>
      <c r="C10721" s="270"/>
      <c r="D10721" s="272"/>
      <c r="E10721" s="247"/>
      <c r="F10721" s="273"/>
      <c r="G10721" s="661"/>
      <c r="H10721" s="662"/>
    </row>
    <row r="10722" spans="1:8" s="240" customFormat="1">
      <c r="A10722" s="270"/>
      <c r="B10722" s="271"/>
      <c r="C10722" s="270"/>
      <c r="D10722" s="272"/>
      <c r="E10722" s="247"/>
      <c r="F10722" s="273"/>
      <c r="G10722" s="661"/>
      <c r="H10722" s="662"/>
    </row>
    <row r="10723" spans="1:8" s="240" customFormat="1">
      <c r="A10723" s="270"/>
      <c r="B10723" s="271"/>
      <c r="C10723" s="270"/>
      <c r="D10723" s="272"/>
      <c r="E10723" s="247"/>
      <c r="F10723" s="273"/>
      <c r="G10723" s="661"/>
      <c r="H10723" s="662"/>
    </row>
    <row r="10724" spans="1:8" s="240" customFormat="1">
      <c r="A10724" s="270"/>
      <c r="B10724" s="271"/>
      <c r="C10724" s="270"/>
      <c r="D10724" s="272"/>
      <c r="E10724" s="247"/>
      <c r="F10724" s="273"/>
      <c r="G10724" s="661"/>
      <c r="H10724" s="662"/>
    </row>
    <row r="10725" spans="1:8" s="240" customFormat="1">
      <c r="A10725" s="270"/>
      <c r="B10725" s="271"/>
      <c r="C10725" s="270"/>
      <c r="D10725" s="272"/>
      <c r="E10725" s="247"/>
      <c r="F10725" s="273"/>
      <c r="G10725" s="661"/>
      <c r="H10725" s="662"/>
    </row>
    <row r="10726" spans="1:8" s="240" customFormat="1">
      <c r="A10726" s="270"/>
      <c r="B10726" s="271"/>
      <c r="C10726" s="270"/>
      <c r="D10726" s="272"/>
      <c r="E10726" s="247"/>
      <c r="F10726" s="273"/>
      <c r="G10726" s="661"/>
      <c r="H10726" s="662"/>
    </row>
    <row r="10727" spans="1:8" s="240" customFormat="1">
      <c r="A10727" s="270"/>
      <c r="B10727" s="271"/>
      <c r="C10727" s="270"/>
      <c r="D10727" s="272"/>
      <c r="E10727" s="247"/>
      <c r="F10727" s="273"/>
      <c r="G10727" s="661"/>
      <c r="H10727" s="662"/>
    </row>
    <row r="10728" spans="1:8" s="240" customFormat="1">
      <c r="A10728" s="270"/>
      <c r="B10728" s="271"/>
      <c r="C10728" s="270"/>
      <c r="D10728" s="272"/>
      <c r="E10728" s="247"/>
      <c r="F10728" s="273"/>
      <c r="G10728" s="661"/>
      <c r="H10728" s="662"/>
    </row>
    <row r="10729" spans="1:8" s="240" customFormat="1">
      <c r="A10729" s="270"/>
      <c r="B10729" s="271"/>
      <c r="C10729" s="270"/>
      <c r="D10729" s="272"/>
      <c r="E10729" s="247"/>
      <c r="F10729" s="273"/>
      <c r="G10729" s="661"/>
      <c r="H10729" s="662"/>
    </row>
    <row r="10730" spans="1:8" s="240" customFormat="1">
      <c r="A10730" s="270"/>
      <c r="B10730" s="271"/>
      <c r="C10730" s="270"/>
      <c r="D10730" s="272"/>
      <c r="E10730" s="247"/>
      <c r="F10730" s="273"/>
      <c r="G10730" s="661"/>
      <c r="H10730" s="662"/>
    </row>
    <row r="10731" spans="1:8" s="240" customFormat="1">
      <c r="A10731" s="270"/>
      <c r="B10731" s="271"/>
      <c r="C10731" s="270"/>
      <c r="D10731" s="272"/>
      <c r="E10731" s="247"/>
      <c r="F10731" s="273"/>
      <c r="G10731" s="661"/>
      <c r="H10731" s="662"/>
    </row>
    <row r="10732" spans="1:8" s="240" customFormat="1">
      <c r="A10732" s="270"/>
      <c r="B10732" s="271"/>
      <c r="C10732" s="270"/>
      <c r="D10732" s="272"/>
      <c r="E10732" s="247"/>
      <c r="F10732" s="273"/>
      <c r="G10732" s="661"/>
      <c r="H10732" s="662"/>
    </row>
    <row r="10733" spans="1:8" s="240" customFormat="1">
      <c r="A10733" s="270"/>
      <c r="B10733" s="271"/>
      <c r="C10733" s="270"/>
      <c r="D10733" s="272"/>
      <c r="E10733" s="247"/>
      <c r="F10733" s="273"/>
      <c r="G10733" s="661"/>
      <c r="H10733" s="662"/>
    </row>
    <row r="10734" spans="1:8" s="240" customFormat="1">
      <c r="A10734" s="270"/>
      <c r="B10734" s="271"/>
      <c r="C10734" s="270"/>
      <c r="D10734" s="272"/>
      <c r="E10734" s="247"/>
      <c r="F10734" s="273"/>
      <c r="G10734" s="661"/>
      <c r="H10734" s="662"/>
    </row>
    <row r="10735" spans="1:8" s="240" customFormat="1">
      <c r="A10735" s="270"/>
      <c r="B10735" s="271"/>
      <c r="C10735" s="270"/>
      <c r="D10735" s="272"/>
      <c r="E10735" s="247"/>
      <c r="F10735" s="273"/>
      <c r="G10735" s="661"/>
      <c r="H10735" s="662"/>
    </row>
    <row r="10736" spans="1:8" s="240" customFormat="1">
      <c r="A10736" s="270"/>
      <c r="B10736" s="271"/>
      <c r="C10736" s="270"/>
      <c r="D10736" s="272"/>
      <c r="E10736" s="247"/>
      <c r="F10736" s="273"/>
      <c r="G10736" s="661"/>
      <c r="H10736" s="662"/>
    </row>
    <row r="10737" spans="1:8" s="240" customFormat="1">
      <c r="A10737" s="270"/>
      <c r="B10737" s="271"/>
      <c r="C10737" s="270"/>
      <c r="D10737" s="272"/>
      <c r="E10737" s="247"/>
      <c r="F10737" s="273"/>
      <c r="G10737" s="661"/>
      <c r="H10737" s="662"/>
    </row>
    <row r="10738" spans="1:8" s="240" customFormat="1">
      <c r="A10738" s="270"/>
      <c r="B10738" s="271"/>
      <c r="C10738" s="270"/>
      <c r="D10738" s="272"/>
      <c r="E10738" s="247"/>
      <c r="F10738" s="273"/>
      <c r="G10738" s="661"/>
      <c r="H10738" s="662"/>
    </row>
    <row r="10739" spans="1:8" s="240" customFormat="1">
      <c r="A10739" s="270"/>
      <c r="B10739" s="271"/>
      <c r="C10739" s="270"/>
      <c r="D10739" s="272"/>
      <c r="E10739" s="247"/>
      <c r="F10739" s="273"/>
      <c r="G10739" s="661"/>
      <c r="H10739" s="662"/>
    </row>
    <row r="10740" spans="1:8" s="240" customFormat="1">
      <c r="A10740" s="270"/>
      <c r="B10740" s="271"/>
      <c r="C10740" s="270"/>
      <c r="D10740" s="272"/>
      <c r="E10740" s="247"/>
      <c r="F10740" s="273"/>
      <c r="G10740" s="661"/>
      <c r="H10740" s="662"/>
    </row>
    <row r="10741" spans="1:8" s="240" customFormat="1">
      <c r="A10741" s="270"/>
      <c r="B10741" s="271"/>
      <c r="C10741" s="270"/>
      <c r="D10741" s="272"/>
      <c r="E10741" s="247"/>
      <c r="F10741" s="273"/>
      <c r="G10741" s="661"/>
      <c r="H10741" s="662"/>
    </row>
    <row r="10742" spans="1:8" s="240" customFormat="1">
      <c r="A10742" s="270"/>
      <c r="B10742" s="271"/>
      <c r="C10742" s="270"/>
      <c r="D10742" s="272"/>
      <c r="E10742" s="247"/>
      <c r="F10742" s="273"/>
      <c r="G10742" s="661"/>
      <c r="H10742" s="662"/>
    </row>
    <row r="10743" spans="1:8" s="240" customFormat="1">
      <c r="A10743" s="270"/>
      <c r="B10743" s="271"/>
      <c r="C10743" s="270"/>
      <c r="D10743" s="272"/>
      <c r="E10743" s="247"/>
      <c r="F10743" s="273"/>
      <c r="G10743" s="661"/>
      <c r="H10743" s="662"/>
    </row>
    <row r="10744" spans="1:8" s="240" customFormat="1">
      <c r="A10744" s="270"/>
      <c r="B10744" s="271"/>
      <c r="C10744" s="270"/>
      <c r="D10744" s="272"/>
      <c r="E10744" s="247"/>
      <c r="F10744" s="273"/>
      <c r="G10744" s="661"/>
      <c r="H10744" s="662"/>
    </row>
    <row r="10745" spans="1:8" s="240" customFormat="1">
      <c r="A10745" s="270"/>
      <c r="B10745" s="271"/>
      <c r="C10745" s="270"/>
      <c r="D10745" s="272"/>
      <c r="E10745" s="247"/>
      <c r="F10745" s="273"/>
      <c r="G10745" s="661"/>
      <c r="H10745" s="662"/>
    </row>
    <row r="10746" spans="1:8" s="240" customFormat="1">
      <c r="A10746" s="270"/>
      <c r="B10746" s="271"/>
      <c r="C10746" s="270"/>
      <c r="D10746" s="272"/>
      <c r="E10746" s="247"/>
      <c r="F10746" s="273"/>
      <c r="G10746" s="661"/>
      <c r="H10746" s="662"/>
    </row>
    <row r="10747" spans="1:8" s="240" customFormat="1">
      <c r="A10747" s="270"/>
      <c r="B10747" s="271"/>
      <c r="C10747" s="270"/>
      <c r="D10747" s="272"/>
      <c r="E10747" s="247"/>
      <c r="F10747" s="273"/>
      <c r="G10747" s="661"/>
      <c r="H10747" s="662"/>
    </row>
    <row r="10748" spans="1:8" s="240" customFormat="1">
      <c r="A10748" s="270"/>
      <c r="B10748" s="271"/>
      <c r="C10748" s="270"/>
      <c r="D10748" s="272"/>
      <c r="E10748" s="247"/>
      <c r="F10748" s="273"/>
      <c r="G10748" s="661"/>
      <c r="H10748" s="662"/>
    </row>
    <row r="10749" spans="1:8" s="240" customFormat="1">
      <c r="A10749" s="270"/>
      <c r="B10749" s="271"/>
      <c r="C10749" s="270"/>
      <c r="D10749" s="272"/>
      <c r="E10749" s="247"/>
      <c r="F10749" s="273"/>
      <c r="G10749" s="661"/>
      <c r="H10749" s="662"/>
    </row>
    <row r="10750" spans="1:8" s="240" customFormat="1">
      <c r="A10750" s="270"/>
      <c r="B10750" s="271"/>
      <c r="C10750" s="270"/>
      <c r="D10750" s="272"/>
      <c r="E10750" s="247"/>
      <c r="F10750" s="273"/>
      <c r="G10750" s="661"/>
      <c r="H10750" s="662"/>
    </row>
    <row r="10751" spans="1:8" s="240" customFormat="1">
      <c r="A10751" s="270"/>
      <c r="B10751" s="271"/>
      <c r="C10751" s="270"/>
      <c r="D10751" s="272"/>
      <c r="E10751" s="247"/>
      <c r="F10751" s="273"/>
      <c r="G10751" s="661"/>
      <c r="H10751" s="662"/>
    </row>
    <row r="10752" spans="1:8" s="240" customFormat="1">
      <c r="A10752" s="270"/>
      <c r="B10752" s="271"/>
      <c r="C10752" s="270"/>
      <c r="D10752" s="272"/>
      <c r="E10752" s="247"/>
      <c r="F10752" s="273"/>
      <c r="G10752" s="661"/>
      <c r="H10752" s="662"/>
    </row>
    <row r="10753" spans="1:8" s="240" customFormat="1">
      <c r="A10753" s="270"/>
      <c r="B10753" s="271"/>
      <c r="C10753" s="270"/>
      <c r="D10753" s="272"/>
      <c r="E10753" s="247"/>
      <c r="F10753" s="273"/>
      <c r="G10753" s="661"/>
      <c r="H10753" s="662"/>
    </row>
    <row r="10754" spans="1:8" s="240" customFormat="1">
      <c r="A10754" s="270"/>
      <c r="B10754" s="271"/>
      <c r="C10754" s="270"/>
      <c r="D10754" s="272"/>
      <c r="E10754" s="247"/>
      <c r="F10754" s="273"/>
      <c r="G10754" s="661"/>
      <c r="H10754" s="662"/>
    </row>
    <row r="10755" spans="1:8" s="240" customFormat="1">
      <c r="A10755" s="270"/>
      <c r="B10755" s="271"/>
      <c r="C10755" s="270"/>
      <c r="D10755" s="272"/>
      <c r="E10755" s="247"/>
      <c r="F10755" s="273"/>
      <c r="G10755" s="661"/>
      <c r="H10755" s="662"/>
    </row>
    <row r="10756" spans="1:8" s="240" customFormat="1">
      <c r="A10756" s="270"/>
      <c r="B10756" s="271"/>
      <c r="C10756" s="270"/>
      <c r="D10756" s="272"/>
      <c r="E10756" s="247"/>
      <c r="F10756" s="273"/>
      <c r="G10756" s="661"/>
      <c r="H10756" s="662"/>
    </row>
    <row r="10757" spans="1:8" s="240" customFormat="1">
      <c r="A10757" s="270"/>
      <c r="B10757" s="271"/>
      <c r="C10757" s="270"/>
      <c r="D10757" s="272"/>
      <c r="E10757" s="247"/>
      <c r="F10757" s="273"/>
      <c r="G10757" s="661"/>
      <c r="H10757" s="662"/>
    </row>
    <row r="10758" spans="1:8" s="240" customFormat="1">
      <c r="A10758" s="270"/>
      <c r="B10758" s="271"/>
      <c r="C10758" s="270"/>
      <c r="D10758" s="272"/>
      <c r="E10758" s="247"/>
      <c r="F10758" s="273"/>
      <c r="G10758" s="661"/>
      <c r="H10758" s="662"/>
    </row>
    <row r="10759" spans="1:8" s="240" customFormat="1">
      <c r="A10759" s="270"/>
      <c r="B10759" s="271"/>
      <c r="C10759" s="270"/>
      <c r="D10759" s="272"/>
      <c r="E10759" s="247"/>
      <c r="F10759" s="273"/>
      <c r="G10759" s="661"/>
      <c r="H10759" s="662"/>
    </row>
    <row r="10760" spans="1:8" s="240" customFormat="1">
      <c r="A10760" s="270"/>
      <c r="B10760" s="271"/>
      <c r="C10760" s="270"/>
      <c r="D10760" s="272"/>
      <c r="E10760" s="247"/>
      <c r="F10760" s="273"/>
      <c r="G10760" s="661"/>
      <c r="H10760" s="662"/>
    </row>
    <row r="10761" spans="1:8" s="240" customFormat="1">
      <c r="A10761" s="270"/>
      <c r="B10761" s="271"/>
      <c r="C10761" s="270"/>
      <c r="D10761" s="272"/>
      <c r="E10761" s="247"/>
      <c r="F10761" s="273"/>
      <c r="G10761" s="661"/>
      <c r="H10761" s="662"/>
    </row>
    <row r="10762" spans="1:8" s="240" customFormat="1">
      <c r="A10762" s="270"/>
      <c r="B10762" s="271"/>
      <c r="C10762" s="270"/>
      <c r="D10762" s="272"/>
      <c r="E10762" s="247"/>
      <c r="F10762" s="273"/>
      <c r="G10762" s="661"/>
      <c r="H10762" s="662"/>
    </row>
    <row r="10763" spans="1:8" s="240" customFormat="1">
      <c r="A10763" s="270"/>
      <c r="B10763" s="271"/>
      <c r="C10763" s="270"/>
      <c r="D10763" s="272"/>
      <c r="E10763" s="247"/>
      <c r="F10763" s="273"/>
      <c r="G10763" s="661"/>
      <c r="H10763" s="662"/>
    </row>
    <row r="10764" spans="1:8" s="240" customFormat="1">
      <c r="A10764" s="270"/>
      <c r="B10764" s="271"/>
      <c r="C10764" s="270"/>
      <c r="D10764" s="272"/>
      <c r="E10764" s="247"/>
      <c r="F10764" s="273"/>
      <c r="G10764" s="661"/>
      <c r="H10764" s="662"/>
    </row>
    <row r="10765" spans="1:8" s="240" customFormat="1">
      <c r="A10765" s="270"/>
      <c r="B10765" s="271"/>
      <c r="C10765" s="270"/>
      <c r="D10765" s="272"/>
      <c r="E10765" s="247"/>
      <c r="F10765" s="273"/>
      <c r="G10765" s="661"/>
      <c r="H10765" s="662"/>
    </row>
    <row r="10766" spans="1:8" s="240" customFormat="1">
      <c r="A10766" s="270"/>
      <c r="B10766" s="271"/>
      <c r="C10766" s="270"/>
      <c r="D10766" s="272"/>
      <c r="E10766" s="247"/>
      <c r="F10766" s="273"/>
      <c r="G10766" s="661"/>
      <c r="H10766" s="662"/>
    </row>
    <row r="10767" spans="1:8" s="240" customFormat="1">
      <c r="A10767" s="270"/>
      <c r="B10767" s="271"/>
      <c r="C10767" s="270"/>
      <c r="D10767" s="272"/>
      <c r="E10767" s="247"/>
      <c r="F10767" s="273"/>
      <c r="G10767" s="661"/>
      <c r="H10767" s="662"/>
    </row>
    <row r="10768" spans="1:8" s="240" customFormat="1">
      <c r="A10768" s="270"/>
      <c r="B10768" s="271"/>
      <c r="C10768" s="270"/>
      <c r="D10768" s="272"/>
      <c r="E10768" s="247"/>
      <c r="F10768" s="273"/>
      <c r="G10768" s="661"/>
      <c r="H10768" s="662"/>
    </row>
    <row r="10769" spans="1:8" s="240" customFormat="1">
      <c r="A10769" s="270"/>
      <c r="B10769" s="271"/>
      <c r="C10769" s="270"/>
      <c r="D10769" s="272"/>
      <c r="E10769" s="247"/>
      <c r="F10769" s="273"/>
      <c r="G10769" s="661"/>
      <c r="H10769" s="662"/>
    </row>
    <row r="10770" spans="1:8" s="240" customFormat="1">
      <c r="A10770" s="270"/>
      <c r="B10770" s="271"/>
      <c r="C10770" s="270"/>
      <c r="D10770" s="272"/>
      <c r="E10770" s="247"/>
      <c r="F10770" s="273"/>
      <c r="G10770" s="661"/>
      <c r="H10770" s="662"/>
    </row>
    <row r="10771" spans="1:8" s="240" customFormat="1">
      <c r="A10771" s="270"/>
      <c r="B10771" s="271"/>
      <c r="C10771" s="270"/>
      <c r="D10771" s="272"/>
      <c r="E10771" s="247"/>
      <c r="F10771" s="273"/>
      <c r="G10771" s="661"/>
      <c r="H10771" s="662"/>
    </row>
    <row r="10772" spans="1:8" s="240" customFormat="1">
      <c r="A10772" s="270"/>
      <c r="B10772" s="271"/>
      <c r="C10772" s="270"/>
      <c r="D10772" s="272"/>
      <c r="E10772" s="247"/>
      <c r="F10772" s="273"/>
      <c r="G10772" s="661"/>
      <c r="H10772" s="662"/>
    </row>
    <row r="10773" spans="1:8" s="240" customFormat="1">
      <c r="A10773" s="270"/>
      <c r="B10773" s="271"/>
      <c r="C10773" s="270"/>
      <c r="D10773" s="272"/>
      <c r="E10773" s="247"/>
      <c r="F10773" s="273"/>
      <c r="G10773" s="661"/>
      <c r="H10773" s="662"/>
    </row>
    <row r="10774" spans="1:8" s="240" customFormat="1">
      <c r="A10774" s="270"/>
      <c r="B10774" s="271"/>
      <c r="C10774" s="270"/>
      <c r="D10774" s="272"/>
      <c r="E10774" s="247"/>
      <c r="F10774" s="273"/>
      <c r="G10774" s="661"/>
      <c r="H10774" s="662"/>
    </row>
    <row r="10775" spans="1:8" s="240" customFormat="1">
      <c r="A10775" s="270"/>
      <c r="B10775" s="271"/>
      <c r="C10775" s="270"/>
      <c r="D10775" s="272"/>
      <c r="E10775" s="247"/>
      <c r="F10775" s="273"/>
      <c r="G10775" s="661"/>
      <c r="H10775" s="662"/>
    </row>
    <row r="10776" spans="1:8" s="240" customFormat="1">
      <c r="A10776" s="270"/>
      <c r="B10776" s="271"/>
      <c r="C10776" s="270"/>
      <c r="D10776" s="272"/>
      <c r="E10776" s="247"/>
      <c r="F10776" s="273"/>
      <c r="G10776" s="661"/>
      <c r="H10776" s="662"/>
    </row>
    <row r="10777" spans="1:8" s="240" customFormat="1">
      <c r="A10777" s="270"/>
      <c r="B10777" s="271"/>
      <c r="C10777" s="270"/>
      <c r="D10777" s="272"/>
      <c r="E10777" s="247"/>
      <c r="F10777" s="273"/>
      <c r="G10777" s="661"/>
      <c r="H10777" s="662"/>
    </row>
    <row r="10778" spans="1:8" s="240" customFormat="1">
      <c r="A10778" s="270"/>
      <c r="B10778" s="271"/>
      <c r="C10778" s="270"/>
      <c r="D10778" s="272"/>
      <c r="E10778" s="247"/>
      <c r="F10778" s="273"/>
      <c r="G10778" s="661"/>
      <c r="H10778" s="662"/>
    </row>
    <row r="10779" spans="1:8" s="240" customFormat="1">
      <c r="A10779" s="270"/>
      <c r="B10779" s="271"/>
      <c r="C10779" s="270"/>
      <c r="D10779" s="272"/>
      <c r="E10779" s="247"/>
      <c r="F10779" s="273"/>
      <c r="G10779" s="661"/>
      <c r="H10779" s="662"/>
    </row>
    <row r="10780" spans="1:8" s="240" customFormat="1">
      <c r="A10780" s="270"/>
      <c r="B10780" s="271"/>
      <c r="C10780" s="270"/>
      <c r="D10780" s="272"/>
      <c r="E10780" s="247"/>
      <c r="F10780" s="273"/>
      <c r="G10780" s="661"/>
      <c r="H10780" s="662"/>
    </row>
    <row r="10781" spans="1:8" s="240" customFormat="1">
      <c r="A10781" s="270"/>
      <c r="B10781" s="271"/>
      <c r="C10781" s="270"/>
      <c r="D10781" s="272"/>
      <c r="E10781" s="247"/>
      <c r="F10781" s="273"/>
      <c r="G10781" s="661"/>
      <c r="H10781" s="662"/>
    </row>
    <row r="10782" spans="1:8" s="240" customFormat="1">
      <c r="A10782" s="270"/>
      <c r="B10782" s="271"/>
      <c r="C10782" s="270"/>
      <c r="D10782" s="272"/>
      <c r="E10782" s="247"/>
      <c r="F10782" s="273"/>
      <c r="G10782" s="661"/>
      <c r="H10782" s="662"/>
    </row>
    <row r="10783" spans="1:8" s="240" customFormat="1">
      <c r="A10783" s="270"/>
      <c r="B10783" s="271"/>
      <c r="C10783" s="270"/>
      <c r="D10783" s="272"/>
      <c r="E10783" s="247"/>
      <c r="F10783" s="273"/>
      <c r="G10783" s="661"/>
      <c r="H10783" s="662"/>
    </row>
    <row r="10784" spans="1:8" s="240" customFormat="1">
      <c r="A10784" s="270"/>
      <c r="B10784" s="271"/>
      <c r="C10784" s="270"/>
      <c r="D10784" s="272"/>
      <c r="E10784" s="247"/>
      <c r="F10784" s="273"/>
      <c r="G10784" s="661"/>
      <c r="H10784" s="662"/>
    </row>
    <row r="10785" spans="1:8" s="240" customFormat="1">
      <c r="A10785" s="270"/>
      <c r="B10785" s="271"/>
      <c r="C10785" s="270"/>
      <c r="D10785" s="272"/>
      <c r="E10785" s="247"/>
      <c r="F10785" s="273"/>
      <c r="G10785" s="661"/>
      <c r="H10785" s="662"/>
    </row>
    <row r="10786" spans="1:8" s="240" customFormat="1">
      <c r="A10786" s="270"/>
      <c r="B10786" s="271"/>
      <c r="C10786" s="270"/>
      <c r="D10786" s="272"/>
      <c r="E10786" s="247"/>
      <c r="F10786" s="273"/>
      <c r="G10786" s="661"/>
      <c r="H10786" s="662"/>
    </row>
    <row r="10787" spans="1:8" s="240" customFormat="1">
      <c r="A10787" s="270"/>
      <c r="B10787" s="271"/>
      <c r="C10787" s="270"/>
      <c r="D10787" s="272"/>
      <c r="E10787" s="247"/>
      <c r="F10787" s="273"/>
      <c r="G10787" s="661"/>
      <c r="H10787" s="662"/>
    </row>
    <row r="10788" spans="1:8" s="240" customFormat="1">
      <c r="A10788" s="270"/>
      <c r="B10788" s="271"/>
      <c r="C10788" s="270"/>
      <c r="D10788" s="272"/>
      <c r="E10788" s="247"/>
      <c r="F10788" s="273"/>
      <c r="G10788" s="661"/>
      <c r="H10788" s="662"/>
    </row>
    <row r="10789" spans="1:8" s="240" customFormat="1">
      <c r="A10789" s="270"/>
      <c r="B10789" s="271"/>
      <c r="C10789" s="270"/>
      <c r="D10789" s="272"/>
      <c r="E10789" s="247"/>
      <c r="F10789" s="273"/>
      <c r="G10789" s="661"/>
      <c r="H10789" s="662"/>
    </row>
    <row r="10790" spans="1:8" s="240" customFormat="1">
      <c r="A10790" s="270"/>
      <c r="B10790" s="271"/>
      <c r="C10790" s="270"/>
      <c r="D10790" s="272"/>
      <c r="E10790" s="247"/>
      <c r="F10790" s="273"/>
      <c r="G10790" s="661"/>
      <c r="H10790" s="662"/>
    </row>
    <row r="10791" spans="1:8" s="240" customFormat="1">
      <c r="A10791" s="270"/>
      <c r="B10791" s="271"/>
      <c r="C10791" s="270"/>
      <c r="D10791" s="272"/>
      <c r="E10791" s="247"/>
      <c r="F10791" s="273"/>
      <c r="G10791" s="661"/>
      <c r="H10791" s="662"/>
    </row>
    <row r="10792" spans="1:8" s="240" customFormat="1">
      <c r="A10792" s="270"/>
      <c r="B10792" s="271"/>
      <c r="C10792" s="270"/>
      <c r="D10792" s="272"/>
      <c r="E10792" s="247"/>
      <c r="F10792" s="273"/>
      <c r="G10792" s="661"/>
      <c r="H10792" s="662"/>
    </row>
    <row r="10793" spans="1:8" s="240" customFormat="1">
      <c r="A10793" s="270"/>
      <c r="B10793" s="271"/>
      <c r="C10793" s="270"/>
      <c r="D10793" s="272"/>
      <c r="E10793" s="247"/>
      <c r="F10793" s="273"/>
      <c r="G10793" s="661"/>
      <c r="H10793" s="662"/>
    </row>
    <row r="10794" spans="1:8" s="240" customFormat="1">
      <c r="A10794" s="270"/>
      <c r="B10794" s="271"/>
      <c r="C10794" s="270"/>
      <c r="D10794" s="272"/>
      <c r="E10794" s="247"/>
      <c r="F10794" s="273"/>
      <c r="G10794" s="661"/>
      <c r="H10794" s="662"/>
    </row>
    <row r="10795" spans="1:8" s="240" customFormat="1">
      <c r="A10795" s="270"/>
      <c r="B10795" s="271"/>
      <c r="C10795" s="270"/>
      <c r="D10795" s="272"/>
      <c r="E10795" s="247"/>
      <c r="F10795" s="273"/>
      <c r="G10795" s="661"/>
      <c r="H10795" s="662"/>
    </row>
    <row r="10796" spans="1:8" s="240" customFormat="1">
      <c r="A10796" s="270"/>
      <c r="B10796" s="271"/>
      <c r="C10796" s="270"/>
      <c r="D10796" s="272"/>
      <c r="E10796" s="247"/>
      <c r="F10796" s="273"/>
      <c r="G10796" s="661"/>
      <c r="H10796" s="662"/>
    </row>
    <row r="10797" spans="1:8" s="240" customFormat="1">
      <c r="A10797" s="270"/>
      <c r="B10797" s="271"/>
      <c r="C10797" s="270"/>
      <c r="D10797" s="272"/>
      <c r="E10797" s="247"/>
      <c r="F10797" s="273"/>
      <c r="G10797" s="661"/>
      <c r="H10797" s="662"/>
    </row>
    <row r="10798" spans="1:8" s="240" customFormat="1">
      <c r="A10798" s="270"/>
      <c r="B10798" s="271"/>
      <c r="C10798" s="270"/>
      <c r="D10798" s="272"/>
      <c r="E10798" s="247"/>
      <c r="F10798" s="273"/>
      <c r="G10798" s="661"/>
      <c r="H10798" s="662"/>
    </row>
    <row r="10799" spans="1:8" s="240" customFormat="1">
      <c r="A10799" s="270"/>
      <c r="B10799" s="271"/>
      <c r="C10799" s="270"/>
      <c r="D10799" s="272"/>
      <c r="E10799" s="247"/>
      <c r="F10799" s="273"/>
      <c r="G10799" s="661"/>
      <c r="H10799" s="662"/>
    </row>
    <row r="10800" spans="1:8" s="240" customFormat="1">
      <c r="A10800" s="270"/>
      <c r="B10800" s="271"/>
      <c r="C10800" s="270"/>
      <c r="D10800" s="272"/>
      <c r="E10800" s="247"/>
      <c r="F10800" s="273"/>
      <c r="G10800" s="661"/>
      <c r="H10800" s="662"/>
    </row>
    <row r="10801" spans="1:8" s="240" customFormat="1">
      <c r="A10801" s="270"/>
      <c r="B10801" s="271"/>
      <c r="C10801" s="270"/>
      <c r="D10801" s="272"/>
      <c r="E10801" s="247"/>
      <c r="F10801" s="273"/>
      <c r="G10801" s="661"/>
      <c r="H10801" s="662"/>
    </row>
    <row r="10802" spans="1:8" s="240" customFormat="1">
      <c r="A10802" s="270"/>
      <c r="B10802" s="271"/>
      <c r="C10802" s="270"/>
      <c r="D10802" s="272"/>
      <c r="E10802" s="247"/>
      <c r="F10802" s="273"/>
      <c r="G10802" s="661"/>
      <c r="H10802" s="662"/>
    </row>
    <row r="10803" spans="1:8" s="240" customFormat="1">
      <c r="A10803" s="270"/>
      <c r="B10803" s="271"/>
      <c r="C10803" s="270"/>
      <c r="D10803" s="272"/>
      <c r="E10803" s="247"/>
      <c r="F10803" s="273"/>
      <c r="G10803" s="661"/>
      <c r="H10803" s="662"/>
    </row>
    <row r="10804" spans="1:8" s="240" customFormat="1">
      <c r="A10804" s="270"/>
      <c r="B10804" s="271"/>
      <c r="C10804" s="270"/>
      <c r="D10804" s="272"/>
      <c r="E10804" s="247"/>
      <c r="F10804" s="273"/>
      <c r="G10804" s="661"/>
      <c r="H10804" s="662"/>
    </row>
    <row r="10805" spans="1:8" s="240" customFormat="1">
      <c r="A10805" s="270"/>
      <c r="B10805" s="271"/>
      <c r="C10805" s="270"/>
      <c r="D10805" s="272"/>
      <c r="E10805" s="247"/>
      <c r="F10805" s="273"/>
      <c r="G10805" s="661"/>
      <c r="H10805" s="662"/>
    </row>
    <row r="10806" spans="1:8" s="240" customFormat="1">
      <c r="A10806" s="270"/>
      <c r="B10806" s="271"/>
      <c r="C10806" s="270"/>
      <c r="D10806" s="272"/>
      <c r="E10806" s="247"/>
      <c r="F10806" s="273"/>
      <c r="G10806" s="661"/>
      <c r="H10806" s="662"/>
    </row>
    <row r="10807" spans="1:8" s="240" customFormat="1">
      <c r="A10807" s="270"/>
      <c r="B10807" s="271"/>
      <c r="C10807" s="270"/>
      <c r="D10807" s="272"/>
      <c r="E10807" s="247"/>
      <c r="F10807" s="273"/>
      <c r="G10807" s="661"/>
      <c r="H10807" s="662"/>
    </row>
    <row r="10808" spans="1:8" s="240" customFormat="1">
      <c r="A10808" s="270"/>
      <c r="B10808" s="271"/>
      <c r="C10808" s="270"/>
      <c r="D10808" s="272"/>
      <c r="E10808" s="247"/>
      <c r="F10808" s="273"/>
      <c r="G10808" s="661"/>
      <c r="H10808" s="662"/>
    </row>
    <row r="10809" spans="1:8" s="240" customFormat="1">
      <c r="A10809" s="270"/>
      <c r="B10809" s="271"/>
      <c r="C10809" s="270"/>
      <c r="D10809" s="272"/>
      <c r="E10809" s="247"/>
      <c r="F10809" s="273"/>
      <c r="G10809" s="661"/>
      <c r="H10809" s="662"/>
    </row>
    <row r="10810" spans="1:8" s="240" customFormat="1">
      <c r="A10810" s="270"/>
      <c r="B10810" s="271"/>
      <c r="C10810" s="270"/>
      <c r="D10810" s="272"/>
      <c r="E10810" s="247"/>
      <c r="F10810" s="273"/>
      <c r="G10810" s="661"/>
      <c r="H10810" s="662"/>
    </row>
    <row r="10811" spans="1:8" s="240" customFormat="1">
      <c r="A10811" s="270"/>
      <c r="B10811" s="271"/>
      <c r="C10811" s="270"/>
      <c r="D10811" s="272"/>
      <c r="E10811" s="247"/>
      <c r="F10811" s="273"/>
      <c r="G10811" s="661"/>
      <c r="H10811" s="662"/>
    </row>
    <row r="10812" spans="1:8" s="240" customFormat="1">
      <c r="A10812" s="270"/>
      <c r="B10812" s="271"/>
      <c r="C10812" s="270"/>
      <c r="D10812" s="272"/>
      <c r="E10812" s="247"/>
      <c r="F10812" s="273"/>
      <c r="G10812" s="661"/>
      <c r="H10812" s="662"/>
    </row>
    <row r="10813" spans="1:8" s="240" customFormat="1">
      <c r="A10813" s="270"/>
      <c r="B10813" s="271"/>
      <c r="C10813" s="270"/>
      <c r="D10813" s="272"/>
      <c r="E10813" s="247"/>
      <c r="F10813" s="273"/>
      <c r="G10813" s="661"/>
      <c r="H10813" s="662"/>
    </row>
    <row r="10814" spans="1:8" s="240" customFormat="1">
      <c r="A10814" s="270"/>
      <c r="B10814" s="271"/>
      <c r="C10814" s="270"/>
      <c r="D10814" s="272"/>
      <c r="E10814" s="247"/>
      <c r="F10814" s="273"/>
      <c r="G10814" s="661"/>
      <c r="H10814" s="662"/>
    </row>
    <row r="10815" spans="1:8" s="240" customFormat="1">
      <c r="A10815" s="270"/>
      <c r="B10815" s="271"/>
      <c r="C10815" s="270"/>
      <c r="D10815" s="272"/>
      <c r="E10815" s="247"/>
      <c r="F10815" s="273"/>
      <c r="G10815" s="661"/>
      <c r="H10815" s="662"/>
    </row>
    <row r="10816" spans="1:8" s="240" customFormat="1">
      <c r="A10816" s="270"/>
      <c r="B10816" s="271"/>
      <c r="C10816" s="270"/>
      <c r="D10816" s="272"/>
      <c r="E10816" s="247"/>
      <c r="F10816" s="273"/>
      <c r="G10816" s="661"/>
      <c r="H10816" s="662"/>
    </row>
    <row r="10817" spans="1:8" s="240" customFormat="1">
      <c r="A10817" s="270"/>
      <c r="B10817" s="271"/>
      <c r="C10817" s="270"/>
      <c r="D10817" s="272"/>
      <c r="E10817" s="247"/>
      <c r="F10817" s="273"/>
      <c r="G10817" s="661"/>
      <c r="H10817" s="662"/>
    </row>
    <row r="10818" spans="1:8" s="240" customFormat="1">
      <c r="A10818" s="270"/>
      <c r="B10818" s="271"/>
      <c r="C10818" s="270"/>
      <c r="D10818" s="272"/>
      <c r="E10818" s="247"/>
      <c r="F10818" s="273"/>
      <c r="G10818" s="661"/>
      <c r="H10818" s="662"/>
    </row>
    <row r="10819" spans="1:8" s="240" customFormat="1">
      <c r="A10819" s="270"/>
      <c r="B10819" s="271"/>
      <c r="C10819" s="270"/>
      <c r="D10819" s="272"/>
      <c r="E10819" s="247"/>
      <c r="F10819" s="273"/>
      <c r="G10819" s="661"/>
      <c r="H10819" s="662"/>
    </row>
    <row r="10820" spans="1:8" s="240" customFormat="1">
      <c r="A10820" s="270"/>
      <c r="B10820" s="271"/>
      <c r="C10820" s="270"/>
      <c r="D10820" s="272"/>
      <c r="E10820" s="247"/>
      <c r="F10820" s="273"/>
      <c r="G10820" s="661"/>
      <c r="H10820" s="662"/>
    </row>
    <row r="10821" spans="1:8" s="240" customFormat="1">
      <c r="A10821" s="270"/>
      <c r="B10821" s="271"/>
      <c r="C10821" s="270"/>
      <c r="D10821" s="272"/>
      <c r="E10821" s="247"/>
      <c r="F10821" s="273"/>
      <c r="G10821" s="661"/>
      <c r="H10821" s="662"/>
    </row>
    <row r="10822" spans="1:8" s="240" customFormat="1">
      <c r="A10822" s="270"/>
      <c r="B10822" s="271"/>
      <c r="C10822" s="270"/>
      <c r="D10822" s="272"/>
      <c r="E10822" s="247"/>
      <c r="F10822" s="273"/>
      <c r="G10822" s="661"/>
      <c r="H10822" s="662"/>
    </row>
    <row r="10823" spans="1:8" s="240" customFormat="1">
      <c r="A10823" s="270"/>
      <c r="B10823" s="271"/>
      <c r="C10823" s="270"/>
      <c r="D10823" s="272"/>
      <c r="E10823" s="247"/>
      <c r="F10823" s="273"/>
      <c r="G10823" s="661"/>
      <c r="H10823" s="662"/>
    </row>
    <row r="10824" spans="1:8" s="240" customFormat="1">
      <c r="A10824" s="270"/>
      <c r="B10824" s="271"/>
      <c r="C10824" s="270"/>
      <c r="D10824" s="272"/>
      <c r="E10824" s="247"/>
      <c r="F10824" s="273"/>
      <c r="G10824" s="661"/>
      <c r="H10824" s="662"/>
    </row>
    <row r="10825" spans="1:8" s="240" customFormat="1">
      <c r="A10825" s="270"/>
      <c r="B10825" s="271"/>
      <c r="C10825" s="270"/>
      <c r="D10825" s="272"/>
      <c r="E10825" s="247"/>
      <c r="F10825" s="273"/>
      <c r="G10825" s="661"/>
      <c r="H10825" s="662"/>
    </row>
    <row r="10826" spans="1:8" s="240" customFormat="1">
      <c r="A10826" s="270"/>
      <c r="B10826" s="271"/>
      <c r="C10826" s="270"/>
      <c r="D10826" s="272"/>
      <c r="E10826" s="247"/>
      <c r="F10826" s="273"/>
      <c r="G10826" s="661"/>
      <c r="H10826" s="662"/>
    </row>
    <row r="10827" spans="1:8" s="240" customFormat="1">
      <c r="A10827" s="270"/>
      <c r="B10827" s="271"/>
      <c r="C10827" s="270"/>
      <c r="D10827" s="272"/>
      <c r="E10827" s="247"/>
      <c r="F10827" s="273"/>
      <c r="G10827" s="661"/>
      <c r="H10827" s="662"/>
    </row>
    <row r="10828" spans="1:8" s="240" customFormat="1">
      <c r="A10828" s="270"/>
      <c r="B10828" s="271"/>
      <c r="C10828" s="270"/>
      <c r="D10828" s="272"/>
      <c r="E10828" s="247"/>
      <c r="F10828" s="273"/>
      <c r="G10828" s="661"/>
      <c r="H10828" s="662"/>
    </row>
    <row r="10829" spans="1:8" s="240" customFormat="1">
      <c r="A10829" s="270"/>
      <c r="B10829" s="271"/>
      <c r="C10829" s="270"/>
      <c r="D10829" s="272"/>
      <c r="E10829" s="247"/>
      <c r="F10829" s="273"/>
      <c r="G10829" s="661"/>
      <c r="H10829" s="662"/>
    </row>
    <row r="10830" spans="1:8" s="240" customFormat="1">
      <c r="A10830" s="270"/>
      <c r="B10830" s="271"/>
      <c r="C10830" s="270"/>
      <c r="D10830" s="272"/>
      <c r="E10830" s="247"/>
      <c r="F10830" s="273"/>
      <c r="G10830" s="661"/>
      <c r="H10830" s="662"/>
    </row>
    <row r="10831" spans="1:8" s="240" customFormat="1">
      <c r="A10831" s="270"/>
      <c r="B10831" s="271"/>
      <c r="C10831" s="270"/>
      <c r="D10831" s="272"/>
      <c r="E10831" s="247"/>
      <c r="F10831" s="273"/>
      <c r="G10831" s="661"/>
      <c r="H10831" s="662"/>
    </row>
    <row r="10832" spans="1:8" s="240" customFormat="1">
      <c r="A10832" s="270"/>
      <c r="B10832" s="271"/>
      <c r="C10832" s="270"/>
      <c r="D10832" s="272"/>
      <c r="E10832" s="247"/>
      <c r="F10832" s="273"/>
      <c r="G10832" s="661"/>
      <c r="H10832" s="662"/>
    </row>
    <row r="10833" spans="1:8" s="240" customFormat="1">
      <c r="A10833" s="270"/>
      <c r="B10833" s="271"/>
      <c r="C10833" s="270"/>
      <c r="D10833" s="272"/>
      <c r="E10833" s="247"/>
      <c r="F10833" s="273"/>
      <c r="G10833" s="661"/>
      <c r="H10833" s="662"/>
    </row>
    <row r="10834" spans="1:8" s="240" customFormat="1">
      <c r="A10834" s="270"/>
      <c r="B10834" s="271"/>
      <c r="C10834" s="270"/>
      <c r="D10834" s="272"/>
      <c r="E10834" s="247"/>
      <c r="F10834" s="273"/>
      <c r="G10834" s="661"/>
      <c r="H10834" s="662"/>
    </row>
    <row r="10835" spans="1:8" s="240" customFormat="1">
      <c r="A10835" s="270"/>
      <c r="B10835" s="271"/>
      <c r="C10835" s="270"/>
      <c r="D10835" s="272"/>
      <c r="E10835" s="247"/>
      <c r="F10835" s="273"/>
      <c r="G10835" s="661"/>
      <c r="H10835" s="662"/>
    </row>
    <row r="10836" spans="1:8" s="240" customFormat="1">
      <c r="A10836" s="270"/>
      <c r="B10836" s="271"/>
      <c r="C10836" s="270"/>
      <c r="D10836" s="272"/>
      <c r="E10836" s="247"/>
      <c r="F10836" s="273"/>
      <c r="G10836" s="661"/>
      <c r="H10836" s="662"/>
    </row>
    <row r="10837" spans="1:8" s="240" customFormat="1">
      <c r="A10837" s="270"/>
      <c r="B10837" s="271"/>
      <c r="C10837" s="270"/>
      <c r="D10837" s="272"/>
      <c r="E10837" s="247"/>
      <c r="F10837" s="273"/>
      <c r="G10837" s="661"/>
      <c r="H10837" s="662"/>
    </row>
    <row r="10838" spans="1:8" s="240" customFormat="1">
      <c r="A10838" s="270"/>
      <c r="B10838" s="271"/>
      <c r="C10838" s="270"/>
      <c r="D10838" s="272"/>
      <c r="E10838" s="247"/>
      <c r="F10838" s="273"/>
      <c r="G10838" s="661"/>
      <c r="H10838" s="662"/>
    </row>
    <row r="10839" spans="1:8" s="240" customFormat="1">
      <c r="A10839" s="270"/>
      <c r="B10839" s="271"/>
      <c r="C10839" s="270"/>
      <c r="D10839" s="272"/>
      <c r="E10839" s="247"/>
      <c r="F10839" s="273"/>
      <c r="G10839" s="661"/>
      <c r="H10839" s="662"/>
    </row>
    <row r="10840" spans="1:8" s="240" customFormat="1">
      <c r="A10840" s="270"/>
      <c r="B10840" s="271"/>
      <c r="C10840" s="270"/>
      <c r="D10840" s="272"/>
      <c r="E10840" s="247"/>
      <c r="F10840" s="273"/>
      <c r="G10840" s="661"/>
      <c r="H10840" s="662"/>
    </row>
    <row r="10841" spans="1:8" s="240" customFormat="1">
      <c r="A10841" s="270"/>
      <c r="B10841" s="271"/>
      <c r="C10841" s="270"/>
      <c r="D10841" s="272"/>
      <c r="E10841" s="247"/>
      <c r="F10841" s="273"/>
      <c r="G10841" s="661"/>
      <c r="H10841" s="662"/>
    </row>
    <row r="10842" spans="1:8" s="240" customFormat="1">
      <c r="A10842" s="270"/>
      <c r="B10842" s="271"/>
      <c r="C10842" s="270"/>
      <c r="D10842" s="272"/>
      <c r="E10842" s="247"/>
      <c r="F10842" s="273"/>
      <c r="G10842" s="661"/>
      <c r="H10842" s="662"/>
    </row>
    <row r="10843" spans="1:8" s="240" customFormat="1">
      <c r="A10843" s="270"/>
      <c r="B10843" s="271"/>
      <c r="C10843" s="270"/>
      <c r="D10843" s="272"/>
      <c r="E10843" s="247"/>
      <c r="F10843" s="273"/>
      <c r="G10843" s="661"/>
      <c r="H10843" s="662"/>
    </row>
    <row r="10844" spans="1:8" s="240" customFormat="1">
      <c r="A10844" s="270"/>
      <c r="B10844" s="271"/>
      <c r="C10844" s="270"/>
      <c r="D10844" s="272"/>
      <c r="E10844" s="247"/>
      <c r="F10844" s="273"/>
      <c r="G10844" s="661"/>
      <c r="H10844" s="662"/>
    </row>
    <row r="10845" spans="1:8" s="240" customFormat="1">
      <c r="A10845" s="270"/>
      <c r="B10845" s="271"/>
      <c r="C10845" s="270"/>
      <c r="D10845" s="272"/>
      <c r="E10845" s="247"/>
      <c r="F10845" s="273"/>
      <c r="G10845" s="661"/>
      <c r="H10845" s="662"/>
    </row>
    <row r="10846" spans="1:8" s="240" customFormat="1">
      <c r="A10846" s="270"/>
      <c r="B10846" s="271"/>
      <c r="C10846" s="270"/>
      <c r="D10846" s="272"/>
      <c r="E10846" s="247"/>
      <c r="F10846" s="273"/>
      <c r="G10846" s="661"/>
      <c r="H10846" s="662"/>
    </row>
    <row r="10847" spans="1:8" s="240" customFormat="1">
      <c r="A10847" s="270"/>
      <c r="B10847" s="271"/>
      <c r="C10847" s="270"/>
      <c r="D10847" s="272"/>
      <c r="E10847" s="247"/>
      <c r="F10847" s="273"/>
      <c r="G10847" s="661"/>
      <c r="H10847" s="662"/>
    </row>
    <row r="10848" spans="1:8" s="240" customFormat="1">
      <c r="A10848" s="270"/>
      <c r="B10848" s="271"/>
      <c r="C10848" s="270"/>
      <c r="D10848" s="272"/>
      <c r="E10848" s="247"/>
      <c r="F10848" s="273"/>
      <c r="G10848" s="661"/>
      <c r="H10848" s="662"/>
    </row>
    <row r="10849" spans="1:8" s="240" customFormat="1">
      <c r="A10849" s="270"/>
      <c r="B10849" s="271"/>
      <c r="C10849" s="270"/>
      <c r="D10849" s="272"/>
      <c r="E10849" s="247"/>
      <c r="F10849" s="273"/>
      <c r="G10849" s="661"/>
      <c r="H10849" s="662"/>
    </row>
    <row r="10850" spans="1:8" s="240" customFormat="1">
      <c r="A10850" s="270"/>
      <c r="B10850" s="271"/>
      <c r="C10850" s="270"/>
      <c r="D10850" s="272"/>
      <c r="E10850" s="247"/>
      <c r="F10850" s="273"/>
      <c r="G10850" s="661"/>
      <c r="H10850" s="662"/>
    </row>
    <row r="10851" spans="1:8" s="240" customFormat="1">
      <c r="A10851" s="270"/>
      <c r="B10851" s="271"/>
      <c r="C10851" s="270"/>
      <c r="D10851" s="272"/>
      <c r="E10851" s="247"/>
      <c r="F10851" s="273"/>
      <c r="G10851" s="661"/>
      <c r="H10851" s="662"/>
    </row>
    <row r="10852" spans="1:8" s="240" customFormat="1">
      <c r="A10852" s="270"/>
      <c r="B10852" s="271"/>
      <c r="C10852" s="270"/>
      <c r="D10852" s="272"/>
      <c r="E10852" s="247"/>
      <c r="F10852" s="273"/>
      <c r="G10852" s="661"/>
      <c r="H10852" s="662"/>
    </row>
    <row r="10853" spans="1:8" s="240" customFormat="1">
      <c r="A10853" s="270"/>
      <c r="B10853" s="271"/>
      <c r="C10853" s="270"/>
      <c r="D10853" s="272"/>
      <c r="E10853" s="247"/>
      <c r="F10853" s="273"/>
      <c r="G10853" s="661"/>
      <c r="H10853" s="662"/>
    </row>
    <row r="10854" spans="1:8" s="240" customFormat="1">
      <c r="A10854" s="270"/>
      <c r="B10854" s="271"/>
      <c r="C10854" s="270"/>
      <c r="D10854" s="272"/>
      <c r="E10854" s="247"/>
      <c r="F10854" s="273"/>
      <c r="G10854" s="661"/>
      <c r="H10854" s="662"/>
    </row>
    <row r="10855" spans="1:8" s="240" customFormat="1">
      <c r="A10855" s="270"/>
      <c r="B10855" s="271"/>
      <c r="C10855" s="270"/>
      <c r="D10855" s="272"/>
      <c r="E10855" s="247"/>
      <c r="F10855" s="273"/>
      <c r="G10855" s="661"/>
      <c r="H10855" s="662"/>
    </row>
    <row r="10856" spans="1:8" s="240" customFormat="1">
      <c r="A10856" s="270"/>
      <c r="B10856" s="271"/>
      <c r="C10856" s="270"/>
      <c r="D10856" s="272"/>
      <c r="E10856" s="247"/>
      <c r="F10856" s="273"/>
      <c r="G10856" s="661"/>
      <c r="H10856" s="662"/>
    </row>
    <row r="10857" spans="1:8" s="240" customFormat="1">
      <c r="A10857" s="270"/>
      <c r="B10857" s="271"/>
      <c r="C10857" s="270"/>
      <c r="D10857" s="272"/>
      <c r="E10857" s="247"/>
      <c r="F10857" s="273"/>
      <c r="G10857" s="661"/>
      <c r="H10857" s="662"/>
    </row>
    <row r="10858" spans="1:8" s="240" customFormat="1">
      <c r="A10858" s="270"/>
      <c r="B10858" s="271"/>
      <c r="C10858" s="270"/>
      <c r="D10858" s="272"/>
      <c r="E10858" s="247"/>
      <c r="F10858" s="273"/>
      <c r="G10858" s="661"/>
      <c r="H10858" s="662"/>
    </row>
    <row r="10859" spans="1:8" s="240" customFormat="1">
      <c r="A10859" s="270"/>
      <c r="B10859" s="271"/>
      <c r="C10859" s="270"/>
      <c r="D10859" s="272"/>
      <c r="E10859" s="247"/>
      <c r="F10859" s="273"/>
      <c r="G10859" s="661"/>
      <c r="H10859" s="662"/>
    </row>
    <row r="10860" spans="1:8" s="240" customFormat="1">
      <c r="A10860" s="270"/>
      <c r="B10860" s="271"/>
      <c r="C10860" s="270"/>
      <c r="D10860" s="272"/>
      <c r="E10860" s="247"/>
      <c r="F10860" s="273"/>
      <c r="G10860" s="661"/>
      <c r="H10860" s="662"/>
    </row>
    <row r="10861" spans="1:8" s="240" customFormat="1">
      <c r="A10861" s="270"/>
      <c r="B10861" s="271"/>
      <c r="C10861" s="270"/>
      <c r="D10861" s="272"/>
      <c r="E10861" s="247"/>
      <c r="F10861" s="273"/>
      <c r="G10861" s="661"/>
      <c r="H10861" s="662"/>
    </row>
    <row r="10862" spans="1:8" s="240" customFormat="1">
      <c r="A10862" s="270"/>
      <c r="B10862" s="271"/>
      <c r="C10862" s="270"/>
      <c r="D10862" s="272"/>
      <c r="E10862" s="247"/>
      <c r="F10862" s="273"/>
      <c r="G10862" s="661"/>
      <c r="H10862" s="662"/>
    </row>
    <row r="10863" spans="1:8" s="240" customFormat="1">
      <c r="A10863" s="270"/>
      <c r="B10863" s="271"/>
      <c r="C10863" s="270"/>
      <c r="D10863" s="272"/>
      <c r="E10863" s="247"/>
      <c r="F10863" s="273"/>
      <c r="G10863" s="661"/>
      <c r="H10863" s="662"/>
    </row>
    <row r="10864" spans="1:8" s="240" customFormat="1">
      <c r="A10864" s="270"/>
      <c r="B10864" s="271"/>
      <c r="C10864" s="270"/>
      <c r="D10864" s="272"/>
      <c r="E10864" s="247"/>
      <c r="F10864" s="273"/>
      <c r="G10864" s="661"/>
      <c r="H10864" s="662"/>
    </row>
    <row r="10865" spans="1:8" s="240" customFormat="1">
      <c r="A10865" s="270"/>
      <c r="B10865" s="271"/>
      <c r="C10865" s="270"/>
      <c r="D10865" s="272"/>
      <c r="E10865" s="247"/>
      <c r="F10865" s="273"/>
      <c r="G10865" s="661"/>
      <c r="H10865" s="662"/>
    </row>
    <row r="10866" spans="1:8" s="240" customFormat="1">
      <c r="A10866" s="270"/>
      <c r="B10866" s="271"/>
      <c r="C10866" s="270"/>
      <c r="D10866" s="272"/>
      <c r="E10866" s="247"/>
      <c r="F10866" s="273"/>
      <c r="G10866" s="661"/>
      <c r="H10866" s="662"/>
    </row>
    <row r="10867" spans="1:8" s="240" customFormat="1">
      <c r="A10867" s="270"/>
      <c r="B10867" s="271"/>
      <c r="C10867" s="270"/>
      <c r="D10867" s="272"/>
      <c r="E10867" s="247"/>
      <c r="F10867" s="273"/>
      <c r="G10867" s="661"/>
      <c r="H10867" s="662"/>
    </row>
    <row r="10868" spans="1:8" s="240" customFormat="1">
      <c r="A10868" s="270"/>
      <c r="B10868" s="271"/>
      <c r="C10868" s="270"/>
      <c r="D10868" s="272"/>
      <c r="E10868" s="247"/>
      <c r="F10868" s="273"/>
      <c r="G10868" s="661"/>
      <c r="H10868" s="662"/>
    </row>
    <row r="10869" spans="1:8" s="240" customFormat="1">
      <c r="A10869" s="270"/>
      <c r="B10869" s="271"/>
      <c r="C10869" s="270"/>
      <c r="D10869" s="272"/>
      <c r="E10869" s="247"/>
      <c r="F10869" s="273"/>
      <c r="G10869" s="661"/>
      <c r="H10869" s="662"/>
    </row>
    <row r="10870" spans="1:8" s="240" customFormat="1">
      <c r="A10870" s="270"/>
      <c r="B10870" s="271"/>
      <c r="C10870" s="270"/>
      <c r="D10870" s="272"/>
      <c r="E10870" s="247"/>
      <c r="F10870" s="273"/>
      <c r="G10870" s="661"/>
      <c r="H10870" s="662"/>
    </row>
    <row r="10871" spans="1:8" s="240" customFormat="1">
      <c r="A10871" s="270"/>
      <c r="B10871" s="271"/>
      <c r="C10871" s="270"/>
      <c r="D10871" s="272"/>
      <c r="E10871" s="247"/>
      <c r="F10871" s="273"/>
      <c r="G10871" s="661"/>
      <c r="H10871" s="662"/>
    </row>
    <row r="10872" spans="1:8" s="240" customFormat="1">
      <c r="A10872" s="270"/>
      <c r="B10872" s="271"/>
      <c r="C10872" s="270"/>
      <c r="D10872" s="272"/>
      <c r="E10872" s="247"/>
      <c r="F10872" s="273"/>
      <c r="G10872" s="661"/>
      <c r="H10872" s="662"/>
    </row>
    <row r="10873" spans="1:8" s="240" customFormat="1">
      <c r="A10873" s="270"/>
      <c r="B10873" s="271"/>
      <c r="C10873" s="270"/>
      <c r="D10873" s="272"/>
      <c r="E10873" s="247"/>
      <c r="F10873" s="273"/>
      <c r="G10873" s="661"/>
      <c r="H10873" s="662"/>
    </row>
    <row r="10874" spans="1:8" s="240" customFormat="1">
      <c r="A10874" s="270"/>
      <c r="B10874" s="271"/>
      <c r="C10874" s="270"/>
      <c r="D10874" s="272"/>
      <c r="E10874" s="247"/>
      <c r="F10874" s="273"/>
      <c r="G10874" s="661"/>
      <c r="H10874" s="662"/>
    </row>
    <row r="10875" spans="1:8" s="240" customFormat="1">
      <c r="A10875" s="270"/>
      <c r="B10875" s="271"/>
      <c r="C10875" s="270"/>
      <c r="D10875" s="272"/>
      <c r="E10875" s="247"/>
      <c r="F10875" s="273"/>
      <c r="G10875" s="661"/>
      <c r="H10875" s="662"/>
    </row>
    <row r="10876" spans="1:8" s="240" customFormat="1">
      <c r="A10876" s="270"/>
      <c r="B10876" s="271"/>
      <c r="C10876" s="270"/>
      <c r="D10876" s="272"/>
      <c r="E10876" s="247"/>
      <c r="F10876" s="273"/>
      <c r="G10876" s="661"/>
      <c r="H10876" s="662"/>
    </row>
    <row r="10877" spans="1:8" s="240" customFormat="1">
      <c r="A10877" s="270"/>
      <c r="B10877" s="271"/>
      <c r="C10877" s="270"/>
      <c r="D10877" s="272"/>
      <c r="E10877" s="247"/>
      <c r="F10877" s="273"/>
      <c r="G10877" s="661"/>
      <c r="H10877" s="662"/>
    </row>
    <row r="10878" spans="1:8" s="240" customFormat="1">
      <c r="A10878" s="270"/>
      <c r="B10878" s="271"/>
      <c r="C10878" s="270"/>
      <c r="D10878" s="272"/>
      <c r="E10878" s="247"/>
      <c r="F10878" s="273"/>
      <c r="G10878" s="661"/>
      <c r="H10878" s="662"/>
    </row>
    <row r="10879" spans="1:8" s="240" customFormat="1">
      <c r="A10879" s="270"/>
      <c r="B10879" s="271"/>
      <c r="C10879" s="270"/>
      <c r="D10879" s="272"/>
      <c r="E10879" s="247"/>
      <c r="F10879" s="273"/>
      <c r="G10879" s="661"/>
      <c r="H10879" s="662"/>
    </row>
    <row r="10880" spans="1:8" s="240" customFormat="1">
      <c r="A10880" s="270"/>
      <c r="B10880" s="271"/>
      <c r="C10880" s="270"/>
      <c r="D10880" s="272"/>
      <c r="E10880" s="247"/>
      <c r="F10880" s="273"/>
      <c r="G10880" s="661"/>
      <c r="H10880" s="662"/>
    </row>
    <row r="10881" spans="1:8" s="240" customFormat="1">
      <c r="A10881" s="270"/>
      <c r="B10881" s="271"/>
      <c r="C10881" s="270"/>
      <c r="D10881" s="272"/>
      <c r="E10881" s="247"/>
      <c r="F10881" s="273"/>
      <c r="G10881" s="661"/>
      <c r="H10881" s="662"/>
    </row>
    <row r="10882" spans="1:8" s="240" customFormat="1">
      <c r="A10882" s="270"/>
      <c r="B10882" s="271"/>
      <c r="C10882" s="270"/>
      <c r="D10882" s="272"/>
      <c r="E10882" s="247"/>
      <c r="F10882" s="273"/>
      <c r="G10882" s="661"/>
      <c r="H10882" s="662"/>
    </row>
    <row r="10883" spans="1:8" s="240" customFormat="1">
      <c r="A10883" s="270"/>
      <c r="B10883" s="271"/>
      <c r="C10883" s="270"/>
      <c r="D10883" s="272"/>
      <c r="E10883" s="247"/>
      <c r="F10883" s="273"/>
      <c r="G10883" s="661"/>
      <c r="H10883" s="662"/>
    </row>
    <row r="10884" spans="1:8" s="240" customFormat="1">
      <c r="A10884" s="270"/>
      <c r="B10884" s="271"/>
      <c r="C10884" s="270"/>
      <c r="D10884" s="272"/>
      <c r="E10884" s="247"/>
      <c r="F10884" s="273"/>
      <c r="G10884" s="661"/>
      <c r="H10884" s="662"/>
    </row>
    <row r="10885" spans="1:8" s="240" customFormat="1">
      <c r="A10885" s="270"/>
      <c r="B10885" s="271"/>
      <c r="C10885" s="270"/>
      <c r="D10885" s="272"/>
      <c r="E10885" s="247"/>
      <c r="F10885" s="273"/>
      <c r="G10885" s="661"/>
      <c r="H10885" s="662"/>
    </row>
    <row r="10886" spans="1:8" s="240" customFormat="1">
      <c r="A10886" s="270"/>
      <c r="B10886" s="271"/>
      <c r="C10886" s="270"/>
      <c r="D10886" s="272"/>
      <c r="E10886" s="247"/>
      <c r="F10886" s="273"/>
      <c r="G10886" s="661"/>
      <c r="H10886" s="662"/>
    </row>
    <row r="10887" spans="1:8" s="240" customFormat="1">
      <c r="A10887" s="270"/>
      <c r="B10887" s="271"/>
      <c r="C10887" s="270"/>
      <c r="D10887" s="272"/>
      <c r="E10887" s="247"/>
      <c r="F10887" s="273"/>
      <c r="G10887" s="661"/>
      <c r="H10887" s="662"/>
    </row>
    <row r="10888" spans="1:8" s="240" customFormat="1">
      <c r="A10888" s="270"/>
      <c r="B10888" s="271"/>
      <c r="C10888" s="270"/>
      <c r="D10888" s="272"/>
      <c r="E10888" s="247"/>
      <c r="F10888" s="273"/>
      <c r="G10888" s="661"/>
      <c r="H10888" s="662"/>
    </row>
    <row r="10889" spans="1:8" s="240" customFormat="1">
      <c r="A10889" s="270"/>
      <c r="B10889" s="271"/>
      <c r="C10889" s="270"/>
      <c r="D10889" s="272"/>
      <c r="E10889" s="247"/>
      <c r="F10889" s="273"/>
      <c r="G10889" s="661"/>
      <c r="H10889" s="662"/>
    </row>
    <row r="10890" spans="1:8" s="240" customFormat="1">
      <c r="A10890" s="270"/>
      <c r="B10890" s="271"/>
      <c r="C10890" s="270"/>
      <c r="D10890" s="272"/>
      <c r="E10890" s="247"/>
      <c r="F10890" s="273"/>
      <c r="G10890" s="661"/>
      <c r="H10890" s="662"/>
    </row>
    <row r="10891" spans="1:8" s="240" customFormat="1">
      <c r="A10891" s="270"/>
      <c r="B10891" s="271"/>
      <c r="C10891" s="270"/>
      <c r="D10891" s="272"/>
      <c r="E10891" s="247"/>
      <c r="F10891" s="273"/>
      <c r="G10891" s="661"/>
      <c r="H10891" s="662"/>
    </row>
    <row r="10892" spans="1:8" s="240" customFormat="1">
      <c r="A10892" s="270"/>
      <c r="B10892" s="271"/>
      <c r="C10892" s="270"/>
      <c r="D10892" s="272"/>
      <c r="E10892" s="247"/>
      <c r="F10892" s="273"/>
      <c r="G10892" s="661"/>
      <c r="H10892" s="662"/>
    </row>
    <row r="10893" spans="1:8" s="240" customFormat="1">
      <c r="A10893" s="270"/>
      <c r="B10893" s="271"/>
      <c r="C10893" s="270"/>
      <c r="D10893" s="272"/>
      <c r="E10893" s="247"/>
      <c r="F10893" s="273"/>
      <c r="G10893" s="661"/>
      <c r="H10893" s="662"/>
    </row>
    <row r="10894" spans="1:8" s="240" customFormat="1">
      <c r="A10894" s="270"/>
      <c r="B10894" s="271"/>
      <c r="C10894" s="270"/>
      <c r="D10894" s="272"/>
      <c r="E10894" s="247"/>
      <c r="F10894" s="273"/>
      <c r="G10894" s="661"/>
      <c r="H10894" s="662"/>
    </row>
    <row r="10895" spans="1:8" s="240" customFormat="1">
      <c r="A10895" s="270"/>
      <c r="B10895" s="271"/>
      <c r="C10895" s="270"/>
      <c r="D10895" s="272"/>
      <c r="E10895" s="247"/>
      <c r="F10895" s="273"/>
      <c r="G10895" s="661"/>
      <c r="H10895" s="662"/>
    </row>
    <row r="10896" spans="1:8" s="240" customFormat="1">
      <c r="A10896" s="270"/>
      <c r="B10896" s="271"/>
      <c r="C10896" s="270"/>
      <c r="D10896" s="272"/>
      <c r="E10896" s="247"/>
      <c r="F10896" s="273"/>
      <c r="G10896" s="661"/>
      <c r="H10896" s="662"/>
    </row>
    <row r="10897" spans="1:8" s="240" customFormat="1">
      <c r="A10897" s="270"/>
      <c r="B10897" s="271"/>
      <c r="C10897" s="270"/>
      <c r="D10897" s="272"/>
      <c r="E10897" s="247"/>
      <c r="F10897" s="273"/>
      <c r="G10897" s="661"/>
      <c r="H10897" s="662"/>
    </row>
    <row r="10898" spans="1:8" s="240" customFormat="1">
      <c r="A10898" s="270"/>
      <c r="B10898" s="271"/>
      <c r="C10898" s="270"/>
      <c r="D10898" s="272"/>
      <c r="E10898" s="247"/>
      <c r="F10898" s="273"/>
      <c r="G10898" s="661"/>
      <c r="H10898" s="662"/>
    </row>
    <row r="10899" spans="1:8" s="240" customFormat="1">
      <c r="A10899" s="270"/>
      <c r="B10899" s="271"/>
      <c r="C10899" s="270"/>
      <c r="D10899" s="272"/>
      <c r="E10899" s="247"/>
      <c r="F10899" s="273"/>
      <c r="G10899" s="661"/>
      <c r="H10899" s="662"/>
    </row>
    <row r="10900" spans="1:8" s="240" customFormat="1">
      <c r="A10900" s="270"/>
      <c r="B10900" s="271"/>
      <c r="C10900" s="270"/>
      <c r="D10900" s="272"/>
      <c r="E10900" s="247"/>
      <c r="F10900" s="273"/>
      <c r="G10900" s="661"/>
      <c r="H10900" s="662"/>
    </row>
    <row r="10901" spans="1:8" s="240" customFormat="1">
      <c r="A10901" s="270"/>
      <c r="B10901" s="271"/>
      <c r="C10901" s="270"/>
      <c r="D10901" s="272"/>
      <c r="E10901" s="247"/>
      <c r="F10901" s="273"/>
      <c r="G10901" s="661"/>
      <c r="H10901" s="662"/>
    </row>
    <row r="10902" spans="1:8" s="240" customFormat="1">
      <c r="A10902" s="270"/>
      <c r="B10902" s="271"/>
      <c r="C10902" s="270"/>
      <c r="D10902" s="272"/>
      <c r="E10902" s="247"/>
      <c r="F10902" s="273"/>
      <c r="G10902" s="661"/>
      <c r="H10902" s="662"/>
    </row>
    <row r="10903" spans="1:8" s="240" customFormat="1">
      <c r="A10903" s="270"/>
      <c r="B10903" s="271"/>
      <c r="C10903" s="270"/>
      <c r="D10903" s="272"/>
      <c r="E10903" s="247"/>
      <c r="F10903" s="273"/>
      <c r="G10903" s="661"/>
      <c r="H10903" s="662"/>
    </row>
    <row r="10904" spans="1:8" s="240" customFormat="1">
      <c r="A10904" s="270"/>
      <c r="B10904" s="271"/>
      <c r="C10904" s="270"/>
      <c r="D10904" s="272"/>
      <c r="E10904" s="247"/>
      <c r="F10904" s="273"/>
      <c r="G10904" s="661"/>
      <c r="H10904" s="662"/>
    </row>
    <row r="10905" spans="1:8" s="240" customFormat="1">
      <c r="A10905" s="270"/>
      <c r="B10905" s="271"/>
      <c r="C10905" s="270"/>
      <c r="D10905" s="272"/>
      <c r="E10905" s="247"/>
      <c r="F10905" s="273"/>
      <c r="G10905" s="661"/>
      <c r="H10905" s="662"/>
    </row>
    <row r="10906" spans="1:8" s="240" customFormat="1">
      <c r="A10906" s="270"/>
      <c r="B10906" s="271"/>
      <c r="C10906" s="270"/>
      <c r="D10906" s="272"/>
      <c r="E10906" s="247"/>
      <c r="F10906" s="273"/>
      <c r="G10906" s="661"/>
      <c r="H10906" s="662"/>
    </row>
    <row r="10907" spans="1:8" s="240" customFormat="1">
      <c r="A10907" s="270"/>
      <c r="B10907" s="271"/>
      <c r="C10907" s="270"/>
      <c r="D10907" s="272"/>
      <c r="E10907" s="247"/>
      <c r="F10907" s="273"/>
      <c r="G10907" s="661"/>
      <c r="H10907" s="662"/>
    </row>
    <row r="10908" spans="1:8" s="240" customFormat="1">
      <c r="A10908" s="270"/>
      <c r="B10908" s="271"/>
      <c r="C10908" s="270"/>
      <c r="D10908" s="272"/>
      <c r="E10908" s="247"/>
      <c r="F10908" s="273"/>
      <c r="G10908" s="661"/>
      <c r="H10908" s="662"/>
    </row>
    <row r="10909" spans="1:8" s="240" customFormat="1">
      <c r="A10909" s="270"/>
      <c r="B10909" s="271"/>
      <c r="C10909" s="270"/>
      <c r="D10909" s="272"/>
      <c r="E10909" s="247"/>
      <c r="F10909" s="273"/>
      <c r="G10909" s="661"/>
      <c r="H10909" s="662"/>
    </row>
    <row r="10910" spans="1:8" s="240" customFormat="1">
      <c r="A10910" s="270"/>
      <c r="B10910" s="271"/>
      <c r="C10910" s="270"/>
      <c r="D10910" s="272"/>
      <c r="E10910" s="247"/>
      <c r="F10910" s="273"/>
      <c r="G10910" s="661"/>
      <c r="H10910" s="662"/>
    </row>
    <row r="10911" spans="1:8" s="240" customFormat="1">
      <c r="A10911" s="270"/>
      <c r="B10911" s="271"/>
      <c r="C10911" s="270"/>
      <c r="D10911" s="272"/>
      <c r="E10911" s="247"/>
      <c r="F10911" s="273"/>
      <c r="G10911" s="661"/>
      <c r="H10911" s="662"/>
    </row>
    <row r="10912" spans="1:8" s="240" customFormat="1">
      <c r="A10912" s="270"/>
      <c r="B10912" s="271"/>
      <c r="C10912" s="270"/>
      <c r="D10912" s="272"/>
      <c r="E10912" s="247"/>
      <c r="F10912" s="273"/>
      <c r="G10912" s="661"/>
      <c r="H10912" s="662"/>
    </row>
    <row r="10913" spans="1:8" s="240" customFormat="1">
      <c r="A10913" s="270"/>
      <c r="B10913" s="271"/>
      <c r="C10913" s="270"/>
      <c r="D10913" s="272"/>
      <c r="E10913" s="247"/>
      <c r="F10913" s="273"/>
      <c r="G10913" s="661"/>
      <c r="H10913" s="662"/>
    </row>
    <row r="10914" spans="1:8" s="240" customFormat="1">
      <c r="A10914" s="270"/>
      <c r="B10914" s="271"/>
      <c r="C10914" s="270"/>
      <c r="D10914" s="272"/>
      <c r="E10914" s="247"/>
      <c r="F10914" s="273"/>
      <c r="G10914" s="661"/>
      <c r="H10914" s="662"/>
    </row>
    <row r="10915" spans="1:8" s="240" customFormat="1">
      <c r="A10915" s="270"/>
      <c r="B10915" s="271"/>
      <c r="C10915" s="270"/>
      <c r="D10915" s="272"/>
      <c r="E10915" s="247"/>
      <c r="F10915" s="273"/>
      <c r="G10915" s="661"/>
      <c r="H10915" s="662"/>
    </row>
    <row r="10916" spans="1:8" s="240" customFormat="1">
      <c r="A10916" s="270"/>
      <c r="B10916" s="271"/>
      <c r="C10916" s="270"/>
      <c r="D10916" s="272"/>
      <c r="E10916" s="247"/>
      <c r="F10916" s="273"/>
      <c r="G10916" s="661"/>
      <c r="H10916" s="662"/>
    </row>
    <row r="10917" spans="1:8" s="240" customFormat="1">
      <c r="A10917" s="270"/>
      <c r="B10917" s="271"/>
      <c r="C10917" s="270"/>
      <c r="D10917" s="272"/>
      <c r="E10917" s="247"/>
      <c r="F10917" s="273"/>
      <c r="G10917" s="661"/>
      <c r="H10917" s="662"/>
    </row>
    <row r="10918" spans="1:8" s="240" customFormat="1">
      <c r="A10918" s="270"/>
      <c r="B10918" s="271"/>
      <c r="C10918" s="270"/>
      <c r="D10918" s="272"/>
      <c r="E10918" s="247"/>
      <c r="F10918" s="273"/>
      <c r="G10918" s="661"/>
      <c r="H10918" s="662"/>
    </row>
    <row r="10919" spans="1:8" s="240" customFormat="1">
      <c r="A10919" s="270"/>
      <c r="B10919" s="271"/>
      <c r="C10919" s="270"/>
      <c r="D10919" s="272"/>
      <c r="E10919" s="247"/>
      <c r="F10919" s="273"/>
      <c r="G10919" s="661"/>
      <c r="H10919" s="662"/>
    </row>
    <row r="10920" spans="1:8" s="240" customFormat="1">
      <c r="A10920" s="270"/>
      <c r="B10920" s="271"/>
      <c r="C10920" s="270"/>
      <c r="D10920" s="272"/>
      <c r="E10920" s="247"/>
      <c r="F10920" s="273"/>
      <c r="G10920" s="661"/>
      <c r="H10920" s="662"/>
    </row>
    <row r="10921" spans="1:8" s="240" customFormat="1">
      <c r="A10921" s="270"/>
      <c r="B10921" s="271"/>
      <c r="C10921" s="270"/>
      <c r="D10921" s="272"/>
      <c r="E10921" s="247"/>
      <c r="F10921" s="273"/>
      <c r="G10921" s="661"/>
      <c r="H10921" s="662"/>
    </row>
    <row r="10922" spans="1:8" s="240" customFormat="1">
      <c r="A10922" s="270"/>
      <c r="B10922" s="271"/>
      <c r="C10922" s="270"/>
      <c r="D10922" s="272"/>
      <c r="E10922" s="247"/>
      <c r="F10922" s="273"/>
      <c r="G10922" s="661"/>
      <c r="H10922" s="662"/>
    </row>
    <row r="10923" spans="1:8" s="240" customFormat="1">
      <c r="A10923" s="270"/>
      <c r="B10923" s="271"/>
      <c r="C10923" s="270"/>
      <c r="D10923" s="272"/>
      <c r="E10923" s="247"/>
      <c r="F10923" s="273"/>
      <c r="G10923" s="661"/>
      <c r="H10923" s="662"/>
    </row>
    <row r="10924" spans="1:8" s="240" customFormat="1">
      <c r="A10924" s="270"/>
      <c r="B10924" s="271"/>
      <c r="C10924" s="270"/>
      <c r="D10924" s="272"/>
      <c r="E10924" s="247"/>
      <c r="F10924" s="273"/>
      <c r="G10924" s="661"/>
      <c r="H10924" s="662"/>
    </row>
    <row r="10925" spans="1:8" s="240" customFormat="1">
      <c r="A10925" s="270"/>
      <c r="B10925" s="271"/>
      <c r="C10925" s="270"/>
      <c r="D10925" s="272"/>
      <c r="E10925" s="247"/>
      <c r="F10925" s="273"/>
      <c r="G10925" s="661"/>
      <c r="H10925" s="662"/>
    </row>
    <row r="10926" spans="1:8" s="240" customFormat="1">
      <c r="A10926" s="270"/>
      <c r="B10926" s="271"/>
      <c r="C10926" s="270"/>
      <c r="D10926" s="272"/>
      <c r="E10926" s="247"/>
      <c r="F10926" s="273"/>
      <c r="G10926" s="661"/>
      <c r="H10926" s="662"/>
    </row>
    <row r="10927" spans="1:8" s="240" customFormat="1">
      <c r="A10927" s="270"/>
      <c r="B10927" s="271"/>
      <c r="C10927" s="270"/>
      <c r="D10927" s="272"/>
      <c r="E10927" s="247"/>
      <c r="F10927" s="273"/>
      <c r="G10927" s="661"/>
      <c r="H10927" s="662"/>
    </row>
    <row r="10928" spans="1:8" s="240" customFormat="1">
      <c r="A10928" s="270"/>
      <c r="B10928" s="271"/>
      <c r="C10928" s="270"/>
      <c r="D10928" s="272"/>
      <c r="E10928" s="247"/>
      <c r="F10928" s="273"/>
      <c r="G10928" s="661"/>
      <c r="H10928" s="662"/>
    </row>
    <row r="10929" spans="1:8" s="240" customFormat="1">
      <c r="A10929" s="270"/>
      <c r="B10929" s="271"/>
      <c r="C10929" s="270"/>
      <c r="D10929" s="272"/>
      <c r="E10929" s="247"/>
      <c r="F10929" s="273"/>
      <c r="G10929" s="661"/>
      <c r="H10929" s="662"/>
    </row>
    <row r="10930" spans="1:8" s="240" customFormat="1">
      <c r="A10930" s="270"/>
      <c r="B10930" s="271"/>
      <c r="C10930" s="270"/>
      <c r="D10930" s="272"/>
      <c r="E10930" s="247"/>
      <c r="F10930" s="273"/>
      <c r="G10930" s="661"/>
      <c r="H10930" s="662"/>
    </row>
    <row r="10931" spans="1:8" s="240" customFormat="1">
      <c r="A10931" s="270"/>
      <c r="B10931" s="271"/>
      <c r="C10931" s="270"/>
      <c r="D10931" s="272"/>
      <c r="E10931" s="247"/>
      <c r="F10931" s="273"/>
      <c r="G10931" s="661"/>
      <c r="H10931" s="662"/>
    </row>
    <row r="10932" spans="1:8" s="240" customFormat="1">
      <c r="A10932" s="270"/>
      <c r="B10932" s="271"/>
      <c r="C10932" s="270"/>
      <c r="D10932" s="272"/>
      <c r="E10932" s="247"/>
      <c r="F10932" s="273"/>
      <c r="G10932" s="661"/>
      <c r="H10932" s="662"/>
    </row>
    <row r="10933" spans="1:8" s="240" customFormat="1">
      <c r="A10933" s="270"/>
      <c r="B10933" s="271"/>
      <c r="C10933" s="270"/>
      <c r="D10933" s="272"/>
      <c r="E10933" s="247"/>
      <c r="F10933" s="273"/>
      <c r="G10933" s="661"/>
      <c r="H10933" s="662"/>
    </row>
    <row r="10934" spans="1:8" s="240" customFormat="1">
      <c r="A10934" s="270"/>
      <c r="B10934" s="271"/>
      <c r="C10934" s="270"/>
      <c r="D10934" s="272"/>
      <c r="E10934" s="247"/>
      <c r="F10934" s="273"/>
      <c r="G10934" s="661"/>
      <c r="H10934" s="662"/>
    </row>
    <row r="10935" spans="1:8" s="240" customFormat="1">
      <c r="A10935" s="270"/>
      <c r="B10935" s="271"/>
      <c r="C10935" s="270"/>
      <c r="D10935" s="272"/>
      <c r="E10935" s="247"/>
      <c r="F10935" s="273"/>
      <c r="G10935" s="661"/>
      <c r="H10935" s="662"/>
    </row>
    <row r="10936" spans="1:8" s="240" customFormat="1">
      <c r="A10936" s="270"/>
      <c r="B10936" s="271"/>
      <c r="C10936" s="270"/>
      <c r="D10936" s="272"/>
      <c r="E10936" s="247"/>
      <c r="F10936" s="273"/>
      <c r="G10936" s="661"/>
      <c r="H10936" s="662"/>
    </row>
    <row r="10937" spans="1:8" s="240" customFormat="1">
      <c r="A10937" s="270"/>
      <c r="B10937" s="271"/>
      <c r="C10937" s="270"/>
      <c r="D10937" s="272"/>
      <c r="E10937" s="247"/>
      <c r="F10937" s="273"/>
      <c r="G10937" s="661"/>
      <c r="H10937" s="662"/>
    </row>
    <row r="10938" spans="1:8" s="240" customFormat="1">
      <c r="A10938" s="270"/>
      <c r="B10938" s="271"/>
      <c r="C10938" s="270"/>
      <c r="D10938" s="272"/>
      <c r="E10938" s="247"/>
      <c r="F10938" s="273"/>
      <c r="G10938" s="661"/>
      <c r="H10938" s="662"/>
    </row>
    <row r="10939" spans="1:8" s="240" customFormat="1">
      <c r="A10939" s="270"/>
      <c r="B10939" s="271"/>
      <c r="C10939" s="270"/>
      <c r="D10939" s="272"/>
      <c r="E10939" s="247"/>
      <c r="F10939" s="273"/>
      <c r="G10939" s="661"/>
      <c r="H10939" s="662"/>
    </row>
    <row r="10940" spans="1:8" s="240" customFormat="1">
      <c r="A10940" s="270"/>
      <c r="B10940" s="271"/>
      <c r="C10940" s="270"/>
      <c r="D10940" s="272"/>
      <c r="E10940" s="247"/>
      <c r="F10940" s="273"/>
      <c r="G10940" s="661"/>
      <c r="H10940" s="662"/>
    </row>
    <row r="10941" spans="1:8" s="240" customFormat="1">
      <c r="A10941" s="270"/>
      <c r="B10941" s="271"/>
      <c r="C10941" s="270"/>
      <c r="D10941" s="272"/>
      <c r="E10941" s="247"/>
      <c r="F10941" s="273"/>
      <c r="G10941" s="661"/>
      <c r="H10941" s="662"/>
    </row>
    <row r="10942" spans="1:8" s="240" customFormat="1">
      <c r="A10942" s="270"/>
      <c r="B10942" s="271"/>
      <c r="C10942" s="270"/>
      <c r="D10942" s="272"/>
      <c r="E10942" s="247"/>
      <c r="F10942" s="273"/>
      <c r="G10942" s="661"/>
      <c r="H10942" s="662"/>
    </row>
    <row r="10943" spans="1:8" s="240" customFormat="1">
      <c r="A10943" s="270"/>
      <c r="B10943" s="271"/>
      <c r="C10943" s="270"/>
      <c r="D10943" s="272"/>
      <c r="E10943" s="247"/>
      <c r="F10943" s="273"/>
      <c r="G10943" s="661"/>
      <c r="H10943" s="662"/>
    </row>
    <row r="10944" spans="1:8" s="240" customFormat="1">
      <c r="A10944" s="270"/>
      <c r="B10944" s="271"/>
      <c r="C10944" s="270"/>
      <c r="D10944" s="272"/>
      <c r="E10944" s="247"/>
      <c r="F10944" s="273"/>
      <c r="G10944" s="661"/>
      <c r="H10944" s="662"/>
    </row>
    <row r="10945" spans="1:8" s="240" customFormat="1">
      <c r="A10945" s="270"/>
      <c r="B10945" s="271"/>
      <c r="C10945" s="270"/>
      <c r="D10945" s="272"/>
      <c r="E10945" s="247"/>
      <c r="F10945" s="273"/>
      <c r="G10945" s="661"/>
      <c r="H10945" s="662"/>
    </row>
    <row r="10946" spans="1:8" s="240" customFormat="1">
      <c r="A10946" s="270"/>
      <c r="B10946" s="271"/>
      <c r="C10946" s="270"/>
      <c r="D10946" s="272"/>
      <c r="E10946" s="247"/>
      <c r="F10946" s="273"/>
      <c r="G10946" s="661"/>
      <c r="H10946" s="662"/>
    </row>
    <row r="10947" spans="1:8" s="240" customFormat="1">
      <c r="A10947" s="270"/>
      <c r="B10947" s="271"/>
      <c r="C10947" s="270"/>
      <c r="D10947" s="272"/>
      <c r="E10947" s="247"/>
      <c r="F10947" s="273"/>
      <c r="G10947" s="661"/>
      <c r="H10947" s="662"/>
    </row>
    <row r="10948" spans="1:8" s="240" customFormat="1">
      <c r="A10948" s="270"/>
      <c r="B10948" s="271"/>
      <c r="C10948" s="270"/>
      <c r="D10948" s="272"/>
      <c r="E10948" s="247"/>
      <c r="F10948" s="273"/>
      <c r="G10948" s="661"/>
      <c r="H10948" s="662"/>
    </row>
    <row r="10949" spans="1:8" s="240" customFormat="1">
      <c r="A10949" s="270"/>
      <c r="B10949" s="271"/>
      <c r="C10949" s="270"/>
      <c r="D10949" s="272"/>
      <c r="E10949" s="247"/>
      <c r="F10949" s="273"/>
      <c r="G10949" s="661"/>
      <c r="H10949" s="662"/>
    </row>
    <row r="10950" spans="1:8" s="240" customFormat="1">
      <c r="A10950" s="270"/>
      <c r="B10950" s="271"/>
      <c r="C10950" s="270"/>
      <c r="D10950" s="272"/>
      <c r="E10950" s="247"/>
      <c r="F10950" s="273"/>
      <c r="G10950" s="661"/>
      <c r="H10950" s="662"/>
    </row>
    <row r="10951" spans="1:8" s="240" customFormat="1">
      <c r="A10951" s="270"/>
      <c r="B10951" s="271"/>
      <c r="C10951" s="270"/>
      <c r="D10951" s="272"/>
      <c r="E10951" s="247"/>
      <c r="F10951" s="273"/>
      <c r="G10951" s="661"/>
      <c r="H10951" s="662"/>
    </row>
    <row r="10952" spans="1:8" s="240" customFormat="1">
      <c r="A10952" s="270"/>
      <c r="B10952" s="271"/>
      <c r="C10952" s="270"/>
      <c r="D10952" s="272"/>
      <c r="E10952" s="247"/>
      <c r="F10952" s="273"/>
      <c r="G10952" s="661"/>
      <c r="H10952" s="662"/>
    </row>
    <row r="10953" spans="1:8" s="240" customFormat="1">
      <c r="A10953" s="270"/>
      <c r="B10953" s="271"/>
      <c r="C10953" s="270"/>
      <c r="D10953" s="272"/>
      <c r="E10953" s="247"/>
      <c r="F10953" s="273"/>
      <c r="G10953" s="661"/>
      <c r="H10953" s="662"/>
    </row>
    <row r="10954" spans="1:8" s="240" customFormat="1">
      <c r="A10954" s="270"/>
      <c r="B10954" s="271"/>
      <c r="C10954" s="270"/>
      <c r="D10954" s="272"/>
      <c r="E10954" s="247"/>
      <c r="F10954" s="273"/>
      <c r="G10954" s="661"/>
      <c r="H10954" s="662"/>
    </row>
    <row r="10955" spans="1:8" s="240" customFormat="1">
      <c r="A10955" s="270"/>
      <c r="B10955" s="271"/>
      <c r="C10955" s="270"/>
      <c r="D10955" s="272"/>
      <c r="E10955" s="247"/>
      <c r="F10955" s="273"/>
      <c r="G10955" s="661"/>
      <c r="H10955" s="662"/>
    </row>
    <row r="10956" spans="1:8" s="240" customFormat="1">
      <c r="A10956" s="270"/>
      <c r="B10956" s="271"/>
      <c r="C10956" s="270"/>
      <c r="D10956" s="272"/>
      <c r="E10956" s="247"/>
      <c r="F10956" s="273"/>
      <c r="G10956" s="661"/>
      <c r="H10956" s="662"/>
    </row>
    <row r="10957" spans="1:8" s="240" customFormat="1">
      <c r="A10957" s="270"/>
      <c r="B10957" s="271"/>
      <c r="C10957" s="270"/>
      <c r="D10957" s="272"/>
      <c r="E10957" s="247"/>
      <c r="F10957" s="273"/>
      <c r="G10957" s="661"/>
      <c r="H10957" s="662"/>
    </row>
    <row r="10958" spans="1:8" s="240" customFormat="1">
      <c r="A10958" s="270"/>
      <c r="B10958" s="271"/>
      <c r="C10958" s="270"/>
      <c r="D10958" s="272"/>
      <c r="E10958" s="247"/>
      <c r="F10958" s="273"/>
      <c r="G10958" s="661"/>
      <c r="H10958" s="662"/>
    </row>
    <row r="10959" spans="1:8" s="240" customFormat="1">
      <c r="A10959" s="270"/>
      <c r="B10959" s="271"/>
      <c r="C10959" s="270"/>
      <c r="D10959" s="272"/>
      <c r="E10959" s="247"/>
      <c r="F10959" s="273"/>
      <c r="G10959" s="661"/>
      <c r="H10959" s="662"/>
    </row>
    <row r="10960" spans="1:8" s="240" customFormat="1">
      <c r="A10960" s="270"/>
      <c r="B10960" s="271"/>
      <c r="C10960" s="270"/>
      <c r="D10960" s="272"/>
      <c r="E10960" s="247"/>
      <c r="F10960" s="273"/>
      <c r="G10960" s="661"/>
      <c r="H10960" s="662"/>
    </row>
    <row r="10961" spans="1:8" s="240" customFormat="1">
      <c r="A10961" s="270"/>
      <c r="B10961" s="271"/>
      <c r="C10961" s="270"/>
      <c r="D10961" s="272"/>
      <c r="E10961" s="247"/>
      <c r="F10961" s="273"/>
      <c r="G10961" s="661"/>
      <c r="H10961" s="662"/>
    </row>
    <row r="10962" spans="1:8" s="240" customFormat="1">
      <c r="A10962" s="270"/>
      <c r="B10962" s="271"/>
      <c r="C10962" s="270"/>
      <c r="D10962" s="272"/>
      <c r="E10962" s="247"/>
      <c r="F10962" s="273"/>
      <c r="G10962" s="661"/>
      <c r="H10962" s="662"/>
    </row>
    <row r="10963" spans="1:8" s="240" customFormat="1">
      <c r="A10963" s="270"/>
      <c r="B10963" s="271"/>
      <c r="C10963" s="270"/>
      <c r="D10963" s="272"/>
      <c r="E10963" s="247"/>
      <c r="F10963" s="273"/>
      <c r="G10963" s="661"/>
      <c r="H10963" s="662"/>
    </row>
    <row r="10964" spans="1:8" s="240" customFormat="1">
      <c r="A10964" s="270"/>
      <c r="B10964" s="271"/>
      <c r="C10964" s="270"/>
      <c r="D10964" s="272"/>
      <c r="E10964" s="247"/>
      <c r="F10964" s="273"/>
      <c r="G10964" s="661"/>
      <c r="H10964" s="662"/>
    </row>
    <row r="10965" spans="1:8" s="240" customFormat="1">
      <c r="A10965" s="270"/>
      <c r="B10965" s="271"/>
      <c r="C10965" s="270"/>
      <c r="D10965" s="272"/>
      <c r="E10965" s="247"/>
      <c r="F10965" s="273"/>
      <c r="G10965" s="661"/>
      <c r="H10965" s="662"/>
    </row>
    <row r="10966" spans="1:8" s="240" customFormat="1">
      <c r="A10966" s="270"/>
      <c r="B10966" s="271"/>
      <c r="C10966" s="270"/>
      <c r="D10966" s="272"/>
      <c r="E10966" s="247"/>
      <c r="F10966" s="273"/>
      <c r="G10966" s="661"/>
      <c r="H10966" s="662"/>
    </row>
    <row r="10967" spans="1:8" s="240" customFormat="1">
      <c r="A10967" s="270"/>
      <c r="B10967" s="271"/>
      <c r="C10967" s="270"/>
      <c r="D10967" s="272"/>
      <c r="E10967" s="247"/>
      <c r="F10967" s="273"/>
      <c r="G10967" s="661"/>
      <c r="H10967" s="662"/>
    </row>
    <row r="10968" spans="1:8" s="240" customFormat="1">
      <c r="A10968" s="270"/>
      <c r="B10968" s="271"/>
      <c r="C10968" s="270"/>
      <c r="D10968" s="272"/>
      <c r="E10968" s="247"/>
      <c r="F10968" s="273"/>
      <c r="G10968" s="661"/>
      <c r="H10968" s="662"/>
    </row>
    <row r="10969" spans="1:8" s="240" customFormat="1">
      <c r="A10969" s="270"/>
      <c r="B10969" s="271"/>
      <c r="C10969" s="270"/>
      <c r="D10969" s="272"/>
      <c r="E10969" s="247"/>
      <c r="F10969" s="273"/>
      <c r="G10969" s="661"/>
      <c r="H10969" s="662"/>
    </row>
    <row r="10970" spans="1:8" s="240" customFormat="1">
      <c r="A10970" s="270"/>
      <c r="B10970" s="271"/>
      <c r="C10970" s="270"/>
      <c r="D10970" s="272"/>
      <c r="E10970" s="247"/>
      <c r="F10970" s="273"/>
      <c r="G10970" s="661"/>
      <c r="H10970" s="662"/>
    </row>
    <row r="10971" spans="1:8" s="240" customFormat="1">
      <c r="A10971" s="270"/>
      <c r="B10971" s="271"/>
      <c r="C10971" s="270"/>
      <c r="D10971" s="272"/>
      <c r="E10971" s="247"/>
      <c r="F10971" s="273"/>
      <c r="G10971" s="661"/>
      <c r="H10971" s="662"/>
    </row>
    <row r="10972" spans="1:8" s="240" customFormat="1">
      <c r="A10972" s="270"/>
      <c r="B10972" s="271"/>
      <c r="C10972" s="270"/>
      <c r="D10972" s="272"/>
      <c r="E10972" s="247"/>
      <c r="F10972" s="273"/>
      <c r="G10972" s="661"/>
      <c r="H10972" s="662"/>
    </row>
    <row r="10973" spans="1:8" s="240" customFormat="1">
      <c r="A10973" s="270"/>
      <c r="B10973" s="271"/>
      <c r="C10973" s="270"/>
      <c r="D10973" s="272"/>
      <c r="E10973" s="247"/>
      <c r="F10973" s="273"/>
      <c r="G10973" s="661"/>
      <c r="H10973" s="662"/>
    </row>
    <row r="10974" spans="1:8" s="240" customFormat="1">
      <c r="A10974" s="270"/>
      <c r="B10974" s="271"/>
      <c r="C10974" s="270"/>
      <c r="D10974" s="272"/>
      <c r="E10974" s="247"/>
      <c r="F10974" s="273"/>
      <c r="G10974" s="661"/>
      <c r="H10974" s="662"/>
    </row>
    <row r="10975" spans="1:8" s="240" customFormat="1">
      <c r="A10975" s="270"/>
      <c r="B10975" s="271"/>
      <c r="C10975" s="270"/>
      <c r="D10975" s="272"/>
      <c r="E10975" s="247"/>
      <c r="F10975" s="273"/>
      <c r="G10975" s="661"/>
      <c r="H10975" s="662"/>
    </row>
    <row r="10976" spans="1:8" s="240" customFormat="1">
      <c r="A10976" s="270"/>
      <c r="B10976" s="271"/>
      <c r="C10976" s="270"/>
      <c r="D10976" s="272"/>
      <c r="E10976" s="247"/>
      <c r="F10976" s="273"/>
      <c r="G10976" s="661"/>
      <c r="H10976" s="662"/>
    </row>
    <row r="10977" spans="1:8" s="240" customFormat="1">
      <c r="A10977" s="270"/>
      <c r="B10977" s="271"/>
      <c r="C10977" s="270"/>
      <c r="D10977" s="272"/>
      <c r="E10977" s="247"/>
      <c r="F10977" s="273"/>
      <c r="G10977" s="661"/>
      <c r="H10977" s="662"/>
    </row>
    <row r="10978" spans="1:8" s="240" customFormat="1">
      <c r="A10978" s="270"/>
      <c r="B10978" s="271"/>
      <c r="C10978" s="270"/>
      <c r="D10978" s="272"/>
      <c r="E10978" s="247"/>
      <c r="F10978" s="273"/>
      <c r="G10978" s="661"/>
      <c r="H10978" s="662"/>
    </row>
    <row r="10979" spans="1:8" s="240" customFormat="1">
      <c r="A10979" s="270"/>
      <c r="B10979" s="271"/>
      <c r="C10979" s="270"/>
      <c r="D10979" s="272"/>
      <c r="E10979" s="247"/>
      <c r="F10979" s="273"/>
      <c r="G10979" s="661"/>
      <c r="H10979" s="662"/>
    </row>
    <row r="10980" spans="1:8" s="240" customFormat="1">
      <c r="A10980" s="270"/>
      <c r="B10980" s="271"/>
      <c r="C10980" s="270"/>
      <c r="D10980" s="272"/>
      <c r="E10980" s="247"/>
      <c r="F10980" s="273"/>
      <c r="G10980" s="661"/>
      <c r="H10980" s="662"/>
    </row>
    <row r="10981" spans="1:8" s="240" customFormat="1">
      <c r="A10981" s="270"/>
      <c r="B10981" s="271"/>
      <c r="C10981" s="270"/>
      <c r="D10981" s="272"/>
      <c r="E10981" s="247"/>
      <c r="F10981" s="273"/>
      <c r="G10981" s="661"/>
      <c r="H10981" s="662"/>
    </row>
    <row r="10982" spans="1:8" s="240" customFormat="1">
      <c r="A10982" s="270"/>
      <c r="B10982" s="271"/>
      <c r="C10982" s="270"/>
      <c r="D10982" s="272"/>
      <c r="E10982" s="247"/>
      <c r="F10982" s="273"/>
      <c r="G10982" s="661"/>
      <c r="H10982" s="662"/>
    </row>
    <row r="10983" spans="1:8" s="240" customFormat="1">
      <c r="A10983" s="270"/>
      <c r="B10983" s="271"/>
      <c r="C10983" s="270"/>
      <c r="D10983" s="272"/>
      <c r="E10983" s="247"/>
      <c r="F10983" s="273"/>
      <c r="G10983" s="661"/>
      <c r="H10983" s="662"/>
    </row>
    <row r="10984" spans="1:8" s="240" customFormat="1">
      <c r="A10984" s="270"/>
      <c r="B10984" s="271"/>
      <c r="C10984" s="270"/>
      <c r="D10984" s="272"/>
      <c r="E10984" s="247"/>
      <c r="F10984" s="273"/>
      <c r="G10984" s="661"/>
      <c r="H10984" s="662"/>
    </row>
    <row r="10985" spans="1:8" s="240" customFormat="1">
      <c r="A10985" s="270"/>
      <c r="B10985" s="271"/>
      <c r="C10985" s="270"/>
      <c r="D10985" s="272"/>
      <c r="E10985" s="247"/>
      <c r="F10985" s="273"/>
      <c r="G10985" s="661"/>
      <c r="H10985" s="662"/>
    </row>
    <row r="10986" spans="1:8" s="240" customFormat="1">
      <c r="A10986" s="270"/>
      <c r="B10986" s="271"/>
      <c r="C10986" s="270"/>
      <c r="D10986" s="272"/>
      <c r="E10986" s="247"/>
      <c r="F10986" s="273"/>
      <c r="G10986" s="661"/>
      <c r="H10986" s="662"/>
    </row>
    <row r="10987" spans="1:8" s="240" customFormat="1">
      <c r="A10987" s="270"/>
      <c r="B10987" s="271"/>
      <c r="C10987" s="270"/>
      <c r="D10987" s="272"/>
      <c r="E10987" s="247"/>
      <c r="F10987" s="273"/>
      <c r="G10987" s="661"/>
      <c r="H10987" s="662"/>
    </row>
    <row r="10988" spans="1:8" s="240" customFormat="1">
      <c r="A10988" s="270"/>
      <c r="B10988" s="271"/>
      <c r="C10988" s="270"/>
      <c r="D10988" s="272"/>
      <c r="E10988" s="247"/>
      <c r="F10988" s="273"/>
      <c r="G10988" s="661"/>
      <c r="H10988" s="662"/>
    </row>
    <row r="10989" spans="1:8" s="240" customFormat="1">
      <c r="A10989" s="270"/>
      <c r="B10989" s="271"/>
      <c r="C10989" s="270"/>
      <c r="D10989" s="272"/>
      <c r="E10989" s="247"/>
      <c r="F10989" s="273"/>
      <c r="G10989" s="661"/>
      <c r="H10989" s="662"/>
    </row>
    <row r="10990" spans="1:8" s="240" customFormat="1">
      <c r="A10990" s="270"/>
      <c r="B10990" s="271"/>
      <c r="C10990" s="270"/>
      <c r="D10990" s="272"/>
      <c r="E10990" s="247"/>
      <c r="F10990" s="273"/>
      <c r="G10990" s="661"/>
      <c r="H10990" s="662"/>
    </row>
    <row r="10991" spans="1:8" s="240" customFormat="1">
      <c r="A10991" s="270"/>
      <c r="B10991" s="271"/>
      <c r="C10991" s="270"/>
      <c r="D10991" s="272"/>
      <c r="E10991" s="247"/>
      <c r="F10991" s="273"/>
      <c r="G10991" s="661"/>
      <c r="H10991" s="662"/>
    </row>
    <row r="10992" spans="1:8" s="240" customFormat="1">
      <c r="A10992" s="270"/>
      <c r="B10992" s="271"/>
      <c r="C10992" s="270"/>
      <c r="D10992" s="272"/>
      <c r="E10992" s="247"/>
      <c r="F10992" s="273"/>
      <c r="G10992" s="661"/>
      <c r="H10992" s="662"/>
    </row>
    <row r="10993" spans="1:8" s="240" customFormat="1">
      <c r="A10993" s="270"/>
      <c r="B10993" s="271"/>
      <c r="C10993" s="270"/>
      <c r="D10993" s="272"/>
      <c r="E10993" s="247"/>
      <c r="F10993" s="273"/>
      <c r="G10993" s="661"/>
      <c r="H10993" s="662"/>
    </row>
    <row r="10994" spans="1:8" s="240" customFormat="1">
      <c r="A10994" s="270"/>
      <c r="B10994" s="271"/>
      <c r="C10994" s="270"/>
      <c r="D10994" s="272"/>
      <c r="E10994" s="247"/>
      <c r="F10994" s="273"/>
      <c r="G10994" s="661"/>
      <c r="H10994" s="662"/>
    </row>
    <row r="10995" spans="1:8" s="240" customFormat="1">
      <c r="A10995" s="270"/>
      <c r="B10995" s="271"/>
      <c r="C10995" s="270"/>
      <c r="D10995" s="272"/>
      <c r="E10995" s="247"/>
      <c r="F10995" s="273"/>
      <c r="G10995" s="661"/>
      <c r="H10995" s="662"/>
    </row>
    <row r="10996" spans="1:8" s="240" customFormat="1">
      <c r="A10996" s="270"/>
      <c r="B10996" s="271"/>
      <c r="C10996" s="270"/>
      <c r="D10996" s="272"/>
      <c r="E10996" s="247"/>
      <c r="F10996" s="273"/>
      <c r="G10996" s="661"/>
      <c r="H10996" s="662"/>
    </row>
    <row r="10997" spans="1:8" s="240" customFormat="1">
      <c r="A10997" s="270"/>
      <c r="B10997" s="271"/>
      <c r="C10997" s="270"/>
      <c r="D10997" s="272"/>
      <c r="E10997" s="247"/>
      <c r="F10997" s="273"/>
      <c r="G10997" s="661"/>
      <c r="H10997" s="662"/>
    </row>
    <row r="10998" spans="1:8" s="240" customFormat="1">
      <c r="A10998" s="270"/>
      <c r="B10998" s="271"/>
      <c r="C10998" s="270"/>
      <c r="D10998" s="272"/>
      <c r="E10998" s="247"/>
      <c r="F10998" s="273"/>
      <c r="G10998" s="661"/>
      <c r="H10998" s="662"/>
    </row>
    <row r="10999" spans="1:8" s="240" customFormat="1">
      <c r="A10999" s="270"/>
      <c r="B10999" s="271"/>
      <c r="C10999" s="270"/>
      <c r="D10999" s="272"/>
      <c r="E10999" s="247"/>
      <c r="F10999" s="273"/>
      <c r="G10999" s="661"/>
      <c r="H10999" s="662"/>
    </row>
    <row r="11000" spans="1:8" s="240" customFormat="1">
      <c r="A11000" s="270"/>
      <c r="B11000" s="271"/>
      <c r="C11000" s="270"/>
      <c r="D11000" s="272"/>
      <c r="E11000" s="247"/>
      <c r="F11000" s="273"/>
      <c r="G11000" s="661"/>
      <c r="H11000" s="662"/>
    </row>
    <row r="11001" spans="1:8" s="240" customFormat="1">
      <c r="A11001" s="270"/>
      <c r="B11001" s="271"/>
      <c r="C11001" s="270"/>
      <c r="D11001" s="272"/>
      <c r="E11001" s="247"/>
      <c r="F11001" s="273"/>
      <c r="G11001" s="661"/>
      <c r="H11001" s="662"/>
    </row>
    <row r="11002" spans="1:8" s="240" customFormat="1">
      <c r="A11002" s="270"/>
      <c r="B11002" s="271"/>
      <c r="C11002" s="270"/>
      <c r="D11002" s="272"/>
      <c r="E11002" s="247"/>
      <c r="F11002" s="273"/>
      <c r="G11002" s="661"/>
      <c r="H11002" s="662"/>
    </row>
    <row r="11003" spans="1:8" s="240" customFormat="1">
      <c r="A11003" s="270"/>
      <c r="B11003" s="271"/>
      <c r="C11003" s="270"/>
      <c r="D11003" s="272"/>
      <c r="E11003" s="247"/>
      <c r="F11003" s="273"/>
      <c r="G11003" s="661"/>
      <c r="H11003" s="662"/>
    </row>
    <row r="11004" spans="1:8" s="240" customFormat="1">
      <c r="A11004" s="270"/>
      <c r="B11004" s="271"/>
      <c r="C11004" s="270"/>
      <c r="D11004" s="272"/>
      <c r="E11004" s="247"/>
      <c r="F11004" s="273"/>
      <c r="G11004" s="661"/>
      <c r="H11004" s="662"/>
    </row>
    <row r="11005" spans="1:8" s="240" customFormat="1">
      <c r="A11005" s="270"/>
      <c r="B11005" s="271"/>
      <c r="C11005" s="270"/>
      <c r="D11005" s="272"/>
      <c r="E11005" s="247"/>
      <c r="F11005" s="273"/>
      <c r="G11005" s="661"/>
      <c r="H11005" s="662"/>
    </row>
    <row r="11006" spans="1:8" s="240" customFormat="1">
      <c r="A11006" s="270"/>
      <c r="B11006" s="271"/>
      <c r="C11006" s="270"/>
      <c r="D11006" s="272"/>
      <c r="E11006" s="247"/>
      <c r="F11006" s="273"/>
      <c r="G11006" s="661"/>
      <c r="H11006" s="662"/>
    </row>
    <row r="11007" spans="1:8" s="240" customFormat="1">
      <c r="A11007" s="270"/>
      <c r="B11007" s="271"/>
      <c r="C11007" s="270"/>
      <c r="D11007" s="272"/>
      <c r="E11007" s="247"/>
      <c r="F11007" s="273"/>
      <c r="G11007" s="661"/>
      <c r="H11007" s="662"/>
    </row>
    <row r="11008" spans="1:8" s="240" customFormat="1">
      <c r="A11008" s="270"/>
      <c r="B11008" s="271"/>
      <c r="C11008" s="270"/>
      <c r="D11008" s="272"/>
      <c r="E11008" s="247"/>
      <c r="F11008" s="273"/>
      <c r="G11008" s="661"/>
      <c r="H11008" s="662"/>
    </row>
    <row r="11009" spans="1:8" s="240" customFormat="1">
      <c r="A11009" s="270"/>
      <c r="B11009" s="271"/>
      <c r="C11009" s="270"/>
      <c r="D11009" s="272"/>
      <c r="E11009" s="247"/>
      <c r="F11009" s="273"/>
      <c r="G11009" s="661"/>
      <c r="H11009" s="662"/>
    </row>
    <row r="11010" spans="1:8" s="240" customFormat="1">
      <c r="A11010" s="270"/>
      <c r="B11010" s="271"/>
      <c r="C11010" s="270"/>
      <c r="D11010" s="272"/>
      <c r="E11010" s="247"/>
      <c r="F11010" s="273"/>
      <c r="G11010" s="661"/>
      <c r="H11010" s="662"/>
    </row>
    <row r="11011" spans="1:8" s="240" customFormat="1">
      <c r="A11011" s="270"/>
      <c r="B11011" s="271"/>
      <c r="C11011" s="270"/>
      <c r="D11011" s="272"/>
      <c r="E11011" s="247"/>
      <c r="F11011" s="273"/>
      <c r="G11011" s="661"/>
      <c r="H11011" s="662"/>
    </row>
    <row r="11012" spans="1:8" s="240" customFormat="1">
      <c r="A11012" s="270"/>
      <c r="B11012" s="271"/>
      <c r="C11012" s="270"/>
      <c r="D11012" s="272"/>
      <c r="E11012" s="247"/>
      <c r="F11012" s="273"/>
      <c r="G11012" s="661"/>
      <c r="H11012" s="662"/>
    </row>
    <row r="11013" spans="1:8" s="240" customFormat="1">
      <c r="A11013" s="270"/>
      <c r="B11013" s="271"/>
      <c r="C11013" s="270"/>
      <c r="D11013" s="272"/>
      <c r="E11013" s="247"/>
      <c r="F11013" s="273"/>
      <c r="G11013" s="661"/>
      <c r="H11013" s="662"/>
    </row>
    <row r="11014" spans="1:8" s="240" customFormat="1">
      <c r="A11014" s="270"/>
      <c r="B11014" s="271"/>
      <c r="C11014" s="270"/>
      <c r="D11014" s="272"/>
      <c r="E11014" s="247"/>
      <c r="F11014" s="273"/>
      <c r="G11014" s="661"/>
      <c r="H11014" s="662"/>
    </row>
    <row r="11015" spans="1:8" s="240" customFormat="1">
      <c r="A11015" s="270"/>
      <c r="B11015" s="271"/>
      <c r="C11015" s="270"/>
      <c r="D11015" s="272"/>
      <c r="E11015" s="247"/>
      <c r="F11015" s="273"/>
      <c r="G11015" s="661"/>
      <c r="H11015" s="662"/>
    </row>
    <row r="11016" spans="1:8" s="240" customFormat="1">
      <c r="A11016" s="270"/>
      <c r="B11016" s="271"/>
      <c r="C11016" s="270"/>
      <c r="D11016" s="272"/>
      <c r="E11016" s="247"/>
      <c r="F11016" s="273"/>
      <c r="G11016" s="661"/>
      <c r="H11016" s="662"/>
    </row>
    <row r="11017" spans="1:8" s="240" customFormat="1">
      <c r="A11017" s="270"/>
      <c r="B11017" s="271"/>
      <c r="C11017" s="270"/>
      <c r="D11017" s="272"/>
      <c r="E11017" s="247"/>
      <c r="F11017" s="273"/>
      <c r="G11017" s="661"/>
      <c r="H11017" s="662"/>
    </row>
    <row r="11018" spans="1:8" s="240" customFormat="1">
      <c r="A11018" s="270"/>
      <c r="B11018" s="271"/>
      <c r="C11018" s="270"/>
      <c r="D11018" s="272"/>
      <c r="E11018" s="247"/>
      <c r="F11018" s="273"/>
      <c r="G11018" s="661"/>
      <c r="H11018" s="662"/>
    </row>
    <row r="11019" spans="1:8" s="240" customFormat="1">
      <c r="A11019" s="270"/>
      <c r="B11019" s="271"/>
      <c r="C11019" s="270"/>
      <c r="D11019" s="272"/>
      <c r="E11019" s="247"/>
      <c r="F11019" s="273"/>
      <c r="G11019" s="661"/>
      <c r="H11019" s="662"/>
    </row>
    <row r="11020" spans="1:8" s="240" customFormat="1">
      <c r="A11020" s="270"/>
      <c r="B11020" s="271"/>
      <c r="C11020" s="270"/>
      <c r="D11020" s="272"/>
      <c r="E11020" s="247"/>
      <c r="F11020" s="273"/>
      <c r="G11020" s="661"/>
      <c r="H11020" s="662"/>
    </row>
    <row r="11021" spans="1:8" s="240" customFormat="1">
      <c r="A11021" s="270"/>
      <c r="B11021" s="271"/>
      <c r="C11021" s="270"/>
      <c r="D11021" s="272"/>
      <c r="E11021" s="247"/>
      <c r="F11021" s="273"/>
      <c r="G11021" s="661"/>
      <c r="H11021" s="662"/>
    </row>
    <row r="11022" spans="1:8" s="240" customFormat="1">
      <c r="A11022" s="270"/>
      <c r="B11022" s="271"/>
      <c r="C11022" s="270"/>
      <c r="D11022" s="272"/>
      <c r="E11022" s="247"/>
      <c r="F11022" s="273"/>
      <c r="G11022" s="661"/>
      <c r="H11022" s="662"/>
    </row>
    <row r="11023" spans="1:8" s="240" customFormat="1">
      <c r="A11023" s="270"/>
      <c r="B11023" s="271"/>
      <c r="C11023" s="270"/>
      <c r="D11023" s="272"/>
      <c r="E11023" s="247"/>
      <c r="F11023" s="273"/>
      <c r="G11023" s="661"/>
      <c r="H11023" s="662"/>
    </row>
    <row r="11024" spans="1:8" s="240" customFormat="1">
      <c r="A11024" s="270"/>
      <c r="B11024" s="271"/>
      <c r="C11024" s="270"/>
      <c r="D11024" s="272"/>
      <c r="E11024" s="247"/>
      <c r="F11024" s="273"/>
      <c r="G11024" s="661"/>
      <c r="H11024" s="662"/>
    </row>
    <row r="11025" spans="1:8" s="240" customFormat="1">
      <c r="A11025" s="270"/>
      <c r="B11025" s="271"/>
      <c r="C11025" s="270"/>
      <c r="D11025" s="272"/>
      <c r="E11025" s="247"/>
      <c r="F11025" s="273"/>
      <c r="G11025" s="661"/>
      <c r="H11025" s="662"/>
    </row>
    <row r="11026" spans="1:8" s="240" customFormat="1">
      <c r="A11026" s="270"/>
      <c r="B11026" s="271"/>
      <c r="C11026" s="270"/>
      <c r="D11026" s="272"/>
      <c r="E11026" s="247"/>
      <c r="F11026" s="273"/>
      <c r="G11026" s="661"/>
      <c r="H11026" s="662"/>
    </row>
    <row r="11027" spans="1:8" s="240" customFormat="1">
      <c r="A11027" s="270"/>
      <c r="B11027" s="271"/>
      <c r="C11027" s="270"/>
      <c r="D11027" s="272"/>
      <c r="E11027" s="247"/>
      <c r="F11027" s="273"/>
      <c r="G11027" s="661"/>
      <c r="H11027" s="662"/>
    </row>
    <row r="11028" spans="1:8" s="240" customFormat="1">
      <c r="A11028" s="270"/>
      <c r="B11028" s="271"/>
      <c r="C11028" s="270"/>
      <c r="D11028" s="272"/>
      <c r="E11028" s="247"/>
      <c r="F11028" s="273"/>
      <c r="G11028" s="661"/>
      <c r="H11028" s="662"/>
    </row>
    <row r="11029" spans="1:8" s="240" customFormat="1">
      <c r="A11029" s="270"/>
      <c r="B11029" s="271"/>
      <c r="C11029" s="270"/>
      <c r="D11029" s="272"/>
      <c r="E11029" s="247"/>
      <c r="F11029" s="273"/>
      <c r="G11029" s="661"/>
      <c r="H11029" s="662"/>
    </row>
    <row r="11030" spans="1:8" s="240" customFormat="1">
      <c r="A11030" s="270"/>
      <c r="B11030" s="271"/>
      <c r="C11030" s="270"/>
      <c r="D11030" s="272"/>
      <c r="E11030" s="247"/>
      <c r="F11030" s="273"/>
      <c r="G11030" s="661"/>
      <c r="H11030" s="662"/>
    </row>
    <row r="11031" spans="1:8" s="240" customFormat="1">
      <c r="A11031" s="270"/>
      <c r="B11031" s="271"/>
      <c r="C11031" s="270"/>
      <c r="D11031" s="272"/>
      <c r="E11031" s="247"/>
      <c r="F11031" s="273"/>
      <c r="G11031" s="661"/>
      <c r="H11031" s="662"/>
    </row>
    <row r="11032" spans="1:8" s="240" customFormat="1">
      <c r="A11032" s="270"/>
      <c r="B11032" s="271"/>
      <c r="C11032" s="270"/>
      <c r="D11032" s="272"/>
      <c r="E11032" s="247"/>
      <c r="F11032" s="273"/>
      <c r="G11032" s="661"/>
      <c r="H11032" s="662"/>
    </row>
    <row r="11033" spans="1:8" s="240" customFormat="1">
      <c r="A11033" s="270"/>
      <c r="B11033" s="271"/>
      <c r="C11033" s="270"/>
      <c r="D11033" s="272"/>
      <c r="E11033" s="247"/>
      <c r="F11033" s="273"/>
      <c r="G11033" s="661"/>
      <c r="H11033" s="662"/>
    </row>
    <row r="11034" spans="1:8" s="240" customFormat="1">
      <c r="A11034" s="270"/>
      <c r="B11034" s="271"/>
      <c r="C11034" s="270"/>
      <c r="D11034" s="272"/>
      <c r="E11034" s="247"/>
      <c r="F11034" s="273"/>
      <c r="G11034" s="661"/>
      <c r="H11034" s="662"/>
    </row>
    <row r="11035" spans="1:8" s="240" customFormat="1">
      <c r="A11035" s="270"/>
      <c r="B11035" s="271"/>
      <c r="C11035" s="270"/>
      <c r="D11035" s="272"/>
      <c r="E11035" s="247"/>
      <c r="F11035" s="273"/>
      <c r="G11035" s="661"/>
      <c r="H11035" s="662"/>
    </row>
    <row r="11036" spans="1:8" s="240" customFormat="1">
      <c r="A11036" s="270"/>
      <c r="B11036" s="271"/>
      <c r="C11036" s="270"/>
      <c r="D11036" s="272"/>
      <c r="E11036" s="247"/>
      <c r="F11036" s="273"/>
      <c r="G11036" s="661"/>
      <c r="H11036" s="662"/>
    </row>
    <row r="11037" spans="1:8" s="240" customFormat="1">
      <c r="A11037" s="270"/>
      <c r="B11037" s="271"/>
      <c r="C11037" s="270"/>
      <c r="D11037" s="272"/>
      <c r="E11037" s="247"/>
      <c r="F11037" s="273"/>
      <c r="G11037" s="661"/>
      <c r="H11037" s="662"/>
    </row>
    <row r="11038" spans="1:8" s="240" customFormat="1">
      <c r="A11038" s="270"/>
      <c r="B11038" s="271"/>
      <c r="C11038" s="270"/>
      <c r="D11038" s="272"/>
      <c r="E11038" s="247"/>
      <c r="F11038" s="273"/>
      <c r="G11038" s="661"/>
      <c r="H11038" s="662"/>
    </row>
    <row r="11039" spans="1:8" s="240" customFormat="1">
      <c r="A11039" s="270"/>
      <c r="B11039" s="271"/>
      <c r="C11039" s="270"/>
      <c r="D11039" s="272"/>
      <c r="E11039" s="247"/>
      <c r="F11039" s="273"/>
      <c r="G11039" s="661"/>
      <c r="H11039" s="662"/>
    </row>
    <row r="11040" spans="1:8" s="240" customFormat="1">
      <c r="A11040" s="270"/>
      <c r="B11040" s="271"/>
      <c r="C11040" s="270"/>
      <c r="D11040" s="272"/>
      <c r="E11040" s="247"/>
      <c r="F11040" s="273"/>
      <c r="G11040" s="661"/>
      <c r="H11040" s="662"/>
    </row>
    <row r="11041" spans="1:8" s="240" customFormat="1">
      <c r="A11041" s="270"/>
      <c r="B11041" s="271"/>
      <c r="C11041" s="270"/>
      <c r="D11041" s="272"/>
      <c r="E11041" s="247"/>
      <c r="F11041" s="273"/>
      <c r="G11041" s="661"/>
      <c r="H11041" s="662"/>
    </row>
    <row r="11042" spans="1:8" s="240" customFormat="1">
      <c r="A11042" s="270"/>
      <c r="B11042" s="271"/>
      <c r="C11042" s="270"/>
      <c r="D11042" s="272"/>
      <c r="E11042" s="247"/>
      <c r="F11042" s="273"/>
      <c r="G11042" s="661"/>
      <c r="H11042" s="662"/>
    </row>
    <row r="11043" spans="1:8" s="240" customFormat="1">
      <c r="A11043" s="270"/>
      <c r="B11043" s="271"/>
      <c r="C11043" s="270"/>
      <c r="D11043" s="272"/>
      <c r="E11043" s="247"/>
      <c r="F11043" s="273"/>
      <c r="G11043" s="661"/>
      <c r="H11043" s="662"/>
    </row>
    <row r="11044" spans="1:8" s="240" customFormat="1">
      <c r="A11044" s="270"/>
      <c r="B11044" s="271"/>
      <c r="C11044" s="270"/>
      <c r="D11044" s="272"/>
      <c r="E11044" s="247"/>
      <c r="F11044" s="273"/>
      <c r="G11044" s="661"/>
      <c r="H11044" s="662"/>
    </row>
    <row r="11045" spans="1:8" s="240" customFormat="1">
      <c r="A11045" s="270"/>
      <c r="B11045" s="271"/>
      <c r="C11045" s="270"/>
      <c r="D11045" s="272"/>
      <c r="E11045" s="247"/>
      <c r="F11045" s="273"/>
      <c r="G11045" s="661"/>
      <c r="H11045" s="662"/>
    </row>
    <row r="11046" spans="1:8" s="240" customFormat="1">
      <c r="A11046" s="270"/>
      <c r="B11046" s="271"/>
      <c r="C11046" s="270"/>
      <c r="D11046" s="272"/>
      <c r="E11046" s="247"/>
      <c r="F11046" s="273"/>
      <c r="G11046" s="661"/>
      <c r="H11046" s="662"/>
    </row>
    <row r="11047" spans="1:8" s="240" customFormat="1">
      <c r="A11047" s="270"/>
      <c r="B11047" s="271"/>
      <c r="C11047" s="270"/>
      <c r="D11047" s="272"/>
      <c r="E11047" s="247"/>
      <c r="F11047" s="273"/>
      <c r="G11047" s="661"/>
      <c r="H11047" s="662"/>
    </row>
    <row r="11048" spans="1:8" s="240" customFormat="1">
      <c r="A11048" s="270"/>
      <c r="B11048" s="271"/>
      <c r="C11048" s="270"/>
      <c r="D11048" s="272"/>
      <c r="E11048" s="247"/>
      <c r="F11048" s="273"/>
      <c r="G11048" s="661"/>
      <c r="H11048" s="662"/>
    </row>
    <row r="11049" spans="1:8" s="240" customFormat="1">
      <c r="A11049" s="270"/>
      <c r="B11049" s="271"/>
      <c r="C11049" s="270"/>
      <c r="D11049" s="272"/>
      <c r="E11049" s="247"/>
      <c r="F11049" s="273"/>
      <c r="G11049" s="661"/>
      <c r="H11049" s="662"/>
    </row>
    <row r="11050" spans="1:8" s="240" customFormat="1">
      <c r="A11050" s="270"/>
      <c r="B11050" s="271"/>
      <c r="C11050" s="270"/>
      <c r="D11050" s="272"/>
      <c r="E11050" s="247"/>
      <c r="F11050" s="273"/>
      <c r="G11050" s="661"/>
      <c r="H11050" s="662"/>
    </row>
    <row r="11051" spans="1:8" s="240" customFormat="1">
      <c r="A11051" s="270"/>
      <c r="B11051" s="271"/>
      <c r="C11051" s="270"/>
      <c r="D11051" s="272"/>
      <c r="E11051" s="247"/>
      <c r="F11051" s="273"/>
      <c r="G11051" s="661"/>
      <c r="H11051" s="662"/>
    </row>
    <row r="11052" spans="1:8" s="240" customFormat="1">
      <c r="A11052" s="270"/>
      <c r="B11052" s="271"/>
      <c r="C11052" s="270"/>
      <c r="D11052" s="272"/>
      <c r="E11052" s="247"/>
      <c r="F11052" s="273"/>
      <c r="G11052" s="661"/>
      <c r="H11052" s="662"/>
    </row>
    <row r="11053" spans="1:8" s="240" customFormat="1">
      <c r="A11053" s="270"/>
      <c r="B11053" s="271"/>
      <c r="C11053" s="270"/>
      <c r="D11053" s="272"/>
      <c r="E11053" s="247"/>
      <c r="F11053" s="273"/>
      <c r="G11053" s="661"/>
      <c r="H11053" s="662"/>
    </row>
    <row r="11054" spans="1:8" s="240" customFormat="1">
      <c r="A11054" s="270"/>
      <c r="B11054" s="271"/>
      <c r="C11054" s="270"/>
      <c r="D11054" s="272"/>
      <c r="E11054" s="247"/>
      <c r="F11054" s="273"/>
      <c r="G11054" s="661"/>
      <c r="H11054" s="662"/>
    </row>
    <row r="11055" spans="1:8" s="240" customFormat="1">
      <c r="A11055" s="270"/>
      <c r="B11055" s="271"/>
      <c r="C11055" s="270"/>
      <c r="D11055" s="272"/>
      <c r="E11055" s="247"/>
      <c r="F11055" s="273"/>
      <c r="G11055" s="661"/>
      <c r="H11055" s="662"/>
    </row>
    <row r="11056" spans="1:8" s="240" customFormat="1">
      <c r="A11056" s="270"/>
      <c r="B11056" s="271"/>
      <c r="C11056" s="270"/>
      <c r="D11056" s="272"/>
      <c r="E11056" s="247"/>
      <c r="F11056" s="273"/>
      <c r="G11056" s="661"/>
      <c r="H11056" s="662"/>
    </row>
    <row r="11057" spans="1:8" s="240" customFormat="1">
      <c r="A11057" s="270"/>
      <c r="B11057" s="271"/>
      <c r="C11057" s="270"/>
      <c r="D11057" s="272"/>
      <c r="E11057" s="247"/>
      <c r="F11057" s="273"/>
      <c r="G11057" s="661"/>
      <c r="H11057" s="662"/>
    </row>
    <row r="11058" spans="1:8" s="240" customFormat="1">
      <c r="A11058" s="270"/>
      <c r="B11058" s="271"/>
      <c r="C11058" s="270"/>
      <c r="D11058" s="272"/>
      <c r="E11058" s="247"/>
      <c r="F11058" s="273"/>
      <c r="G11058" s="661"/>
      <c r="H11058" s="662"/>
    </row>
    <row r="11059" spans="1:8" s="240" customFormat="1">
      <c r="A11059" s="270"/>
      <c r="B11059" s="271"/>
      <c r="C11059" s="270"/>
      <c r="D11059" s="272"/>
      <c r="E11059" s="247"/>
      <c r="F11059" s="273"/>
      <c r="G11059" s="661"/>
      <c r="H11059" s="662"/>
    </row>
    <row r="11060" spans="1:8" s="240" customFormat="1">
      <c r="A11060" s="270"/>
      <c r="B11060" s="271"/>
      <c r="C11060" s="270"/>
      <c r="D11060" s="272"/>
      <c r="E11060" s="247"/>
      <c r="F11060" s="273"/>
      <c r="G11060" s="661"/>
      <c r="H11060" s="662"/>
    </row>
    <row r="11061" spans="1:8" s="240" customFormat="1">
      <c r="A11061" s="270"/>
      <c r="B11061" s="271"/>
      <c r="C11061" s="270"/>
      <c r="D11061" s="272"/>
      <c r="E11061" s="247"/>
      <c r="F11061" s="273"/>
      <c r="G11061" s="661"/>
      <c r="H11061" s="662"/>
    </row>
    <row r="11062" spans="1:8" s="240" customFormat="1">
      <c r="A11062" s="270"/>
      <c r="B11062" s="271"/>
      <c r="C11062" s="270"/>
      <c r="D11062" s="272"/>
      <c r="E11062" s="247"/>
      <c r="F11062" s="273"/>
      <c r="G11062" s="661"/>
      <c r="H11062" s="662"/>
    </row>
    <row r="11063" spans="1:8" s="240" customFormat="1">
      <c r="A11063" s="270"/>
      <c r="B11063" s="271"/>
      <c r="C11063" s="270"/>
      <c r="D11063" s="272"/>
      <c r="E11063" s="247"/>
      <c r="F11063" s="273"/>
      <c r="G11063" s="661"/>
      <c r="H11063" s="662"/>
    </row>
    <row r="11064" spans="1:8" s="240" customFormat="1">
      <c r="A11064" s="270"/>
      <c r="B11064" s="271"/>
      <c r="C11064" s="270"/>
      <c r="D11064" s="272"/>
      <c r="E11064" s="247"/>
      <c r="F11064" s="273"/>
      <c r="G11064" s="661"/>
      <c r="H11064" s="662"/>
    </row>
    <row r="11065" spans="1:8" s="240" customFormat="1">
      <c r="A11065" s="270"/>
      <c r="B11065" s="271"/>
      <c r="C11065" s="270"/>
      <c r="D11065" s="272"/>
      <c r="E11065" s="247"/>
      <c r="F11065" s="273"/>
      <c r="G11065" s="661"/>
      <c r="H11065" s="662"/>
    </row>
    <row r="11066" spans="1:8" s="240" customFormat="1">
      <c r="A11066" s="270"/>
      <c r="B11066" s="271"/>
      <c r="C11066" s="270"/>
      <c r="D11066" s="272"/>
      <c r="E11066" s="247"/>
      <c r="F11066" s="273"/>
      <c r="G11066" s="661"/>
      <c r="H11066" s="662"/>
    </row>
    <row r="11067" spans="1:8" s="240" customFormat="1">
      <c r="A11067" s="270"/>
      <c r="B11067" s="271"/>
      <c r="C11067" s="270"/>
      <c r="D11067" s="272"/>
      <c r="E11067" s="247"/>
      <c r="F11067" s="273"/>
      <c r="G11067" s="661"/>
      <c r="H11067" s="662"/>
    </row>
    <row r="11068" spans="1:8" s="240" customFormat="1">
      <c r="A11068" s="270"/>
      <c r="B11068" s="271"/>
      <c r="C11068" s="270"/>
      <c r="D11068" s="272"/>
      <c r="E11068" s="247"/>
      <c r="F11068" s="273"/>
      <c r="G11068" s="661"/>
      <c r="H11068" s="662"/>
    </row>
    <row r="11069" spans="1:8" s="240" customFormat="1">
      <c r="A11069" s="270"/>
      <c r="B11069" s="271"/>
      <c r="C11069" s="270"/>
      <c r="D11069" s="272"/>
      <c r="E11069" s="247"/>
      <c r="F11069" s="273"/>
      <c r="G11069" s="661"/>
      <c r="H11069" s="662"/>
    </row>
    <row r="11070" spans="1:8" s="240" customFormat="1">
      <c r="A11070" s="270"/>
      <c r="B11070" s="271"/>
      <c r="C11070" s="270"/>
      <c r="D11070" s="272"/>
      <c r="E11070" s="247"/>
      <c r="F11070" s="273"/>
      <c r="G11070" s="661"/>
      <c r="H11070" s="662"/>
    </row>
    <row r="11071" spans="1:8" s="240" customFormat="1">
      <c r="A11071" s="270"/>
      <c r="B11071" s="271"/>
      <c r="C11071" s="270"/>
      <c r="D11071" s="272"/>
      <c r="E11071" s="247"/>
      <c r="F11071" s="273"/>
      <c r="G11071" s="661"/>
      <c r="H11071" s="662"/>
    </row>
    <row r="11072" spans="1:8" s="240" customFormat="1">
      <c r="A11072" s="270"/>
      <c r="B11072" s="271"/>
      <c r="C11072" s="270"/>
      <c r="D11072" s="272"/>
      <c r="E11072" s="247"/>
      <c r="F11072" s="273"/>
      <c r="G11072" s="661"/>
      <c r="H11072" s="662"/>
    </row>
    <row r="11073" spans="1:8" s="240" customFormat="1">
      <c r="A11073" s="270"/>
      <c r="B11073" s="271"/>
      <c r="C11073" s="270"/>
      <c r="D11073" s="272"/>
      <c r="E11073" s="247"/>
      <c r="F11073" s="273"/>
      <c r="G11073" s="661"/>
      <c r="H11073" s="662"/>
    </row>
    <row r="11074" spans="1:8" s="240" customFormat="1">
      <c r="A11074" s="270"/>
      <c r="B11074" s="271"/>
      <c r="C11074" s="270"/>
      <c r="D11074" s="272"/>
      <c r="E11074" s="247"/>
      <c r="F11074" s="273"/>
      <c r="G11074" s="661"/>
      <c r="H11074" s="662"/>
    </row>
    <row r="11075" spans="1:8" s="240" customFormat="1">
      <c r="A11075" s="270"/>
      <c r="B11075" s="271"/>
      <c r="C11075" s="270"/>
      <c r="D11075" s="272"/>
      <c r="E11075" s="247"/>
      <c r="F11075" s="273"/>
      <c r="G11075" s="661"/>
      <c r="H11075" s="662"/>
    </row>
    <row r="11076" spans="1:8" s="240" customFormat="1">
      <c r="A11076" s="270"/>
      <c r="B11076" s="271"/>
      <c r="C11076" s="270"/>
      <c r="D11076" s="272"/>
      <c r="E11076" s="247"/>
      <c r="F11076" s="273"/>
      <c r="G11076" s="661"/>
      <c r="H11076" s="662"/>
    </row>
    <row r="11077" spans="1:8" s="240" customFormat="1">
      <c r="A11077" s="270"/>
      <c r="B11077" s="271"/>
      <c r="C11077" s="270"/>
      <c r="D11077" s="272"/>
      <c r="E11077" s="247"/>
      <c r="F11077" s="273"/>
      <c r="G11077" s="661"/>
      <c r="H11077" s="662"/>
    </row>
    <row r="11078" spans="1:8" s="240" customFormat="1">
      <c r="A11078" s="270"/>
      <c r="B11078" s="271"/>
      <c r="C11078" s="270"/>
      <c r="D11078" s="272"/>
      <c r="E11078" s="247"/>
      <c r="F11078" s="273"/>
      <c r="G11078" s="661"/>
      <c r="H11078" s="662"/>
    </row>
    <row r="11079" spans="1:8" s="240" customFormat="1">
      <c r="A11079" s="270"/>
      <c r="B11079" s="271"/>
      <c r="C11079" s="270"/>
      <c r="D11079" s="272"/>
      <c r="E11079" s="247"/>
      <c r="F11079" s="273"/>
      <c r="G11079" s="661"/>
      <c r="H11079" s="662"/>
    </row>
    <row r="11080" spans="1:8" s="240" customFormat="1">
      <c r="A11080" s="270"/>
      <c r="B11080" s="271"/>
      <c r="C11080" s="270"/>
      <c r="D11080" s="272"/>
      <c r="E11080" s="247"/>
      <c r="F11080" s="273"/>
      <c r="G11080" s="661"/>
      <c r="H11080" s="662"/>
    </row>
    <row r="11081" spans="1:8" s="240" customFormat="1">
      <c r="A11081" s="270"/>
      <c r="B11081" s="271"/>
      <c r="C11081" s="270"/>
      <c r="D11081" s="272"/>
      <c r="E11081" s="247"/>
      <c r="F11081" s="273"/>
      <c r="G11081" s="661"/>
      <c r="H11081" s="662"/>
    </row>
    <row r="11082" spans="1:8" s="240" customFormat="1">
      <c r="A11082" s="270"/>
      <c r="B11082" s="271"/>
      <c r="C11082" s="270"/>
      <c r="D11082" s="272"/>
      <c r="E11082" s="247"/>
      <c r="F11082" s="273"/>
      <c r="G11082" s="661"/>
      <c r="H11082" s="662"/>
    </row>
    <row r="11083" spans="1:8" s="240" customFormat="1">
      <c r="A11083" s="270"/>
      <c r="B11083" s="271"/>
      <c r="C11083" s="270"/>
      <c r="D11083" s="272"/>
      <c r="E11083" s="247"/>
      <c r="F11083" s="273"/>
      <c r="G11083" s="661"/>
      <c r="H11083" s="662"/>
    </row>
    <row r="11084" spans="1:8" s="240" customFormat="1">
      <c r="A11084" s="270"/>
      <c r="B11084" s="271"/>
      <c r="C11084" s="270"/>
      <c r="D11084" s="272"/>
      <c r="E11084" s="247"/>
      <c r="F11084" s="273"/>
      <c r="G11084" s="661"/>
      <c r="H11084" s="662"/>
    </row>
    <row r="11085" spans="1:8" s="240" customFormat="1">
      <c r="A11085" s="270"/>
      <c r="B11085" s="271"/>
      <c r="C11085" s="270"/>
      <c r="D11085" s="272"/>
      <c r="E11085" s="247"/>
      <c r="F11085" s="273"/>
      <c r="G11085" s="661"/>
      <c r="H11085" s="662"/>
    </row>
    <row r="11086" spans="1:8" s="240" customFormat="1">
      <c r="A11086" s="270"/>
      <c r="B11086" s="271"/>
      <c r="C11086" s="270"/>
      <c r="D11086" s="272"/>
      <c r="E11086" s="247"/>
      <c r="F11086" s="273"/>
      <c r="G11086" s="661"/>
      <c r="H11086" s="662"/>
    </row>
    <row r="11087" spans="1:8" s="240" customFormat="1">
      <c r="A11087" s="270"/>
      <c r="B11087" s="271"/>
      <c r="C11087" s="270"/>
      <c r="D11087" s="272"/>
      <c r="E11087" s="247"/>
      <c r="F11087" s="273"/>
      <c r="G11087" s="661"/>
      <c r="H11087" s="662"/>
    </row>
    <row r="11088" spans="1:8" s="240" customFormat="1">
      <c r="A11088" s="270"/>
      <c r="B11088" s="271"/>
      <c r="C11088" s="270"/>
      <c r="D11088" s="272"/>
      <c r="E11088" s="247"/>
      <c r="F11088" s="273"/>
      <c r="G11088" s="661"/>
      <c r="H11088" s="662"/>
    </row>
    <row r="11089" spans="1:8" s="240" customFormat="1">
      <c r="A11089" s="270"/>
      <c r="B11089" s="271"/>
      <c r="C11089" s="270"/>
      <c r="D11089" s="272"/>
      <c r="E11089" s="247"/>
      <c r="F11089" s="273"/>
      <c r="G11089" s="661"/>
      <c r="H11089" s="662"/>
    </row>
    <row r="11090" spans="1:8" s="240" customFormat="1">
      <c r="A11090" s="270"/>
      <c r="B11090" s="271"/>
      <c r="C11090" s="270"/>
      <c r="D11090" s="272"/>
      <c r="E11090" s="247"/>
      <c r="F11090" s="273"/>
      <c r="G11090" s="661"/>
      <c r="H11090" s="662"/>
    </row>
    <row r="11091" spans="1:8" s="240" customFormat="1">
      <c r="A11091" s="270"/>
      <c r="B11091" s="271"/>
      <c r="C11091" s="270"/>
      <c r="D11091" s="272"/>
      <c r="E11091" s="247"/>
      <c r="F11091" s="273"/>
      <c r="G11091" s="661"/>
      <c r="H11091" s="662"/>
    </row>
    <row r="11092" spans="1:8" s="240" customFormat="1">
      <c r="A11092" s="270"/>
      <c r="B11092" s="271"/>
      <c r="C11092" s="270"/>
      <c r="D11092" s="272"/>
      <c r="E11092" s="247"/>
      <c r="F11092" s="273"/>
      <c r="G11092" s="661"/>
      <c r="H11092" s="662"/>
    </row>
    <row r="11093" spans="1:8" s="240" customFormat="1">
      <c r="A11093" s="270"/>
      <c r="B11093" s="271"/>
      <c r="C11093" s="270"/>
      <c r="D11093" s="272"/>
      <c r="E11093" s="247"/>
      <c r="F11093" s="273"/>
      <c r="G11093" s="661"/>
      <c r="H11093" s="662"/>
    </row>
    <row r="11094" spans="1:8" s="240" customFormat="1">
      <c r="A11094" s="270"/>
      <c r="B11094" s="271"/>
      <c r="C11094" s="270"/>
      <c r="D11094" s="272"/>
      <c r="E11094" s="247"/>
      <c r="F11094" s="273"/>
      <c r="G11094" s="661"/>
      <c r="H11094" s="662"/>
    </row>
    <row r="11095" spans="1:8" s="240" customFormat="1">
      <c r="A11095" s="270"/>
      <c r="B11095" s="271"/>
      <c r="C11095" s="270"/>
      <c r="D11095" s="272"/>
      <c r="E11095" s="247"/>
      <c r="F11095" s="273"/>
      <c r="G11095" s="661"/>
      <c r="H11095" s="662"/>
    </row>
    <row r="11096" spans="1:8" s="240" customFormat="1">
      <c r="A11096" s="270"/>
      <c r="B11096" s="271"/>
      <c r="C11096" s="270"/>
      <c r="D11096" s="272"/>
      <c r="E11096" s="247"/>
      <c r="F11096" s="273"/>
      <c r="G11096" s="661"/>
      <c r="H11096" s="662"/>
    </row>
    <row r="11097" spans="1:8" s="240" customFormat="1">
      <c r="A11097" s="270"/>
      <c r="B11097" s="271"/>
      <c r="C11097" s="270"/>
      <c r="D11097" s="272"/>
      <c r="E11097" s="247"/>
      <c r="F11097" s="273"/>
      <c r="G11097" s="661"/>
      <c r="H11097" s="662"/>
    </row>
    <row r="11098" spans="1:8" s="240" customFormat="1">
      <c r="A11098" s="270"/>
      <c r="B11098" s="271"/>
      <c r="C11098" s="270"/>
      <c r="D11098" s="272"/>
      <c r="E11098" s="247"/>
      <c r="F11098" s="273"/>
      <c r="G11098" s="661"/>
      <c r="H11098" s="662"/>
    </row>
    <row r="11099" spans="1:8" s="240" customFormat="1">
      <c r="A11099" s="270"/>
      <c r="B11099" s="271"/>
      <c r="C11099" s="270"/>
      <c r="D11099" s="272"/>
      <c r="E11099" s="247"/>
      <c r="F11099" s="273"/>
      <c r="G11099" s="661"/>
      <c r="H11099" s="662"/>
    </row>
    <row r="11100" spans="1:8" s="240" customFormat="1">
      <c r="A11100" s="270"/>
      <c r="B11100" s="271"/>
      <c r="C11100" s="270"/>
      <c r="D11100" s="272"/>
      <c r="E11100" s="247"/>
      <c r="F11100" s="273"/>
      <c r="G11100" s="661"/>
      <c r="H11100" s="662"/>
    </row>
    <row r="11101" spans="1:8" s="240" customFormat="1">
      <c r="A11101" s="270"/>
      <c r="B11101" s="271"/>
      <c r="C11101" s="270"/>
      <c r="D11101" s="272"/>
      <c r="E11101" s="247"/>
      <c r="F11101" s="273"/>
      <c r="G11101" s="661"/>
      <c r="H11101" s="662"/>
    </row>
    <row r="11102" spans="1:8" s="240" customFormat="1">
      <c r="A11102" s="270"/>
      <c r="B11102" s="271"/>
      <c r="C11102" s="270"/>
      <c r="D11102" s="272"/>
      <c r="E11102" s="247"/>
      <c r="F11102" s="273"/>
      <c r="G11102" s="661"/>
      <c r="H11102" s="662"/>
    </row>
    <row r="11103" spans="1:8" s="240" customFormat="1">
      <c r="A11103" s="270"/>
      <c r="B11103" s="271"/>
      <c r="C11103" s="270"/>
      <c r="D11103" s="272"/>
      <c r="E11103" s="247"/>
      <c r="F11103" s="273"/>
      <c r="G11103" s="661"/>
      <c r="H11103" s="662"/>
    </row>
    <row r="11104" spans="1:8" s="240" customFormat="1">
      <c r="A11104" s="270"/>
      <c r="B11104" s="271"/>
      <c r="C11104" s="270"/>
      <c r="D11104" s="272"/>
      <c r="E11104" s="247"/>
      <c r="F11104" s="273"/>
      <c r="G11104" s="661"/>
      <c r="H11104" s="662"/>
    </row>
    <row r="11105" spans="1:8" s="240" customFormat="1">
      <c r="A11105" s="270"/>
      <c r="B11105" s="271"/>
      <c r="C11105" s="270"/>
      <c r="D11105" s="272"/>
      <c r="E11105" s="247"/>
      <c r="F11105" s="273"/>
      <c r="G11105" s="661"/>
      <c r="H11105" s="662"/>
    </row>
    <row r="11106" spans="1:8" s="240" customFormat="1">
      <c r="A11106" s="270"/>
      <c r="B11106" s="271"/>
      <c r="C11106" s="270"/>
      <c r="D11106" s="272"/>
      <c r="E11106" s="247"/>
      <c r="F11106" s="273"/>
      <c r="G11106" s="661"/>
      <c r="H11106" s="662"/>
    </row>
    <row r="11107" spans="1:8" s="240" customFormat="1">
      <c r="A11107" s="270"/>
      <c r="B11107" s="271"/>
      <c r="C11107" s="270"/>
      <c r="D11107" s="272"/>
      <c r="E11107" s="247"/>
      <c r="F11107" s="273"/>
      <c r="G11107" s="661"/>
      <c r="H11107" s="662"/>
    </row>
    <row r="11108" spans="1:8" s="240" customFormat="1">
      <c r="A11108" s="270"/>
      <c r="B11108" s="271"/>
      <c r="C11108" s="270"/>
      <c r="D11108" s="272"/>
      <c r="E11108" s="247"/>
      <c r="F11108" s="273"/>
      <c r="G11108" s="661"/>
      <c r="H11108" s="662"/>
    </row>
    <row r="11109" spans="1:8" s="240" customFormat="1">
      <c r="A11109" s="270"/>
      <c r="B11109" s="271"/>
      <c r="C11109" s="270"/>
      <c r="D11109" s="272"/>
      <c r="E11109" s="247"/>
      <c r="F11109" s="273"/>
      <c r="G11109" s="661"/>
      <c r="H11109" s="662"/>
    </row>
    <row r="11110" spans="1:8" s="240" customFormat="1">
      <c r="A11110" s="270"/>
      <c r="B11110" s="271"/>
      <c r="C11110" s="270"/>
      <c r="D11110" s="272"/>
      <c r="E11110" s="247"/>
      <c r="F11110" s="273"/>
      <c r="G11110" s="661"/>
      <c r="H11110" s="662"/>
    </row>
    <row r="11111" spans="1:8" s="240" customFormat="1">
      <c r="A11111" s="270"/>
      <c r="B11111" s="271"/>
      <c r="C11111" s="270"/>
      <c r="D11111" s="272"/>
      <c r="E11111" s="247"/>
      <c r="F11111" s="273"/>
      <c r="G11111" s="661"/>
      <c r="H11111" s="662"/>
    </row>
    <row r="11112" spans="1:8" s="240" customFormat="1">
      <c r="A11112" s="270"/>
      <c r="B11112" s="271"/>
      <c r="C11112" s="270"/>
      <c r="D11112" s="272"/>
      <c r="E11112" s="247"/>
      <c r="F11112" s="273"/>
      <c r="G11112" s="661"/>
      <c r="H11112" s="662"/>
    </row>
    <row r="11113" spans="1:8" s="240" customFormat="1">
      <c r="A11113" s="270"/>
      <c r="B11113" s="271"/>
      <c r="C11113" s="270"/>
      <c r="D11113" s="272"/>
      <c r="E11113" s="247"/>
      <c r="F11113" s="273"/>
      <c r="G11113" s="661"/>
      <c r="H11113" s="662"/>
    </row>
    <row r="11114" spans="1:8" s="240" customFormat="1">
      <c r="A11114" s="270"/>
      <c r="B11114" s="271"/>
      <c r="C11114" s="270"/>
      <c r="D11114" s="272"/>
      <c r="E11114" s="247"/>
      <c r="F11114" s="273"/>
      <c r="G11114" s="661"/>
      <c r="H11114" s="662"/>
    </row>
    <row r="11115" spans="1:8" s="240" customFormat="1">
      <c r="A11115" s="270"/>
      <c r="B11115" s="271"/>
      <c r="C11115" s="270"/>
      <c r="D11115" s="272"/>
      <c r="E11115" s="247"/>
      <c r="F11115" s="273"/>
      <c r="G11115" s="661"/>
      <c r="H11115" s="662"/>
    </row>
    <row r="11116" spans="1:8" s="240" customFormat="1">
      <c r="A11116" s="270"/>
      <c r="B11116" s="271"/>
      <c r="C11116" s="270"/>
      <c r="D11116" s="272"/>
      <c r="E11116" s="247"/>
      <c r="F11116" s="273"/>
      <c r="G11116" s="661"/>
      <c r="H11116" s="662"/>
    </row>
    <row r="11117" spans="1:8" s="240" customFormat="1">
      <c r="A11117" s="270"/>
      <c r="B11117" s="271"/>
      <c r="C11117" s="270"/>
      <c r="D11117" s="272"/>
      <c r="E11117" s="247"/>
      <c r="F11117" s="273"/>
      <c r="G11117" s="661"/>
      <c r="H11117" s="662"/>
    </row>
    <row r="11118" spans="1:8" s="240" customFormat="1">
      <c r="A11118" s="270"/>
      <c r="B11118" s="271"/>
      <c r="C11118" s="270"/>
      <c r="D11118" s="272"/>
      <c r="E11118" s="247"/>
      <c r="F11118" s="273"/>
      <c r="G11118" s="661"/>
      <c r="H11118" s="662"/>
    </row>
    <row r="11119" spans="1:8" s="240" customFormat="1">
      <c r="A11119" s="270"/>
      <c r="B11119" s="271"/>
      <c r="C11119" s="270"/>
      <c r="D11119" s="272"/>
      <c r="E11119" s="247"/>
      <c r="F11119" s="273"/>
      <c r="G11119" s="661"/>
      <c r="H11119" s="662"/>
    </row>
    <row r="11120" spans="1:8" s="240" customFormat="1">
      <c r="A11120" s="270"/>
      <c r="B11120" s="271"/>
      <c r="C11120" s="270"/>
      <c r="D11120" s="272"/>
      <c r="E11120" s="247"/>
      <c r="F11120" s="273"/>
      <c r="G11120" s="661"/>
      <c r="H11120" s="662"/>
    </row>
    <row r="11121" spans="1:8" s="240" customFormat="1">
      <c r="A11121" s="270"/>
      <c r="B11121" s="271"/>
      <c r="C11121" s="270"/>
      <c r="D11121" s="272"/>
      <c r="E11121" s="247"/>
      <c r="F11121" s="273"/>
      <c r="G11121" s="661"/>
      <c r="H11121" s="662"/>
    </row>
    <row r="11122" spans="1:8" s="240" customFormat="1">
      <c r="A11122" s="270"/>
      <c r="B11122" s="271"/>
      <c r="C11122" s="270"/>
      <c r="D11122" s="272"/>
      <c r="E11122" s="247"/>
      <c r="F11122" s="273"/>
      <c r="G11122" s="661"/>
      <c r="H11122" s="662"/>
    </row>
    <row r="11123" spans="1:8" s="240" customFormat="1">
      <c r="A11123" s="270"/>
      <c r="B11123" s="271"/>
      <c r="C11123" s="270"/>
      <c r="D11123" s="272"/>
      <c r="E11123" s="247"/>
      <c r="F11123" s="273"/>
      <c r="G11123" s="661"/>
      <c r="H11123" s="662"/>
    </row>
    <row r="11124" spans="1:8" s="240" customFormat="1">
      <c r="A11124" s="270"/>
      <c r="B11124" s="271"/>
      <c r="C11124" s="270"/>
      <c r="D11124" s="272"/>
      <c r="E11124" s="247"/>
      <c r="F11124" s="273"/>
      <c r="G11124" s="661"/>
      <c r="H11124" s="662"/>
    </row>
    <row r="11125" spans="1:8" s="240" customFormat="1">
      <c r="A11125" s="270"/>
      <c r="B11125" s="271"/>
      <c r="C11125" s="270"/>
      <c r="D11125" s="272"/>
      <c r="E11125" s="247"/>
      <c r="F11125" s="273"/>
      <c r="G11125" s="661"/>
      <c r="H11125" s="662"/>
    </row>
    <row r="11126" spans="1:8" s="240" customFormat="1">
      <c r="A11126" s="270"/>
      <c r="B11126" s="271"/>
      <c r="C11126" s="270"/>
      <c r="D11126" s="272"/>
      <c r="E11126" s="247"/>
      <c r="F11126" s="273"/>
      <c r="G11126" s="661"/>
      <c r="H11126" s="662"/>
    </row>
    <row r="11127" spans="1:8" s="240" customFormat="1">
      <c r="A11127" s="270"/>
      <c r="B11127" s="271"/>
      <c r="C11127" s="270"/>
      <c r="D11127" s="272"/>
      <c r="E11127" s="247"/>
      <c r="F11127" s="273"/>
      <c r="G11127" s="661"/>
      <c r="H11127" s="662"/>
    </row>
    <row r="11128" spans="1:8" s="240" customFormat="1">
      <c r="A11128" s="270"/>
      <c r="B11128" s="271"/>
      <c r="C11128" s="270"/>
      <c r="D11128" s="272"/>
      <c r="E11128" s="247"/>
      <c r="F11128" s="273"/>
      <c r="G11128" s="661"/>
      <c r="H11128" s="662"/>
    </row>
    <row r="11129" spans="1:8" s="240" customFormat="1">
      <c r="A11129" s="270"/>
      <c r="B11129" s="271"/>
      <c r="C11129" s="270"/>
      <c r="D11129" s="272"/>
      <c r="E11129" s="247"/>
      <c r="F11129" s="273"/>
      <c r="G11129" s="661"/>
      <c r="H11129" s="662"/>
    </row>
    <row r="11130" spans="1:8" s="240" customFormat="1">
      <c r="A11130" s="270"/>
      <c r="B11130" s="271"/>
      <c r="C11130" s="270"/>
      <c r="D11130" s="272"/>
      <c r="E11130" s="247"/>
      <c r="F11130" s="273"/>
      <c r="G11130" s="661"/>
      <c r="H11130" s="662"/>
    </row>
    <row r="11131" spans="1:8" s="240" customFormat="1">
      <c r="A11131" s="270"/>
      <c r="B11131" s="271"/>
      <c r="C11131" s="270"/>
      <c r="D11131" s="272"/>
      <c r="E11131" s="247"/>
      <c r="F11131" s="273"/>
      <c r="G11131" s="661"/>
      <c r="H11131" s="662"/>
    </row>
    <row r="11132" spans="1:8" s="240" customFormat="1">
      <c r="A11132" s="270"/>
      <c r="B11132" s="271"/>
      <c r="C11132" s="270"/>
      <c r="D11132" s="272"/>
      <c r="E11132" s="247"/>
      <c r="F11132" s="273"/>
      <c r="G11132" s="661"/>
      <c r="H11132" s="662"/>
    </row>
    <row r="11133" spans="1:8" s="240" customFormat="1">
      <c r="A11133" s="270"/>
      <c r="B11133" s="271"/>
      <c r="C11133" s="270"/>
      <c r="D11133" s="272"/>
      <c r="E11133" s="247"/>
      <c r="F11133" s="273"/>
      <c r="G11133" s="661"/>
      <c r="H11133" s="662"/>
    </row>
    <row r="11134" spans="1:8" s="240" customFormat="1">
      <c r="A11134" s="270"/>
      <c r="B11134" s="271"/>
      <c r="C11134" s="270"/>
      <c r="D11134" s="272"/>
      <c r="E11134" s="247"/>
      <c r="F11134" s="273"/>
      <c r="G11134" s="661"/>
      <c r="H11134" s="662"/>
    </row>
    <row r="11135" spans="1:8" s="240" customFormat="1">
      <c r="A11135" s="270"/>
      <c r="B11135" s="271"/>
      <c r="C11135" s="270"/>
      <c r="D11135" s="272"/>
      <c r="E11135" s="247"/>
      <c r="F11135" s="273"/>
      <c r="G11135" s="661"/>
      <c r="H11135" s="662"/>
    </row>
    <row r="11136" spans="1:8" s="240" customFormat="1">
      <c r="A11136" s="270"/>
      <c r="B11136" s="271"/>
      <c r="C11136" s="270"/>
      <c r="D11136" s="272"/>
      <c r="E11136" s="247"/>
      <c r="F11136" s="273"/>
      <c r="G11136" s="661"/>
      <c r="H11136" s="662"/>
    </row>
    <row r="11137" spans="1:8" s="240" customFormat="1">
      <c r="A11137" s="270"/>
      <c r="B11137" s="271"/>
      <c r="C11137" s="270"/>
      <c r="D11137" s="272"/>
      <c r="E11137" s="247"/>
      <c r="F11137" s="273"/>
      <c r="G11137" s="661"/>
      <c r="H11137" s="662"/>
    </row>
    <row r="11138" spans="1:8" s="240" customFormat="1">
      <c r="A11138" s="270"/>
      <c r="B11138" s="271"/>
      <c r="C11138" s="270"/>
      <c r="D11138" s="272"/>
      <c r="E11138" s="247"/>
      <c r="F11138" s="273"/>
      <c r="G11138" s="661"/>
      <c r="H11138" s="662"/>
    </row>
    <row r="11139" spans="1:8" s="240" customFormat="1">
      <c r="A11139" s="270"/>
      <c r="B11139" s="271"/>
      <c r="C11139" s="270"/>
      <c r="D11139" s="272"/>
      <c r="E11139" s="247"/>
      <c r="F11139" s="273"/>
      <c r="G11139" s="661"/>
      <c r="H11139" s="662"/>
    </row>
    <row r="11140" spans="1:8" s="240" customFormat="1">
      <c r="A11140" s="270"/>
      <c r="B11140" s="271"/>
      <c r="C11140" s="270"/>
      <c r="D11140" s="272"/>
      <c r="E11140" s="247"/>
      <c r="F11140" s="273"/>
      <c r="G11140" s="661"/>
      <c r="H11140" s="662"/>
    </row>
    <row r="11141" spans="1:8" s="240" customFormat="1">
      <c r="A11141" s="270"/>
      <c r="B11141" s="271"/>
      <c r="C11141" s="270"/>
      <c r="D11141" s="272"/>
      <c r="E11141" s="247"/>
      <c r="F11141" s="273"/>
      <c r="G11141" s="661"/>
      <c r="H11141" s="662"/>
    </row>
    <row r="11142" spans="1:8" s="240" customFormat="1">
      <c r="A11142" s="270"/>
      <c r="B11142" s="271"/>
      <c r="C11142" s="270"/>
      <c r="D11142" s="272"/>
      <c r="E11142" s="247"/>
      <c r="F11142" s="273"/>
      <c r="G11142" s="661"/>
      <c r="H11142" s="662"/>
    </row>
    <row r="11143" spans="1:8" s="240" customFormat="1">
      <c r="A11143" s="270"/>
      <c r="B11143" s="271"/>
      <c r="C11143" s="270"/>
      <c r="D11143" s="272"/>
      <c r="E11143" s="247"/>
      <c r="F11143" s="273"/>
      <c r="G11143" s="661"/>
      <c r="H11143" s="662"/>
    </row>
    <row r="11144" spans="1:8" s="240" customFormat="1">
      <c r="A11144" s="270"/>
      <c r="B11144" s="271"/>
      <c r="C11144" s="270"/>
      <c r="D11144" s="272"/>
      <c r="E11144" s="247"/>
      <c r="F11144" s="273"/>
      <c r="G11144" s="661"/>
      <c r="H11144" s="662"/>
    </row>
    <row r="11145" spans="1:8" s="240" customFormat="1">
      <c r="A11145" s="270"/>
      <c r="B11145" s="271"/>
      <c r="C11145" s="270"/>
      <c r="D11145" s="272"/>
      <c r="E11145" s="247"/>
      <c r="F11145" s="273"/>
      <c r="G11145" s="661"/>
      <c r="H11145" s="662"/>
    </row>
    <row r="11146" spans="1:8" s="240" customFormat="1">
      <c r="A11146" s="270"/>
      <c r="B11146" s="271"/>
      <c r="C11146" s="270"/>
      <c r="D11146" s="272"/>
      <c r="E11146" s="247"/>
      <c r="F11146" s="273"/>
      <c r="G11146" s="661"/>
      <c r="H11146" s="662"/>
    </row>
    <row r="11147" spans="1:8" s="240" customFormat="1">
      <c r="A11147" s="270"/>
      <c r="B11147" s="271"/>
      <c r="C11147" s="270"/>
      <c r="D11147" s="272"/>
      <c r="E11147" s="247"/>
      <c r="F11147" s="273"/>
      <c r="G11147" s="661"/>
      <c r="H11147" s="662"/>
    </row>
    <row r="11148" spans="1:8" s="240" customFormat="1">
      <c r="A11148" s="270"/>
      <c r="B11148" s="271"/>
      <c r="C11148" s="270"/>
      <c r="D11148" s="272"/>
      <c r="E11148" s="247"/>
      <c r="F11148" s="273"/>
      <c r="G11148" s="661"/>
      <c r="H11148" s="662"/>
    </row>
    <row r="11149" spans="1:8" s="240" customFormat="1">
      <c r="A11149" s="270"/>
      <c r="B11149" s="271"/>
      <c r="C11149" s="270"/>
      <c r="D11149" s="272"/>
      <c r="E11149" s="247"/>
      <c r="F11149" s="273"/>
      <c r="G11149" s="661"/>
      <c r="H11149" s="662"/>
    </row>
    <row r="11150" spans="1:8" s="240" customFormat="1">
      <c r="A11150" s="270"/>
      <c r="B11150" s="271"/>
      <c r="C11150" s="270"/>
      <c r="D11150" s="272"/>
      <c r="E11150" s="247"/>
      <c r="F11150" s="273"/>
      <c r="G11150" s="661"/>
      <c r="H11150" s="662"/>
    </row>
    <row r="11151" spans="1:8" s="240" customFormat="1">
      <c r="A11151" s="270"/>
      <c r="B11151" s="271"/>
      <c r="C11151" s="270"/>
      <c r="D11151" s="272"/>
      <c r="E11151" s="247"/>
      <c r="F11151" s="273"/>
      <c r="G11151" s="661"/>
      <c r="H11151" s="662"/>
    </row>
    <row r="11152" spans="1:8" s="240" customFormat="1">
      <c r="A11152" s="270"/>
      <c r="B11152" s="271"/>
      <c r="C11152" s="270"/>
      <c r="D11152" s="272"/>
      <c r="E11152" s="247"/>
      <c r="F11152" s="273"/>
      <c r="G11152" s="661"/>
      <c r="H11152" s="662"/>
    </row>
    <row r="11153" spans="1:8" s="240" customFormat="1">
      <c r="A11153" s="270"/>
      <c r="B11153" s="271"/>
      <c r="C11153" s="270"/>
      <c r="D11153" s="272"/>
      <c r="E11153" s="247"/>
      <c r="F11153" s="273"/>
      <c r="G11153" s="661"/>
      <c r="H11153" s="662"/>
    </row>
    <row r="11154" spans="1:8" s="240" customFormat="1">
      <c r="A11154" s="270"/>
      <c r="B11154" s="271"/>
      <c r="C11154" s="270"/>
      <c r="D11154" s="272"/>
      <c r="E11154" s="247"/>
      <c r="F11154" s="273"/>
      <c r="G11154" s="661"/>
      <c r="H11154" s="662"/>
    </row>
    <row r="11155" spans="1:8" s="240" customFormat="1">
      <c r="A11155" s="270"/>
      <c r="B11155" s="271"/>
      <c r="C11155" s="270"/>
      <c r="D11155" s="272"/>
      <c r="E11155" s="247"/>
      <c r="F11155" s="273"/>
      <c r="G11155" s="661"/>
      <c r="H11155" s="662"/>
    </row>
    <row r="11156" spans="1:8" s="240" customFormat="1">
      <c r="A11156" s="270"/>
      <c r="B11156" s="271"/>
      <c r="C11156" s="270"/>
      <c r="D11156" s="272"/>
      <c r="E11156" s="247"/>
      <c r="F11156" s="273"/>
      <c r="G11156" s="661"/>
      <c r="H11156" s="662"/>
    </row>
    <row r="11157" spans="1:8" s="240" customFormat="1">
      <c r="A11157" s="270"/>
      <c r="B11157" s="271"/>
      <c r="C11157" s="270"/>
      <c r="D11157" s="272"/>
      <c r="E11157" s="247"/>
      <c r="F11157" s="273"/>
      <c r="G11157" s="661"/>
      <c r="H11157" s="662"/>
    </row>
    <row r="11158" spans="1:8" s="240" customFormat="1">
      <c r="A11158" s="270"/>
      <c r="B11158" s="271"/>
      <c r="C11158" s="270"/>
      <c r="D11158" s="272"/>
      <c r="E11158" s="247"/>
      <c r="F11158" s="273"/>
      <c r="G11158" s="661"/>
      <c r="H11158" s="662"/>
    </row>
    <row r="11159" spans="1:8" s="240" customFormat="1">
      <c r="A11159" s="270"/>
      <c r="B11159" s="271"/>
      <c r="C11159" s="270"/>
      <c r="D11159" s="272"/>
      <c r="E11159" s="247"/>
      <c r="F11159" s="273"/>
      <c r="G11159" s="661"/>
      <c r="H11159" s="662"/>
    </row>
    <row r="11160" spans="1:8" s="240" customFormat="1">
      <c r="A11160" s="270"/>
      <c r="B11160" s="271"/>
      <c r="C11160" s="270"/>
      <c r="D11160" s="272"/>
      <c r="E11160" s="247"/>
      <c r="F11160" s="273"/>
      <c r="G11160" s="661"/>
      <c r="H11160" s="662"/>
    </row>
    <row r="11161" spans="1:8" s="240" customFormat="1">
      <c r="A11161" s="270"/>
      <c r="B11161" s="271"/>
      <c r="C11161" s="270"/>
      <c r="D11161" s="272"/>
      <c r="E11161" s="247"/>
      <c r="F11161" s="273"/>
      <c r="G11161" s="661"/>
      <c r="H11161" s="662"/>
    </row>
    <row r="11162" spans="1:8" s="240" customFormat="1">
      <c r="A11162" s="270"/>
      <c r="B11162" s="271"/>
      <c r="C11162" s="270"/>
      <c r="D11162" s="272"/>
      <c r="E11162" s="247"/>
      <c r="F11162" s="273"/>
      <c r="G11162" s="661"/>
      <c r="H11162" s="662"/>
    </row>
    <row r="11163" spans="1:8" s="240" customFormat="1">
      <c r="A11163" s="270"/>
      <c r="B11163" s="271"/>
      <c r="C11163" s="270"/>
      <c r="D11163" s="272"/>
      <c r="E11163" s="247"/>
      <c r="F11163" s="273"/>
      <c r="G11163" s="661"/>
      <c r="H11163" s="662"/>
    </row>
    <row r="11164" spans="1:8" s="240" customFormat="1">
      <c r="A11164" s="270"/>
      <c r="B11164" s="271"/>
      <c r="C11164" s="270"/>
      <c r="D11164" s="272"/>
      <c r="E11164" s="247"/>
      <c r="F11164" s="273"/>
      <c r="G11164" s="661"/>
      <c r="H11164" s="662"/>
    </row>
    <row r="11165" spans="1:8" s="240" customFormat="1">
      <c r="A11165" s="270"/>
      <c r="B11165" s="271"/>
      <c r="C11165" s="270"/>
      <c r="D11165" s="272"/>
      <c r="E11165" s="247"/>
      <c r="F11165" s="273"/>
      <c r="G11165" s="661"/>
      <c r="H11165" s="662"/>
    </row>
    <row r="11166" spans="1:8" s="240" customFormat="1">
      <c r="A11166" s="270"/>
      <c r="B11166" s="271"/>
      <c r="C11166" s="270"/>
      <c r="D11166" s="272"/>
      <c r="E11166" s="247"/>
      <c r="F11166" s="273"/>
      <c r="G11166" s="661"/>
      <c r="H11166" s="662"/>
    </row>
    <row r="11167" spans="1:8" s="240" customFormat="1">
      <c r="A11167" s="270"/>
      <c r="B11167" s="271"/>
      <c r="C11167" s="270"/>
      <c r="D11167" s="272"/>
      <c r="E11167" s="247"/>
      <c r="F11167" s="273"/>
      <c r="G11167" s="661"/>
      <c r="H11167" s="662"/>
    </row>
    <row r="11168" spans="1:8" s="240" customFormat="1">
      <c r="A11168" s="270"/>
      <c r="B11168" s="271"/>
      <c r="C11168" s="270"/>
      <c r="D11168" s="272"/>
      <c r="E11168" s="247"/>
      <c r="F11168" s="273"/>
      <c r="G11168" s="661"/>
      <c r="H11168" s="662"/>
    </row>
    <row r="11169" spans="1:8" s="240" customFormat="1">
      <c r="A11169" s="270"/>
      <c r="B11169" s="271"/>
      <c r="C11169" s="270"/>
      <c r="D11169" s="272"/>
      <c r="E11169" s="247"/>
      <c r="F11169" s="273"/>
      <c r="G11169" s="661"/>
      <c r="H11169" s="662"/>
    </row>
    <row r="11170" spans="1:8" s="240" customFormat="1">
      <c r="A11170" s="270"/>
      <c r="B11170" s="271"/>
      <c r="C11170" s="270"/>
      <c r="D11170" s="272"/>
      <c r="E11170" s="247"/>
      <c r="F11170" s="273"/>
      <c r="G11170" s="661"/>
      <c r="H11170" s="662"/>
    </row>
    <row r="11171" spans="1:8" s="240" customFormat="1">
      <c r="A11171" s="270"/>
      <c r="B11171" s="271"/>
      <c r="C11171" s="270"/>
      <c r="D11171" s="272"/>
      <c r="E11171" s="247"/>
      <c r="F11171" s="273"/>
      <c r="G11171" s="661"/>
      <c r="H11171" s="662"/>
    </row>
    <row r="11172" spans="1:8" s="240" customFormat="1">
      <c r="A11172" s="270"/>
      <c r="B11172" s="271"/>
      <c r="C11172" s="270"/>
      <c r="D11172" s="272"/>
      <c r="E11172" s="247"/>
      <c r="F11172" s="273"/>
      <c r="G11172" s="661"/>
      <c r="H11172" s="662"/>
    </row>
    <row r="11173" spans="1:8" s="240" customFormat="1">
      <c r="A11173" s="270"/>
      <c r="B11173" s="271"/>
      <c r="C11173" s="270"/>
      <c r="D11173" s="272"/>
      <c r="E11173" s="247"/>
      <c r="F11173" s="273"/>
      <c r="G11173" s="661"/>
      <c r="H11173" s="662"/>
    </row>
    <row r="11174" spans="1:8" s="240" customFormat="1">
      <c r="A11174" s="270"/>
      <c r="B11174" s="271"/>
      <c r="C11174" s="270"/>
      <c r="D11174" s="272"/>
      <c r="E11174" s="247"/>
      <c r="F11174" s="273"/>
      <c r="G11174" s="661"/>
      <c r="H11174" s="662"/>
    </row>
    <row r="11175" spans="1:8" s="240" customFormat="1">
      <c r="A11175" s="270"/>
      <c r="B11175" s="271"/>
      <c r="C11175" s="270"/>
      <c r="D11175" s="272"/>
      <c r="E11175" s="247"/>
      <c r="F11175" s="273"/>
      <c r="G11175" s="661"/>
      <c r="H11175" s="662"/>
    </row>
    <row r="11176" spans="1:8" s="240" customFormat="1">
      <c r="A11176" s="270"/>
      <c r="B11176" s="271"/>
      <c r="C11176" s="270"/>
      <c r="D11176" s="272"/>
      <c r="E11176" s="247"/>
      <c r="F11176" s="273"/>
      <c r="G11176" s="661"/>
      <c r="H11176" s="662"/>
    </row>
    <row r="11177" spans="1:8" s="240" customFormat="1">
      <c r="A11177" s="270"/>
      <c r="B11177" s="271"/>
      <c r="C11177" s="270"/>
      <c r="D11177" s="272"/>
      <c r="E11177" s="247"/>
      <c r="F11177" s="273"/>
      <c r="G11177" s="661"/>
      <c r="H11177" s="662"/>
    </row>
    <row r="11178" spans="1:8" s="240" customFormat="1">
      <c r="A11178" s="270"/>
      <c r="B11178" s="271"/>
      <c r="C11178" s="270"/>
      <c r="D11178" s="272"/>
      <c r="E11178" s="247"/>
      <c r="F11178" s="273"/>
      <c r="G11178" s="661"/>
      <c r="H11178" s="662"/>
    </row>
    <row r="11179" spans="1:8" s="240" customFormat="1">
      <c r="A11179" s="270"/>
      <c r="B11179" s="271"/>
      <c r="C11179" s="270"/>
      <c r="D11179" s="272"/>
      <c r="E11179" s="247"/>
      <c r="F11179" s="273"/>
      <c r="G11179" s="661"/>
      <c r="H11179" s="662"/>
    </row>
    <row r="11180" spans="1:8" s="240" customFormat="1">
      <c r="A11180" s="270"/>
      <c r="B11180" s="271"/>
      <c r="C11180" s="270"/>
      <c r="D11180" s="272"/>
      <c r="E11180" s="247"/>
      <c r="F11180" s="273"/>
      <c r="G11180" s="661"/>
      <c r="H11180" s="662"/>
    </row>
    <row r="11181" spans="1:8" s="240" customFormat="1">
      <c r="A11181" s="270"/>
      <c r="B11181" s="271"/>
      <c r="C11181" s="270"/>
      <c r="D11181" s="272"/>
      <c r="E11181" s="247"/>
      <c r="F11181" s="273"/>
      <c r="G11181" s="661"/>
      <c r="H11181" s="662"/>
    </row>
    <row r="11182" spans="1:8" s="240" customFormat="1">
      <c r="A11182" s="270"/>
      <c r="B11182" s="271"/>
      <c r="C11182" s="270"/>
      <c r="D11182" s="272"/>
      <c r="E11182" s="247"/>
      <c r="F11182" s="273"/>
      <c r="G11182" s="661"/>
      <c r="H11182" s="662"/>
    </row>
    <row r="11183" spans="1:8" s="240" customFormat="1">
      <c r="A11183" s="270"/>
      <c r="B11183" s="271"/>
      <c r="C11183" s="270"/>
      <c r="D11183" s="272"/>
      <c r="E11183" s="247"/>
      <c r="F11183" s="273"/>
      <c r="G11183" s="661"/>
      <c r="H11183" s="662"/>
    </row>
    <row r="11184" spans="1:8" s="240" customFormat="1">
      <c r="A11184" s="270"/>
      <c r="B11184" s="271"/>
      <c r="C11184" s="270"/>
      <c r="D11184" s="272"/>
      <c r="E11184" s="247"/>
      <c r="F11184" s="273"/>
      <c r="G11184" s="661"/>
      <c r="H11184" s="662"/>
    </row>
    <row r="11185" spans="1:8" s="240" customFormat="1">
      <c r="A11185" s="270"/>
      <c r="B11185" s="271"/>
      <c r="C11185" s="270"/>
      <c r="D11185" s="272"/>
      <c r="E11185" s="247"/>
      <c r="F11185" s="273"/>
      <c r="G11185" s="661"/>
      <c r="H11185" s="662"/>
    </row>
    <row r="11186" spans="1:8" s="240" customFormat="1">
      <c r="A11186" s="270"/>
      <c r="B11186" s="271"/>
      <c r="C11186" s="270"/>
      <c r="D11186" s="272"/>
      <c r="E11186" s="247"/>
      <c r="F11186" s="273"/>
      <c r="G11186" s="661"/>
      <c r="H11186" s="662"/>
    </row>
    <row r="11187" spans="1:8" s="240" customFormat="1">
      <c r="A11187" s="270"/>
      <c r="B11187" s="271"/>
      <c r="C11187" s="270"/>
      <c r="D11187" s="272"/>
      <c r="E11187" s="247"/>
      <c r="F11187" s="273"/>
      <c r="G11187" s="661"/>
      <c r="H11187" s="662"/>
    </row>
    <row r="11188" spans="1:8" s="240" customFormat="1">
      <c r="A11188" s="270"/>
      <c r="B11188" s="271"/>
      <c r="C11188" s="270"/>
      <c r="D11188" s="272"/>
      <c r="E11188" s="247"/>
      <c r="F11188" s="273"/>
      <c r="G11188" s="661"/>
      <c r="H11188" s="662"/>
    </row>
    <row r="11189" spans="1:8" s="240" customFormat="1">
      <c r="A11189" s="270"/>
      <c r="B11189" s="271"/>
      <c r="C11189" s="270"/>
      <c r="D11189" s="272"/>
      <c r="E11189" s="247"/>
      <c r="F11189" s="273"/>
      <c r="G11189" s="661"/>
      <c r="H11189" s="662"/>
    </row>
    <row r="11190" spans="1:8" s="240" customFormat="1">
      <c r="A11190" s="270"/>
      <c r="B11190" s="271"/>
      <c r="C11190" s="270"/>
      <c r="D11190" s="272"/>
      <c r="E11190" s="247"/>
      <c r="F11190" s="273"/>
      <c r="G11190" s="661"/>
      <c r="H11190" s="662"/>
    </row>
    <row r="11191" spans="1:8" s="240" customFormat="1">
      <c r="A11191" s="270"/>
      <c r="B11191" s="271"/>
      <c r="C11191" s="270"/>
      <c r="D11191" s="272"/>
      <c r="E11191" s="247"/>
      <c r="F11191" s="273"/>
      <c r="G11191" s="661"/>
      <c r="H11191" s="662"/>
    </row>
    <row r="11192" spans="1:8" s="240" customFormat="1">
      <c r="A11192" s="270"/>
      <c r="B11192" s="271"/>
      <c r="C11192" s="270"/>
      <c r="D11192" s="272"/>
      <c r="E11192" s="247"/>
      <c r="F11192" s="273"/>
      <c r="G11192" s="661"/>
      <c r="H11192" s="662"/>
    </row>
    <row r="11193" spans="1:8" s="240" customFormat="1">
      <c r="A11193" s="270"/>
      <c r="B11193" s="271"/>
      <c r="C11193" s="270"/>
      <c r="D11193" s="272"/>
      <c r="E11193" s="247"/>
      <c r="F11193" s="273"/>
      <c r="G11193" s="661"/>
      <c r="H11193" s="662"/>
    </row>
    <row r="11194" spans="1:8" s="240" customFormat="1">
      <c r="A11194" s="270"/>
      <c r="B11194" s="271"/>
      <c r="C11194" s="270"/>
      <c r="D11194" s="272"/>
      <c r="E11194" s="247"/>
      <c r="F11194" s="273"/>
      <c r="G11194" s="661"/>
      <c r="H11194" s="662"/>
    </row>
    <row r="11195" spans="1:8" s="240" customFormat="1">
      <c r="A11195" s="270"/>
      <c r="B11195" s="271"/>
      <c r="C11195" s="270"/>
      <c r="D11195" s="272"/>
      <c r="E11195" s="247"/>
      <c r="F11195" s="273"/>
      <c r="G11195" s="661"/>
      <c r="H11195" s="662"/>
    </row>
    <row r="11196" spans="1:8" s="240" customFormat="1">
      <c r="A11196" s="270"/>
      <c r="B11196" s="271"/>
      <c r="C11196" s="270"/>
      <c r="D11196" s="272"/>
      <c r="E11196" s="247"/>
      <c r="F11196" s="273"/>
      <c r="G11196" s="661"/>
      <c r="H11196" s="662"/>
    </row>
    <row r="11197" spans="1:8" s="240" customFormat="1">
      <c r="A11197" s="270"/>
      <c r="B11197" s="271"/>
      <c r="C11197" s="270"/>
      <c r="D11197" s="272"/>
      <c r="E11197" s="247"/>
      <c r="F11197" s="273"/>
      <c r="G11197" s="661"/>
      <c r="H11197" s="662"/>
    </row>
    <row r="11198" spans="1:8" s="240" customFormat="1">
      <c r="A11198" s="270"/>
      <c r="B11198" s="271"/>
      <c r="C11198" s="270"/>
      <c r="D11198" s="272"/>
      <c r="E11198" s="247"/>
      <c r="F11198" s="273"/>
      <c r="G11198" s="661"/>
      <c r="H11198" s="662"/>
    </row>
    <row r="11199" spans="1:8" s="240" customFormat="1">
      <c r="A11199" s="270"/>
      <c r="B11199" s="271"/>
      <c r="C11199" s="270"/>
      <c r="D11199" s="272"/>
      <c r="E11199" s="247"/>
      <c r="F11199" s="273"/>
      <c r="G11199" s="661"/>
      <c r="H11199" s="662"/>
    </row>
    <row r="11200" spans="1:8" s="240" customFormat="1">
      <c r="A11200" s="270"/>
      <c r="B11200" s="271"/>
      <c r="C11200" s="270"/>
      <c r="D11200" s="272"/>
      <c r="E11200" s="247"/>
      <c r="F11200" s="273"/>
      <c r="G11200" s="661"/>
      <c r="H11200" s="662"/>
    </row>
    <row r="11201" spans="1:8" s="240" customFormat="1">
      <c r="A11201" s="270"/>
      <c r="B11201" s="271"/>
      <c r="C11201" s="270"/>
      <c r="D11201" s="272"/>
      <c r="E11201" s="247"/>
      <c r="F11201" s="273"/>
      <c r="G11201" s="661"/>
      <c r="H11201" s="662"/>
    </row>
    <row r="11202" spans="1:8" s="240" customFormat="1">
      <c r="A11202" s="270"/>
      <c r="B11202" s="271"/>
      <c r="C11202" s="270"/>
      <c r="D11202" s="272"/>
      <c r="E11202" s="247"/>
      <c r="F11202" s="273"/>
      <c r="G11202" s="661"/>
      <c r="H11202" s="662"/>
    </row>
    <row r="11203" spans="1:8" s="240" customFormat="1">
      <c r="A11203" s="270"/>
      <c r="B11203" s="271"/>
      <c r="C11203" s="270"/>
      <c r="D11203" s="272"/>
      <c r="E11203" s="247"/>
      <c r="F11203" s="273"/>
      <c r="G11203" s="661"/>
      <c r="H11203" s="662"/>
    </row>
    <row r="11204" spans="1:8" s="240" customFormat="1">
      <c r="A11204" s="270"/>
      <c r="B11204" s="271"/>
      <c r="C11204" s="270"/>
      <c r="D11204" s="272"/>
      <c r="E11204" s="247"/>
      <c r="F11204" s="273"/>
      <c r="G11204" s="661"/>
      <c r="H11204" s="662"/>
    </row>
    <row r="11205" spans="1:8" s="240" customFormat="1">
      <c r="A11205" s="270"/>
      <c r="B11205" s="271"/>
      <c r="C11205" s="270"/>
      <c r="D11205" s="272"/>
      <c r="E11205" s="247"/>
      <c r="F11205" s="273"/>
      <c r="G11205" s="661"/>
      <c r="H11205" s="662"/>
    </row>
    <row r="11206" spans="1:8" s="240" customFormat="1">
      <c r="A11206" s="270"/>
      <c r="B11206" s="271"/>
      <c r="C11206" s="270"/>
      <c r="D11206" s="272"/>
      <c r="E11206" s="247"/>
      <c r="F11206" s="273"/>
      <c r="G11206" s="661"/>
      <c r="H11206" s="662"/>
    </row>
    <row r="11207" spans="1:8" s="240" customFormat="1">
      <c r="A11207" s="270"/>
      <c r="B11207" s="271"/>
      <c r="C11207" s="270"/>
      <c r="D11207" s="272"/>
      <c r="E11207" s="247"/>
      <c r="F11207" s="273"/>
      <c r="G11207" s="661"/>
      <c r="H11207" s="662"/>
    </row>
    <row r="11208" spans="1:8" s="240" customFormat="1">
      <c r="A11208" s="270"/>
      <c r="B11208" s="271"/>
      <c r="C11208" s="270"/>
      <c r="D11208" s="272"/>
      <c r="E11208" s="247"/>
      <c r="F11208" s="273"/>
      <c r="G11208" s="661"/>
      <c r="H11208" s="662"/>
    </row>
    <row r="11209" spans="1:8" s="240" customFormat="1">
      <c r="A11209" s="270"/>
      <c r="B11209" s="271"/>
      <c r="C11209" s="270"/>
      <c r="D11209" s="272"/>
      <c r="E11209" s="247"/>
      <c r="F11209" s="273"/>
      <c r="G11209" s="661"/>
      <c r="H11209" s="662"/>
    </row>
    <row r="11210" spans="1:8" s="240" customFormat="1">
      <c r="A11210" s="270"/>
      <c r="B11210" s="271"/>
      <c r="C11210" s="270"/>
      <c r="D11210" s="272"/>
      <c r="E11210" s="247"/>
      <c r="F11210" s="273"/>
      <c r="G11210" s="661"/>
      <c r="H11210" s="662"/>
    </row>
    <row r="11211" spans="1:8" s="240" customFormat="1">
      <c r="A11211" s="270"/>
      <c r="B11211" s="271"/>
      <c r="C11211" s="270"/>
      <c r="D11211" s="272"/>
      <c r="E11211" s="247"/>
      <c r="F11211" s="273"/>
      <c r="G11211" s="661"/>
      <c r="H11211" s="662"/>
    </row>
    <row r="11212" spans="1:8" s="240" customFormat="1">
      <c r="A11212" s="270"/>
      <c r="B11212" s="271"/>
      <c r="C11212" s="270"/>
      <c r="D11212" s="272"/>
      <c r="E11212" s="247"/>
      <c r="F11212" s="273"/>
      <c r="G11212" s="661"/>
      <c r="H11212" s="662"/>
    </row>
    <row r="11213" spans="1:8" s="240" customFormat="1">
      <c r="A11213" s="270"/>
      <c r="B11213" s="271"/>
      <c r="C11213" s="270"/>
      <c r="D11213" s="272"/>
      <c r="E11213" s="247"/>
      <c r="F11213" s="273"/>
      <c r="G11213" s="661"/>
      <c r="H11213" s="662"/>
    </row>
    <row r="11214" spans="1:8" s="240" customFormat="1">
      <c r="A11214" s="270"/>
      <c r="B11214" s="271"/>
      <c r="C11214" s="270"/>
      <c r="D11214" s="272"/>
      <c r="E11214" s="247"/>
      <c r="F11214" s="273"/>
      <c r="G11214" s="661"/>
      <c r="H11214" s="662"/>
    </row>
    <row r="11215" spans="1:8" s="240" customFormat="1">
      <c r="A11215" s="270"/>
      <c r="B11215" s="271"/>
      <c r="C11215" s="270"/>
      <c r="D11215" s="272"/>
      <c r="E11215" s="247"/>
      <c r="F11215" s="273"/>
      <c r="G11215" s="661"/>
      <c r="H11215" s="662"/>
    </row>
    <row r="11216" spans="1:8" s="240" customFormat="1">
      <c r="A11216" s="270"/>
      <c r="B11216" s="271"/>
      <c r="C11216" s="270"/>
      <c r="D11216" s="272"/>
      <c r="E11216" s="247"/>
      <c r="F11216" s="273"/>
      <c r="G11216" s="661"/>
      <c r="H11216" s="662"/>
    </row>
    <row r="11217" spans="1:8" s="240" customFormat="1">
      <c r="A11217" s="270"/>
      <c r="B11217" s="271"/>
      <c r="C11217" s="270"/>
      <c r="D11217" s="272"/>
      <c r="E11217" s="247"/>
      <c r="F11217" s="273"/>
      <c r="G11217" s="661"/>
      <c r="H11217" s="662"/>
    </row>
    <row r="11218" spans="1:8" s="240" customFormat="1">
      <c r="A11218" s="270"/>
      <c r="B11218" s="271"/>
      <c r="C11218" s="270"/>
      <c r="D11218" s="272"/>
      <c r="E11218" s="247"/>
      <c r="F11218" s="273"/>
      <c r="G11218" s="661"/>
      <c r="H11218" s="662"/>
    </row>
    <row r="11219" spans="1:8" s="240" customFormat="1">
      <c r="A11219" s="270"/>
      <c r="B11219" s="271"/>
      <c r="C11219" s="270"/>
      <c r="D11219" s="272"/>
      <c r="E11219" s="247"/>
      <c r="F11219" s="273"/>
      <c r="G11219" s="661"/>
      <c r="H11219" s="662"/>
    </row>
    <row r="11220" spans="1:8" s="240" customFormat="1">
      <c r="A11220" s="270"/>
      <c r="B11220" s="271"/>
      <c r="C11220" s="270"/>
      <c r="D11220" s="272"/>
      <c r="E11220" s="247"/>
      <c r="F11220" s="273"/>
      <c r="G11220" s="661"/>
      <c r="H11220" s="662"/>
    </row>
    <row r="11221" spans="1:8" s="240" customFormat="1">
      <c r="A11221" s="270"/>
      <c r="B11221" s="271"/>
      <c r="C11221" s="270"/>
      <c r="D11221" s="272"/>
      <c r="E11221" s="247"/>
      <c r="F11221" s="273"/>
      <c r="G11221" s="661"/>
      <c r="H11221" s="662"/>
    </row>
    <row r="11222" spans="1:8" s="240" customFormat="1">
      <c r="A11222" s="270"/>
      <c r="B11222" s="271"/>
      <c r="C11222" s="270"/>
      <c r="D11222" s="272"/>
      <c r="E11222" s="247"/>
      <c r="F11222" s="273"/>
      <c r="G11222" s="661"/>
      <c r="H11222" s="662"/>
    </row>
    <row r="11223" spans="1:8" s="240" customFormat="1">
      <c r="A11223" s="270"/>
      <c r="B11223" s="271"/>
      <c r="C11223" s="270"/>
      <c r="D11223" s="272"/>
      <c r="E11223" s="247"/>
      <c r="F11223" s="273"/>
      <c r="G11223" s="661"/>
      <c r="H11223" s="662"/>
    </row>
    <row r="11224" spans="1:8" s="240" customFormat="1">
      <c r="A11224" s="270"/>
      <c r="B11224" s="271"/>
      <c r="C11224" s="270"/>
      <c r="D11224" s="272"/>
      <c r="E11224" s="247"/>
      <c r="F11224" s="273"/>
      <c r="G11224" s="661"/>
      <c r="H11224" s="662"/>
    </row>
    <row r="11225" spans="1:8" s="240" customFormat="1">
      <c r="A11225" s="270"/>
      <c r="B11225" s="271"/>
      <c r="C11225" s="270"/>
      <c r="D11225" s="272"/>
      <c r="E11225" s="247"/>
      <c r="F11225" s="273"/>
      <c r="G11225" s="661"/>
      <c r="H11225" s="662"/>
    </row>
    <row r="11226" spans="1:8" s="240" customFormat="1">
      <c r="A11226" s="270"/>
      <c r="B11226" s="271"/>
      <c r="C11226" s="270"/>
      <c r="D11226" s="272"/>
      <c r="E11226" s="247"/>
      <c r="F11226" s="273"/>
      <c r="G11226" s="661"/>
      <c r="H11226" s="662"/>
    </row>
    <row r="11227" spans="1:8" s="240" customFormat="1">
      <c r="A11227" s="270"/>
      <c r="B11227" s="271"/>
      <c r="C11227" s="270"/>
      <c r="D11227" s="272"/>
      <c r="E11227" s="247"/>
      <c r="F11227" s="273"/>
      <c r="G11227" s="661"/>
      <c r="H11227" s="662"/>
    </row>
    <row r="11228" spans="1:8" s="240" customFormat="1">
      <c r="A11228" s="270"/>
      <c r="B11228" s="271"/>
      <c r="C11228" s="270"/>
      <c r="D11228" s="272"/>
      <c r="E11228" s="247"/>
      <c r="F11228" s="273"/>
      <c r="G11228" s="661"/>
      <c r="H11228" s="662"/>
    </row>
    <row r="11229" spans="1:8" s="240" customFormat="1">
      <c r="A11229" s="270"/>
      <c r="B11229" s="271"/>
      <c r="C11229" s="270"/>
      <c r="D11229" s="272"/>
      <c r="E11229" s="247"/>
      <c r="F11229" s="273"/>
      <c r="G11229" s="661"/>
      <c r="H11229" s="662"/>
    </row>
    <row r="11230" spans="1:8" s="240" customFormat="1">
      <c r="A11230" s="270"/>
      <c r="B11230" s="271"/>
      <c r="C11230" s="270"/>
      <c r="D11230" s="272"/>
      <c r="E11230" s="247"/>
      <c r="F11230" s="273"/>
      <c r="G11230" s="661"/>
      <c r="H11230" s="662"/>
    </row>
    <row r="11231" spans="1:8" s="240" customFormat="1">
      <c r="A11231" s="270"/>
      <c r="B11231" s="271"/>
      <c r="C11231" s="270"/>
      <c r="D11231" s="272"/>
      <c r="E11231" s="247"/>
      <c r="F11231" s="273"/>
      <c r="G11231" s="661"/>
      <c r="H11231" s="662"/>
    </row>
    <row r="11232" spans="1:8" s="240" customFormat="1">
      <c r="A11232" s="270"/>
      <c r="B11232" s="271"/>
      <c r="C11232" s="270"/>
      <c r="D11232" s="272"/>
      <c r="E11232" s="247"/>
      <c r="F11232" s="273"/>
      <c r="G11232" s="661"/>
      <c r="H11232" s="662"/>
    </row>
    <row r="11233" spans="1:8" s="240" customFormat="1">
      <c r="A11233" s="270"/>
      <c r="B11233" s="271"/>
      <c r="C11233" s="270"/>
      <c r="D11233" s="272"/>
      <c r="E11233" s="247"/>
      <c r="F11233" s="273"/>
      <c r="G11233" s="661"/>
      <c r="H11233" s="662"/>
    </row>
    <row r="11234" spans="1:8" s="240" customFormat="1">
      <c r="A11234" s="270"/>
      <c r="B11234" s="271"/>
      <c r="C11234" s="270"/>
      <c r="D11234" s="272"/>
      <c r="E11234" s="247"/>
      <c r="F11234" s="273"/>
      <c r="G11234" s="661"/>
      <c r="H11234" s="662"/>
    </row>
    <row r="11235" spans="1:8" s="240" customFormat="1">
      <c r="A11235" s="270"/>
      <c r="B11235" s="271"/>
      <c r="C11235" s="270"/>
      <c r="D11235" s="272"/>
      <c r="E11235" s="247"/>
      <c r="F11235" s="273"/>
      <c r="G11235" s="661"/>
      <c r="H11235" s="662"/>
    </row>
    <row r="11236" spans="1:8" s="240" customFormat="1">
      <c r="A11236" s="270"/>
      <c r="B11236" s="271"/>
      <c r="C11236" s="270"/>
      <c r="D11236" s="272"/>
      <c r="E11236" s="247"/>
      <c r="F11236" s="273"/>
      <c r="G11236" s="661"/>
      <c r="H11236" s="662"/>
    </row>
    <row r="11237" spans="1:8" s="240" customFormat="1">
      <c r="A11237" s="270"/>
      <c r="B11237" s="271"/>
      <c r="C11237" s="270"/>
      <c r="D11237" s="272"/>
      <c r="E11237" s="247"/>
      <c r="F11237" s="273"/>
      <c r="G11237" s="661"/>
      <c r="H11237" s="662"/>
    </row>
    <row r="11238" spans="1:8" s="240" customFormat="1">
      <c r="A11238" s="270"/>
      <c r="B11238" s="271"/>
      <c r="C11238" s="270"/>
      <c r="D11238" s="272"/>
      <c r="E11238" s="247"/>
      <c r="F11238" s="273"/>
      <c r="G11238" s="661"/>
      <c r="H11238" s="662"/>
    </row>
    <row r="11239" spans="1:8" s="240" customFormat="1">
      <c r="A11239" s="270"/>
      <c r="B11239" s="271"/>
      <c r="C11239" s="270"/>
      <c r="D11239" s="272"/>
      <c r="E11239" s="247"/>
      <c r="F11239" s="273"/>
      <c r="G11239" s="661"/>
      <c r="H11239" s="662"/>
    </row>
    <row r="11240" spans="1:8" s="240" customFormat="1">
      <c r="A11240" s="270"/>
      <c r="B11240" s="271"/>
      <c r="C11240" s="270"/>
      <c r="D11240" s="272"/>
      <c r="E11240" s="247"/>
      <c r="F11240" s="273"/>
      <c r="G11240" s="661"/>
      <c r="H11240" s="662"/>
    </row>
    <row r="11241" spans="1:8" s="240" customFormat="1">
      <c r="A11241" s="270"/>
      <c r="B11241" s="271"/>
      <c r="C11241" s="270"/>
      <c r="D11241" s="272"/>
      <c r="E11241" s="247"/>
      <c r="F11241" s="273"/>
      <c r="G11241" s="661"/>
      <c r="H11241" s="662"/>
    </row>
    <row r="11242" spans="1:8" s="240" customFormat="1">
      <c r="A11242" s="270"/>
      <c r="B11242" s="271"/>
      <c r="C11242" s="270"/>
      <c r="D11242" s="272"/>
      <c r="E11242" s="247"/>
      <c r="F11242" s="273"/>
      <c r="G11242" s="661"/>
      <c r="H11242" s="662"/>
    </row>
    <row r="11243" spans="1:8" s="240" customFormat="1">
      <c r="A11243" s="270"/>
      <c r="B11243" s="271"/>
      <c r="C11243" s="270"/>
      <c r="D11243" s="272"/>
      <c r="E11243" s="247"/>
      <c r="F11243" s="273"/>
      <c r="G11243" s="661"/>
      <c r="H11243" s="662"/>
    </row>
    <row r="11244" spans="1:8" s="240" customFormat="1">
      <c r="A11244" s="270"/>
      <c r="B11244" s="271"/>
      <c r="C11244" s="270"/>
      <c r="D11244" s="272"/>
      <c r="E11244" s="247"/>
      <c r="F11244" s="273"/>
      <c r="G11244" s="661"/>
      <c r="H11244" s="662"/>
    </row>
    <row r="11245" spans="1:8" s="240" customFormat="1">
      <c r="A11245" s="270"/>
      <c r="B11245" s="271"/>
      <c r="C11245" s="270"/>
      <c r="D11245" s="272"/>
      <c r="E11245" s="247"/>
      <c r="F11245" s="273"/>
      <c r="G11245" s="661"/>
      <c r="H11245" s="662"/>
    </row>
    <row r="11246" spans="1:8" s="240" customFormat="1">
      <c r="A11246" s="270"/>
      <c r="B11246" s="271"/>
      <c r="C11246" s="270"/>
      <c r="D11246" s="272"/>
      <c r="E11246" s="247"/>
      <c r="F11246" s="273"/>
      <c r="G11246" s="661"/>
      <c r="H11246" s="662"/>
    </row>
    <row r="11247" spans="1:8" s="240" customFormat="1">
      <c r="A11247" s="270"/>
      <c r="B11247" s="271"/>
      <c r="C11247" s="270"/>
      <c r="D11247" s="272"/>
      <c r="E11247" s="247"/>
      <c r="F11247" s="273"/>
      <c r="G11247" s="661"/>
      <c r="H11247" s="662"/>
    </row>
    <row r="11248" spans="1:8" s="240" customFormat="1">
      <c r="A11248" s="270"/>
      <c r="B11248" s="271"/>
      <c r="C11248" s="270"/>
      <c r="D11248" s="272"/>
      <c r="E11248" s="247"/>
      <c r="F11248" s="273"/>
      <c r="G11248" s="661"/>
      <c r="H11248" s="662"/>
    </row>
    <row r="11249" spans="1:8" s="240" customFormat="1">
      <c r="A11249" s="270"/>
      <c r="B11249" s="271"/>
      <c r="C11249" s="270"/>
      <c r="D11249" s="272"/>
      <c r="E11249" s="247"/>
      <c r="F11249" s="273"/>
      <c r="G11249" s="661"/>
      <c r="H11249" s="662"/>
    </row>
    <row r="11250" spans="1:8" s="240" customFormat="1">
      <c r="A11250" s="270"/>
      <c r="B11250" s="271"/>
      <c r="C11250" s="270"/>
      <c r="D11250" s="272"/>
      <c r="E11250" s="247"/>
      <c r="F11250" s="273"/>
      <c r="G11250" s="661"/>
      <c r="H11250" s="662"/>
    </row>
    <row r="11251" spans="1:8" s="240" customFormat="1">
      <c r="A11251" s="270"/>
      <c r="B11251" s="271"/>
      <c r="C11251" s="270"/>
      <c r="D11251" s="272"/>
      <c r="E11251" s="247"/>
      <c r="F11251" s="273"/>
      <c r="G11251" s="661"/>
      <c r="H11251" s="662"/>
    </row>
    <row r="11252" spans="1:8" s="240" customFormat="1">
      <c r="A11252" s="270"/>
      <c r="B11252" s="271"/>
      <c r="C11252" s="270"/>
      <c r="D11252" s="272"/>
      <c r="E11252" s="247"/>
      <c r="F11252" s="273"/>
      <c r="G11252" s="661"/>
      <c r="H11252" s="662"/>
    </row>
    <row r="11253" spans="1:8" s="240" customFormat="1">
      <c r="A11253" s="270"/>
      <c r="B11253" s="271"/>
      <c r="C11253" s="270"/>
      <c r="D11253" s="272"/>
      <c r="E11253" s="247"/>
      <c r="F11253" s="273"/>
      <c r="G11253" s="661"/>
      <c r="H11253" s="662"/>
    </row>
    <row r="11254" spans="1:8" s="240" customFormat="1">
      <c r="A11254" s="270"/>
      <c r="B11254" s="271"/>
      <c r="C11254" s="270"/>
      <c r="D11254" s="272"/>
      <c r="E11254" s="247"/>
      <c r="F11254" s="273"/>
      <c r="G11254" s="661"/>
      <c r="H11254" s="662"/>
    </row>
    <row r="11255" spans="1:8" s="240" customFormat="1">
      <c r="A11255" s="270"/>
      <c r="B11255" s="271"/>
      <c r="C11255" s="270"/>
      <c r="D11255" s="272"/>
      <c r="E11255" s="247"/>
      <c r="F11255" s="273"/>
      <c r="G11255" s="661"/>
      <c r="H11255" s="662"/>
    </row>
    <row r="11256" spans="1:8" s="240" customFormat="1">
      <c r="A11256" s="270"/>
      <c r="B11256" s="271"/>
      <c r="C11256" s="270"/>
      <c r="D11256" s="272"/>
      <c r="E11256" s="247"/>
      <c r="F11256" s="273"/>
      <c r="G11256" s="661"/>
      <c r="H11256" s="662"/>
    </row>
    <row r="11257" spans="1:8" s="240" customFormat="1">
      <c r="A11257" s="270"/>
      <c r="B11257" s="271"/>
      <c r="C11257" s="270"/>
      <c r="D11257" s="272"/>
      <c r="E11257" s="247"/>
      <c r="F11257" s="273"/>
      <c r="G11257" s="661"/>
      <c r="H11257" s="662"/>
    </row>
    <row r="11258" spans="1:8" s="240" customFormat="1">
      <c r="A11258" s="270"/>
      <c r="B11258" s="271"/>
      <c r="C11258" s="270"/>
      <c r="D11258" s="272"/>
      <c r="E11258" s="247"/>
      <c r="F11258" s="273"/>
      <c r="G11258" s="661"/>
      <c r="H11258" s="662"/>
    </row>
    <row r="11259" spans="1:8" s="240" customFormat="1">
      <c r="A11259" s="270"/>
      <c r="B11259" s="271"/>
      <c r="C11259" s="270"/>
      <c r="D11259" s="272"/>
      <c r="E11259" s="247"/>
      <c r="F11259" s="273"/>
      <c r="G11259" s="661"/>
      <c r="H11259" s="662"/>
    </row>
    <row r="11260" spans="1:8" s="240" customFormat="1">
      <c r="A11260" s="270"/>
      <c r="B11260" s="271"/>
      <c r="C11260" s="270"/>
      <c r="D11260" s="272"/>
      <c r="E11260" s="247"/>
      <c r="F11260" s="273"/>
      <c r="G11260" s="661"/>
      <c r="H11260" s="662"/>
    </row>
    <row r="11261" spans="1:8" s="240" customFormat="1">
      <c r="A11261" s="270"/>
      <c r="B11261" s="271"/>
      <c r="C11261" s="270"/>
      <c r="D11261" s="272"/>
      <c r="E11261" s="247"/>
      <c r="F11261" s="273"/>
      <c r="G11261" s="661"/>
      <c r="H11261" s="662"/>
    </row>
    <row r="11262" spans="1:8" s="240" customFormat="1">
      <c r="A11262" s="270"/>
      <c r="B11262" s="271"/>
      <c r="C11262" s="270"/>
      <c r="D11262" s="272"/>
      <c r="E11262" s="247"/>
      <c r="F11262" s="273"/>
      <c r="G11262" s="661"/>
      <c r="H11262" s="662"/>
    </row>
    <row r="11263" spans="1:8" s="240" customFormat="1">
      <c r="A11263" s="270"/>
      <c r="B11263" s="271"/>
      <c r="C11263" s="270"/>
      <c r="D11263" s="272"/>
      <c r="E11263" s="247"/>
      <c r="F11263" s="273"/>
      <c r="G11263" s="661"/>
      <c r="H11263" s="662"/>
    </row>
    <row r="11264" spans="1:8" s="240" customFormat="1">
      <c r="A11264" s="270"/>
      <c r="B11264" s="271"/>
      <c r="C11264" s="270"/>
      <c r="D11264" s="272"/>
      <c r="E11264" s="247"/>
      <c r="F11264" s="273"/>
      <c r="G11264" s="661"/>
      <c r="H11264" s="662"/>
    </row>
    <row r="11265" spans="1:8" s="240" customFormat="1">
      <c r="A11265" s="270"/>
      <c r="B11265" s="271"/>
      <c r="C11265" s="270"/>
      <c r="D11265" s="272"/>
      <c r="E11265" s="247"/>
      <c r="F11265" s="273"/>
      <c r="G11265" s="661"/>
      <c r="H11265" s="662"/>
    </row>
    <row r="11266" spans="1:8" s="240" customFormat="1">
      <c r="A11266" s="270"/>
      <c r="B11266" s="271"/>
      <c r="C11266" s="270"/>
      <c r="D11266" s="272"/>
      <c r="E11266" s="247"/>
      <c r="F11266" s="273"/>
      <c r="G11266" s="661"/>
      <c r="H11266" s="662"/>
    </row>
    <row r="11267" spans="1:8" s="240" customFormat="1">
      <c r="A11267" s="270"/>
      <c r="B11267" s="271"/>
      <c r="C11267" s="270"/>
      <c r="D11267" s="272"/>
      <c r="E11267" s="247"/>
      <c r="F11267" s="273"/>
      <c r="G11267" s="661"/>
      <c r="H11267" s="662"/>
    </row>
    <row r="11268" spans="1:8" s="240" customFormat="1">
      <c r="A11268" s="270"/>
      <c r="B11268" s="271"/>
      <c r="C11268" s="270"/>
      <c r="D11268" s="272"/>
      <c r="E11268" s="247"/>
      <c r="F11268" s="273"/>
      <c r="G11268" s="661"/>
      <c r="H11268" s="662"/>
    </row>
    <row r="11269" spans="1:8" s="240" customFormat="1">
      <c r="A11269" s="270"/>
      <c r="B11269" s="271"/>
      <c r="C11269" s="270"/>
      <c r="D11269" s="272"/>
      <c r="E11269" s="247"/>
      <c r="F11269" s="273"/>
      <c r="G11269" s="661"/>
      <c r="H11269" s="662"/>
    </row>
    <row r="11270" spans="1:8" s="240" customFormat="1">
      <c r="A11270" s="270"/>
      <c r="B11270" s="271"/>
      <c r="C11270" s="270"/>
      <c r="D11270" s="272"/>
      <c r="E11270" s="247"/>
      <c r="F11270" s="273"/>
      <c r="G11270" s="661"/>
      <c r="H11270" s="662"/>
    </row>
    <row r="11271" spans="1:8" s="240" customFormat="1">
      <c r="A11271" s="270"/>
      <c r="B11271" s="271"/>
      <c r="C11271" s="270"/>
      <c r="D11271" s="272"/>
      <c r="E11271" s="247"/>
      <c r="F11271" s="273"/>
      <c r="G11271" s="661"/>
      <c r="H11271" s="662"/>
    </row>
    <row r="11272" spans="1:8" s="240" customFormat="1">
      <c r="A11272" s="270"/>
      <c r="B11272" s="271"/>
      <c r="C11272" s="270"/>
      <c r="D11272" s="272"/>
      <c r="E11272" s="247"/>
      <c r="F11272" s="273"/>
      <c r="G11272" s="661"/>
      <c r="H11272" s="662"/>
    </row>
    <row r="11273" spans="1:8" s="240" customFormat="1">
      <c r="A11273" s="270"/>
      <c r="B11273" s="271"/>
      <c r="C11273" s="270"/>
      <c r="D11273" s="272"/>
      <c r="E11273" s="247"/>
      <c r="F11273" s="273"/>
      <c r="G11273" s="661"/>
      <c r="H11273" s="662"/>
    </row>
    <row r="11274" spans="1:8" s="240" customFormat="1">
      <c r="A11274" s="270"/>
      <c r="B11274" s="271"/>
      <c r="C11274" s="270"/>
      <c r="D11274" s="272"/>
      <c r="E11274" s="247"/>
      <c r="F11274" s="273"/>
      <c r="G11274" s="661"/>
      <c r="H11274" s="662"/>
    </row>
    <row r="11275" spans="1:8" s="240" customFormat="1">
      <c r="A11275" s="270"/>
      <c r="B11275" s="271"/>
      <c r="C11275" s="270"/>
      <c r="D11275" s="272"/>
      <c r="E11275" s="247"/>
      <c r="F11275" s="273"/>
      <c r="G11275" s="661"/>
      <c r="H11275" s="662"/>
    </row>
    <row r="11276" spans="1:8" s="240" customFormat="1">
      <c r="A11276" s="270"/>
      <c r="B11276" s="271"/>
      <c r="C11276" s="270"/>
      <c r="D11276" s="272"/>
      <c r="E11276" s="247"/>
      <c r="F11276" s="273"/>
      <c r="G11276" s="661"/>
      <c r="H11276" s="662"/>
    </row>
    <row r="11277" spans="1:8" s="240" customFormat="1">
      <c r="A11277" s="270"/>
      <c r="B11277" s="271"/>
      <c r="C11277" s="270"/>
      <c r="D11277" s="272"/>
      <c r="E11277" s="247"/>
      <c r="F11277" s="273"/>
      <c r="G11277" s="661"/>
      <c r="H11277" s="662"/>
    </row>
    <row r="11278" spans="1:8" s="240" customFormat="1">
      <c r="A11278" s="270"/>
      <c r="B11278" s="271"/>
      <c r="C11278" s="270"/>
      <c r="D11278" s="272"/>
      <c r="E11278" s="247"/>
      <c r="F11278" s="273"/>
      <c r="G11278" s="661"/>
      <c r="H11278" s="662"/>
    </row>
    <row r="11279" spans="1:8" s="240" customFormat="1">
      <c r="A11279" s="270"/>
      <c r="B11279" s="271"/>
      <c r="C11279" s="270"/>
      <c r="D11279" s="272"/>
      <c r="E11279" s="247"/>
      <c r="F11279" s="273"/>
      <c r="G11279" s="661"/>
      <c r="H11279" s="662"/>
    </row>
    <row r="11280" spans="1:8" s="240" customFormat="1">
      <c r="A11280" s="270"/>
      <c r="B11280" s="271"/>
      <c r="C11280" s="270"/>
      <c r="D11280" s="272"/>
      <c r="E11280" s="247"/>
      <c r="F11280" s="273"/>
      <c r="G11280" s="661"/>
      <c r="H11280" s="662"/>
    </row>
    <row r="11281" spans="1:8" s="240" customFormat="1">
      <c r="A11281" s="270"/>
      <c r="B11281" s="271"/>
      <c r="C11281" s="270"/>
      <c r="D11281" s="272"/>
      <c r="E11281" s="247"/>
      <c r="F11281" s="273"/>
      <c r="G11281" s="661"/>
      <c r="H11281" s="662"/>
    </row>
    <row r="11282" spans="1:8" s="240" customFormat="1">
      <c r="A11282" s="270"/>
      <c r="B11282" s="271"/>
      <c r="C11282" s="270"/>
      <c r="D11282" s="272"/>
      <c r="E11282" s="247"/>
      <c r="F11282" s="273"/>
      <c r="G11282" s="661"/>
      <c r="H11282" s="662"/>
    </row>
    <row r="11283" spans="1:8" s="240" customFormat="1">
      <c r="A11283" s="270"/>
      <c r="B11283" s="271"/>
      <c r="C11283" s="270"/>
      <c r="D11283" s="272"/>
      <c r="E11283" s="247"/>
      <c r="F11283" s="273"/>
      <c r="G11283" s="661"/>
      <c r="H11283" s="662"/>
    </row>
    <row r="11284" spans="1:8" s="240" customFormat="1">
      <c r="A11284" s="270"/>
      <c r="B11284" s="271"/>
      <c r="C11284" s="270"/>
      <c r="D11284" s="272"/>
      <c r="E11284" s="247"/>
      <c r="F11284" s="273"/>
      <c r="G11284" s="661"/>
      <c r="H11284" s="662"/>
    </row>
    <row r="11285" spans="1:8" s="240" customFormat="1">
      <c r="A11285" s="270"/>
      <c r="B11285" s="271"/>
      <c r="C11285" s="270"/>
      <c r="D11285" s="272"/>
      <c r="E11285" s="247"/>
      <c r="F11285" s="273"/>
      <c r="G11285" s="661"/>
      <c r="H11285" s="662"/>
    </row>
    <row r="11286" spans="1:8" s="240" customFormat="1">
      <c r="A11286" s="270"/>
      <c r="B11286" s="271"/>
      <c r="C11286" s="270"/>
      <c r="D11286" s="272"/>
      <c r="E11286" s="247"/>
      <c r="F11286" s="273"/>
      <c r="G11286" s="661"/>
      <c r="H11286" s="662"/>
    </row>
    <row r="11287" spans="1:8" s="240" customFormat="1">
      <c r="A11287" s="270"/>
      <c r="B11287" s="271"/>
      <c r="C11287" s="270"/>
      <c r="D11287" s="272"/>
      <c r="E11287" s="247"/>
      <c r="F11287" s="273"/>
      <c r="G11287" s="661"/>
      <c r="H11287" s="662"/>
    </row>
    <row r="11288" spans="1:8" s="240" customFormat="1">
      <c r="A11288" s="270"/>
      <c r="B11288" s="271"/>
      <c r="C11288" s="270"/>
      <c r="D11288" s="272"/>
      <c r="E11288" s="247"/>
      <c r="F11288" s="273"/>
      <c r="G11288" s="661"/>
      <c r="H11288" s="662"/>
    </row>
    <row r="11289" spans="1:8" s="240" customFormat="1">
      <c r="A11289" s="270"/>
      <c r="B11289" s="271"/>
      <c r="C11289" s="270"/>
      <c r="D11289" s="272"/>
      <c r="E11289" s="247"/>
      <c r="F11289" s="273"/>
      <c r="G11289" s="661"/>
      <c r="H11289" s="662"/>
    </row>
    <row r="11290" spans="1:8" s="240" customFormat="1">
      <c r="A11290" s="270"/>
      <c r="B11290" s="271"/>
      <c r="C11290" s="270"/>
      <c r="D11290" s="272"/>
      <c r="E11290" s="247"/>
      <c r="F11290" s="273"/>
      <c r="G11290" s="661"/>
      <c r="H11290" s="662"/>
    </row>
    <row r="11291" spans="1:8" s="240" customFormat="1">
      <c r="A11291" s="270"/>
      <c r="B11291" s="271"/>
      <c r="C11291" s="270"/>
      <c r="D11291" s="272"/>
      <c r="E11291" s="247"/>
      <c r="F11291" s="273"/>
      <c r="G11291" s="661"/>
      <c r="H11291" s="662"/>
    </row>
    <row r="11292" spans="1:8" s="240" customFormat="1">
      <c r="A11292" s="270"/>
      <c r="B11292" s="271"/>
      <c r="C11292" s="270"/>
      <c r="D11292" s="272"/>
      <c r="E11292" s="247"/>
      <c r="F11292" s="273"/>
      <c r="G11292" s="661"/>
      <c r="H11292" s="662"/>
    </row>
    <row r="11293" spans="1:8" s="240" customFormat="1">
      <c r="A11293" s="270"/>
      <c r="B11293" s="271"/>
      <c r="C11293" s="270"/>
      <c r="D11293" s="272"/>
      <c r="E11293" s="247"/>
      <c r="F11293" s="273"/>
      <c r="G11293" s="661"/>
      <c r="H11293" s="662"/>
    </row>
    <row r="11294" spans="1:8" s="240" customFormat="1">
      <c r="A11294" s="270"/>
      <c r="B11294" s="271"/>
      <c r="C11294" s="270"/>
      <c r="D11294" s="272"/>
      <c r="E11294" s="247"/>
      <c r="F11294" s="273"/>
      <c r="G11294" s="661"/>
      <c r="H11294" s="662"/>
    </row>
    <row r="11295" spans="1:8" s="240" customFormat="1">
      <c r="A11295" s="270"/>
      <c r="B11295" s="271"/>
      <c r="C11295" s="270"/>
      <c r="D11295" s="272"/>
      <c r="E11295" s="247"/>
      <c r="F11295" s="273"/>
      <c r="G11295" s="661"/>
      <c r="H11295" s="662"/>
    </row>
    <row r="11296" spans="1:8" s="240" customFormat="1">
      <c r="A11296" s="270"/>
      <c r="B11296" s="271"/>
      <c r="C11296" s="270"/>
      <c r="D11296" s="272"/>
      <c r="E11296" s="247"/>
      <c r="F11296" s="273"/>
      <c r="G11296" s="661"/>
      <c r="H11296" s="662"/>
    </row>
    <row r="11297" spans="1:8" s="240" customFormat="1">
      <c r="A11297" s="270"/>
      <c r="B11297" s="271"/>
      <c r="C11297" s="270"/>
      <c r="D11297" s="272"/>
      <c r="E11297" s="247"/>
      <c r="F11297" s="273"/>
      <c r="G11297" s="661"/>
      <c r="H11297" s="662"/>
    </row>
    <row r="11298" spans="1:8" s="240" customFormat="1">
      <c r="A11298" s="270"/>
      <c r="B11298" s="271"/>
      <c r="C11298" s="270"/>
      <c r="D11298" s="272"/>
      <c r="E11298" s="247"/>
      <c r="F11298" s="273"/>
      <c r="G11298" s="661"/>
      <c r="H11298" s="662"/>
    </row>
    <row r="11299" spans="1:8" s="240" customFormat="1">
      <c r="A11299" s="270"/>
      <c r="B11299" s="271"/>
      <c r="C11299" s="270"/>
      <c r="D11299" s="272"/>
      <c r="E11299" s="247"/>
      <c r="F11299" s="273"/>
      <c r="G11299" s="661"/>
      <c r="H11299" s="662"/>
    </row>
    <row r="11300" spans="1:8" s="240" customFormat="1">
      <c r="A11300" s="270"/>
      <c r="B11300" s="271"/>
      <c r="C11300" s="270"/>
      <c r="D11300" s="272"/>
      <c r="E11300" s="247"/>
      <c r="F11300" s="273"/>
      <c r="G11300" s="661"/>
      <c r="H11300" s="662"/>
    </row>
    <row r="11301" spans="1:8" s="240" customFormat="1">
      <c r="A11301" s="270"/>
      <c r="B11301" s="271"/>
      <c r="C11301" s="270"/>
      <c r="D11301" s="272"/>
      <c r="E11301" s="247"/>
      <c r="F11301" s="273"/>
      <c r="G11301" s="661"/>
      <c r="H11301" s="662"/>
    </row>
    <row r="11302" spans="1:8" s="240" customFormat="1">
      <c r="A11302" s="270"/>
      <c r="B11302" s="271"/>
      <c r="C11302" s="270"/>
      <c r="D11302" s="272"/>
      <c r="E11302" s="247"/>
      <c r="F11302" s="273"/>
      <c r="G11302" s="661"/>
      <c r="H11302" s="662"/>
    </row>
    <row r="11303" spans="1:8" s="240" customFormat="1">
      <c r="A11303" s="270"/>
      <c r="B11303" s="271"/>
      <c r="C11303" s="270"/>
      <c r="D11303" s="272"/>
      <c r="E11303" s="247"/>
      <c r="F11303" s="273"/>
      <c r="G11303" s="661"/>
      <c r="H11303" s="662"/>
    </row>
    <row r="11304" spans="1:8" s="240" customFormat="1">
      <c r="A11304" s="270"/>
      <c r="B11304" s="271"/>
      <c r="C11304" s="270"/>
      <c r="D11304" s="272"/>
      <c r="E11304" s="247"/>
      <c r="F11304" s="273"/>
      <c r="G11304" s="661"/>
      <c r="H11304" s="662"/>
    </row>
    <row r="11305" spans="1:8" s="240" customFormat="1">
      <c r="A11305" s="270"/>
      <c r="B11305" s="271"/>
      <c r="C11305" s="270"/>
      <c r="D11305" s="272"/>
      <c r="E11305" s="247"/>
      <c r="F11305" s="273"/>
      <c r="G11305" s="661"/>
      <c r="H11305" s="662"/>
    </row>
    <row r="11306" spans="1:8" s="240" customFormat="1">
      <c r="A11306" s="270"/>
      <c r="B11306" s="271"/>
      <c r="C11306" s="270"/>
      <c r="D11306" s="272"/>
      <c r="E11306" s="247"/>
      <c r="F11306" s="273"/>
      <c r="G11306" s="661"/>
      <c r="H11306" s="662"/>
    </row>
    <row r="11307" spans="1:8" s="240" customFormat="1">
      <c r="A11307" s="270"/>
      <c r="B11307" s="271"/>
      <c r="C11307" s="270"/>
      <c r="D11307" s="272"/>
      <c r="E11307" s="247"/>
      <c r="F11307" s="273"/>
      <c r="G11307" s="661"/>
      <c r="H11307" s="662"/>
    </row>
    <row r="11308" spans="1:8" s="240" customFormat="1">
      <c r="A11308" s="270"/>
      <c r="B11308" s="271"/>
      <c r="C11308" s="270"/>
      <c r="D11308" s="272"/>
      <c r="E11308" s="247"/>
      <c r="F11308" s="273"/>
      <c r="G11308" s="661"/>
      <c r="H11308" s="662"/>
    </row>
    <row r="11309" spans="1:8" s="240" customFormat="1">
      <c r="A11309" s="270"/>
      <c r="B11309" s="271"/>
      <c r="C11309" s="270"/>
      <c r="D11309" s="272"/>
      <c r="E11309" s="247"/>
      <c r="F11309" s="273"/>
      <c r="G11309" s="661"/>
      <c r="H11309" s="662"/>
    </row>
    <row r="11310" spans="1:8" s="240" customFormat="1">
      <c r="A11310" s="270"/>
      <c r="B11310" s="271"/>
      <c r="C11310" s="270"/>
      <c r="D11310" s="272"/>
      <c r="E11310" s="247"/>
      <c r="F11310" s="273"/>
      <c r="G11310" s="661"/>
      <c r="H11310" s="662"/>
    </row>
    <row r="11311" spans="1:8" s="240" customFormat="1">
      <c r="A11311" s="270"/>
      <c r="B11311" s="271"/>
      <c r="C11311" s="270"/>
      <c r="D11311" s="272"/>
      <c r="E11311" s="247"/>
      <c r="F11311" s="273"/>
      <c r="G11311" s="661"/>
      <c r="H11311" s="662"/>
    </row>
    <row r="11312" spans="1:8" s="240" customFormat="1">
      <c r="A11312" s="270"/>
      <c r="B11312" s="271"/>
      <c r="C11312" s="270"/>
      <c r="D11312" s="272"/>
      <c r="E11312" s="247"/>
      <c r="F11312" s="273"/>
      <c r="G11312" s="661"/>
      <c r="H11312" s="662"/>
    </row>
    <row r="11313" spans="1:8" s="240" customFormat="1">
      <c r="A11313" s="270"/>
      <c r="B11313" s="271"/>
      <c r="C11313" s="270"/>
      <c r="D11313" s="272"/>
      <c r="E11313" s="247"/>
      <c r="F11313" s="273"/>
      <c r="G11313" s="661"/>
      <c r="H11313" s="662"/>
    </row>
    <row r="11314" spans="1:8" s="240" customFormat="1">
      <c r="A11314" s="270"/>
      <c r="B11314" s="271"/>
      <c r="C11314" s="270"/>
      <c r="D11314" s="272"/>
      <c r="E11314" s="247"/>
      <c r="F11314" s="273"/>
      <c r="G11314" s="661"/>
      <c r="H11314" s="662"/>
    </row>
    <row r="11315" spans="1:8" s="240" customFormat="1">
      <c r="A11315" s="270"/>
      <c r="B11315" s="271"/>
      <c r="C11315" s="270"/>
      <c r="D11315" s="272"/>
      <c r="E11315" s="247"/>
      <c r="F11315" s="273"/>
      <c r="G11315" s="661"/>
      <c r="H11315" s="662"/>
    </row>
    <row r="11316" spans="1:8" s="240" customFormat="1">
      <c r="A11316" s="270"/>
      <c r="B11316" s="271"/>
      <c r="C11316" s="270"/>
      <c r="D11316" s="272"/>
      <c r="E11316" s="247"/>
      <c r="F11316" s="273"/>
      <c r="G11316" s="661"/>
      <c r="H11316" s="662"/>
    </row>
    <row r="11317" spans="1:8" s="240" customFormat="1">
      <c r="A11317" s="270"/>
      <c r="B11317" s="271"/>
      <c r="C11317" s="270"/>
      <c r="D11317" s="272"/>
      <c r="E11317" s="247"/>
      <c r="F11317" s="273"/>
      <c r="G11317" s="661"/>
      <c r="H11317" s="662"/>
    </row>
    <row r="11318" spans="1:8" s="240" customFormat="1">
      <c r="A11318" s="270"/>
      <c r="B11318" s="271"/>
      <c r="C11318" s="270"/>
      <c r="D11318" s="272"/>
      <c r="E11318" s="247"/>
      <c r="F11318" s="273"/>
      <c r="G11318" s="661"/>
      <c r="H11318" s="662"/>
    </row>
    <row r="11319" spans="1:8" s="240" customFormat="1">
      <c r="A11319" s="270"/>
      <c r="B11319" s="271"/>
      <c r="C11319" s="270"/>
      <c r="D11319" s="272"/>
      <c r="E11319" s="247"/>
      <c r="F11319" s="273"/>
      <c r="G11319" s="661"/>
      <c r="H11319" s="662"/>
    </row>
    <row r="11320" spans="1:8" s="240" customFormat="1">
      <c r="A11320" s="270"/>
      <c r="B11320" s="271"/>
      <c r="C11320" s="270"/>
      <c r="D11320" s="272"/>
      <c r="E11320" s="247"/>
      <c r="F11320" s="273"/>
      <c r="G11320" s="661"/>
      <c r="H11320" s="662"/>
    </row>
    <row r="11321" spans="1:8" s="240" customFormat="1">
      <c r="A11321" s="270"/>
      <c r="B11321" s="271"/>
      <c r="C11321" s="270"/>
      <c r="D11321" s="272"/>
      <c r="E11321" s="247"/>
      <c r="F11321" s="273"/>
      <c r="G11321" s="661"/>
      <c r="H11321" s="662"/>
    </row>
    <row r="11322" spans="1:8" s="240" customFormat="1">
      <c r="A11322" s="270"/>
      <c r="B11322" s="271"/>
      <c r="C11322" s="270"/>
      <c r="D11322" s="272"/>
      <c r="E11322" s="247"/>
      <c r="F11322" s="273"/>
      <c r="G11322" s="661"/>
      <c r="H11322" s="662"/>
    </row>
    <row r="11323" spans="1:8" s="240" customFormat="1">
      <c r="A11323" s="270"/>
      <c r="B11323" s="271"/>
      <c r="C11323" s="270"/>
      <c r="D11323" s="272"/>
      <c r="E11323" s="247"/>
      <c r="F11323" s="273"/>
      <c r="G11323" s="661"/>
      <c r="H11323" s="662"/>
    </row>
    <row r="11324" spans="1:8" s="240" customFormat="1">
      <c r="A11324" s="270"/>
      <c r="B11324" s="271"/>
      <c r="C11324" s="270"/>
      <c r="D11324" s="272"/>
      <c r="E11324" s="247"/>
      <c r="F11324" s="273"/>
      <c r="G11324" s="661"/>
      <c r="H11324" s="662"/>
    </row>
    <row r="11325" spans="1:8" s="240" customFormat="1">
      <c r="A11325" s="270"/>
      <c r="B11325" s="271"/>
      <c r="C11325" s="270"/>
      <c r="D11325" s="272"/>
      <c r="E11325" s="247"/>
      <c r="F11325" s="273"/>
      <c r="G11325" s="661"/>
      <c r="H11325" s="662"/>
    </row>
    <row r="11326" spans="1:8" s="240" customFormat="1">
      <c r="A11326" s="270"/>
      <c r="B11326" s="271"/>
      <c r="C11326" s="270"/>
      <c r="D11326" s="272"/>
      <c r="E11326" s="247"/>
      <c r="F11326" s="273"/>
      <c r="G11326" s="661"/>
      <c r="H11326" s="662"/>
    </row>
    <row r="11327" spans="1:8" s="240" customFormat="1">
      <c r="A11327" s="270"/>
      <c r="B11327" s="271"/>
      <c r="C11327" s="270"/>
      <c r="D11327" s="272"/>
      <c r="E11327" s="247"/>
      <c r="F11327" s="273"/>
      <c r="G11327" s="661"/>
      <c r="H11327" s="662"/>
    </row>
    <row r="11328" spans="1:8" s="240" customFormat="1">
      <c r="A11328" s="270"/>
      <c r="B11328" s="271"/>
      <c r="C11328" s="270"/>
      <c r="D11328" s="272"/>
      <c r="E11328" s="247"/>
      <c r="F11328" s="273"/>
      <c r="G11328" s="661"/>
      <c r="H11328" s="662"/>
    </row>
    <row r="11329" spans="1:8" s="240" customFormat="1">
      <c r="A11329" s="270"/>
      <c r="B11329" s="271"/>
      <c r="C11329" s="270"/>
      <c r="D11329" s="272"/>
      <c r="E11329" s="247"/>
      <c r="F11329" s="273"/>
      <c r="G11329" s="661"/>
      <c r="H11329" s="662"/>
    </row>
    <row r="11330" spans="1:8" s="240" customFormat="1">
      <c r="A11330" s="270"/>
      <c r="B11330" s="271"/>
      <c r="C11330" s="270"/>
      <c r="D11330" s="272"/>
      <c r="E11330" s="247"/>
      <c r="F11330" s="273"/>
      <c r="G11330" s="661"/>
      <c r="H11330" s="662"/>
    </row>
    <row r="11331" spans="1:8" s="240" customFormat="1">
      <c r="A11331" s="270"/>
      <c r="B11331" s="271"/>
      <c r="C11331" s="270"/>
      <c r="D11331" s="272"/>
      <c r="E11331" s="247"/>
      <c r="F11331" s="273"/>
      <c r="G11331" s="661"/>
      <c r="H11331" s="662"/>
    </row>
    <row r="11332" spans="1:8" s="240" customFormat="1">
      <c r="A11332" s="270"/>
      <c r="B11332" s="271"/>
      <c r="C11332" s="270"/>
      <c r="D11332" s="272"/>
      <c r="E11332" s="247"/>
      <c r="F11332" s="273"/>
      <c r="G11332" s="661"/>
      <c r="H11332" s="662"/>
    </row>
    <row r="11333" spans="1:8" s="240" customFormat="1">
      <c r="A11333" s="270"/>
      <c r="B11333" s="271"/>
      <c r="C11333" s="270"/>
      <c r="D11333" s="272"/>
      <c r="E11333" s="247"/>
      <c r="F11333" s="273"/>
      <c r="G11333" s="661"/>
      <c r="H11333" s="662"/>
    </row>
    <row r="11334" spans="1:8" s="240" customFormat="1">
      <c r="A11334" s="270"/>
      <c r="B11334" s="271"/>
      <c r="C11334" s="270"/>
      <c r="D11334" s="272"/>
      <c r="E11334" s="247"/>
      <c r="F11334" s="273"/>
      <c r="G11334" s="661"/>
      <c r="H11334" s="662"/>
    </row>
    <row r="11335" spans="1:8" s="240" customFormat="1">
      <c r="A11335" s="270"/>
      <c r="B11335" s="271"/>
      <c r="C11335" s="270"/>
      <c r="D11335" s="272"/>
      <c r="E11335" s="247"/>
      <c r="F11335" s="273"/>
      <c r="G11335" s="661"/>
      <c r="H11335" s="662"/>
    </row>
    <row r="11336" spans="1:8" s="240" customFormat="1">
      <c r="A11336" s="270"/>
      <c r="B11336" s="271"/>
      <c r="C11336" s="270"/>
      <c r="D11336" s="272"/>
      <c r="E11336" s="247"/>
      <c r="F11336" s="273"/>
      <c r="G11336" s="661"/>
      <c r="H11336" s="662"/>
    </row>
    <row r="11337" spans="1:8" s="240" customFormat="1">
      <c r="A11337" s="270"/>
      <c r="B11337" s="271"/>
      <c r="C11337" s="270"/>
      <c r="D11337" s="272"/>
      <c r="E11337" s="247"/>
      <c r="F11337" s="273"/>
      <c r="G11337" s="661"/>
      <c r="H11337" s="662"/>
    </row>
    <row r="11338" spans="1:8" s="240" customFormat="1">
      <c r="A11338" s="270"/>
      <c r="B11338" s="271"/>
      <c r="C11338" s="270"/>
      <c r="D11338" s="272"/>
      <c r="E11338" s="247"/>
      <c r="F11338" s="273"/>
      <c r="G11338" s="661"/>
      <c r="H11338" s="662"/>
    </row>
    <row r="11339" spans="1:8" s="240" customFormat="1">
      <c r="A11339" s="270"/>
      <c r="B11339" s="271"/>
      <c r="C11339" s="270"/>
      <c r="D11339" s="272"/>
      <c r="E11339" s="247"/>
      <c r="F11339" s="273"/>
      <c r="G11339" s="661"/>
      <c r="H11339" s="662"/>
    </row>
    <row r="11340" spans="1:8" s="240" customFormat="1">
      <c r="A11340" s="270"/>
      <c r="B11340" s="271"/>
      <c r="C11340" s="270"/>
      <c r="D11340" s="272"/>
      <c r="E11340" s="247"/>
      <c r="F11340" s="273"/>
      <c r="G11340" s="661"/>
      <c r="H11340" s="662"/>
    </row>
    <row r="11341" spans="1:8" s="240" customFormat="1">
      <c r="A11341" s="270"/>
      <c r="B11341" s="271"/>
      <c r="C11341" s="270"/>
      <c r="D11341" s="272"/>
      <c r="E11341" s="247"/>
      <c r="F11341" s="273"/>
      <c r="G11341" s="661"/>
      <c r="H11341" s="662"/>
    </row>
    <row r="11342" spans="1:8" s="240" customFormat="1">
      <c r="A11342" s="270"/>
      <c r="B11342" s="271"/>
      <c r="C11342" s="270"/>
      <c r="D11342" s="272"/>
      <c r="E11342" s="247"/>
      <c r="F11342" s="273"/>
      <c r="G11342" s="661"/>
      <c r="H11342" s="662"/>
    </row>
    <row r="11343" spans="1:8" s="240" customFormat="1">
      <c r="A11343" s="270"/>
      <c r="B11343" s="271"/>
      <c r="C11343" s="270"/>
      <c r="D11343" s="272"/>
      <c r="E11343" s="247"/>
      <c r="F11343" s="273"/>
      <c r="G11343" s="661"/>
      <c r="H11343" s="662"/>
    </row>
    <row r="11344" spans="1:8" s="240" customFormat="1">
      <c r="A11344" s="270"/>
      <c r="B11344" s="271"/>
      <c r="C11344" s="270"/>
      <c r="D11344" s="272"/>
      <c r="E11344" s="247"/>
      <c r="F11344" s="273"/>
      <c r="G11344" s="661"/>
      <c r="H11344" s="662"/>
    </row>
    <row r="11345" spans="1:8" s="240" customFormat="1">
      <c r="A11345" s="270"/>
      <c r="B11345" s="271"/>
      <c r="C11345" s="270"/>
      <c r="D11345" s="272"/>
      <c r="E11345" s="247"/>
      <c r="F11345" s="273"/>
      <c r="G11345" s="661"/>
      <c r="H11345" s="662"/>
    </row>
    <row r="11346" spans="1:8" s="240" customFormat="1">
      <c r="A11346" s="270"/>
      <c r="B11346" s="271"/>
      <c r="C11346" s="270"/>
      <c r="D11346" s="272"/>
      <c r="E11346" s="247"/>
      <c r="F11346" s="273"/>
      <c r="G11346" s="661"/>
      <c r="H11346" s="662"/>
    </row>
    <row r="11347" spans="1:8" s="240" customFormat="1">
      <c r="A11347" s="270"/>
      <c r="B11347" s="271"/>
      <c r="C11347" s="270"/>
      <c r="D11347" s="272"/>
      <c r="E11347" s="247"/>
      <c r="F11347" s="273"/>
      <c r="G11347" s="661"/>
      <c r="H11347" s="662"/>
    </row>
    <row r="11348" spans="1:8" s="240" customFormat="1">
      <c r="A11348" s="270"/>
      <c r="B11348" s="271"/>
      <c r="C11348" s="270"/>
      <c r="D11348" s="272"/>
      <c r="E11348" s="247"/>
      <c r="F11348" s="273"/>
      <c r="G11348" s="661"/>
      <c r="H11348" s="662"/>
    </row>
    <row r="11349" spans="1:8" s="240" customFormat="1">
      <c r="A11349" s="270"/>
      <c r="B11349" s="271"/>
      <c r="C11349" s="270"/>
      <c r="D11349" s="272"/>
      <c r="E11349" s="247"/>
      <c r="F11349" s="273"/>
      <c r="G11349" s="661"/>
      <c r="H11349" s="662"/>
    </row>
    <row r="11350" spans="1:8" s="240" customFormat="1">
      <c r="A11350" s="270"/>
      <c r="B11350" s="271"/>
      <c r="C11350" s="270"/>
      <c r="D11350" s="272"/>
      <c r="E11350" s="247"/>
      <c r="F11350" s="273"/>
      <c r="G11350" s="661"/>
      <c r="H11350" s="662"/>
    </row>
    <row r="11351" spans="1:8" s="240" customFormat="1">
      <c r="A11351" s="270"/>
      <c r="B11351" s="271"/>
      <c r="C11351" s="270"/>
      <c r="D11351" s="272"/>
      <c r="E11351" s="247"/>
      <c r="F11351" s="273"/>
      <c r="G11351" s="661"/>
      <c r="H11351" s="662"/>
    </row>
    <row r="11352" spans="1:8" s="240" customFormat="1">
      <c r="A11352" s="270"/>
      <c r="B11352" s="271"/>
      <c r="C11352" s="270"/>
      <c r="D11352" s="272"/>
      <c r="E11352" s="247"/>
      <c r="F11352" s="273"/>
      <c r="G11352" s="661"/>
      <c r="H11352" s="662"/>
    </row>
    <row r="11353" spans="1:8" s="240" customFormat="1">
      <c r="A11353" s="270"/>
      <c r="B11353" s="271"/>
      <c r="C11353" s="270"/>
      <c r="D11353" s="272"/>
      <c r="E11353" s="247"/>
      <c r="F11353" s="273"/>
      <c r="G11353" s="661"/>
      <c r="H11353" s="662"/>
    </row>
    <row r="11354" spans="1:8" s="240" customFormat="1">
      <c r="A11354" s="270"/>
      <c r="B11354" s="271"/>
      <c r="C11354" s="270"/>
      <c r="D11354" s="272"/>
      <c r="E11354" s="247"/>
      <c r="F11354" s="273"/>
      <c r="G11354" s="661"/>
      <c r="H11354" s="662"/>
    </row>
    <row r="11355" spans="1:8" s="240" customFormat="1">
      <c r="A11355" s="270"/>
      <c r="B11355" s="271"/>
      <c r="C11355" s="270"/>
      <c r="D11355" s="272"/>
      <c r="E11355" s="247"/>
      <c r="F11355" s="273"/>
      <c r="G11355" s="661"/>
      <c r="H11355" s="662"/>
    </row>
    <row r="11356" spans="1:8" s="240" customFormat="1">
      <c r="A11356" s="270"/>
      <c r="B11356" s="271"/>
      <c r="C11356" s="270"/>
      <c r="D11356" s="272"/>
      <c r="E11356" s="247"/>
      <c r="F11356" s="273"/>
      <c r="G11356" s="661"/>
      <c r="H11356" s="662"/>
    </row>
    <row r="11357" spans="1:8" s="240" customFormat="1">
      <c r="A11357" s="270"/>
      <c r="B11357" s="271"/>
      <c r="C11357" s="270"/>
      <c r="D11357" s="272"/>
      <c r="E11357" s="247"/>
      <c r="F11357" s="273"/>
      <c r="G11357" s="661"/>
      <c r="H11357" s="662"/>
    </row>
    <row r="11358" spans="1:8" s="240" customFormat="1">
      <c r="A11358" s="270"/>
      <c r="B11358" s="271"/>
      <c r="C11358" s="270"/>
      <c r="D11358" s="272"/>
      <c r="E11358" s="247"/>
      <c r="F11358" s="273"/>
      <c r="G11358" s="661"/>
      <c r="H11358" s="662"/>
    </row>
    <row r="11359" spans="1:8" s="240" customFormat="1">
      <c r="A11359" s="270"/>
      <c r="B11359" s="271"/>
      <c r="C11359" s="270"/>
      <c r="D11359" s="272"/>
      <c r="E11359" s="247"/>
      <c r="F11359" s="273"/>
      <c r="G11359" s="661"/>
      <c r="H11359" s="662"/>
    </row>
    <row r="11360" spans="1:8" s="240" customFormat="1">
      <c r="A11360" s="270"/>
      <c r="B11360" s="271"/>
      <c r="C11360" s="270"/>
      <c r="D11360" s="272"/>
      <c r="E11360" s="247"/>
      <c r="F11360" s="273"/>
      <c r="G11360" s="661"/>
      <c r="H11360" s="662"/>
    </row>
    <row r="11361" spans="1:8" s="240" customFormat="1">
      <c r="A11361" s="270"/>
      <c r="B11361" s="271"/>
      <c r="C11361" s="270"/>
      <c r="D11361" s="272"/>
      <c r="E11361" s="247"/>
      <c r="F11361" s="273"/>
      <c r="G11361" s="661"/>
      <c r="H11361" s="662"/>
    </row>
    <row r="11362" spans="1:8" s="240" customFormat="1">
      <c r="A11362" s="270"/>
      <c r="B11362" s="271"/>
      <c r="C11362" s="270"/>
      <c r="D11362" s="272"/>
      <c r="E11362" s="247"/>
      <c r="F11362" s="273"/>
      <c r="G11362" s="661"/>
      <c r="H11362" s="662"/>
    </row>
    <row r="11363" spans="1:8" s="240" customFormat="1">
      <c r="A11363" s="270"/>
      <c r="B11363" s="271"/>
      <c r="C11363" s="270"/>
      <c r="D11363" s="272"/>
      <c r="E11363" s="247"/>
      <c r="F11363" s="273"/>
      <c r="G11363" s="661"/>
      <c r="H11363" s="662"/>
    </row>
    <row r="11364" spans="1:8" s="240" customFormat="1">
      <c r="A11364" s="270"/>
      <c r="B11364" s="271"/>
      <c r="C11364" s="270"/>
      <c r="D11364" s="272"/>
      <c r="E11364" s="247"/>
      <c r="F11364" s="273"/>
      <c r="G11364" s="661"/>
      <c r="H11364" s="662"/>
    </row>
    <row r="11365" spans="1:8" s="240" customFormat="1">
      <c r="A11365" s="270"/>
      <c r="B11365" s="271"/>
      <c r="C11365" s="270"/>
      <c r="D11365" s="272"/>
      <c r="E11365" s="247"/>
      <c r="F11365" s="273"/>
      <c r="G11365" s="661"/>
      <c r="H11365" s="662"/>
    </row>
    <row r="11366" spans="1:8" s="240" customFormat="1">
      <c r="A11366" s="270"/>
      <c r="B11366" s="271"/>
      <c r="C11366" s="270"/>
      <c r="D11366" s="272"/>
      <c r="E11366" s="247"/>
      <c r="F11366" s="273"/>
      <c r="G11366" s="661"/>
      <c r="H11366" s="662"/>
    </row>
    <row r="11367" spans="1:8" s="240" customFormat="1">
      <c r="A11367" s="270"/>
      <c r="B11367" s="271"/>
      <c r="C11367" s="270"/>
      <c r="D11367" s="272"/>
      <c r="E11367" s="247"/>
      <c r="F11367" s="273"/>
      <c r="G11367" s="661"/>
      <c r="H11367" s="662"/>
    </row>
    <row r="11368" spans="1:8" s="240" customFormat="1">
      <c r="A11368" s="270"/>
      <c r="B11368" s="271"/>
      <c r="C11368" s="270"/>
      <c r="D11368" s="272"/>
      <c r="E11368" s="247"/>
      <c r="F11368" s="273"/>
      <c r="G11368" s="661"/>
      <c r="H11368" s="662"/>
    </row>
    <row r="11369" spans="1:8" s="240" customFormat="1">
      <c r="A11369" s="270"/>
      <c r="B11369" s="271"/>
      <c r="C11369" s="270"/>
      <c r="D11369" s="272"/>
      <c r="E11369" s="247"/>
      <c r="F11369" s="273"/>
      <c r="G11369" s="661"/>
      <c r="H11369" s="662"/>
    </row>
    <row r="11370" spans="1:8" s="240" customFormat="1">
      <c r="A11370" s="270"/>
      <c r="B11370" s="271"/>
      <c r="C11370" s="270"/>
      <c r="D11370" s="272"/>
      <c r="E11370" s="247"/>
      <c r="F11370" s="273"/>
      <c r="G11370" s="661"/>
      <c r="H11370" s="662"/>
    </row>
    <row r="11371" spans="1:8" s="240" customFormat="1">
      <c r="A11371" s="270"/>
      <c r="B11371" s="271"/>
      <c r="C11371" s="270"/>
      <c r="D11371" s="272"/>
      <c r="E11371" s="247"/>
      <c r="F11371" s="273"/>
      <c r="G11371" s="661"/>
      <c r="H11371" s="662"/>
    </row>
    <row r="11372" spans="1:8" s="240" customFormat="1">
      <c r="A11372" s="270"/>
      <c r="B11372" s="271"/>
      <c r="C11372" s="270"/>
      <c r="D11372" s="272"/>
      <c r="E11372" s="247"/>
      <c r="F11372" s="273"/>
      <c r="G11372" s="661"/>
      <c r="H11372" s="662"/>
    </row>
    <row r="11373" spans="1:8" s="240" customFormat="1">
      <c r="A11373" s="270"/>
      <c r="B11373" s="271"/>
      <c r="C11373" s="270"/>
      <c r="D11373" s="272"/>
      <c r="E11373" s="247"/>
      <c r="F11373" s="273"/>
      <c r="G11373" s="661"/>
      <c r="H11373" s="662"/>
    </row>
    <row r="11374" spans="1:8" s="240" customFormat="1">
      <c r="A11374" s="270"/>
      <c r="B11374" s="271"/>
      <c r="C11374" s="270"/>
      <c r="D11374" s="272"/>
      <c r="E11374" s="247"/>
      <c r="F11374" s="273"/>
      <c r="G11374" s="661"/>
      <c r="H11374" s="662"/>
    </row>
    <row r="11375" spans="1:8" s="240" customFormat="1">
      <c r="A11375" s="270"/>
      <c r="B11375" s="271"/>
      <c r="C11375" s="270"/>
      <c r="D11375" s="272"/>
      <c r="E11375" s="247"/>
      <c r="F11375" s="273"/>
      <c r="G11375" s="661"/>
      <c r="H11375" s="662"/>
    </row>
    <row r="11376" spans="1:8" s="240" customFormat="1">
      <c r="A11376" s="270"/>
      <c r="B11376" s="271"/>
      <c r="C11376" s="270"/>
      <c r="D11376" s="272"/>
      <c r="E11376" s="247"/>
      <c r="F11376" s="273"/>
      <c r="G11376" s="661"/>
      <c r="H11376" s="662"/>
    </row>
    <row r="11377" spans="1:8" s="240" customFormat="1">
      <c r="A11377" s="270"/>
      <c r="B11377" s="271"/>
      <c r="C11377" s="270"/>
      <c r="D11377" s="272"/>
      <c r="E11377" s="247"/>
      <c r="F11377" s="273"/>
      <c r="G11377" s="661"/>
      <c r="H11377" s="662"/>
    </row>
    <row r="11378" spans="1:8" s="240" customFormat="1">
      <c r="A11378" s="270"/>
      <c r="B11378" s="271"/>
      <c r="C11378" s="270"/>
      <c r="D11378" s="272"/>
      <c r="E11378" s="247"/>
      <c r="F11378" s="273"/>
      <c r="G11378" s="661"/>
      <c r="H11378" s="662"/>
    </row>
    <row r="11379" spans="1:8" s="240" customFormat="1">
      <c r="A11379" s="270"/>
      <c r="B11379" s="271"/>
      <c r="C11379" s="270"/>
      <c r="D11379" s="272"/>
      <c r="E11379" s="247"/>
      <c r="F11379" s="273"/>
      <c r="G11379" s="661"/>
      <c r="H11379" s="662"/>
    </row>
    <row r="11380" spans="1:8" s="240" customFormat="1">
      <c r="A11380" s="270"/>
      <c r="B11380" s="271"/>
      <c r="C11380" s="270"/>
      <c r="D11380" s="272"/>
      <c r="E11380" s="247"/>
      <c r="F11380" s="273"/>
      <c r="G11380" s="661"/>
      <c r="H11380" s="662"/>
    </row>
    <row r="11381" spans="1:8" s="240" customFormat="1">
      <c r="A11381" s="270"/>
      <c r="B11381" s="271"/>
      <c r="C11381" s="270"/>
      <c r="D11381" s="272"/>
      <c r="E11381" s="247"/>
      <c r="F11381" s="273"/>
      <c r="G11381" s="661"/>
      <c r="H11381" s="662"/>
    </row>
    <row r="11382" spans="1:8" s="240" customFormat="1">
      <c r="A11382" s="270"/>
      <c r="B11382" s="271"/>
      <c r="C11382" s="270"/>
      <c r="D11382" s="272"/>
      <c r="E11382" s="247"/>
      <c r="F11382" s="273"/>
      <c r="G11382" s="661"/>
      <c r="H11382" s="662"/>
    </row>
    <row r="11383" spans="1:8" s="240" customFormat="1">
      <c r="A11383" s="270"/>
      <c r="B11383" s="271"/>
      <c r="C11383" s="270"/>
      <c r="D11383" s="272"/>
      <c r="E11383" s="247"/>
      <c r="F11383" s="273"/>
      <c r="G11383" s="661"/>
      <c r="H11383" s="662"/>
    </row>
    <row r="11384" spans="1:8" s="240" customFormat="1">
      <c r="A11384" s="270"/>
      <c r="B11384" s="271"/>
      <c r="C11384" s="270"/>
      <c r="D11384" s="272"/>
      <c r="E11384" s="247"/>
      <c r="F11384" s="273"/>
      <c r="G11384" s="661"/>
      <c r="H11384" s="662"/>
    </row>
    <row r="11385" spans="1:8" s="240" customFormat="1">
      <c r="A11385" s="270"/>
      <c r="B11385" s="271"/>
      <c r="C11385" s="270"/>
      <c r="D11385" s="272"/>
      <c r="E11385" s="247"/>
      <c r="F11385" s="273"/>
      <c r="G11385" s="661"/>
      <c r="H11385" s="662"/>
    </row>
    <row r="11386" spans="1:8" s="240" customFormat="1">
      <c r="A11386" s="270"/>
      <c r="B11386" s="271"/>
      <c r="C11386" s="270"/>
      <c r="D11386" s="272"/>
      <c r="E11386" s="247"/>
      <c r="F11386" s="273"/>
      <c r="G11386" s="661"/>
      <c r="H11386" s="662"/>
    </row>
    <row r="11387" spans="1:8" s="240" customFormat="1">
      <c r="A11387" s="270"/>
      <c r="B11387" s="271"/>
      <c r="C11387" s="270"/>
      <c r="D11387" s="272"/>
      <c r="E11387" s="247"/>
      <c r="F11387" s="273"/>
      <c r="G11387" s="661"/>
      <c r="H11387" s="662"/>
    </row>
    <row r="11388" spans="1:8" s="240" customFormat="1">
      <c r="A11388" s="270"/>
      <c r="B11388" s="271"/>
      <c r="C11388" s="270"/>
      <c r="D11388" s="272"/>
      <c r="E11388" s="247"/>
      <c r="F11388" s="273"/>
      <c r="G11388" s="661"/>
      <c r="H11388" s="662"/>
    </row>
    <row r="11389" spans="1:8" s="240" customFormat="1">
      <c r="A11389" s="270"/>
      <c r="B11389" s="271"/>
      <c r="C11389" s="270"/>
      <c r="D11389" s="272"/>
      <c r="E11389" s="247"/>
      <c r="F11389" s="273"/>
      <c r="G11389" s="661"/>
      <c r="H11389" s="662"/>
    </row>
    <row r="11390" spans="1:8" s="240" customFormat="1">
      <c r="A11390" s="270"/>
      <c r="B11390" s="271"/>
      <c r="C11390" s="270"/>
      <c r="D11390" s="272"/>
      <c r="E11390" s="247"/>
      <c r="F11390" s="273"/>
      <c r="G11390" s="661"/>
      <c r="H11390" s="662"/>
    </row>
    <row r="11391" spans="1:8" s="240" customFormat="1">
      <c r="A11391" s="270"/>
      <c r="B11391" s="271"/>
      <c r="C11391" s="270"/>
      <c r="D11391" s="272"/>
      <c r="E11391" s="247"/>
      <c r="F11391" s="273"/>
      <c r="G11391" s="661"/>
      <c r="H11391" s="662"/>
    </row>
    <row r="11392" spans="1:8" s="240" customFormat="1">
      <c r="A11392" s="270"/>
      <c r="B11392" s="271"/>
      <c r="C11392" s="270"/>
      <c r="D11392" s="272"/>
      <c r="E11392" s="247"/>
      <c r="F11392" s="273"/>
      <c r="G11392" s="661"/>
      <c r="H11392" s="662"/>
    </row>
    <row r="11393" spans="1:8" s="240" customFormat="1">
      <c r="A11393" s="270"/>
      <c r="B11393" s="271"/>
      <c r="C11393" s="270"/>
      <c r="D11393" s="272"/>
      <c r="E11393" s="247"/>
      <c r="F11393" s="273"/>
      <c r="G11393" s="661"/>
      <c r="H11393" s="662"/>
    </row>
    <row r="11394" spans="1:8" s="240" customFormat="1">
      <c r="A11394" s="270"/>
      <c r="B11394" s="271"/>
      <c r="C11394" s="270"/>
      <c r="D11394" s="272"/>
      <c r="E11394" s="247"/>
      <c r="F11394" s="273"/>
      <c r="G11394" s="661"/>
      <c r="H11394" s="662"/>
    </row>
    <row r="11395" spans="1:8" s="240" customFormat="1">
      <c r="A11395" s="270"/>
      <c r="B11395" s="271"/>
      <c r="C11395" s="270"/>
      <c r="D11395" s="272"/>
      <c r="E11395" s="247"/>
      <c r="F11395" s="273"/>
      <c r="G11395" s="661"/>
      <c r="H11395" s="662"/>
    </row>
    <row r="11396" spans="1:8" s="240" customFormat="1">
      <c r="A11396" s="270"/>
      <c r="B11396" s="271"/>
      <c r="C11396" s="270"/>
      <c r="D11396" s="272"/>
      <c r="E11396" s="247"/>
      <c r="F11396" s="273"/>
      <c r="G11396" s="661"/>
      <c r="H11396" s="662"/>
    </row>
    <row r="11397" spans="1:8" s="240" customFormat="1">
      <c r="A11397" s="270"/>
      <c r="B11397" s="271"/>
      <c r="C11397" s="270"/>
      <c r="D11397" s="272"/>
      <c r="E11397" s="247"/>
      <c r="F11397" s="273"/>
      <c r="G11397" s="661"/>
      <c r="H11397" s="662"/>
    </row>
    <row r="11398" spans="1:8" s="240" customFormat="1">
      <c r="A11398" s="270"/>
      <c r="B11398" s="271"/>
      <c r="C11398" s="270"/>
      <c r="D11398" s="272"/>
      <c r="E11398" s="247"/>
      <c r="F11398" s="273"/>
      <c r="G11398" s="661"/>
      <c r="H11398" s="662"/>
    </row>
    <row r="11399" spans="1:8" s="240" customFormat="1">
      <c r="A11399" s="270"/>
      <c r="B11399" s="271"/>
      <c r="C11399" s="270"/>
      <c r="D11399" s="272"/>
      <c r="E11399" s="247"/>
      <c r="F11399" s="273"/>
      <c r="G11399" s="661"/>
      <c r="H11399" s="662"/>
    </row>
    <row r="11400" spans="1:8" s="240" customFormat="1">
      <c r="A11400" s="270"/>
      <c r="B11400" s="271"/>
      <c r="C11400" s="270"/>
      <c r="D11400" s="272"/>
      <c r="E11400" s="247"/>
      <c r="F11400" s="273"/>
      <c r="G11400" s="661"/>
      <c r="H11400" s="662"/>
    </row>
    <row r="11401" spans="1:8" s="240" customFormat="1">
      <c r="A11401" s="270"/>
      <c r="B11401" s="271"/>
      <c r="C11401" s="270"/>
      <c r="D11401" s="272"/>
      <c r="E11401" s="247"/>
      <c r="F11401" s="273"/>
      <c r="G11401" s="661"/>
      <c r="H11401" s="662"/>
    </row>
    <row r="11402" spans="1:8" s="240" customFormat="1">
      <c r="A11402" s="270"/>
      <c r="B11402" s="271"/>
      <c r="C11402" s="270"/>
      <c r="D11402" s="272"/>
      <c r="E11402" s="247"/>
      <c r="F11402" s="273"/>
      <c r="G11402" s="661"/>
      <c r="H11402" s="662"/>
    </row>
    <row r="11403" spans="1:8" s="240" customFormat="1">
      <c r="A11403" s="270"/>
      <c r="B11403" s="271"/>
      <c r="C11403" s="270"/>
      <c r="D11403" s="272"/>
      <c r="E11403" s="247"/>
      <c r="F11403" s="273"/>
      <c r="G11403" s="661"/>
      <c r="H11403" s="662"/>
    </row>
    <row r="11404" spans="1:8" s="240" customFormat="1">
      <c r="A11404" s="270"/>
      <c r="B11404" s="271"/>
      <c r="C11404" s="270"/>
      <c r="D11404" s="272"/>
      <c r="E11404" s="247"/>
      <c r="F11404" s="273"/>
      <c r="G11404" s="661"/>
      <c r="H11404" s="662"/>
    </row>
    <row r="11405" spans="1:8" s="240" customFormat="1">
      <c r="A11405" s="270"/>
      <c r="B11405" s="271"/>
      <c r="C11405" s="270"/>
      <c r="D11405" s="272"/>
      <c r="E11405" s="247"/>
      <c r="F11405" s="273"/>
      <c r="G11405" s="661"/>
      <c r="H11405" s="662"/>
    </row>
    <row r="11406" spans="1:8" s="240" customFormat="1">
      <c r="A11406" s="270"/>
      <c r="B11406" s="271"/>
      <c r="C11406" s="270"/>
      <c r="D11406" s="272"/>
      <c r="E11406" s="247"/>
      <c r="F11406" s="273"/>
      <c r="G11406" s="661"/>
      <c r="H11406" s="662"/>
    </row>
    <row r="11407" spans="1:8" s="240" customFormat="1">
      <c r="A11407" s="270"/>
      <c r="B11407" s="271"/>
      <c r="C11407" s="270"/>
      <c r="D11407" s="272"/>
      <c r="E11407" s="247"/>
      <c r="F11407" s="273"/>
      <c r="G11407" s="661"/>
      <c r="H11407" s="662"/>
    </row>
    <row r="11408" spans="1:8" s="240" customFormat="1">
      <c r="A11408" s="270"/>
      <c r="B11408" s="271"/>
      <c r="C11408" s="270"/>
      <c r="D11408" s="272"/>
      <c r="E11408" s="247"/>
      <c r="F11408" s="273"/>
      <c r="G11408" s="661"/>
      <c r="H11408" s="662"/>
    </row>
    <row r="11409" spans="1:8" s="240" customFormat="1">
      <c r="A11409" s="270"/>
      <c r="B11409" s="271"/>
      <c r="C11409" s="270"/>
      <c r="D11409" s="272"/>
      <c r="E11409" s="247"/>
      <c r="F11409" s="273"/>
      <c r="G11409" s="661"/>
      <c r="H11409" s="662"/>
    </row>
    <row r="11410" spans="1:8" s="240" customFormat="1">
      <c r="A11410" s="270"/>
      <c r="B11410" s="271"/>
      <c r="C11410" s="270"/>
      <c r="D11410" s="272"/>
      <c r="E11410" s="247"/>
      <c r="F11410" s="273"/>
      <c r="G11410" s="661"/>
      <c r="H11410" s="662"/>
    </row>
    <row r="11411" spans="1:8" s="240" customFormat="1">
      <c r="A11411" s="270"/>
      <c r="B11411" s="271"/>
      <c r="C11411" s="270"/>
      <c r="D11411" s="272"/>
      <c r="E11411" s="247"/>
      <c r="F11411" s="273"/>
      <c r="G11411" s="661"/>
      <c r="H11411" s="662"/>
    </row>
    <row r="11412" spans="1:8" s="240" customFormat="1">
      <c r="A11412" s="270"/>
      <c r="B11412" s="271"/>
      <c r="C11412" s="270"/>
      <c r="D11412" s="272"/>
      <c r="E11412" s="247"/>
      <c r="F11412" s="273"/>
      <c r="G11412" s="661"/>
      <c r="H11412" s="662"/>
    </row>
    <row r="11413" spans="1:8" s="240" customFormat="1">
      <c r="A11413" s="270"/>
      <c r="B11413" s="271"/>
      <c r="C11413" s="270"/>
      <c r="D11413" s="272"/>
      <c r="E11413" s="247"/>
      <c r="F11413" s="273"/>
      <c r="G11413" s="661"/>
      <c r="H11413" s="662"/>
    </row>
    <row r="11414" spans="1:8" s="240" customFormat="1">
      <c r="A11414" s="270"/>
      <c r="B11414" s="271"/>
      <c r="C11414" s="270"/>
      <c r="D11414" s="272"/>
      <c r="E11414" s="247"/>
      <c r="F11414" s="273"/>
      <c r="G11414" s="661"/>
      <c r="H11414" s="662"/>
    </row>
    <row r="11415" spans="1:8" s="240" customFormat="1">
      <c r="A11415" s="270"/>
      <c r="B11415" s="271"/>
      <c r="C11415" s="270"/>
      <c r="D11415" s="272"/>
      <c r="E11415" s="247"/>
      <c r="F11415" s="273"/>
      <c r="G11415" s="661"/>
      <c r="H11415" s="662"/>
    </row>
    <row r="11416" spans="1:8" s="240" customFormat="1">
      <c r="A11416" s="270"/>
      <c r="B11416" s="271"/>
      <c r="C11416" s="270"/>
      <c r="D11416" s="272"/>
      <c r="E11416" s="247"/>
      <c r="F11416" s="273"/>
      <c r="G11416" s="661"/>
      <c r="H11416" s="662"/>
    </row>
    <row r="11417" spans="1:8" s="240" customFormat="1">
      <c r="A11417" s="270"/>
      <c r="B11417" s="271"/>
      <c r="C11417" s="270"/>
      <c r="D11417" s="272"/>
      <c r="E11417" s="247"/>
      <c r="F11417" s="273"/>
      <c r="G11417" s="661"/>
      <c r="H11417" s="662"/>
    </row>
    <row r="11418" spans="1:8" s="240" customFormat="1">
      <c r="A11418" s="270"/>
      <c r="B11418" s="271"/>
      <c r="C11418" s="270"/>
      <c r="D11418" s="272"/>
      <c r="E11418" s="247"/>
      <c r="F11418" s="273"/>
      <c r="G11418" s="661"/>
      <c r="H11418" s="662"/>
    </row>
    <row r="11419" spans="1:8" s="240" customFormat="1">
      <c r="A11419" s="270"/>
      <c r="B11419" s="271"/>
      <c r="C11419" s="270"/>
      <c r="D11419" s="272"/>
      <c r="E11419" s="247"/>
      <c r="F11419" s="273"/>
      <c r="G11419" s="661"/>
      <c r="H11419" s="662"/>
    </row>
    <row r="11420" spans="1:8" s="240" customFormat="1">
      <c r="A11420" s="270"/>
      <c r="B11420" s="271"/>
      <c r="C11420" s="270"/>
      <c r="D11420" s="272"/>
      <c r="E11420" s="247"/>
      <c r="F11420" s="273"/>
      <c r="G11420" s="661"/>
      <c r="H11420" s="662"/>
    </row>
    <row r="11421" spans="1:8" s="240" customFormat="1">
      <c r="A11421" s="270"/>
      <c r="B11421" s="271"/>
      <c r="C11421" s="270"/>
      <c r="D11421" s="272"/>
      <c r="E11421" s="247"/>
      <c r="F11421" s="273"/>
      <c r="G11421" s="661"/>
      <c r="H11421" s="662"/>
    </row>
    <row r="11422" spans="1:8" s="240" customFormat="1">
      <c r="A11422" s="270"/>
      <c r="B11422" s="271"/>
      <c r="C11422" s="270"/>
      <c r="D11422" s="272"/>
      <c r="E11422" s="247"/>
      <c r="F11422" s="273"/>
      <c r="G11422" s="661"/>
      <c r="H11422" s="662"/>
    </row>
    <row r="11423" spans="1:8" s="240" customFormat="1">
      <c r="A11423" s="270"/>
      <c r="B11423" s="271"/>
      <c r="C11423" s="270"/>
      <c r="D11423" s="272"/>
      <c r="E11423" s="247"/>
      <c r="F11423" s="273"/>
      <c r="G11423" s="661"/>
      <c r="H11423" s="662"/>
    </row>
    <row r="11424" spans="1:8" s="240" customFormat="1">
      <c r="A11424" s="270"/>
      <c r="B11424" s="271"/>
      <c r="C11424" s="270"/>
      <c r="D11424" s="272"/>
      <c r="E11424" s="247"/>
      <c r="F11424" s="273"/>
      <c r="G11424" s="661"/>
      <c r="H11424" s="662"/>
    </row>
    <row r="11425" spans="1:8" s="240" customFormat="1">
      <c r="A11425" s="270"/>
      <c r="B11425" s="271"/>
      <c r="C11425" s="270"/>
      <c r="D11425" s="272"/>
      <c r="E11425" s="247"/>
      <c r="F11425" s="273"/>
      <c r="G11425" s="661"/>
      <c r="H11425" s="662"/>
    </row>
    <row r="11426" spans="1:8" s="240" customFormat="1">
      <c r="A11426" s="270"/>
      <c r="B11426" s="271"/>
      <c r="C11426" s="270"/>
      <c r="D11426" s="272"/>
      <c r="E11426" s="247"/>
      <c r="F11426" s="273"/>
      <c r="G11426" s="661"/>
      <c r="H11426" s="662"/>
    </row>
    <row r="11427" spans="1:8" s="240" customFormat="1">
      <c r="A11427" s="270"/>
      <c r="B11427" s="271"/>
      <c r="C11427" s="270"/>
      <c r="D11427" s="272"/>
      <c r="E11427" s="247"/>
      <c r="F11427" s="273"/>
      <c r="G11427" s="661"/>
      <c r="H11427" s="662"/>
    </row>
    <row r="11428" spans="1:8" s="240" customFormat="1">
      <c r="A11428" s="270"/>
      <c r="B11428" s="271"/>
      <c r="C11428" s="270"/>
      <c r="D11428" s="272"/>
      <c r="E11428" s="247"/>
      <c r="F11428" s="273"/>
      <c r="G11428" s="661"/>
      <c r="H11428" s="662"/>
    </row>
    <row r="11429" spans="1:8" s="240" customFormat="1">
      <c r="A11429" s="270"/>
      <c r="B11429" s="271"/>
      <c r="C11429" s="270"/>
      <c r="D11429" s="272"/>
      <c r="E11429" s="247"/>
      <c r="F11429" s="273"/>
      <c r="G11429" s="661"/>
      <c r="H11429" s="662"/>
    </row>
    <row r="11430" spans="1:8" s="240" customFormat="1">
      <c r="A11430" s="270"/>
      <c r="B11430" s="271"/>
      <c r="C11430" s="270"/>
      <c r="D11430" s="272"/>
      <c r="E11430" s="247"/>
      <c r="F11430" s="273"/>
      <c r="G11430" s="661"/>
      <c r="H11430" s="662"/>
    </row>
    <row r="11431" spans="1:8" s="240" customFormat="1">
      <c r="A11431" s="270"/>
      <c r="B11431" s="271"/>
      <c r="C11431" s="270"/>
      <c r="D11431" s="272"/>
      <c r="E11431" s="247"/>
      <c r="F11431" s="273"/>
      <c r="G11431" s="661"/>
      <c r="H11431" s="662"/>
    </row>
    <row r="11432" spans="1:8" s="240" customFormat="1">
      <c r="A11432" s="270"/>
      <c r="B11432" s="271"/>
      <c r="C11432" s="270"/>
      <c r="D11432" s="272"/>
      <c r="E11432" s="247"/>
      <c r="F11432" s="273"/>
      <c r="G11432" s="661"/>
      <c r="H11432" s="662"/>
    </row>
    <row r="11433" spans="1:8" s="240" customFormat="1">
      <c r="A11433" s="270"/>
      <c r="B11433" s="271"/>
      <c r="C11433" s="270"/>
      <c r="D11433" s="272"/>
      <c r="E11433" s="247"/>
      <c r="F11433" s="273"/>
      <c r="G11433" s="661"/>
      <c r="H11433" s="662"/>
    </row>
    <row r="11434" spans="1:8" s="240" customFormat="1">
      <c r="A11434" s="270"/>
      <c r="B11434" s="271"/>
      <c r="C11434" s="270"/>
      <c r="D11434" s="272"/>
      <c r="E11434" s="247"/>
      <c r="F11434" s="273"/>
      <c r="G11434" s="661"/>
      <c r="H11434" s="662"/>
    </row>
    <row r="11435" spans="1:8" s="240" customFormat="1">
      <c r="A11435" s="270"/>
      <c r="B11435" s="271"/>
      <c r="C11435" s="270"/>
      <c r="D11435" s="272"/>
      <c r="E11435" s="247"/>
      <c r="F11435" s="273"/>
      <c r="G11435" s="661"/>
      <c r="H11435" s="662"/>
    </row>
    <row r="11436" spans="1:8" s="240" customFormat="1">
      <c r="A11436" s="270"/>
      <c r="B11436" s="271"/>
      <c r="C11436" s="270"/>
      <c r="D11436" s="272"/>
      <c r="E11436" s="247"/>
      <c r="F11436" s="273"/>
      <c r="G11436" s="661"/>
      <c r="H11436" s="662"/>
    </row>
    <row r="11437" spans="1:8" s="240" customFormat="1">
      <c r="A11437" s="270"/>
      <c r="B11437" s="271"/>
      <c r="C11437" s="270"/>
      <c r="D11437" s="272"/>
      <c r="E11437" s="247"/>
      <c r="F11437" s="273"/>
      <c r="G11437" s="661"/>
      <c r="H11437" s="662"/>
    </row>
    <row r="11438" spans="1:8" s="240" customFormat="1">
      <c r="A11438" s="270"/>
      <c r="B11438" s="271"/>
      <c r="C11438" s="270"/>
      <c r="D11438" s="272"/>
      <c r="E11438" s="247"/>
      <c r="F11438" s="273"/>
      <c r="G11438" s="661"/>
      <c r="H11438" s="662"/>
    </row>
    <row r="11439" spans="1:8" s="240" customFormat="1">
      <c r="A11439" s="270"/>
      <c r="B11439" s="271"/>
      <c r="C11439" s="270"/>
      <c r="D11439" s="272"/>
      <c r="E11439" s="247"/>
      <c r="F11439" s="273"/>
      <c r="G11439" s="661"/>
      <c r="H11439" s="662"/>
    </row>
    <row r="11440" spans="1:8" s="240" customFormat="1">
      <c r="A11440" s="270"/>
      <c r="B11440" s="271"/>
      <c r="C11440" s="270"/>
      <c r="D11440" s="272"/>
      <c r="E11440" s="247"/>
      <c r="F11440" s="273"/>
      <c r="G11440" s="661"/>
      <c r="H11440" s="662"/>
    </row>
    <row r="11441" spans="1:8" s="240" customFormat="1">
      <c r="A11441" s="270"/>
      <c r="B11441" s="271"/>
      <c r="C11441" s="270"/>
      <c r="D11441" s="272"/>
      <c r="E11441" s="247"/>
      <c r="F11441" s="273"/>
      <c r="G11441" s="661"/>
      <c r="H11441" s="662"/>
    </row>
    <row r="11442" spans="1:8" s="240" customFormat="1">
      <c r="A11442" s="270"/>
      <c r="B11442" s="271"/>
      <c r="C11442" s="270"/>
      <c r="D11442" s="272"/>
      <c r="E11442" s="247"/>
      <c r="F11442" s="273"/>
      <c r="G11442" s="661"/>
      <c r="H11442" s="662"/>
    </row>
    <row r="11443" spans="1:8" s="240" customFormat="1">
      <c r="A11443" s="270"/>
      <c r="B11443" s="271"/>
      <c r="C11443" s="270"/>
      <c r="D11443" s="272"/>
      <c r="E11443" s="247"/>
      <c r="F11443" s="273"/>
      <c r="G11443" s="661"/>
      <c r="H11443" s="662"/>
    </row>
    <row r="11444" spans="1:8" s="240" customFormat="1">
      <c r="A11444" s="270"/>
      <c r="B11444" s="271"/>
      <c r="C11444" s="270"/>
      <c r="D11444" s="272"/>
      <c r="E11444" s="247"/>
      <c r="F11444" s="273"/>
      <c r="G11444" s="661"/>
      <c r="H11444" s="662"/>
    </row>
    <row r="11445" spans="1:8" s="240" customFormat="1">
      <c r="A11445" s="270"/>
      <c r="B11445" s="271"/>
      <c r="C11445" s="270"/>
      <c r="D11445" s="272"/>
      <c r="E11445" s="247"/>
      <c r="F11445" s="273"/>
      <c r="G11445" s="661"/>
      <c r="H11445" s="662"/>
    </row>
    <row r="11446" spans="1:8" s="240" customFormat="1">
      <c r="A11446" s="270"/>
      <c r="B11446" s="271"/>
      <c r="C11446" s="270"/>
      <c r="D11446" s="272"/>
      <c r="E11446" s="247"/>
      <c r="F11446" s="273"/>
      <c r="G11446" s="661"/>
      <c r="H11446" s="662"/>
    </row>
    <row r="11447" spans="1:8" s="240" customFormat="1">
      <c r="A11447" s="270"/>
      <c r="B11447" s="271"/>
      <c r="C11447" s="270"/>
      <c r="D11447" s="272"/>
      <c r="E11447" s="247"/>
      <c r="F11447" s="273"/>
      <c r="G11447" s="661"/>
      <c r="H11447" s="662"/>
    </row>
    <row r="11448" spans="1:8" s="240" customFormat="1">
      <c r="A11448" s="270"/>
      <c r="B11448" s="271"/>
      <c r="C11448" s="270"/>
      <c r="D11448" s="272"/>
      <c r="E11448" s="247"/>
      <c r="F11448" s="273"/>
      <c r="G11448" s="661"/>
      <c r="H11448" s="662"/>
    </row>
    <row r="11449" spans="1:8" s="240" customFormat="1">
      <c r="A11449" s="270"/>
      <c r="B11449" s="271"/>
      <c r="C11449" s="270"/>
      <c r="D11449" s="272"/>
      <c r="E11449" s="247"/>
      <c r="F11449" s="273"/>
      <c r="G11449" s="661"/>
      <c r="H11449" s="662"/>
    </row>
    <row r="11450" spans="1:8" s="240" customFormat="1">
      <c r="A11450" s="270"/>
      <c r="B11450" s="271"/>
      <c r="C11450" s="270"/>
      <c r="D11450" s="272"/>
      <c r="E11450" s="247"/>
      <c r="F11450" s="273"/>
      <c r="G11450" s="661"/>
      <c r="H11450" s="662"/>
    </row>
    <row r="11451" spans="1:8" s="240" customFormat="1">
      <c r="A11451" s="270"/>
      <c r="B11451" s="271"/>
      <c r="C11451" s="270"/>
      <c r="D11451" s="272"/>
      <c r="E11451" s="247"/>
      <c r="F11451" s="273"/>
      <c r="G11451" s="661"/>
      <c r="H11451" s="662"/>
    </row>
    <row r="11452" spans="1:8" s="240" customFormat="1">
      <c r="A11452" s="270"/>
      <c r="B11452" s="271"/>
      <c r="C11452" s="270"/>
      <c r="D11452" s="272"/>
      <c r="E11452" s="247"/>
      <c r="F11452" s="273"/>
      <c r="G11452" s="661"/>
      <c r="H11452" s="662"/>
    </row>
    <row r="11453" spans="1:8" s="240" customFormat="1">
      <c r="A11453" s="270"/>
      <c r="B11453" s="271"/>
      <c r="C11453" s="270"/>
      <c r="D11453" s="272"/>
      <c r="E11453" s="247"/>
      <c r="F11453" s="273"/>
      <c r="G11453" s="661"/>
      <c r="H11453" s="662"/>
    </row>
    <row r="11454" spans="1:8" s="240" customFormat="1">
      <c r="A11454" s="270"/>
      <c r="B11454" s="271"/>
      <c r="C11454" s="270"/>
      <c r="D11454" s="272"/>
      <c r="E11454" s="247"/>
      <c r="F11454" s="273"/>
      <c r="G11454" s="661"/>
      <c r="H11454" s="662"/>
    </row>
    <row r="11455" spans="1:8" s="240" customFormat="1">
      <c r="A11455" s="270"/>
      <c r="B11455" s="271"/>
      <c r="C11455" s="270"/>
      <c r="D11455" s="272"/>
      <c r="E11455" s="247"/>
      <c r="F11455" s="273"/>
      <c r="G11455" s="661"/>
      <c r="H11455" s="662"/>
    </row>
    <row r="11456" spans="1:8" s="240" customFormat="1">
      <c r="A11456" s="270"/>
      <c r="B11456" s="271"/>
      <c r="C11456" s="270"/>
      <c r="D11456" s="272"/>
      <c r="E11456" s="247"/>
      <c r="F11456" s="273"/>
      <c r="G11456" s="661"/>
      <c r="H11456" s="662"/>
    </row>
    <row r="11457" spans="1:8" s="240" customFormat="1">
      <c r="A11457" s="270"/>
      <c r="B11457" s="271"/>
      <c r="C11457" s="270"/>
      <c r="D11457" s="272"/>
      <c r="E11457" s="247"/>
      <c r="F11457" s="273"/>
      <c r="G11457" s="661"/>
      <c r="H11457" s="662"/>
    </row>
    <row r="11458" spans="1:8" s="240" customFormat="1">
      <c r="A11458" s="270"/>
      <c r="B11458" s="271"/>
      <c r="C11458" s="270"/>
      <c r="D11458" s="272"/>
      <c r="E11458" s="247"/>
      <c r="F11458" s="273"/>
      <c r="G11458" s="661"/>
      <c r="H11458" s="662"/>
    </row>
    <row r="11459" spans="1:8" s="240" customFormat="1">
      <c r="A11459" s="270"/>
      <c r="B11459" s="271"/>
      <c r="C11459" s="270"/>
      <c r="D11459" s="272"/>
      <c r="E11459" s="247"/>
      <c r="F11459" s="273"/>
      <c r="G11459" s="661"/>
      <c r="H11459" s="662"/>
    </row>
    <row r="11460" spans="1:8" s="240" customFormat="1">
      <c r="A11460" s="270"/>
      <c r="B11460" s="271"/>
      <c r="C11460" s="270"/>
      <c r="D11460" s="272"/>
      <c r="E11460" s="247"/>
      <c r="F11460" s="273"/>
      <c r="G11460" s="661"/>
      <c r="H11460" s="662"/>
    </row>
    <row r="11461" spans="1:8" s="240" customFormat="1">
      <c r="A11461" s="270"/>
      <c r="B11461" s="271"/>
      <c r="C11461" s="270"/>
      <c r="D11461" s="272"/>
      <c r="E11461" s="247"/>
      <c r="F11461" s="273"/>
      <c r="G11461" s="661"/>
      <c r="H11461" s="662"/>
    </row>
    <row r="11462" spans="1:8" s="240" customFormat="1">
      <c r="A11462" s="270"/>
      <c r="B11462" s="271"/>
      <c r="C11462" s="270"/>
      <c r="D11462" s="272"/>
      <c r="E11462" s="247"/>
      <c r="F11462" s="273"/>
      <c r="G11462" s="661"/>
      <c r="H11462" s="662"/>
    </row>
    <row r="11463" spans="1:8" s="240" customFormat="1">
      <c r="A11463" s="270"/>
      <c r="B11463" s="271"/>
      <c r="C11463" s="270"/>
      <c r="D11463" s="272"/>
      <c r="E11463" s="247"/>
      <c r="F11463" s="273"/>
      <c r="G11463" s="661"/>
      <c r="H11463" s="662"/>
    </row>
    <row r="11464" spans="1:8" s="240" customFormat="1">
      <c r="A11464" s="270"/>
      <c r="B11464" s="271"/>
      <c r="C11464" s="270"/>
      <c r="D11464" s="272"/>
      <c r="E11464" s="247"/>
      <c r="F11464" s="273"/>
      <c r="G11464" s="661"/>
      <c r="H11464" s="662"/>
    </row>
    <row r="11465" spans="1:8" s="240" customFormat="1">
      <c r="A11465" s="270"/>
      <c r="B11465" s="271"/>
      <c r="C11465" s="270"/>
      <c r="D11465" s="272"/>
      <c r="E11465" s="247"/>
      <c r="F11465" s="273"/>
      <c r="G11465" s="661"/>
      <c r="H11465" s="662"/>
    </row>
    <row r="11466" spans="1:8" s="240" customFormat="1">
      <c r="A11466" s="270"/>
      <c r="B11466" s="271"/>
      <c r="C11466" s="270"/>
      <c r="D11466" s="272"/>
      <c r="E11466" s="247"/>
      <c r="F11466" s="273"/>
      <c r="G11466" s="661"/>
      <c r="H11466" s="662"/>
    </row>
    <row r="11467" spans="1:8" s="240" customFormat="1">
      <c r="A11467" s="270"/>
      <c r="B11467" s="271"/>
      <c r="C11467" s="270"/>
      <c r="D11467" s="272"/>
      <c r="E11467" s="247"/>
      <c r="F11467" s="273"/>
      <c r="G11467" s="661"/>
      <c r="H11467" s="662"/>
    </row>
    <row r="11468" spans="1:8" s="240" customFormat="1">
      <c r="A11468" s="270"/>
      <c r="B11468" s="271"/>
      <c r="C11468" s="270"/>
      <c r="D11468" s="272"/>
      <c r="E11468" s="247"/>
      <c r="F11468" s="273"/>
      <c r="G11468" s="661"/>
      <c r="H11468" s="662"/>
    </row>
    <row r="11469" spans="1:8" s="240" customFormat="1">
      <c r="A11469" s="270"/>
      <c r="B11469" s="271"/>
      <c r="C11469" s="270"/>
      <c r="D11469" s="272"/>
      <c r="E11469" s="247"/>
      <c r="F11469" s="273"/>
      <c r="G11469" s="661"/>
      <c r="H11469" s="662"/>
    </row>
    <row r="11470" spans="1:8" s="240" customFormat="1">
      <c r="A11470" s="270"/>
      <c r="B11470" s="271"/>
      <c r="C11470" s="270"/>
      <c r="D11470" s="272"/>
      <c r="E11470" s="247"/>
      <c r="F11470" s="273"/>
      <c r="G11470" s="661"/>
      <c r="H11470" s="662"/>
    </row>
    <row r="11471" spans="1:8" s="240" customFormat="1">
      <c r="A11471" s="270"/>
      <c r="B11471" s="271"/>
      <c r="C11471" s="270"/>
      <c r="D11471" s="272"/>
      <c r="E11471" s="247"/>
      <c r="F11471" s="273"/>
      <c r="G11471" s="661"/>
      <c r="H11471" s="662"/>
    </row>
    <row r="11472" spans="1:8" s="240" customFormat="1">
      <c r="A11472" s="270"/>
      <c r="B11472" s="271"/>
      <c r="C11472" s="270"/>
      <c r="D11472" s="272"/>
      <c r="E11472" s="247"/>
      <c r="F11472" s="273"/>
      <c r="G11472" s="661"/>
      <c r="H11472" s="662"/>
    </row>
    <row r="11473" spans="1:8" s="240" customFormat="1">
      <c r="A11473" s="270"/>
      <c r="B11473" s="271"/>
      <c r="C11473" s="270"/>
      <c r="D11473" s="272"/>
      <c r="E11473" s="247"/>
      <c r="F11473" s="273"/>
      <c r="G11473" s="661"/>
      <c r="H11473" s="662"/>
    </row>
    <row r="11474" spans="1:8" s="240" customFormat="1">
      <c r="A11474" s="270"/>
      <c r="B11474" s="271"/>
      <c r="C11474" s="270"/>
      <c r="D11474" s="272"/>
      <c r="E11474" s="247"/>
      <c r="F11474" s="273"/>
      <c r="G11474" s="661"/>
      <c r="H11474" s="662"/>
    </row>
    <row r="11475" spans="1:8" s="240" customFormat="1">
      <c r="A11475" s="270"/>
      <c r="B11475" s="271"/>
      <c r="C11475" s="270"/>
      <c r="D11475" s="272"/>
      <c r="E11475" s="247"/>
      <c r="F11475" s="273"/>
      <c r="G11475" s="661"/>
      <c r="H11475" s="662"/>
    </row>
    <row r="11476" spans="1:8" s="240" customFormat="1">
      <c r="A11476" s="270"/>
      <c r="B11476" s="271"/>
      <c r="C11476" s="270"/>
      <c r="D11476" s="272"/>
      <c r="E11476" s="247"/>
      <c r="F11476" s="273"/>
      <c r="G11476" s="661"/>
      <c r="H11476" s="662"/>
    </row>
    <row r="11477" spans="1:8" s="240" customFormat="1">
      <c r="A11477" s="270"/>
      <c r="B11477" s="271"/>
      <c r="C11477" s="270"/>
      <c r="D11477" s="272"/>
      <c r="E11477" s="247"/>
      <c r="F11477" s="273"/>
      <c r="G11477" s="661"/>
      <c r="H11477" s="662"/>
    </row>
    <row r="11478" spans="1:8" s="240" customFormat="1">
      <c r="A11478" s="270"/>
      <c r="B11478" s="271"/>
      <c r="C11478" s="270"/>
      <c r="D11478" s="272"/>
      <c r="E11478" s="247"/>
      <c r="F11478" s="273"/>
      <c r="G11478" s="661"/>
      <c r="H11478" s="662"/>
    </row>
    <row r="11479" spans="1:8" s="240" customFormat="1">
      <c r="A11479" s="270"/>
      <c r="B11479" s="271"/>
      <c r="C11479" s="270"/>
      <c r="D11479" s="272"/>
      <c r="E11479" s="247"/>
      <c r="F11479" s="273"/>
      <c r="G11479" s="661"/>
      <c r="H11479" s="662"/>
    </row>
    <row r="11480" spans="1:8" s="240" customFormat="1">
      <c r="A11480" s="270"/>
      <c r="B11480" s="271"/>
      <c r="C11480" s="270"/>
      <c r="D11480" s="272"/>
      <c r="E11480" s="247"/>
      <c r="F11480" s="273"/>
      <c r="G11480" s="661"/>
      <c r="H11480" s="662"/>
    </row>
    <row r="11481" spans="1:8" s="240" customFormat="1">
      <c r="A11481" s="270"/>
      <c r="B11481" s="271"/>
      <c r="C11481" s="270"/>
      <c r="D11481" s="272"/>
      <c r="E11481" s="247"/>
      <c r="F11481" s="273"/>
      <c r="G11481" s="661"/>
      <c r="H11481" s="662"/>
    </row>
    <row r="11482" spans="1:8" s="240" customFormat="1">
      <c r="A11482" s="270"/>
      <c r="B11482" s="271"/>
      <c r="C11482" s="270"/>
      <c r="D11482" s="272"/>
      <c r="E11482" s="247"/>
      <c r="F11482" s="273"/>
      <c r="G11482" s="661"/>
      <c r="H11482" s="662"/>
    </row>
    <row r="11483" spans="1:8" s="240" customFormat="1">
      <c r="A11483" s="270"/>
      <c r="B11483" s="271"/>
      <c r="C11483" s="270"/>
      <c r="D11483" s="272"/>
      <c r="E11483" s="247"/>
      <c r="F11483" s="273"/>
      <c r="G11483" s="661"/>
      <c r="H11483" s="662"/>
    </row>
    <row r="11484" spans="1:8" s="240" customFormat="1">
      <c r="A11484" s="270"/>
      <c r="B11484" s="271"/>
      <c r="C11484" s="270"/>
      <c r="D11484" s="272"/>
      <c r="E11484" s="247"/>
      <c r="F11484" s="273"/>
      <c r="G11484" s="661"/>
      <c r="H11484" s="662"/>
    </row>
    <row r="11485" spans="1:8" s="240" customFormat="1">
      <c r="A11485" s="270"/>
      <c r="B11485" s="271"/>
      <c r="C11485" s="270"/>
      <c r="D11485" s="272"/>
      <c r="E11485" s="247"/>
      <c r="F11485" s="273"/>
      <c r="G11485" s="661"/>
      <c r="H11485" s="662"/>
    </row>
    <row r="11486" spans="1:8" s="240" customFormat="1">
      <c r="A11486" s="270"/>
      <c r="B11486" s="271"/>
      <c r="C11486" s="270"/>
      <c r="D11486" s="272"/>
      <c r="E11486" s="247"/>
      <c r="F11486" s="273"/>
      <c r="G11486" s="661"/>
      <c r="H11486" s="662"/>
    </row>
    <row r="11487" spans="1:8" s="240" customFormat="1">
      <c r="A11487" s="270"/>
      <c r="B11487" s="271"/>
      <c r="C11487" s="270"/>
      <c r="D11487" s="272"/>
      <c r="E11487" s="247"/>
      <c r="F11487" s="273"/>
      <c r="G11487" s="661"/>
      <c r="H11487" s="662"/>
    </row>
    <row r="11488" spans="1:8" s="240" customFormat="1">
      <c r="A11488" s="270"/>
      <c r="B11488" s="271"/>
      <c r="C11488" s="270"/>
      <c r="D11488" s="272"/>
      <c r="E11488" s="247"/>
      <c r="F11488" s="273"/>
      <c r="G11488" s="661"/>
      <c r="H11488" s="662"/>
    </row>
    <row r="11489" spans="1:8" s="240" customFormat="1">
      <c r="A11489" s="270"/>
      <c r="B11489" s="271"/>
      <c r="C11489" s="270"/>
      <c r="D11489" s="272"/>
      <c r="E11489" s="247"/>
      <c r="F11489" s="273"/>
      <c r="G11489" s="661"/>
      <c r="H11489" s="662"/>
    </row>
    <row r="11490" spans="1:8" s="240" customFormat="1">
      <c r="A11490" s="270"/>
      <c r="B11490" s="271"/>
      <c r="C11490" s="270"/>
      <c r="D11490" s="272"/>
      <c r="E11490" s="247"/>
      <c r="F11490" s="273"/>
      <c r="G11490" s="661"/>
      <c r="H11490" s="662"/>
    </row>
    <row r="11491" spans="1:8" s="240" customFormat="1">
      <c r="A11491" s="270"/>
      <c r="B11491" s="271"/>
      <c r="C11491" s="270"/>
      <c r="D11491" s="272"/>
      <c r="E11491" s="247"/>
      <c r="F11491" s="273"/>
      <c r="G11491" s="661"/>
      <c r="H11491" s="662"/>
    </row>
    <row r="11492" spans="1:8" s="240" customFormat="1">
      <c r="A11492" s="270"/>
      <c r="B11492" s="271"/>
      <c r="C11492" s="270"/>
      <c r="D11492" s="272"/>
      <c r="E11492" s="247"/>
      <c r="F11492" s="273"/>
      <c r="G11492" s="661"/>
      <c r="H11492" s="662"/>
    </row>
    <row r="11493" spans="1:8" s="240" customFormat="1">
      <c r="A11493" s="270"/>
      <c r="B11493" s="271"/>
      <c r="C11493" s="270"/>
      <c r="D11493" s="272"/>
      <c r="E11493" s="247"/>
      <c r="F11493" s="273"/>
      <c r="G11493" s="661"/>
      <c r="H11493" s="662"/>
    </row>
    <row r="11494" spans="1:8" s="240" customFormat="1">
      <c r="A11494" s="270"/>
      <c r="B11494" s="271"/>
      <c r="C11494" s="270"/>
      <c r="D11494" s="272"/>
      <c r="E11494" s="247"/>
      <c r="F11494" s="273"/>
      <c r="G11494" s="661"/>
      <c r="H11494" s="662"/>
    </row>
    <row r="11495" spans="1:8" s="240" customFormat="1">
      <c r="A11495" s="270"/>
      <c r="B11495" s="271"/>
      <c r="C11495" s="270"/>
      <c r="D11495" s="272"/>
      <c r="E11495" s="247"/>
      <c r="F11495" s="273"/>
      <c r="G11495" s="661"/>
      <c r="H11495" s="662"/>
    </row>
    <row r="11496" spans="1:8" s="240" customFormat="1">
      <c r="A11496" s="270"/>
      <c r="B11496" s="271"/>
      <c r="C11496" s="270"/>
      <c r="D11496" s="272"/>
      <c r="E11496" s="247"/>
      <c r="F11496" s="273"/>
      <c r="G11496" s="661"/>
      <c r="H11496" s="662"/>
    </row>
    <row r="11497" spans="1:8" s="240" customFormat="1">
      <c r="A11497" s="270"/>
      <c r="B11497" s="271"/>
      <c r="C11497" s="270"/>
      <c r="D11497" s="272"/>
      <c r="E11497" s="247"/>
      <c r="F11497" s="273"/>
      <c r="G11497" s="661"/>
      <c r="H11497" s="662"/>
    </row>
    <row r="11498" spans="1:8" s="240" customFormat="1">
      <c r="A11498" s="270"/>
      <c r="B11498" s="271"/>
      <c r="C11498" s="270"/>
      <c r="D11498" s="272"/>
      <c r="E11498" s="247"/>
      <c r="F11498" s="273"/>
      <c r="G11498" s="661"/>
      <c r="H11498" s="662"/>
    </row>
    <row r="11499" spans="1:8" s="240" customFormat="1">
      <c r="A11499" s="270"/>
      <c r="B11499" s="271"/>
      <c r="C11499" s="270"/>
      <c r="D11499" s="272"/>
      <c r="E11499" s="247"/>
      <c r="F11499" s="273"/>
      <c r="G11499" s="661"/>
      <c r="H11499" s="662"/>
    </row>
    <row r="11500" spans="1:8" s="240" customFormat="1">
      <c r="A11500" s="270"/>
      <c r="B11500" s="271"/>
      <c r="C11500" s="270"/>
      <c r="D11500" s="272"/>
      <c r="E11500" s="247"/>
      <c r="F11500" s="273"/>
      <c r="G11500" s="661"/>
      <c r="H11500" s="662"/>
    </row>
    <row r="11501" spans="1:8" s="240" customFormat="1">
      <c r="A11501" s="270"/>
      <c r="B11501" s="271"/>
      <c r="C11501" s="270"/>
      <c r="D11501" s="272"/>
      <c r="E11501" s="247"/>
      <c r="F11501" s="273"/>
      <c r="G11501" s="661"/>
      <c r="H11501" s="662"/>
    </row>
    <row r="11502" spans="1:8" s="240" customFormat="1">
      <c r="A11502" s="270"/>
      <c r="B11502" s="271"/>
      <c r="C11502" s="270"/>
      <c r="D11502" s="272"/>
      <c r="E11502" s="247"/>
      <c r="F11502" s="273"/>
      <c r="G11502" s="661"/>
      <c r="H11502" s="662"/>
    </row>
    <row r="11503" spans="1:8" s="240" customFormat="1">
      <c r="A11503" s="270"/>
      <c r="B11503" s="271"/>
      <c r="C11503" s="270"/>
      <c r="D11503" s="272"/>
      <c r="E11503" s="247"/>
      <c r="F11503" s="273"/>
      <c r="G11503" s="661"/>
      <c r="H11503" s="662"/>
    </row>
    <row r="11504" spans="1:8" s="240" customFormat="1">
      <c r="A11504" s="270"/>
      <c r="B11504" s="271"/>
      <c r="C11504" s="270"/>
      <c r="D11504" s="272"/>
      <c r="E11504" s="247"/>
      <c r="F11504" s="273"/>
      <c r="G11504" s="661"/>
      <c r="H11504" s="662"/>
    </row>
    <row r="11505" spans="1:8" s="240" customFormat="1">
      <c r="A11505" s="270"/>
      <c r="B11505" s="271"/>
      <c r="C11505" s="270"/>
      <c r="D11505" s="272"/>
      <c r="E11505" s="247"/>
      <c r="F11505" s="273"/>
      <c r="G11505" s="661"/>
      <c r="H11505" s="662"/>
    </row>
    <row r="11506" spans="1:8" s="240" customFormat="1">
      <c r="A11506" s="270"/>
      <c r="B11506" s="271"/>
      <c r="C11506" s="270"/>
      <c r="D11506" s="272"/>
      <c r="E11506" s="247"/>
      <c r="F11506" s="273"/>
      <c r="G11506" s="661"/>
      <c r="H11506" s="662"/>
    </row>
    <row r="11507" spans="1:8" s="240" customFormat="1">
      <c r="A11507" s="270"/>
      <c r="B11507" s="271"/>
      <c r="C11507" s="270"/>
      <c r="D11507" s="272"/>
      <c r="E11507" s="247"/>
      <c r="F11507" s="273"/>
      <c r="G11507" s="661"/>
      <c r="H11507" s="662"/>
    </row>
    <row r="11508" spans="1:8" s="240" customFormat="1">
      <c r="A11508" s="270"/>
      <c r="B11508" s="271"/>
      <c r="C11508" s="270"/>
      <c r="D11508" s="272"/>
      <c r="E11508" s="247"/>
      <c r="F11508" s="273"/>
      <c r="G11508" s="661"/>
      <c r="H11508" s="662"/>
    </row>
    <row r="11509" spans="1:8" s="240" customFormat="1">
      <c r="A11509" s="270"/>
      <c r="B11509" s="271"/>
      <c r="C11509" s="270"/>
      <c r="D11509" s="272"/>
      <c r="E11509" s="247"/>
      <c r="F11509" s="273"/>
      <c r="G11509" s="661"/>
      <c r="H11509" s="662"/>
    </row>
    <row r="11510" spans="1:8" s="240" customFormat="1">
      <c r="A11510" s="270"/>
      <c r="B11510" s="271"/>
      <c r="C11510" s="270"/>
      <c r="D11510" s="272"/>
      <c r="E11510" s="247"/>
      <c r="F11510" s="273"/>
      <c r="G11510" s="661"/>
      <c r="H11510" s="662"/>
    </row>
    <row r="11511" spans="1:8" s="240" customFormat="1">
      <c r="A11511" s="270"/>
      <c r="B11511" s="271"/>
      <c r="C11511" s="270"/>
      <c r="D11511" s="272"/>
      <c r="E11511" s="247"/>
      <c r="F11511" s="273"/>
      <c r="G11511" s="661"/>
      <c r="H11511" s="662"/>
    </row>
    <row r="11512" spans="1:8" s="240" customFormat="1">
      <c r="A11512" s="270"/>
      <c r="B11512" s="271"/>
      <c r="C11512" s="270"/>
      <c r="D11512" s="272"/>
      <c r="E11512" s="247"/>
      <c r="F11512" s="273"/>
      <c r="G11512" s="661"/>
      <c r="H11512" s="662"/>
    </row>
    <row r="11513" spans="1:8" s="240" customFormat="1">
      <c r="A11513" s="270"/>
      <c r="B11513" s="271"/>
      <c r="C11513" s="270"/>
      <c r="D11513" s="272"/>
      <c r="E11513" s="247"/>
      <c r="F11513" s="273"/>
      <c r="G11513" s="661"/>
      <c r="H11513" s="662"/>
    </row>
    <row r="11514" spans="1:8" s="240" customFormat="1">
      <c r="A11514" s="270"/>
      <c r="B11514" s="271"/>
      <c r="C11514" s="270"/>
      <c r="D11514" s="272"/>
      <c r="E11514" s="247"/>
      <c r="F11514" s="273"/>
      <c r="G11514" s="661"/>
      <c r="H11514" s="662"/>
    </row>
    <row r="11515" spans="1:8" s="240" customFormat="1">
      <c r="A11515" s="270"/>
      <c r="B11515" s="271"/>
      <c r="C11515" s="270"/>
      <c r="D11515" s="272"/>
      <c r="E11515" s="247"/>
      <c r="F11515" s="273"/>
      <c r="G11515" s="661"/>
      <c r="H11515" s="662"/>
    </row>
    <row r="11516" spans="1:8" s="240" customFormat="1">
      <c r="A11516" s="270"/>
      <c r="B11516" s="271"/>
      <c r="C11516" s="270"/>
      <c r="D11516" s="272"/>
      <c r="E11516" s="247"/>
      <c r="F11516" s="273"/>
      <c r="G11516" s="661"/>
      <c r="H11516" s="662"/>
    </row>
    <row r="11517" spans="1:8" s="240" customFormat="1">
      <c r="A11517" s="270"/>
      <c r="B11517" s="271"/>
      <c r="C11517" s="270"/>
      <c r="D11517" s="272"/>
      <c r="E11517" s="247"/>
      <c r="F11517" s="273"/>
      <c r="G11517" s="661"/>
      <c r="H11517" s="662"/>
    </row>
    <row r="11518" spans="1:8" s="240" customFormat="1">
      <c r="A11518" s="270"/>
      <c r="B11518" s="271"/>
      <c r="C11518" s="270"/>
      <c r="D11518" s="272"/>
      <c r="E11518" s="247"/>
      <c r="F11518" s="273"/>
      <c r="G11518" s="661"/>
      <c r="H11518" s="662"/>
    </row>
    <row r="11519" spans="1:8" s="240" customFormat="1">
      <c r="A11519" s="270"/>
      <c r="B11519" s="271"/>
      <c r="C11519" s="270"/>
      <c r="D11519" s="272"/>
      <c r="E11519" s="247"/>
      <c r="F11519" s="273"/>
      <c r="G11519" s="661"/>
      <c r="H11519" s="662"/>
    </row>
    <row r="11520" spans="1:8" s="240" customFormat="1">
      <c r="A11520" s="270"/>
      <c r="B11520" s="271"/>
      <c r="C11520" s="270"/>
      <c r="D11520" s="272"/>
      <c r="E11520" s="247"/>
      <c r="F11520" s="273"/>
      <c r="G11520" s="661"/>
      <c r="H11520" s="662"/>
    </row>
    <row r="11521" spans="1:8" s="240" customFormat="1">
      <c r="A11521" s="270"/>
      <c r="B11521" s="271"/>
      <c r="C11521" s="270"/>
      <c r="D11521" s="272"/>
      <c r="E11521" s="247"/>
      <c r="F11521" s="273"/>
      <c r="G11521" s="661"/>
      <c r="H11521" s="662"/>
    </row>
    <row r="11522" spans="1:8" s="240" customFormat="1">
      <c r="A11522" s="270"/>
      <c r="B11522" s="271"/>
      <c r="C11522" s="270"/>
      <c r="D11522" s="272"/>
      <c r="E11522" s="247"/>
      <c r="F11522" s="273"/>
      <c r="G11522" s="661"/>
      <c r="H11522" s="662"/>
    </row>
    <row r="11523" spans="1:8" s="240" customFormat="1">
      <c r="A11523" s="270"/>
      <c r="B11523" s="271"/>
      <c r="C11523" s="270"/>
      <c r="D11523" s="272"/>
      <c r="E11523" s="247"/>
      <c r="F11523" s="273"/>
      <c r="G11523" s="661"/>
      <c r="H11523" s="662"/>
    </row>
    <row r="11524" spans="1:8" s="240" customFormat="1">
      <c r="A11524" s="270"/>
      <c r="B11524" s="271"/>
      <c r="C11524" s="270"/>
      <c r="D11524" s="272"/>
      <c r="E11524" s="247"/>
      <c r="F11524" s="273"/>
      <c r="G11524" s="661"/>
      <c r="H11524" s="662"/>
    </row>
    <row r="11525" spans="1:8" s="240" customFormat="1">
      <c r="A11525" s="270"/>
      <c r="B11525" s="271"/>
      <c r="C11525" s="270"/>
      <c r="D11525" s="272"/>
      <c r="E11525" s="247"/>
      <c r="F11525" s="273"/>
      <c r="G11525" s="661"/>
      <c r="H11525" s="662"/>
    </row>
    <row r="11526" spans="1:8" s="240" customFormat="1">
      <c r="A11526" s="270"/>
      <c r="B11526" s="271"/>
      <c r="C11526" s="270"/>
      <c r="D11526" s="272"/>
      <c r="E11526" s="247"/>
      <c r="F11526" s="273"/>
      <c r="G11526" s="661"/>
      <c r="H11526" s="662"/>
    </row>
    <row r="11527" spans="1:8" s="240" customFormat="1">
      <c r="A11527" s="270"/>
      <c r="B11527" s="271"/>
      <c r="C11527" s="270"/>
      <c r="D11527" s="272"/>
      <c r="E11527" s="247"/>
      <c r="F11527" s="273"/>
      <c r="G11527" s="661"/>
      <c r="H11527" s="662"/>
    </row>
    <row r="11528" spans="1:8" s="240" customFormat="1">
      <c r="A11528" s="270"/>
      <c r="B11528" s="271"/>
      <c r="C11528" s="270"/>
      <c r="D11528" s="272"/>
      <c r="E11528" s="247"/>
      <c r="F11528" s="273"/>
      <c r="G11528" s="661"/>
      <c r="H11528" s="662"/>
    </row>
    <row r="11529" spans="1:8" s="240" customFormat="1">
      <c r="A11529" s="270"/>
      <c r="B11529" s="271"/>
      <c r="C11529" s="270"/>
      <c r="D11529" s="272"/>
      <c r="E11529" s="247"/>
      <c r="F11529" s="273"/>
      <c r="G11529" s="661"/>
      <c r="H11529" s="662"/>
    </row>
    <row r="11530" spans="1:8" s="240" customFormat="1">
      <c r="A11530" s="270"/>
      <c r="B11530" s="271"/>
      <c r="C11530" s="270"/>
      <c r="D11530" s="272"/>
      <c r="E11530" s="247"/>
      <c r="F11530" s="273"/>
      <c r="G11530" s="661"/>
      <c r="H11530" s="662"/>
    </row>
    <row r="11531" spans="1:8" s="240" customFormat="1">
      <c r="A11531" s="270"/>
      <c r="B11531" s="271"/>
      <c r="C11531" s="270"/>
      <c r="D11531" s="272"/>
      <c r="E11531" s="247"/>
      <c r="F11531" s="273"/>
      <c r="G11531" s="661"/>
      <c r="H11531" s="662"/>
    </row>
    <row r="11532" spans="1:8" s="240" customFormat="1">
      <c r="A11532" s="270"/>
      <c r="B11532" s="271"/>
      <c r="C11532" s="270"/>
      <c r="D11532" s="272"/>
      <c r="E11532" s="247"/>
      <c r="F11532" s="273"/>
      <c r="G11532" s="661"/>
      <c r="H11532" s="662"/>
    </row>
    <row r="11533" spans="1:8" s="240" customFormat="1">
      <c r="A11533" s="270"/>
      <c r="B11533" s="271"/>
      <c r="C11533" s="270"/>
      <c r="D11533" s="272"/>
      <c r="E11533" s="247"/>
      <c r="F11533" s="273"/>
      <c r="G11533" s="661"/>
      <c r="H11533" s="662"/>
    </row>
    <row r="11534" spans="1:8" s="240" customFormat="1">
      <c r="A11534" s="270"/>
      <c r="B11534" s="271"/>
      <c r="C11534" s="270"/>
      <c r="D11534" s="272"/>
      <c r="E11534" s="247"/>
      <c r="F11534" s="273"/>
      <c r="G11534" s="661"/>
      <c r="H11534" s="662"/>
    </row>
    <row r="11535" spans="1:8" s="240" customFormat="1">
      <c r="A11535" s="270"/>
      <c r="B11535" s="271"/>
      <c r="C11535" s="270"/>
      <c r="D11535" s="272"/>
      <c r="E11535" s="247"/>
      <c r="F11535" s="273"/>
      <c r="G11535" s="661"/>
      <c r="H11535" s="662"/>
    </row>
    <row r="11536" spans="1:8" s="240" customFormat="1">
      <c r="A11536" s="270"/>
      <c r="B11536" s="271"/>
      <c r="C11536" s="270"/>
      <c r="D11536" s="272"/>
      <c r="E11536" s="247"/>
      <c r="F11536" s="273"/>
      <c r="G11536" s="661"/>
      <c r="H11536" s="662"/>
    </row>
    <row r="11537" spans="1:8" s="240" customFormat="1">
      <c r="A11537" s="270"/>
      <c r="B11537" s="271"/>
      <c r="C11537" s="270"/>
      <c r="D11537" s="272"/>
      <c r="E11537" s="247"/>
      <c r="F11537" s="273"/>
      <c r="G11537" s="661"/>
      <c r="H11537" s="662"/>
    </row>
    <row r="11538" spans="1:8" s="240" customFormat="1">
      <c r="A11538" s="270"/>
      <c r="B11538" s="271"/>
      <c r="C11538" s="270"/>
      <c r="D11538" s="272"/>
      <c r="E11538" s="247"/>
      <c r="F11538" s="273"/>
      <c r="G11538" s="661"/>
      <c r="H11538" s="662"/>
    </row>
    <row r="11539" spans="1:8" s="240" customFormat="1">
      <c r="A11539" s="270"/>
      <c r="B11539" s="271"/>
      <c r="C11539" s="270"/>
      <c r="D11539" s="272"/>
      <c r="E11539" s="247"/>
      <c r="F11539" s="273"/>
      <c r="G11539" s="661"/>
      <c r="H11539" s="662"/>
    </row>
    <row r="11540" spans="1:8" s="240" customFormat="1">
      <c r="A11540" s="270"/>
      <c r="B11540" s="271"/>
      <c r="C11540" s="270"/>
      <c r="D11540" s="272"/>
      <c r="E11540" s="247"/>
      <c r="F11540" s="273"/>
      <c r="G11540" s="661"/>
      <c r="H11540" s="662"/>
    </row>
    <row r="11541" spans="1:8" s="240" customFormat="1">
      <c r="A11541" s="270"/>
      <c r="B11541" s="271"/>
      <c r="C11541" s="270"/>
      <c r="D11541" s="272"/>
      <c r="E11541" s="247"/>
      <c r="F11541" s="273"/>
      <c r="G11541" s="661"/>
      <c r="H11541" s="662"/>
    </row>
    <row r="11542" spans="1:8" s="240" customFormat="1">
      <c r="A11542" s="270"/>
      <c r="B11542" s="271"/>
      <c r="C11542" s="270"/>
      <c r="D11542" s="272"/>
      <c r="E11542" s="247"/>
      <c r="F11542" s="273"/>
      <c r="G11542" s="661"/>
      <c r="H11542" s="662"/>
    </row>
    <row r="11543" spans="1:8" s="240" customFormat="1">
      <c r="A11543" s="270"/>
      <c r="B11543" s="271"/>
      <c r="C11543" s="270"/>
      <c r="D11543" s="272"/>
      <c r="E11543" s="247"/>
      <c r="F11543" s="273"/>
      <c r="G11543" s="661"/>
      <c r="H11543" s="662"/>
    </row>
    <row r="11544" spans="1:8" s="240" customFormat="1">
      <c r="A11544" s="270"/>
      <c r="B11544" s="271"/>
      <c r="C11544" s="270"/>
      <c r="D11544" s="272"/>
      <c r="E11544" s="247"/>
      <c r="F11544" s="273"/>
      <c r="G11544" s="661"/>
      <c r="H11544" s="662"/>
    </row>
    <row r="11545" spans="1:8" s="240" customFormat="1">
      <c r="A11545" s="270"/>
      <c r="B11545" s="271"/>
      <c r="C11545" s="270"/>
      <c r="D11545" s="272"/>
      <c r="E11545" s="247"/>
      <c r="F11545" s="273"/>
      <c r="G11545" s="661"/>
      <c r="H11545" s="662"/>
    </row>
    <row r="11546" spans="1:8" s="240" customFormat="1">
      <c r="A11546" s="270"/>
      <c r="B11546" s="271"/>
      <c r="C11546" s="270"/>
      <c r="D11546" s="272"/>
      <c r="E11546" s="247"/>
      <c r="F11546" s="273"/>
      <c r="G11546" s="661"/>
      <c r="H11546" s="662"/>
    </row>
    <row r="11547" spans="1:8" s="240" customFormat="1">
      <c r="A11547" s="270"/>
      <c r="B11547" s="271"/>
      <c r="C11547" s="270"/>
      <c r="D11547" s="272"/>
      <c r="E11547" s="247"/>
      <c r="F11547" s="273"/>
      <c r="G11547" s="661"/>
      <c r="H11547" s="662"/>
    </row>
    <row r="11548" spans="1:8" s="240" customFormat="1">
      <c r="A11548" s="270"/>
      <c r="B11548" s="271"/>
      <c r="C11548" s="270"/>
      <c r="D11548" s="272"/>
      <c r="E11548" s="247"/>
      <c r="F11548" s="273"/>
      <c r="G11548" s="661"/>
      <c r="H11548" s="662"/>
    </row>
    <row r="11549" spans="1:8" s="240" customFormat="1">
      <c r="A11549" s="270"/>
      <c r="B11549" s="271"/>
      <c r="C11549" s="270"/>
      <c r="D11549" s="272"/>
      <c r="E11549" s="247"/>
      <c r="F11549" s="273"/>
      <c r="G11549" s="661"/>
      <c r="H11549" s="662"/>
    </row>
    <row r="11550" spans="1:8" s="240" customFormat="1">
      <c r="A11550" s="270"/>
      <c r="B11550" s="271"/>
      <c r="C11550" s="270"/>
      <c r="D11550" s="272"/>
      <c r="E11550" s="247"/>
      <c r="F11550" s="273"/>
      <c r="G11550" s="661"/>
      <c r="H11550" s="662"/>
    </row>
    <row r="11551" spans="1:8" s="240" customFormat="1">
      <c r="A11551" s="270"/>
      <c r="B11551" s="271"/>
      <c r="C11551" s="270"/>
      <c r="D11551" s="272"/>
      <c r="E11551" s="247"/>
      <c r="F11551" s="273"/>
      <c r="G11551" s="661"/>
      <c r="H11551" s="662"/>
    </row>
    <row r="11552" spans="1:8" s="240" customFormat="1">
      <c r="A11552" s="270"/>
      <c r="B11552" s="271"/>
      <c r="C11552" s="270"/>
      <c r="D11552" s="272"/>
      <c r="E11552" s="247"/>
      <c r="F11552" s="273"/>
      <c r="G11552" s="661"/>
      <c r="H11552" s="662"/>
    </row>
    <row r="11553" spans="1:8" s="240" customFormat="1">
      <c r="A11553" s="270"/>
      <c r="B11553" s="271"/>
      <c r="C11553" s="270"/>
      <c r="D11553" s="272"/>
      <c r="E11553" s="247"/>
      <c r="F11553" s="273"/>
      <c r="G11553" s="661"/>
      <c r="H11553" s="662"/>
    </row>
    <row r="11554" spans="1:8" s="240" customFormat="1">
      <c r="A11554" s="270"/>
      <c r="B11554" s="271"/>
      <c r="C11554" s="270"/>
      <c r="D11554" s="272"/>
      <c r="E11554" s="247"/>
      <c r="F11554" s="273"/>
      <c r="G11554" s="661"/>
      <c r="H11554" s="662"/>
    </row>
    <row r="11555" spans="1:8" s="240" customFormat="1">
      <c r="A11555" s="270"/>
      <c r="B11555" s="271"/>
      <c r="C11555" s="270"/>
      <c r="D11555" s="272"/>
      <c r="E11555" s="247"/>
      <c r="F11555" s="273"/>
      <c r="G11555" s="661"/>
      <c r="H11555" s="662"/>
    </row>
    <row r="11556" spans="1:8" s="240" customFormat="1">
      <c r="A11556" s="270"/>
      <c r="B11556" s="271"/>
      <c r="C11556" s="270"/>
      <c r="D11556" s="272"/>
      <c r="E11556" s="247"/>
      <c r="F11556" s="273"/>
      <c r="G11556" s="661"/>
      <c r="H11556" s="662"/>
    </row>
    <row r="11557" spans="1:8" s="240" customFormat="1">
      <c r="A11557" s="270"/>
      <c r="B11557" s="271"/>
      <c r="C11557" s="270"/>
      <c r="D11557" s="272"/>
      <c r="E11557" s="247"/>
      <c r="F11557" s="273"/>
      <c r="G11557" s="661"/>
      <c r="H11557" s="662"/>
    </row>
    <row r="11558" spans="1:8" s="240" customFormat="1">
      <c r="A11558" s="270"/>
      <c r="B11558" s="271"/>
      <c r="C11558" s="270"/>
      <c r="D11558" s="272"/>
      <c r="E11558" s="247"/>
      <c r="F11558" s="273"/>
      <c r="G11558" s="661"/>
      <c r="H11558" s="662"/>
    </row>
    <row r="11559" spans="1:8" s="240" customFormat="1">
      <c r="A11559" s="270"/>
      <c r="B11559" s="271"/>
      <c r="C11559" s="270"/>
      <c r="D11559" s="272"/>
      <c r="E11559" s="247"/>
      <c r="F11559" s="273"/>
      <c r="G11559" s="661"/>
      <c r="H11559" s="662"/>
    </row>
    <row r="11560" spans="1:8" s="240" customFormat="1">
      <c r="A11560" s="270"/>
      <c r="B11560" s="271"/>
      <c r="C11560" s="270"/>
      <c r="D11560" s="272"/>
      <c r="E11560" s="247"/>
      <c r="F11560" s="273"/>
      <c r="G11560" s="661"/>
      <c r="H11560" s="662"/>
    </row>
    <row r="11561" spans="1:8" s="240" customFormat="1">
      <c r="A11561" s="270"/>
      <c r="B11561" s="271"/>
      <c r="C11561" s="270"/>
      <c r="D11561" s="272"/>
      <c r="E11561" s="247"/>
      <c r="F11561" s="273"/>
      <c r="G11561" s="661"/>
      <c r="H11561" s="662"/>
    </row>
    <row r="11562" spans="1:8" s="240" customFormat="1">
      <c r="A11562" s="270"/>
      <c r="B11562" s="271"/>
      <c r="C11562" s="270"/>
      <c r="D11562" s="272"/>
      <c r="E11562" s="247"/>
      <c r="F11562" s="273"/>
      <c r="G11562" s="661"/>
      <c r="H11562" s="662"/>
    </row>
    <row r="11563" spans="1:8" s="240" customFormat="1">
      <c r="A11563" s="270"/>
      <c r="B11563" s="271"/>
      <c r="C11563" s="270"/>
      <c r="D11563" s="272"/>
      <c r="E11563" s="247"/>
      <c r="F11563" s="273"/>
      <c r="G11563" s="661"/>
      <c r="H11563" s="662"/>
    </row>
    <row r="11564" spans="1:8" s="240" customFormat="1">
      <c r="A11564" s="270"/>
      <c r="B11564" s="271"/>
      <c r="C11564" s="270"/>
      <c r="D11564" s="272"/>
      <c r="E11564" s="247"/>
      <c r="F11564" s="273"/>
      <c r="G11564" s="661"/>
      <c r="H11564" s="662"/>
    </row>
    <row r="11565" spans="1:8" s="240" customFormat="1">
      <c r="A11565" s="270"/>
      <c r="B11565" s="271"/>
      <c r="C11565" s="270"/>
      <c r="D11565" s="272"/>
      <c r="E11565" s="247"/>
      <c r="F11565" s="273"/>
      <c r="G11565" s="661"/>
      <c r="H11565" s="662"/>
    </row>
    <row r="11566" spans="1:8" s="240" customFormat="1">
      <c r="A11566" s="270"/>
      <c r="B11566" s="271"/>
      <c r="C11566" s="270"/>
      <c r="D11566" s="272"/>
      <c r="E11566" s="247"/>
      <c r="F11566" s="273"/>
      <c r="G11566" s="661"/>
      <c r="H11566" s="662"/>
    </row>
    <row r="11567" spans="1:8" s="240" customFormat="1">
      <c r="A11567" s="270"/>
      <c r="B11567" s="271"/>
      <c r="C11567" s="270"/>
      <c r="D11567" s="272"/>
      <c r="E11567" s="247"/>
      <c r="F11567" s="273"/>
      <c r="G11567" s="661"/>
      <c r="H11567" s="662"/>
    </row>
    <row r="11568" spans="1:8" s="240" customFormat="1">
      <c r="A11568" s="270"/>
      <c r="B11568" s="271"/>
      <c r="C11568" s="270"/>
      <c r="D11568" s="272"/>
      <c r="E11568" s="247"/>
      <c r="F11568" s="273"/>
      <c r="G11568" s="661"/>
      <c r="H11568" s="662"/>
    </row>
    <row r="11569" spans="1:8" s="240" customFormat="1">
      <c r="A11569" s="270"/>
      <c r="B11569" s="271"/>
      <c r="C11569" s="270"/>
      <c r="D11569" s="272"/>
      <c r="E11569" s="247"/>
      <c r="F11569" s="273"/>
      <c r="G11569" s="661"/>
      <c r="H11569" s="662"/>
    </row>
    <row r="11570" spans="1:8" s="240" customFormat="1">
      <c r="A11570" s="270"/>
      <c r="B11570" s="271"/>
      <c r="C11570" s="270"/>
      <c r="D11570" s="272"/>
      <c r="E11570" s="247"/>
      <c r="F11570" s="273"/>
      <c r="G11570" s="661"/>
      <c r="H11570" s="662"/>
    </row>
    <row r="11571" spans="1:8" s="240" customFormat="1">
      <c r="A11571" s="270"/>
      <c r="B11571" s="271"/>
      <c r="C11571" s="270"/>
      <c r="D11571" s="272"/>
      <c r="E11571" s="247"/>
      <c r="F11571" s="273"/>
      <c r="G11571" s="661"/>
      <c r="H11571" s="662"/>
    </row>
    <row r="11572" spans="1:8" s="240" customFormat="1">
      <c r="A11572" s="270"/>
      <c r="B11572" s="271"/>
      <c r="C11572" s="270"/>
      <c r="D11572" s="272"/>
      <c r="E11572" s="247"/>
      <c r="F11572" s="273"/>
      <c r="G11572" s="661"/>
      <c r="H11572" s="662"/>
    </row>
    <row r="11573" spans="1:8" s="240" customFormat="1">
      <c r="A11573" s="270"/>
      <c r="B11573" s="271"/>
      <c r="C11573" s="270"/>
      <c r="D11573" s="272"/>
      <c r="E11573" s="247"/>
      <c r="F11573" s="273"/>
      <c r="G11573" s="661"/>
      <c r="H11573" s="662"/>
    </row>
    <row r="11574" spans="1:8" s="240" customFormat="1">
      <c r="A11574" s="270"/>
      <c r="B11574" s="271"/>
      <c r="C11574" s="270"/>
      <c r="D11574" s="272"/>
      <c r="E11574" s="247"/>
      <c r="F11574" s="273"/>
      <c r="G11574" s="661"/>
      <c r="H11574" s="662"/>
    </row>
    <row r="11575" spans="1:8" s="240" customFormat="1">
      <c r="A11575" s="270"/>
      <c r="B11575" s="271"/>
      <c r="C11575" s="270"/>
      <c r="D11575" s="272"/>
      <c r="E11575" s="247"/>
      <c r="F11575" s="273"/>
      <c r="G11575" s="661"/>
      <c r="H11575" s="662"/>
    </row>
    <row r="11576" spans="1:8" s="240" customFormat="1">
      <c r="A11576" s="270"/>
      <c r="B11576" s="271"/>
      <c r="C11576" s="270"/>
      <c r="D11576" s="272"/>
      <c r="E11576" s="247"/>
      <c r="F11576" s="273"/>
      <c r="G11576" s="661"/>
      <c r="H11576" s="662"/>
    </row>
    <row r="11577" spans="1:8" s="240" customFormat="1">
      <c r="A11577" s="270"/>
      <c r="B11577" s="271"/>
      <c r="C11577" s="270"/>
      <c r="D11577" s="272"/>
      <c r="E11577" s="247"/>
      <c r="F11577" s="273"/>
      <c r="G11577" s="661"/>
      <c r="H11577" s="662"/>
    </row>
    <row r="11578" spans="1:8" s="240" customFormat="1">
      <c r="A11578" s="270"/>
      <c r="B11578" s="271"/>
      <c r="C11578" s="270"/>
      <c r="D11578" s="272"/>
      <c r="E11578" s="247"/>
      <c r="F11578" s="273"/>
      <c r="G11578" s="661"/>
      <c r="H11578" s="662"/>
    </row>
    <row r="11579" spans="1:8" s="240" customFormat="1">
      <c r="A11579" s="270"/>
      <c r="B11579" s="271"/>
      <c r="C11579" s="270"/>
      <c r="D11579" s="272"/>
      <c r="E11579" s="247"/>
      <c r="F11579" s="273"/>
      <c r="G11579" s="661"/>
      <c r="H11579" s="662"/>
    </row>
    <row r="11580" spans="1:8" s="240" customFormat="1">
      <c r="A11580" s="270"/>
      <c r="B11580" s="271"/>
      <c r="C11580" s="270"/>
      <c r="D11580" s="272"/>
      <c r="E11580" s="247"/>
      <c r="F11580" s="273"/>
      <c r="G11580" s="661"/>
      <c r="H11580" s="662"/>
    </row>
    <row r="11581" spans="1:8" s="240" customFormat="1">
      <c r="A11581" s="270"/>
      <c r="B11581" s="271"/>
      <c r="C11581" s="270"/>
      <c r="D11581" s="272"/>
      <c r="E11581" s="247"/>
      <c r="F11581" s="273"/>
      <c r="G11581" s="661"/>
      <c r="H11581" s="662"/>
    </row>
    <row r="11582" spans="1:8" s="240" customFormat="1">
      <c r="A11582" s="270"/>
      <c r="B11582" s="271"/>
      <c r="C11582" s="270"/>
      <c r="D11582" s="272"/>
      <c r="E11582" s="247"/>
      <c r="F11582" s="273"/>
      <c r="G11582" s="661"/>
      <c r="H11582" s="662"/>
    </row>
    <row r="11583" spans="1:8" s="240" customFormat="1">
      <c r="A11583" s="270"/>
      <c r="B11583" s="271"/>
      <c r="C11583" s="270"/>
      <c r="D11583" s="272"/>
      <c r="E11583" s="247"/>
      <c r="F11583" s="273"/>
      <c r="G11583" s="661"/>
      <c r="H11583" s="662"/>
    </row>
    <row r="11584" spans="1:8" s="240" customFormat="1">
      <c r="A11584" s="270"/>
      <c r="B11584" s="271"/>
      <c r="C11584" s="270"/>
      <c r="D11584" s="272"/>
      <c r="E11584" s="247"/>
      <c r="F11584" s="273"/>
      <c r="G11584" s="661"/>
      <c r="H11584" s="662"/>
    </row>
    <row r="11585" spans="1:8" s="240" customFormat="1">
      <c r="A11585" s="270"/>
      <c r="B11585" s="271"/>
      <c r="C11585" s="270"/>
      <c r="D11585" s="272"/>
      <c r="E11585" s="247"/>
      <c r="F11585" s="273"/>
      <c r="G11585" s="661"/>
      <c r="H11585" s="662"/>
    </row>
    <row r="11586" spans="1:8" s="240" customFormat="1">
      <c r="A11586" s="270"/>
      <c r="B11586" s="271"/>
      <c r="C11586" s="270"/>
      <c r="D11586" s="272"/>
      <c r="E11586" s="247"/>
      <c r="F11586" s="273"/>
      <c r="G11586" s="661"/>
      <c r="H11586" s="662"/>
    </row>
    <row r="11587" spans="1:8" s="240" customFormat="1">
      <c r="A11587" s="270"/>
      <c r="B11587" s="271"/>
      <c r="C11587" s="270"/>
      <c r="D11587" s="272"/>
      <c r="E11587" s="247"/>
      <c r="F11587" s="273"/>
      <c r="G11587" s="661"/>
      <c r="H11587" s="662"/>
    </row>
    <row r="11588" spans="1:8" s="240" customFormat="1">
      <c r="A11588" s="270"/>
      <c r="B11588" s="271"/>
      <c r="C11588" s="270"/>
      <c r="D11588" s="272"/>
      <c r="E11588" s="247"/>
      <c r="F11588" s="273"/>
      <c r="G11588" s="661"/>
      <c r="H11588" s="662"/>
    </row>
    <row r="11589" spans="1:8" s="240" customFormat="1">
      <c r="A11589" s="270"/>
      <c r="B11589" s="271"/>
      <c r="C11589" s="270"/>
      <c r="D11589" s="272"/>
      <c r="E11589" s="247"/>
      <c r="F11589" s="273"/>
      <c r="G11589" s="661"/>
      <c r="H11589" s="662"/>
    </row>
    <row r="11590" spans="1:8" s="240" customFormat="1">
      <c r="A11590" s="270"/>
      <c r="B11590" s="271"/>
      <c r="C11590" s="270"/>
      <c r="D11590" s="272"/>
      <c r="E11590" s="247"/>
      <c r="F11590" s="273"/>
      <c r="G11590" s="661"/>
      <c r="H11590" s="662"/>
    </row>
    <row r="11591" spans="1:8" s="240" customFormat="1">
      <c r="A11591" s="270"/>
      <c r="B11591" s="271"/>
      <c r="C11591" s="270"/>
      <c r="D11591" s="272"/>
      <c r="E11591" s="247"/>
      <c r="F11591" s="273"/>
      <c r="G11591" s="661"/>
      <c r="H11591" s="662"/>
    </row>
    <row r="11592" spans="1:8" s="240" customFormat="1">
      <c r="A11592" s="270"/>
      <c r="B11592" s="271"/>
      <c r="C11592" s="270"/>
      <c r="D11592" s="272"/>
      <c r="E11592" s="247"/>
      <c r="F11592" s="273"/>
      <c r="G11592" s="661"/>
      <c r="H11592" s="662"/>
    </row>
    <row r="11593" spans="1:8" s="240" customFormat="1">
      <c r="A11593" s="270"/>
      <c r="B11593" s="271"/>
      <c r="C11593" s="270"/>
      <c r="D11593" s="272"/>
      <c r="E11593" s="247"/>
      <c r="F11593" s="273"/>
      <c r="G11593" s="661"/>
      <c r="H11593" s="662"/>
    </row>
    <row r="11594" spans="1:8" s="240" customFormat="1">
      <c r="A11594" s="270"/>
      <c r="B11594" s="271"/>
      <c r="C11594" s="270"/>
      <c r="D11594" s="272"/>
      <c r="E11594" s="247"/>
      <c r="F11594" s="273"/>
      <c r="G11594" s="661"/>
      <c r="H11594" s="662"/>
    </row>
    <row r="11595" spans="1:8" s="240" customFormat="1">
      <c r="A11595" s="270"/>
      <c r="B11595" s="271"/>
      <c r="C11595" s="270"/>
      <c r="D11595" s="272"/>
      <c r="E11595" s="247"/>
      <c r="F11595" s="273"/>
      <c r="G11595" s="661"/>
      <c r="H11595" s="662"/>
    </row>
    <row r="11596" spans="1:8" s="240" customFormat="1">
      <c r="A11596" s="270"/>
      <c r="B11596" s="271"/>
      <c r="C11596" s="270"/>
      <c r="D11596" s="272"/>
      <c r="E11596" s="247"/>
      <c r="F11596" s="273"/>
      <c r="G11596" s="661"/>
      <c r="H11596" s="662"/>
    </row>
    <row r="11597" spans="1:8" s="240" customFormat="1">
      <c r="A11597" s="270"/>
      <c r="B11597" s="271"/>
      <c r="C11597" s="270"/>
      <c r="D11597" s="272"/>
      <c r="E11597" s="247"/>
      <c r="F11597" s="273"/>
      <c r="G11597" s="661"/>
      <c r="H11597" s="662"/>
    </row>
    <row r="11598" spans="1:8" s="240" customFormat="1">
      <c r="A11598" s="270"/>
      <c r="B11598" s="271"/>
      <c r="C11598" s="270"/>
      <c r="D11598" s="272"/>
      <c r="E11598" s="247"/>
      <c r="F11598" s="273"/>
      <c r="G11598" s="661"/>
      <c r="H11598" s="662"/>
    </row>
    <row r="11599" spans="1:8" s="240" customFormat="1">
      <c r="A11599" s="270"/>
      <c r="B11599" s="271"/>
      <c r="C11599" s="270"/>
      <c r="D11599" s="272"/>
      <c r="E11599" s="247"/>
      <c r="F11599" s="273"/>
      <c r="G11599" s="661"/>
      <c r="H11599" s="662"/>
    </row>
    <row r="11600" spans="1:8" s="240" customFormat="1">
      <c r="A11600" s="270"/>
      <c r="B11600" s="271"/>
      <c r="C11600" s="270"/>
      <c r="D11600" s="272"/>
      <c r="E11600" s="247"/>
      <c r="F11600" s="273"/>
      <c r="G11600" s="661"/>
      <c r="H11600" s="662"/>
    </row>
    <row r="11601" spans="1:8" s="240" customFormat="1">
      <c r="A11601" s="270"/>
      <c r="B11601" s="271"/>
      <c r="C11601" s="270"/>
      <c r="D11601" s="272"/>
      <c r="E11601" s="247"/>
      <c r="F11601" s="273"/>
      <c r="G11601" s="661"/>
      <c r="H11601" s="662"/>
    </row>
    <row r="11602" spans="1:8" s="240" customFormat="1">
      <c r="A11602" s="270"/>
      <c r="B11602" s="271"/>
      <c r="C11602" s="270"/>
      <c r="D11602" s="272"/>
      <c r="E11602" s="247"/>
      <c r="F11602" s="273"/>
      <c r="G11602" s="661"/>
      <c r="H11602" s="662"/>
    </row>
    <row r="11603" spans="1:8" s="240" customFormat="1">
      <c r="A11603" s="270"/>
      <c r="B11603" s="271"/>
      <c r="C11603" s="270"/>
      <c r="D11603" s="272"/>
      <c r="E11603" s="247"/>
      <c r="F11603" s="273"/>
      <c r="G11603" s="661"/>
      <c r="H11603" s="662"/>
    </row>
    <row r="11604" spans="1:8" s="240" customFormat="1">
      <c r="A11604" s="270"/>
      <c r="B11604" s="271"/>
      <c r="C11604" s="270"/>
      <c r="D11604" s="272"/>
      <c r="E11604" s="247"/>
      <c r="F11604" s="273"/>
      <c r="G11604" s="661"/>
      <c r="H11604" s="662"/>
    </row>
    <row r="11605" spans="1:8" s="240" customFormat="1">
      <c r="A11605" s="270"/>
      <c r="B11605" s="271"/>
      <c r="C11605" s="270"/>
      <c r="D11605" s="272"/>
      <c r="E11605" s="247"/>
      <c r="F11605" s="273"/>
      <c r="G11605" s="661"/>
      <c r="H11605" s="662"/>
    </row>
    <row r="11606" spans="1:8" s="240" customFormat="1">
      <c r="A11606" s="270"/>
      <c r="B11606" s="271"/>
      <c r="C11606" s="270"/>
      <c r="D11606" s="272"/>
      <c r="E11606" s="247"/>
      <c r="F11606" s="273"/>
      <c r="G11606" s="661"/>
      <c r="H11606" s="662"/>
    </row>
    <row r="11607" spans="1:8" s="240" customFormat="1">
      <c r="A11607" s="270"/>
      <c r="B11607" s="271"/>
      <c r="C11607" s="270"/>
      <c r="D11607" s="272"/>
      <c r="E11607" s="247"/>
      <c r="F11607" s="273"/>
      <c r="G11607" s="661"/>
      <c r="H11607" s="662"/>
    </row>
    <row r="11608" spans="1:8" s="240" customFormat="1">
      <c r="A11608" s="270"/>
      <c r="B11608" s="271"/>
      <c r="C11608" s="270"/>
      <c r="D11608" s="272"/>
      <c r="E11608" s="247"/>
      <c r="F11608" s="273"/>
      <c r="G11608" s="661"/>
      <c r="H11608" s="662"/>
    </row>
    <row r="11609" spans="1:8" s="240" customFormat="1">
      <c r="A11609" s="270"/>
      <c r="B11609" s="271"/>
      <c r="C11609" s="270"/>
      <c r="D11609" s="272"/>
      <c r="E11609" s="247"/>
      <c r="F11609" s="273"/>
      <c r="G11609" s="661"/>
      <c r="H11609" s="662"/>
    </row>
    <row r="11610" spans="1:8" s="240" customFormat="1">
      <c r="A11610" s="270"/>
      <c r="B11610" s="271"/>
      <c r="C11610" s="270"/>
      <c r="D11610" s="272"/>
      <c r="E11610" s="247"/>
      <c r="F11610" s="273"/>
      <c r="G11610" s="661"/>
      <c r="H11610" s="662"/>
    </row>
    <row r="11611" spans="1:8" s="240" customFormat="1">
      <c r="A11611" s="270"/>
      <c r="B11611" s="271"/>
      <c r="C11611" s="270"/>
      <c r="D11611" s="272"/>
      <c r="E11611" s="247"/>
      <c r="F11611" s="273"/>
      <c r="G11611" s="661"/>
      <c r="H11611" s="662"/>
    </row>
    <row r="11612" spans="1:8" s="240" customFormat="1">
      <c r="A11612" s="270"/>
      <c r="B11612" s="271"/>
      <c r="C11612" s="270"/>
      <c r="D11612" s="272"/>
      <c r="E11612" s="247"/>
      <c r="F11612" s="273"/>
      <c r="G11612" s="661"/>
      <c r="H11612" s="662"/>
    </row>
    <row r="11613" spans="1:8" s="240" customFormat="1">
      <c r="A11613" s="270"/>
      <c r="B11613" s="271"/>
      <c r="C11613" s="270"/>
      <c r="D11613" s="272"/>
      <c r="E11613" s="247"/>
      <c r="F11613" s="273"/>
      <c r="G11613" s="661"/>
      <c r="H11613" s="662"/>
    </row>
    <row r="11614" spans="1:8" s="240" customFormat="1">
      <c r="A11614" s="270"/>
      <c r="B11614" s="271"/>
      <c r="C11614" s="270"/>
      <c r="D11614" s="272"/>
      <c r="E11614" s="247"/>
      <c r="F11614" s="273"/>
      <c r="G11614" s="661"/>
      <c r="H11614" s="662"/>
    </row>
    <row r="11615" spans="1:8" s="240" customFormat="1">
      <c r="A11615" s="270"/>
      <c r="B11615" s="271"/>
      <c r="C11615" s="270"/>
      <c r="D11615" s="272"/>
      <c r="E11615" s="247"/>
      <c r="F11615" s="273"/>
      <c r="G11615" s="661"/>
      <c r="H11615" s="662"/>
    </row>
    <row r="11616" spans="1:8" s="240" customFormat="1">
      <c r="A11616" s="270"/>
      <c r="B11616" s="271"/>
      <c r="C11616" s="270"/>
      <c r="D11616" s="272"/>
      <c r="E11616" s="247"/>
      <c r="F11616" s="273"/>
      <c r="G11616" s="661"/>
      <c r="H11616" s="662"/>
    </row>
    <row r="11617" spans="1:8" s="240" customFormat="1">
      <c r="A11617" s="270"/>
      <c r="B11617" s="271"/>
      <c r="C11617" s="270"/>
      <c r="D11617" s="272"/>
      <c r="E11617" s="247"/>
      <c r="F11617" s="273"/>
      <c r="G11617" s="661"/>
      <c r="H11617" s="662"/>
    </row>
    <row r="11618" spans="1:8" s="240" customFormat="1">
      <c r="A11618" s="270"/>
      <c r="B11618" s="271"/>
      <c r="C11618" s="270"/>
      <c r="D11618" s="272"/>
      <c r="E11618" s="247"/>
      <c r="F11618" s="273"/>
      <c r="G11618" s="661"/>
      <c r="H11618" s="662"/>
    </row>
    <row r="11619" spans="1:8" s="240" customFormat="1">
      <c r="A11619" s="270"/>
      <c r="B11619" s="271"/>
      <c r="C11619" s="270"/>
      <c r="D11619" s="272"/>
      <c r="E11619" s="247"/>
      <c r="F11619" s="273"/>
      <c r="G11619" s="661"/>
      <c r="H11619" s="662"/>
    </row>
    <row r="11620" spans="1:8" s="240" customFormat="1">
      <c r="A11620" s="270"/>
      <c r="B11620" s="271"/>
      <c r="C11620" s="270"/>
      <c r="D11620" s="272"/>
      <c r="E11620" s="247"/>
      <c r="F11620" s="273"/>
      <c r="G11620" s="661"/>
      <c r="H11620" s="662"/>
    </row>
    <row r="11621" spans="1:8" s="240" customFormat="1">
      <c r="A11621" s="270"/>
      <c r="B11621" s="271"/>
      <c r="C11621" s="270"/>
      <c r="D11621" s="272"/>
      <c r="E11621" s="247"/>
      <c r="F11621" s="273"/>
      <c r="G11621" s="661"/>
      <c r="H11621" s="662"/>
    </row>
    <row r="11622" spans="1:8" s="240" customFormat="1">
      <c r="A11622" s="270"/>
      <c r="B11622" s="271"/>
      <c r="C11622" s="270"/>
      <c r="D11622" s="272"/>
      <c r="E11622" s="247"/>
      <c r="F11622" s="273"/>
      <c r="G11622" s="661"/>
      <c r="H11622" s="662"/>
    </row>
    <row r="11623" spans="1:8" s="240" customFormat="1">
      <c r="A11623" s="270"/>
      <c r="B11623" s="271"/>
      <c r="C11623" s="270"/>
      <c r="D11623" s="272"/>
      <c r="E11623" s="247"/>
      <c r="F11623" s="273"/>
      <c r="G11623" s="661"/>
      <c r="H11623" s="662"/>
    </row>
    <row r="11624" spans="1:8" s="240" customFormat="1">
      <c r="A11624" s="270"/>
      <c r="B11624" s="271"/>
      <c r="C11624" s="270"/>
      <c r="D11624" s="272"/>
      <c r="E11624" s="247"/>
      <c r="F11624" s="273"/>
      <c r="G11624" s="661"/>
      <c r="H11624" s="662"/>
    </row>
    <row r="11625" spans="1:8" s="240" customFormat="1">
      <c r="A11625" s="270"/>
      <c r="B11625" s="271"/>
      <c r="C11625" s="270"/>
      <c r="D11625" s="272"/>
      <c r="E11625" s="247"/>
      <c r="F11625" s="273"/>
      <c r="G11625" s="661"/>
      <c r="H11625" s="662"/>
    </row>
    <row r="11626" spans="1:8" s="240" customFormat="1">
      <c r="A11626" s="270"/>
      <c r="B11626" s="271"/>
      <c r="C11626" s="270"/>
      <c r="D11626" s="272"/>
      <c r="E11626" s="247"/>
      <c r="F11626" s="273"/>
      <c r="G11626" s="661"/>
      <c r="H11626" s="662"/>
    </row>
    <row r="11627" spans="1:8" s="240" customFormat="1">
      <c r="A11627" s="270"/>
      <c r="B11627" s="271"/>
      <c r="C11627" s="270"/>
      <c r="D11627" s="272"/>
      <c r="E11627" s="247"/>
      <c r="F11627" s="273"/>
      <c r="G11627" s="661"/>
      <c r="H11627" s="662"/>
    </row>
    <row r="11628" spans="1:8" s="240" customFormat="1">
      <c r="A11628" s="270"/>
      <c r="B11628" s="271"/>
      <c r="C11628" s="270"/>
      <c r="D11628" s="272"/>
      <c r="E11628" s="247"/>
      <c r="F11628" s="273"/>
      <c r="G11628" s="661"/>
      <c r="H11628" s="662"/>
    </row>
    <row r="11629" spans="1:8" s="240" customFormat="1">
      <c r="A11629" s="270"/>
      <c r="B11629" s="271"/>
      <c r="C11629" s="270"/>
      <c r="D11629" s="272"/>
      <c r="E11629" s="247"/>
      <c r="F11629" s="273"/>
      <c r="G11629" s="661"/>
      <c r="H11629" s="662"/>
    </row>
    <row r="11630" spans="1:8" s="240" customFormat="1">
      <c r="A11630" s="270"/>
      <c r="B11630" s="271"/>
      <c r="C11630" s="270"/>
      <c r="D11630" s="272"/>
      <c r="E11630" s="247"/>
      <c r="F11630" s="273"/>
      <c r="G11630" s="661"/>
      <c r="H11630" s="662"/>
    </row>
    <row r="11631" spans="1:8" s="240" customFormat="1">
      <c r="A11631" s="270"/>
      <c r="B11631" s="271"/>
      <c r="C11631" s="270"/>
      <c r="D11631" s="272"/>
      <c r="E11631" s="247"/>
      <c r="F11631" s="273"/>
      <c r="G11631" s="661"/>
      <c r="H11631" s="662"/>
    </row>
    <row r="11632" spans="1:8" s="240" customFormat="1">
      <c r="A11632" s="270"/>
      <c r="B11632" s="271"/>
      <c r="C11632" s="270"/>
      <c r="D11632" s="272"/>
      <c r="E11632" s="247"/>
      <c r="F11632" s="273"/>
      <c r="G11632" s="661"/>
      <c r="H11632" s="662"/>
    </row>
    <row r="11633" spans="1:8" s="240" customFormat="1">
      <c r="A11633" s="270"/>
      <c r="B11633" s="271"/>
      <c r="C11633" s="270"/>
      <c r="D11633" s="272"/>
      <c r="E11633" s="247"/>
      <c r="F11633" s="273"/>
      <c r="G11633" s="661"/>
      <c r="H11633" s="662"/>
    </row>
    <row r="11634" spans="1:8" s="240" customFormat="1">
      <c r="A11634" s="270"/>
      <c r="B11634" s="271"/>
      <c r="C11634" s="270"/>
      <c r="D11634" s="272"/>
      <c r="E11634" s="247"/>
      <c r="F11634" s="273"/>
      <c r="G11634" s="661"/>
      <c r="H11634" s="662"/>
    </row>
    <row r="11635" spans="1:8" s="240" customFormat="1">
      <c r="A11635" s="270"/>
      <c r="B11635" s="271"/>
      <c r="C11635" s="270"/>
      <c r="D11635" s="272"/>
      <c r="E11635" s="247"/>
      <c r="F11635" s="273"/>
      <c r="G11635" s="661"/>
      <c r="H11635" s="662"/>
    </row>
    <row r="11636" spans="1:8" s="240" customFormat="1">
      <c r="A11636" s="270"/>
      <c r="B11636" s="271"/>
      <c r="C11636" s="270"/>
      <c r="D11636" s="272"/>
      <c r="E11636" s="247"/>
      <c r="F11636" s="273"/>
      <c r="G11636" s="661"/>
      <c r="H11636" s="662"/>
    </row>
    <row r="11637" spans="1:8" s="240" customFormat="1">
      <c r="A11637" s="270"/>
      <c r="B11637" s="271"/>
      <c r="C11637" s="270"/>
      <c r="D11637" s="272"/>
      <c r="E11637" s="247"/>
      <c r="F11637" s="273"/>
      <c r="G11637" s="661"/>
      <c r="H11637" s="662"/>
    </row>
    <row r="11638" spans="1:8" s="240" customFormat="1">
      <c r="A11638" s="270"/>
      <c r="B11638" s="271"/>
      <c r="C11638" s="270"/>
      <c r="D11638" s="272"/>
      <c r="E11638" s="247"/>
      <c r="F11638" s="273"/>
      <c r="G11638" s="661"/>
      <c r="H11638" s="662"/>
    </row>
    <row r="11639" spans="1:8" s="240" customFormat="1">
      <c r="A11639" s="270"/>
      <c r="B11639" s="271"/>
      <c r="C11639" s="270"/>
      <c r="D11639" s="272"/>
      <c r="E11639" s="247"/>
      <c r="F11639" s="273"/>
      <c r="G11639" s="661"/>
      <c r="H11639" s="662"/>
    </row>
    <row r="11640" spans="1:8" s="240" customFormat="1">
      <c r="A11640" s="270"/>
      <c r="B11640" s="271"/>
      <c r="C11640" s="270"/>
      <c r="D11640" s="272"/>
      <c r="E11640" s="247"/>
      <c r="F11640" s="273"/>
      <c r="G11640" s="661"/>
      <c r="H11640" s="662"/>
    </row>
    <row r="11641" spans="1:8" s="240" customFormat="1">
      <c r="A11641" s="270"/>
      <c r="B11641" s="271"/>
      <c r="C11641" s="270"/>
      <c r="D11641" s="272"/>
      <c r="E11641" s="247"/>
      <c r="F11641" s="273"/>
      <c r="G11641" s="661"/>
      <c r="H11641" s="662"/>
    </row>
    <row r="11642" spans="1:8" s="240" customFormat="1">
      <c r="A11642" s="270"/>
      <c r="B11642" s="271"/>
      <c r="C11642" s="270"/>
      <c r="D11642" s="272"/>
      <c r="E11642" s="247"/>
      <c r="F11642" s="273"/>
      <c r="G11642" s="661"/>
      <c r="H11642" s="662"/>
    </row>
    <row r="11643" spans="1:8" s="240" customFormat="1">
      <c r="A11643" s="270"/>
      <c r="B11643" s="271"/>
      <c r="C11643" s="270"/>
      <c r="D11643" s="272"/>
      <c r="E11643" s="247"/>
      <c r="F11643" s="273"/>
      <c r="G11643" s="661"/>
      <c r="H11643" s="662"/>
    </row>
    <row r="11644" spans="1:8" s="240" customFormat="1">
      <c r="A11644" s="270"/>
      <c r="B11644" s="271"/>
      <c r="C11644" s="270"/>
      <c r="D11644" s="272"/>
      <c r="E11644" s="247"/>
      <c r="F11644" s="273"/>
      <c r="G11644" s="661"/>
      <c r="H11644" s="662"/>
    </row>
    <row r="11645" spans="1:8" s="240" customFormat="1">
      <c r="A11645" s="270"/>
      <c r="B11645" s="271"/>
      <c r="C11645" s="270"/>
      <c r="D11645" s="272"/>
      <c r="E11645" s="247"/>
      <c r="F11645" s="273"/>
      <c r="G11645" s="661"/>
      <c r="H11645" s="662"/>
    </row>
    <row r="11646" spans="1:8" s="240" customFormat="1">
      <c r="A11646" s="270"/>
      <c r="B11646" s="271"/>
      <c r="C11646" s="270"/>
      <c r="D11646" s="272"/>
      <c r="E11646" s="247"/>
      <c r="F11646" s="273"/>
      <c r="G11646" s="661"/>
      <c r="H11646" s="662"/>
    </row>
    <row r="11647" spans="1:8" s="240" customFormat="1">
      <c r="A11647" s="270"/>
      <c r="B11647" s="271"/>
      <c r="C11647" s="270"/>
      <c r="D11647" s="272"/>
      <c r="E11647" s="247"/>
      <c r="F11647" s="273"/>
      <c r="G11647" s="661"/>
      <c r="H11647" s="662"/>
    </row>
    <row r="11648" spans="1:8" s="240" customFormat="1">
      <c r="A11648" s="270"/>
      <c r="B11648" s="271"/>
      <c r="C11648" s="270"/>
      <c r="D11648" s="272"/>
      <c r="E11648" s="247"/>
      <c r="F11648" s="273"/>
      <c r="G11648" s="661"/>
      <c r="H11648" s="662"/>
    </row>
    <row r="11649" spans="1:8" s="240" customFormat="1">
      <c r="A11649" s="270"/>
      <c r="B11649" s="271"/>
      <c r="C11649" s="270"/>
      <c r="D11649" s="272"/>
      <c r="E11649" s="247"/>
      <c r="F11649" s="273"/>
      <c r="G11649" s="661"/>
      <c r="H11649" s="662"/>
    </row>
    <row r="11650" spans="1:8" s="240" customFormat="1">
      <c r="A11650" s="270"/>
      <c r="B11650" s="271"/>
      <c r="C11650" s="270"/>
      <c r="D11650" s="272"/>
      <c r="E11650" s="247"/>
      <c r="F11650" s="273"/>
      <c r="G11650" s="661"/>
      <c r="H11650" s="662"/>
    </row>
    <row r="11651" spans="1:8" s="240" customFormat="1">
      <c r="A11651" s="270"/>
      <c r="B11651" s="271"/>
      <c r="C11651" s="270"/>
      <c r="D11651" s="272"/>
      <c r="E11651" s="247"/>
      <c r="F11651" s="273"/>
      <c r="G11651" s="661"/>
      <c r="H11651" s="662"/>
    </row>
    <row r="11652" spans="1:8" s="240" customFormat="1">
      <c r="A11652" s="270"/>
      <c r="B11652" s="271"/>
      <c r="C11652" s="270"/>
      <c r="D11652" s="272"/>
      <c r="E11652" s="247"/>
      <c r="F11652" s="273"/>
      <c r="G11652" s="661"/>
      <c r="H11652" s="662"/>
    </row>
    <row r="11653" spans="1:8" s="240" customFormat="1">
      <c r="A11653" s="270"/>
      <c r="B11653" s="271"/>
      <c r="C11653" s="270"/>
      <c r="D11653" s="272"/>
      <c r="E11653" s="247"/>
      <c r="F11653" s="273"/>
      <c r="G11653" s="661"/>
      <c r="H11653" s="662"/>
    </row>
    <row r="11654" spans="1:8" s="240" customFormat="1">
      <c r="A11654" s="270"/>
      <c r="B11654" s="271"/>
      <c r="C11654" s="270"/>
      <c r="D11654" s="272"/>
      <c r="E11654" s="247"/>
      <c r="F11654" s="273"/>
      <c r="G11654" s="661"/>
      <c r="H11654" s="662"/>
    </row>
    <row r="11655" spans="1:8" s="240" customFormat="1">
      <c r="A11655" s="270"/>
      <c r="B11655" s="271"/>
      <c r="C11655" s="270"/>
      <c r="D11655" s="272"/>
      <c r="E11655" s="247"/>
      <c r="F11655" s="273"/>
      <c r="G11655" s="661"/>
      <c r="H11655" s="662"/>
    </row>
    <row r="11656" spans="1:8" s="240" customFormat="1">
      <c r="A11656" s="270"/>
      <c r="B11656" s="271"/>
      <c r="C11656" s="270"/>
      <c r="D11656" s="272"/>
      <c r="E11656" s="247"/>
      <c r="F11656" s="273"/>
      <c r="G11656" s="661"/>
      <c r="H11656" s="662"/>
    </row>
    <row r="11657" spans="1:8" s="240" customFormat="1">
      <c r="A11657" s="270"/>
      <c r="B11657" s="271"/>
      <c r="C11657" s="270"/>
      <c r="D11657" s="272"/>
      <c r="E11657" s="247"/>
      <c r="F11657" s="273"/>
      <c r="G11657" s="661"/>
      <c r="H11657" s="662"/>
    </row>
    <row r="11658" spans="1:8" s="240" customFormat="1">
      <c r="A11658" s="270"/>
      <c r="B11658" s="271"/>
      <c r="C11658" s="270"/>
      <c r="D11658" s="272"/>
      <c r="E11658" s="247"/>
      <c r="F11658" s="273"/>
      <c r="G11658" s="661"/>
      <c r="H11658" s="662"/>
    </row>
    <row r="11659" spans="1:8" s="240" customFormat="1">
      <c r="A11659" s="270"/>
      <c r="B11659" s="271"/>
      <c r="C11659" s="270"/>
      <c r="D11659" s="272"/>
      <c r="E11659" s="247"/>
      <c r="F11659" s="273"/>
      <c r="G11659" s="661"/>
      <c r="H11659" s="662"/>
    </row>
    <row r="11660" spans="1:8" s="240" customFormat="1">
      <c r="A11660" s="270"/>
      <c r="B11660" s="271"/>
      <c r="C11660" s="270"/>
      <c r="D11660" s="272"/>
      <c r="E11660" s="247"/>
      <c r="F11660" s="273"/>
      <c r="G11660" s="661"/>
      <c r="H11660" s="662"/>
    </row>
    <row r="11661" spans="1:8" s="240" customFormat="1">
      <c r="A11661" s="270"/>
      <c r="B11661" s="271"/>
      <c r="C11661" s="270"/>
      <c r="D11661" s="272"/>
      <c r="E11661" s="247"/>
      <c r="F11661" s="273"/>
      <c r="G11661" s="661"/>
      <c r="H11661" s="662"/>
    </row>
    <row r="11662" spans="1:8" s="240" customFormat="1">
      <c r="A11662" s="270"/>
      <c r="B11662" s="271"/>
      <c r="C11662" s="270"/>
      <c r="D11662" s="272"/>
      <c r="E11662" s="247"/>
      <c r="F11662" s="273"/>
      <c r="G11662" s="661"/>
      <c r="H11662" s="662"/>
    </row>
    <row r="11663" spans="1:8" s="240" customFormat="1">
      <c r="A11663" s="270"/>
      <c r="B11663" s="271"/>
      <c r="C11663" s="270"/>
      <c r="D11663" s="272"/>
      <c r="E11663" s="247"/>
      <c r="F11663" s="273"/>
      <c r="G11663" s="661"/>
      <c r="H11663" s="662"/>
    </row>
    <row r="11664" spans="1:8" s="240" customFormat="1">
      <c r="A11664" s="270"/>
      <c r="B11664" s="271"/>
      <c r="C11664" s="270"/>
      <c r="D11664" s="272"/>
      <c r="E11664" s="247"/>
      <c r="F11664" s="273"/>
      <c r="G11664" s="661"/>
      <c r="H11664" s="662"/>
    </row>
    <row r="11665" spans="1:8" s="240" customFormat="1">
      <c r="A11665" s="270"/>
      <c r="B11665" s="271"/>
      <c r="C11665" s="270"/>
      <c r="D11665" s="272"/>
      <c r="E11665" s="247"/>
      <c r="F11665" s="273"/>
      <c r="G11665" s="661"/>
      <c r="H11665" s="662"/>
    </row>
    <row r="11666" spans="1:8" s="240" customFormat="1">
      <c r="A11666" s="270"/>
      <c r="B11666" s="271"/>
      <c r="C11666" s="270"/>
      <c r="D11666" s="272"/>
      <c r="E11666" s="247"/>
      <c r="F11666" s="273"/>
      <c r="G11666" s="661"/>
      <c r="H11666" s="662"/>
    </row>
    <row r="11667" spans="1:8" s="240" customFormat="1">
      <c r="A11667" s="270"/>
      <c r="B11667" s="271"/>
      <c r="C11667" s="270"/>
      <c r="D11667" s="272"/>
      <c r="E11667" s="247"/>
      <c r="F11667" s="273"/>
      <c r="G11667" s="661"/>
      <c r="H11667" s="662"/>
    </row>
    <row r="11668" spans="1:8" s="240" customFormat="1">
      <c r="A11668" s="270"/>
      <c r="B11668" s="271"/>
      <c r="C11668" s="270"/>
      <c r="D11668" s="272"/>
      <c r="E11668" s="247"/>
      <c r="F11668" s="273"/>
      <c r="G11668" s="661"/>
      <c r="H11668" s="662"/>
    </row>
    <row r="11669" spans="1:8" s="240" customFormat="1">
      <c r="A11669" s="270"/>
      <c r="B11669" s="271"/>
      <c r="C11669" s="270"/>
      <c r="D11669" s="272"/>
      <c r="E11669" s="247"/>
      <c r="F11669" s="273"/>
      <c r="G11669" s="661"/>
      <c r="H11669" s="662"/>
    </row>
    <row r="11670" spans="1:8" s="240" customFormat="1">
      <c r="A11670" s="270"/>
      <c r="B11670" s="271"/>
      <c r="C11670" s="270"/>
      <c r="D11670" s="272"/>
      <c r="E11670" s="247"/>
      <c r="F11670" s="273"/>
      <c r="G11670" s="661"/>
      <c r="H11670" s="662"/>
    </row>
    <row r="11671" spans="1:8" s="240" customFormat="1">
      <c r="A11671" s="270"/>
      <c r="B11671" s="271"/>
      <c r="C11671" s="270"/>
      <c r="D11671" s="272"/>
      <c r="E11671" s="247"/>
      <c r="F11671" s="273"/>
      <c r="G11671" s="661"/>
      <c r="H11671" s="662"/>
    </row>
    <row r="11672" spans="1:8" s="240" customFormat="1">
      <c r="A11672" s="270"/>
      <c r="B11672" s="271"/>
      <c r="C11672" s="270"/>
      <c r="D11672" s="272"/>
      <c r="E11672" s="247"/>
      <c r="F11672" s="273"/>
      <c r="G11672" s="661"/>
      <c r="H11672" s="662"/>
    </row>
    <row r="11673" spans="1:8" s="240" customFormat="1">
      <c r="A11673" s="270"/>
      <c r="B11673" s="271"/>
      <c r="C11673" s="270"/>
      <c r="D11673" s="272"/>
      <c r="E11673" s="247"/>
      <c r="F11673" s="273"/>
      <c r="G11673" s="661"/>
      <c r="H11673" s="662"/>
    </row>
    <row r="11674" spans="1:8" s="240" customFormat="1">
      <c r="A11674" s="270"/>
      <c r="B11674" s="271"/>
      <c r="C11674" s="270"/>
      <c r="D11674" s="272"/>
      <c r="E11674" s="247"/>
      <c r="F11674" s="273"/>
      <c r="G11674" s="661"/>
      <c r="H11674" s="662"/>
    </row>
    <row r="11675" spans="1:8" s="240" customFormat="1">
      <c r="A11675" s="270"/>
      <c r="B11675" s="271"/>
      <c r="C11675" s="270"/>
      <c r="D11675" s="272"/>
      <c r="E11675" s="247"/>
      <c r="F11675" s="273"/>
      <c r="G11675" s="661"/>
      <c r="H11675" s="662"/>
    </row>
    <row r="11676" spans="1:8" s="240" customFormat="1">
      <c r="A11676" s="270"/>
      <c r="B11676" s="271"/>
      <c r="C11676" s="270"/>
      <c r="D11676" s="272"/>
      <c r="E11676" s="247"/>
      <c r="F11676" s="273"/>
      <c r="G11676" s="661"/>
      <c r="H11676" s="662"/>
    </row>
    <row r="11677" spans="1:8" s="240" customFormat="1">
      <c r="A11677" s="270"/>
      <c r="B11677" s="271"/>
      <c r="C11677" s="270"/>
      <c r="D11677" s="272"/>
      <c r="E11677" s="247"/>
      <c r="F11677" s="273"/>
      <c r="G11677" s="661"/>
      <c r="H11677" s="662"/>
    </row>
    <row r="11678" spans="1:8" s="240" customFormat="1">
      <c r="A11678" s="270"/>
      <c r="B11678" s="271"/>
      <c r="C11678" s="270"/>
      <c r="D11678" s="272"/>
      <c r="E11678" s="247"/>
      <c r="F11678" s="273"/>
      <c r="G11678" s="661"/>
      <c r="H11678" s="662"/>
    </row>
    <row r="11679" spans="1:8" s="240" customFormat="1">
      <c r="A11679" s="270"/>
      <c r="B11679" s="271"/>
      <c r="C11679" s="270"/>
      <c r="D11679" s="272"/>
      <c r="E11679" s="247"/>
      <c r="F11679" s="273"/>
      <c r="G11679" s="661"/>
      <c r="H11679" s="662"/>
    </row>
    <row r="11680" spans="1:8" s="240" customFormat="1">
      <c r="A11680" s="270"/>
      <c r="B11680" s="271"/>
      <c r="C11680" s="270"/>
      <c r="D11680" s="272"/>
      <c r="E11680" s="247"/>
      <c r="F11680" s="273"/>
      <c r="G11680" s="661"/>
      <c r="H11680" s="662"/>
    </row>
    <row r="11681" spans="1:8" s="240" customFormat="1">
      <c r="A11681" s="270"/>
      <c r="B11681" s="271"/>
      <c r="C11681" s="270"/>
      <c r="D11681" s="272"/>
      <c r="E11681" s="247"/>
      <c r="F11681" s="273"/>
      <c r="G11681" s="661"/>
      <c r="H11681" s="662"/>
    </row>
    <row r="11682" spans="1:8" s="240" customFormat="1">
      <c r="A11682" s="270"/>
      <c r="B11682" s="271"/>
      <c r="C11682" s="270"/>
      <c r="D11682" s="272"/>
      <c r="E11682" s="247"/>
      <c r="F11682" s="273"/>
      <c r="G11682" s="661"/>
      <c r="H11682" s="662"/>
    </row>
    <row r="11683" spans="1:8" s="240" customFormat="1">
      <c r="A11683" s="270"/>
      <c r="B11683" s="271"/>
      <c r="C11683" s="270"/>
      <c r="D11683" s="272"/>
      <c r="E11683" s="247"/>
      <c r="F11683" s="273"/>
      <c r="G11683" s="661"/>
      <c r="H11683" s="662"/>
    </row>
    <row r="11684" spans="1:8" s="240" customFormat="1">
      <c r="A11684" s="270"/>
      <c r="B11684" s="271"/>
      <c r="C11684" s="270"/>
      <c r="D11684" s="272"/>
      <c r="E11684" s="247"/>
      <c r="F11684" s="273"/>
      <c r="G11684" s="661"/>
      <c r="H11684" s="662"/>
    </row>
    <row r="11685" spans="1:8" s="240" customFormat="1">
      <c r="A11685" s="270"/>
      <c r="B11685" s="271"/>
      <c r="C11685" s="270"/>
      <c r="D11685" s="272"/>
      <c r="E11685" s="247"/>
      <c r="F11685" s="273"/>
      <c r="G11685" s="661"/>
      <c r="H11685" s="662"/>
    </row>
    <row r="11686" spans="1:8" s="240" customFormat="1">
      <c r="A11686" s="270"/>
      <c r="B11686" s="271"/>
      <c r="C11686" s="270"/>
      <c r="D11686" s="272"/>
      <c r="E11686" s="247"/>
      <c r="F11686" s="273"/>
      <c r="G11686" s="661"/>
      <c r="H11686" s="662"/>
    </row>
    <row r="11687" spans="1:8" s="240" customFormat="1">
      <c r="A11687" s="270"/>
      <c r="B11687" s="271"/>
      <c r="C11687" s="270"/>
      <c r="D11687" s="272"/>
      <c r="E11687" s="247"/>
      <c r="F11687" s="273"/>
      <c r="G11687" s="661"/>
      <c r="H11687" s="662"/>
    </row>
    <row r="11688" spans="1:8" s="240" customFormat="1">
      <c r="A11688" s="270"/>
      <c r="B11688" s="271"/>
      <c r="C11688" s="270"/>
      <c r="D11688" s="272"/>
      <c r="E11688" s="247"/>
      <c r="F11688" s="273"/>
      <c r="G11688" s="661"/>
      <c r="H11688" s="662"/>
    </row>
    <row r="11689" spans="1:8" s="240" customFormat="1">
      <c r="A11689" s="270"/>
      <c r="B11689" s="271"/>
      <c r="C11689" s="270"/>
      <c r="D11689" s="272"/>
      <c r="E11689" s="247"/>
      <c r="F11689" s="273"/>
      <c r="G11689" s="661"/>
      <c r="H11689" s="662"/>
    </row>
    <row r="11690" spans="1:8" s="240" customFormat="1">
      <c r="A11690" s="270"/>
      <c r="B11690" s="271"/>
      <c r="C11690" s="270"/>
      <c r="D11690" s="272"/>
      <c r="E11690" s="247"/>
      <c r="F11690" s="273"/>
      <c r="G11690" s="661"/>
      <c r="H11690" s="662"/>
    </row>
    <row r="11691" spans="1:8" s="240" customFormat="1">
      <c r="A11691" s="270"/>
      <c r="B11691" s="271"/>
      <c r="C11691" s="270"/>
      <c r="D11691" s="272"/>
      <c r="E11691" s="247"/>
      <c r="F11691" s="273"/>
      <c r="G11691" s="661"/>
      <c r="H11691" s="662"/>
    </row>
    <row r="11692" spans="1:8" s="240" customFormat="1">
      <c r="A11692" s="270"/>
      <c r="B11692" s="271"/>
      <c r="C11692" s="270"/>
      <c r="D11692" s="272"/>
      <c r="E11692" s="247"/>
      <c r="F11692" s="273"/>
      <c r="G11692" s="661"/>
      <c r="H11692" s="662"/>
    </row>
    <row r="11693" spans="1:8" s="240" customFormat="1">
      <c r="A11693" s="270"/>
      <c r="B11693" s="271"/>
      <c r="C11693" s="270"/>
      <c r="D11693" s="272"/>
      <c r="E11693" s="247"/>
      <c r="F11693" s="273"/>
      <c r="G11693" s="661"/>
      <c r="H11693" s="662"/>
    </row>
    <row r="11694" spans="1:8" s="240" customFormat="1">
      <c r="A11694" s="270"/>
      <c r="B11694" s="271"/>
      <c r="C11694" s="270"/>
      <c r="D11694" s="272"/>
      <c r="E11694" s="247"/>
      <c r="F11694" s="273"/>
      <c r="G11694" s="661"/>
      <c r="H11694" s="662"/>
    </row>
    <row r="11695" spans="1:8" s="240" customFormat="1">
      <c r="A11695" s="270"/>
      <c r="B11695" s="271"/>
      <c r="C11695" s="270"/>
      <c r="D11695" s="272"/>
      <c r="E11695" s="247"/>
      <c r="F11695" s="273"/>
      <c r="G11695" s="661"/>
      <c r="H11695" s="662"/>
    </row>
    <row r="11696" spans="1:8" s="240" customFormat="1">
      <c r="A11696" s="270"/>
      <c r="B11696" s="271"/>
      <c r="C11696" s="270"/>
      <c r="D11696" s="272"/>
      <c r="E11696" s="247"/>
      <c r="F11696" s="273"/>
      <c r="G11696" s="661"/>
      <c r="H11696" s="662"/>
    </row>
    <row r="11697" spans="1:8" s="240" customFormat="1">
      <c r="A11697" s="270"/>
      <c r="B11697" s="271"/>
      <c r="C11697" s="270"/>
      <c r="D11697" s="272"/>
      <c r="E11697" s="247"/>
      <c r="F11697" s="273"/>
      <c r="G11697" s="661"/>
      <c r="H11697" s="662"/>
    </row>
    <row r="11698" spans="1:8" s="240" customFormat="1">
      <c r="A11698" s="270"/>
      <c r="B11698" s="271"/>
      <c r="C11698" s="270"/>
      <c r="D11698" s="272"/>
      <c r="E11698" s="247"/>
      <c r="F11698" s="273"/>
      <c r="G11698" s="661"/>
      <c r="H11698" s="662"/>
    </row>
    <row r="11699" spans="1:8" s="240" customFormat="1">
      <c r="A11699" s="270"/>
      <c r="B11699" s="271"/>
      <c r="C11699" s="270"/>
      <c r="D11699" s="272"/>
      <c r="E11699" s="247"/>
      <c r="F11699" s="273"/>
      <c r="G11699" s="661"/>
      <c r="H11699" s="662"/>
    </row>
    <row r="11700" spans="1:8" s="240" customFormat="1">
      <c r="A11700" s="270"/>
      <c r="B11700" s="271"/>
      <c r="C11700" s="270"/>
      <c r="D11700" s="272"/>
      <c r="E11700" s="247"/>
      <c r="F11700" s="273"/>
      <c r="G11700" s="661"/>
      <c r="H11700" s="662"/>
    </row>
    <row r="11701" spans="1:8" s="240" customFormat="1">
      <c r="A11701" s="270"/>
      <c r="B11701" s="271"/>
      <c r="C11701" s="270"/>
      <c r="D11701" s="272"/>
      <c r="E11701" s="247"/>
      <c r="F11701" s="273"/>
      <c r="G11701" s="661"/>
      <c r="H11701" s="662"/>
    </row>
    <row r="11702" spans="1:8" s="240" customFormat="1">
      <c r="A11702" s="270"/>
      <c r="B11702" s="271"/>
      <c r="C11702" s="270"/>
      <c r="D11702" s="272"/>
      <c r="E11702" s="247"/>
      <c r="F11702" s="273"/>
      <c r="G11702" s="661"/>
      <c r="H11702" s="662"/>
    </row>
    <row r="11703" spans="1:8" s="240" customFormat="1">
      <c r="A11703" s="270"/>
      <c r="B11703" s="271"/>
      <c r="C11703" s="270"/>
      <c r="D11703" s="272"/>
      <c r="E11703" s="247"/>
      <c r="F11703" s="273"/>
      <c r="G11703" s="661"/>
      <c r="H11703" s="662"/>
    </row>
    <row r="11704" spans="1:8" s="240" customFormat="1">
      <c r="A11704" s="270"/>
      <c r="B11704" s="271"/>
      <c r="C11704" s="270"/>
      <c r="D11704" s="272"/>
      <c r="E11704" s="247"/>
      <c r="F11704" s="273"/>
      <c r="G11704" s="661"/>
      <c r="H11704" s="662"/>
    </row>
    <row r="11705" spans="1:8" s="240" customFormat="1">
      <c r="A11705" s="270"/>
      <c r="B11705" s="271"/>
      <c r="C11705" s="270"/>
      <c r="D11705" s="272"/>
      <c r="E11705" s="247"/>
      <c r="F11705" s="273"/>
      <c r="G11705" s="661"/>
      <c r="H11705" s="662"/>
    </row>
    <row r="11706" spans="1:8" s="240" customFormat="1">
      <c r="A11706" s="270"/>
      <c r="B11706" s="271"/>
      <c r="C11706" s="270"/>
      <c r="D11706" s="272"/>
      <c r="E11706" s="247"/>
      <c r="F11706" s="273"/>
      <c r="G11706" s="661"/>
      <c r="H11706" s="662"/>
    </row>
    <row r="11707" spans="1:8" s="240" customFormat="1">
      <c r="A11707" s="270"/>
      <c r="B11707" s="271"/>
      <c r="C11707" s="270"/>
      <c r="D11707" s="272"/>
      <c r="E11707" s="247"/>
      <c r="F11707" s="273"/>
      <c r="G11707" s="661"/>
      <c r="H11707" s="662"/>
    </row>
    <row r="11708" spans="1:8" s="240" customFormat="1">
      <c r="A11708" s="270"/>
      <c r="B11708" s="271"/>
      <c r="C11708" s="270"/>
      <c r="D11708" s="272"/>
      <c r="E11708" s="247"/>
      <c r="F11708" s="273"/>
      <c r="G11708" s="661"/>
      <c r="H11708" s="662"/>
    </row>
    <row r="11709" spans="1:8" s="240" customFormat="1">
      <c r="A11709" s="270"/>
      <c r="B11709" s="271"/>
      <c r="C11709" s="270"/>
      <c r="D11709" s="272"/>
      <c r="E11709" s="247"/>
      <c r="F11709" s="273"/>
      <c r="G11709" s="661"/>
      <c r="H11709" s="662"/>
    </row>
    <row r="11710" spans="1:8" s="240" customFormat="1">
      <c r="A11710" s="270"/>
      <c r="B11710" s="271"/>
      <c r="C11710" s="270"/>
      <c r="D11710" s="272"/>
      <c r="E11710" s="247"/>
      <c r="F11710" s="273"/>
      <c r="G11710" s="661"/>
      <c r="H11710" s="662"/>
    </row>
    <row r="11711" spans="1:8" s="240" customFormat="1">
      <c r="A11711" s="270"/>
      <c r="B11711" s="271"/>
      <c r="C11711" s="270"/>
      <c r="D11711" s="272"/>
      <c r="E11711" s="247"/>
      <c r="F11711" s="273"/>
      <c r="G11711" s="661"/>
      <c r="H11711" s="662"/>
    </row>
    <row r="11712" spans="1:8" s="240" customFormat="1">
      <c r="A11712" s="270"/>
      <c r="B11712" s="271"/>
      <c r="C11712" s="270"/>
      <c r="D11712" s="272"/>
      <c r="E11712" s="247"/>
      <c r="F11712" s="273"/>
      <c r="G11712" s="661"/>
      <c r="H11712" s="662"/>
    </row>
    <row r="11713" spans="1:8" s="240" customFormat="1">
      <c r="A11713" s="270"/>
      <c r="B11713" s="271"/>
      <c r="C11713" s="270"/>
      <c r="D11713" s="272"/>
      <c r="E11713" s="247"/>
      <c r="F11713" s="273"/>
      <c r="G11713" s="661"/>
      <c r="H11713" s="662"/>
    </row>
    <row r="11714" spans="1:8" s="240" customFormat="1">
      <c r="A11714" s="270"/>
      <c r="B11714" s="271"/>
      <c r="C11714" s="270"/>
      <c r="D11714" s="272"/>
      <c r="E11714" s="247"/>
      <c r="F11714" s="273"/>
      <c r="G11714" s="661"/>
      <c r="H11714" s="662"/>
    </row>
    <row r="11715" spans="1:8" s="240" customFormat="1">
      <c r="A11715" s="270"/>
      <c r="B11715" s="271"/>
      <c r="C11715" s="270"/>
      <c r="D11715" s="272"/>
      <c r="E11715" s="247"/>
      <c r="F11715" s="273"/>
      <c r="G11715" s="661"/>
      <c r="H11715" s="662"/>
    </row>
    <row r="11716" spans="1:8" s="240" customFormat="1">
      <c r="A11716" s="270"/>
      <c r="B11716" s="271"/>
      <c r="C11716" s="270"/>
      <c r="D11716" s="272"/>
      <c r="E11716" s="247"/>
      <c r="F11716" s="273"/>
      <c r="G11716" s="661"/>
      <c r="H11716" s="662"/>
    </row>
    <row r="11717" spans="1:8" s="240" customFormat="1">
      <c r="A11717" s="270"/>
      <c r="B11717" s="271"/>
      <c r="C11717" s="270"/>
      <c r="D11717" s="272"/>
      <c r="E11717" s="247"/>
      <c r="F11717" s="273"/>
      <c r="G11717" s="661"/>
      <c r="H11717" s="662"/>
    </row>
    <row r="11718" spans="1:8" s="240" customFormat="1">
      <c r="A11718" s="270"/>
      <c r="B11718" s="271"/>
      <c r="C11718" s="270"/>
      <c r="D11718" s="272"/>
      <c r="E11718" s="247"/>
      <c r="F11718" s="273"/>
      <c r="G11718" s="661"/>
      <c r="H11718" s="662"/>
    </row>
    <row r="11719" spans="1:8" s="240" customFormat="1">
      <c r="A11719" s="270"/>
      <c r="B11719" s="271"/>
      <c r="C11719" s="270"/>
      <c r="D11719" s="272"/>
      <c r="E11719" s="247"/>
      <c r="F11719" s="273"/>
      <c r="G11719" s="661"/>
      <c r="H11719" s="662"/>
    </row>
    <row r="11720" spans="1:8" s="240" customFormat="1">
      <c r="A11720" s="270"/>
      <c r="B11720" s="271"/>
      <c r="C11720" s="270"/>
      <c r="D11720" s="272"/>
      <c r="E11720" s="247"/>
      <c r="F11720" s="273"/>
      <c r="G11720" s="661"/>
      <c r="H11720" s="662"/>
    </row>
    <row r="11721" spans="1:8" s="240" customFormat="1">
      <c r="A11721" s="270"/>
      <c r="B11721" s="271"/>
      <c r="C11721" s="270"/>
      <c r="D11721" s="272"/>
      <c r="E11721" s="247"/>
      <c r="F11721" s="273"/>
      <c r="G11721" s="661"/>
      <c r="H11721" s="662"/>
    </row>
    <row r="11722" spans="1:8" s="240" customFormat="1">
      <c r="A11722" s="270"/>
      <c r="B11722" s="271"/>
      <c r="C11722" s="270"/>
      <c r="D11722" s="272"/>
      <c r="E11722" s="247"/>
      <c r="F11722" s="273"/>
      <c r="G11722" s="661"/>
      <c r="H11722" s="662"/>
    </row>
    <row r="11723" spans="1:8" s="240" customFormat="1">
      <c r="A11723" s="270"/>
      <c r="B11723" s="271"/>
      <c r="C11723" s="270"/>
      <c r="D11723" s="272"/>
      <c r="E11723" s="247"/>
      <c r="F11723" s="273"/>
      <c r="G11723" s="661"/>
      <c r="H11723" s="662"/>
    </row>
    <row r="11724" spans="1:8" s="240" customFormat="1">
      <c r="A11724" s="270"/>
      <c r="B11724" s="271"/>
      <c r="C11724" s="270"/>
      <c r="D11724" s="272"/>
      <c r="E11724" s="247"/>
      <c r="F11724" s="273"/>
      <c r="G11724" s="661"/>
      <c r="H11724" s="662"/>
    </row>
    <row r="11725" spans="1:8" s="240" customFormat="1">
      <c r="A11725" s="270"/>
      <c r="B11725" s="271"/>
      <c r="C11725" s="270"/>
      <c r="D11725" s="272"/>
      <c r="E11725" s="247"/>
      <c r="F11725" s="273"/>
      <c r="G11725" s="661"/>
      <c r="H11725" s="662"/>
    </row>
    <row r="11726" spans="1:8" s="240" customFormat="1">
      <c r="A11726" s="270"/>
      <c r="B11726" s="271"/>
      <c r="C11726" s="270"/>
      <c r="D11726" s="272"/>
      <c r="E11726" s="247"/>
      <c r="F11726" s="273"/>
      <c r="G11726" s="661"/>
      <c r="H11726" s="662"/>
    </row>
    <row r="11727" spans="1:8" s="240" customFormat="1">
      <c r="A11727" s="270"/>
      <c r="B11727" s="271"/>
      <c r="C11727" s="270"/>
      <c r="D11727" s="272"/>
      <c r="E11727" s="247"/>
      <c r="F11727" s="273"/>
      <c r="G11727" s="661"/>
      <c r="H11727" s="662"/>
    </row>
    <row r="11728" spans="1:8" s="240" customFormat="1">
      <c r="A11728" s="270"/>
      <c r="B11728" s="271"/>
      <c r="C11728" s="270"/>
      <c r="D11728" s="272"/>
      <c r="E11728" s="247"/>
      <c r="F11728" s="273"/>
      <c r="G11728" s="661"/>
      <c r="H11728" s="662"/>
    </row>
    <row r="11729" spans="1:8" s="240" customFormat="1">
      <c r="A11729" s="270"/>
      <c r="B11729" s="271"/>
      <c r="C11729" s="270"/>
      <c r="D11729" s="272"/>
      <c r="E11729" s="247"/>
      <c r="F11729" s="273"/>
      <c r="G11729" s="661"/>
      <c r="H11729" s="662"/>
    </row>
    <row r="11730" spans="1:8" s="240" customFormat="1">
      <c r="A11730" s="270"/>
      <c r="B11730" s="271"/>
      <c r="C11730" s="270"/>
      <c r="D11730" s="272"/>
      <c r="E11730" s="247"/>
      <c r="F11730" s="273"/>
      <c r="G11730" s="661"/>
      <c r="H11730" s="662"/>
    </row>
    <row r="11731" spans="1:8" s="240" customFormat="1">
      <c r="A11731" s="270"/>
      <c r="B11731" s="271"/>
      <c r="C11731" s="270"/>
      <c r="D11731" s="272"/>
      <c r="E11731" s="247"/>
      <c r="F11731" s="273"/>
      <c r="G11731" s="661"/>
      <c r="H11731" s="662"/>
    </row>
    <row r="11732" spans="1:8" s="240" customFormat="1">
      <c r="A11732" s="270"/>
      <c r="B11732" s="271"/>
      <c r="C11732" s="270"/>
      <c r="D11732" s="272"/>
      <c r="E11732" s="247"/>
      <c r="F11732" s="273"/>
      <c r="G11732" s="661"/>
      <c r="H11732" s="662"/>
    </row>
    <row r="11733" spans="1:8" s="240" customFormat="1">
      <c r="A11733" s="270"/>
      <c r="B11733" s="271"/>
      <c r="C11733" s="270"/>
      <c r="D11733" s="272"/>
      <c r="E11733" s="247"/>
      <c r="F11733" s="273"/>
      <c r="G11733" s="661"/>
      <c r="H11733" s="662"/>
    </row>
    <row r="11734" spans="1:8" s="240" customFormat="1">
      <c r="A11734" s="270"/>
      <c r="B11734" s="271"/>
      <c r="C11734" s="270"/>
      <c r="D11734" s="272"/>
      <c r="E11734" s="247"/>
      <c r="F11734" s="273"/>
      <c r="G11734" s="661"/>
      <c r="H11734" s="662"/>
    </row>
    <row r="11735" spans="1:8" s="240" customFormat="1">
      <c r="A11735" s="270"/>
      <c r="B11735" s="271"/>
      <c r="C11735" s="270"/>
      <c r="D11735" s="272"/>
      <c r="E11735" s="247"/>
      <c r="F11735" s="273"/>
      <c r="G11735" s="661"/>
      <c r="H11735" s="662"/>
    </row>
    <row r="11736" spans="1:8" s="240" customFormat="1">
      <c r="A11736" s="270"/>
      <c r="B11736" s="271"/>
      <c r="C11736" s="270"/>
      <c r="D11736" s="272"/>
      <c r="E11736" s="247"/>
      <c r="F11736" s="273"/>
      <c r="G11736" s="661"/>
      <c r="H11736" s="662"/>
    </row>
    <row r="11737" spans="1:8" s="240" customFormat="1">
      <c r="A11737" s="270"/>
      <c r="B11737" s="271"/>
      <c r="C11737" s="270"/>
      <c r="D11737" s="272"/>
      <c r="E11737" s="247"/>
      <c r="F11737" s="273"/>
      <c r="G11737" s="661"/>
      <c r="H11737" s="662"/>
    </row>
    <row r="11738" spans="1:8" s="240" customFormat="1">
      <c r="A11738" s="270"/>
      <c r="B11738" s="271"/>
      <c r="C11738" s="270"/>
      <c r="D11738" s="272"/>
      <c r="E11738" s="247"/>
      <c r="F11738" s="273"/>
      <c r="G11738" s="661"/>
      <c r="H11738" s="662"/>
    </row>
    <row r="11739" spans="1:8" s="240" customFormat="1">
      <c r="A11739" s="270"/>
      <c r="B11739" s="271"/>
      <c r="C11739" s="270"/>
      <c r="D11739" s="272"/>
      <c r="E11739" s="247"/>
      <c r="F11739" s="273"/>
      <c r="G11739" s="661"/>
      <c r="H11739" s="662"/>
    </row>
    <row r="11740" spans="1:8" s="240" customFormat="1">
      <c r="A11740" s="270"/>
      <c r="B11740" s="271"/>
      <c r="C11740" s="270"/>
      <c r="D11740" s="272"/>
      <c r="E11740" s="247"/>
      <c r="F11740" s="273"/>
      <c r="G11740" s="661"/>
      <c r="H11740" s="662"/>
    </row>
    <row r="11741" spans="1:8" s="240" customFormat="1">
      <c r="A11741" s="270"/>
      <c r="B11741" s="271"/>
      <c r="C11741" s="270"/>
      <c r="D11741" s="272"/>
      <c r="E11741" s="247"/>
      <c r="F11741" s="273"/>
      <c r="G11741" s="661"/>
      <c r="H11741" s="662"/>
    </row>
    <row r="11742" spans="1:8" s="240" customFormat="1">
      <c r="A11742" s="270"/>
      <c r="B11742" s="271"/>
      <c r="C11742" s="270"/>
      <c r="D11742" s="272"/>
      <c r="E11742" s="247"/>
      <c r="F11742" s="273"/>
      <c r="G11742" s="661"/>
      <c r="H11742" s="662"/>
    </row>
    <row r="11743" spans="1:8" s="240" customFormat="1">
      <c r="A11743" s="270"/>
      <c r="B11743" s="271"/>
      <c r="C11743" s="270"/>
      <c r="D11743" s="272"/>
      <c r="E11743" s="247"/>
      <c r="F11743" s="273"/>
      <c r="G11743" s="661"/>
      <c r="H11743" s="662"/>
    </row>
    <row r="11744" spans="1:8" s="240" customFormat="1">
      <c r="A11744" s="270"/>
      <c r="B11744" s="271"/>
      <c r="C11744" s="270"/>
      <c r="D11744" s="272"/>
      <c r="E11744" s="247"/>
      <c r="F11744" s="273"/>
      <c r="G11744" s="661"/>
      <c r="H11744" s="662"/>
    </row>
    <row r="11745" spans="1:8" s="240" customFormat="1">
      <c r="A11745" s="270"/>
      <c r="B11745" s="271"/>
      <c r="C11745" s="270"/>
      <c r="D11745" s="272"/>
      <c r="E11745" s="247"/>
      <c r="F11745" s="273"/>
      <c r="G11745" s="661"/>
      <c r="H11745" s="662"/>
    </row>
    <row r="11746" spans="1:8" s="240" customFormat="1">
      <c r="A11746" s="270"/>
      <c r="B11746" s="271"/>
      <c r="C11746" s="270"/>
      <c r="D11746" s="272"/>
      <c r="E11746" s="247"/>
      <c r="F11746" s="273"/>
      <c r="G11746" s="661"/>
      <c r="H11746" s="662"/>
    </row>
    <row r="11747" spans="1:8" s="240" customFormat="1">
      <c r="A11747" s="270"/>
      <c r="B11747" s="271"/>
      <c r="C11747" s="270"/>
      <c r="D11747" s="272"/>
      <c r="E11747" s="247"/>
      <c r="F11747" s="273"/>
      <c r="G11747" s="661"/>
      <c r="H11747" s="662"/>
    </row>
    <row r="11748" spans="1:8" s="240" customFormat="1">
      <c r="A11748" s="270"/>
      <c r="B11748" s="271"/>
      <c r="C11748" s="270"/>
      <c r="D11748" s="272"/>
      <c r="E11748" s="247"/>
      <c r="F11748" s="273"/>
      <c r="G11748" s="661"/>
      <c r="H11748" s="662"/>
    </row>
    <row r="11749" spans="1:8" s="240" customFormat="1">
      <c r="A11749" s="270"/>
      <c r="B11749" s="271"/>
      <c r="C11749" s="270"/>
      <c r="D11749" s="272"/>
      <c r="E11749" s="247"/>
      <c r="F11749" s="273"/>
      <c r="G11749" s="661"/>
      <c r="H11749" s="662"/>
    </row>
    <row r="11750" spans="1:8" s="240" customFormat="1">
      <c r="A11750" s="270"/>
      <c r="B11750" s="271"/>
      <c r="C11750" s="270"/>
      <c r="D11750" s="272"/>
      <c r="E11750" s="247"/>
      <c r="F11750" s="273"/>
      <c r="G11750" s="661"/>
      <c r="H11750" s="662"/>
    </row>
    <row r="11751" spans="1:8" s="240" customFormat="1">
      <c r="A11751" s="270"/>
      <c r="B11751" s="271"/>
      <c r="C11751" s="270"/>
      <c r="D11751" s="272"/>
      <c r="E11751" s="247"/>
      <c r="F11751" s="273"/>
      <c r="G11751" s="661"/>
      <c r="H11751" s="662"/>
    </row>
    <row r="11752" spans="1:8" s="240" customFormat="1">
      <c r="A11752" s="270"/>
      <c r="B11752" s="271"/>
      <c r="C11752" s="270"/>
      <c r="D11752" s="272"/>
      <c r="E11752" s="247"/>
      <c r="F11752" s="273"/>
      <c r="G11752" s="661"/>
      <c r="H11752" s="662"/>
    </row>
    <row r="11753" spans="1:8" s="240" customFormat="1">
      <c r="A11753" s="270"/>
      <c r="B11753" s="271"/>
      <c r="C11753" s="270"/>
      <c r="D11753" s="272"/>
      <c r="E11753" s="247"/>
      <c r="F11753" s="273"/>
      <c r="G11753" s="661"/>
      <c r="H11753" s="662"/>
    </row>
    <row r="11754" spans="1:8" s="240" customFormat="1">
      <c r="A11754" s="270"/>
      <c r="B11754" s="271"/>
      <c r="C11754" s="270"/>
      <c r="D11754" s="272"/>
      <c r="E11754" s="247"/>
      <c r="F11754" s="273"/>
      <c r="G11754" s="661"/>
      <c r="H11754" s="662"/>
    </row>
    <row r="11755" spans="1:8" s="240" customFormat="1">
      <c r="A11755" s="270"/>
      <c r="B11755" s="271"/>
      <c r="C11755" s="270"/>
      <c r="D11755" s="272"/>
      <c r="E11755" s="247"/>
      <c r="F11755" s="273"/>
      <c r="G11755" s="661"/>
      <c r="H11755" s="662"/>
    </row>
    <row r="11756" spans="1:8" s="240" customFormat="1">
      <c r="A11756" s="270"/>
      <c r="B11756" s="271"/>
      <c r="C11756" s="270"/>
      <c r="D11756" s="272"/>
      <c r="E11756" s="247"/>
      <c r="F11756" s="273"/>
      <c r="G11756" s="661"/>
      <c r="H11756" s="662"/>
    </row>
    <row r="11757" spans="1:8" s="240" customFormat="1">
      <c r="A11757" s="270"/>
      <c r="B11757" s="271"/>
      <c r="C11757" s="270"/>
      <c r="D11757" s="272"/>
      <c r="E11757" s="247"/>
      <c r="F11757" s="273"/>
      <c r="G11757" s="661"/>
      <c r="H11757" s="662"/>
    </row>
    <row r="11758" spans="1:8" s="240" customFormat="1">
      <c r="A11758" s="270"/>
      <c r="B11758" s="271"/>
      <c r="C11758" s="270"/>
      <c r="D11758" s="272"/>
      <c r="E11758" s="247"/>
      <c r="F11758" s="273"/>
      <c r="G11758" s="661"/>
      <c r="H11758" s="662"/>
    </row>
    <row r="11759" spans="1:8" s="240" customFormat="1">
      <c r="A11759" s="270"/>
      <c r="B11759" s="271"/>
      <c r="C11759" s="270"/>
      <c r="D11759" s="272"/>
      <c r="E11759" s="247"/>
      <c r="F11759" s="273"/>
      <c r="G11759" s="661"/>
      <c r="H11759" s="662"/>
    </row>
    <row r="11760" spans="1:8" s="240" customFormat="1">
      <c r="A11760" s="270"/>
      <c r="B11760" s="271"/>
      <c r="C11760" s="270"/>
      <c r="D11760" s="272"/>
      <c r="E11760" s="247"/>
      <c r="F11760" s="273"/>
      <c r="G11760" s="661"/>
      <c r="H11760" s="662"/>
    </row>
    <row r="11761" spans="1:8" s="240" customFormat="1">
      <c r="A11761" s="270"/>
      <c r="B11761" s="271"/>
      <c r="C11761" s="270"/>
      <c r="D11761" s="272"/>
      <c r="E11761" s="247"/>
      <c r="F11761" s="273"/>
      <c r="G11761" s="661"/>
      <c r="H11761" s="662"/>
    </row>
    <row r="11762" spans="1:8" s="240" customFormat="1">
      <c r="A11762" s="270"/>
      <c r="B11762" s="271"/>
      <c r="C11762" s="270"/>
      <c r="D11762" s="272"/>
      <c r="E11762" s="247"/>
      <c r="F11762" s="273"/>
      <c r="G11762" s="661"/>
      <c r="H11762" s="662"/>
    </row>
    <row r="11763" spans="1:8" s="240" customFormat="1">
      <c r="A11763" s="270"/>
      <c r="B11763" s="271"/>
      <c r="C11763" s="270"/>
      <c r="D11763" s="272"/>
      <c r="E11763" s="247"/>
      <c r="F11763" s="273"/>
      <c r="G11763" s="661"/>
      <c r="H11763" s="662"/>
    </row>
    <row r="11764" spans="1:8" s="240" customFormat="1">
      <c r="A11764" s="270"/>
      <c r="B11764" s="271"/>
      <c r="C11764" s="270"/>
      <c r="D11764" s="272"/>
      <c r="E11764" s="247"/>
      <c r="F11764" s="273"/>
      <c r="G11764" s="661"/>
      <c r="H11764" s="662"/>
    </row>
    <row r="11765" spans="1:8" s="240" customFormat="1">
      <c r="A11765" s="270"/>
      <c r="B11765" s="271"/>
      <c r="C11765" s="270"/>
      <c r="D11765" s="272"/>
      <c r="E11765" s="247"/>
      <c r="F11765" s="273"/>
      <c r="G11765" s="661"/>
      <c r="H11765" s="662"/>
    </row>
    <row r="11766" spans="1:8" s="240" customFormat="1">
      <c r="A11766" s="270"/>
      <c r="B11766" s="271"/>
      <c r="C11766" s="270"/>
      <c r="D11766" s="272"/>
      <c r="E11766" s="247"/>
      <c r="F11766" s="273"/>
      <c r="G11766" s="661"/>
      <c r="H11766" s="662"/>
    </row>
    <row r="11767" spans="1:8" s="240" customFormat="1">
      <c r="A11767" s="270"/>
      <c r="B11767" s="271"/>
      <c r="C11767" s="270"/>
      <c r="D11767" s="272"/>
      <c r="E11767" s="247"/>
      <c r="F11767" s="273"/>
      <c r="G11767" s="661"/>
      <c r="H11767" s="662"/>
    </row>
    <row r="11768" spans="1:8" s="240" customFormat="1">
      <c r="A11768" s="270"/>
      <c r="B11768" s="271"/>
      <c r="C11768" s="270"/>
      <c r="D11768" s="272"/>
      <c r="E11768" s="247"/>
      <c r="F11768" s="273"/>
      <c r="G11768" s="661"/>
      <c r="H11768" s="662"/>
    </row>
    <row r="11769" spans="1:8" s="240" customFormat="1">
      <c r="A11769" s="270"/>
      <c r="B11769" s="271"/>
      <c r="C11769" s="270"/>
      <c r="D11769" s="272"/>
      <c r="E11769" s="247"/>
      <c r="F11769" s="273"/>
      <c r="G11769" s="661"/>
      <c r="H11769" s="662"/>
    </row>
    <row r="11770" spans="1:8" s="240" customFormat="1">
      <c r="A11770" s="270"/>
      <c r="B11770" s="271"/>
      <c r="C11770" s="270"/>
      <c r="D11770" s="272"/>
      <c r="E11770" s="247"/>
      <c r="F11770" s="273"/>
      <c r="G11770" s="661"/>
      <c r="H11770" s="662"/>
    </row>
    <row r="11771" spans="1:8" s="240" customFormat="1">
      <c r="A11771" s="270"/>
      <c r="B11771" s="271"/>
      <c r="C11771" s="270"/>
      <c r="D11771" s="272"/>
      <c r="E11771" s="247"/>
      <c r="F11771" s="273"/>
      <c r="G11771" s="661"/>
      <c r="H11771" s="662"/>
    </row>
    <row r="11772" spans="1:8" s="240" customFormat="1">
      <c r="A11772" s="270"/>
      <c r="B11772" s="271"/>
      <c r="C11772" s="270"/>
      <c r="D11772" s="272"/>
      <c r="E11772" s="247"/>
      <c r="F11772" s="273"/>
      <c r="G11772" s="661"/>
      <c r="H11772" s="662"/>
    </row>
    <row r="11773" spans="1:8" s="240" customFormat="1">
      <c r="A11773" s="270"/>
      <c r="B11773" s="271"/>
      <c r="C11773" s="270"/>
      <c r="D11773" s="272"/>
      <c r="E11773" s="247"/>
      <c r="F11773" s="273"/>
      <c r="G11773" s="661"/>
      <c r="H11773" s="662"/>
    </row>
    <row r="11774" spans="1:8" s="240" customFormat="1">
      <c r="A11774" s="270"/>
      <c r="B11774" s="271"/>
      <c r="C11774" s="270"/>
      <c r="D11774" s="272"/>
      <c r="E11774" s="247"/>
      <c r="F11774" s="273"/>
      <c r="G11774" s="661"/>
      <c r="H11774" s="662"/>
    </row>
    <row r="11775" spans="1:8" s="240" customFormat="1">
      <c r="A11775" s="270"/>
      <c r="B11775" s="271"/>
      <c r="C11775" s="270"/>
      <c r="D11775" s="272"/>
      <c r="E11775" s="247"/>
      <c r="F11775" s="273"/>
      <c r="G11775" s="661"/>
      <c r="H11775" s="662"/>
    </row>
    <row r="11776" spans="1:8" s="240" customFormat="1">
      <c r="A11776" s="270"/>
      <c r="B11776" s="271"/>
      <c r="C11776" s="270"/>
      <c r="D11776" s="272"/>
      <c r="E11776" s="247"/>
      <c r="F11776" s="273"/>
      <c r="G11776" s="661"/>
      <c r="H11776" s="662"/>
    </row>
    <row r="11777" spans="1:8" s="240" customFormat="1">
      <c r="A11777" s="270"/>
      <c r="B11777" s="271"/>
      <c r="C11777" s="270"/>
      <c r="D11777" s="272"/>
      <c r="E11777" s="247"/>
      <c r="F11777" s="273"/>
      <c r="G11777" s="661"/>
      <c r="H11777" s="662"/>
    </row>
    <row r="11778" spans="1:8" s="240" customFormat="1">
      <c r="A11778" s="270"/>
      <c r="B11778" s="271"/>
      <c r="C11778" s="270"/>
      <c r="D11778" s="272"/>
      <c r="E11778" s="247"/>
      <c r="F11778" s="273"/>
      <c r="G11778" s="661"/>
      <c r="H11778" s="662"/>
    </row>
    <row r="11779" spans="1:8" s="240" customFormat="1">
      <c r="A11779" s="270"/>
      <c r="B11779" s="271"/>
      <c r="C11779" s="270"/>
      <c r="D11779" s="272"/>
      <c r="E11779" s="247"/>
      <c r="F11779" s="273"/>
      <c r="G11779" s="661"/>
      <c r="H11779" s="662"/>
    </row>
    <row r="11780" spans="1:8" s="240" customFormat="1">
      <c r="A11780" s="270"/>
      <c r="B11780" s="271"/>
      <c r="C11780" s="270"/>
      <c r="D11780" s="272"/>
      <c r="E11780" s="247"/>
      <c r="F11780" s="273"/>
      <c r="G11780" s="661"/>
      <c r="H11780" s="662"/>
    </row>
    <row r="11781" spans="1:8" s="240" customFormat="1">
      <c r="A11781" s="270"/>
      <c r="B11781" s="271"/>
      <c r="C11781" s="270"/>
      <c r="D11781" s="272"/>
      <c r="E11781" s="247"/>
      <c r="F11781" s="273"/>
      <c r="G11781" s="661"/>
      <c r="H11781" s="662"/>
    </row>
    <row r="11782" spans="1:8" s="240" customFormat="1">
      <c r="A11782" s="270"/>
      <c r="B11782" s="271"/>
      <c r="C11782" s="270"/>
      <c r="D11782" s="272"/>
      <c r="E11782" s="247"/>
      <c r="F11782" s="273"/>
      <c r="G11782" s="661"/>
      <c r="H11782" s="662"/>
    </row>
    <row r="11783" spans="1:8" s="240" customFormat="1">
      <c r="A11783" s="270"/>
      <c r="B11783" s="271"/>
      <c r="C11783" s="270"/>
      <c r="D11783" s="272"/>
      <c r="E11783" s="247"/>
      <c r="F11783" s="273"/>
      <c r="G11783" s="661"/>
      <c r="H11783" s="662"/>
    </row>
    <row r="11784" spans="1:8" s="240" customFormat="1">
      <c r="A11784" s="270"/>
      <c r="B11784" s="271"/>
      <c r="C11784" s="270"/>
      <c r="D11784" s="272"/>
      <c r="E11784" s="247"/>
      <c r="F11784" s="273"/>
      <c r="G11784" s="661"/>
      <c r="H11784" s="662"/>
    </row>
    <row r="11785" spans="1:8" s="240" customFormat="1">
      <c r="A11785" s="270"/>
      <c r="B11785" s="271"/>
      <c r="C11785" s="270"/>
      <c r="D11785" s="272"/>
      <c r="E11785" s="247"/>
      <c r="F11785" s="273"/>
      <c r="G11785" s="661"/>
      <c r="H11785" s="662"/>
    </row>
    <row r="11786" spans="1:8" s="240" customFormat="1">
      <c r="A11786" s="270"/>
      <c r="B11786" s="271"/>
      <c r="C11786" s="270"/>
      <c r="D11786" s="272"/>
      <c r="E11786" s="247"/>
      <c r="F11786" s="273"/>
      <c r="G11786" s="661"/>
      <c r="H11786" s="662"/>
    </row>
    <row r="11787" spans="1:8" s="240" customFormat="1">
      <c r="A11787" s="270"/>
      <c r="B11787" s="271"/>
      <c r="C11787" s="270"/>
      <c r="D11787" s="272"/>
      <c r="E11787" s="247"/>
      <c r="F11787" s="273"/>
      <c r="G11787" s="661"/>
      <c r="H11787" s="662"/>
    </row>
    <row r="11788" spans="1:8" s="240" customFormat="1">
      <c r="A11788" s="270"/>
      <c r="B11788" s="271"/>
      <c r="C11788" s="270"/>
      <c r="D11788" s="272"/>
      <c r="E11788" s="247"/>
      <c r="F11788" s="273"/>
      <c r="G11788" s="661"/>
      <c r="H11788" s="662"/>
    </row>
    <row r="11789" spans="1:8" s="240" customFormat="1">
      <c r="A11789" s="270"/>
      <c r="B11789" s="271"/>
      <c r="C11789" s="270"/>
      <c r="D11789" s="272"/>
      <c r="E11789" s="247"/>
      <c r="F11789" s="273"/>
      <c r="G11789" s="661"/>
      <c r="H11789" s="662"/>
    </row>
    <row r="11790" spans="1:8" s="240" customFormat="1">
      <c r="A11790" s="270"/>
      <c r="B11790" s="271"/>
      <c r="C11790" s="270"/>
      <c r="D11790" s="272"/>
      <c r="E11790" s="247"/>
      <c r="F11790" s="273"/>
      <c r="G11790" s="661"/>
      <c r="H11790" s="662"/>
    </row>
    <row r="11791" spans="1:8" s="240" customFormat="1">
      <c r="A11791" s="270"/>
      <c r="B11791" s="271"/>
      <c r="C11791" s="270"/>
      <c r="D11791" s="272"/>
      <c r="E11791" s="247"/>
      <c r="F11791" s="273"/>
      <c r="G11791" s="661"/>
      <c r="H11791" s="662"/>
    </row>
    <row r="11792" spans="1:8" s="240" customFormat="1">
      <c r="A11792" s="270"/>
      <c r="B11792" s="271"/>
      <c r="C11792" s="270"/>
      <c r="D11792" s="272"/>
      <c r="E11792" s="247"/>
      <c r="F11792" s="273"/>
      <c r="G11792" s="661"/>
      <c r="H11792" s="662"/>
    </row>
    <row r="11793" spans="1:8" s="240" customFormat="1">
      <c r="A11793" s="270"/>
      <c r="B11793" s="271"/>
      <c r="C11793" s="270"/>
      <c r="D11793" s="272"/>
      <c r="E11793" s="247"/>
      <c r="F11793" s="273"/>
      <c r="G11793" s="661"/>
      <c r="H11793" s="662"/>
    </row>
    <row r="11794" spans="1:8" s="240" customFormat="1">
      <c r="A11794" s="270"/>
      <c r="B11794" s="271"/>
      <c r="C11794" s="270"/>
      <c r="D11794" s="272"/>
      <c r="E11794" s="247"/>
      <c r="F11794" s="273"/>
      <c r="G11794" s="661"/>
      <c r="H11794" s="662"/>
    </row>
    <row r="11795" spans="1:8" s="240" customFormat="1">
      <c r="A11795" s="270"/>
      <c r="B11795" s="271"/>
      <c r="C11795" s="270"/>
      <c r="D11795" s="272"/>
      <c r="E11795" s="247"/>
      <c r="F11795" s="273"/>
      <c r="G11795" s="661"/>
      <c r="H11795" s="662"/>
    </row>
    <row r="11796" spans="1:8" s="240" customFormat="1">
      <c r="A11796" s="270"/>
      <c r="B11796" s="271"/>
      <c r="C11796" s="270"/>
      <c r="D11796" s="272"/>
      <c r="E11796" s="247"/>
      <c r="F11796" s="273"/>
      <c r="G11796" s="661"/>
      <c r="H11796" s="662"/>
    </row>
    <row r="11797" spans="1:8" s="240" customFormat="1">
      <c r="A11797" s="270"/>
      <c r="B11797" s="271"/>
      <c r="C11797" s="270"/>
      <c r="D11797" s="272"/>
      <c r="E11797" s="247"/>
      <c r="F11797" s="273"/>
      <c r="G11797" s="661"/>
      <c r="H11797" s="662"/>
    </row>
    <row r="11798" spans="1:8" s="240" customFormat="1">
      <c r="A11798" s="270"/>
      <c r="B11798" s="271"/>
      <c r="C11798" s="270"/>
      <c r="D11798" s="272"/>
      <c r="E11798" s="247"/>
      <c r="F11798" s="273"/>
      <c r="G11798" s="661"/>
      <c r="H11798" s="662"/>
    </row>
    <row r="11799" spans="1:8" s="240" customFormat="1">
      <c r="A11799" s="270"/>
      <c r="B11799" s="271"/>
      <c r="C11799" s="270"/>
      <c r="D11799" s="272"/>
      <c r="E11799" s="247"/>
      <c r="F11799" s="273"/>
      <c r="G11799" s="661"/>
      <c r="H11799" s="662"/>
    </row>
    <row r="11800" spans="1:8" s="240" customFormat="1">
      <c r="A11800" s="270"/>
      <c r="B11800" s="271"/>
      <c r="C11800" s="270"/>
      <c r="D11800" s="272"/>
      <c r="E11800" s="247"/>
      <c r="F11800" s="273"/>
      <c r="G11800" s="661"/>
      <c r="H11800" s="662"/>
    </row>
    <row r="11801" spans="1:8" s="240" customFormat="1">
      <c r="A11801" s="270"/>
      <c r="B11801" s="271"/>
      <c r="C11801" s="270"/>
      <c r="D11801" s="272"/>
      <c r="E11801" s="247"/>
      <c r="F11801" s="273"/>
      <c r="G11801" s="661"/>
      <c r="H11801" s="662"/>
    </row>
    <row r="11802" spans="1:8" s="240" customFormat="1">
      <c r="A11802" s="270"/>
      <c r="B11802" s="271"/>
      <c r="C11802" s="270"/>
      <c r="D11802" s="272"/>
      <c r="E11802" s="247"/>
      <c r="F11802" s="273"/>
      <c r="G11802" s="661"/>
      <c r="H11802" s="662"/>
    </row>
    <row r="11803" spans="1:8" s="240" customFormat="1">
      <c r="A11803" s="270"/>
      <c r="B11803" s="271"/>
      <c r="C11803" s="270"/>
      <c r="D11803" s="272"/>
      <c r="E11803" s="247"/>
      <c r="F11803" s="273"/>
      <c r="G11803" s="661"/>
      <c r="H11803" s="662"/>
    </row>
    <row r="11804" spans="1:8" s="240" customFormat="1">
      <c r="A11804" s="270"/>
      <c r="B11804" s="271"/>
      <c r="C11804" s="270"/>
      <c r="D11804" s="272"/>
      <c r="E11804" s="247"/>
      <c r="F11804" s="273"/>
      <c r="G11804" s="661"/>
      <c r="H11804" s="662"/>
    </row>
    <row r="11805" spans="1:8" s="240" customFormat="1">
      <c r="A11805" s="270"/>
      <c r="B11805" s="271"/>
      <c r="C11805" s="270"/>
      <c r="D11805" s="272"/>
      <c r="E11805" s="247"/>
      <c r="F11805" s="273"/>
      <c r="G11805" s="661"/>
      <c r="H11805" s="662"/>
    </row>
    <row r="11806" spans="1:8" s="240" customFormat="1">
      <c r="A11806" s="270"/>
      <c r="B11806" s="271"/>
      <c r="C11806" s="270"/>
      <c r="D11806" s="272"/>
      <c r="E11806" s="247"/>
      <c r="F11806" s="273"/>
      <c r="G11806" s="661"/>
      <c r="H11806" s="662"/>
    </row>
    <row r="11807" spans="1:8" s="240" customFormat="1">
      <c r="A11807" s="270"/>
      <c r="B11807" s="271"/>
      <c r="C11807" s="270"/>
      <c r="D11807" s="272"/>
      <c r="E11807" s="247"/>
      <c r="F11807" s="273"/>
      <c r="G11807" s="661"/>
      <c r="H11807" s="662"/>
    </row>
    <row r="11808" spans="1:8" s="240" customFormat="1">
      <c r="A11808" s="270"/>
      <c r="B11808" s="271"/>
      <c r="C11808" s="270"/>
      <c r="D11808" s="272"/>
      <c r="E11808" s="247"/>
      <c r="F11808" s="273"/>
      <c r="G11808" s="661"/>
      <c r="H11808" s="662"/>
    </row>
    <row r="11809" spans="1:8" s="240" customFormat="1">
      <c r="A11809" s="270"/>
      <c r="B11809" s="271"/>
      <c r="C11809" s="270"/>
      <c r="D11809" s="272"/>
      <c r="E11809" s="247"/>
      <c r="F11809" s="273"/>
      <c r="G11809" s="661"/>
      <c r="H11809" s="662"/>
    </row>
    <row r="11810" spans="1:8" s="240" customFormat="1">
      <c r="A11810" s="270"/>
      <c r="B11810" s="271"/>
      <c r="C11810" s="270"/>
      <c r="D11810" s="272"/>
      <c r="E11810" s="247"/>
      <c r="F11810" s="273"/>
      <c r="G11810" s="661"/>
      <c r="H11810" s="662"/>
    </row>
    <row r="11811" spans="1:8" s="240" customFormat="1">
      <c r="A11811" s="270"/>
      <c r="B11811" s="271"/>
      <c r="C11811" s="270"/>
      <c r="D11811" s="272"/>
      <c r="E11811" s="247"/>
      <c r="F11811" s="273"/>
      <c r="G11811" s="661"/>
      <c r="H11811" s="662"/>
    </row>
    <row r="11812" spans="1:8" s="240" customFormat="1">
      <c r="A11812" s="270"/>
      <c r="B11812" s="271"/>
      <c r="C11812" s="270"/>
      <c r="D11812" s="272"/>
      <c r="E11812" s="247"/>
      <c r="F11812" s="273"/>
      <c r="G11812" s="661"/>
      <c r="H11812" s="662"/>
    </row>
    <row r="11813" spans="1:8" s="240" customFormat="1">
      <c r="A11813" s="270"/>
      <c r="B11813" s="271"/>
      <c r="C11813" s="270"/>
      <c r="D11813" s="272"/>
      <c r="E11813" s="247"/>
      <c r="F11813" s="273"/>
      <c r="G11813" s="661"/>
      <c r="H11813" s="662"/>
    </row>
    <row r="11814" spans="1:8" s="240" customFormat="1">
      <c r="A11814" s="270"/>
      <c r="B11814" s="271"/>
      <c r="C11814" s="270"/>
      <c r="D11814" s="272"/>
      <c r="E11814" s="247"/>
      <c r="F11814" s="273"/>
      <c r="G11814" s="661"/>
      <c r="H11814" s="662"/>
    </row>
    <row r="11815" spans="1:8" s="240" customFormat="1">
      <c r="A11815" s="270"/>
      <c r="B11815" s="271"/>
      <c r="C11815" s="270"/>
      <c r="D11815" s="272"/>
      <c r="E11815" s="247"/>
      <c r="F11815" s="273"/>
      <c r="G11815" s="661"/>
      <c r="H11815" s="662"/>
    </row>
    <row r="11816" spans="1:8" s="240" customFormat="1">
      <c r="A11816" s="270"/>
      <c r="B11816" s="271"/>
      <c r="C11816" s="270"/>
      <c r="D11816" s="272"/>
      <c r="E11816" s="247"/>
      <c r="F11816" s="273"/>
      <c r="G11816" s="661"/>
      <c r="H11816" s="662"/>
    </row>
    <row r="11817" spans="1:8" s="240" customFormat="1">
      <c r="A11817" s="270"/>
      <c r="B11817" s="271"/>
      <c r="C11817" s="270"/>
      <c r="D11817" s="272"/>
      <c r="E11817" s="247"/>
      <c r="F11817" s="273"/>
      <c r="G11817" s="661"/>
      <c r="H11817" s="662"/>
    </row>
    <row r="11818" spans="1:8" s="240" customFormat="1">
      <c r="A11818" s="270"/>
      <c r="B11818" s="271"/>
      <c r="C11818" s="270"/>
      <c r="D11818" s="272"/>
      <c r="E11818" s="247"/>
      <c r="F11818" s="273"/>
      <c r="G11818" s="661"/>
      <c r="H11818" s="662"/>
    </row>
    <row r="11819" spans="1:8" s="240" customFormat="1">
      <c r="A11819" s="270"/>
      <c r="B11819" s="271"/>
      <c r="C11819" s="270"/>
      <c r="D11819" s="272"/>
      <c r="E11819" s="247"/>
      <c r="F11819" s="273"/>
      <c r="G11819" s="661"/>
      <c r="H11819" s="662"/>
    </row>
    <row r="11820" spans="1:8" s="240" customFormat="1">
      <c r="A11820" s="270"/>
      <c r="B11820" s="271"/>
      <c r="C11820" s="270"/>
      <c r="D11820" s="272"/>
      <c r="E11820" s="247"/>
      <c r="F11820" s="273"/>
      <c r="G11820" s="661"/>
      <c r="H11820" s="662"/>
    </row>
    <row r="11821" spans="1:8" s="240" customFormat="1">
      <c r="A11821" s="270"/>
      <c r="B11821" s="271"/>
      <c r="C11821" s="270"/>
      <c r="D11821" s="272"/>
      <c r="E11821" s="247"/>
      <c r="F11821" s="273"/>
      <c r="G11821" s="661"/>
      <c r="H11821" s="662"/>
    </row>
    <row r="11822" spans="1:8" s="240" customFormat="1">
      <c r="A11822" s="270"/>
      <c r="B11822" s="271"/>
      <c r="C11822" s="270"/>
      <c r="D11822" s="272"/>
      <c r="E11822" s="247"/>
      <c r="F11822" s="273"/>
      <c r="G11822" s="661"/>
      <c r="H11822" s="662"/>
    </row>
    <row r="11823" spans="1:8" s="240" customFormat="1">
      <c r="A11823" s="270"/>
      <c r="B11823" s="271"/>
      <c r="C11823" s="270"/>
      <c r="D11823" s="272"/>
      <c r="E11823" s="247"/>
      <c r="F11823" s="273"/>
      <c r="G11823" s="661"/>
      <c r="H11823" s="662"/>
    </row>
    <row r="11824" spans="1:8" s="240" customFormat="1">
      <c r="A11824" s="270"/>
      <c r="B11824" s="271"/>
      <c r="C11824" s="270"/>
      <c r="D11824" s="272"/>
      <c r="E11824" s="247"/>
      <c r="F11824" s="273"/>
      <c r="G11824" s="661"/>
      <c r="H11824" s="662"/>
    </row>
    <row r="11825" spans="1:8" s="240" customFormat="1">
      <c r="A11825" s="270"/>
      <c r="B11825" s="271"/>
      <c r="C11825" s="270"/>
      <c r="D11825" s="272"/>
      <c r="E11825" s="247"/>
      <c r="F11825" s="273"/>
      <c r="G11825" s="661"/>
      <c r="H11825" s="662"/>
    </row>
    <row r="11826" spans="1:8" s="240" customFormat="1">
      <c r="A11826" s="270"/>
      <c r="B11826" s="271"/>
      <c r="C11826" s="270"/>
      <c r="D11826" s="272"/>
      <c r="E11826" s="247"/>
      <c r="F11826" s="273"/>
      <c r="G11826" s="661"/>
      <c r="H11826" s="662"/>
    </row>
    <row r="11827" spans="1:8" s="240" customFormat="1">
      <c r="A11827" s="270"/>
      <c r="B11827" s="271"/>
      <c r="C11827" s="270"/>
      <c r="D11827" s="272"/>
      <c r="E11827" s="247"/>
      <c r="F11827" s="273"/>
      <c r="G11827" s="661"/>
      <c r="H11827" s="662"/>
    </row>
    <row r="11828" spans="1:8" s="240" customFormat="1">
      <c r="A11828" s="270"/>
      <c r="B11828" s="271"/>
      <c r="C11828" s="270"/>
      <c r="D11828" s="272"/>
      <c r="E11828" s="247"/>
      <c r="F11828" s="273"/>
      <c r="G11828" s="661"/>
      <c r="H11828" s="662"/>
    </row>
    <row r="11829" spans="1:8" s="240" customFormat="1">
      <c r="A11829" s="270"/>
      <c r="B11829" s="271"/>
      <c r="C11829" s="270"/>
      <c r="D11829" s="272"/>
      <c r="E11829" s="247"/>
      <c r="F11829" s="273"/>
      <c r="G11829" s="661"/>
      <c r="H11829" s="662"/>
    </row>
    <row r="11830" spans="1:8" s="240" customFormat="1">
      <c r="A11830" s="270"/>
      <c r="B11830" s="271"/>
      <c r="C11830" s="270"/>
      <c r="D11830" s="272"/>
      <c r="E11830" s="247"/>
      <c r="F11830" s="273"/>
      <c r="G11830" s="661"/>
      <c r="H11830" s="662"/>
    </row>
    <row r="11831" spans="1:8" s="240" customFormat="1">
      <c r="A11831" s="270"/>
      <c r="B11831" s="271"/>
      <c r="C11831" s="270"/>
      <c r="D11831" s="272"/>
      <c r="E11831" s="247"/>
      <c r="F11831" s="273"/>
      <c r="G11831" s="661"/>
      <c r="H11831" s="662"/>
    </row>
    <row r="11832" spans="1:8" s="240" customFormat="1">
      <c r="A11832" s="270"/>
      <c r="B11832" s="271"/>
      <c r="C11832" s="270"/>
      <c r="D11832" s="272"/>
      <c r="E11832" s="247"/>
      <c r="F11832" s="273"/>
      <c r="G11832" s="661"/>
      <c r="H11832" s="662"/>
    </row>
    <row r="11833" spans="1:8" s="240" customFormat="1">
      <c r="A11833" s="270"/>
      <c r="B11833" s="271"/>
      <c r="C11833" s="270"/>
      <c r="D11833" s="272"/>
      <c r="E11833" s="247"/>
      <c r="F11833" s="273"/>
      <c r="G11833" s="661"/>
      <c r="H11833" s="662"/>
    </row>
    <row r="11834" spans="1:8" s="240" customFormat="1">
      <c r="A11834" s="270"/>
      <c r="B11834" s="271"/>
      <c r="C11834" s="270"/>
      <c r="D11834" s="272"/>
      <c r="E11834" s="247"/>
      <c r="F11834" s="273"/>
      <c r="G11834" s="661"/>
      <c r="H11834" s="662"/>
    </row>
    <row r="11835" spans="1:8" s="240" customFormat="1">
      <c r="A11835" s="270"/>
      <c r="B11835" s="271"/>
      <c r="C11835" s="270"/>
      <c r="D11835" s="272"/>
      <c r="E11835" s="247"/>
      <c r="F11835" s="273"/>
      <c r="G11835" s="661"/>
      <c r="H11835" s="662"/>
    </row>
    <row r="11836" spans="1:8" s="240" customFormat="1">
      <c r="A11836" s="270"/>
      <c r="B11836" s="271"/>
      <c r="C11836" s="270"/>
      <c r="D11836" s="272"/>
      <c r="E11836" s="247"/>
      <c r="F11836" s="273"/>
      <c r="G11836" s="661"/>
      <c r="H11836" s="662"/>
    </row>
    <row r="11837" spans="1:8" s="240" customFormat="1">
      <c r="A11837" s="270"/>
      <c r="B11837" s="271"/>
      <c r="C11837" s="270"/>
      <c r="D11837" s="272"/>
      <c r="E11837" s="247"/>
      <c r="F11837" s="273"/>
      <c r="G11837" s="661"/>
      <c r="H11837" s="662"/>
    </row>
    <row r="11838" spans="1:8" s="240" customFormat="1">
      <c r="A11838" s="270"/>
      <c r="B11838" s="271"/>
      <c r="C11838" s="270"/>
      <c r="D11838" s="272"/>
      <c r="E11838" s="247"/>
      <c r="F11838" s="273"/>
      <c r="G11838" s="661"/>
      <c r="H11838" s="662"/>
    </row>
    <row r="11839" spans="1:8" s="240" customFormat="1">
      <c r="A11839" s="270"/>
      <c r="B11839" s="271"/>
      <c r="C11839" s="270"/>
      <c r="D11839" s="272"/>
      <c r="E11839" s="247"/>
      <c r="F11839" s="273"/>
      <c r="G11839" s="661"/>
      <c r="H11839" s="662"/>
    </row>
    <row r="11840" spans="1:8" s="240" customFormat="1">
      <c r="A11840" s="270"/>
      <c r="B11840" s="271"/>
      <c r="C11840" s="270"/>
      <c r="D11840" s="272"/>
      <c r="E11840" s="247"/>
      <c r="F11840" s="273"/>
      <c r="G11840" s="661"/>
      <c r="H11840" s="662"/>
    </row>
    <row r="11841" spans="1:8" s="240" customFormat="1">
      <c r="A11841" s="270"/>
      <c r="B11841" s="271"/>
      <c r="C11841" s="270"/>
      <c r="D11841" s="272"/>
      <c r="E11841" s="247"/>
      <c r="F11841" s="273"/>
      <c r="G11841" s="661"/>
      <c r="H11841" s="662"/>
    </row>
    <row r="11842" spans="1:8" s="240" customFormat="1">
      <c r="A11842" s="270"/>
      <c r="B11842" s="271"/>
      <c r="C11842" s="270"/>
      <c r="D11842" s="272"/>
      <c r="E11842" s="247"/>
      <c r="F11842" s="273"/>
      <c r="G11842" s="661"/>
      <c r="H11842" s="662"/>
    </row>
    <row r="11843" spans="1:8" s="240" customFormat="1">
      <c r="A11843" s="270"/>
      <c r="B11843" s="271"/>
      <c r="C11843" s="270"/>
      <c r="D11843" s="272"/>
      <c r="E11843" s="247"/>
      <c r="F11843" s="273"/>
      <c r="G11843" s="661"/>
      <c r="H11843" s="662"/>
    </row>
    <row r="11844" spans="1:8" s="240" customFormat="1">
      <c r="A11844" s="270"/>
      <c r="B11844" s="271"/>
      <c r="C11844" s="270"/>
      <c r="D11844" s="272"/>
      <c r="E11844" s="247"/>
      <c r="F11844" s="273"/>
      <c r="G11844" s="661"/>
      <c r="H11844" s="662"/>
    </row>
    <row r="11845" spans="1:8" s="240" customFormat="1">
      <c r="A11845" s="270"/>
      <c r="B11845" s="271"/>
      <c r="C11845" s="270"/>
      <c r="D11845" s="272"/>
      <c r="E11845" s="247"/>
      <c r="F11845" s="273"/>
      <c r="G11845" s="661"/>
      <c r="H11845" s="662"/>
    </row>
    <row r="11846" spans="1:8" s="240" customFormat="1">
      <c r="A11846" s="270"/>
      <c r="B11846" s="271"/>
      <c r="C11846" s="270"/>
      <c r="D11846" s="272"/>
      <c r="E11846" s="247"/>
      <c r="F11846" s="273"/>
      <c r="G11846" s="661"/>
      <c r="H11846" s="662"/>
    </row>
    <row r="11847" spans="1:8" s="240" customFormat="1">
      <c r="A11847" s="270"/>
      <c r="B11847" s="271"/>
      <c r="C11847" s="270"/>
      <c r="D11847" s="272"/>
      <c r="E11847" s="247"/>
      <c r="F11847" s="273"/>
      <c r="G11847" s="661"/>
      <c r="H11847" s="662"/>
    </row>
    <row r="11848" spans="1:8" s="240" customFormat="1">
      <c r="A11848" s="270"/>
      <c r="B11848" s="271"/>
      <c r="C11848" s="270"/>
      <c r="D11848" s="272"/>
      <c r="E11848" s="247"/>
      <c r="F11848" s="273"/>
      <c r="G11848" s="661"/>
      <c r="H11848" s="662"/>
    </row>
    <row r="11849" spans="1:8" s="240" customFormat="1">
      <c r="A11849" s="270"/>
      <c r="B11849" s="271"/>
      <c r="C11849" s="270"/>
      <c r="D11849" s="272"/>
      <c r="E11849" s="247"/>
      <c r="F11849" s="273"/>
      <c r="G11849" s="661"/>
      <c r="H11849" s="662"/>
    </row>
    <row r="11850" spans="1:8" s="240" customFormat="1">
      <c r="A11850" s="270"/>
      <c r="B11850" s="271"/>
      <c r="C11850" s="270"/>
      <c r="D11850" s="272"/>
      <c r="E11850" s="247"/>
      <c r="F11850" s="273"/>
      <c r="G11850" s="661"/>
      <c r="H11850" s="662"/>
    </row>
    <row r="11851" spans="1:8" s="240" customFormat="1">
      <c r="A11851" s="270"/>
      <c r="B11851" s="271"/>
      <c r="C11851" s="270"/>
      <c r="D11851" s="272"/>
      <c r="E11851" s="247"/>
      <c r="F11851" s="273"/>
      <c r="G11851" s="661"/>
      <c r="H11851" s="662"/>
    </row>
    <row r="11852" spans="1:8" s="240" customFormat="1">
      <c r="A11852" s="270"/>
      <c r="B11852" s="271"/>
      <c r="C11852" s="270"/>
      <c r="D11852" s="272"/>
      <c r="E11852" s="247"/>
      <c r="F11852" s="273"/>
      <c r="G11852" s="661"/>
      <c r="H11852" s="662"/>
    </row>
    <row r="11853" spans="1:8" s="240" customFormat="1">
      <c r="A11853" s="270"/>
      <c r="B11853" s="271"/>
      <c r="C11853" s="270"/>
      <c r="D11853" s="272"/>
      <c r="E11853" s="247"/>
      <c r="F11853" s="273"/>
      <c r="G11853" s="661"/>
      <c r="H11853" s="662"/>
    </row>
    <row r="11854" spans="1:8" s="240" customFormat="1">
      <c r="A11854" s="270"/>
      <c r="B11854" s="271"/>
      <c r="C11854" s="270"/>
      <c r="D11854" s="272"/>
      <c r="E11854" s="247"/>
      <c r="F11854" s="273"/>
      <c r="G11854" s="661"/>
      <c r="H11854" s="662"/>
    </row>
    <row r="11855" spans="1:8" s="240" customFormat="1">
      <c r="A11855" s="270"/>
      <c r="B11855" s="271"/>
      <c r="C11855" s="270"/>
      <c r="D11855" s="272"/>
      <c r="E11855" s="247"/>
      <c r="F11855" s="273"/>
      <c r="G11855" s="661"/>
      <c r="H11855" s="662"/>
    </row>
    <row r="11856" spans="1:8" s="240" customFormat="1">
      <c r="A11856" s="270"/>
      <c r="B11856" s="271"/>
      <c r="C11856" s="270"/>
      <c r="D11856" s="272"/>
      <c r="E11856" s="247"/>
      <c r="F11856" s="273"/>
      <c r="G11856" s="661"/>
      <c r="H11856" s="662"/>
    </row>
    <row r="11857" spans="1:8" s="240" customFormat="1">
      <c r="A11857" s="270"/>
      <c r="B11857" s="271"/>
      <c r="C11857" s="270"/>
      <c r="D11857" s="272"/>
      <c r="E11857" s="247"/>
      <c r="F11857" s="273"/>
      <c r="G11857" s="661"/>
      <c r="H11857" s="662"/>
    </row>
    <row r="11858" spans="1:8" s="240" customFormat="1">
      <c r="A11858" s="270"/>
      <c r="B11858" s="271"/>
      <c r="C11858" s="270"/>
      <c r="D11858" s="272"/>
      <c r="E11858" s="247"/>
      <c r="F11858" s="273"/>
      <c r="G11858" s="661"/>
      <c r="H11858" s="662"/>
    </row>
    <row r="11859" spans="1:8" s="240" customFormat="1">
      <c r="A11859" s="270"/>
      <c r="B11859" s="271"/>
      <c r="C11859" s="270"/>
      <c r="D11859" s="272"/>
      <c r="E11859" s="247"/>
      <c r="F11859" s="273"/>
      <c r="G11859" s="661"/>
      <c r="H11859" s="662"/>
    </row>
    <row r="11860" spans="1:8" s="240" customFormat="1">
      <c r="A11860" s="270"/>
      <c r="B11860" s="271"/>
      <c r="C11860" s="270"/>
      <c r="D11860" s="272"/>
      <c r="E11860" s="247"/>
      <c r="F11860" s="273"/>
      <c r="G11860" s="661"/>
      <c r="H11860" s="662"/>
    </row>
    <row r="11861" spans="1:8" s="240" customFormat="1">
      <c r="A11861" s="270"/>
      <c r="B11861" s="271"/>
      <c r="C11861" s="270"/>
      <c r="D11861" s="272"/>
      <c r="E11861" s="247"/>
      <c r="F11861" s="273"/>
      <c r="G11861" s="661"/>
      <c r="H11861" s="662"/>
    </row>
    <row r="11862" spans="1:8" s="240" customFormat="1">
      <c r="A11862" s="270"/>
      <c r="B11862" s="271"/>
      <c r="C11862" s="270"/>
      <c r="D11862" s="272"/>
      <c r="E11862" s="247"/>
      <c r="F11862" s="273"/>
      <c r="G11862" s="661"/>
      <c r="H11862" s="662"/>
    </row>
    <row r="11863" spans="1:8" s="240" customFormat="1">
      <c r="A11863" s="270"/>
      <c r="B11863" s="271"/>
      <c r="C11863" s="270"/>
      <c r="D11863" s="272"/>
      <c r="E11863" s="247"/>
      <c r="F11863" s="273"/>
      <c r="G11863" s="661"/>
      <c r="H11863" s="662"/>
    </row>
    <row r="11864" spans="1:8" s="240" customFormat="1">
      <c r="A11864" s="270"/>
      <c r="B11864" s="271"/>
      <c r="C11864" s="270"/>
      <c r="D11864" s="272"/>
      <c r="E11864" s="247"/>
      <c r="F11864" s="273"/>
      <c r="G11864" s="661"/>
      <c r="H11864" s="662"/>
    </row>
    <row r="11865" spans="1:8" s="240" customFormat="1">
      <c r="A11865" s="270"/>
      <c r="B11865" s="271"/>
      <c r="C11865" s="270"/>
      <c r="D11865" s="272"/>
      <c r="E11865" s="247"/>
      <c r="F11865" s="273"/>
      <c r="G11865" s="661"/>
      <c r="H11865" s="662"/>
    </row>
    <row r="11866" spans="1:8" s="240" customFormat="1">
      <c r="A11866" s="270"/>
      <c r="B11866" s="271"/>
      <c r="C11866" s="270"/>
      <c r="D11866" s="272"/>
      <c r="E11866" s="247"/>
      <c r="F11866" s="273"/>
      <c r="G11866" s="661"/>
      <c r="H11866" s="662"/>
    </row>
    <row r="11867" spans="1:8" s="240" customFormat="1">
      <c r="A11867" s="270"/>
      <c r="B11867" s="271"/>
      <c r="C11867" s="270"/>
      <c r="D11867" s="272"/>
      <c r="E11867" s="247"/>
      <c r="F11867" s="273"/>
      <c r="G11867" s="661"/>
      <c r="H11867" s="662"/>
    </row>
    <row r="11868" spans="1:8" s="240" customFormat="1">
      <c r="A11868" s="270"/>
      <c r="B11868" s="271"/>
      <c r="C11868" s="270"/>
      <c r="D11868" s="272"/>
      <c r="E11868" s="247"/>
      <c r="F11868" s="273"/>
      <c r="G11868" s="661"/>
      <c r="H11868" s="662"/>
    </row>
    <row r="11869" spans="1:8" s="240" customFormat="1">
      <c r="A11869" s="270"/>
      <c r="B11869" s="271"/>
      <c r="C11869" s="270"/>
      <c r="D11869" s="272"/>
      <c r="E11869" s="247"/>
      <c r="F11869" s="273"/>
      <c r="G11869" s="661"/>
      <c r="H11869" s="662"/>
    </row>
    <row r="11870" spans="1:8" s="240" customFormat="1">
      <c r="A11870" s="270"/>
      <c r="B11870" s="271"/>
      <c r="C11870" s="270"/>
      <c r="D11870" s="272"/>
      <c r="E11870" s="247"/>
      <c r="F11870" s="273"/>
      <c r="G11870" s="661"/>
      <c r="H11870" s="662"/>
    </row>
    <row r="11871" spans="1:8" s="240" customFormat="1">
      <c r="A11871" s="270"/>
      <c r="B11871" s="271"/>
      <c r="C11871" s="270"/>
      <c r="D11871" s="272"/>
      <c r="E11871" s="247"/>
      <c r="F11871" s="273"/>
      <c r="G11871" s="661"/>
      <c r="H11871" s="662"/>
    </row>
    <row r="11872" spans="1:8" s="240" customFormat="1">
      <c r="A11872" s="270"/>
      <c r="B11872" s="271"/>
      <c r="C11872" s="270"/>
      <c r="D11872" s="272"/>
      <c r="E11872" s="247"/>
      <c r="F11872" s="273"/>
      <c r="G11872" s="661"/>
      <c r="H11872" s="662"/>
    </row>
    <row r="11873" spans="1:8" s="240" customFormat="1">
      <c r="A11873" s="270"/>
      <c r="B11873" s="271"/>
      <c r="C11873" s="270"/>
      <c r="D11873" s="272"/>
      <c r="E11873" s="247"/>
      <c r="F11873" s="273"/>
      <c r="G11873" s="661"/>
      <c r="H11873" s="662"/>
    </row>
    <row r="11874" spans="1:8" s="240" customFormat="1">
      <c r="A11874" s="270"/>
      <c r="B11874" s="271"/>
      <c r="C11874" s="270"/>
      <c r="D11874" s="272"/>
      <c r="E11874" s="247"/>
      <c r="F11874" s="273"/>
      <c r="G11874" s="661"/>
      <c r="H11874" s="662"/>
    </row>
    <row r="11875" spans="1:8" s="240" customFormat="1">
      <c r="A11875" s="270"/>
      <c r="B11875" s="271"/>
      <c r="C11875" s="270"/>
      <c r="D11875" s="272"/>
      <c r="E11875" s="247"/>
      <c r="F11875" s="273"/>
      <c r="G11875" s="661"/>
      <c r="H11875" s="662"/>
    </row>
    <row r="11876" spans="1:8" s="240" customFormat="1">
      <c r="A11876" s="270"/>
      <c r="B11876" s="271"/>
      <c r="C11876" s="270"/>
      <c r="D11876" s="272"/>
      <c r="E11876" s="247"/>
      <c r="F11876" s="273"/>
      <c r="G11876" s="661"/>
      <c r="H11876" s="662"/>
    </row>
    <row r="11877" spans="1:8" s="240" customFormat="1">
      <c r="A11877" s="270"/>
      <c r="B11877" s="271"/>
      <c r="C11877" s="270"/>
      <c r="D11877" s="272"/>
      <c r="E11877" s="247"/>
      <c r="F11877" s="273"/>
      <c r="G11877" s="661"/>
      <c r="H11877" s="662"/>
    </row>
    <row r="11878" spans="1:8" s="240" customFormat="1">
      <c r="A11878" s="270"/>
      <c r="B11878" s="271"/>
      <c r="C11878" s="270"/>
      <c r="D11878" s="272"/>
      <c r="E11878" s="247"/>
      <c r="F11878" s="273"/>
      <c r="G11878" s="661"/>
      <c r="H11878" s="662"/>
    </row>
    <row r="11879" spans="1:8" s="240" customFormat="1">
      <c r="A11879" s="270"/>
      <c r="B11879" s="271"/>
      <c r="C11879" s="270"/>
      <c r="D11879" s="272"/>
      <c r="E11879" s="247"/>
      <c r="F11879" s="273"/>
      <c r="G11879" s="661"/>
      <c r="H11879" s="662"/>
    </row>
    <row r="11880" spans="1:8" s="240" customFormat="1">
      <c r="A11880" s="270"/>
      <c r="B11880" s="271"/>
      <c r="C11880" s="270"/>
      <c r="D11880" s="272"/>
      <c r="E11880" s="247"/>
      <c r="F11880" s="273"/>
      <c r="G11880" s="661"/>
      <c r="H11880" s="662"/>
    </row>
    <row r="11881" spans="1:8" s="240" customFormat="1">
      <c r="A11881" s="270"/>
      <c r="B11881" s="271"/>
      <c r="C11881" s="270"/>
      <c r="D11881" s="272"/>
      <c r="E11881" s="247"/>
      <c r="F11881" s="273"/>
      <c r="G11881" s="661"/>
      <c r="H11881" s="662"/>
    </row>
    <row r="11882" spans="1:8" s="240" customFormat="1">
      <c r="A11882" s="270"/>
      <c r="B11882" s="271"/>
      <c r="C11882" s="270"/>
      <c r="D11882" s="272"/>
      <c r="E11882" s="247"/>
      <c r="F11882" s="273"/>
      <c r="G11882" s="661"/>
      <c r="H11882" s="662"/>
    </row>
    <row r="11883" spans="1:8" s="240" customFormat="1">
      <c r="A11883" s="270"/>
      <c r="B11883" s="271"/>
      <c r="C11883" s="270"/>
      <c r="D11883" s="272"/>
      <c r="E11883" s="247"/>
      <c r="F11883" s="273"/>
      <c r="G11883" s="661"/>
      <c r="H11883" s="662"/>
    </row>
    <row r="11884" spans="1:8" s="240" customFormat="1">
      <c r="A11884" s="270"/>
      <c r="B11884" s="271"/>
      <c r="C11884" s="270"/>
      <c r="D11884" s="272"/>
      <c r="E11884" s="247"/>
      <c r="F11884" s="273"/>
      <c r="G11884" s="661"/>
      <c r="H11884" s="662"/>
    </row>
    <row r="11885" spans="1:8" s="240" customFormat="1">
      <c r="A11885" s="270"/>
      <c r="B11885" s="271"/>
      <c r="C11885" s="270"/>
      <c r="D11885" s="272"/>
      <c r="E11885" s="247"/>
      <c r="F11885" s="273"/>
      <c r="G11885" s="661"/>
      <c r="H11885" s="662"/>
    </row>
    <row r="11886" spans="1:8" s="240" customFormat="1">
      <c r="A11886" s="270"/>
      <c r="B11886" s="271"/>
      <c r="C11886" s="270"/>
      <c r="D11886" s="272"/>
      <c r="E11886" s="247"/>
      <c r="F11886" s="273"/>
      <c r="G11886" s="661"/>
      <c r="H11886" s="662"/>
    </row>
    <row r="11887" spans="1:8" s="240" customFormat="1">
      <c r="A11887" s="270"/>
      <c r="B11887" s="271"/>
      <c r="C11887" s="270"/>
      <c r="D11887" s="272"/>
      <c r="E11887" s="247"/>
      <c r="F11887" s="273"/>
      <c r="G11887" s="661"/>
      <c r="H11887" s="662"/>
    </row>
    <row r="11888" spans="1:8" s="240" customFormat="1">
      <c r="A11888" s="270"/>
      <c r="B11888" s="271"/>
      <c r="C11888" s="270"/>
      <c r="D11888" s="272"/>
      <c r="E11888" s="247"/>
      <c r="F11888" s="273"/>
      <c r="G11888" s="661"/>
      <c r="H11888" s="662"/>
    </row>
    <row r="11889" spans="1:8" s="240" customFormat="1">
      <c r="A11889" s="270"/>
      <c r="B11889" s="271"/>
      <c r="C11889" s="270"/>
      <c r="D11889" s="272"/>
      <c r="E11889" s="247"/>
      <c r="F11889" s="273"/>
      <c r="G11889" s="661"/>
      <c r="H11889" s="662"/>
    </row>
    <row r="11890" spans="1:8" s="240" customFormat="1">
      <c r="A11890" s="270"/>
      <c r="B11890" s="271"/>
      <c r="C11890" s="270"/>
      <c r="D11890" s="272"/>
      <c r="E11890" s="247"/>
      <c r="F11890" s="273"/>
      <c r="G11890" s="661"/>
      <c r="H11890" s="662"/>
    </row>
    <row r="11891" spans="1:8" s="240" customFormat="1">
      <c r="A11891" s="270"/>
      <c r="B11891" s="271"/>
      <c r="C11891" s="270"/>
      <c r="D11891" s="272"/>
      <c r="E11891" s="247"/>
      <c r="F11891" s="273"/>
      <c r="G11891" s="661"/>
      <c r="H11891" s="662"/>
    </row>
    <row r="11892" spans="1:8" s="240" customFormat="1">
      <c r="A11892" s="270"/>
      <c r="B11892" s="271"/>
      <c r="C11892" s="270"/>
      <c r="D11892" s="272"/>
      <c r="E11892" s="247"/>
      <c r="F11892" s="273"/>
      <c r="G11892" s="661"/>
      <c r="H11892" s="662"/>
    </row>
    <row r="11893" spans="1:8" s="240" customFormat="1">
      <c r="A11893" s="270"/>
      <c r="B11893" s="271"/>
      <c r="C11893" s="270"/>
      <c r="D11893" s="272"/>
      <c r="E11893" s="247"/>
      <c r="F11893" s="273"/>
      <c r="G11893" s="661"/>
      <c r="H11893" s="662"/>
    </row>
    <row r="11894" spans="1:8" s="240" customFormat="1">
      <c r="A11894" s="270"/>
      <c r="B11894" s="271"/>
      <c r="C11894" s="270"/>
      <c r="D11894" s="272"/>
      <c r="E11894" s="247"/>
      <c r="F11894" s="273"/>
      <c r="G11894" s="661"/>
      <c r="H11894" s="662"/>
    </row>
    <row r="11895" spans="1:8" s="240" customFormat="1">
      <c r="A11895" s="270"/>
      <c r="B11895" s="271"/>
      <c r="C11895" s="270"/>
      <c r="D11895" s="272"/>
      <c r="E11895" s="247"/>
      <c r="F11895" s="273"/>
      <c r="G11895" s="661"/>
      <c r="H11895" s="662"/>
    </row>
    <row r="11896" spans="1:8" s="240" customFormat="1">
      <c r="A11896" s="270"/>
      <c r="B11896" s="271"/>
      <c r="C11896" s="270"/>
      <c r="D11896" s="272"/>
      <c r="E11896" s="247"/>
      <c r="F11896" s="273"/>
      <c r="G11896" s="661"/>
      <c r="H11896" s="662"/>
    </row>
    <row r="11897" spans="1:8" s="240" customFormat="1">
      <c r="A11897" s="270"/>
      <c r="B11897" s="271"/>
      <c r="C11897" s="270"/>
      <c r="D11897" s="272"/>
      <c r="E11897" s="247"/>
      <c r="F11897" s="273"/>
      <c r="G11897" s="661"/>
      <c r="H11897" s="662"/>
    </row>
    <row r="11898" spans="1:8" s="240" customFormat="1">
      <c r="A11898" s="270"/>
      <c r="B11898" s="271"/>
      <c r="C11898" s="270"/>
      <c r="D11898" s="272"/>
      <c r="E11898" s="247"/>
      <c r="F11898" s="273"/>
      <c r="G11898" s="661"/>
      <c r="H11898" s="662"/>
    </row>
    <row r="11899" spans="1:8" s="240" customFormat="1">
      <c r="A11899" s="270"/>
      <c r="B11899" s="271"/>
      <c r="C11899" s="270"/>
      <c r="D11899" s="272"/>
      <c r="E11899" s="247"/>
      <c r="F11899" s="273"/>
      <c r="G11899" s="661"/>
      <c r="H11899" s="662"/>
    </row>
    <row r="11900" spans="1:8" s="240" customFormat="1">
      <c r="A11900" s="270"/>
      <c r="B11900" s="271"/>
      <c r="C11900" s="270"/>
      <c r="D11900" s="272"/>
      <c r="E11900" s="247"/>
      <c r="F11900" s="273"/>
      <c r="G11900" s="661"/>
      <c r="H11900" s="662"/>
    </row>
    <row r="11901" spans="1:8" s="240" customFormat="1">
      <c r="A11901" s="270"/>
      <c r="B11901" s="271"/>
      <c r="C11901" s="270"/>
      <c r="D11901" s="272"/>
      <c r="E11901" s="247"/>
      <c r="F11901" s="273"/>
      <c r="G11901" s="661"/>
      <c r="H11901" s="662"/>
    </row>
    <row r="11902" spans="1:8" s="240" customFormat="1">
      <c r="A11902" s="270"/>
      <c r="B11902" s="271"/>
      <c r="C11902" s="270"/>
      <c r="D11902" s="272"/>
      <c r="E11902" s="247"/>
      <c r="F11902" s="273"/>
      <c r="G11902" s="661"/>
      <c r="H11902" s="662"/>
    </row>
    <row r="11903" spans="1:8" s="240" customFormat="1">
      <c r="A11903" s="270"/>
      <c r="B11903" s="271"/>
      <c r="C11903" s="270"/>
      <c r="D11903" s="272"/>
      <c r="E11903" s="247"/>
      <c r="F11903" s="273"/>
      <c r="G11903" s="661"/>
      <c r="H11903" s="662"/>
    </row>
    <row r="11904" spans="1:8" s="240" customFormat="1">
      <c r="A11904" s="270"/>
      <c r="B11904" s="271"/>
      <c r="C11904" s="270"/>
      <c r="D11904" s="272"/>
      <c r="E11904" s="247"/>
      <c r="F11904" s="273"/>
      <c r="G11904" s="661"/>
      <c r="H11904" s="662"/>
    </row>
    <row r="11905" spans="1:8" s="240" customFormat="1">
      <c r="A11905" s="270"/>
      <c r="B11905" s="271"/>
      <c r="C11905" s="270"/>
      <c r="D11905" s="272"/>
      <c r="E11905" s="247"/>
      <c r="F11905" s="273"/>
      <c r="G11905" s="661"/>
      <c r="H11905" s="662"/>
    </row>
    <row r="11906" spans="1:8" s="240" customFormat="1">
      <c r="A11906" s="270"/>
      <c r="B11906" s="271"/>
      <c r="C11906" s="270"/>
      <c r="D11906" s="272"/>
      <c r="E11906" s="247"/>
      <c r="F11906" s="273"/>
      <c r="G11906" s="661"/>
      <c r="H11906" s="662"/>
    </row>
    <row r="11907" spans="1:8" s="240" customFormat="1">
      <c r="A11907" s="270"/>
      <c r="B11907" s="271"/>
      <c r="C11907" s="270"/>
      <c r="D11907" s="272"/>
      <c r="E11907" s="247"/>
      <c r="F11907" s="273"/>
      <c r="G11907" s="661"/>
      <c r="H11907" s="662"/>
    </row>
    <row r="11908" spans="1:8" s="240" customFormat="1">
      <c r="A11908" s="270"/>
      <c r="B11908" s="271"/>
      <c r="C11908" s="270"/>
      <c r="D11908" s="272"/>
      <c r="E11908" s="247"/>
      <c r="F11908" s="273"/>
      <c r="G11908" s="661"/>
      <c r="H11908" s="662"/>
    </row>
    <row r="11909" spans="1:8" s="240" customFormat="1">
      <c r="A11909" s="270"/>
      <c r="B11909" s="271"/>
      <c r="C11909" s="270"/>
      <c r="D11909" s="272"/>
      <c r="E11909" s="247"/>
      <c r="F11909" s="273"/>
      <c r="G11909" s="661"/>
      <c r="H11909" s="662"/>
    </row>
    <row r="11910" spans="1:8" s="240" customFormat="1">
      <c r="A11910" s="270"/>
      <c r="B11910" s="271"/>
      <c r="C11910" s="270"/>
      <c r="D11910" s="272"/>
      <c r="E11910" s="247"/>
      <c r="F11910" s="273"/>
      <c r="G11910" s="661"/>
      <c r="H11910" s="662"/>
    </row>
    <row r="11911" spans="1:8" s="240" customFormat="1">
      <c r="A11911" s="270"/>
      <c r="B11911" s="271"/>
      <c r="C11911" s="270"/>
      <c r="D11911" s="272"/>
      <c r="E11911" s="247"/>
      <c r="F11911" s="273"/>
      <c r="G11911" s="661"/>
      <c r="H11911" s="662"/>
    </row>
    <row r="11912" spans="1:8" s="240" customFormat="1">
      <c r="A11912" s="270"/>
      <c r="B11912" s="271"/>
      <c r="C11912" s="270"/>
      <c r="D11912" s="272"/>
      <c r="E11912" s="247"/>
      <c r="F11912" s="273"/>
      <c r="G11912" s="661"/>
      <c r="H11912" s="662"/>
    </row>
    <row r="11913" spans="1:8" s="240" customFormat="1">
      <c r="A11913" s="270"/>
      <c r="B11913" s="271"/>
      <c r="C11913" s="270"/>
      <c r="D11913" s="272"/>
      <c r="E11913" s="247"/>
      <c r="F11913" s="273"/>
      <c r="G11913" s="661"/>
      <c r="H11913" s="662"/>
    </row>
    <row r="11914" spans="1:8" s="240" customFormat="1">
      <c r="A11914" s="270"/>
      <c r="B11914" s="271"/>
      <c r="C11914" s="270"/>
      <c r="D11914" s="272"/>
      <c r="E11914" s="247"/>
      <c r="F11914" s="273"/>
      <c r="G11914" s="661"/>
      <c r="H11914" s="662"/>
    </row>
    <row r="11915" spans="1:8" s="240" customFormat="1">
      <c r="A11915" s="270"/>
      <c r="B11915" s="271"/>
      <c r="C11915" s="270"/>
      <c r="D11915" s="272"/>
      <c r="E11915" s="247"/>
      <c r="F11915" s="273"/>
      <c r="G11915" s="661"/>
      <c r="H11915" s="662"/>
    </row>
    <row r="11916" spans="1:8" s="240" customFormat="1">
      <c r="A11916" s="270"/>
      <c r="B11916" s="271"/>
      <c r="C11916" s="270"/>
      <c r="D11916" s="272"/>
      <c r="E11916" s="247"/>
      <c r="F11916" s="273"/>
      <c r="G11916" s="661"/>
      <c r="H11916" s="662"/>
    </row>
    <row r="11917" spans="1:8" s="240" customFormat="1">
      <c r="A11917" s="270"/>
      <c r="B11917" s="271"/>
      <c r="C11917" s="270"/>
      <c r="D11917" s="272"/>
      <c r="E11917" s="247"/>
      <c r="F11917" s="273"/>
      <c r="G11917" s="661"/>
      <c r="H11917" s="662"/>
    </row>
    <row r="11918" spans="1:8" s="240" customFormat="1">
      <c r="A11918" s="270"/>
      <c r="B11918" s="271"/>
      <c r="C11918" s="270"/>
      <c r="D11918" s="272"/>
      <c r="E11918" s="247"/>
      <c r="F11918" s="273"/>
      <c r="G11918" s="661"/>
      <c r="H11918" s="662"/>
    </row>
    <row r="11919" spans="1:8" s="240" customFormat="1">
      <c r="A11919" s="270"/>
      <c r="B11919" s="271"/>
      <c r="C11919" s="270"/>
      <c r="D11919" s="272"/>
      <c r="E11919" s="247"/>
      <c r="F11919" s="273"/>
      <c r="G11919" s="661"/>
      <c r="H11919" s="662"/>
    </row>
    <row r="11920" spans="1:8" s="240" customFormat="1">
      <c r="A11920" s="270"/>
      <c r="B11920" s="271"/>
      <c r="C11920" s="270"/>
      <c r="D11920" s="272"/>
      <c r="E11920" s="247"/>
      <c r="F11920" s="273"/>
      <c r="G11920" s="661"/>
      <c r="H11920" s="662"/>
    </row>
    <row r="11921" spans="1:8" s="240" customFormat="1">
      <c r="A11921" s="270"/>
      <c r="B11921" s="271"/>
      <c r="C11921" s="270"/>
      <c r="D11921" s="272"/>
      <c r="E11921" s="247"/>
      <c r="F11921" s="273"/>
      <c r="G11921" s="661"/>
      <c r="H11921" s="662"/>
    </row>
    <row r="11922" spans="1:8" s="240" customFormat="1">
      <c r="A11922" s="270"/>
      <c r="B11922" s="271"/>
      <c r="C11922" s="270"/>
      <c r="D11922" s="272"/>
      <c r="E11922" s="247"/>
      <c r="F11922" s="273"/>
      <c r="G11922" s="661"/>
      <c r="H11922" s="662"/>
    </row>
    <row r="11923" spans="1:8" s="240" customFormat="1">
      <c r="A11923" s="270"/>
      <c r="B11923" s="271"/>
      <c r="C11923" s="270"/>
      <c r="D11923" s="272"/>
      <c r="E11923" s="247"/>
      <c r="F11923" s="273"/>
      <c r="G11923" s="661"/>
      <c r="H11923" s="662"/>
    </row>
    <row r="11924" spans="1:8" s="240" customFormat="1">
      <c r="A11924" s="270"/>
      <c r="B11924" s="271"/>
      <c r="C11924" s="270"/>
      <c r="D11924" s="272"/>
      <c r="E11924" s="247"/>
      <c r="F11924" s="273"/>
      <c r="G11924" s="661"/>
      <c r="H11924" s="662"/>
    </row>
    <row r="11925" spans="1:8" s="240" customFormat="1">
      <c r="A11925" s="270"/>
      <c r="B11925" s="271"/>
      <c r="C11925" s="270"/>
      <c r="D11925" s="272"/>
      <c r="E11925" s="247"/>
      <c r="F11925" s="273"/>
      <c r="G11925" s="661"/>
      <c r="H11925" s="662"/>
    </row>
    <row r="11926" spans="1:8" s="240" customFormat="1">
      <c r="A11926" s="270"/>
      <c r="B11926" s="271"/>
      <c r="C11926" s="270"/>
      <c r="D11926" s="272"/>
      <c r="E11926" s="247"/>
      <c r="F11926" s="273"/>
      <c r="G11926" s="661"/>
      <c r="H11926" s="662"/>
    </row>
    <row r="11927" spans="1:8" s="240" customFormat="1">
      <c r="A11927" s="270"/>
      <c r="B11927" s="271"/>
      <c r="C11927" s="270"/>
      <c r="D11927" s="272"/>
      <c r="E11927" s="247"/>
      <c r="F11927" s="273"/>
      <c r="G11927" s="661"/>
      <c r="H11927" s="662"/>
    </row>
    <row r="11928" spans="1:8" s="240" customFormat="1">
      <c r="A11928" s="270"/>
      <c r="B11928" s="271"/>
      <c r="C11928" s="270"/>
      <c r="D11928" s="272"/>
      <c r="E11928" s="247"/>
      <c r="F11928" s="273"/>
      <c r="G11928" s="661"/>
      <c r="H11928" s="662"/>
    </row>
    <row r="11929" spans="1:8" s="240" customFormat="1">
      <c r="A11929" s="270"/>
      <c r="B11929" s="271"/>
      <c r="C11929" s="270"/>
      <c r="D11929" s="272"/>
      <c r="E11929" s="247"/>
      <c r="F11929" s="273"/>
      <c r="G11929" s="661"/>
      <c r="H11929" s="662"/>
    </row>
    <row r="11930" spans="1:8" s="240" customFormat="1">
      <c r="A11930" s="270"/>
      <c r="B11930" s="271"/>
      <c r="C11930" s="270"/>
      <c r="D11930" s="272"/>
      <c r="E11930" s="247"/>
      <c r="F11930" s="273"/>
      <c r="G11930" s="661"/>
      <c r="H11930" s="662"/>
    </row>
    <row r="11931" spans="1:8" s="240" customFormat="1">
      <c r="A11931" s="270"/>
      <c r="B11931" s="271"/>
      <c r="C11931" s="270"/>
      <c r="D11931" s="272"/>
      <c r="E11931" s="247"/>
      <c r="F11931" s="273"/>
      <c r="G11931" s="661"/>
      <c r="H11931" s="662"/>
    </row>
    <row r="11932" spans="1:8" s="240" customFormat="1">
      <c r="A11932" s="270"/>
      <c r="B11932" s="271"/>
      <c r="C11932" s="270"/>
      <c r="D11932" s="272"/>
      <c r="E11932" s="247"/>
      <c r="F11932" s="273"/>
      <c r="G11932" s="661"/>
      <c r="H11932" s="662"/>
    </row>
    <row r="11933" spans="1:8" s="240" customFormat="1">
      <c r="A11933" s="270"/>
      <c r="B11933" s="271"/>
      <c r="C11933" s="270"/>
      <c r="D11933" s="272"/>
      <c r="E11933" s="247"/>
      <c r="F11933" s="273"/>
      <c r="G11933" s="661"/>
      <c r="H11933" s="662"/>
    </row>
    <row r="11934" spans="1:8" s="240" customFormat="1">
      <c r="A11934" s="270"/>
      <c r="B11934" s="271"/>
      <c r="C11934" s="270"/>
      <c r="D11934" s="272"/>
      <c r="E11934" s="247"/>
      <c r="F11934" s="273"/>
      <c r="G11934" s="661"/>
      <c r="H11934" s="662"/>
    </row>
    <row r="11935" spans="1:8" s="240" customFormat="1">
      <c r="A11935" s="270"/>
      <c r="B11935" s="271"/>
      <c r="C11935" s="270"/>
      <c r="D11935" s="272"/>
      <c r="E11935" s="247"/>
      <c r="F11935" s="273"/>
      <c r="G11935" s="661"/>
      <c r="H11935" s="662"/>
    </row>
    <row r="11936" spans="1:8" s="240" customFormat="1">
      <c r="A11936" s="270"/>
      <c r="B11936" s="271"/>
      <c r="C11936" s="270"/>
      <c r="D11936" s="272"/>
      <c r="E11936" s="247"/>
      <c r="F11936" s="273"/>
      <c r="G11936" s="661"/>
      <c r="H11936" s="662"/>
    </row>
    <row r="11937" spans="1:8" s="240" customFormat="1">
      <c r="A11937" s="270"/>
      <c r="B11937" s="271"/>
      <c r="C11937" s="270"/>
      <c r="D11937" s="272"/>
      <c r="E11937" s="247"/>
      <c r="F11937" s="273"/>
      <c r="G11937" s="661"/>
      <c r="H11937" s="662"/>
    </row>
    <row r="11938" spans="1:8" s="240" customFormat="1">
      <c r="A11938" s="270"/>
      <c r="B11938" s="271"/>
      <c r="C11938" s="270"/>
      <c r="D11938" s="272"/>
      <c r="E11938" s="247"/>
      <c r="F11938" s="273"/>
      <c r="G11938" s="661"/>
      <c r="H11938" s="662"/>
    </row>
    <row r="11939" spans="1:8" s="240" customFormat="1">
      <c r="A11939" s="270"/>
      <c r="B11939" s="271"/>
      <c r="C11939" s="270"/>
      <c r="D11939" s="272"/>
      <c r="E11939" s="247"/>
      <c r="F11939" s="273"/>
      <c r="G11939" s="661"/>
      <c r="H11939" s="662"/>
    </row>
    <row r="11940" spans="1:8" s="240" customFormat="1">
      <c r="A11940" s="270"/>
      <c r="B11940" s="271"/>
      <c r="C11940" s="270"/>
      <c r="D11940" s="272"/>
      <c r="E11940" s="247"/>
      <c r="F11940" s="273"/>
      <c r="G11940" s="661"/>
      <c r="H11940" s="662"/>
    </row>
    <row r="11941" spans="1:8" s="240" customFormat="1">
      <c r="A11941" s="270"/>
      <c r="B11941" s="271"/>
      <c r="C11941" s="270"/>
      <c r="D11941" s="272"/>
      <c r="E11941" s="247"/>
      <c r="F11941" s="273"/>
      <c r="G11941" s="661"/>
      <c r="H11941" s="662"/>
    </row>
    <row r="11942" spans="1:8" s="240" customFormat="1">
      <c r="A11942" s="270"/>
      <c r="B11942" s="271"/>
      <c r="C11942" s="270"/>
      <c r="D11942" s="272"/>
      <c r="E11942" s="247"/>
      <c r="F11942" s="273"/>
      <c r="G11942" s="661"/>
      <c r="H11942" s="662"/>
    </row>
    <row r="11943" spans="1:8" s="240" customFormat="1">
      <c r="A11943" s="270"/>
      <c r="B11943" s="271"/>
      <c r="C11943" s="270"/>
      <c r="D11943" s="272"/>
      <c r="E11943" s="247"/>
      <c r="F11943" s="273"/>
      <c r="G11943" s="661"/>
      <c r="H11943" s="662"/>
    </row>
    <row r="11944" spans="1:8" s="240" customFormat="1">
      <c r="A11944" s="270"/>
      <c r="B11944" s="271"/>
      <c r="C11944" s="270"/>
      <c r="D11944" s="272"/>
      <c r="E11944" s="247"/>
      <c r="F11944" s="273"/>
      <c r="G11944" s="661"/>
      <c r="H11944" s="662"/>
    </row>
    <row r="11945" spans="1:8" s="240" customFormat="1">
      <c r="A11945" s="270"/>
      <c r="B11945" s="271"/>
      <c r="C11945" s="270"/>
      <c r="D11945" s="272"/>
      <c r="E11945" s="247"/>
      <c r="F11945" s="273"/>
      <c r="G11945" s="661"/>
      <c r="H11945" s="662"/>
    </row>
    <row r="11946" spans="1:8" s="240" customFormat="1">
      <c r="A11946" s="270"/>
      <c r="B11946" s="271"/>
      <c r="C11946" s="270"/>
      <c r="D11946" s="272"/>
      <c r="E11946" s="247"/>
      <c r="F11946" s="273"/>
      <c r="G11946" s="661"/>
      <c r="H11946" s="662"/>
    </row>
    <row r="11947" spans="1:8" s="240" customFormat="1">
      <c r="A11947" s="270"/>
      <c r="B11947" s="271"/>
      <c r="C11947" s="270"/>
      <c r="D11947" s="272"/>
      <c r="E11947" s="247"/>
      <c r="F11947" s="273"/>
      <c r="G11947" s="661"/>
      <c r="H11947" s="662"/>
    </row>
    <row r="11948" spans="1:8" s="240" customFormat="1">
      <c r="A11948" s="270"/>
      <c r="B11948" s="271"/>
      <c r="C11948" s="270"/>
      <c r="D11948" s="272"/>
      <c r="E11948" s="247"/>
      <c r="F11948" s="273"/>
      <c r="G11948" s="661"/>
      <c r="H11948" s="662"/>
    </row>
    <row r="11949" spans="1:8" s="240" customFormat="1">
      <c r="A11949" s="270"/>
      <c r="B11949" s="271"/>
      <c r="C11949" s="270"/>
      <c r="D11949" s="272"/>
      <c r="E11949" s="247"/>
      <c r="F11949" s="273"/>
      <c r="G11949" s="661"/>
      <c r="H11949" s="662"/>
    </row>
    <row r="11950" spans="1:8" s="240" customFormat="1">
      <c r="A11950" s="270"/>
      <c r="B11950" s="271"/>
      <c r="C11950" s="270"/>
      <c r="D11950" s="272"/>
      <c r="E11950" s="247"/>
      <c r="F11950" s="273"/>
      <c r="G11950" s="661"/>
      <c r="H11950" s="662"/>
    </row>
    <row r="11951" spans="1:8" s="240" customFormat="1">
      <c r="A11951" s="270"/>
      <c r="B11951" s="271"/>
      <c r="C11951" s="270"/>
      <c r="D11951" s="272"/>
      <c r="E11951" s="247"/>
      <c r="F11951" s="273"/>
      <c r="G11951" s="661"/>
      <c r="H11951" s="662"/>
    </row>
    <row r="11952" spans="1:8" s="240" customFormat="1">
      <c r="A11952" s="270"/>
      <c r="B11952" s="271"/>
      <c r="C11952" s="270"/>
      <c r="D11952" s="272"/>
      <c r="E11952" s="247"/>
      <c r="F11952" s="273"/>
      <c r="G11952" s="661"/>
      <c r="H11952" s="662"/>
    </row>
    <row r="11953" spans="1:8" s="240" customFormat="1">
      <c r="A11953" s="270"/>
      <c r="B11953" s="271"/>
      <c r="C11953" s="270"/>
      <c r="D11953" s="272"/>
      <c r="E11953" s="247"/>
      <c r="F11953" s="273"/>
      <c r="G11953" s="661"/>
      <c r="H11953" s="662"/>
    </row>
    <row r="11954" spans="1:8" s="240" customFormat="1">
      <c r="A11954" s="270"/>
      <c r="B11954" s="271"/>
      <c r="C11954" s="270"/>
      <c r="D11954" s="272"/>
      <c r="E11954" s="247"/>
      <c r="F11954" s="273"/>
      <c r="G11954" s="661"/>
      <c r="H11954" s="662"/>
    </row>
    <row r="11955" spans="1:8" s="240" customFormat="1">
      <c r="A11955" s="270"/>
      <c r="B11955" s="271"/>
      <c r="C11955" s="270"/>
      <c r="D11955" s="272"/>
      <c r="E11955" s="247"/>
      <c r="F11955" s="273"/>
      <c r="G11955" s="661"/>
      <c r="H11955" s="662"/>
    </row>
    <row r="11956" spans="1:8" s="240" customFormat="1">
      <c r="A11956" s="270"/>
      <c r="B11956" s="271"/>
      <c r="C11956" s="270"/>
      <c r="D11956" s="272"/>
      <c r="E11956" s="247"/>
      <c r="F11956" s="273"/>
      <c r="G11956" s="661"/>
      <c r="H11956" s="662"/>
    </row>
    <row r="11957" spans="1:8" s="240" customFormat="1">
      <c r="A11957" s="270"/>
      <c r="B11957" s="271"/>
      <c r="C11957" s="270"/>
      <c r="D11957" s="272"/>
      <c r="E11957" s="247"/>
      <c r="F11957" s="273"/>
      <c r="G11957" s="661"/>
      <c r="H11957" s="662"/>
    </row>
    <row r="11958" spans="1:8" s="240" customFormat="1">
      <c r="A11958" s="270"/>
      <c r="B11958" s="271"/>
      <c r="C11958" s="270"/>
      <c r="D11958" s="272"/>
      <c r="E11958" s="247"/>
      <c r="F11958" s="273"/>
      <c r="G11958" s="661"/>
      <c r="H11958" s="662"/>
    </row>
    <row r="11959" spans="1:8" s="240" customFormat="1">
      <c r="A11959" s="270"/>
      <c r="B11959" s="271"/>
      <c r="C11959" s="270"/>
      <c r="D11959" s="272"/>
      <c r="E11959" s="247"/>
      <c r="F11959" s="273"/>
      <c r="G11959" s="661"/>
      <c r="H11959" s="662"/>
    </row>
    <row r="11960" spans="1:8" s="240" customFormat="1">
      <c r="A11960" s="270"/>
      <c r="B11960" s="271"/>
      <c r="C11960" s="270"/>
      <c r="D11960" s="272"/>
      <c r="E11960" s="247"/>
      <c r="F11960" s="273"/>
      <c r="G11960" s="661"/>
      <c r="H11960" s="662"/>
    </row>
    <row r="11961" spans="1:8" s="240" customFormat="1">
      <c r="A11961" s="270"/>
      <c r="B11961" s="271"/>
      <c r="C11961" s="270"/>
      <c r="D11961" s="272"/>
      <c r="E11961" s="247"/>
      <c r="F11961" s="273"/>
      <c r="G11961" s="661"/>
      <c r="H11961" s="662"/>
    </row>
    <row r="11962" spans="1:8" s="240" customFormat="1">
      <c r="A11962" s="270"/>
      <c r="B11962" s="271"/>
      <c r="C11962" s="270"/>
      <c r="D11962" s="272"/>
      <c r="E11962" s="247"/>
      <c r="F11962" s="273"/>
      <c r="G11962" s="661"/>
      <c r="H11962" s="662"/>
    </row>
    <row r="11963" spans="1:8" s="240" customFormat="1">
      <c r="A11963" s="270"/>
      <c r="B11963" s="271"/>
      <c r="C11963" s="270"/>
      <c r="D11963" s="272"/>
      <c r="E11963" s="247"/>
      <c r="F11963" s="273"/>
      <c r="G11963" s="661"/>
      <c r="H11963" s="662"/>
    </row>
    <row r="11964" spans="1:8" s="240" customFormat="1">
      <c r="A11964" s="270"/>
      <c r="B11964" s="271"/>
      <c r="C11964" s="270"/>
      <c r="D11964" s="272"/>
      <c r="E11964" s="247"/>
      <c r="F11964" s="273"/>
      <c r="G11964" s="661"/>
      <c r="H11964" s="662"/>
    </row>
    <row r="11965" spans="1:8" s="240" customFormat="1">
      <c r="A11965" s="270"/>
      <c r="B11965" s="271"/>
      <c r="C11965" s="270"/>
      <c r="D11965" s="272"/>
      <c r="E11965" s="247"/>
      <c r="F11965" s="273"/>
      <c r="G11965" s="661"/>
      <c r="H11965" s="662"/>
    </row>
    <row r="11966" spans="1:8" s="240" customFormat="1">
      <c r="A11966" s="270"/>
      <c r="B11966" s="271"/>
      <c r="C11966" s="270"/>
      <c r="D11966" s="272"/>
      <c r="E11966" s="247"/>
      <c r="F11966" s="273"/>
      <c r="G11966" s="661"/>
      <c r="H11966" s="662"/>
    </row>
    <row r="11967" spans="1:8" s="240" customFormat="1">
      <c r="A11967" s="270"/>
      <c r="B11967" s="271"/>
      <c r="C11967" s="270"/>
      <c r="D11967" s="272"/>
      <c r="E11967" s="247"/>
      <c r="F11967" s="273"/>
      <c r="G11967" s="661"/>
      <c r="H11967" s="662"/>
    </row>
    <row r="11968" spans="1:8" s="240" customFormat="1">
      <c r="A11968" s="270"/>
      <c r="B11968" s="271"/>
      <c r="C11968" s="270"/>
      <c r="D11968" s="272"/>
      <c r="E11968" s="247"/>
      <c r="F11968" s="273"/>
      <c r="G11968" s="661"/>
      <c r="H11968" s="662"/>
    </row>
    <row r="11969" spans="1:8" s="240" customFormat="1">
      <c r="A11969" s="270"/>
      <c r="B11969" s="271"/>
      <c r="C11969" s="270"/>
      <c r="D11969" s="272"/>
      <c r="E11969" s="247"/>
      <c r="F11969" s="273"/>
      <c r="G11969" s="661"/>
      <c r="H11969" s="662"/>
    </row>
    <row r="11970" spans="1:8" s="240" customFormat="1">
      <c r="A11970" s="270"/>
      <c r="B11970" s="271"/>
      <c r="C11970" s="270"/>
      <c r="D11970" s="272"/>
      <c r="E11970" s="247"/>
      <c r="F11970" s="273"/>
      <c r="G11970" s="661"/>
      <c r="H11970" s="662"/>
    </row>
    <row r="11971" spans="1:8" s="240" customFormat="1">
      <c r="A11971" s="270"/>
      <c r="B11971" s="271"/>
      <c r="C11971" s="270"/>
      <c r="D11971" s="272"/>
      <c r="E11971" s="247"/>
      <c r="F11971" s="273"/>
      <c r="G11971" s="661"/>
      <c r="H11971" s="662"/>
    </row>
    <row r="11972" spans="1:8" s="240" customFormat="1">
      <c r="A11972" s="270"/>
      <c r="B11972" s="271"/>
      <c r="C11972" s="270"/>
      <c r="D11972" s="272"/>
      <c r="E11972" s="247"/>
      <c r="F11972" s="273"/>
      <c r="G11972" s="661"/>
      <c r="H11972" s="662"/>
    </row>
    <row r="11973" spans="1:8" s="240" customFormat="1">
      <c r="A11973" s="270"/>
      <c r="B11973" s="271"/>
      <c r="C11973" s="270"/>
      <c r="D11973" s="272"/>
      <c r="E11973" s="247"/>
      <c r="F11973" s="273"/>
      <c r="G11973" s="661"/>
      <c r="H11973" s="662"/>
    </row>
    <row r="11974" spans="1:8" s="240" customFormat="1">
      <c r="A11974" s="270"/>
      <c r="B11974" s="271"/>
      <c r="C11974" s="270"/>
      <c r="D11974" s="272"/>
      <c r="E11974" s="247"/>
      <c r="F11974" s="273"/>
      <c r="G11974" s="661"/>
      <c r="H11974" s="662"/>
    </row>
    <row r="11975" spans="1:8" s="240" customFormat="1">
      <c r="A11975" s="270"/>
      <c r="B11975" s="271"/>
      <c r="C11975" s="270"/>
      <c r="D11975" s="272"/>
      <c r="E11975" s="247"/>
      <c r="F11975" s="273"/>
      <c r="G11975" s="661"/>
      <c r="H11975" s="662"/>
    </row>
    <row r="11976" spans="1:8" s="240" customFormat="1">
      <c r="A11976" s="270"/>
      <c r="B11976" s="271"/>
      <c r="C11976" s="270"/>
      <c r="D11976" s="272"/>
      <c r="E11976" s="247"/>
      <c r="F11976" s="273"/>
      <c r="G11976" s="661"/>
      <c r="H11976" s="662"/>
    </row>
    <row r="11977" spans="1:8" s="240" customFormat="1">
      <c r="A11977" s="270"/>
      <c r="B11977" s="271"/>
      <c r="C11977" s="270"/>
      <c r="D11977" s="272"/>
      <c r="E11977" s="247"/>
      <c r="F11977" s="273"/>
      <c r="G11977" s="661"/>
      <c r="H11977" s="662"/>
    </row>
    <row r="11978" spans="1:8" s="240" customFormat="1">
      <c r="A11978" s="270"/>
      <c r="B11978" s="271"/>
      <c r="C11978" s="270"/>
      <c r="D11978" s="272"/>
      <c r="E11978" s="247"/>
      <c r="F11978" s="273"/>
      <c r="G11978" s="661"/>
      <c r="H11978" s="662"/>
    </row>
    <row r="11979" spans="1:8" s="240" customFormat="1">
      <c r="A11979" s="270"/>
      <c r="B11979" s="271"/>
      <c r="C11979" s="270"/>
      <c r="D11979" s="272"/>
      <c r="E11979" s="247"/>
      <c r="F11979" s="273"/>
      <c r="G11979" s="661"/>
      <c r="H11979" s="662"/>
    </row>
    <row r="11980" spans="1:8" s="240" customFormat="1">
      <c r="A11980" s="270"/>
      <c r="B11980" s="271"/>
      <c r="C11980" s="270"/>
      <c r="D11980" s="272"/>
      <c r="E11980" s="247"/>
      <c r="F11980" s="273"/>
      <c r="G11980" s="661"/>
      <c r="H11980" s="662"/>
    </row>
    <row r="11981" spans="1:8" s="240" customFormat="1">
      <c r="A11981" s="270"/>
      <c r="B11981" s="271"/>
      <c r="C11981" s="270"/>
      <c r="D11981" s="272"/>
      <c r="E11981" s="247"/>
      <c r="F11981" s="273"/>
      <c r="G11981" s="661"/>
      <c r="H11981" s="662"/>
    </row>
    <row r="11982" spans="1:8" s="240" customFormat="1">
      <c r="A11982" s="270"/>
      <c r="B11982" s="271"/>
      <c r="C11982" s="270"/>
      <c r="D11982" s="272"/>
      <c r="E11982" s="247"/>
      <c r="F11982" s="273"/>
      <c r="G11982" s="661"/>
      <c r="H11982" s="662"/>
    </row>
    <row r="11983" spans="1:8" s="240" customFormat="1">
      <c r="A11983" s="270"/>
      <c r="B11983" s="271"/>
      <c r="C11983" s="270"/>
      <c r="D11983" s="272"/>
      <c r="E11983" s="247"/>
      <c r="F11983" s="273"/>
      <c r="G11983" s="661"/>
      <c r="H11983" s="662"/>
    </row>
    <row r="11984" spans="1:8" s="240" customFormat="1">
      <c r="A11984" s="270"/>
      <c r="B11984" s="271"/>
      <c r="C11984" s="270"/>
      <c r="D11984" s="272"/>
      <c r="E11984" s="247"/>
      <c r="F11984" s="273"/>
      <c r="G11984" s="661"/>
      <c r="H11984" s="662"/>
    </row>
    <row r="11985" spans="1:8" s="240" customFormat="1">
      <c r="A11985" s="270"/>
      <c r="B11985" s="271"/>
      <c r="C11985" s="270"/>
      <c r="D11985" s="272"/>
      <c r="E11985" s="247"/>
      <c r="F11985" s="273"/>
      <c r="G11985" s="661"/>
      <c r="H11985" s="662"/>
    </row>
    <row r="11986" spans="1:8" s="240" customFormat="1">
      <c r="A11986" s="270"/>
      <c r="B11986" s="271"/>
      <c r="C11986" s="270"/>
      <c r="D11986" s="272"/>
      <c r="E11986" s="247"/>
      <c r="F11986" s="273"/>
      <c r="G11986" s="661"/>
      <c r="H11986" s="662"/>
    </row>
    <row r="11987" spans="1:8" s="240" customFormat="1">
      <c r="A11987" s="270"/>
      <c r="B11987" s="271"/>
      <c r="C11987" s="270"/>
      <c r="D11987" s="272"/>
      <c r="E11987" s="247"/>
      <c r="F11987" s="273"/>
      <c r="G11987" s="661"/>
      <c r="H11987" s="662"/>
    </row>
    <row r="11988" spans="1:8" s="240" customFormat="1">
      <c r="A11988" s="270"/>
      <c r="B11988" s="271"/>
      <c r="C11988" s="270"/>
      <c r="D11988" s="272"/>
      <c r="E11988" s="247"/>
      <c r="F11988" s="273"/>
      <c r="G11988" s="661"/>
      <c r="H11988" s="662"/>
    </row>
    <row r="11989" spans="1:8" s="240" customFormat="1">
      <c r="A11989" s="270"/>
      <c r="B11989" s="271"/>
      <c r="C11989" s="270"/>
      <c r="D11989" s="272"/>
      <c r="E11989" s="247"/>
      <c r="F11989" s="273"/>
      <c r="G11989" s="661"/>
      <c r="H11989" s="662"/>
    </row>
    <row r="11990" spans="1:8" s="240" customFormat="1">
      <c r="A11990" s="270"/>
      <c r="B11990" s="271"/>
      <c r="C11990" s="270"/>
      <c r="D11990" s="272"/>
      <c r="E11990" s="247"/>
      <c r="F11990" s="273"/>
      <c r="G11990" s="661"/>
      <c r="H11990" s="662"/>
    </row>
    <row r="11991" spans="1:8" s="240" customFormat="1">
      <c r="A11991" s="270"/>
      <c r="B11991" s="271"/>
      <c r="C11991" s="270"/>
      <c r="D11991" s="272"/>
      <c r="E11991" s="247"/>
      <c r="F11991" s="273"/>
      <c r="G11991" s="661"/>
      <c r="H11991" s="662"/>
    </row>
    <row r="11992" spans="1:8" s="240" customFormat="1">
      <c r="A11992" s="270"/>
      <c r="B11992" s="271"/>
      <c r="C11992" s="270"/>
      <c r="D11992" s="272"/>
      <c r="E11992" s="247"/>
      <c r="F11992" s="273"/>
      <c r="G11992" s="661"/>
      <c r="H11992" s="662"/>
    </row>
    <row r="11993" spans="1:8" s="240" customFormat="1">
      <c r="A11993" s="270"/>
      <c r="B11993" s="271"/>
      <c r="C11993" s="270"/>
      <c r="D11993" s="272"/>
      <c r="E11993" s="247"/>
      <c r="F11993" s="273"/>
      <c r="G11993" s="661"/>
      <c r="H11993" s="662"/>
    </row>
    <row r="11994" spans="1:8" s="240" customFormat="1">
      <c r="A11994" s="270"/>
      <c r="B11994" s="271"/>
      <c r="C11994" s="270"/>
      <c r="D11994" s="272"/>
      <c r="E11994" s="247"/>
      <c r="F11994" s="273"/>
      <c r="G11994" s="661"/>
      <c r="H11994" s="662"/>
    </row>
    <row r="11995" spans="1:8" s="240" customFormat="1">
      <c r="A11995" s="270"/>
      <c r="B11995" s="271"/>
      <c r="C11995" s="270"/>
      <c r="D11995" s="272"/>
      <c r="E11995" s="247"/>
      <c r="F11995" s="273"/>
      <c r="G11995" s="661"/>
      <c r="H11995" s="662"/>
    </row>
    <row r="11996" spans="1:8" s="240" customFormat="1">
      <c r="A11996" s="270"/>
      <c r="B11996" s="271"/>
      <c r="C11996" s="270"/>
      <c r="D11996" s="272"/>
      <c r="E11996" s="247"/>
      <c r="F11996" s="273"/>
      <c r="G11996" s="661"/>
      <c r="H11996" s="662"/>
    </row>
    <row r="11997" spans="1:8" s="240" customFormat="1">
      <c r="A11997" s="270"/>
      <c r="B11997" s="271"/>
      <c r="C11997" s="270"/>
      <c r="D11997" s="272"/>
      <c r="E11997" s="247"/>
      <c r="F11997" s="273"/>
      <c r="G11997" s="661"/>
      <c r="H11997" s="662"/>
    </row>
    <row r="11998" spans="1:8" s="240" customFormat="1">
      <c r="A11998" s="270"/>
      <c r="B11998" s="271"/>
      <c r="C11998" s="270"/>
      <c r="D11998" s="272"/>
      <c r="E11998" s="247"/>
      <c r="F11998" s="273"/>
      <c r="G11998" s="661"/>
      <c r="H11998" s="662"/>
    </row>
    <row r="11999" spans="1:8" s="240" customFormat="1">
      <c r="A11999" s="270"/>
      <c r="B11999" s="271"/>
      <c r="C11999" s="270"/>
      <c r="D11999" s="272"/>
      <c r="E11999" s="247"/>
      <c r="F11999" s="273"/>
      <c r="G11999" s="661"/>
      <c r="H11999" s="662"/>
    </row>
    <row r="12000" spans="1:8" s="240" customFormat="1">
      <c r="A12000" s="270"/>
      <c r="B12000" s="271"/>
      <c r="C12000" s="270"/>
      <c r="D12000" s="272"/>
      <c r="E12000" s="247"/>
      <c r="F12000" s="273"/>
      <c r="G12000" s="661"/>
      <c r="H12000" s="662"/>
    </row>
    <row r="12001" spans="1:8" s="240" customFormat="1">
      <c r="A12001" s="270"/>
      <c r="B12001" s="271"/>
      <c r="C12001" s="270"/>
      <c r="D12001" s="272"/>
      <c r="E12001" s="247"/>
      <c r="F12001" s="273"/>
      <c r="G12001" s="661"/>
      <c r="H12001" s="662"/>
    </row>
    <row r="12002" spans="1:8" s="240" customFormat="1">
      <c r="A12002" s="270"/>
      <c r="B12002" s="271"/>
      <c r="C12002" s="270"/>
      <c r="D12002" s="272"/>
      <c r="E12002" s="247"/>
      <c r="F12002" s="273"/>
      <c r="G12002" s="661"/>
      <c r="H12002" s="662"/>
    </row>
    <row r="12003" spans="1:8" s="240" customFormat="1">
      <c r="A12003" s="270"/>
      <c r="B12003" s="271"/>
      <c r="C12003" s="270"/>
      <c r="D12003" s="272"/>
      <c r="E12003" s="247"/>
      <c r="F12003" s="273"/>
      <c r="G12003" s="661"/>
      <c r="H12003" s="662"/>
    </row>
    <row r="12004" spans="1:8" s="240" customFormat="1">
      <c r="A12004" s="270"/>
      <c r="B12004" s="271"/>
      <c r="C12004" s="270"/>
      <c r="D12004" s="272"/>
      <c r="E12004" s="247"/>
      <c r="F12004" s="273"/>
      <c r="G12004" s="661"/>
      <c r="H12004" s="662"/>
    </row>
    <row r="12005" spans="1:8" s="240" customFormat="1">
      <c r="A12005" s="270"/>
      <c r="B12005" s="271"/>
      <c r="C12005" s="270"/>
      <c r="D12005" s="272"/>
      <c r="E12005" s="247"/>
      <c r="F12005" s="273"/>
      <c r="G12005" s="661"/>
      <c r="H12005" s="662"/>
    </row>
    <row r="12006" spans="1:8" s="240" customFormat="1">
      <c r="A12006" s="270"/>
      <c r="B12006" s="271"/>
      <c r="C12006" s="270"/>
      <c r="D12006" s="272"/>
      <c r="E12006" s="247"/>
      <c r="F12006" s="273"/>
      <c r="G12006" s="661"/>
      <c r="H12006" s="662"/>
    </row>
    <row r="12007" spans="1:8" s="240" customFormat="1">
      <c r="A12007" s="270"/>
      <c r="B12007" s="271"/>
      <c r="C12007" s="270"/>
      <c r="D12007" s="272"/>
      <c r="E12007" s="247"/>
      <c r="F12007" s="273"/>
      <c r="G12007" s="661"/>
      <c r="H12007" s="662"/>
    </row>
    <row r="12008" spans="1:8" s="240" customFormat="1">
      <c r="A12008" s="270"/>
      <c r="B12008" s="271"/>
      <c r="C12008" s="270"/>
      <c r="D12008" s="272"/>
      <c r="E12008" s="247"/>
      <c r="F12008" s="273"/>
      <c r="G12008" s="661"/>
      <c r="H12008" s="662"/>
    </row>
    <row r="12009" spans="1:8" s="240" customFormat="1">
      <c r="A12009" s="270"/>
      <c r="B12009" s="271"/>
      <c r="C12009" s="270"/>
      <c r="D12009" s="272"/>
      <c r="E12009" s="247"/>
      <c r="F12009" s="273"/>
      <c r="G12009" s="661"/>
      <c r="H12009" s="662"/>
    </row>
    <row r="12010" spans="1:8" s="240" customFormat="1">
      <c r="A12010" s="270"/>
      <c r="B12010" s="271"/>
      <c r="C12010" s="270"/>
      <c r="D12010" s="272"/>
      <c r="E12010" s="247"/>
      <c r="F12010" s="273"/>
      <c r="G12010" s="661"/>
      <c r="H12010" s="662"/>
    </row>
    <row r="12011" spans="1:8" s="240" customFormat="1">
      <c r="A12011" s="270"/>
      <c r="B12011" s="271"/>
      <c r="C12011" s="270"/>
      <c r="D12011" s="272"/>
      <c r="E12011" s="247"/>
      <c r="F12011" s="273"/>
      <c r="G12011" s="661"/>
      <c r="H12011" s="662"/>
    </row>
    <row r="12012" spans="1:8" s="240" customFormat="1">
      <c r="A12012" s="270"/>
      <c r="B12012" s="271"/>
      <c r="C12012" s="270"/>
      <c r="D12012" s="272"/>
      <c r="E12012" s="247"/>
      <c r="F12012" s="273"/>
      <c r="G12012" s="661"/>
      <c r="H12012" s="662"/>
    </row>
    <row r="12013" spans="1:8" s="240" customFormat="1">
      <c r="A12013" s="270"/>
      <c r="B12013" s="271"/>
      <c r="C12013" s="270"/>
      <c r="D12013" s="272"/>
      <c r="E12013" s="247"/>
      <c r="F12013" s="273"/>
      <c r="G12013" s="661"/>
      <c r="H12013" s="662"/>
    </row>
    <row r="12014" spans="1:8" s="240" customFormat="1">
      <c r="A12014" s="270"/>
      <c r="B12014" s="271"/>
      <c r="C12014" s="270"/>
      <c r="D12014" s="272"/>
      <c r="E12014" s="247"/>
      <c r="F12014" s="273"/>
      <c r="G12014" s="661"/>
      <c r="H12014" s="662"/>
    </row>
    <row r="12015" spans="1:8" s="240" customFormat="1">
      <c r="A12015" s="270"/>
      <c r="B12015" s="271"/>
      <c r="C12015" s="270"/>
      <c r="D12015" s="272"/>
      <c r="E12015" s="247"/>
      <c r="F12015" s="273"/>
      <c r="G12015" s="661"/>
      <c r="H12015" s="662"/>
    </row>
    <row r="12016" spans="1:8" s="240" customFormat="1">
      <c r="A12016" s="270"/>
      <c r="B12016" s="271"/>
      <c r="C12016" s="270"/>
      <c r="D12016" s="272"/>
      <c r="E12016" s="247"/>
      <c r="F12016" s="273"/>
      <c r="G12016" s="661"/>
      <c r="H12016" s="662"/>
    </row>
    <row r="12017" spans="1:8" s="240" customFormat="1">
      <c r="A12017" s="270"/>
      <c r="B12017" s="271"/>
      <c r="C12017" s="270"/>
      <c r="D12017" s="272"/>
      <c r="E12017" s="247"/>
      <c r="F12017" s="273"/>
      <c r="G12017" s="661"/>
      <c r="H12017" s="662"/>
    </row>
    <row r="12018" spans="1:8" s="240" customFormat="1">
      <c r="A12018" s="270"/>
      <c r="B12018" s="271"/>
      <c r="C12018" s="270"/>
      <c r="D12018" s="272"/>
      <c r="E12018" s="247"/>
      <c r="F12018" s="273"/>
      <c r="G12018" s="661"/>
      <c r="H12018" s="662"/>
    </row>
    <row r="12019" spans="1:8" s="240" customFormat="1">
      <c r="A12019" s="270"/>
      <c r="B12019" s="271"/>
      <c r="C12019" s="270"/>
      <c r="D12019" s="272"/>
      <c r="E12019" s="247"/>
      <c r="F12019" s="273"/>
      <c r="G12019" s="661"/>
      <c r="H12019" s="662"/>
    </row>
    <row r="12020" spans="1:8" s="240" customFormat="1">
      <c r="A12020" s="270"/>
      <c r="B12020" s="271"/>
      <c r="C12020" s="270"/>
      <c r="D12020" s="272"/>
      <c r="E12020" s="247"/>
      <c r="F12020" s="273"/>
      <c r="G12020" s="661"/>
      <c r="H12020" s="662"/>
    </row>
    <row r="12021" spans="1:8" s="240" customFormat="1">
      <c r="A12021" s="270"/>
      <c r="B12021" s="271"/>
      <c r="C12021" s="270"/>
      <c r="D12021" s="272"/>
      <c r="E12021" s="247"/>
      <c r="F12021" s="273"/>
      <c r="G12021" s="661"/>
      <c r="H12021" s="662"/>
    </row>
    <row r="12022" spans="1:8" s="240" customFormat="1">
      <c r="A12022" s="270"/>
      <c r="B12022" s="271"/>
      <c r="C12022" s="270"/>
      <c r="D12022" s="272"/>
      <c r="E12022" s="247"/>
      <c r="F12022" s="273"/>
      <c r="G12022" s="661"/>
      <c r="H12022" s="662"/>
    </row>
    <row r="12023" spans="1:8" s="240" customFormat="1">
      <c r="A12023" s="270"/>
      <c r="B12023" s="271"/>
      <c r="C12023" s="270"/>
      <c r="D12023" s="272"/>
      <c r="E12023" s="247"/>
      <c r="F12023" s="273"/>
      <c r="G12023" s="661"/>
      <c r="H12023" s="662"/>
    </row>
    <row r="12024" spans="1:8" s="240" customFormat="1">
      <c r="A12024" s="270"/>
      <c r="B12024" s="271"/>
      <c r="C12024" s="270"/>
      <c r="D12024" s="272"/>
      <c r="E12024" s="247"/>
      <c r="F12024" s="273"/>
      <c r="G12024" s="661"/>
      <c r="H12024" s="662"/>
    </row>
    <row r="12025" spans="1:8" s="240" customFormat="1">
      <c r="A12025" s="270"/>
      <c r="B12025" s="271"/>
      <c r="C12025" s="270"/>
      <c r="D12025" s="272"/>
      <c r="E12025" s="247"/>
      <c r="F12025" s="273"/>
      <c r="G12025" s="661"/>
      <c r="H12025" s="662"/>
    </row>
    <row r="12026" spans="1:8" s="240" customFormat="1">
      <c r="A12026" s="270"/>
      <c r="B12026" s="271"/>
      <c r="C12026" s="270"/>
      <c r="D12026" s="272"/>
      <c r="E12026" s="247"/>
      <c r="F12026" s="273"/>
      <c r="G12026" s="661"/>
      <c r="H12026" s="662"/>
    </row>
    <row r="12027" spans="1:8" s="240" customFormat="1">
      <c r="A12027" s="270"/>
      <c r="B12027" s="271"/>
      <c r="C12027" s="270"/>
      <c r="D12027" s="272"/>
      <c r="E12027" s="247"/>
      <c r="F12027" s="273"/>
      <c r="G12027" s="661"/>
      <c r="H12027" s="662"/>
    </row>
    <row r="12028" spans="1:8" s="240" customFormat="1">
      <c r="A12028" s="270"/>
      <c r="B12028" s="271"/>
      <c r="C12028" s="270"/>
      <c r="D12028" s="272"/>
      <c r="E12028" s="247"/>
      <c r="F12028" s="273"/>
      <c r="G12028" s="661"/>
      <c r="H12028" s="662"/>
    </row>
    <row r="12029" spans="1:8" s="240" customFormat="1">
      <c r="A12029" s="270"/>
      <c r="B12029" s="271"/>
      <c r="C12029" s="270"/>
      <c r="D12029" s="272"/>
      <c r="E12029" s="247"/>
      <c r="F12029" s="273"/>
      <c r="G12029" s="661"/>
      <c r="H12029" s="662"/>
    </row>
    <row r="12030" spans="1:8" s="240" customFormat="1">
      <c r="A12030" s="270"/>
      <c r="B12030" s="271"/>
      <c r="C12030" s="270"/>
      <c r="D12030" s="272"/>
      <c r="E12030" s="247"/>
      <c r="F12030" s="273"/>
      <c r="G12030" s="661"/>
      <c r="H12030" s="662"/>
    </row>
    <row r="12031" spans="1:8" s="240" customFormat="1">
      <c r="A12031" s="270"/>
      <c r="B12031" s="271"/>
      <c r="C12031" s="270"/>
      <c r="D12031" s="272"/>
      <c r="E12031" s="247"/>
      <c r="F12031" s="273"/>
      <c r="G12031" s="661"/>
      <c r="H12031" s="662"/>
    </row>
    <row r="12032" spans="1:8" s="240" customFormat="1">
      <c r="A12032" s="270"/>
      <c r="B12032" s="271"/>
      <c r="C12032" s="270"/>
      <c r="D12032" s="272"/>
      <c r="E12032" s="247"/>
      <c r="F12032" s="273"/>
      <c r="G12032" s="661"/>
      <c r="H12032" s="662"/>
    </row>
    <row r="12033" spans="1:8" s="240" customFormat="1">
      <c r="A12033" s="270"/>
      <c r="B12033" s="271"/>
      <c r="C12033" s="270"/>
      <c r="D12033" s="272"/>
      <c r="E12033" s="247"/>
      <c r="F12033" s="273"/>
      <c r="G12033" s="661"/>
      <c r="H12033" s="662"/>
    </row>
    <row r="12034" spans="1:8" s="240" customFormat="1">
      <c r="A12034" s="270"/>
      <c r="B12034" s="271"/>
      <c r="C12034" s="270"/>
      <c r="D12034" s="272"/>
      <c r="E12034" s="247"/>
      <c r="F12034" s="273"/>
      <c r="G12034" s="661"/>
      <c r="H12034" s="662"/>
    </row>
    <row r="12035" spans="1:8" s="240" customFormat="1">
      <c r="A12035" s="270"/>
      <c r="B12035" s="271"/>
      <c r="C12035" s="270"/>
      <c r="D12035" s="272"/>
      <c r="E12035" s="247"/>
      <c r="F12035" s="273"/>
      <c r="G12035" s="661"/>
      <c r="H12035" s="662"/>
    </row>
    <row r="12036" spans="1:8" s="240" customFormat="1">
      <c r="A12036" s="270"/>
      <c r="B12036" s="271"/>
      <c r="C12036" s="270"/>
      <c r="D12036" s="272"/>
      <c r="E12036" s="247"/>
      <c r="F12036" s="273"/>
      <c r="G12036" s="661"/>
      <c r="H12036" s="662"/>
    </row>
    <row r="12037" spans="1:8" s="240" customFormat="1">
      <c r="A12037" s="270"/>
      <c r="B12037" s="271"/>
      <c r="C12037" s="270"/>
      <c r="D12037" s="272"/>
      <c r="E12037" s="247"/>
      <c r="F12037" s="273"/>
      <c r="G12037" s="661"/>
      <c r="H12037" s="662"/>
    </row>
    <row r="12038" spans="1:8" s="240" customFormat="1">
      <c r="A12038" s="270"/>
      <c r="B12038" s="271"/>
      <c r="C12038" s="270"/>
      <c r="D12038" s="272"/>
      <c r="E12038" s="247"/>
      <c r="F12038" s="273"/>
      <c r="G12038" s="661"/>
      <c r="H12038" s="662"/>
    </row>
    <row r="12039" spans="1:8" s="240" customFormat="1">
      <c r="A12039" s="270"/>
      <c r="B12039" s="271"/>
      <c r="C12039" s="270"/>
      <c r="D12039" s="272"/>
      <c r="E12039" s="247"/>
      <c r="F12039" s="273"/>
      <c r="G12039" s="661"/>
      <c r="H12039" s="662"/>
    </row>
    <row r="12040" spans="1:8" s="240" customFormat="1">
      <c r="A12040" s="270"/>
      <c r="B12040" s="271"/>
      <c r="C12040" s="270"/>
      <c r="D12040" s="272"/>
      <c r="E12040" s="247"/>
      <c r="F12040" s="273"/>
      <c r="G12040" s="661"/>
      <c r="H12040" s="662"/>
    </row>
    <row r="12041" spans="1:8" s="240" customFormat="1">
      <c r="A12041" s="270"/>
      <c r="B12041" s="271"/>
      <c r="C12041" s="270"/>
      <c r="D12041" s="272"/>
      <c r="E12041" s="247"/>
      <c r="F12041" s="273"/>
      <c r="G12041" s="661"/>
      <c r="H12041" s="662"/>
    </row>
    <row r="12042" spans="1:8" s="240" customFormat="1">
      <c r="A12042" s="270"/>
      <c r="B12042" s="271"/>
      <c r="C12042" s="270"/>
      <c r="D12042" s="272"/>
      <c r="E12042" s="247"/>
      <c r="F12042" s="273"/>
      <c r="G12042" s="661"/>
      <c r="H12042" s="662"/>
    </row>
    <row r="12043" spans="1:8" s="240" customFormat="1">
      <c r="A12043" s="270"/>
      <c r="B12043" s="271"/>
      <c r="C12043" s="270"/>
      <c r="D12043" s="272"/>
      <c r="E12043" s="247"/>
      <c r="F12043" s="273"/>
      <c r="G12043" s="661"/>
      <c r="H12043" s="662"/>
    </row>
    <row r="12044" spans="1:8" s="240" customFormat="1">
      <c r="A12044" s="270"/>
      <c r="B12044" s="271"/>
      <c r="C12044" s="270"/>
      <c r="D12044" s="272"/>
      <c r="E12044" s="247"/>
      <c r="F12044" s="273"/>
      <c r="G12044" s="661"/>
      <c r="H12044" s="662"/>
    </row>
    <row r="12045" spans="1:8" s="240" customFormat="1">
      <c r="A12045" s="270"/>
      <c r="B12045" s="271"/>
      <c r="C12045" s="270"/>
      <c r="D12045" s="272"/>
      <c r="E12045" s="247"/>
      <c r="F12045" s="273"/>
      <c r="G12045" s="661"/>
      <c r="H12045" s="662"/>
    </row>
    <row r="12046" spans="1:8" s="240" customFormat="1">
      <c r="A12046" s="270"/>
      <c r="B12046" s="271"/>
      <c r="C12046" s="270"/>
      <c r="D12046" s="272"/>
      <c r="E12046" s="247"/>
      <c r="F12046" s="273"/>
      <c r="G12046" s="661"/>
      <c r="H12046" s="662"/>
    </row>
    <row r="12047" spans="1:8" s="240" customFormat="1">
      <c r="A12047" s="270"/>
      <c r="B12047" s="271"/>
      <c r="C12047" s="270"/>
      <c r="D12047" s="272"/>
      <c r="E12047" s="247"/>
      <c r="F12047" s="273"/>
      <c r="G12047" s="661"/>
      <c r="H12047" s="662"/>
    </row>
    <row r="12048" spans="1:8" s="240" customFormat="1">
      <c r="A12048" s="270"/>
      <c r="B12048" s="271"/>
      <c r="C12048" s="270"/>
      <c r="D12048" s="272"/>
      <c r="E12048" s="247"/>
      <c r="F12048" s="273"/>
      <c r="G12048" s="661"/>
      <c r="H12048" s="662"/>
    </row>
    <row r="12049" spans="1:8" s="240" customFormat="1">
      <c r="A12049" s="270"/>
      <c r="B12049" s="271"/>
      <c r="C12049" s="270"/>
      <c r="D12049" s="272"/>
      <c r="E12049" s="247"/>
      <c r="F12049" s="273"/>
      <c r="G12049" s="661"/>
      <c r="H12049" s="662"/>
    </row>
    <row r="12050" spans="1:8" s="240" customFormat="1">
      <c r="A12050" s="270"/>
      <c r="B12050" s="271"/>
      <c r="C12050" s="270"/>
      <c r="D12050" s="272"/>
      <c r="E12050" s="247"/>
      <c r="F12050" s="273"/>
      <c r="G12050" s="661"/>
      <c r="H12050" s="662"/>
    </row>
    <row r="12051" spans="1:8" s="240" customFormat="1">
      <c r="A12051" s="270"/>
      <c r="B12051" s="271"/>
      <c r="C12051" s="270"/>
      <c r="D12051" s="272"/>
      <c r="E12051" s="247"/>
      <c r="F12051" s="273"/>
      <c r="G12051" s="661"/>
      <c r="H12051" s="662"/>
    </row>
    <row r="12052" spans="1:8" s="240" customFormat="1">
      <c r="A12052" s="270"/>
      <c r="B12052" s="271"/>
      <c r="C12052" s="270"/>
      <c r="D12052" s="272"/>
      <c r="E12052" s="247"/>
      <c r="F12052" s="273"/>
      <c r="G12052" s="661"/>
      <c r="H12052" s="662"/>
    </row>
    <row r="12053" spans="1:8" s="240" customFormat="1">
      <c r="A12053" s="270"/>
      <c r="B12053" s="271"/>
      <c r="C12053" s="270"/>
      <c r="D12053" s="272"/>
      <c r="E12053" s="247"/>
      <c r="F12053" s="273"/>
      <c r="G12053" s="661"/>
      <c r="H12053" s="662"/>
    </row>
    <row r="12054" spans="1:8" s="240" customFormat="1">
      <c r="A12054" s="270"/>
      <c r="B12054" s="271"/>
      <c r="C12054" s="270"/>
      <c r="D12054" s="272"/>
      <c r="E12054" s="247"/>
      <c r="F12054" s="273"/>
      <c r="G12054" s="661"/>
      <c r="H12054" s="662"/>
    </row>
    <row r="12055" spans="1:8" s="240" customFormat="1">
      <c r="A12055" s="270"/>
      <c r="B12055" s="271"/>
      <c r="C12055" s="270"/>
      <c r="D12055" s="272"/>
      <c r="E12055" s="247"/>
      <c r="F12055" s="273"/>
      <c r="G12055" s="661"/>
      <c r="H12055" s="662"/>
    </row>
    <row r="12056" spans="1:8" s="240" customFormat="1">
      <c r="A12056" s="270"/>
      <c r="B12056" s="271"/>
      <c r="C12056" s="270"/>
      <c r="D12056" s="272"/>
      <c r="E12056" s="247"/>
      <c r="F12056" s="273"/>
      <c r="G12056" s="661"/>
      <c r="H12056" s="662"/>
    </row>
    <row r="12057" spans="1:8" s="240" customFormat="1">
      <c r="A12057" s="270"/>
      <c r="B12057" s="271"/>
      <c r="C12057" s="270"/>
      <c r="D12057" s="272"/>
      <c r="E12057" s="247"/>
      <c r="F12057" s="273"/>
      <c r="G12057" s="661"/>
      <c r="H12057" s="662"/>
    </row>
    <row r="12058" spans="1:8" s="240" customFormat="1">
      <c r="A12058" s="270"/>
      <c r="B12058" s="271"/>
      <c r="C12058" s="270"/>
      <c r="D12058" s="272"/>
      <c r="E12058" s="247"/>
      <c r="F12058" s="273"/>
      <c r="G12058" s="661"/>
      <c r="H12058" s="662"/>
    </row>
    <row r="12059" spans="1:8" s="240" customFormat="1">
      <c r="A12059" s="270"/>
      <c r="B12059" s="271"/>
      <c r="C12059" s="270"/>
      <c r="D12059" s="272"/>
      <c r="E12059" s="247"/>
      <c r="F12059" s="273"/>
      <c r="G12059" s="661"/>
      <c r="H12059" s="662"/>
    </row>
    <row r="12060" spans="1:8" s="240" customFormat="1">
      <c r="A12060" s="270"/>
      <c r="B12060" s="271"/>
      <c r="C12060" s="270"/>
      <c r="D12060" s="272"/>
      <c r="E12060" s="247"/>
      <c r="F12060" s="273"/>
      <c r="G12060" s="661"/>
      <c r="H12060" s="662"/>
    </row>
    <row r="12061" spans="1:8" s="240" customFormat="1">
      <c r="A12061" s="270"/>
      <c r="B12061" s="271"/>
      <c r="C12061" s="270"/>
      <c r="D12061" s="272"/>
      <c r="E12061" s="247"/>
      <c r="F12061" s="273"/>
      <c r="G12061" s="661"/>
      <c r="H12061" s="662"/>
    </row>
    <row r="12062" spans="1:8" s="240" customFormat="1">
      <c r="A12062" s="270"/>
      <c r="B12062" s="271"/>
      <c r="C12062" s="270"/>
      <c r="D12062" s="272"/>
      <c r="E12062" s="247"/>
      <c r="F12062" s="273"/>
      <c r="G12062" s="661"/>
      <c r="H12062" s="662"/>
    </row>
    <row r="12063" spans="1:8" s="240" customFormat="1">
      <c r="A12063" s="270"/>
      <c r="B12063" s="271"/>
      <c r="C12063" s="270"/>
      <c r="D12063" s="272"/>
      <c r="E12063" s="247"/>
      <c r="F12063" s="273"/>
      <c r="G12063" s="661"/>
      <c r="H12063" s="662"/>
    </row>
    <row r="12064" spans="1:8" s="240" customFormat="1">
      <c r="A12064" s="270"/>
      <c r="B12064" s="271"/>
      <c r="C12064" s="270"/>
      <c r="D12064" s="272"/>
      <c r="E12064" s="247"/>
      <c r="F12064" s="273"/>
      <c r="G12064" s="661"/>
      <c r="H12064" s="662"/>
    </row>
    <row r="12065" spans="1:8" s="240" customFormat="1">
      <c r="A12065" s="270"/>
      <c r="B12065" s="271"/>
      <c r="C12065" s="270"/>
      <c r="D12065" s="272"/>
      <c r="E12065" s="247"/>
      <c r="F12065" s="273"/>
      <c r="G12065" s="661"/>
      <c r="H12065" s="662"/>
    </row>
    <row r="12066" spans="1:8" s="240" customFormat="1">
      <c r="A12066" s="270"/>
      <c r="B12066" s="271"/>
      <c r="C12066" s="270"/>
      <c r="D12066" s="272"/>
      <c r="E12066" s="247"/>
      <c r="F12066" s="273"/>
      <c r="G12066" s="661"/>
      <c r="H12066" s="662"/>
    </row>
    <row r="12067" spans="1:8" s="240" customFormat="1">
      <c r="A12067" s="270"/>
      <c r="B12067" s="271"/>
      <c r="C12067" s="270"/>
      <c r="D12067" s="272"/>
      <c r="E12067" s="247"/>
      <c r="F12067" s="273"/>
      <c r="G12067" s="661"/>
      <c r="H12067" s="662"/>
    </row>
    <row r="12068" spans="1:8" s="240" customFormat="1">
      <c r="A12068" s="270"/>
      <c r="B12068" s="271"/>
      <c r="C12068" s="270"/>
      <c r="D12068" s="272"/>
      <c r="E12068" s="247"/>
      <c r="F12068" s="273"/>
      <c r="G12068" s="661"/>
      <c r="H12068" s="662"/>
    </row>
    <row r="12069" spans="1:8" s="240" customFormat="1">
      <c r="A12069" s="270"/>
      <c r="B12069" s="271"/>
      <c r="C12069" s="270"/>
      <c r="D12069" s="272"/>
      <c r="E12069" s="247"/>
      <c r="F12069" s="273"/>
      <c r="G12069" s="661"/>
      <c r="H12069" s="662"/>
    </row>
    <row r="12070" spans="1:8" s="240" customFormat="1">
      <c r="A12070" s="270"/>
      <c r="B12070" s="271"/>
      <c r="C12070" s="270"/>
      <c r="D12070" s="272"/>
      <c r="E12070" s="247"/>
      <c r="F12070" s="273"/>
      <c r="G12070" s="661"/>
      <c r="H12070" s="662"/>
    </row>
    <row r="12071" spans="1:8" s="240" customFormat="1">
      <c r="A12071" s="270"/>
      <c r="B12071" s="271"/>
      <c r="C12071" s="270"/>
      <c r="D12071" s="272"/>
      <c r="E12071" s="247"/>
      <c r="F12071" s="273"/>
      <c r="G12071" s="661"/>
      <c r="H12071" s="662"/>
    </row>
    <row r="12072" spans="1:8" s="240" customFormat="1">
      <c r="A12072" s="270"/>
      <c r="B12072" s="271"/>
      <c r="C12072" s="270"/>
      <c r="D12072" s="272"/>
      <c r="E12072" s="247"/>
      <c r="F12072" s="273"/>
      <c r="G12072" s="661"/>
      <c r="H12072" s="662"/>
    </row>
    <row r="12073" spans="1:8" s="240" customFormat="1">
      <c r="A12073" s="270"/>
      <c r="B12073" s="271"/>
      <c r="C12073" s="270"/>
      <c r="D12073" s="272"/>
      <c r="E12073" s="247"/>
      <c r="F12073" s="273"/>
      <c r="G12073" s="661"/>
      <c r="H12073" s="662"/>
    </row>
    <row r="12074" spans="1:8" s="240" customFormat="1">
      <c r="A12074" s="270"/>
      <c r="B12074" s="271"/>
      <c r="C12074" s="270"/>
      <c r="D12074" s="272"/>
      <c r="E12074" s="247"/>
      <c r="F12074" s="273"/>
      <c r="G12074" s="661"/>
      <c r="H12074" s="662"/>
    </row>
    <row r="12075" spans="1:8" s="240" customFormat="1">
      <c r="A12075" s="270"/>
      <c r="B12075" s="271"/>
      <c r="C12075" s="270"/>
      <c r="D12075" s="272"/>
      <c r="E12075" s="247"/>
      <c r="F12075" s="273"/>
      <c r="G12075" s="661"/>
      <c r="H12075" s="662"/>
    </row>
    <row r="12076" spans="1:8" s="240" customFormat="1">
      <c r="A12076" s="270"/>
      <c r="B12076" s="271"/>
      <c r="C12076" s="270"/>
      <c r="D12076" s="272"/>
      <c r="E12076" s="247"/>
      <c r="F12076" s="273"/>
      <c r="G12076" s="661"/>
      <c r="H12076" s="662"/>
    </row>
    <row r="12077" spans="1:8" s="240" customFormat="1">
      <c r="A12077" s="270"/>
      <c r="B12077" s="271"/>
      <c r="C12077" s="270"/>
      <c r="D12077" s="272"/>
      <c r="E12077" s="247"/>
      <c r="F12077" s="273"/>
      <c r="G12077" s="661"/>
      <c r="H12077" s="662"/>
    </row>
    <row r="12078" spans="1:8" s="240" customFormat="1">
      <c r="A12078" s="270"/>
      <c r="B12078" s="271"/>
      <c r="C12078" s="270"/>
      <c r="D12078" s="272"/>
      <c r="E12078" s="247"/>
      <c r="F12078" s="273"/>
      <c r="G12078" s="661"/>
      <c r="H12078" s="662"/>
    </row>
    <row r="12079" spans="1:8" s="240" customFormat="1">
      <c r="A12079" s="270"/>
      <c r="B12079" s="271"/>
      <c r="C12079" s="270"/>
      <c r="D12079" s="272"/>
      <c r="E12079" s="247"/>
      <c r="F12079" s="273"/>
      <c r="G12079" s="661"/>
      <c r="H12079" s="662"/>
    </row>
    <row r="12080" spans="1:8" s="240" customFormat="1">
      <c r="A12080" s="270"/>
      <c r="B12080" s="271"/>
      <c r="C12080" s="270"/>
      <c r="D12080" s="272"/>
      <c r="E12080" s="247"/>
      <c r="F12080" s="273"/>
      <c r="G12080" s="661"/>
      <c r="H12080" s="662"/>
    </row>
    <row r="12081" spans="1:8" s="240" customFormat="1">
      <c r="A12081" s="270"/>
      <c r="B12081" s="271"/>
      <c r="C12081" s="270"/>
      <c r="D12081" s="272"/>
      <c r="E12081" s="247"/>
      <c r="F12081" s="273"/>
      <c r="G12081" s="661"/>
      <c r="H12081" s="662"/>
    </row>
    <row r="12082" spans="1:8" s="240" customFormat="1">
      <c r="A12082" s="270"/>
      <c r="B12082" s="271"/>
      <c r="C12082" s="270"/>
      <c r="D12082" s="272"/>
      <c r="E12082" s="247"/>
      <c r="F12082" s="273"/>
      <c r="G12082" s="661"/>
      <c r="H12082" s="662"/>
    </row>
    <row r="12083" spans="1:8" s="240" customFormat="1">
      <c r="A12083" s="270"/>
      <c r="B12083" s="271"/>
      <c r="C12083" s="270"/>
      <c r="D12083" s="272"/>
      <c r="E12083" s="247"/>
      <c r="F12083" s="273"/>
      <c r="G12083" s="661"/>
      <c r="H12083" s="662"/>
    </row>
    <row r="12084" spans="1:8" s="240" customFormat="1">
      <c r="A12084" s="270"/>
      <c r="B12084" s="271"/>
      <c r="C12084" s="270"/>
      <c r="D12084" s="272"/>
      <c r="E12084" s="247"/>
      <c r="F12084" s="273"/>
      <c r="G12084" s="661"/>
      <c r="H12084" s="662"/>
    </row>
    <row r="12085" spans="1:8" s="240" customFormat="1">
      <c r="A12085" s="270"/>
      <c r="B12085" s="271"/>
      <c r="C12085" s="270"/>
      <c r="D12085" s="272"/>
      <c r="E12085" s="247"/>
      <c r="F12085" s="273"/>
      <c r="G12085" s="661"/>
      <c r="H12085" s="662"/>
    </row>
    <row r="12086" spans="1:8" s="240" customFormat="1">
      <c r="A12086" s="270"/>
      <c r="B12086" s="271"/>
      <c r="C12086" s="270"/>
      <c r="D12086" s="272"/>
      <c r="E12086" s="247"/>
      <c r="F12086" s="273"/>
      <c r="G12086" s="661"/>
      <c r="H12086" s="662"/>
    </row>
    <row r="12087" spans="1:8" s="240" customFormat="1">
      <c r="A12087" s="270"/>
      <c r="B12087" s="271"/>
      <c r="C12087" s="270"/>
      <c r="D12087" s="272"/>
      <c r="E12087" s="247"/>
      <c r="F12087" s="273"/>
      <c r="G12087" s="661"/>
      <c r="H12087" s="662"/>
    </row>
    <row r="12088" spans="1:8" s="240" customFormat="1">
      <c r="A12088" s="270"/>
      <c r="B12088" s="271"/>
      <c r="C12088" s="270"/>
      <c r="D12088" s="272"/>
      <c r="E12088" s="247"/>
      <c r="F12088" s="273"/>
      <c r="G12088" s="661"/>
      <c r="H12088" s="662"/>
    </row>
    <row r="12089" spans="1:8" s="240" customFormat="1">
      <c r="A12089" s="270"/>
      <c r="B12089" s="271"/>
      <c r="C12089" s="270"/>
      <c r="D12089" s="272"/>
      <c r="E12089" s="247"/>
      <c r="F12089" s="273"/>
      <c r="G12089" s="661"/>
      <c r="H12089" s="662"/>
    </row>
    <row r="12090" spans="1:8" s="240" customFormat="1">
      <c r="A12090" s="270"/>
      <c r="B12090" s="271"/>
      <c r="C12090" s="270"/>
      <c r="D12090" s="272"/>
      <c r="E12090" s="247"/>
      <c r="F12090" s="273"/>
      <c r="G12090" s="661"/>
      <c r="H12090" s="662"/>
    </row>
    <row r="12091" spans="1:8" s="240" customFormat="1">
      <c r="A12091" s="270"/>
      <c r="B12091" s="271"/>
      <c r="C12091" s="270"/>
      <c r="D12091" s="272"/>
      <c r="E12091" s="247"/>
      <c r="F12091" s="273"/>
      <c r="G12091" s="661"/>
      <c r="H12091" s="662"/>
    </row>
    <row r="12092" spans="1:8" s="240" customFormat="1">
      <c r="A12092" s="270"/>
      <c r="B12092" s="271"/>
      <c r="C12092" s="270"/>
      <c r="D12092" s="272"/>
      <c r="E12092" s="247"/>
      <c r="F12092" s="273"/>
      <c r="G12092" s="661"/>
      <c r="H12092" s="662"/>
    </row>
    <row r="12093" spans="1:8" s="240" customFormat="1">
      <c r="A12093" s="270"/>
      <c r="B12093" s="271"/>
      <c r="C12093" s="270"/>
      <c r="D12093" s="272"/>
      <c r="E12093" s="247"/>
      <c r="F12093" s="273"/>
      <c r="G12093" s="661"/>
      <c r="H12093" s="662"/>
    </row>
    <row r="12094" spans="1:8" s="240" customFormat="1">
      <c r="A12094" s="270"/>
      <c r="B12094" s="271"/>
      <c r="C12094" s="270"/>
      <c r="D12094" s="272"/>
      <c r="E12094" s="247"/>
      <c r="F12094" s="273"/>
      <c r="G12094" s="661"/>
      <c r="H12094" s="662"/>
    </row>
    <row r="12095" spans="1:8" s="240" customFormat="1">
      <c r="A12095" s="270"/>
      <c r="B12095" s="271"/>
      <c r="C12095" s="270"/>
      <c r="D12095" s="272"/>
      <c r="E12095" s="247"/>
      <c r="F12095" s="273"/>
      <c r="G12095" s="661"/>
      <c r="H12095" s="662"/>
    </row>
    <row r="12096" spans="1:8" s="240" customFormat="1">
      <c r="A12096" s="270"/>
      <c r="B12096" s="271"/>
      <c r="C12096" s="270"/>
      <c r="D12096" s="272"/>
      <c r="E12096" s="247"/>
      <c r="F12096" s="273"/>
      <c r="G12096" s="661"/>
      <c r="H12096" s="662"/>
    </row>
    <row r="12097" spans="1:8" s="240" customFormat="1">
      <c r="A12097" s="270"/>
      <c r="B12097" s="271"/>
      <c r="C12097" s="270"/>
      <c r="D12097" s="272"/>
      <c r="E12097" s="247"/>
      <c r="F12097" s="273"/>
      <c r="G12097" s="661"/>
      <c r="H12097" s="662"/>
    </row>
    <row r="12098" spans="1:8" s="240" customFormat="1">
      <c r="A12098" s="270"/>
      <c r="B12098" s="271"/>
      <c r="C12098" s="270"/>
      <c r="D12098" s="272"/>
      <c r="E12098" s="247"/>
      <c r="F12098" s="273"/>
      <c r="G12098" s="661"/>
      <c r="H12098" s="662"/>
    </row>
    <row r="12099" spans="1:8" s="240" customFormat="1">
      <c r="A12099" s="270"/>
      <c r="B12099" s="271"/>
      <c r="C12099" s="270"/>
      <c r="D12099" s="272"/>
      <c r="E12099" s="247"/>
      <c r="F12099" s="273"/>
      <c r="G12099" s="661"/>
      <c r="H12099" s="662"/>
    </row>
    <row r="12100" spans="1:8" s="240" customFormat="1">
      <c r="A12100" s="270"/>
      <c r="B12100" s="271"/>
      <c r="C12100" s="270"/>
      <c r="D12100" s="272"/>
      <c r="E12100" s="247"/>
      <c r="F12100" s="273"/>
      <c r="G12100" s="661"/>
      <c r="H12100" s="662"/>
    </row>
    <row r="12101" spans="1:8" s="240" customFormat="1">
      <c r="A12101" s="270"/>
      <c r="B12101" s="271"/>
      <c r="C12101" s="270"/>
      <c r="D12101" s="272"/>
      <c r="E12101" s="247"/>
      <c r="F12101" s="273"/>
      <c r="G12101" s="661"/>
      <c r="H12101" s="662"/>
    </row>
    <row r="12102" spans="1:8" s="240" customFormat="1">
      <c r="A12102" s="270"/>
      <c r="B12102" s="271"/>
      <c r="C12102" s="270"/>
      <c r="D12102" s="272"/>
      <c r="E12102" s="247"/>
      <c r="F12102" s="273"/>
      <c r="G12102" s="661"/>
      <c r="H12102" s="662"/>
    </row>
    <row r="12103" spans="1:8" s="240" customFormat="1">
      <c r="A12103" s="270"/>
      <c r="B12103" s="271"/>
      <c r="C12103" s="270"/>
      <c r="D12103" s="272"/>
      <c r="E12103" s="247"/>
      <c r="F12103" s="273"/>
      <c r="G12103" s="661"/>
      <c r="H12103" s="662"/>
    </row>
    <row r="12104" spans="1:8" s="240" customFormat="1">
      <c r="A12104" s="270"/>
      <c r="B12104" s="271"/>
      <c r="C12104" s="270"/>
      <c r="D12104" s="272"/>
      <c r="E12104" s="247"/>
      <c r="F12104" s="273"/>
      <c r="G12104" s="661"/>
      <c r="H12104" s="662"/>
    </row>
    <row r="12105" spans="1:8" s="240" customFormat="1">
      <c r="A12105" s="270"/>
      <c r="B12105" s="271"/>
      <c r="C12105" s="270"/>
      <c r="D12105" s="272"/>
      <c r="E12105" s="247"/>
      <c r="F12105" s="273"/>
      <c r="G12105" s="661"/>
      <c r="H12105" s="662"/>
    </row>
    <row r="12106" spans="1:8" s="240" customFormat="1">
      <c r="A12106" s="270"/>
      <c r="B12106" s="271"/>
      <c r="C12106" s="270"/>
      <c r="D12106" s="272"/>
      <c r="E12106" s="247"/>
      <c r="F12106" s="273"/>
      <c r="G12106" s="661"/>
      <c r="H12106" s="662"/>
    </row>
    <row r="12107" spans="1:8" s="240" customFormat="1">
      <c r="A12107" s="270"/>
      <c r="B12107" s="271"/>
      <c r="C12107" s="270"/>
      <c r="D12107" s="272"/>
      <c r="E12107" s="247"/>
      <c r="F12107" s="273"/>
      <c r="G12107" s="661"/>
      <c r="H12107" s="662"/>
    </row>
    <row r="12108" spans="1:8" s="240" customFormat="1">
      <c r="A12108" s="270"/>
      <c r="B12108" s="271"/>
      <c r="C12108" s="270"/>
      <c r="D12108" s="272"/>
      <c r="E12108" s="247"/>
      <c r="F12108" s="273"/>
      <c r="G12108" s="661"/>
      <c r="H12108" s="662"/>
    </row>
    <row r="12109" spans="1:8" s="240" customFormat="1">
      <c r="A12109" s="270"/>
      <c r="B12109" s="271"/>
      <c r="C12109" s="270"/>
      <c r="D12109" s="272"/>
      <c r="E12109" s="247"/>
      <c r="F12109" s="273"/>
      <c r="G12109" s="661"/>
      <c r="H12109" s="662"/>
    </row>
    <row r="12110" spans="1:8" s="240" customFormat="1">
      <c r="A12110" s="270"/>
      <c r="B12110" s="271"/>
      <c r="C12110" s="270"/>
      <c r="D12110" s="272"/>
      <c r="E12110" s="247"/>
      <c r="F12110" s="273"/>
      <c r="G12110" s="661"/>
      <c r="H12110" s="662"/>
    </row>
    <row r="12111" spans="1:8" s="240" customFormat="1">
      <c r="A12111" s="270"/>
      <c r="B12111" s="271"/>
      <c r="C12111" s="270"/>
      <c r="D12111" s="272"/>
      <c r="E12111" s="247"/>
      <c r="F12111" s="273"/>
      <c r="G12111" s="661"/>
      <c r="H12111" s="662"/>
    </row>
    <row r="12112" spans="1:8" s="240" customFormat="1">
      <c r="A12112" s="270"/>
      <c r="B12112" s="271"/>
      <c r="C12112" s="270"/>
      <c r="D12112" s="272"/>
      <c r="E12112" s="247"/>
      <c r="F12112" s="273"/>
      <c r="G12112" s="661"/>
      <c r="H12112" s="662"/>
    </row>
    <row r="12113" spans="1:8" s="240" customFormat="1">
      <c r="A12113" s="270"/>
      <c r="B12113" s="271"/>
      <c r="C12113" s="270"/>
      <c r="D12113" s="272"/>
      <c r="E12113" s="247"/>
      <c r="F12113" s="273"/>
      <c r="G12113" s="661"/>
      <c r="H12113" s="662"/>
    </row>
    <row r="12114" spans="1:8" s="240" customFormat="1">
      <c r="A12114" s="270"/>
      <c r="B12114" s="271"/>
      <c r="C12114" s="270"/>
      <c r="D12114" s="272"/>
      <c r="E12114" s="247"/>
      <c r="F12114" s="273"/>
      <c r="G12114" s="661"/>
      <c r="H12114" s="662"/>
    </row>
    <row r="12115" spans="1:8" s="240" customFormat="1">
      <c r="A12115" s="270"/>
      <c r="B12115" s="271"/>
      <c r="C12115" s="270"/>
      <c r="D12115" s="272"/>
      <c r="E12115" s="247"/>
      <c r="F12115" s="273"/>
      <c r="G12115" s="661"/>
      <c r="H12115" s="662"/>
    </row>
    <row r="12116" spans="1:8" s="240" customFormat="1">
      <c r="A12116" s="270"/>
      <c r="B12116" s="271"/>
      <c r="C12116" s="270"/>
      <c r="D12116" s="272"/>
      <c r="E12116" s="247"/>
      <c r="F12116" s="273"/>
      <c r="G12116" s="661"/>
      <c r="H12116" s="662"/>
    </row>
    <row r="12117" spans="1:8" s="240" customFormat="1">
      <c r="A12117" s="270"/>
      <c r="B12117" s="271"/>
      <c r="C12117" s="270"/>
      <c r="D12117" s="272"/>
      <c r="E12117" s="247"/>
      <c r="F12117" s="273"/>
      <c r="G12117" s="661"/>
      <c r="H12117" s="662"/>
    </row>
    <row r="12118" spans="1:8" s="240" customFormat="1">
      <c r="A12118" s="270"/>
      <c r="B12118" s="271"/>
      <c r="C12118" s="270"/>
      <c r="D12118" s="272"/>
      <c r="E12118" s="247"/>
      <c r="F12118" s="273"/>
      <c r="G12118" s="661"/>
      <c r="H12118" s="662"/>
    </row>
    <row r="12119" spans="1:8" s="240" customFormat="1">
      <c r="A12119" s="270"/>
      <c r="B12119" s="271"/>
      <c r="C12119" s="270"/>
      <c r="D12119" s="272"/>
      <c r="E12119" s="247"/>
      <c r="F12119" s="273"/>
      <c r="G12119" s="661"/>
      <c r="H12119" s="662"/>
    </row>
    <row r="12120" spans="1:8" s="240" customFormat="1">
      <c r="A12120" s="270"/>
      <c r="B12120" s="271"/>
      <c r="C12120" s="270"/>
      <c r="D12120" s="272"/>
      <c r="E12120" s="247"/>
      <c r="F12120" s="273"/>
      <c r="G12120" s="661"/>
      <c r="H12120" s="662"/>
    </row>
    <row r="12121" spans="1:8" s="240" customFormat="1">
      <c r="A12121" s="270"/>
      <c r="B12121" s="271"/>
      <c r="C12121" s="270"/>
      <c r="D12121" s="272"/>
      <c r="E12121" s="247"/>
      <c r="F12121" s="273"/>
      <c r="G12121" s="661"/>
      <c r="H12121" s="662"/>
    </row>
    <row r="12122" spans="1:8" s="240" customFormat="1">
      <c r="A12122" s="270"/>
      <c r="B12122" s="271"/>
      <c r="C12122" s="270"/>
      <c r="D12122" s="272"/>
      <c r="E12122" s="247"/>
      <c r="F12122" s="273"/>
      <c r="G12122" s="661"/>
      <c r="H12122" s="662"/>
    </row>
    <row r="12123" spans="1:8" s="240" customFormat="1">
      <c r="A12123" s="270"/>
      <c r="B12123" s="271"/>
      <c r="C12123" s="270"/>
      <c r="D12123" s="272"/>
      <c r="E12123" s="247"/>
      <c r="F12123" s="273"/>
      <c r="G12123" s="661"/>
      <c r="H12123" s="662"/>
    </row>
    <row r="12124" spans="1:8" s="240" customFormat="1">
      <c r="A12124" s="270"/>
      <c r="B12124" s="271"/>
      <c r="C12124" s="270"/>
      <c r="D12124" s="272"/>
      <c r="E12124" s="247"/>
      <c r="F12124" s="273"/>
      <c r="G12124" s="661"/>
      <c r="H12124" s="662"/>
    </row>
    <row r="12125" spans="1:8" s="240" customFormat="1">
      <c r="A12125" s="270"/>
      <c r="B12125" s="271"/>
      <c r="C12125" s="270"/>
      <c r="D12125" s="272"/>
      <c r="E12125" s="247"/>
      <c r="F12125" s="273"/>
      <c r="G12125" s="661"/>
      <c r="H12125" s="662"/>
    </row>
    <row r="12126" spans="1:8" s="240" customFormat="1">
      <c r="A12126" s="270"/>
      <c r="B12126" s="271"/>
      <c r="C12126" s="270"/>
      <c r="D12126" s="272"/>
      <c r="E12126" s="247"/>
      <c r="F12126" s="273"/>
      <c r="G12126" s="661"/>
      <c r="H12126" s="662"/>
    </row>
    <row r="12127" spans="1:8" s="240" customFormat="1">
      <c r="A12127" s="270"/>
      <c r="B12127" s="271"/>
      <c r="C12127" s="270"/>
      <c r="D12127" s="272"/>
      <c r="E12127" s="247"/>
      <c r="F12127" s="273"/>
      <c r="G12127" s="661"/>
      <c r="H12127" s="662"/>
    </row>
    <row r="12128" spans="1:8" s="240" customFormat="1">
      <c r="A12128" s="270"/>
      <c r="B12128" s="271"/>
      <c r="C12128" s="270"/>
      <c r="D12128" s="272"/>
      <c r="E12128" s="247"/>
      <c r="F12128" s="273"/>
      <c r="G12128" s="661"/>
      <c r="H12128" s="662"/>
    </row>
    <row r="12129" spans="1:8" s="240" customFormat="1">
      <c r="A12129" s="270"/>
      <c r="B12129" s="271"/>
      <c r="C12129" s="270"/>
      <c r="D12129" s="272"/>
      <c r="E12129" s="247"/>
      <c r="F12129" s="273"/>
      <c r="G12129" s="661"/>
      <c r="H12129" s="662"/>
    </row>
    <row r="12130" spans="1:8" s="240" customFormat="1">
      <c r="A12130" s="270"/>
      <c r="B12130" s="271"/>
      <c r="C12130" s="270"/>
      <c r="D12130" s="272"/>
      <c r="E12130" s="247"/>
      <c r="F12130" s="273"/>
      <c r="G12130" s="661"/>
      <c r="H12130" s="662"/>
    </row>
    <row r="12131" spans="1:8" s="240" customFormat="1">
      <c r="A12131" s="270"/>
      <c r="B12131" s="271"/>
      <c r="C12131" s="270"/>
      <c r="D12131" s="272"/>
      <c r="E12131" s="247"/>
      <c r="F12131" s="273"/>
      <c r="G12131" s="661"/>
      <c r="H12131" s="662"/>
    </row>
    <row r="12132" spans="1:8" s="240" customFormat="1">
      <c r="A12132" s="270"/>
      <c r="B12132" s="271"/>
      <c r="C12132" s="270"/>
      <c r="D12132" s="272"/>
      <c r="E12132" s="247"/>
      <c r="F12132" s="273"/>
      <c r="G12132" s="661"/>
      <c r="H12132" s="662"/>
    </row>
    <row r="12133" spans="1:8" s="240" customFormat="1">
      <c r="A12133" s="270"/>
      <c r="B12133" s="271"/>
      <c r="C12133" s="270"/>
      <c r="D12133" s="272"/>
      <c r="E12133" s="247"/>
      <c r="F12133" s="273"/>
      <c r="G12133" s="661"/>
      <c r="H12133" s="662"/>
    </row>
    <row r="12134" spans="1:8" s="240" customFormat="1">
      <c r="A12134" s="270"/>
      <c r="B12134" s="271"/>
      <c r="C12134" s="270"/>
      <c r="D12134" s="272"/>
      <c r="E12134" s="247"/>
      <c r="F12134" s="273"/>
      <c r="G12134" s="661"/>
      <c r="H12134" s="662"/>
    </row>
    <row r="12135" spans="1:8" s="240" customFormat="1">
      <c r="A12135" s="270"/>
      <c r="B12135" s="271"/>
      <c r="C12135" s="270"/>
      <c r="D12135" s="272"/>
      <c r="E12135" s="247"/>
      <c r="F12135" s="273"/>
      <c r="G12135" s="661"/>
      <c r="H12135" s="662"/>
    </row>
    <row r="12136" spans="1:8" s="240" customFormat="1">
      <c r="A12136" s="270"/>
      <c r="B12136" s="271"/>
      <c r="C12136" s="270"/>
      <c r="D12136" s="272"/>
      <c r="E12136" s="247"/>
      <c r="F12136" s="273"/>
      <c r="G12136" s="661"/>
      <c r="H12136" s="662"/>
    </row>
    <row r="12137" spans="1:8" s="240" customFormat="1">
      <c r="A12137" s="270"/>
      <c r="B12137" s="271"/>
      <c r="C12137" s="270"/>
      <c r="D12137" s="272"/>
      <c r="E12137" s="247"/>
      <c r="F12137" s="273"/>
      <c r="G12137" s="661"/>
      <c r="H12137" s="662"/>
    </row>
    <row r="12138" spans="1:8" s="240" customFormat="1">
      <c r="A12138" s="270"/>
      <c r="B12138" s="271"/>
      <c r="C12138" s="270"/>
      <c r="D12138" s="272"/>
      <c r="E12138" s="247"/>
      <c r="F12138" s="273"/>
      <c r="G12138" s="661"/>
      <c r="H12138" s="662"/>
    </row>
    <row r="12139" spans="1:8" s="240" customFormat="1">
      <c r="A12139" s="270"/>
      <c r="B12139" s="271"/>
      <c r="C12139" s="270"/>
      <c r="D12139" s="272"/>
      <c r="E12139" s="247"/>
      <c r="F12139" s="273"/>
      <c r="G12139" s="661"/>
      <c r="H12139" s="662"/>
    </row>
    <row r="12140" spans="1:8" s="240" customFormat="1">
      <c r="A12140" s="270"/>
      <c r="B12140" s="271"/>
      <c r="C12140" s="270"/>
      <c r="D12140" s="272"/>
      <c r="E12140" s="247"/>
      <c r="F12140" s="273"/>
      <c r="G12140" s="661"/>
      <c r="H12140" s="662"/>
    </row>
    <row r="12141" spans="1:8" s="240" customFormat="1">
      <c r="A12141" s="270"/>
      <c r="B12141" s="271"/>
      <c r="C12141" s="270"/>
      <c r="D12141" s="272"/>
      <c r="E12141" s="247"/>
      <c r="F12141" s="273"/>
      <c r="G12141" s="661"/>
      <c r="H12141" s="662"/>
    </row>
    <row r="12142" spans="1:8" s="240" customFormat="1">
      <c r="A12142" s="270"/>
      <c r="B12142" s="271"/>
      <c r="C12142" s="270"/>
      <c r="D12142" s="272"/>
      <c r="E12142" s="247"/>
      <c r="F12142" s="273"/>
      <c r="G12142" s="661"/>
      <c r="H12142" s="662"/>
    </row>
    <row r="12143" spans="1:8" s="240" customFormat="1">
      <c r="A12143" s="270"/>
      <c r="B12143" s="271"/>
      <c r="C12143" s="270"/>
      <c r="D12143" s="272"/>
      <c r="E12143" s="247"/>
      <c r="F12143" s="273"/>
      <c r="G12143" s="661"/>
      <c r="H12143" s="662"/>
    </row>
    <row r="12144" spans="1:8" s="240" customFormat="1">
      <c r="A12144" s="270"/>
      <c r="B12144" s="271"/>
      <c r="C12144" s="270"/>
      <c r="D12144" s="272"/>
      <c r="E12144" s="247"/>
      <c r="F12144" s="273"/>
      <c r="G12144" s="661"/>
      <c r="H12144" s="662"/>
    </row>
    <row r="12145" spans="1:8" s="240" customFormat="1">
      <c r="A12145" s="270"/>
      <c r="B12145" s="271"/>
      <c r="C12145" s="270"/>
      <c r="D12145" s="272"/>
      <c r="E12145" s="247"/>
      <c r="F12145" s="273"/>
      <c r="G12145" s="661"/>
      <c r="H12145" s="662"/>
    </row>
    <row r="12146" spans="1:8" s="240" customFormat="1">
      <c r="A12146" s="270"/>
      <c r="B12146" s="271"/>
      <c r="C12146" s="270"/>
      <c r="D12146" s="272"/>
      <c r="E12146" s="247"/>
      <c r="F12146" s="273"/>
      <c r="G12146" s="661"/>
      <c r="H12146" s="662"/>
    </row>
    <row r="12147" spans="1:8" s="240" customFormat="1">
      <c r="A12147" s="270"/>
      <c r="B12147" s="271"/>
      <c r="C12147" s="270"/>
      <c r="D12147" s="272"/>
      <c r="E12147" s="247"/>
      <c r="F12147" s="273"/>
      <c r="G12147" s="661"/>
      <c r="H12147" s="662"/>
    </row>
    <row r="12148" spans="1:8" s="240" customFormat="1">
      <c r="A12148" s="270"/>
      <c r="B12148" s="271"/>
      <c r="C12148" s="270"/>
      <c r="D12148" s="272"/>
      <c r="E12148" s="247"/>
      <c r="F12148" s="273"/>
      <c r="G12148" s="661"/>
      <c r="H12148" s="662"/>
    </row>
    <row r="12149" spans="1:8" s="240" customFormat="1">
      <c r="A12149" s="270"/>
      <c r="B12149" s="271"/>
      <c r="C12149" s="270"/>
      <c r="D12149" s="272"/>
      <c r="E12149" s="247"/>
      <c r="F12149" s="273"/>
      <c r="G12149" s="661"/>
      <c r="H12149" s="662"/>
    </row>
    <row r="12150" spans="1:8" s="240" customFormat="1">
      <c r="A12150" s="270"/>
      <c r="B12150" s="271"/>
      <c r="C12150" s="270"/>
      <c r="D12150" s="272"/>
      <c r="E12150" s="247"/>
      <c r="F12150" s="273"/>
      <c r="G12150" s="661"/>
      <c r="H12150" s="662"/>
    </row>
    <row r="12151" spans="1:8" s="240" customFormat="1">
      <c r="A12151" s="270"/>
      <c r="B12151" s="271"/>
      <c r="C12151" s="270"/>
      <c r="D12151" s="272"/>
      <c r="E12151" s="247"/>
      <c r="F12151" s="273"/>
      <c r="G12151" s="661"/>
      <c r="H12151" s="662"/>
    </row>
    <row r="12152" spans="1:8" s="240" customFormat="1">
      <c r="A12152" s="270"/>
      <c r="B12152" s="271"/>
      <c r="C12152" s="270"/>
      <c r="D12152" s="272"/>
      <c r="E12152" s="247"/>
      <c r="F12152" s="273"/>
      <c r="G12152" s="661"/>
      <c r="H12152" s="662"/>
    </row>
    <row r="12153" spans="1:8" s="240" customFormat="1">
      <c r="A12153" s="270"/>
      <c r="B12153" s="271"/>
      <c r="C12153" s="270"/>
      <c r="D12153" s="272"/>
      <c r="E12153" s="247"/>
      <c r="F12153" s="273"/>
      <c r="G12153" s="661"/>
      <c r="H12153" s="662"/>
    </row>
    <row r="12154" spans="1:8" s="240" customFormat="1">
      <c r="A12154" s="270"/>
      <c r="B12154" s="271"/>
      <c r="C12154" s="270"/>
      <c r="D12154" s="272"/>
      <c r="E12154" s="247"/>
      <c r="F12154" s="273"/>
      <c r="G12154" s="661"/>
      <c r="H12154" s="662"/>
    </row>
    <row r="12155" spans="1:8" s="240" customFormat="1">
      <c r="A12155" s="270"/>
      <c r="B12155" s="271"/>
      <c r="C12155" s="270"/>
      <c r="D12155" s="272"/>
      <c r="E12155" s="247"/>
      <c r="F12155" s="273"/>
      <c r="G12155" s="661"/>
      <c r="H12155" s="662"/>
    </row>
    <row r="12156" spans="1:8" s="240" customFormat="1">
      <c r="A12156" s="270"/>
      <c r="B12156" s="271"/>
      <c r="C12156" s="270"/>
      <c r="D12156" s="272"/>
      <c r="E12156" s="247"/>
      <c r="F12156" s="273"/>
      <c r="G12156" s="661"/>
      <c r="H12156" s="662"/>
    </row>
    <row r="12157" spans="1:8" s="240" customFormat="1">
      <c r="A12157" s="270"/>
      <c r="B12157" s="271"/>
      <c r="C12157" s="270"/>
      <c r="D12157" s="272"/>
      <c r="E12157" s="247"/>
      <c r="F12157" s="273"/>
      <c r="G12157" s="661"/>
      <c r="H12157" s="662"/>
    </row>
    <row r="12158" spans="1:8" s="240" customFormat="1">
      <c r="A12158" s="270"/>
      <c r="B12158" s="271"/>
      <c r="C12158" s="270"/>
      <c r="D12158" s="272"/>
      <c r="E12158" s="247"/>
      <c r="F12158" s="273"/>
      <c r="G12158" s="661"/>
      <c r="H12158" s="662"/>
    </row>
    <row r="12159" spans="1:8" s="240" customFormat="1">
      <c r="A12159" s="270"/>
      <c r="B12159" s="271"/>
      <c r="C12159" s="270"/>
      <c r="D12159" s="272"/>
      <c r="E12159" s="247"/>
      <c r="F12159" s="273"/>
      <c r="G12159" s="661"/>
      <c r="H12159" s="662"/>
    </row>
    <row r="12160" spans="1:8" s="240" customFormat="1">
      <c r="A12160" s="270"/>
      <c r="B12160" s="271"/>
      <c r="C12160" s="270"/>
      <c r="D12160" s="272"/>
      <c r="E12160" s="247"/>
      <c r="F12160" s="273"/>
      <c r="G12160" s="661"/>
      <c r="H12160" s="662"/>
    </row>
    <row r="12161" spans="1:8" s="240" customFormat="1">
      <c r="A12161" s="270"/>
      <c r="B12161" s="271"/>
      <c r="C12161" s="270"/>
      <c r="D12161" s="272"/>
      <c r="E12161" s="247"/>
      <c r="F12161" s="273"/>
      <c r="G12161" s="661"/>
      <c r="H12161" s="662"/>
    </row>
    <row r="12162" spans="1:8" s="240" customFormat="1">
      <c r="A12162" s="270"/>
      <c r="B12162" s="271"/>
      <c r="C12162" s="270"/>
      <c r="D12162" s="272"/>
      <c r="E12162" s="247"/>
      <c r="F12162" s="273"/>
      <c r="G12162" s="661"/>
      <c r="H12162" s="662"/>
    </row>
    <row r="12163" spans="1:8" s="240" customFormat="1">
      <c r="A12163" s="270"/>
      <c r="B12163" s="271"/>
      <c r="C12163" s="270"/>
      <c r="D12163" s="272"/>
      <c r="E12163" s="247"/>
      <c r="F12163" s="273"/>
      <c r="G12163" s="661"/>
      <c r="H12163" s="662"/>
    </row>
    <row r="12164" spans="1:8" s="240" customFormat="1">
      <c r="A12164" s="270"/>
      <c r="B12164" s="271"/>
      <c r="C12164" s="270"/>
      <c r="D12164" s="272"/>
      <c r="E12164" s="247"/>
      <c r="F12164" s="273"/>
      <c r="G12164" s="661"/>
      <c r="H12164" s="662"/>
    </row>
    <row r="12165" spans="1:8" s="240" customFormat="1">
      <c r="A12165" s="270"/>
      <c r="B12165" s="271"/>
      <c r="C12165" s="270"/>
      <c r="D12165" s="272"/>
      <c r="E12165" s="247"/>
      <c r="F12165" s="273"/>
      <c r="G12165" s="661"/>
      <c r="H12165" s="662"/>
    </row>
    <row r="12166" spans="1:8" s="240" customFormat="1">
      <c r="A12166" s="270"/>
      <c r="B12166" s="271"/>
      <c r="C12166" s="270"/>
      <c r="D12166" s="272"/>
      <c r="E12166" s="247"/>
      <c r="F12166" s="273"/>
      <c r="G12166" s="661"/>
      <c r="H12166" s="662"/>
    </row>
    <row r="12167" spans="1:8" s="240" customFormat="1">
      <c r="A12167" s="270"/>
      <c r="B12167" s="271"/>
      <c r="C12167" s="270"/>
      <c r="D12167" s="272"/>
      <c r="E12167" s="247"/>
      <c r="F12167" s="273"/>
      <c r="G12167" s="661"/>
      <c r="H12167" s="662"/>
    </row>
    <row r="12168" spans="1:8" s="240" customFormat="1">
      <c r="A12168" s="270"/>
      <c r="B12168" s="271"/>
      <c r="C12168" s="270"/>
      <c r="D12168" s="272"/>
      <c r="E12168" s="247"/>
      <c r="F12168" s="273"/>
      <c r="G12168" s="661"/>
      <c r="H12168" s="662"/>
    </row>
    <row r="12169" spans="1:8" s="240" customFormat="1">
      <c r="A12169" s="270"/>
      <c r="B12169" s="271"/>
      <c r="C12169" s="270"/>
      <c r="D12169" s="272"/>
      <c r="E12169" s="247"/>
      <c r="F12169" s="273"/>
      <c r="G12169" s="661"/>
      <c r="H12169" s="662"/>
    </row>
    <row r="12170" spans="1:8" s="240" customFormat="1">
      <c r="A12170" s="270"/>
      <c r="B12170" s="271"/>
      <c r="C12170" s="270"/>
      <c r="D12170" s="272"/>
      <c r="E12170" s="247"/>
      <c r="F12170" s="273"/>
      <c r="G12170" s="661"/>
      <c r="H12170" s="662"/>
    </row>
    <row r="12171" spans="1:8" s="240" customFormat="1">
      <c r="A12171" s="270"/>
      <c r="B12171" s="271"/>
      <c r="C12171" s="270"/>
      <c r="D12171" s="272"/>
      <c r="E12171" s="247"/>
      <c r="F12171" s="273"/>
      <c r="G12171" s="661"/>
      <c r="H12171" s="662"/>
    </row>
    <row r="12172" spans="1:8" s="240" customFormat="1">
      <c r="A12172" s="270"/>
      <c r="B12172" s="271"/>
      <c r="C12172" s="270"/>
      <c r="D12172" s="272"/>
      <c r="E12172" s="247"/>
      <c r="F12172" s="273"/>
      <c r="G12172" s="661"/>
      <c r="H12172" s="662"/>
    </row>
    <row r="12173" spans="1:8" s="240" customFormat="1">
      <c r="A12173" s="270"/>
      <c r="B12173" s="271"/>
      <c r="C12173" s="270"/>
      <c r="D12173" s="272"/>
      <c r="E12173" s="247"/>
      <c r="F12173" s="273"/>
      <c r="G12173" s="661"/>
      <c r="H12173" s="662"/>
    </row>
    <row r="12174" spans="1:8" s="240" customFormat="1">
      <c r="A12174" s="270"/>
      <c r="B12174" s="271"/>
      <c r="C12174" s="270"/>
      <c r="D12174" s="272"/>
      <c r="E12174" s="247"/>
      <c r="F12174" s="273"/>
      <c r="G12174" s="661"/>
      <c r="H12174" s="662"/>
    </row>
    <row r="12175" spans="1:8" s="240" customFormat="1">
      <c r="A12175" s="270"/>
      <c r="B12175" s="271"/>
      <c r="C12175" s="270"/>
      <c r="D12175" s="272"/>
      <c r="E12175" s="247"/>
      <c r="F12175" s="273"/>
      <c r="G12175" s="661"/>
      <c r="H12175" s="662"/>
    </row>
    <row r="12176" spans="1:8" s="240" customFormat="1">
      <c r="A12176" s="270"/>
      <c r="B12176" s="271"/>
      <c r="C12176" s="270"/>
      <c r="D12176" s="272"/>
      <c r="E12176" s="247"/>
      <c r="F12176" s="273"/>
      <c r="G12176" s="661"/>
      <c r="H12176" s="662"/>
    </row>
    <row r="12177" spans="1:8" s="240" customFormat="1">
      <c r="A12177" s="270"/>
      <c r="B12177" s="271"/>
      <c r="C12177" s="270"/>
      <c r="D12177" s="272"/>
      <c r="E12177" s="247"/>
      <c r="F12177" s="273"/>
      <c r="G12177" s="661"/>
      <c r="H12177" s="662"/>
    </row>
    <row r="12178" spans="1:8" s="240" customFormat="1">
      <c r="A12178" s="270"/>
      <c r="B12178" s="271"/>
      <c r="C12178" s="270"/>
      <c r="D12178" s="272"/>
      <c r="E12178" s="247"/>
      <c r="F12178" s="273"/>
      <c r="G12178" s="661"/>
      <c r="H12178" s="662"/>
    </row>
    <row r="12179" spans="1:8" s="240" customFormat="1">
      <c r="A12179" s="270"/>
      <c r="B12179" s="271"/>
      <c r="C12179" s="270"/>
      <c r="D12179" s="272"/>
      <c r="E12179" s="247"/>
      <c r="F12179" s="273"/>
      <c r="G12179" s="661"/>
      <c r="H12179" s="662"/>
    </row>
    <row r="12180" spans="1:8" s="240" customFormat="1">
      <c r="A12180" s="270"/>
      <c r="B12180" s="271"/>
      <c r="C12180" s="270"/>
      <c r="D12180" s="272"/>
      <c r="E12180" s="247"/>
      <c r="F12180" s="273"/>
      <c r="G12180" s="661"/>
      <c r="H12180" s="662"/>
    </row>
    <row r="12181" spans="1:8" s="240" customFormat="1">
      <c r="A12181" s="270"/>
      <c r="B12181" s="271"/>
      <c r="C12181" s="270"/>
      <c r="D12181" s="272"/>
      <c r="E12181" s="247"/>
      <c r="F12181" s="273"/>
      <c r="G12181" s="661"/>
      <c r="H12181" s="662"/>
    </row>
    <row r="12182" spans="1:8" s="240" customFormat="1">
      <c r="A12182" s="270"/>
      <c r="B12182" s="271"/>
      <c r="C12182" s="270"/>
      <c r="D12182" s="272"/>
      <c r="E12182" s="247"/>
      <c r="F12182" s="273"/>
      <c r="G12182" s="661"/>
      <c r="H12182" s="662"/>
    </row>
    <row r="12183" spans="1:8" s="240" customFormat="1">
      <c r="A12183" s="270"/>
      <c r="B12183" s="271"/>
      <c r="C12183" s="270"/>
      <c r="D12183" s="272"/>
      <c r="E12183" s="247"/>
      <c r="F12183" s="273"/>
      <c r="G12183" s="661"/>
      <c r="H12183" s="662"/>
    </row>
    <row r="12184" spans="1:8" s="240" customFormat="1">
      <c r="A12184" s="270"/>
      <c r="B12184" s="271"/>
      <c r="C12184" s="270"/>
      <c r="D12184" s="272"/>
      <c r="E12184" s="247"/>
      <c r="F12184" s="273"/>
      <c r="G12184" s="661"/>
      <c r="H12184" s="662"/>
    </row>
    <row r="12185" spans="1:8" s="240" customFormat="1">
      <c r="A12185" s="270"/>
      <c r="B12185" s="271"/>
      <c r="C12185" s="270"/>
      <c r="D12185" s="272"/>
      <c r="E12185" s="247"/>
      <c r="F12185" s="273"/>
      <c r="G12185" s="661"/>
      <c r="H12185" s="662"/>
    </row>
    <row r="12186" spans="1:8" s="240" customFormat="1">
      <c r="A12186" s="270"/>
      <c r="B12186" s="271"/>
      <c r="C12186" s="270"/>
      <c r="D12186" s="272"/>
      <c r="E12186" s="247"/>
      <c r="F12186" s="273"/>
      <c r="G12186" s="661"/>
      <c r="H12186" s="662"/>
    </row>
    <row r="12187" spans="1:8" s="240" customFormat="1">
      <c r="A12187" s="270"/>
      <c r="B12187" s="271"/>
      <c r="C12187" s="270"/>
      <c r="D12187" s="272"/>
      <c r="E12187" s="247"/>
      <c r="F12187" s="273"/>
      <c r="G12187" s="661"/>
      <c r="H12187" s="662"/>
    </row>
    <row r="12188" spans="1:8" s="240" customFormat="1">
      <c r="A12188" s="270"/>
      <c r="B12188" s="271"/>
      <c r="C12188" s="270"/>
      <c r="D12188" s="272"/>
      <c r="E12188" s="247"/>
      <c r="F12188" s="273"/>
      <c r="G12188" s="661"/>
      <c r="H12188" s="662"/>
    </row>
    <row r="12189" spans="1:8" s="240" customFormat="1">
      <c r="A12189" s="270"/>
      <c r="B12189" s="271"/>
      <c r="C12189" s="270"/>
      <c r="D12189" s="272"/>
      <c r="E12189" s="247"/>
      <c r="F12189" s="273"/>
      <c r="G12189" s="661"/>
      <c r="H12189" s="662"/>
    </row>
    <row r="12190" spans="1:8" s="240" customFormat="1">
      <c r="A12190" s="270"/>
      <c r="B12190" s="271"/>
      <c r="C12190" s="270"/>
      <c r="D12190" s="272"/>
      <c r="E12190" s="247"/>
      <c r="F12190" s="273"/>
      <c r="G12190" s="661"/>
      <c r="H12190" s="662"/>
    </row>
    <row r="12191" spans="1:8" s="240" customFormat="1">
      <c r="A12191" s="270"/>
      <c r="B12191" s="271"/>
      <c r="C12191" s="270"/>
      <c r="D12191" s="272"/>
      <c r="E12191" s="247"/>
      <c r="F12191" s="273"/>
      <c r="G12191" s="661"/>
      <c r="H12191" s="662"/>
    </row>
    <row r="12192" spans="1:8" s="240" customFormat="1">
      <c r="A12192" s="270"/>
      <c r="B12192" s="271"/>
      <c r="C12192" s="270"/>
      <c r="D12192" s="272"/>
      <c r="E12192" s="247"/>
      <c r="F12192" s="273"/>
      <c r="G12192" s="661"/>
      <c r="H12192" s="662"/>
    </row>
    <row r="12193" spans="1:8" s="240" customFormat="1">
      <c r="A12193" s="270"/>
      <c r="B12193" s="271"/>
      <c r="C12193" s="270"/>
      <c r="D12193" s="272"/>
      <c r="E12193" s="247"/>
      <c r="F12193" s="273"/>
      <c r="G12193" s="661"/>
      <c r="H12193" s="662"/>
    </row>
    <row r="12194" spans="1:8" s="240" customFormat="1">
      <c r="A12194" s="270"/>
      <c r="B12194" s="271"/>
      <c r="C12194" s="270"/>
      <c r="D12194" s="272"/>
      <c r="E12194" s="247"/>
      <c r="F12194" s="273"/>
      <c r="G12194" s="661"/>
      <c r="H12194" s="662"/>
    </row>
    <row r="12195" spans="1:8" s="240" customFormat="1">
      <c r="A12195" s="270"/>
      <c r="B12195" s="271"/>
      <c r="C12195" s="270"/>
      <c r="D12195" s="272"/>
      <c r="E12195" s="247"/>
      <c r="F12195" s="273"/>
      <c r="G12195" s="661"/>
      <c r="H12195" s="662"/>
    </row>
    <row r="12196" spans="1:8" s="240" customFormat="1">
      <c r="A12196" s="270"/>
      <c r="B12196" s="271"/>
      <c r="C12196" s="270"/>
      <c r="D12196" s="272"/>
      <c r="E12196" s="247"/>
      <c r="F12196" s="273"/>
      <c r="G12196" s="661"/>
      <c r="H12196" s="662"/>
    </row>
    <row r="12197" spans="1:8" s="240" customFormat="1">
      <c r="A12197" s="270"/>
      <c r="B12197" s="271"/>
      <c r="C12197" s="270"/>
      <c r="D12197" s="272"/>
      <c r="E12197" s="247"/>
      <c r="F12197" s="273"/>
      <c r="G12197" s="661"/>
      <c r="H12197" s="662"/>
    </row>
    <row r="12198" spans="1:8" s="240" customFormat="1">
      <c r="A12198" s="270"/>
      <c r="B12198" s="271"/>
      <c r="C12198" s="270"/>
      <c r="D12198" s="272"/>
      <c r="E12198" s="247"/>
      <c r="F12198" s="273"/>
      <c r="G12198" s="661"/>
      <c r="H12198" s="662"/>
    </row>
    <row r="12199" spans="1:8" s="240" customFormat="1">
      <c r="A12199" s="270"/>
      <c r="B12199" s="271"/>
      <c r="C12199" s="270"/>
      <c r="D12199" s="272"/>
      <c r="E12199" s="247"/>
      <c r="F12199" s="273"/>
      <c r="G12199" s="661"/>
      <c r="H12199" s="662"/>
    </row>
    <row r="12200" spans="1:8" s="240" customFormat="1">
      <c r="A12200" s="270"/>
      <c r="B12200" s="271"/>
      <c r="C12200" s="270"/>
      <c r="D12200" s="272"/>
      <c r="E12200" s="247"/>
      <c r="F12200" s="273"/>
      <c r="G12200" s="661"/>
      <c r="H12200" s="662"/>
    </row>
    <row r="12201" spans="1:8" s="240" customFormat="1">
      <c r="A12201" s="270"/>
      <c r="B12201" s="271"/>
      <c r="C12201" s="270"/>
      <c r="D12201" s="272"/>
      <c r="E12201" s="247"/>
      <c r="F12201" s="273"/>
      <c r="G12201" s="661"/>
      <c r="H12201" s="662"/>
    </row>
    <row r="12202" spans="1:8" s="240" customFormat="1">
      <c r="A12202" s="270"/>
      <c r="B12202" s="271"/>
      <c r="C12202" s="270"/>
      <c r="D12202" s="272"/>
      <c r="E12202" s="247"/>
      <c r="F12202" s="273"/>
      <c r="G12202" s="661"/>
      <c r="H12202" s="662"/>
    </row>
    <row r="12203" spans="1:8" s="240" customFormat="1">
      <c r="A12203" s="270"/>
      <c r="B12203" s="271"/>
      <c r="C12203" s="270"/>
      <c r="D12203" s="272"/>
      <c r="E12203" s="247"/>
      <c r="F12203" s="273"/>
      <c r="G12203" s="661"/>
      <c r="H12203" s="662"/>
    </row>
    <row r="12204" spans="1:8" s="240" customFormat="1">
      <c r="A12204" s="270"/>
      <c r="B12204" s="271"/>
      <c r="C12204" s="270"/>
      <c r="D12204" s="272"/>
      <c r="E12204" s="247"/>
      <c r="F12204" s="273"/>
      <c r="G12204" s="661"/>
      <c r="H12204" s="662"/>
    </row>
    <row r="12205" spans="1:8" s="240" customFormat="1">
      <c r="A12205" s="270"/>
      <c r="B12205" s="271"/>
      <c r="C12205" s="270"/>
      <c r="D12205" s="272"/>
      <c r="E12205" s="247"/>
      <c r="F12205" s="273"/>
      <c r="G12205" s="661"/>
      <c r="H12205" s="662"/>
    </row>
    <row r="12206" spans="1:8" s="240" customFormat="1">
      <c r="A12206" s="270"/>
      <c r="B12206" s="271"/>
      <c r="C12206" s="270"/>
      <c r="D12206" s="272"/>
      <c r="E12206" s="247"/>
      <c r="F12206" s="273"/>
      <c r="G12206" s="661"/>
      <c r="H12206" s="662"/>
    </row>
    <row r="12207" spans="1:8" s="240" customFormat="1">
      <c r="A12207" s="270"/>
      <c r="B12207" s="271"/>
      <c r="C12207" s="270"/>
      <c r="D12207" s="272"/>
      <c r="E12207" s="247"/>
      <c r="F12207" s="273"/>
      <c r="G12207" s="661"/>
      <c r="H12207" s="662"/>
    </row>
    <row r="12208" spans="1:8" s="240" customFormat="1">
      <c r="A12208" s="270"/>
      <c r="B12208" s="271"/>
      <c r="C12208" s="270"/>
      <c r="D12208" s="272"/>
      <c r="E12208" s="247"/>
      <c r="F12208" s="273"/>
      <c r="G12208" s="661"/>
      <c r="H12208" s="662"/>
    </row>
    <row r="12209" spans="1:8" s="240" customFormat="1">
      <c r="A12209" s="270"/>
      <c r="B12209" s="271"/>
      <c r="C12209" s="270"/>
      <c r="D12209" s="272"/>
      <c r="E12209" s="247"/>
      <c r="F12209" s="273"/>
      <c r="G12209" s="661"/>
      <c r="H12209" s="662"/>
    </row>
    <row r="12210" spans="1:8" s="240" customFormat="1">
      <c r="A12210" s="270"/>
      <c r="B12210" s="271"/>
      <c r="C12210" s="270"/>
      <c r="D12210" s="272"/>
      <c r="E12210" s="247"/>
      <c r="F12210" s="273"/>
      <c r="G12210" s="661"/>
      <c r="H12210" s="662"/>
    </row>
    <row r="12211" spans="1:8" s="240" customFormat="1">
      <c r="A12211" s="270"/>
      <c r="B12211" s="271"/>
      <c r="C12211" s="270"/>
      <c r="D12211" s="272"/>
      <c r="E12211" s="247"/>
      <c r="F12211" s="273"/>
      <c r="G12211" s="661"/>
      <c r="H12211" s="662"/>
    </row>
    <row r="12212" spans="1:8" s="240" customFormat="1">
      <c r="A12212" s="270"/>
      <c r="B12212" s="271"/>
      <c r="C12212" s="270"/>
      <c r="D12212" s="272"/>
      <c r="E12212" s="247"/>
      <c r="F12212" s="273"/>
      <c r="G12212" s="661"/>
      <c r="H12212" s="662"/>
    </row>
    <row r="12213" spans="1:8" s="240" customFormat="1">
      <c r="A12213" s="270"/>
      <c r="B12213" s="271"/>
      <c r="C12213" s="270"/>
      <c r="D12213" s="272"/>
      <c r="E12213" s="247"/>
      <c r="F12213" s="273"/>
      <c r="G12213" s="661"/>
      <c r="H12213" s="662"/>
    </row>
    <row r="12214" spans="1:8" s="240" customFormat="1">
      <c r="A12214" s="270"/>
      <c r="B12214" s="271"/>
      <c r="C12214" s="270"/>
      <c r="D12214" s="272"/>
      <c r="E12214" s="247"/>
      <c r="F12214" s="273"/>
      <c r="G12214" s="661"/>
      <c r="H12214" s="662"/>
    </row>
    <row r="12215" spans="1:8" s="240" customFormat="1">
      <c r="A12215" s="270"/>
      <c r="B12215" s="271"/>
      <c r="C12215" s="270"/>
      <c r="D12215" s="272"/>
      <c r="E12215" s="247"/>
      <c r="F12215" s="273"/>
      <c r="G12215" s="661"/>
      <c r="H12215" s="662"/>
    </row>
    <row r="12216" spans="1:8" s="240" customFormat="1">
      <c r="A12216" s="270"/>
      <c r="B12216" s="271"/>
      <c r="C12216" s="270"/>
      <c r="D12216" s="272"/>
      <c r="E12216" s="247"/>
      <c r="F12216" s="273"/>
      <c r="G12216" s="661"/>
      <c r="H12216" s="662"/>
    </row>
    <row r="12217" spans="1:8" s="240" customFormat="1">
      <c r="A12217" s="270"/>
      <c r="B12217" s="271"/>
      <c r="C12217" s="270"/>
      <c r="D12217" s="272"/>
      <c r="E12217" s="247"/>
      <c r="F12217" s="273"/>
      <c r="G12217" s="661"/>
      <c r="H12217" s="662"/>
    </row>
    <row r="12218" spans="1:8" s="240" customFormat="1">
      <c r="A12218" s="270"/>
      <c r="B12218" s="271"/>
      <c r="C12218" s="270"/>
      <c r="D12218" s="272"/>
      <c r="E12218" s="247"/>
      <c r="F12218" s="273"/>
      <c r="G12218" s="661"/>
      <c r="H12218" s="662"/>
    </row>
    <row r="12219" spans="1:8" s="240" customFormat="1">
      <c r="A12219" s="270"/>
      <c r="B12219" s="271"/>
      <c r="C12219" s="270"/>
      <c r="D12219" s="272"/>
      <c r="E12219" s="247"/>
      <c r="F12219" s="273"/>
      <c r="G12219" s="661"/>
      <c r="H12219" s="662"/>
    </row>
    <row r="12220" spans="1:8" s="240" customFormat="1">
      <c r="A12220" s="270"/>
      <c r="B12220" s="271"/>
      <c r="C12220" s="270"/>
      <c r="D12220" s="272"/>
      <c r="E12220" s="247"/>
      <c r="F12220" s="273"/>
      <c r="G12220" s="661"/>
      <c r="H12220" s="662"/>
    </row>
    <row r="12221" spans="1:8" s="240" customFormat="1">
      <c r="A12221" s="270"/>
      <c r="B12221" s="271"/>
      <c r="C12221" s="270"/>
      <c r="D12221" s="272"/>
      <c r="E12221" s="247"/>
      <c r="F12221" s="273"/>
      <c r="G12221" s="661"/>
      <c r="H12221" s="662"/>
    </row>
    <row r="12222" spans="1:8" s="240" customFormat="1">
      <c r="A12222" s="270"/>
      <c r="B12222" s="271"/>
      <c r="C12222" s="270"/>
      <c r="D12222" s="272"/>
      <c r="E12222" s="247"/>
      <c r="F12222" s="273"/>
      <c r="G12222" s="661"/>
      <c r="H12222" s="662"/>
    </row>
    <row r="12223" spans="1:8" s="240" customFormat="1">
      <c r="A12223" s="270"/>
      <c r="B12223" s="271"/>
      <c r="C12223" s="270"/>
      <c r="D12223" s="272"/>
      <c r="E12223" s="247"/>
      <c r="F12223" s="273"/>
      <c r="G12223" s="661"/>
      <c r="H12223" s="662"/>
    </row>
    <row r="12224" spans="1:8" s="240" customFormat="1">
      <c r="A12224" s="270"/>
      <c r="B12224" s="271"/>
      <c r="C12224" s="270"/>
      <c r="D12224" s="272"/>
      <c r="E12224" s="247"/>
      <c r="F12224" s="273"/>
      <c r="G12224" s="661"/>
      <c r="H12224" s="662"/>
    </row>
    <row r="12225" spans="1:8" s="240" customFormat="1">
      <c r="A12225" s="270"/>
      <c r="B12225" s="271"/>
      <c r="C12225" s="270"/>
      <c r="D12225" s="272"/>
      <c r="E12225" s="247"/>
      <c r="F12225" s="273"/>
      <c r="G12225" s="661"/>
      <c r="H12225" s="662"/>
    </row>
    <row r="12226" spans="1:8" s="240" customFormat="1">
      <c r="A12226" s="270"/>
      <c r="B12226" s="271"/>
      <c r="C12226" s="270"/>
      <c r="D12226" s="272"/>
      <c r="E12226" s="247"/>
      <c r="F12226" s="273"/>
      <c r="G12226" s="661"/>
      <c r="H12226" s="662"/>
    </row>
    <row r="12227" spans="1:8" s="240" customFormat="1">
      <c r="A12227" s="270"/>
      <c r="B12227" s="271"/>
      <c r="C12227" s="270"/>
      <c r="D12227" s="272"/>
      <c r="E12227" s="247"/>
      <c r="F12227" s="273"/>
      <c r="G12227" s="661"/>
      <c r="H12227" s="662"/>
    </row>
    <row r="12228" spans="1:8" s="240" customFormat="1">
      <c r="A12228" s="270"/>
      <c r="B12228" s="271"/>
      <c r="C12228" s="270"/>
      <c r="D12228" s="272"/>
      <c r="E12228" s="247"/>
      <c r="F12228" s="273"/>
      <c r="G12228" s="661"/>
      <c r="H12228" s="662"/>
    </row>
    <row r="12229" spans="1:8" s="240" customFormat="1">
      <c r="A12229" s="270"/>
      <c r="B12229" s="271"/>
      <c r="C12229" s="270"/>
      <c r="D12229" s="272"/>
      <c r="E12229" s="247"/>
      <c r="F12229" s="273"/>
      <c r="G12229" s="661"/>
      <c r="H12229" s="662"/>
    </row>
    <row r="12230" spans="1:8" s="240" customFormat="1">
      <c r="A12230" s="270"/>
      <c r="B12230" s="271"/>
      <c r="C12230" s="270"/>
      <c r="D12230" s="272"/>
      <c r="E12230" s="247"/>
      <c r="F12230" s="273"/>
      <c r="G12230" s="661"/>
      <c r="H12230" s="662"/>
    </row>
    <row r="12231" spans="1:8" s="240" customFormat="1">
      <c r="A12231" s="270"/>
      <c r="B12231" s="271"/>
      <c r="C12231" s="270"/>
      <c r="D12231" s="272"/>
      <c r="E12231" s="247"/>
      <c r="F12231" s="273"/>
      <c r="G12231" s="661"/>
      <c r="H12231" s="662"/>
    </row>
    <row r="12232" spans="1:8" s="240" customFormat="1">
      <c r="A12232" s="270"/>
      <c r="B12232" s="271"/>
      <c r="C12232" s="270"/>
      <c r="D12232" s="272"/>
      <c r="E12232" s="247"/>
      <c r="F12232" s="273"/>
      <c r="G12232" s="661"/>
      <c r="H12232" s="662"/>
    </row>
    <row r="12233" spans="1:8" s="240" customFormat="1">
      <c r="A12233" s="270"/>
      <c r="B12233" s="271"/>
      <c r="C12233" s="270"/>
      <c r="D12233" s="272"/>
      <c r="E12233" s="247"/>
      <c r="F12233" s="273"/>
      <c r="G12233" s="661"/>
      <c r="H12233" s="662"/>
    </row>
    <row r="12234" spans="1:8" s="240" customFormat="1">
      <c r="A12234" s="270"/>
      <c r="B12234" s="271"/>
      <c r="C12234" s="270"/>
      <c r="D12234" s="272"/>
      <c r="E12234" s="247"/>
      <c r="F12234" s="273"/>
      <c r="G12234" s="661"/>
      <c r="H12234" s="662"/>
    </row>
    <row r="12235" spans="1:8" s="240" customFormat="1">
      <c r="A12235" s="270"/>
      <c r="B12235" s="271"/>
      <c r="C12235" s="270"/>
      <c r="D12235" s="272"/>
      <c r="E12235" s="247"/>
      <c r="F12235" s="273"/>
      <c r="G12235" s="661"/>
      <c r="H12235" s="662"/>
    </row>
    <row r="12236" spans="1:8" s="240" customFormat="1">
      <c r="A12236" s="270"/>
      <c r="B12236" s="271"/>
      <c r="C12236" s="270"/>
      <c r="D12236" s="272"/>
      <c r="E12236" s="247"/>
      <c r="F12236" s="273"/>
      <c r="G12236" s="661"/>
      <c r="H12236" s="662"/>
    </row>
    <row r="12237" spans="1:8" s="240" customFormat="1">
      <c r="A12237" s="270"/>
      <c r="B12237" s="271"/>
      <c r="C12237" s="270"/>
      <c r="D12237" s="272"/>
      <c r="E12237" s="247"/>
      <c r="F12237" s="273"/>
      <c r="G12237" s="661"/>
      <c r="H12237" s="662"/>
    </row>
    <row r="12238" spans="1:8" s="240" customFormat="1">
      <c r="A12238" s="270"/>
      <c r="B12238" s="271"/>
      <c r="C12238" s="270"/>
      <c r="D12238" s="272"/>
      <c r="E12238" s="247"/>
      <c r="F12238" s="273"/>
      <c r="G12238" s="661"/>
      <c r="H12238" s="662"/>
    </row>
    <row r="12239" spans="1:8" s="240" customFormat="1">
      <c r="A12239" s="270"/>
      <c r="B12239" s="271"/>
      <c r="C12239" s="270"/>
      <c r="D12239" s="272"/>
      <c r="E12239" s="247"/>
      <c r="F12239" s="273"/>
      <c r="G12239" s="661"/>
      <c r="H12239" s="662"/>
    </row>
    <row r="12240" spans="1:8" s="240" customFormat="1">
      <c r="A12240" s="270"/>
      <c r="B12240" s="271"/>
      <c r="C12240" s="270"/>
      <c r="D12240" s="272"/>
      <c r="E12240" s="247"/>
      <c r="F12240" s="273"/>
      <c r="G12240" s="661"/>
      <c r="H12240" s="662"/>
    </row>
    <row r="12241" spans="1:8" s="240" customFormat="1">
      <c r="A12241" s="270"/>
      <c r="B12241" s="271"/>
      <c r="C12241" s="270"/>
      <c r="D12241" s="272"/>
      <c r="E12241" s="247"/>
      <c r="F12241" s="273"/>
      <c r="G12241" s="661"/>
      <c r="H12241" s="662"/>
    </row>
    <row r="12242" spans="1:8" s="240" customFormat="1">
      <c r="A12242" s="270"/>
      <c r="B12242" s="271"/>
      <c r="C12242" s="270"/>
      <c r="D12242" s="272"/>
      <c r="E12242" s="247"/>
      <c r="F12242" s="273"/>
      <c r="G12242" s="661"/>
      <c r="H12242" s="662"/>
    </row>
    <row r="12243" spans="1:8" s="240" customFormat="1">
      <c r="A12243" s="270"/>
      <c r="B12243" s="271"/>
      <c r="C12243" s="270"/>
      <c r="D12243" s="272"/>
      <c r="E12243" s="247"/>
      <c r="F12243" s="273"/>
      <c r="G12243" s="661"/>
      <c r="H12243" s="662"/>
    </row>
    <row r="12244" spans="1:8" s="240" customFormat="1">
      <c r="A12244" s="270"/>
      <c r="B12244" s="271"/>
      <c r="C12244" s="270"/>
      <c r="D12244" s="272"/>
      <c r="E12244" s="247"/>
      <c r="F12244" s="273"/>
      <c r="G12244" s="661"/>
      <c r="H12244" s="662"/>
    </row>
    <row r="12245" spans="1:8" s="240" customFormat="1">
      <c r="A12245" s="270"/>
      <c r="B12245" s="271"/>
      <c r="C12245" s="270"/>
      <c r="D12245" s="272"/>
      <c r="E12245" s="247"/>
      <c r="F12245" s="273"/>
      <c r="G12245" s="661"/>
      <c r="H12245" s="662"/>
    </row>
    <row r="12246" spans="1:8" s="240" customFormat="1">
      <c r="A12246" s="270"/>
      <c r="B12246" s="271"/>
      <c r="C12246" s="270"/>
      <c r="D12246" s="272"/>
      <c r="E12246" s="247"/>
      <c r="F12246" s="273"/>
      <c r="G12246" s="661"/>
      <c r="H12246" s="662"/>
    </row>
    <row r="12247" spans="1:8" s="240" customFormat="1">
      <c r="A12247" s="270"/>
      <c r="B12247" s="271"/>
      <c r="C12247" s="270"/>
      <c r="D12247" s="272"/>
      <c r="E12247" s="247"/>
      <c r="F12247" s="273"/>
      <c r="G12247" s="661"/>
      <c r="H12247" s="662"/>
    </row>
    <row r="12248" spans="1:8" s="240" customFormat="1">
      <c r="A12248" s="270"/>
      <c r="B12248" s="271"/>
      <c r="C12248" s="270"/>
      <c r="D12248" s="272"/>
      <c r="E12248" s="247"/>
      <c r="F12248" s="273"/>
      <c r="G12248" s="661"/>
      <c r="H12248" s="662"/>
    </row>
    <row r="12249" spans="1:8" s="240" customFormat="1">
      <c r="A12249" s="270"/>
      <c r="B12249" s="271"/>
      <c r="C12249" s="270"/>
      <c r="D12249" s="272"/>
      <c r="E12249" s="247"/>
      <c r="F12249" s="273"/>
      <c r="G12249" s="661"/>
      <c r="H12249" s="662"/>
    </row>
    <row r="12250" spans="1:8" s="240" customFormat="1">
      <c r="A12250" s="270"/>
      <c r="B12250" s="271"/>
      <c r="C12250" s="270"/>
      <c r="D12250" s="272"/>
      <c r="E12250" s="247"/>
      <c r="F12250" s="273"/>
      <c r="G12250" s="661"/>
      <c r="H12250" s="662"/>
    </row>
    <row r="12251" spans="1:8" s="240" customFormat="1">
      <c r="A12251" s="270"/>
      <c r="B12251" s="271"/>
      <c r="C12251" s="270"/>
      <c r="D12251" s="272"/>
      <c r="E12251" s="247"/>
      <c r="F12251" s="273"/>
      <c r="G12251" s="661"/>
      <c r="H12251" s="662"/>
    </row>
    <row r="12252" spans="1:8" s="240" customFormat="1">
      <c r="A12252" s="270"/>
      <c r="B12252" s="271"/>
      <c r="C12252" s="270"/>
      <c r="D12252" s="272"/>
      <c r="E12252" s="247"/>
      <c r="F12252" s="273"/>
      <c r="G12252" s="661"/>
      <c r="H12252" s="662"/>
    </row>
    <row r="12253" spans="1:8" s="240" customFormat="1">
      <c r="A12253" s="270"/>
      <c r="B12253" s="271"/>
      <c r="C12253" s="270"/>
      <c r="D12253" s="272"/>
      <c r="E12253" s="247"/>
      <c r="F12253" s="273"/>
      <c r="G12253" s="661"/>
      <c r="H12253" s="662"/>
    </row>
    <row r="12254" spans="1:8" s="240" customFormat="1">
      <c r="A12254" s="270"/>
      <c r="B12254" s="271"/>
      <c r="C12254" s="270"/>
      <c r="D12254" s="272"/>
      <c r="E12254" s="247"/>
      <c r="F12254" s="273"/>
      <c r="G12254" s="661"/>
      <c r="H12254" s="662"/>
    </row>
    <row r="12255" spans="1:8" s="240" customFormat="1">
      <c r="A12255" s="270"/>
      <c r="B12255" s="271"/>
      <c r="C12255" s="270"/>
      <c r="D12255" s="272"/>
      <c r="E12255" s="247"/>
      <c r="F12255" s="273"/>
      <c r="G12255" s="661"/>
      <c r="H12255" s="662"/>
    </row>
    <row r="12256" spans="1:8" s="240" customFormat="1">
      <c r="A12256" s="270"/>
      <c r="B12256" s="271"/>
      <c r="C12256" s="270"/>
      <c r="D12256" s="272"/>
      <c r="E12256" s="247"/>
      <c r="F12256" s="273"/>
      <c r="G12256" s="661"/>
      <c r="H12256" s="662"/>
    </row>
    <row r="12257" spans="1:8" s="240" customFormat="1">
      <c r="A12257" s="270"/>
      <c r="B12257" s="271"/>
      <c r="C12257" s="270"/>
      <c r="D12257" s="272"/>
      <c r="E12257" s="247"/>
      <c r="F12257" s="273"/>
      <c r="G12257" s="661"/>
      <c r="H12257" s="662"/>
    </row>
    <row r="12258" spans="1:8" s="240" customFormat="1">
      <c r="A12258" s="270"/>
      <c r="B12258" s="271"/>
      <c r="C12258" s="270"/>
      <c r="D12258" s="272"/>
      <c r="E12258" s="247"/>
      <c r="F12258" s="273"/>
      <c r="G12258" s="661"/>
      <c r="H12258" s="662"/>
    </row>
    <row r="12259" spans="1:8" s="240" customFormat="1">
      <c r="A12259" s="270"/>
      <c r="B12259" s="271"/>
      <c r="C12259" s="270"/>
      <c r="D12259" s="272"/>
      <c r="E12259" s="247"/>
      <c r="F12259" s="273"/>
      <c r="G12259" s="661"/>
      <c r="H12259" s="662"/>
    </row>
    <row r="12260" spans="1:8" s="240" customFormat="1">
      <c r="A12260" s="270"/>
      <c r="B12260" s="271"/>
      <c r="C12260" s="270"/>
      <c r="D12260" s="272"/>
      <c r="E12260" s="247"/>
      <c r="F12260" s="273"/>
      <c r="G12260" s="661"/>
      <c r="H12260" s="662"/>
    </row>
    <row r="12261" spans="1:8" s="240" customFormat="1">
      <c r="A12261" s="270"/>
      <c r="B12261" s="271"/>
      <c r="C12261" s="270"/>
      <c r="D12261" s="272"/>
      <c r="E12261" s="247"/>
      <c r="F12261" s="273"/>
      <c r="G12261" s="661"/>
      <c r="H12261" s="662"/>
    </row>
    <row r="12262" spans="1:8" s="240" customFormat="1">
      <c r="A12262" s="270"/>
      <c r="B12262" s="271"/>
      <c r="C12262" s="270"/>
      <c r="D12262" s="272"/>
      <c r="E12262" s="247"/>
      <c r="F12262" s="273"/>
      <c r="G12262" s="661"/>
      <c r="H12262" s="662"/>
    </row>
    <row r="12263" spans="1:8" s="240" customFormat="1">
      <c r="A12263" s="270"/>
      <c r="B12263" s="271"/>
      <c r="C12263" s="270"/>
      <c r="D12263" s="272"/>
      <c r="E12263" s="247"/>
      <c r="F12263" s="273"/>
      <c r="G12263" s="661"/>
      <c r="H12263" s="662"/>
    </row>
    <row r="12264" spans="1:8" s="240" customFormat="1">
      <c r="A12264" s="270"/>
      <c r="B12264" s="271"/>
      <c r="C12264" s="270"/>
      <c r="D12264" s="272"/>
      <c r="E12264" s="247"/>
      <c r="F12264" s="273"/>
      <c r="G12264" s="661"/>
      <c r="H12264" s="662"/>
    </row>
    <row r="12265" spans="1:8" s="240" customFormat="1">
      <c r="A12265" s="270"/>
      <c r="B12265" s="271"/>
      <c r="C12265" s="270"/>
      <c r="D12265" s="272"/>
      <c r="E12265" s="247"/>
      <c r="F12265" s="273"/>
      <c r="G12265" s="661"/>
      <c r="H12265" s="662"/>
    </row>
    <row r="12266" spans="1:8" s="240" customFormat="1">
      <c r="A12266" s="270"/>
      <c r="B12266" s="271"/>
      <c r="C12266" s="270"/>
      <c r="D12266" s="272"/>
      <c r="E12266" s="247"/>
      <c r="F12266" s="273"/>
      <c r="G12266" s="661"/>
      <c r="H12266" s="662"/>
    </row>
    <row r="12267" spans="1:8" s="240" customFormat="1">
      <c r="A12267" s="270"/>
      <c r="B12267" s="271"/>
      <c r="C12267" s="270"/>
      <c r="D12267" s="272"/>
      <c r="E12267" s="247"/>
      <c r="F12267" s="273"/>
      <c r="G12267" s="661"/>
      <c r="H12267" s="662"/>
    </row>
    <row r="12268" spans="1:8" s="240" customFormat="1">
      <c r="A12268" s="270"/>
      <c r="B12268" s="271"/>
      <c r="C12268" s="270"/>
      <c r="D12268" s="272"/>
      <c r="E12268" s="247"/>
      <c r="F12268" s="273"/>
      <c r="G12268" s="661"/>
      <c r="H12268" s="662"/>
    </row>
    <row r="12269" spans="1:8" s="240" customFormat="1">
      <c r="A12269" s="270"/>
      <c r="B12269" s="271"/>
      <c r="C12269" s="270"/>
      <c r="D12269" s="272"/>
      <c r="E12269" s="247"/>
      <c r="F12269" s="273"/>
      <c r="G12269" s="661"/>
      <c r="H12269" s="662"/>
    </row>
    <row r="12270" spans="1:8" s="240" customFormat="1">
      <c r="A12270" s="270"/>
      <c r="B12270" s="271"/>
      <c r="C12270" s="270"/>
      <c r="D12270" s="272"/>
      <c r="E12270" s="247"/>
      <c r="F12270" s="273"/>
      <c r="G12270" s="661"/>
      <c r="H12270" s="662"/>
    </row>
    <row r="12271" spans="1:8" s="240" customFormat="1">
      <c r="A12271" s="270"/>
      <c r="B12271" s="271"/>
      <c r="C12271" s="270"/>
      <c r="D12271" s="272"/>
      <c r="E12271" s="247"/>
      <c r="F12271" s="273"/>
      <c r="G12271" s="661"/>
      <c r="H12271" s="662"/>
    </row>
    <row r="12272" spans="1:8" s="240" customFormat="1">
      <c r="A12272" s="270"/>
      <c r="B12272" s="271"/>
      <c r="C12272" s="270"/>
      <c r="D12272" s="272"/>
      <c r="E12272" s="247"/>
      <c r="F12272" s="273"/>
      <c r="G12272" s="661"/>
      <c r="H12272" s="662"/>
    </row>
    <row r="12273" spans="1:8" s="240" customFormat="1">
      <c r="A12273" s="270"/>
      <c r="B12273" s="271"/>
      <c r="C12273" s="270"/>
      <c r="D12273" s="272"/>
      <c r="E12273" s="247"/>
      <c r="F12273" s="273"/>
      <c r="G12273" s="661"/>
      <c r="H12273" s="662"/>
    </row>
    <row r="12274" spans="1:8" s="240" customFormat="1">
      <c r="A12274" s="270"/>
      <c r="B12274" s="271"/>
      <c r="C12274" s="270"/>
      <c r="D12274" s="272"/>
      <c r="E12274" s="247"/>
      <c r="F12274" s="273"/>
      <c r="G12274" s="661"/>
      <c r="H12274" s="662"/>
    </row>
    <row r="12275" spans="1:8" s="240" customFormat="1">
      <c r="A12275" s="270"/>
      <c r="B12275" s="271"/>
      <c r="C12275" s="270"/>
      <c r="D12275" s="272"/>
      <c r="E12275" s="247"/>
      <c r="F12275" s="273"/>
      <c r="G12275" s="661"/>
      <c r="H12275" s="662"/>
    </row>
    <row r="12276" spans="1:8" s="240" customFormat="1">
      <c r="A12276" s="270"/>
      <c r="B12276" s="271"/>
      <c r="C12276" s="270"/>
      <c r="D12276" s="272"/>
      <c r="E12276" s="247"/>
      <c r="F12276" s="273"/>
      <c r="G12276" s="661"/>
      <c r="H12276" s="662"/>
    </row>
    <row r="12277" spans="1:8" s="240" customFormat="1">
      <c r="A12277" s="270"/>
      <c r="B12277" s="271"/>
      <c r="C12277" s="270"/>
      <c r="D12277" s="272"/>
      <c r="E12277" s="247"/>
      <c r="F12277" s="273"/>
      <c r="G12277" s="661"/>
      <c r="H12277" s="662"/>
    </row>
    <row r="12278" spans="1:8" s="240" customFormat="1">
      <c r="A12278" s="270"/>
      <c r="B12278" s="271"/>
      <c r="C12278" s="270"/>
      <c r="D12278" s="272"/>
      <c r="E12278" s="247"/>
      <c r="F12278" s="273"/>
      <c r="G12278" s="661"/>
      <c r="H12278" s="662"/>
    </row>
    <row r="12279" spans="1:8" s="240" customFormat="1">
      <c r="A12279" s="270"/>
      <c r="B12279" s="271"/>
      <c r="C12279" s="270"/>
      <c r="D12279" s="272"/>
      <c r="E12279" s="247"/>
      <c r="F12279" s="273"/>
      <c r="G12279" s="661"/>
      <c r="H12279" s="662"/>
    </row>
    <row r="12280" spans="1:8" s="240" customFormat="1">
      <c r="A12280" s="270"/>
      <c r="B12280" s="271"/>
      <c r="C12280" s="270"/>
      <c r="D12280" s="272"/>
      <c r="E12280" s="247"/>
      <c r="F12280" s="273"/>
      <c r="G12280" s="661"/>
      <c r="H12280" s="662"/>
    </row>
    <row r="12281" spans="1:8" s="240" customFormat="1">
      <c r="A12281" s="270"/>
      <c r="B12281" s="271"/>
      <c r="C12281" s="270"/>
      <c r="D12281" s="272"/>
      <c r="E12281" s="247"/>
      <c r="F12281" s="273"/>
      <c r="G12281" s="661"/>
      <c r="H12281" s="662"/>
    </row>
    <row r="12282" spans="1:8" s="240" customFormat="1">
      <c r="A12282" s="270"/>
      <c r="B12282" s="271"/>
      <c r="C12282" s="270"/>
      <c r="D12282" s="272"/>
      <c r="E12282" s="247"/>
      <c r="F12282" s="273"/>
      <c r="G12282" s="661"/>
      <c r="H12282" s="662"/>
    </row>
    <row r="12283" spans="1:8" s="240" customFormat="1">
      <c r="A12283" s="270"/>
      <c r="B12283" s="271"/>
      <c r="C12283" s="270"/>
      <c r="D12283" s="272"/>
      <c r="E12283" s="247"/>
      <c r="F12283" s="273"/>
      <c r="G12283" s="661"/>
      <c r="H12283" s="662"/>
    </row>
    <row r="12284" spans="1:8" s="240" customFormat="1">
      <c r="A12284" s="270"/>
      <c r="B12284" s="271"/>
      <c r="C12284" s="270"/>
      <c r="D12284" s="272"/>
      <c r="E12284" s="247"/>
      <c r="F12284" s="273"/>
      <c r="G12284" s="661"/>
      <c r="H12284" s="662"/>
    </row>
    <row r="12285" spans="1:8" s="240" customFormat="1">
      <c r="A12285" s="270"/>
      <c r="B12285" s="271"/>
      <c r="C12285" s="270"/>
      <c r="D12285" s="272"/>
      <c r="E12285" s="247"/>
      <c r="F12285" s="273"/>
      <c r="G12285" s="661"/>
      <c r="H12285" s="662"/>
    </row>
    <row r="12286" spans="1:8" s="240" customFormat="1">
      <c r="A12286" s="270"/>
      <c r="B12286" s="271"/>
      <c r="C12286" s="270"/>
      <c r="D12286" s="272"/>
      <c r="E12286" s="247"/>
      <c r="F12286" s="273"/>
      <c r="G12286" s="661"/>
      <c r="H12286" s="662"/>
    </row>
    <row r="12287" spans="1:8" s="240" customFormat="1">
      <c r="A12287" s="270"/>
      <c r="B12287" s="271"/>
      <c r="C12287" s="270"/>
      <c r="D12287" s="272"/>
      <c r="E12287" s="247"/>
      <c r="F12287" s="273"/>
      <c r="G12287" s="661"/>
      <c r="H12287" s="662"/>
    </row>
    <row r="12288" spans="1:8" s="240" customFormat="1">
      <c r="A12288" s="270"/>
      <c r="B12288" s="271"/>
      <c r="C12288" s="270"/>
      <c r="D12288" s="272"/>
      <c r="E12288" s="247"/>
      <c r="F12288" s="273"/>
      <c r="G12288" s="661"/>
      <c r="H12288" s="662"/>
    </row>
    <row r="12289" spans="1:8" s="240" customFormat="1">
      <c r="A12289" s="270"/>
      <c r="B12289" s="271"/>
      <c r="C12289" s="270"/>
      <c r="D12289" s="272"/>
      <c r="E12289" s="247"/>
      <c r="F12289" s="273"/>
      <c r="G12289" s="661"/>
      <c r="H12289" s="662"/>
    </row>
    <row r="12290" spans="1:8" s="240" customFormat="1">
      <c r="A12290" s="270"/>
      <c r="B12290" s="271"/>
      <c r="C12290" s="270"/>
      <c r="D12290" s="272"/>
      <c r="E12290" s="247"/>
      <c r="F12290" s="273"/>
      <c r="G12290" s="661"/>
      <c r="H12290" s="662"/>
    </row>
    <row r="12291" spans="1:8" s="240" customFormat="1">
      <c r="A12291" s="270"/>
      <c r="B12291" s="271"/>
      <c r="C12291" s="270"/>
      <c r="D12291" s="272"/>
      <c r="E12291" s="247"/>
      <c r="F12291" s="273"/>
      <c r="G12291" s="661"/>
      <c r="H12291" s="662"/>
    </row>
    <row r="12292" spans="1:8" s="240" customFormat="1">
      <c r="A12292" s="270"/>
      <c r="B12292" s="271"/>
      <c r="C12292" s="270"/>
      <c r="D12292" s="272"/>
      <c r="E12292" s="247"/>
      <c r="F12292" s="273"/>
      <c r="G12292" s="661"/>
      <c r="H12292" s="662"/>
    </row>
    <row r="12293" spans="1:8" s="240" customFormat="1">
      <c r="A12293" s="270"/>
      <c r="B12293" s="271"/>
      <c r="C12293" s="270"/>
      <c r="D12293" s="272"/>
      <c r="E12293" s="247"/>
      <c r="F12293" s="273"/>
      <c r="G12293" s="661"/>
      <c r="H12293" s="662"/>
    </row>
    <row r="12294" spans="1:8" s="240" customFormat="1">
      <c r="A12294" s="270"/>
      <c r="B12294" s="271"/>
      <c r="C12294" s="270"/>
      <c r="D12294" s="272"/>
      <c r="E12294" s="247"/>
      <c r="F12294" s="273"/>
      <c r="G12294" s="661"/>
      <c r="H12294" s="662"/>
    </row>
    <row r="12295" spans="1:8" s="240" customFormat="1">
      <c r="A12295" s="270"/>
      <c r="B12295" s="271"/>
      <c r="C12295" s="270"/>
      <c r="D12295" s="272"/>
      <c r="E12295" s="247"/>
      <c r="F12295" s="273"/>
      <c r="G12295" s="661"/>
      <c r="H12295" s="662"/>
    </row>
    <row r="12296" spans="1:8" s="240" customFormat="1">
      <c r="A12296" s="270"/>
      <c r="B12296" s="271"/>
      <c r="C12296" s="270"/>
      <c r="D12296" s="272"/>
      <c r="E12296" s="247"/>
      <c r="F12296" s="273"/>
      <c r="G12296" s="661"/>
      <c r="H12296" s="662"/>
    </row>
    <row r="12297" spans="1:8" s="240" customFormat="1">
      <c r="A12297" s="270"/>
      <c r="B12297" s="271"/>
      <c r="C12297" s="270"/>
      <c r="D12297" s="272"/>
      <c r="E12297" s="247"/>
      <c r="F12297" s="273"/>
      <c r="G12297" s="661"/>
      <c r="H12297" s="662"/>
    </row>
    <row r="12298" spans="1:8" s="240" customFormat="1">
      <c r="A12298" s="270"/>
      <c r="B12298" s="271"/>
      <c r="C12298" s="270"/>
      <c r="D12298" s="272"/>
      <c r="E12298" s="247"/>
      <c r="F12298" s="273"/>
      <c r="G12298" s="661"/>
      <c r="H12298" s="662"/>
    </row>
    <row r="12299" spans="1:8" s="240" customFormat="1">
      <c r="A12299" s="270"/>
      <c r="B12299" s="271"/>
      <c r="C12299" s="270"/>
      <c r="D12299" s="272"/>
      <c r="E12299" s="247"/>
      <c r="F12299" s="273"/>
      <c r="G12299" s="661"/>
      <c r="H12299" s="662"/>
    </row>
    <row r="12300" spans="1:8" s="240" customFormat="1">
      <c r="A12300" s="270"/>
      <c r="B12300" s="271"/>
      <c r="C12300" s="270"/>
      <c r="D12300" s="272"/>
      <c r="E12300" s="247"/>
      <c r="F12300" s="273"/>
      <c r="G12300" s="661"/>
      <c r="H12300" s="662"/>
    </row>
    <row r="12301" spans="1:8" s="240" customFormat="1">
      <c r="A12301" s="270"/>
      <c r="B12301" s="271"/>
      <c r="C12301" s="270"/>
      <c r="D12301" s="272"/>
      <c r="E12301" s="247"/>
      <c r="F12301" s="273"/>
      <c r="G12301" s="661"/>
      <c r="H12301" s="662"/>
    </row>
    <row r="12302" spans="1:8" s="240" customFormat="1">
      <c r="A12302" s="270"/>
      <c r="B12302" s="271"/>
      <c r="C12302" s="270"/>
      <c r="D12302" s="272"/>
      <c r="E12302" s="247"/>
      <c r="F12302" s="273"/>
      <c r="G12302" s="661"/>
      <c r="H12302" s="662"/>
    </row>
    <row r="12303" spans="1:8" s="240" customFormat="1">
      <c r="A12303" s="270"/>
      <c r="B12303" s="271"/>
      <c r="C12303" s="270"/>
      <c r="D12303" s="272"/>
      <c r="E12303" s="247"/>
      <c r="F12303" s="273"/>
      <c r="G12303" s="661"/>
      <c r="H12303" s="662"/>
    </row>
    <row r="12304" spans="1:8" s="240" customFormat="1">
      <c r="A12304" s="270"/>
      <c r="B12304" s="271"/>
      <c r="C12304" s="270"/>
      <c r="D12304" s="272"/>
      <c r="E12304" s="247"/>
      <c r="F12304" s="273"/>
      <c r="G12304" s="661"/>
      <c r="H12304" s="662"/>
    </row>
    <row r="12305" spans="1:8" s="240" customFormat="1">
      <c r="A12305" s="270"/>
      <c r="B12305" s="271"/>
      <c r="C12305" s="270"/>
      <c r="D12305" s="272"/>
      <c r="E12305" s="247"/>
      <c r="F12305" s="273"/>
      <c r="G12305" s="661"/>
      <c r="H12305" s="662"/>
    </row>
    <row r="12306" spans="1:8" s="240" customFormat="1">
      <c r="A12306" s="270"/>
      <c r="B12306" s="271"/>
      <c r="C12306" s="270"/>
      <c r="D12306" s="272"/>
      <c r="E12306" s="247"/>
      <c r="F12306" s="273"/>
      <c r="G12306" s="661"/>
      <c r="H12306" s="662"/>
    </row>
    <row r="12307" spans="1:8" s="240" customFormat="1">
      <c r="A12307" s="270"/>
      <c r="B12307" s="271"/>
      <c r="C12307" s="270"/>
      <c r="D12307" s="272"/>
      <c r="E12307" s="247"/>
      <c r="F12307" s="273"/>
      <c r="G12307" s="661"/>
      <c r="H12307" s="662"/>
    </row>
    <row r="12308" spans="1:8" s="240" customFormat="1">
      <c r="A12308" s="270"/>
      <c r="B12308" s="271"/>
      <c r="C12308" s="270"/>
      <c r="D12308" s="272"/>
      <c r="E12308" s="247"/>
      <c r="F12308" s="273"/>
      <c r="G12308" s="661"/>
      <c r="H12308" s="662"/>
    </row>
    <row r="12309" spans="1:8" s="240" customFormat="1">
      <c r="A12309" s="270"/>
      <c r="B12309" s="271"/>
      <c r="C12309" s="270"/>
      <c r="D12309" s="272"/>
      <c r="E12309" s="247"/>
      <c r="F12309" s="273"/>
      <c r="G12309" s="661"/>
      <c r="H12309" s="662"/>
    </row>
    <row r="12310" spans="1:8" s="240" customFormat="1">
      <c r="A12310" s="270"/>
      <c r="B12310" s="271"/>
      <c r="C12310" s="270"/>
      <c r="D12310" s="272"/>
      <c r="E12310" s="247"/>
      <c r="F12310" s="273"/>
      <c r="G12310" s="661"/>
      <c r="H12310" s="662"/>
    </row>
    <row r="12311" spans="1:8" s="240" customFormat="1">
      <c r="A12311" s="270"/>
      <c r="B12311" s="271"/>
      <c r="C12311" s="270"/>
      <c r="D12311" s="272"/>
      <c r="E12311" s="247"/>
      <c r="F12311" s="273"/>
      <c r="G12311" s="661"/>
      <c r="H12311" s="662"/>
    </row>
    <row r="12312" spans="1:8" s="240" customFormat="1">
      <c r="A12312" s="270"/>
      <c r="B12312" s="271"/>
      <c r="C12312" s="270"/>
      <c r="D12312" s="272"/>
      <c r="E12312" s="247"/>
      <c r="F12312" s="273"/>
      <c r="G12312" s="661"/>
      <c r="H12312" s="662"/>
    </row>
    <row r="12313" spans="1:8" s="240" customFormat="1">
      <c r="A12313" s="270"/>
      <c r="B12313" s="271"/>
      <c r="C12313" s="270"/>
      <c r="D12313" s="272"/>
      <c r="E12313" s="247"/>
      <c r="F12313" s="273"/>
      <c r="G12313" s="661"/>
      <c r="H12313" s="662"/>
    </row>
    <row r="12314" spans="1:8" s="240" customFormat="1">
      <c r="A12314" s="270"/>
      <c r="B12314" s="271"/>
      <c r="C12314" s="270"/>
      <c r="D12314" s="272"/>
      <c r="E12314" s="247"/>
      <c r="F12314" s="273"/>
      <c r="G12314" s="661"/>
      <c r="H12314" s="662"/>
    </row>
    <row r="12315" spans="1:8" s="240" customFormat="1">
      <c r="A12315" s="270"/>
      <c r="B12315" s="271"/>
      <c r="C12315" s="270"/>
      <c r="D12315" s="272"/>
      <c r="E12315" s="247"/>
      <c r="F12315" s="273"/>
      <c r="G12315" s="661"/>
      <c r="H12315" s="662"/>
    </row>
    <row r="12316" spans="1:8" s="240" customFormat="1">
      <c r="A12316" s="270"/>
      <c r="B12316" s="271"/>
      <c r="C12316" s="270"/>
      <c r="D12316" s="272"/>
      <c r="E12316" s="247"/>
      <c r="F12316" s="273"/>
      <c r="G12316" s="661"/>
      <c r="H12316" s="662"/>
    </row>
    <row r="12317" spans="1:8" s="240" customFormat="1">
      <c r="A12317" s="270"/>
      <c r="B12317" s="271"/>
      <c r="C12317" s="270"/>
      <c r="D12317" s="272"/>
      <c r="E12317" s="247"/>
      <c r="F12317" s="273"/>
      <c r="G12317" s="661"/>
      <c r="H12317" s="662"/>
    </row>
    <row r="12318" spans="1:8" s="240" customFormat="1">
      <c r="A12318" s="270"/>
      <c r="B12318" s="271"/>
      <c r="C12318" s="270"/>
      <c r="D12318" s="272"/>
      <c r="E12318" s="247"/>
      <c r="F12318" s="273"/>
      <c r="G12318" s="661"/>
      <c r="H12318" s="662"/>
    </row>
    <row r="12319" spans="1:8" s="240" customFormat="1">
      <c r="A12319" s="270"/>
      <c r="B12319" s="271"/>
      <c r="C12319" s="270"/>
      <c r="D12319" s="272"/>
      <c r="E12319" s="247"/>
      <c r="F12319" s="273"/>
      <c r="G12319" s="661"/>
      <c r="H12319" s="662"/>
    </row>
    <row r="12320" spans="1:8" s="240" customFormat="1">
      <c r="A12320" s="270"/>
      <c r="B12320" s="271"/>
      <c r="C12320" s="270"/>
      <c r="D12320" s="272"/>
      <c r="E12320" s="247"/>
      <c r="F12320" s="273"/>
      <c r="G12320" s="661"/>
      <c r="H12320" s="662"/>
    </row>
    <row r="12321" spans="1:8" s="240" customFormat="1">
      <c r="A12321" s="270"/>
      <c r="B12321" s="271"/>
      <c r="C12321" s="270"/>
      <c r="D12321" s="272"/>
      <c r="E12321" s="247"/>
      <c r="F12321" s="273"/>
      <c r="G12321" s="661"/>
      <c r="H12321" s="662"/>
    </row>
    <row r="12322" spans="1:8" s="240" customFormat="1">
      <c r="A12322" s="270"/>
      <c r="B12322" s="271"/>
      <c r="C12322" s="270"/>
      <c r="D12322" s="272"/>
      <c r="E12322" s="247"/>
      <c r="F12322" s="273"/>
      <c r="G12322" s="661"/>
      <c r="H12322" s="662"/>
    </row>
    <row r="12323" spans="1:8" s="240" customFormat="1">
      <c r="A12323" s="270"/>
      <c r="B12323" s="271"/>
      <c r="C12323" s="270"/>
      <c r="D12323" s="272"/>
      <c r="E12323" s="247"/>
      <c r="F12323" s="273"/>
      <c r="G12323" s="661"/>
      <c r="H12323" s="662"/>
    </row>
    <row r="12324" spans="1:8" s="240" customFormat="1">
      <c r="A12324" s="270"/>
      <c r="B12324" s="271"/>
      <c r="C12324" s="270"/>
      <c r="D12324" s="272"/>
      <c r="E12324" s="247"/>
      <c r="F12324" s="273"/>
      <c r="G12324" s="661"/>
      <c r="H12324" s="662"/>
    </row>
    <row r="12325" spans="1:8" s="240" customFormat="1">
      <c r="A12325" s="270"/>
      <c r="B12325" s="271"/>
      <c r="C12325" s="270"/>
      <c r="D12325" s="272"/>
      <c r="E12325" s="247"/>
      <c r="F12325" s="273"/>
      <c r="G12325" s="661"/>
      <c r="H12325" s="662"/>
    </row>
    <row r="12326" spans="1:8" s="240" customFormat="1">
      <c r="A12326" s="270"/>
      <c r="B12326" s="271"/>
      <c r="C12326" s="270"/>
      <c r="D12326" s="272"/>
      <c r="E12326" s="247"/>
      <c r="F12326" s="273"/>
      <c r="G12326" s="661"/>
      <c r="H12326" s="662"/>
    </row>
    <row r="12327" spans="1:8" s="240" customFormat="1">
      <c r="A12327" s="270"/>
      <c r="B12327" s="271"/>
      <c r="C12327" s="270"/>
      <c r="D12327" s="272"/>
      <c r="E12327" s="247"/>
      <c r="F12327" s="273"/>
      <c r="G12327" s="661"/>
      <c r="H12327" s="662"/>
    </row>
    <row r="12328" spans="1:8" s="240" customFormat="1">
      <c r="A12328" s="270"/>
      <c r="B12328" s="271"/>
      <c r="C12328" s="270"/>
      <c r="D12328" s="272"/>
      <c r="E12328" s="247"/>
      <c r="F12328" s="273"/>
      <c r="G12328" s="661"/>
      <c r="H12328" s="662"/>
    </row>
    <row r="12329" spans="1:8" s="240" customFormat="1">
      <c r="A12329" s="270"/>
      <c r="B12329" s="271"/>
      <c r="C12329" s="270"/>
      <c r="D12329" s="272"/>
      <c r="E12329" s="247"/>
      <c r="F12329" s="273"/>
      <c r="G12329" s="661"/>
      <c r="H12329" s="662"/>
    </row>
    <row r="12330" spans="1:8" s="240" customFormat="1">
      <c r="A12330" s="270"/>
      <c r="B12330" s="271"/>
      <c r="C12330" s="270"/>
      <c r="D12330" s="272"/>
      <c r="E12330" s="247"/>
      <c r="F12330" s="273"/>
      <c r="G12330" s="661"/>
      <c r="H12330" s="662"/>
    </row>
    <row r="12331" spans="1:8" s="240" customFormat="1">
      <c r="A12331" s="270"/>
      <c r="B12331" s="271"/>
      <c r="C12331" s="270"/>
      <c r="D12331" s="272"/>
      <c r="E12331" s="247"/>
      <c r="F12331" s="273"/>
      <c r="G12331" s="661"/>
      <c r="H12331" s="662"/>
    </row>
    <row r="12332" spans="1:8" s="240" customFormat="1">
      <c r="A12332" s="270"/>
      <c r="B12332" s="271"/>
      <c r="C12332" s="270"/>
      <c r="D12332" s="272"/>
      <c r="E12332" s="247"/>
      <c r="F12332" s="273"/>
      <c r="G12332" s="661"/>
      <c r="H12332" s="662"/>
    </row>
    <row r="12333" spans="1:8" s="240" customFormat="1">
      <c r="A12333" s="270"/>
      <c r="B12333" s="271"/>
      <c r="C12333" s="270"/>
      <c r="D12333" s="272"/>
      <c r="E12333" s="247"/>
      <c r="F12333" s="273"/>
      <c r="G12333" s="661"/>
      <c r="H12333" s="662"/>
    </row>
    <row r="12334" spans="1:8" s="240" customFormat="1">
      <c r="A12334" s="270"/>
      <c r="B12334" s="271"/>
      <c r="C12334" s="270"/>
      <c r="D12334" s="272"/>
      <c r="E12334" s="247"/>
      <c r="F12334" s="273"/>
      <c r="G12334" s="661"/>
      <c r="H12334" s="662"/>
    </row>
    <row r="12335" spans="1:8" s="240" customFormat="1">
      <c r="A12335" s="270"/>
      <c r="B12335" s="271"/>
      <c r="C12335" s="270"/>
      <c r="D12335" s="272"/>
      <c r="E12335" s="247"/>
      <c r="F12335" s="273"/>
      <c r="G12335" s="661"/>
      <c r="H12335" s="662"/>
    </row>
    <row r="12336" spans="1:8" s="240" customFormat="1">
      <c r="A12336" s="270"/>
      <c r="B12336" s="271"/>
      <c r="C12336" s="270"/>
      <c r="D12336" s="272"/>
      <c r="E12336" s="247"/>
      <c r="F12336" s="273"/>
      <c r="G12336" s="661"/>
      <c r="H12336" s="662"/>
    </row>
    <row r="12337" spans="1:8" s="240" customFormat="1">
      <c r="A12337" s="270"/>
      <c r="B12337" s="271"/>
      <c r="C12337" s="270"/>
      <c r="D12337" s="272"/>
      <c r="E12337" s="247"/>
      <c r="F12337" s="273"/>
      <c r="G12337" s="661"/>
      <c r="H12337" s="662"/>
    </row>
    <row r="12338" spans="1:8" s="240" customFormat="1">
      <c r="A12338" s="270"/>
      <c r="B12338" s="271"/>
      <c r="C12338" s="270"/>
      <c r="D12338" s="272"/>
      <c r="E12338" s="247"/>
      <c r="F12338" s="273"/>
      <c r="G12338" s="661"/>
      <c r="H12338" s="662"/>
    </row>
    <row r="12339" spans="1:8" s="240" customFormat="1">
      <c r="A12339" s="270"/>
      <c r="B12339" s="271"/>
      <c r="C12339" s="270"/>
      <c r="D12339" s="272"/>
      <c r="E12339" s="247"/>
      <c r="F12339" s="273"/>
      <c r="G12339" s="661"/>
      <c r="H12339" s="662"/>
    </row>
    <row r="12340" spans="1:8" s="240" customFormat="1">
      <c r="A12340" s="270"/>
      <c r="B12340" s="271"/>
      <c r="C12340" s="270"/>
      <c r="D12340" s="272"/>
      <c r="E12340" s="247"/>
      <c r="F12340" s="273"/>
      <c r="G12340" s="661"/>
      <c r="H12340" s="662"/>
    </row>
    <row r="12341" spans="1:8" s="240" customFormat="1">
      <c r="A12341" s="270"/>
      <c r="B12341" s="271"/>
      <c r="C12341" s="270"/>
      <c r="D12341" s="272"/>
      <c r="E12341" s="247"/>
      <c r="F12341" s="273"/>
      <c r="G12341" s="661"/>
      <c r="H12341" s="662"/>
    </row>
    <row r="12342" spans="1:8" s="240" customFormat="1">
      <c r="A12342" s="270"/>
      <c r="B12342" s="271"/>
      <c r="C12342" s="270"/>
      <c r="D12342" s="272"/>
      <c r="E12342" s="247"/>
      <c r="F12342" s="273"/>
      <c r="G12342" s="661"/>
      <c r="H12342" s="662"/>
    </row>
    <row r="12343" spans="1:8" s="240" customFormat="1">
      <c r="A12343" s="270"/>
      <c r="B12343" s="271"/>
      <c r="C12343" s="270"/>
      <c r="D12343" s="272"/>
      <c r="E12343" s="247"/>
      <c r="F12343" s="273"/>
      <c r="G12343" s="661"/>
      <c r="H12343" s="662"/>
    </row>
    <row r="12344" spans="1:8" s="240" customFormat="1">
      <c r="A12344" s="270"/>
      <c r="B12344" s="271"/>
      <c r="C12344" s="270"/>
      <c r="D12344" s="272"/>
      <c r="E12344" s="247"/>
      <c r="F12344" s="273"/>
      <c r="G12344" s="661"/>
      <c r="H12344" s="662"/>
    </row>
    <row r="12345" spans="1:8" s="240" customFormat="1">
      <c r="A12345" s="270"/>
      <c r="B12345" s="271"/>
      <c r="C12345" s="270"/>
      <c r="D12345" s="272"/>
      <c r="E12345" s="247"/>
      <c r="F12345" s="273"/>
      <c r="G12345" s="661"/>
      <c r="H12345" s="662"/>
    </row>
    <row r="12346" spans="1:8" s="240" customFormat="1">
      <c r="A12346" s="270"/>
      <c r="B12346" s="271"/>
      <c r="C12346" s="270"/>
      <c r="D12346" s="272"/>
      <c r="E12346" s="247"/>
      <c r="F12346" s="273"/>
      <c r="G12346" s="661"/>
      <c r="H12346" s="662"/>
    </row>
    <row r="12347" spans="1:8" s="240" customFormat="1">
      <c r="A12347" s="270"/>
      <c r="B12347" s="271"/>
      <c r="C12347" s="270"/>
      <c r="D12347" s="272"/>
      <c r="E12347" s="247"/>
      <c r="F12347" s="273"/>
      <c r="G12347" s="661"/>
      <c r="H12347" s="662"/>
    </row>
    <row r="12348" spans="1:8" s="240" customFormat="1">
      <c r="A12348" s="270"/>
      <c r="B12348" s="271"/>
      <c r="C12348" s="270"/>
      <c r="D12348" s="272"/>
      <c r="E12348" s="247"/>
      <c r="F12348" s="273"/>
      <c r="G12348" s="661"/>
      <c r="H12348" s="662"/>
    </row>
    <row r="12349" spans="1:8" s="240" customFormat="1">
      <c r="A12349" s="270"/>
      <c r="B12349" s="271"/>
      <c r="C12349" s="270"/>
      <c r="D12349" s="272"/>
      <c r="E12349" s="247"/>
      <c r="F12349" s="273"/>
      <c r="G12349" s="661"/>
      <c r="H12349" s="662"/>
    </row>
    <row r="12350" spans="1:8" s="240" customFormat="1">
      <c r="A12350" s="270"/>
      <c r="B12350" s="271"/>
      <c r="C12350" s="270"/>
      <c r="D12350" s="272"/>
      <c r="E12350" s="247"/>
      <c r="F12350" s="273"/>
      <c r="G12350" s="661"/>
      <c r="H12350" s="662"/>
    </row>
    <row r="12351" spans="1:8" s="240" customFormat="1">
      <c r="A12351" s="270"/>
      <c r="B12351" s="271"/>
      <c r="C12351" s="270"/>
      <c r="D12351" s="272"/>
      <c r="E12351" s="247"/>
      <c r="F12351" s="273"/>
      <c r="G12351" s="661"/>
      <c r="H12351" s="662"/>
    </row>
    <row r="12352" spans="1:8" s="240" customFormat="1">
      <c r="A12352" s="270"/>
      <c r="B12352" s="271"/>
      <c r="C12352" s="270"/>
      <c r="D12352" s="272"/>
      <c r="E12352" s="247"/>
      <c r="F12352" s="273"/>
      <c r="G12352" s="661"/>
      <c r="H12352" s="662"/>
    </row>
    <row r="12353" spans="1:8" s="240" customFormat="1">
      <c r="A12353" s="270"/>
      <c r="B12353" s="271"/>
      <c r="C12353" s="270"/>
      <c r="D12353" s="272"/>
      <c r="E12353" s="247"/>
      <c r="F12353" s="273"/>
      <c r="G12353" s="661"/>
      <c r="H12353" s="662"/>
    </row>
    <row r="12354" spans="1:8" s="240" customFormat="1">
      <c r="A12354" s="270"/>
      <c r="B12354" s="271"/>
      <c r="C12354" s="270"/>
      <c r="D12354" s="272"/>
      <c r="E12354" s="247"/>
      <c r="F12354" s="273"/>
      <c r="G12354" s="661"/>
      <c r="H12354" s="662"/>
    </row>
    <row r="12355" spans="1:8" s="240" customFormat="1">
      <c r="A12355" s="270"/>
      <c r="B12355" s="271"/>
      <c r="C12355" s="270"/>
      <c r="D12355" s="272"/>
      <c r="E12355" s="247"/>
      <c r="F12355" s="273"/>
      <c r="G12355" s="661"/>
      <c r="H12355" s="662"/>
    </row>
    <row r="12356" spans="1:8" s="240" customFormat="1">
      <c r="A12356" s="270"/>
      <c r="B12356" s="271"/>
      <c r="C12356" s="270"/>
      <c r="D12356" s="272"/>
      <c r="E12356" s="247"/>
      <c r="F12356" s="273"/>
      <c r="G12356" s="661"/>
      <c r="H12356" s="662"/>
    </row>
    <row r="12357" spans="1:8" s="240" customFormat="1">
      <c r="A12357" s="270"/>
      <c r="B12357" s="271"/>
      <c r="C12357" s="270"/>
      <c r="D12357" s="272"/>
      <c r="E12357" s="247"/>
      <c r="F12357" s="273"/>
      <c r="G12357" s="661"/>
      <c r="H12357" s="662"/>
    </row>
    <row r="12358" spans="1:8" s="240" customFormat="1">
      <c r="A12358" s="270"/>
      <c r="B12358" s="271"/>
      <c r="C12358" s="270"/>
      <c r="D12358" s="272"/>
      <c r="E12358" s="247"/>
      <c r="F12358" s="273"/>
      <c r="G12358" s="661"/>
      <c r="H12358" s="662"/>
    </row>
    <row r="12359" spans="1:8" s="240" customFormat="1">
      <c r="A12359" s="270"/>
      <c r="B12359" s="271"/>
      <c r="C12359" s="270"/>
      <c r="D12359" s="272"/>
      <c r="E12359" s="247"/>
      <c r="F12359" s="273"/>
      <c r="G12359" s="661"/>
      <c r="H12359" s="662"/>
    </row>
    <row r="12360" spans="1:8" s="240" customFormat="1">
      <c r="A12360" s="270"/>
      <c r="B12360" s="271"/>
      <c r="C12360" s="270"/>
      <c r="D12360" s="272"/>
      <c r="E12360" s="247"/>
      <c r="F12360" s="273"/>
      <c r="G12360" s="661"/>
      <c r="H12360" s="662"/>
    </row>
    <row r="12361" spans="1:8" s="240" customFormat="1">
      <c r="A12361" s="270"/>
      <c r="B12361" s="271"/>
      <c r="C12361" s="270"/>
      <c r="D12361" s="272"/>
      <c r="E12361" s="247"/>
      <c r="F12361" s="273"/>
      <c r="G12361" s="661"/>
      <c r="H12361" s="662"/>
    </row>
    <row r="12362" spans="1:8" s="240" customFormat="1">
      <c r="A12362" s="270"/>
      <c r="B12362" s="271"/>
      <c r="C12362" s="270"/>
      <c r="D12362" s="272"/>
      <c r="E12362" s="247"/>
      <c r="F12362" s="273"/>
      <c r="G12362" s="661"/>
      <c r="H12362" s="662"/>
    </row>
    <row r="12363" spans="1:8" s="240" customFormat="1">
      <c r="A12363" s="270"/>
      <c r="B12363" s="271"/>
      <c r="C12363" s="270"/>
      <c r="D12363" s="272"/>
      <c r="E12363" s="247"/>
      <c r="F12363" s="273"/>
      <c r="G12363" s="661"/>
      <c r="H12363" s="662"/>
    </row>
    <row r="12364" spans="1:8" s="240" customFormat="1">
      <c r="A12364" s="270"/>
      <c r="B12364" s="271"/>
      <c r="C12364" s="270"/>
      <c r="D12364" s="272"/>
      <c r="E12364" s="247"/>
      <c r="F12364" s="273"/>
      <c r="G12364" s="661"/>
      <c r="H12364" s="662"/>
    </row>
    <row r="12365" spans="1:8" s="240" customFormat="1">
      <c r="A12365" s="270"/>
      <c r="B12365" s="271"/>
      <c r="C12365" s="270"/>
      <c r="D12365" s="272"/>
      <c r="E12365" s="247"/>
      <c r="F12365" s="273"/>
      <c r="G12365" s="661"/>
      <c r="H12365" s="662"/>
    </row>
    <row r="12366" spans="1:8" s="240" customFormat="1">
      <c r="A12366" s="270"/>
      <c r="B12366" s="271"/>
      <c r="C12366" s="270"/>
      <c r="D12366" s="272"/>
      <c r="E12366" s="247"/>
      <c r="F12366" s="273"/>
      <c r="G12366" s="661"/>
      <c r="H12366" s="662"/>
    </row>
    <row r="12367" spans="1:8" s="240" customFormat="1">
      <c r="A12367" s="270"/>
      <c r="B12367" s="271"/>
      <c r="C12367" s="270"/>
      <c r="D12367" s="272"/>
      <c r="E12367" s="247"/>
      <c r="F12367" s="273"/>
      <c r="G12367" s="661"/>
      <c r="H12367" s="662"/>
    </row>
    <row r="12368" spans="1:8" s="240" customFormat="1">
      <c r="A12368" s="270"/>
      <c r="B12368" s="271"/>
      <c r="C12368" s="270"/>
      <c r="D12368" s="272"/>
      <c r="E12368" s="247"/>
      <c r="F12368" s="273"/>
      <c r="G12368" s="661"/>
      <c r="H12368" s="662"/>
    </row>
    <row r="12369" spans="1:8" s="240" customFormat="1">
      <c r="A12369" s="270"/>
      <c r="B12369" s="271"/>
      <c r="C12369" s="270"/>
      <c r="D12369" s="272"/>
      <c r="E12369" s="247"/>
      <c r="F12369" s="273"/>
      <c r="G12369" s="661"/>
      <c r="H12369" s="662"/>
    </row>
    <row r="12370" spans="1:8" s="240" customFormat="1">
      <c r="A12370" s="270"/>
      <c r="B12370" s="271"/>
      <c r="C12370" s="270"/>
      <c r="D12370" s="272"/>
      <c r="E12370" s="247"/>
      <c r="F12370" s="273"/>
      <c r="G12370" s="661"/>
      <c r="H12370" s="662"/>
    </row>
    <row r="12371" spans="1:8" s="240" customFormat="1">
      <c r="A12371" s="270"/>
      <c r="B12371" s="271"/>
      <c r="C12371" s="270"/>
      <c r="D12371" s="272"/>
      <c r="E12371" s="247"/>
      <c r="F12371" s="273"/>
      <c r="G12371" s="661"/>
      <c r="H12371" s="662"/>
    </row>
    <row r="12372" spans="1:8" s="240" customFormat="1">
      <c r="A12372" s="270"/>
      <c r="B12372" s="271"/>
      <c r="C12372" s="270"/>
      <c r="D12372" s="272"/>
      <c r="E12372" s="247"/>
      <c r="F12372" s="273"/>
      <c r="G12372" s="661"/>
      <c r="H12372" s="662"/>
    </row>
    <row r="12373" spans="1:8" s="240" customFormat="1">
      <c r="A12373" s="270"/>
      <c r="B12373" s="271"/>
      <c r="C12373" s="270"/>
      <c r="D12373" s="272"/>
      <c r="E12373" s="247"/>
      <c r="F12373" s="273"/>
      <c r="G12373" s="661"/>
      <c r="H12373" s="662"/>
    </row>
    <row r="12374" spans="1:8" s="240" customFormat="1">
      <c r="A12374" s="270"/>
      <c r="B12374" s="271"/>
      <c r="C12374" s="270"/>
      <c r="D12374" s="272"/>
      <c r="E12374" s="247"/>
      <c r="F12374" s="273"/>
      <c r="G12374" s="661"/>
      <c r="H12374" s="662"/>
    </row>
    <row r="12375" spans="1:8" s="240" customFormat="1">
      <c r="A12375" s="270"/>
      <c r="B12375" s="271"/>
      <c r="C12375" s="270"/>
      <c r="D12375" s="272"/>
      <c r="E12375" s="247"/>
      <c r="F12375" s="273"/>
      <c r="G12375" s="661"/>
      <c r="H12375" s="662"/>
    </row>
    <row r="12376" spans="1:8" s="240" customFormat="1">
      <c r="A12376" s="270"/>
      <c r="B12376" s="271"/>
      <c r="C12376" s="270"/>
      <c r="D12376" s="272"/>
      <c r="E12376" s="247"/>
      <c r="F12376" s="273"/>
      <c r="G12376" s="661"/>
      <c r="H12376" s="662"/>
    </row>
    <row r="12377" spans="1:8" s="240" customFormat="1">
      <c r="A12377" s="270"/>
      <c r="B12377" s="271"/>
      <c r="C12377" s="270"/>
      <c r="D12377" s="272"/>
      <c r="E12377" s="247"/>
      <c r="F12377" s="273"/>
      <c r="G12377" s="661"/>
      <c r="H12377" s="662"/>
    </row>
    <row r="12378" spans="1:8" s="240" customFormat="1">
      <c r="A12378" s="270"/>
      <c r="B12378" s="271"/>
      <c r="C12378" s="270"/>
      <c r="D12378" s="272"/>
      <c r="E12378" s="247"/>
      <c r="F12378" s="273"/>
      <c r="G12378" s="661"/>
      <c r="H12378" s="662"/>
    </row>
    <row r="12379" spans="1:8" s="240" customFormat="1">
      <c r="A12379" s="270"/>
      <c r="B12379" s="271"/>
      <c r="C12379" s="270"/>
      <c r="D12379" s="272"/>
      <c r="E12379" s="247"/>
      <c r="F12379" s="273"/>
      <c r="G12379" s="661"/>
      <c r="H12379" s="662"/>
    </row>
    <row r="12380" spans="1:8" s="240" customFormat="1">
      <c r="A12380" s="270"/>
      <c r="B12380" s="271"/>
      <c r="C12380" s="270"/>
      <c r="D12380" s="272"/>
      <c r="E12380" s="247"/>
      <c r="F12380" s="273"/>
      <c r="G12380" s="661"/>
      <c r="H12380" s="662"/>
    </row>
    <row r="12381" spans="1:8" s="240" customFormat="1">
      <c r="A12381" s="270"/>
      <c r="B12381" s="271"/>
      <c r="C12381" s="270"/>
      <c r="D12381" s="272"/>
      <c r="E12381" s="247"/>
      <c r="F12381" s="273"/>
      <c r="G12381" s="661"/>
      <c r="H12381" s="662"/>
    </row>
    <row r="12382" spans="1:8" s="240" customFormat="1">
      <c r="A12382" s="270"/>
      <c r="B12382" s="271"/>
      <c r="C12382" s="270"/>
      <c r="D12382" s="272"/>
      <c r="E12382" s="247"/>
      <c r="F12382" s="273"/>
      <c r="G12382" s="661"/>
      <c r="H12382" s="662"/>
    </row>
    <row r="12383" spans="1:8" s="240" customFormat="1">
      <c r="A12383" s="270"/>
      <c r="B12383" s="271"/>
      <c r="C12383" s="270"/>
      <c r="D12383" s="272"/>
      <c r="E12383" s="247"/>
      <c r="F12383" s="273"/>
      <c r="G12383" s="661"/>
      <c r="H12383" s="662"/>
    </row>
    <row r="12384" spans="1:8" s="240" customFormat="1">
      <c r="A12384" s="270"/>
      <c r="B12384" s="271"/>
      <c r="C12384" s="270"/>
      <c r="D12384" s="272"/>
      <c r="E12384" s="247"/>
      <c r="F12384" s="273"/>
      <c r="G12384" s="661"/>
      <c r="H12384" s="662"/>
    </row>
    <row r="12385" spans="1:8" s="240" customFormat="1">
      <c r="A12385" s="270"/>
      <c r="B12385" s="271"/>
      <c r="C12385" s="270"/>
      <c r="D12385" s="272"/>
      <c r="E12385" s="247"/>
      <c r="F12385" s="273"/>
      <c r="G12385" s="661"/>
      <c r="H12385" s="662"/>
    </row>
    <row r="12386" spans="1:8" s="240" customFormat="1">
      <c r="A12386" s="270"/>
      <c r="B12386" s="271"/>
      <c r="C12386" s="270"/>
      <c r="D12386" s="272"/>
      <c r="E12386" s="247"/>
      <c r="F12386" s="273"/>
      <c r="G12386" s="661"/>
      <c r="H12386" s="662"/>
    </row>
    <row r="12387" spans="1:8" s="240" customFormat="1">
      <c r="A12387" s="270"/>
      <c r="B12387" s="271"/>
      <c r="C12387" s="270"/>
      <c r="D12387" s="272"/>
      <c r="E12387" s="247"/>
      <c r="F12387" s="273"/>
      <c r="G12387" s="661"/>
      <c r="H12387" s="662"/>
    </row>
    <row r="12388" spans="1:8" s="240" customFormat="1">
      <c r="A12388" s="270"/>
      <c r="B12388" s="271"/>
      <c r="C12388" s="270"/>
      <c r="D12388" s="272"/>
      <c r="E12388" s="247"/>
      <c r="F12388" s="273"/>
      <c r="G12388" s="661"/>
      <c r="H12388" s="662"/>
    </row>
    <row r="12389" spans="1:8" s="240" customFormat="1">
      <c r="A12389" s="270"/>
      <c r="B12389" s="271"/>
      <c r="C12389" s="270"/>
      <c r="D12389" s="272"/>
      <c r="E12389" s="247"/>
      <c r="F12389" s="273"/>
      <c r="G12389" s="661"/>
      <c r="H12389" s="662"/>
    </row>
    <row r="12390" spans="1:8" s="240" customFormat="1">
      <c r="A12390" s="270"/>
      <c r="B12390" s="271"/>
      <c r="C12390" s="270"/>
      <c r="D12390" s="272"/>
      <c r="E12390" s="247"/>
      <c r="F12390" s="273"/>
      <c r="G12390" s="661"/>
      <c r="H12390" s="662"/>
    </row>
    <row r="12391" spans="1:8" s="240" customFormat="1">
      <c r="A12391" s="270"/>
      <c r="B12391" s="271"/>
      <c r="C12391" s="270"/>
      <c r="D12391" s="272"/>
      <c r="E12391" s="247"/>
      <c r="F12391" s="273"/>
      <c r="G12391" s="661"/>
      <c r="H12391" s="662"/>
    </row>
    <row r="12392" spans="1:8" s="240" customFormat="1">
      <c r="A12392" s="270"/>
      <c r="B12392" s="271"/>
      <c r="C12392" s="270"/>
      <c r="D12392" s="272"/>
      <c r="E12392" s="247"/>
      <c r="F12392" s="273"/>
      <c r="G12392" s="661"/>
      <c r="H12392" s="662"/>
    </row>
    <row r="12393" spans="1:8" s="240" customFormat="1">
      <c r="A12393" s="270"/>
      <c r="B12393" s="271"/>
      <c r="C12393" s="270"/>
      <c r="D12393" s="272"/>
      <c r="E12393" s="247"/>
      <c r="F12393" s="273"/>
      <c r="G12393" s="661"/>
      <c r="H12393" s="662"/>
    </row>
    <row r="12394" spans="1:8" s="240" customFormat="1">
      <c r="A12394" s="270"/>
      <c r="B12394" s="271"/>
      <c r="C12394" s="270"/>
      <c r="D12394" s="272"/>
      <c r="E12394" s="247"/>
      <c r="F12394" s="273"/>
      <c r="G12394" s="661"/>
      <c r="H12394" s="662"/>
    </row>
    <row r="12395" spans="1:8" s="240" customFormat="1">
      <c r="A12395" s="270"/>
      <c r="B12395" s="271"/>
      <c r="C12395" s="270"/>
      <c r="D12395" s="272"/>
      <c r="E12395" s="247"/>
      <c r="F12395" s="273"/>
      <c r="G12395" s="661"/>
      <c r="H12395" s="662"/>
    </row>
    <row r="12396" spans="1:8" s="240" customFormat="1">
      <c r="A12396" s="270"/>
      <c r="B12396" s="271"/>
      <c r="C12396" s="270"/>
      <c r="D12396" s="272"/>
      <c r="E12396" s="247"/>
      <c r="F12396" s="273"/>
      <c r="G12396" s="661"/>
      <c r="H12396" s="662"/>
    </row>
    <row r="12397" spans="1:8" s="240" customFormat="1">
      <c r="A12397" s="270"/>
      <c r="B12397" s="271"/>
      <c r="C12397" s="270"/>
      <c r="D12397" s="272"/>
      <c r="E12397" s="247"/>
      <c r="F12397" s="273"/>
      <c r="G12397" s="661"/>
      <c r="H12397" s="662"/>
    </row>
    <row r="12398" spans="1:8" s="240" customFormat="1">
      <c r="A12398" s="270"/>
      <c r="B12398" s="271"/>
      <c r="C12398" s="270"/>
      <c r="D12398" s="272"/>
      <c r="E12398" s="247"/>
      <c r="F12398" s="273"/>
      <c r="G12398" s="661"/>
      <c r="H12398" s="662"/>
    </row>
    <row r="12399" spans="1:8" s="240" customFormat="1">
      <c r="A12399" s="270"/>
      <c r="B12399" s="271"/>
      <c r="C12399" s="270"/>
      <c r="D12399" s="272"/>
      <c r="E12399" s="247"/>
      <c r="F12399" s="273"/>
      <c r="G12399" s="661"/>
      <c r="H12399" s="662"/>
    </row>
    <row r="12400" spans="1:8" s="240" customFormat="1">
      <c r="A12400" s="270"/>
      <c r="B12400" s="271"/>
      <c r="C12400" s="270"/>
      <c r="D12400" s="272"/>
      <c r="E12400" s="247"/>
      <c r="F12400" s="273"/>
      <c r="G12400" s="661"/>
      <c r="H12400" s="662"/>
    </row>
    <row r="12401" spans="1:8" s="240" customFormat="1">
      <c r="A12401" s="270"/>
      <c r="B12401" s="271"/>
      <c r="C12401" s="270"/>
      <c r="D12401" s="272"/>
      <c r="E12401" s="247"/>
      <c r="F12401" s="273"/>
      <c r="G12401" s="661"/>
      <c r="H12401" s="662"/>
    </row>
    <row r="12402" spans="1:8" s="240" customFormat="1">
      <c r="A12402" s="270"/>
      <c r="B12402" s="271"/>
      <c r="C12402" s="270"/>
      <c r="D12402" s="272"/>
      <c r="E12402" s="247"/>
      <c r="F12402" s="273"/>
      <c r="G12402" s="661"/>
      <c r="H12402" s="662"/>
    </row>
    <row r="12403" spans="1:8" s="240" customFormat="1">
      <c r="A12403" s="270"/>
      <c r="B12403" s="271"/>
      <c r="C12403" s="270"/>
      <c r="D12403" s="272"/>
      <c r="E12403" s="247"/>
      <c r="F12403" s="273"/>
      <c r="G12403" s="661"/>
      <c r="H12403" s="662"/>
    </row>
    <row r="12404" spans="1:8" s="240" customFormat="1">
      <c r="A12404" s="270"/>
      <c r="B12404" s="271"/>
      <c r="C12404" s="270"/>
      <c r="D12404" s="272"/>
      <c r="E12404" s="247"/>
      <c r="F12404" s="273"/>
      <c r="G12404" s="661"/>
      <c r="H12404" s="662"/>
    </row>
    <row r="12405" spans="1:8" s="240" customFormat="1">
      <c r="A12405" s="270"/>
      <c r="B12405" s="271"/>
      <c r="C12405" s="270"/>
      <c r="D12405" s="272"/>
      <c r="E12405" s="247"/>
      <c r="F12405" s="273"/>
      <c r="G12405" s="661"/>
      <c r="H12405" s="662"/>
    </row>
    <row r="12406" spans="1:8" s="240" customFormat="1">
      <c r="A12406" s="270"/>
      <c r="B12406" s="271"/>
      <c r="C12406" s="270"/>
      <c r="D12406" s="272"/>
      <c r="E12406" s="247"/>
      <c r="F12406" s="273"/>
      <c r="G12406" s="661"/>
      <c r="H12406" s="662"/>
    </row>
    <row r="12407" spans="1:8" s="240" customFormat="1">
      <c r="A12407" s="270"/>
      <c r="B12407" s="271"/>
      <c r="C12407" s="270"/>
      <c r="D12407" s="272"/>
      <c r="E12407" s="247"/>
      <c r="F12407" s="273"/>
      <c r="G12407" s="661"/>
      <c r="H12407" s="662"/>
    </row>
    <row r="12408" spans="1:8" s="240" customFormat="1">
      <c r="A12408" s="270"/>
      <c r="B12408" s="271"/>
      <c r="C12408" s="270"/>
      <c r="D12408" s="272"/>
      <c r="E12408" s="247"/>
      <c r="F12408" s="273"/>
      <c r="G12408" s="661"/>
      <c r="H12408" s="662"/>
    </row>
    <row r="12409" spans="1:8" s="240" customFormat="1">
      <c r="A12409" s="270"/>
      <c r="B12409" s="271"/>
      <c r="C12409" s="270"/>
      <c r="D12409" s="272"/>
      <c r="E12409" s="247"/>
      <c r="F12409" s="273"/>
      <c r="G12409" s="661"/>
      <c r="H12409" s="662"/>
    </row>
    <row r="12410" spans="1:8" s="240" customFormat="1">
      <c r="A12410" s="270"/>
      <c r="B12410" s="271"/>
      <c r="C12410" s="270"/>
      <c r="D12410" s="272"/>
      <c r="E12410" s="247"/>
      <c r="F12410" s="273"/>
      <c r="G12410" s="661"/>
      <c r="H12410" s="662"/>
    </row>
    <row r="12411" spans="1:8" s="240" customFormat="1">
      <c r="A12411" s="270"/>
      <c r="B12411" s="271"/>
      <c r="C12411" s="270"/>
      <c r="D12411" s="272"/>
      <c r="E12411" s="247"/>
      <c r="F12411" s="273"/>
      <c r="G12411" s="661"/>
      <c r="H12411" s="662"/>
    </row>
    <row r="12412" spans="1:8" s="240" customFormat="1">
      <c r="A12412" s="270"/>
      <c r="B12412" s="271"/>
      <c r="C12412" s="270"/>
      <c r="D12412" s="272"/>
      <c r="E12412" s="247"/>
      <c r="F12412" s="273"/>
      <c r="G12412" s="661"/>
      <c r="H12412" s="662"/>
    </row>
    <row r="12413" spans="1:8" s="240" customFormat="1">
      <c r="A12413" s="270"/>
      <c r="B12413" s="271"/>
      <c r="C12413" s="270"/>
      <c r="D12413" s="272"/>
      <c r="E12413" s="247"/>
      <c r="F12413" s="273"/>
      <c r="G12413" s="661"/>
      <c r="H12413" s="662"/>
    </row>
    <row r="12414" spans="1:8" s="240" customFormat="1">
      <c r="A12414" s="270"/>
      <c r="B12414" s="271"/>
      <c r="C12414" s="270"/>
      <c r="D12414" s="272"/>
      <c r="E12414" s="247"/>
      <c r="F12414" s="273"/>
      <c r="G12414" s="661"/>
      <c r="H12414" s="662"/>
    </row>
    <row r="12415" spans="1:8" s="240" customFormat="1">
      <c r="A12415" s="270"/>
      <c r="B12415" s="271"/>
      <c r="C12415" s="270"/>
      <c r="D12415" s="272"/>
      <c r="E12415" s="247"/>
      <c r="F12415" s="273"/>
      <c r="G12415" s="661"/>
      <c r="H12415" s="662"/>
    </row>
    <row r="12416" spans="1:8" s="240" customFormat="1">
      <c r="A12416" s="270"/>
      <c r="B12416" s="271"/>
      <c r="C12416" s="270"/>
      <c r="D12416" s="272"/>
      <c r="E12416" s="247"/>
      <c r="F12416" s="273"/>
      <c r="G12416" s="661"/>
      <c r="H12416" s="662"/>
    </row>
    <row r="12417" spans="1:8" s="240" customFormat="1">
      <c r="A12417" s="270"/>
      <c r="B12417" s="271"/>
      <c r="C12417" s="270"/>
      <c r="D12417" s="272"/>
      <c r="E12417" s="247"/>
      <c r="F12417" s="273"/>
      <c r="G12417" s="661"/>
      <c r="H12417" s="662"/>
    </row>
    <row r="12418" spans="1:8" s="240" customFormat="1">
      <c r="A12418" s="270"/>
      <c r="B12418" s="271"/>
      <c r="C12418" s="270"/>
      <c r="D12418" s="272"/>
      <c r="E12418" s="247"/>
      <c r="F12418" s="273"/>
      <c r="G12418" s="661"/>
      <c r="H12418" s="662"/>
    </row>
    <row r="12419" spans="1:8" s="240" customFormat="1">
      <c r="A12419" s="270"/>
      <c r="B12419" s="271"/>
      <c r="C12419" s="270"/>
      <c r="D12419" s="272"/>
      <c r="E12419" s="247"/>
      <c r="F12419" s="273"/>
      <c r="G12419" s="661"/>
      <c r="H12419" s="662"/>
    </row>
    <row r="12420" spans="1:8" s="240" customFormat="1">
      <c r="A12420" s="270"/>
      <c r="B12420" s="271"/>
      <c r="C12420" s="270"/>
      <c r="D12420" s="272"/>
      <c r="E12420" s="247"/>
      <c r="F12420" s="273"/>
      <c r="G12420" s="661"/>
      <c r="H12420" s="662"/>
    </row>
    <row r="12421" spans="1:8" s="240" customFormat="1">
      <c r="A12421" s="270"/>
      <c r="B12421" s="271"/>
      <c r="C12421" s="270"/>
      <c r="D12421" s="272"/>
      <c r="E12421" s="247"/>
      <c r="F12421" s="273"/>
      <c r="G12421" s="661"/>
      <c r="H12421" s="662"/>
    </row>
    <row r="12422" spans="1:8" s="240" customFormat="1">
      <c r="A12422" s="270"/>
      <c r="B12422" s="271"/>
      <c r="C12422" s="270"/>
      <c r="D12422" s="272"/>
      <c r="E12422" s="247"/>
      <c r="F12422" s="273"/>
      <c r="G12422" s="661"/>
      <c r="H12422" s="662"/>
    </row>
    <row r="12423" spans="1:8" s="240" customFormat="1">
      <c r="A12423" s="270"/>
      <c r="B12423" s="271"/>
      <c r="C12423" s="270"/>
      <c r="D12423" s="272"/>
      <c r="E12423" s="247"/>
      <c r="F12423" s="273"/>
      <c r="G12423" s="661"/>
      <c r="H12423" s="662"/>
    </row>
    <row r="12424" spans="1:8" s="240" customFormat="1">
      <c r="A12424" s="270"/>
      <c r="B12424" s="271"/>
      <c r="C12424" s="270"/>
      <c r="D12424" s="272"/>
      <c r="E12424" s="247"/>
      <c r="F12424" s="273"/>
      <c r="G12424" s="661"/>
      <c r="H12424" s="662"/>
    </row>
    <row r="12425" spans="1:8" s="240" customFormat="1">
      <c r="A12425" s="270"/>
      <c r="B12425" s="271"/>
      <c r="C12425" s="270"/>
      <c r="D12425" s="272"/>
      <c r="E12425" s="247"/>
      <c r="F12425" s="273"/>
      <c r="G12425" s="661"/>
      <c r="H12425" s="662"/>
    </row>
    <row r="12426" spans="1:8" s="240" customFormat="1">
      <c r="A12426" s="270"/>
      <c r="B12426" s="271"/>
      <c r="C12426" s="270"/>
      <c r="D12426" s="272"/>
      <c r="E12426" s="247"/>
      <c r="F12426" s="273"/>
      <c r="G12426" s="661"/>
      <c r="H12426" s="662"/>
    </row>
    <row r="12427" spans="1:8" s="240" customFormat="1">
      <c r="A12427" s="270"/>
      <c r="B12427" s="271"/>
      <c r="C12427" s="270"/>
      <c r="D12427" s="272"/>
      <c r="E12427" s="247"/>
      <c r="F12427" s="273"/>
      <c r="G12427" s="661"/>
      <c r="H12427" s="662"/>
    </row>
    <row r="12428" spans="1:8" s="240" customFormat="1">
      <c r="A12428" s="270"/>
      <c r="B12428" s="271"/>
      <c r="C12428" s="270"/>
      <c r="D12428" s="272"/>
      <c r="E12428" s="247"/>
      <c r="F12428" s="273"/>
      <c r="G12428" s="661"/>
      <c r="H12428" s="662"/>
    </row>
    <row r="12429" spans="1:8" s="240" customFormat="1">
      <c r="A12429" s="270"/>
      <c r="B12429" s="271"/>
      <c r="C12429" s="270"/>
      <c r="D12429" s="272"/>
      <c r="E12429" s="247"/>
      <c r="F12429" s="273"/>
      <c r="G12429" s="661"/>
      <c r="H12429" s="662"/>
    </row>
    <row r="12430" spans="1:8" s="240" customFormat="1">
      <c r="A12430" s="270"/>
      <c r="B12430" s="271"/>
      <c r="C12430" s="270"/>
      <c r="D12430" s="272"/>
      <c r="E12430" s="247"/>
      <c r="F12430" s="273"/>
      <c r="G12430" s="661"/>
      <c r="H12430" s="662"/>
    </row>
    <row r="12431" spans="1:8" s="240" customFormat="1">
      <c r="A12431" s="270"/>
      <c r="B12431" s="271"/>
      <c r="C12431" s="270"/>
      <c r="D12431" s="272"/>
      <c r="E12431" s="247"/>
      <c r="F12431" s="273"/>
      <c r="G12431" s="661"/>
      <c r="H12431" s="662"/>
    </row>
    <row r="12432" spans="1:8" s="240" customFormat="1">
      <c r="A12432" s="270"/>
      <c r="B12432" s="271"/>
      <c r="C12432" s="270"/>
      <c r="D12432" s="272"/>
      <c r="E12432" s="247"/>
      <c r="F12432" s="273"/>
      <c r="G12432" s="661"/>
      <c r="H12432" s="662"/>
    </row>
    <row r="12433" spans="1:8" s="240" customFormat="1">
      <c r="A12433" s="270"/>
      <c r="B12433" s="271"/>
      <c r="C12433" s="270"/>
      <c r="D12433" s="272"/>
      <c r="E12433" s="247"/>
      <c r="F12433" s="273"/>
      <c r="G12433" s="661"/>
      <c r="H12433" s="662"/>
    </row>
    <row r="12434" spans="1:8" s="240" customFormat="1">
      <c r="A12434" s="270"/>
      <c r="B12434" s="271"/>
      <c r="C12434" s="270"/>
      <c r="D12434" s="272"/>
      <c r="E12434" s="247"/>
      <c r="F12434" s="273"/>
      <c r="G12434" s="661"/>
      <c r="H12434" s="662"/>
    </row>
    <row r="12435" spans="1:8" s="240" customFormat="1">
      <c r="A12435" s="270"/>
      <c r="B12435" s="271"/>
      <c r="C12435" s="270"/>
      <c r="D12435" s="272"/>
      <c r="E12435" s="247"/>
      <c r="F12435" s="273"/>
      <c r="G12435" s="661"/>
      <c r="H12435" s="662"/>
    </row>
    <row r="12436" spans="1:8" s="240" customFormat="1">
      <c r="A12436" s="270"/>
      <c r="B12436" s="271"/>
      <c r="C12436" s="270"/>
      <c r="D12436" s="272"/>
      <c r="E12436" s="247"/>
      <c r="F12436" s="273"/>
      <c r="G12436" s="661"/>
      <c r="H12436" s="662"/>
    </row>
    <row r="12437" spans="1:8" s="240" customFormat="1">
      <c r="A12437" s="270"/>
      <c r="B12437" s="271"/>
      <c r="C12437" s="270"/>
      <c r="D12437" s="272"/>
      <c r="E12437" s="247"/>
      <c r="F12437" s="273"/>
      <c r="G12437" s="661"/>
      <c r="H12437" s="662"/>
    </row>
    <row r="12438" spans="1:8" s="240" customFormat="1">
      <c r="A12438" s="270"/>
      <c r="B12438" s="271"/>
      <c r="C12438" s="270"/>
      <c r="D12438" s="272"/>
      <c r="E12438" s="247"/>
      <c r="F12438" s="273"/>
      <c r="G12438" s="661"/>
      <c r="H12438" s="662"/>
    </row>
    <row r="12439" spans="1:8" s="240" customFormat="1">
      <c r="A12439" s="270"/>
      <c r="B12439" s="271"/>
      <c r="C12439" s="270"/>
      <c r="D12439" s="272"/>
      <c r="E12439" s="247"/>
      <c r="F12439" s="273"/>
      <c r="G12439" s="661"/>
      <c r="H12439" s="662"/>
    </row>
    <row r="12440" spans="1:8" s="240" customFormat="1">
      <c r="A12440" s="270"/>
      <c r="B12440" s="271"/>
      <c r="C12440" s="270"/>
      <c r="D12440" s="272"/>
      <c r="E12440" s="247"/>
      <c r="F12440" s="273"/>
      <c r="G12440" s="661"/>
      <c r="H12440" s="662"/>
    </row>
    <row r="12441" spans="1:8" s="240" customFormat="1">
      <c r="A12441" s="270"/>
      <c r="B12441" s="271"/>
      <c r="C12441" s="270"/>
      <c r="D12441" s="272"/>
      <c r="E12441" s="247"/>
      <c r="F12441" s="273"/>
      <c r="G12441" s="661"/>
      <c r="H12441" s="662"/>
    </row>
    <row r="12442" spans="1:8" s="240" customFormat="1">
      <c r="A12442" s="270"/>
      <c r="B12442" s="271"/>
      <c r="C12442" s="270"/>
      <c r="D12442" s="272"/>
      <c r="E12442" s="247"/>
      <c r="F12442" s="273"/>
      <c r="G12442" s="661"/>
      <c r="H12442" s="662"/>
    </row>
    <row r="12443" spans="1:8" s="240" customFormat="1">
      <c r="A12443" s="270"/>
      <c r="B12443" s="271"/>
      <c r="C12443" s="270"/>
      <c r="D12443" s="272"/>
      <c r="E12443" s="247"/>
      <c r="F12443" s="273"/>
      <c r="G12443" s="661"/>
      <c r="H12443" s="662"/>
    </row>
    <row r="12444" spans="1:8" s="240" customFormat="1">
      <c r="A12444" s="270"/>
      <c r="B12444" s="271"/>
      <c r="C12444" s="270"/>
      <c r="D12444" s="272"/>
      <c r="E12444" s="247"/>
      <c r="F12444" s="273"/>
      <c r="G12444" s="661"/>
      <c r="H12444" s="662"/>
    </row>
    <row r="12445" spans="1:8" s="240" customFormat="1">
      <c r="A12445" s="270"/>
      <c r="B12445" s="271"/>
      <c r="C12445" s="270"/>
      <c r="D12445" s="272"/>
      <c r="E12445" s="247"/>
      <c r="F12445" s="273"/>
      <c r="G12445" s="661"/>
      <c r="H12445" s="662"/>
    </row>
    <row r="12446" spans="1:8" s="240" customFormat="1">
      <c r="A12446" s="270"/>
      <c r="B12446" s="271"/>
      <c r="C12446" s="270"/>
      <c r="D12446" s="272"/>
      <c r="E12446" s="247"/>
      <c r="F12446" s="273"/>
      <c r="G12446" s="661"/>
      <c r="H12446" s="662"/>
    </row>
    <row r="12447" spans="1:8" s="240" customFormat="1">
      <c r="A12447" s="270"/>
      <c r="B12447" s="271"/>
      <c r="C12447" s="270"/>
      <c r="D12447" s="272"/>
      <c r="E12447" s="247"/>
      <c r="F12447" s="273"/>
      <c r="G12447" s="661"/>
      <c r="H12447" s="662"/>
    </row>
    <row r="12448" spans="1:8" s="240" customFormat="1">
      <c r="A12448" s="270"/>
      <c r="B12448" s="271"/>
      <c r="C12448" s="270"/>
      <c r="D12448" s="272"/>
      <c r="E12448" s="247"/>
      <c r="F12448" s="273"/>
      <c r="G12448" s="661"/>
      <c r="H12448" s="662"/>
    </row>
    <row r="12449" spans="1:8" s="240" customFormat="1">
      <c r="A12449" s="270"/>
      <c r="B12449" s="271"/>
      <c r="C12449" s="270"/>
      <c r="D12449" s="272"/>
      <c r="E12449" s="247"/>
      <c r="F12449" s="273"/>
      <c r="G12449" s="661"/>
      <c r="H12449" s="662"/>
    </row>
    <row r="12450" spans="1:8" s="240" customFormat="1">
      <c r="A12450" s="270"/>
      <c r="B12450" s="271"/>
      <c r="C12450" s="270"/>
      <c r="D12450" s="272"/>
      <c r="E12450" s="247"/>
      <c r="F12450" s="273"/>
      <c r="G12450" s="661"/>
      <c r="H12450" s="662"/>
    </row>
    <row r="12451" spans="1:8" s="240" customFormat="1">
      <c r="A12451" s="270"/>
      <c r="B12451" s="271"/>
      <c r="C12451" s="270"/>
      <c r="D12451" s="272"/>
      <c r="E12451" s="247"/>
      <c r="F12451" s="273"/>
      <c r="G12451" s="661"/>
      <c r="H12451" s="662"/>
    </row>
    <row r="12452" spans="1:8" s="240" customFormat="1">
      <c r="A12452" s="270"/>
      <c r="B12452" s="271"/>
      <c r="C12452" s="270"/>
      <c r="D12452" s="272"/>
      <c r="E12452" s="247"/>
      <c r="F12452" s="273"/>
      <c r="G12452" s="661"/>
      <c r="H12452" s="662"/>
    </row>
    <row r="12453" spans="1:8" s="240" customFormat="1">
      <c r="A12453" s="270"/>
      <c r="B12453" s="271"/>
      <c r="C12453" s="270"/>
      <c r="D12453" s="272"/>
      <c r="E12453" s="247"/>
      <c r="F12453" s="273"/>
      <c r="G12453" s="661"/>
      <c r="H12453" s="662"/>
    </row>
    <row r="12454" spans="1:8" s="240" customFormat="1">
      <c r="A12454" s="270"/>
      <c r="B12454" s="271"/>
      <c r="C12454" s="270"/>
      <c r="D12454" s="272"/>
      <c r="E12454" s="247"/>
      <c r="F12454" s="273"/>
      <c r="G12454" s="661"/>
      <c r="H12454" s="662"/>
    </row>
    <row r="12455" spans="1:8" s="240" customFormat="1">
      <c r="A12455" s="270"/>
      <c r="B12455" s="271"/>
      <c r="C12455" s="270"/>
      <c r="D12455" s="272"/>
      <c r="E12455" s="247"/>
      <c r="F12455" s="273"/>
      <c r="G12455" s="661"/>
      <c r="H12455" s="662"/>
    </row>
    <row r="12456" spans="1:8" s="240" customFormat="1">
      <c r="A12456" s="270"/>
      <c r="B12456" s="271"/>
      <c r="C12456" s="270"/>
      <c r="D12456" s="272"/>
      <c r="E12456" s="247"/>
      <c r="F12456" s="273"/>
      <c r="G12456" s="661"/>
      <c r="H12456" s="662"/>
    </row>
    <row r="12457" spans="1:8" s="240" customFormat="1">
      <c r="A12457" s="270"/>
      <c r="B12457" s="271"/>
      <c r="C12457" s="270"/>
      <c r="D12457" s="272"/>
      <c r="E12457" s="247"/>
      <c r="F12457" s="273"/>
      <c r="G12457" s="661"/>
      <c r="H12457" s="662"/>
    </row>
    <row r="12458" spans="1:8" s="240" customFormat="1">
      <c r="A12458" s="270"/>
      <c r="B12458" s="271"/>
      <c r="C12458" s="270"/>
      <c r="D12458" s="272"/>
      <c r="E12458" s="247"/>
      <c r="F12458" s="273"/>
      <c r="G12458" s="661"/>
      <c r="H12458" s="662"/>
    </row>
    <row r="12459" spans="1:8" s="240" customFormat="1">
      <c r="A12459" s="270"/>
      <c r="B12459" s="271"/>
      <c r="C12459" s="270"/>
      <c r="D12459" s="272"/>
      <c r="E12459" s="247"/>
      <c r="F12459" s="273"/>
      <c r="G12459" s="661"/>
      <c r="H12459" s="662"/>
    </row>
    <row r="12460" spans="1:8" s="240" customFormat="1">
      <c r="A12460" s="270"/>
      <c r="B12460" s="271"/>
      <c r="C12460" s="270"/>
      <c r="D12460" s="272"/>
      <c r="E12460" s="247"/>
      <c r="F12460" s="273"/>
      <c r="G12460" s="661"/>
      <c r="H12460" s="662"/>
    </row>
    <row r="12461" spans="1:8" s="240" customFormat="1">
      <c r="A12461" s="270"/>
      <c r="B12461" s="271"/>
      <c r="C12461" s="270"/>
      <c r="D12461" s="272"/>
      <c r="E12461" s="247"/>
      <c r="F12461" s="273"/>
      <c r="G12461" s="661"/>
      <c r="H12461" s="662"/>
    </row>
    <row r="12462" spans="1:8" s="240" customFormat="1">
      <c r="A12462" s="270"/>
      <c r="B12462" s="271"/>
      <c r="C12462" s="270"/>
      <c r="D12462" s="272"/>
      <c r="E12462" s="247"/>
      <c r="F12462" s="273"/>
      <c r="G12462" s="661"/>
      <c r="H12462" s="662"/>
    </row>
    <row r="12463" spans="1:8" s="240" customFormat="1">
      <c r="A12463" s="270"/>
      <c r="B12463" s="271"/>
      <c r="C12463" s="270"/>
      <c r="D12463" s="272"/>
      <c r="E12463" s="247"/>
      <c r="F12463" s="273"/>
      <c r="G12463" s="661"/>
      <c r="H12463" s="662"/>
    </row>
    <row r="12464" spans="1:8" s="240" customFormat="1">
      <c r="A12464" s="270"/>
      <c r="B12464" s="271"/>
      <c r="C12464" s="270"/>
      <c r="D12464" s="272"/>
      <c r="E12464" s="247"/>
      <c r="F12464" s="273"/>
      <c r="G12464" s="661"/>
      <c r="H12464" s="662"/>
    </row>
    <row r="12465" spans="1:8" s="240" customFormat="1">
      <c r="A12465" s="270"/>
      <c r="B12465" s="271"/>
      <c r="C12465" s="270"/>
      <c r="D12465" s="272"/>
      <c r="E12465" s="247"/>
      <c r="F12465" s="273"/>
      <c r="G12465" s="661"/>
      <c r="H12465" s="662"/>
    </row>
    <row r="12466" spans="1:8" s="240" customFormat="1">
      <c r="A12466" s="270"/>
      <c r="B12466" s="271"/>
      <c r="C12466" s="270"/>
      <c r="D12466" s="272"/>
      <c r="E12466" s="247"/>
      <c r="F12466" s="273"/>
      <c r="G12466" s="661"/>
      <c r="H12466" s="662"/>
    </row>
    <row r="12467" spans="1:8" s="240" customFormat="1">
      <c r="A12467" s="270"/>
      <c r="B12467" s="271"/>
      <c r="C12467" s="270"/>
      <c r="D12467" s="272"/>
      <c r="E12467" s="247"/>
      <c r="F12467" s="273"/>
      <c r="G12467" s="661"/>
      <c r="H12467" s="662"/>
    </row>
    <row r="12468" spans="1:8" s="240" customFormat="1">
      <c r="A12468" s="270"/>
      <c r="B12468" s="271"/>
      <c r="C12468" s="270"/>
      <c r="D12468" s="272"/>
      <c r="E12468" s="247"/>
      <c r="F12468" s="273"/>
      <c r="G12468" s="661"/>
      <c r="H12468" s="662"/>
    </row>
    <row r="12469" spans="1:8" s="240" customFormat="1">
      <c r="A12469" s="270"/>
      <c r="B12469" s="271"/>
      <c r="C12469" s="270"/>
      <c r="D12469" s="272"/>
      <c r="E12469" s="247"/>
      <c r="F12469" s="273"/>
      <c r="G12469" s="661"/>
      <c r="H12469" s="662"/>
    </row>
    <row r="12470" spans="1:8" s="240" customFormat="1">
      <c r="A12470" s="270"/>
      <c r="B12470" s="271"/>
      <c r="C12470" s="270"/>
      <c r="D12470" s="272"/>
      <c r="E12470" s="247"/>
      <c r="F12470" s="273"/>
      <c r="G12470" s="661"/>
      <c r="H12470" s="662"/>
    </row>
    <row r="12471" spans="1:8" s="240" customFormat="1">
      <c r="A12471" s="270"/>
      <c r="B12471" s="271"/>
      <c r="C12471" s="270"/>
      <c r="D12471" s="272"/>
      <c r="E12471" s="247"/>
      <c r="F12471" s="273"/>
      <c r="G12471" s="661"/>
      <c r="H12471" s="662"/>
    </row>
    <row r="12472" spans="1:8" s="240" customFormat="1">
      <c r="A12472" s="270"/>
      <c r="B12472" s="271"/>
      <c r="C12472" s="270"/>
      <c r="D12472" s="272"/>
      <c r="E12472" s="247"/>
      <c r="F12472" s="273"/>
      <c r="G12472" s="661"/>
      <c r="H12472" s="662"/>
    </row>
    <row r="12473" spans="1:8" s="240" customFormat="1">
      <c r="A12473" s="270"/>
      <c r="B12473" s="271"/>
      <c r="C12473" s="270"/>
      <c r="D12473" s="272"/>
      <c r="E12473" s="247"/>
      <c r="F12473" s="273"/>
      <c r="G12473" s="661"/>
      <c r="H12473" s="662"/>
    </row>
    <row r="12474" spans="1:8" s="240" customFormat="1">
      <c r="A12474" s="270"/>
      <c r="B12474" s="271"/>
      <c r="C12474" s="270"/>
      <c r="D12474" s="272"/>
      <c r="E12474" s="247"/>
      <c r="F12474" s="273"/>
      <c r="G12474" s="661"/>
      <c r="H12474" s="662"/>
    </row>
    <row r="12475" spans="1:8" s="240" customFormat="1">
      <c r="A12475" s="270"/>
      <c r="B12475" s="271"/>
      <c r="C12475" s="270"/>
      <c r="D12475" s="272"/>
      <c r="E12475" s="247"/>
      <c r="F12475" s="273"/>
      <c r="G12475" s="661"/>
      <c r="H12475" s="662"/>
    </row>
    <row r="12476" spans="1:8" s="240" customFormat="1">
      <c r="A12476" s="270"/>
      <c r="B12476" s="271"/>
      <c r="C12476" s="270"/>
      <c r="D12476" s="272"/>
      <c r="E12476" s="247"/>
      <c r="F12476" s="273"/>
      <c r="G12476" s="661"/>
      <c r="H12476" s="662"/>
    </row>
    <row r="12477" spans="1:8" s="240" customFormat="1">
      <c r="A12477" s="270"/>
      <c r="B12477" s="271"/>
      <c r="C12477" s="270"/>
      <c r="D12477" s="272"/>
      <c r="E12477" s="247"/>
      <c r="F12477" s="273"/>
      <c r="G12477" s="661"/>
      <c r="H12477" s="662"/>
    </row>
    <row r="12478" spans="1:8" s="240" customFormat="1">
      <c r="A12478" s="270"/>
      <c r="B12478" s="271"/>
      <c r="C12478" s="270"/>
      <c r="D12478" s="272"/>
      <c r="E12478" s="247"/>
      <c r="F12478" s="273"/>
      <c r="G12478" s="661"/>
      <c r="H12478" s="662"/>
    </row>
    <row r="12479" spans="1:8" s="240" customFormat="1">
      <c r="A12479" s="270"/>
      <c r="B12479" s="271"/>
      <c r="C12479" s="270"/>
      <c r="D12479" s="272"/>
      <c r="E12479" s="247"/>
      <c r="F12479" s="273"/>
      <c r="G12479" s="661"/>
      <c r="H12479" s="662"/>
    </row>
    <row r="12480" spans="1:8" s="240" customFormat="1">
      <c r="A12480" s="270"/>
      <c r="B12480" s="271"/>
      <c r="C12480" s="270"/>
      <c r="D12480" s="272"/>
      <c r="E12480" s="247"/>
      <c r="F12480" s="273"/>
      <c r="G12480" s="661"/>
      <c r="H12480" s="662"/>
    </row>
    <row r="12481" spans="1:8" s="240" customFormat="1">
      <c r="A12481" s="270"/>
      <c r="B12481" s="271"/>
      <c r="C12481" s="270"/>
      <c r="D12481" s="272"/>
      <c r="E12481" s="247"/>
      <c r="F12481" s="273"/>
      <c r="G12481" s="661"/>
      <c r="H12481" s="662"/>
    </row>
    <row r="12482" spans="1:8" s="240" customFormat="1">
      <c r="A12482" s="270"/>
      <c r="B12482" s="271"/>
      <c r="C12482" s="270"/>
      <c r="D12482" s="272"/>
      <c r="E12482" s="247"/>
      <c r="F12482" s="273"/>
      <c r="G12482" s="661"/>
      <c r="H12482" s="662"/>
    </row>
    <row r="12483" spans="1:8" s="240" customFormat="1">
      <c r="A12483" s="270"/>
      <c r="B12483" s="271"/>
      <c r="C12483" s="270"/>
      <c r="D12483" s="272"/>
      <c r="E12483" s="247"/>
      <c r="F12483" s="273"/>
      <c r="G12483" s="661"/>
      <c r="H12483" s="662"/>
    </row>
    <row r="12484" spans="1:8" s="240" customFormat="1">
      <c r="A12484" s="270"/>
      <c r="B12484" s="271"/>
      <c r="C12484" s="270"/>
      <c r="D12484" s="272"/>
      <c r="E12484" s="247"/>
      <c r="F12484" s="273"/>
      <c r="G12484" s="661"/>
      <c r="H12484" s="662"/>
    </row>
    <row r="12485" spans="1:8" s="240" customFormat="1">
      <c r="A12485" s="270"/>
      <c r="B12485" s="271"/>
      <c r="C12485" s="270"/>
      <c r="D12485" s="272"/>
      <c r="E12485" s="247"/>
      <c r="F12485" s="273"/>
      <c r="G12485" s="661"/>
      <c r="H12485" s="662"/>
    </row>
    <row r="12486" spans="1:8" s="240" customFormat="1">
      <c r="A12486" s="270"/>
      <c r="B12486" s="271"/>
      <c r="C12486" s="270"/>
      <c r="D12486" s="272"/>
      <c r="E12486" s="247"/>
      <c r="F12486" s="273"/>
      <c r="G12486" s="661"/>
      <c r="H12486" s="662"/>
    </row>
    <row r="12487" spans="1:8" s="240" customFormat="1">
      <c r="A12487" s="270"/>
      <c r="B12487" s="271"/>
      <c r="C12487" s="270"/>
      <c r="D12487" s="272"/>
      <c r="E12487" s="247"/>
      <c r="F12487" s="273"/>
      <c r="G12487" s="661"/>
      <c r="H12487" s="662"/>
    </row>
    <row r="12488" spans="1:8" s="240" customFormat="1">
      <c r="A12488" s="270"/>
      <c r="B12488" s="271"/>
      <c r="C12488" s="270"/>
      <c r="D12488" s="272"/>
      <c r="E12488" s="247"/>
      <c r="F12488" s="273"/>
      <c r="G12488" s="661"/>
      <c r="H12488" s="662"/>
    </row>
    <row r="12489" spans="1:8" s="240" customFormat="1">
      <c r="A12489" s="270"/>
      <c r="B12489" s="271"/>
      <c r="C12489" s="270"/>
      <c r="D12489" s="272"/>
      <c r="E12489" s="247"/>
      <c r="F12489" s="273"/>
      <c r="G12489" s="661"/>
      <c r="H12489" s="662"/>
    </row>
    <row r="12490" spans="1:8" s="240" customFormat="1">
      <c r="A12490" s="270"/>
      <c r="B12490" s="271"/>
      <c r="C12490" s="270"/>
      <c r="D12490" s="272"/>
      <c r="E12490" s="247"/>
      <c r="F12490" s="273"/>
      <c r="G12490" s="661"/>
      <c r="H12490" s="662"/>
    </row>
    <row r="12491" spans="1:8" s="240" customFormat="1">
      <c r="A12491" s="270"/>
      <c r="B12491" s="271"/>
      <c r="C12491" s="270"/>
      <c r="D12491" s="272"/>
      <c r="E12491" s="247"/>
      <c r="F12491" s="273"/>
      <c r="G12491" s="661"/>
      <c r="H12491" s="662"/>
    </row>
    <row r="12492" spans="1:8" s="240" customFormat="1">
      <c r="A12492" s="270"/>
      <c r="B12492" s="271"/>
      <c r="C12492" s="270"/>
      <c r="D12492" s="272"/>
      <c r="E12492" s="247"/>
      <c r="F12492" s="273"/>
      <c r="G12492" s="661"/>
      <c r="H12492" s="662"/>
    </row>
    <row r="12493" spans="1:8" s="240" customFormat="1">
      <c r="A12493" s="270"/>
      <c r="B12493" s="271"/>
      <c r="C12493" s="270"/>
      <c r="D12493" s="272"/>
      <c r="E12493" s="247"/>
      <c r="F12493" s="273"/>
      <c r="G12493" s="661"/>
      <c r="H12493" s="662"/>
    </row>
    <row r="12494" spans="1:8" s="240" customFormat="1">
      <c r="A12494" s="270"/>
      <c r="B12494" s="271"/>
      <c r="C12494" s="270"/>
      <c r="D12494" s="272"/>
      <c r="E12494" s="247"/>
      <c r="F12494" s="273"/>
      <c r="G12494" s="661"/>
      <c r="H12494" s="662"/>
    </row>
    <row r="12495" spans="1:8" s="240" customFormat="1">
      <c r="A12495" s="270"/>
      <c r="B12495" s="271"/>
      <c r="C12495" s="270"/>
      <c r="D12495" s="272"/>
      <c r="E12495" s="247"/>
      <c r="F12495" s="273"/>
      <c r="G12495" s="661"/>
      <c r="H12495" s="662"/>
    </row>
    <row r="12496" spans="1:8" s="240" customFormat="1">
      <c r="A12496" s="270"/>
      <c r="B12496" s="271"/>
      <c r="C12496" s="270"/>
      <c r="D12496" s="272"/>
      <c r="E12496" s="247"/>
      <c r="F12496" s="273"/>
      <c r="G12496" s="661"/>
      <c r="H12496" s="662"/>
    </row>
    <row r="12497" spans="1:8" s="240" customFormat="1">
      <c r="A12497" s="270"/>
      <c r="B12497" s="271"/>
      <c r="C12497" s="270"/>
      <c r="D12497" s="272"/>
      <c r="E12497" s="247"/>
      <c r="F12497" s="273"/>
      <c r="G12497" s="661"/>
      <c r="H12497" s="662"/>
    </row>
    <row r="12498" spans="1:8" s="240" customFormat="1">
      <c r="A12498" s="270"/>
      <c r="B12498" s="271"/>
      <c r="C12498" s="270"/>
      <c r="D12498" s="272"/>
      <c r="E12498" s="247"/>
      <c r="F12498" s="273"/>
      <c r="G12498" s="661"/>
      <c r="H12498" s="662"/>
    </row>
    <row r="12499" spans="1:8" s="240" customFormat="1">
      <c r="A12499" s="270"/>
      <c r="B12499" s="271"/>
      <c r="C12499" s="270"/>
      <c r="D12499" s="272"/>
      <c r="E12499" s="247"/>
      <c r="F12499" s="273"/>
      <c r="G12499" s="661"/>
      <c r="H12499" s="662"/>
    </row>
    <row r="12500" spans="1:8" s="240" customFormat="1">
      <c r="A12500" s="270"/>
      <c r="B12500" s="271"/>
      <c r="C12500" s="270"/>
      <c r="D12500" s="272"/>
      <c r="E12500" s="247"/>
      <c r="F12500" s="273"/>
      <c r="G12500" s="661"/>
      <c r="H12500" s="662"/>
    </row>
    <row r="12501" spans="1:8" s="240" customFormat="1">
      <c r="A12501" s="270"/>
      <c r="B12501" s="271"/>
      <c r="C12501" s="270"/>
      <c r="D12501" s="272"/>
      <c r="E12501" s="247"/>
      <c r="F12501" s="273"/>
      <c r="G12501" s="661"/>
      <c r="H12501" s="662"/>
    </row>
    <row r="12502" spans="1:8" s="240" customFormat="1">
      <c r="A12502" s="270"/>
      <c r="B12502" s="271"/>
      <c r="C12502" s="270"/>
      <c r="D12502" s="272"/>
      <c r="E12502" s="247"/>
      <c r="F12502" s="273"/>
      <c r="G12502" s="661"/>
      <c r="H12502" s="662"/>
    </row>
    <row r="12503" spans="1:8" s="240" customFormat="1">
      <c r="A12503" s="270"/>
      <c r="B12503" s="271"/>
      <c r="C12503" s="270"/>
      <c r="D12503" s="272"/>
      <c r="E12503" s="247"/>
      <c r="F12503" s="273"/>
      <c r="G12503" s="661"/>
      <c r="H12503" s="662"/>
    </row>
    <row r="12504" spans="1:8" s="240" customFormat="1">
      <c r="A12504" s="270"/>
      <c r="B12504" s="271"/>
      <c r="C12504" s="270"/>
      <c r="D12504" s="272"/>
      <c r="E12504" s="247"/>
      <c r="F12504" s="273"/>
      <c r="G12504" s="661"/>
      <c r="H12504" s="662"/>
    </row>
    <row r="12505" spans="1:8" s="240" customFormat="1">
      <c r="A12505" s="270"/>
      <c r="B12505" s="271"/>
      <c r="C12505" s="270"/>
      <c r="D12505" s="272"/>
      <c r="E12505" s="247"/>
      <c r="F12505" s="273"/>
      <c r="G12505" s="661"/>
      <c r="H12505" s="662"/>
    </row>
    <row r="12506" spans="1:8" s="240" customFormat="1">
      <c r="A12506" s="270"/>
      <c r="B12506" s="271"/>
      <c r="C12506" s="270"/>
      <c r="D12506" s="272"/>
      <c r="E12506" s="247"/>
      <c r="F12506" s="273"/>
      <c r="G12506" s="661"/>
      <c r="H12506" s="662"/>
    </row>
    <row r="12507" spans="1:8" s="240" customFormat="1">
      <c r="A12507" s="270"/>
      <c r="B12507" s="271"/>
      <c r="C12507" s="270"/>
      <c r="D12507" s="272"/>
      <c r="E12507" s="247"/>
      <c r="F12507" s="273"/>
      <c r="G12507" s="661"/>
      <c r="H12507" s="662"/>
    </row>
    <row r="12508" spans="1:8" s="240" customFormat="1">
      <c r="A12508" s="270"/>
      <c r="B12508" s="271"/>
      <c r="C12508" s="270"/>
      <c r="D12508" s="272"/>
      <c r="E12508" s="247"/>
      <c r="F12508" s="273"/>
      <c r="G12508" s="661"/>
      <c r="H12508" s="662"/>
    </row>
    <row r="12509" spans="1:8" s="240" customFormat="1">
      <c r="A12509" s="270"/>
      <c r="B12509" s="271"/>
      <c r="C12509" s="270"/>
      <c r="D12509" s="272"/>
      <c r="E12509" s="247"/>
      <c r="F12509" s="273"/>
      <c r="G12509" s="661"/>
      <c r="H12509" s="662"/>
    </row>
    <row r="12510" spans="1:8" s="240" customFormat="1">
      <c r="A12510" s="270"/>
      <c r="B12510" s="271"/>
      <c r="C12510" s="270"/>
      <c r="D12510" s="272"/>
      <c r="E12510" s="247"/>
      <c r="F12510" s="273"/>
      <c r="G12510" s="661"/>
      <c r="H12510" s="662"/>
    </row>
    <row r="12511" spans="1:8" s="240" customFormat="1">
      <c r="A12511" s="270"/>
      <c r="B12511" s="271"/>
      <c r="C12511" s="270"/>
      <c r="D12511" s="272"/>
      <c r="E12511" s="247"/>
      <c r="F12511" s="273"/>
      <c r="G12511" s="661"/>
      <c r="H12511" s="662"/>
    </row>
    <row r="12512" spans="1:8" s="240" customFormat="1">
      <c r="A12512" s="270"/>
      <c r="B12512" s="271"/>
      <c r="C12512" s="270"/>
      <c r="D12512" s="272"/>
      <c r="E12512" s="247"/>
      <c r="F12512" s="273"/>
      <c r="G12512" s="661"/>
      <c r="H12512" s="662"/>
    </row>
    <row r="12513" spans="1:8" s="240" customFormat="1">
      <c r="A12513" s="270"/>
      <c r="B12513" s="271"/>
      <c r="C12513" s="270"/>
      <c r="D12513" s="272"/>
      <c r="E12513" s="247"/>
      <c r="F12513" s="273"/>
      <c r="G12513" s="661"/>
      <c r="H12513" s="662"/>
    </row>
    <row r="12514" spans="1:8" s="240" customFormat="1">
      <c r="A12514" s="270"/>
      <c r="B12514" s="271"/>
      <c r="C12514" s="270"/>
      <c r="D12514" s="272"/>
      <c r="E12514" s="247"/>
      <c r="F12514" s="273"/>
      <c r="G12514" s="661"/>
      <c r="H12514" s="662"/>
    </row>
    <row r="12515" spans="1:8" s="240" customFormat="1">
      <c r="A12515" s="270"/>
      <c r="B12515" s="271"/>
      <c r="C12515" s="270"/>
      <c r="D12515" s="272"/>
      <c r="E12515" s="247"/>
      <c r="F12515" s="273"/>
      <c r="G12515" s="661"/>
      <c r="H12515" s="662"/>
    </row>
    <row r="12516" spans="1:8" s="240" customFormat="1">
      <c r="A12516" s="270"/>
      <c r="B12516" s="271"/>
      <c r="C12516" s="270"/>
      <c r="D12516" s="272"/>
      <c r="E12516" s="247"/>
      <c r="F12516" s="273"/>
      <c r="G12516" s="661"/>
      <c r="H12516" s="662"/>
    </row>
    <row r="12517" spans="1:8" s="240" customFormat="1">
      <c r="A12517" s="270"/>
      <c r="B12517" s="271"/>
      <c r="C12517" s="270"/>
      <c r="D12517" s="272"/>
      <c r="E12517" s="247"/>
      <c r="F12517" s="273"/>
      <c r="G12517" s="661"/>
      <c r="H12517" s="662"/>
    </row>
    <row r="12518" spans="1:8" s="240" customFormat="1">
      <c r="A12518" s="270"/>
      <c r="B12518" s="271"/>
      <c r="C12518" s="270"/>
      <c r="D12518" s="272"/>
      <c r="E12518" s="247"/>
      <c r="F12518" s="273"/>
      <c r="G12518" s="661"/>
      <c r="H12518" s="662"/>
    </row>
    <row r="12519" spans="1:8" s="240" customFormat="1">
      <c r="A12519" s="270"/>
      <c r="B12519" s="271"/>
      <c r="C12519" s="270"/>
      <c r="D12519" s="272"/>
      <c r="E12519" s="247"/>
      <c r="F12519" s="273"/>
      <c r="G12519" s="661"/>
      <c r="H12519" s="662"/>
    </row>
    <row r="12520" spans="1:8" s="240" customFormat="1">
      <c r="A12520" s="270"/>
      <c r="B12520" s="271"/>
      <c r="C12520" s="270"/>
      <c r="D12520" s="272"/>
      <c r="E12520" s="247"/>
      <c r="F12520" s="273"/>
      <c r="G12520" s="661"/>
      <c r="H12520" s="662"/>
    </row>
    <row r="12521" spans="1:8" s="240" customFormat="1">
      <c r="A12521" s="270"/>
      <c r="B12521" s="271"/>
      <c r="C12521" s="270"/>
      <c r="D12521" s="272"/>
      <c r="E12521" s="247"/>
      <c r="F12521" s="273"/>
      <c r="G12521" s="661"/>
      <c r="H12521" s="662"/>
    </row>
    <row r="12522" spans="1:8" s="240" customFormat="1">
      <c r="A12522" s="270"/>
      <c r="B12522" s="271"/>
      <c r="C12522" s="270"/>
      <c r="D12522" s="272"/>
      <c r="E12522" s="247"/>
      <c r="F12522" s="273"/>
      <c r="G12522" s="661"/>
      <c r="H12522" s="662"/>
    </row>
    <row r="12523" spans="1:8" s="240" customFormat="1">
      <c r="A12523" s="270"/>
      <c r="B12523" s="271"/>
      <c r="C12523" s="270"/>
      <c r="D12523" s="272"/>
      <c r="E12523" s="247"/>
      <c r="F12523" s="273"/>
      <c r="G12523" s="661"/>
      <c r="H12523" s="662"/>
    </row>
    <row r="12524" spans="1:8" s="240" customFormat="1">
      <c r="A12524" s="270"/>
      <c r="B12524" s="271"/>
      <c r="C12524" s="270"/>
      <c r="D12524" s="272"/>
      <c r="E12524" s="247"/>
      <c r="F12524" s="273"/>
      <c r="G12524" s="661"/>
      <c r="H12524" s="662"/>
    </row>
    <row r="12525" spans="1:8" s="240" customFormat="1">
      <c r="A12525" s="270"/>
      <c r="B12525" s="271"/>
      <c r="C12525" s="270"/>
      <c r="D12525" s="272"/>
      <c r="E12525" s="247"/>
      <c r="F12525" s="273"/>
      <c r="G12525" s="661"/>
      <c r="H12525" s="662"/>
    </row>
    <row r="12526" spans="1:8" s="240" customFormat="1">
      <c r="A12526" s="270"/>
      <c r="B12526" s="271"/>
      <c r="C12526" s="270"/>
      <c r="D12526" s="272"/>
      <c r="E12526" s="247"/>
      <c r="F12526" s="273"/>
      <c r="G12526" s="661"/>
      <c r="H12526" s="662"/>
    </row>
    <row r="12527" spans="1:8" s="240" customFormat="1">
      <c r="A12527" s="270"/>
      <c r="B12527" s="271"/>
      <c r="C12527" s="270"/>
      <c r="D12527" s="272"/>
      <c r="E12527" s="247"/>
      <c r="F12527" s="273"/>
      <c r="G12527" s="661"/>
      <c r="H12527" s="662"/>
    </row>
    <row r="12528" spans="1:8" s="240" customFormat="1">
      <c r="A12528" s="270"/>
      <c r="B12528" s="271"/>
      <c r="C12528" s="270"/>
      <c r="D12528" s="272"/>
      <c r="E12528" s="247"/>
      <c r="F12528" s="273"/>
      <c r="G12528" s="661"/>
      <c r="H12528" s="662"/>
    </row>
    <row r="12529" spans="1:8" s="240" customFormat="1">
      <c r="A12529" s="270"/>
      <c r="B12529" s="271"/>
      <c r="C12529" s="270"/>
      <c r="D12529" s="272"/>
      <c r="E12529" s="247"/>
      <c r="F12529" s="273"/>
      <c r="G12529" s="661"/>
      <c r="H12529" s="662"/>
    </row>
    <row r="12530" spans="1:8" s="240" customFormat="1">
      <c r="A12530" s="270"/>
      <c r="B12530" s="271"/>
      <c r="C12530" s="270"/>
      <c r="D12530" s="272"/>
      <c r="E12530" s="247"/>
      <c r="F12530" s="273"/>
      <c r="G12530" s="661"/>
      <c r="H12530" s="662"/>
    </row>
    <row r="12531" spans="1:8" s="240" customFormat="1">
      <c r="A12531" s="270"/>
      <c r="B12531" s="271"/>
      <c r="C12531" s="270"/>
      <c r="D12531" s="272"/>
      <c r="E12531" s="247"/>
      <c r="F12531" s="273"/>
      <c r="G12531" s="661"/>
      <c r="H12531" s="662"/>
    </row>
    <row r="12532" spans="1:8" s="240" customFormat="1">
      <c r="A12532" s="270"/>
      <c r="B12532" s="271"/>
      <c r="C12532" s="270"/>
      <c r="D12532" s="272"/>
      <c r="E12532" s="247"/>
      <c r="F12532" s="273"/>
      <c r="G12532" s="661"/>
      <c r="H12532" s="662"/>
    </row>
    <row r="12533" spans="1:8" s="240" customFormat="1">
      <c r="A12533" s="270"/>
      <c r="B12533" s="271"/>
      <c r="C12533" s="270"/>
      <c r="D12533" s="272"/>
      <c r="E12533" s="247"/>
      <c r="F12533" s="273"/>
      <c r="G12533" s="661"/>
      <c r="H12533" s="662"/>
    </row>
    <row r="12534" spans="1:8" s="240" customFormat="1">
      <c r="A12534" s="270"/>
      <c r="B12534" s="271"/>
      <c r="C12534" s="270"/>
      <c r="D12534" s="272"/>
      <c r="E12534" s="247"/>
      <c r="F12534" s="273"/>
      <c r="G12534" s="661"/>
      <c r="H12534" s="662"/>
    </row>
    <row r="12535" spans="1:8" s="240" customFormat="1">
      <c r="A12535" s="270"/>
      <c r="B12535" s="271"/>
      <c r="C12535" s="270"/>
      <c r="D12535" s="272"/>
      <c r="E12535" s="247"/>
      <c r="F12535" s="273"/>
      <c r="G12535" s="661"/>
      <c r="H12535" s="662"/>
    </row>
    <row r="12536" spans="1:8" s="240" customFormat="1">
      <c r="A12536" s="270"/>
      <c r="B12536" s="271"/>
      <c r="C12536" s="270"/>
      <c r="D12536" s="272"/>
      <c r="E12536" s="247"/>
      <c r="F12536" s="273"/>
      <c r="G12536" s="661"/>
      <c r="H12536" s="662"/>
    </row>
    <row r="12537" spans="1:8" s="240" customFormat="1">
      <c r="A12537" s="270"/>
      <c r="B12537" s="271"/>
      <c r="C12537" s="270"/>
      <c r="D12537" s="272"/>
      <c r="E12537" s="247"/>
      <c r="F12537" s="273"/>
      <c r="G12537" s="661"/>
      <c r="H12537" s="662"/>
    </row>
    <row r="12538" spans="1:8" s="240" customFormat="1">
      <c r="A12538" s="270"/>
      <c r="B12538" s="271"/>
      <c r="C12538" s="270"/>
      <c r="D12538" s="272"/>
      <c r="E12538" s="247"/>
      <c r="F12538" s="273"/>
      <c r="G12538" s="661"/>
      <c r="H12538" s="662"/>
    </row>
    <row r="12539" spans="1:8" s="240" customFormat="1">
      <c r="A12539" s="270"/>
      <c r="B12539" s="271"/>
      <c r="C12539" s="270"/>
      <c r="D12539" s="272"/>
      <c r="E12539" s="247"/>
      <c r="F12539" s="273"/>
      <c r="G12539" s="661"/>
      <c r="H12539" s="662"/>
    </row>
    <row r="12540" spans="1:8" s="240" customFormat="1">
      <c r="A12540" s="270"/>
      <c r="B12540" s="271"/>
      <c r="C12540" s="270"/>
      <c r="D12540" s="272"/>
      <c r="E12540" s="247"/>
      <c r="F12540" s="273"/>
      <c r="G12540" s="661"/>
      <c r="H12540" s="662"/>
    </row>
    <row r="12541" spans="1:8" s="240" customFormat="1">
      <c r="A12541" s="270"/>
      <c r="B12541" s="271"/>
      <c r="C12541" s="270"/>
      <c r="D12541" s="272"/>
      <c r="E12541" s="247"/>
      <c r="F12541" s="273"/>
      <c r="G12541" s="661"/>
      <c r="H12541" s="662"/>
    </row>
    <row r="12542" spans="1:8" s="240" customFormat="1">
      <c r="A12542" s="270"/>
      <c r="B12542" s="271"/>
      <c r="C12542" s="270"/>
      <c r="D12542" s="272"/>
      <c r="E12542" s="247"/>
      <c r="F12542" s="273"/>
      <c r="G12542" s="661"/>
      <c r="H12542" s="662"/>
    </row>
    <row r="12543" spans="1:8" s="240" customFormat="1">
      <c r="A12543" s="270"/>
      <c r="B12543" s="271"/>
      <c r="C12543" s="270"/>
      <c r="D12543" s="272"/>
      <c r="E12543" s="247"/>
      <c r="F12543" s="273"/>
      <c r="G12543" s="661"/>
      <c r="H12543" s="662"/>
    </row>
    <row r="12544" spans="1:8" s="240" customFormat="1">
      <c r="A12544" s="270"/>
      <c r="B12544" s="271"/>
      <c r="C12544" s="270"/>
      <c r="D12544" s="272"/>
      <c r="E12544" s="247"/>
      <c r="F12544" s="273"/>
      <c r="G12544" s="661"/>
      <c r="H12544" s="662"/>
    </row>
    <row r="12545" spans="1:8" s="240" customFormat="1">
      <c r="A12545" s="270"/>
      <c r="B12545" s="271"/>
      <c r="C12545" s="270"/>
      <c r="D12545" s="272"/>
      <c r="E12545" s="247"/>
      <c r="F12545" s="273"/>
      <c r="G12545" s="661"/>
      <c r="H12545" s="662"/>
    </row>
    <row r="12546" spans="1:8" s="240" customFormat="1">
      <c r="A12546" s="270"/>
      <c r="B12546" s="271"/>
      <c r="C12546" s="270"/>
      <c r="D12546" s="272"/>
      <c r="E12546" s="247"/>
      <c r="F12546" s="273"/>
      <c r="G12546" s="661"/>
      <c r="H12546" s="662"/>
    </row>
    <row r="12547" spans="1:8" s="240" customFormat="1">
      <c r="A12547" s="270"/>
      <c r="B12547" s="271"/>
      <c r="C12547" s="270"/>
      <c r="D12547" s="272"/>
      <c r="E12547" s="247"/>
      <c r="F12547" s="273"/>
      <c r="G12547" s="661"/>
      <c r="H12547" s="662"/>
    </row>
    <row r="12548" spans="1:8" s="240" customFormat="1">
      <c r="A12548" s="270"/>
      <c r="B12548" s="271"/>
      <c r="C12548" s="270"/>
      <c r="D12548" s="272"/>
      <c r="E12548" s="247"/>
      <c r="F12548" s="273"/>
      <c r="G12548" s="661"/>
      <c r="H12548" s="662"/>
    </row>
    <row r="12549" spans="1:8" s="240" customFormat="1">
      <c r="A12549" s="270"/>
      <c r="B12549" s="271"/>
      <c r="C12549" s="270"/>
      <c r="D12549" s="272"/>
      <c r="E12549" s="247"/>
      <c r="F12549" s="273"/>
      <c r="G12549" s="661"/>
      <c r="H12549" s="662"/>
    </row>
    <row r="12550" spans="1:8" s="240" customFormat="1">
      <c r="A12550" s="270"/>
      <c r="B12550" s="271"/>
      <c r="C12550" s="270"/>
      <c r="D12550" s="272"/>
      <c r="E12550" s="247"/>
      <c r="F12550" s="273"/>
      <c r="G12550" s="661"/>
      <c r="H12550" s="662"/>
    </row>
    <row r="12551" spans="1:8" s="240" customFormat="1">
      <c r="A12551" s="270"/>
      <c r="B12551" s="271"/>
      <c r="C12551" s="270"/>
      <c r="D12551" s="272"/>
      <c r="E12551" s="247"/>
      <c r="F12551" s="273"/>
      <c r="G12551" s="661"/>
      <c r="H12551" s="662"/>
    </row>
    <row r="12552" spans="1:8" s="240" customFormat="1">
      <c r="A12552" s="270"/>
      <c r="B12552" s="271"/>
      <c r="C12552" s="270"/>
      <c r="D12552" s="272"/>
      <c r="E12552" s="247"/>
      <c r="F12552" s="273"/>
      <c r="G12552" s="661"/>
      <c r="H12552" s="662"/>
    </row>
    <row r="12553" spans="1:8" s="240" customFormat="1">
      <c r="A12553" s="270"/>
      <c r="B12553" s="271"/>
      <c r="C12553" s="270"/>
      <c r="D12553" s="272"/>
      <c r="E12553" s="247"/>
      <c r="F12553" s="273"/>
      <c r="G12553" s="661"/>
      <c r="H12553" s="662"/>
    </row>
    <row r="12554" spans="1:8" s="240" customFormat="1">
      <c r="A12554" s="270"/>
      <c r="B12554" s="271"/>
      <c r="C12554" s="270"/>
      <c r="D12554" s="272"/>
      <c r="E12554" s="247"/>
      <c r="F12554" s="273"/>
      <c r="G12554" s="661"/>
      <c r="H12554" s="662"/>
    </row>
    <row r="12555" spans="1:8" s="240" customFormat="1">
      <c r="A12555" s="270"/>
      <c r="B12555" s="271"/>
      <c r="C12555" s="270"/>
      <c r="D12555" s="272"/>
      <c r="E12555" s="247"/>
      <c r="F12555" s="273"/>
      <c r="G12555" s="661"/>
      <c r="H12555" s="662"/>
    </row>
    <row r="12556" spans="1:8" s="240" customFormat="1">
      <c r="A12556" s="270"/>
      <c r="B12556" s="271"/>
      <c r="C12556" s="270"/>
      <c r="D12556" s="272"/>
      <c r="E12556" s="247"/>
      <c r="F12556" s="273"/>
      <c r="G12556" s="661"/>
      <c r="H12556" s="662"/>
    </row>
    <row r="12557" spans="1:8" s="240" customFormat="1">
      <c r="A12557" s="270"/>
      <c r="B12557" s="271"/>
      <c r="C12557" s="270"/>
      <c r="D12557" s="272"/>
      <c r="E12557" s="247"/>
      <c r="F12557" s="273"/>
      <c r="G12557" s="661"/>
      <c r="H12557" s="662"/>
    </row>
    <row r="12558" spans="1:8" s="240" customFormat="1">
      <c r="A12558" s="270"/>
      <c r="B12558" s="271"/>
      <c r="C12558" s="270"/>
      <c r="D12558" s="272"/>
      <c r="E12558" s="247"/>
      <c r="F12558" s="273"/>
      <c r="G12558" s="661"/>
      <c r="H12558" s="662"/>
    </row>
    <row r="12559" spans="1:8" s="240" customFormat="1">
      <c r="A12559" s="270"/>
      <c r="B12559" s="271"/>
      <c r="C12559" s="270"/>
      <c r="D12559" s="272"/>
      <c r="E12559" s="247"/>
      <c r="F12559" s="273"/>
      <c r="G12559" s="661"/>
      <c r="H12559" s="662"/>
    </row>
    <row r="12560" spans="1:8" s="240" customFormat="1">
      <c r="A12560" s="270"/>
      <c r="B12560" s="271"/>
      <c r="C12560" s="270"/>
      <c r="D12560" s="272"/>
      <c r="E12560" s="247"/>
      <c r="F12560" s="273"/>
      <c r="G12560" s="661"/>
      <c r="H12560" s="662"/>
    </row>
    <row r="12561" spans="1:8" s="240" customFormat="1">
      <c r="A12561" s="270"/>
      <c r="B12561" s="271"/>
      <c r="C12561" s="270"/>
      <c r="D12561" s="272"/>
      <c r="E12561" s="247"/>
      <c r="F12561" s="273"/>
      <c r="G12561" s="661"/>
      <c r="H12561" s="662"/>
    </row>
    <row r="12562" spans="1:8" s="240" customFormat="1">
      <c r="A12562" s="270"/>
      <c r="B12562" s="271"/>
      <c r="C12562" s="270"/>
      <c r="D12562" s="272"/>
      <c r="E12562" s="247"/>
      <c r="F12562" s="273"/>
      <c r="G12562" s="661"/>
      <c r="H12562" s="662"/>
    </row>
    <row r="12563" spans="1:8" s="240" customFormat="1">
      <c r="A12563" s="270"/>
      <c r="B12563" s="271"/>
      <c r="C12563" s="270"/>
      <c r="D12563" s="272"/>
      <c r="E12563" s="247"/>
      <c r="F12563" s="273"/>
      <c r="G12563" s="661"/>
      <c r="H12563" s="662"/>
    </row>
    <row r="12564" spans="1:8" s="240" customFormat="1">
      <c r="A12564" s="270"/>
      <c r="B12564" s="271"/>
      <c r="C12564" s="270"/>
      <c r="D12564" s="272"/>
      <c r="E12564" s="247"/>
      <c r="F12564" s="273"/>
      <c r="G12564" s="661"/>
      <c r="H12564" s="662"/>
    </row>
    <row r="12565" spans="1:8" s="240" customFormat="1">
      <c r="A12565" s="270"/>
      <c r="B12565" s="271"/>
      <c r="C12565" s="270"/>
      <c r="D12565" s="272"/>
      <c r="E12565" s="247"/>
      <c r="F12565" s="273"/>
      <c r="G12565" s="661"/>
      <c r="H12565" s="662"/>
    </row>
    <row r="12566" spans="1:8" s="240" customFormat="1">
      <c r="A12566" s="270"/>
      <c r="B12566" s="271"/>
      <c r="C12566" s="270"/>
      <c r="D12566" s="272"/>
      <c r="E12566" s="247"/>
      <c r="F12566" s="273"/>
      <c r="G12566" s="661"/>
      <c r="H12566" s="662"/>
    </row>
    <row r="12567" spans="1:8" s="240" customFormat="1">
      <c r="A12567" s="270"/>
      <c r="B12567" s="271"/>
      <c r="C12567" s="270"/>
      <c r="D12567" s="272"/>
      <c r="E12567" s="247"/>
      <c r="F12567" s="273"/>
      <c r="G12567" s="661"/>
      <c r="H12567" s="662"/>
    </row>
    <row r="12568" spans="1:8" s="240" customFormat="1">
      <c r="A12568" s="270"/>
      <c r="B12568" s="271"/>
      <c r="C12568" s="270"/>
      <c r="D12568" s="272"/>
      <c r="E12568" s="247"/>
      <c r="F12568" s="273"/>
      <c r="G12568" s="661"/>
      <c r="H12568" s="662"/>
    </row>
    <row r="12569" spans="1:8" s="240" customFormat="1">
      <c r="A12569" s="270"/>
      <c r="B12569" s="271"/>
      <c r="C12569" s="270"/>
      <c r="D12569" s="272"/>
      <c r="E12569" s="247"/>
      <c r="F12569" s="273"/>
      <c r="G12569" s="661"/>
      <c r="H12569" s="662"/>
    </row>
    <row r="12570" spans="1:8" s="240" customFormat="1">
      <c r="A12570" s="270"/>
      <c r="B12570" s="271"/>
      <c r="C12570" s="270"/>
      <c r="D12570" s="272"/>
      <c r="E12570" s="247"/>
      <c r="F12570" s="273"/>
      <c r="G12570" s="661"/>
      <c r="H12570" s="662"/>
    </row>
    <row r="12571" spans="1:8" s="240" customFormat="1">
      <c r="A12571" s="270"/>
      <c r="B12571" s="271"/>
      <c r="C12571" s="270"/>
      <c r="D12571" s="272"/>
      <c r="E12571" s="247"/>
      <c r="F12571" s="273"/>
      <c r="G12571" s="661"/>
      <c r="H12571" s="662"/>
    </row>
    <row r="12572" spans="1:8" s="240" customFormat="1">
      <c r="A12572" s="270"/>
      <c r="B12572" s="271"/>
      <c r="C12572" s="270"/>
      <c r="D12572" s="272"/>
      <c r="E12572" s="247"/>
      <c r="F12572" s="273"/>
      <c r="G12572" s="661"/>
      <c r="H12572" s="662"/>
    </row>
    <row r="12573" spans="1:8" s="240" customFormat="1">
      <c r="A12573" s="270"/>
      <c r="B12573" s="271"/>
      <c r="C12573" s="270"/>
      <c r="D12573" s="272"/>
      <c r="E12573" s="247"/>
      <c r="F12573" s="273"/>
      <c r="G12573" s="661"/>
      <c r="H12573" s="662"/>
    </row>
    <row r="12574" spans="1:8" s="240" customFormat="1">
      <c r="A12574" s="270"/>
      <c r="B12574" s="271"/>
      <c r="C12574" s="270"/>
      <c r="D12574" s="272"/>
      <c r="E12574" s="247"/>
      <c r="F12574" s="273"/>
      <c r="G12574" s="661"/>
      <c r="H12574" s="662"/>
    </row>
    <row r="12575" spans="1:8" s="240" customFormat="1">
      <c r="A12575" s="270"/>
      <c r="B12575" s="271"/>
      <c r="C12575" s="270"/>
      <c r="D12575" s="272"/>
      <c r="E12575" s="247"/>
      <c r="F12575" s="273"/>
      <c r="G12575" s="661"/>
      <c r="H12575" s="662"/>
    </row>
    <row r="12576" spans="1:8" s="240" customFormat="1">
      <c r="A12576" s="270"/>
      <c r="B12576" s="271"/>
      <c r="C12576" s="270"/>
      <c r="D12576" s="272"/>
      <c r="E12576" s="247"/>
      <c r="F12576" s="273"/>
      <c r="G12576" s="661"/>
      <c r="H12576" s="662"/>
    </row>
    <row r="12577" spans="1:8" s="240" customFormat="1">
      <c r="A12577" s="270"/>
      <c r="B12577" s="271"/>
      <c r="C12577" s="270"/>
      <c r="D12577" s="272"/>
      <c r="E12577" s="247"/>
      <c r="F12577" s="273"/>
      <c r="G12577" s="661"/>
      <c r="H12577" s="662"/>
    </row>
    <row r="12578" spans="1:8" s="240" customFormat="1">
      <c r="A12578" s="270"/>
      <c r="B12578" s="271"/>
      <c r="C12578" s="270"/>
      <c r="D12578" s="272"/>
      <c r="E12578" s="247"/>
      <c r="F12578" s="273"/>
      <c r="G12578" s="661"/>
      <c r="H12578" s="662"/>
    </row>
    <row r="12579" spans="1:8" s="240" customFormat="1">
      <c r="A12579" s="270"/>
      <c r="B12579" s="271"/>
      <c r="C12579" s="270"/>
      <c r="D12579" s="272"/>
      <c r="E12579" s="247"/>
      <c r="F12579" s="273"/>
      <c r="G12579" s="661"/>
      <c r="H12579" s="662"/>
    </row>
    <row r="12580" spans="1:8" s="240" customFormat="1">
      <c r="A12580" s="270"/>
      <c r="B12580" s="271"/>
      <c r="C12580" s="270"/>
      <c r="D12580" s="272"/>
      <c r="E12580" s="247"/>
      <c r="F12580" s="273"/>
      <c r="G12580" s="661"/>
      <c r="H12580" s="662"/>
    </row>
    <row r="12581" spans="1:8" s="240" customFormat="1">
      <c r="A12581" s="270"/>
      <c r="B12581" s="271"/>
      <c r="C12581" s="270"/>
      <c r="D12581" s="272"/>
      <c r="E12581" s="247"/>
      <c r="F12581" s="273"/>
      <c r="G12581" s="661"/>
      <c r="H12581" s="662"/>
    </row>
    <row r="12582" spans="1:8" s="240" customFormat="1">
      <c r="A12582" s="270"/>
      <c r="B12582" s="271"/>
      <c r="C12582" s="270"/>
      <c r="D12582" s="272"/>
      <c r="E12582" s="247"/>
      <c r="F12582" s="273"/>
      <c r="G12582" s="661"/>
      <c r="H12582" s="662"/>
    </row>
    <row r="12583" spans="1:8" s="240" customFormat="1">
      <c r="A12583" s="270"/>
      <c r="B12583" s="271"/>
      <c r="C12583" s="270"/>
      <c r="D12583" s="272"/>
      <c r="E12583" s="247"/>
      <c r="F12583" s="273"/>
      <c r="G12583" s="661"/>
      <c r="H12583" s="662"/>
    </row>
    <row r="12584" spans="1:8" s="240" customFormat="1">
      <c r="A12584" s="270"/>
      <c r="B12584" s="271"/>
      <c r="C12584" s="270"/>
      <c r="D12584" s="272"/>
      <c r="E12584" s="247"/>
      <c r="F12584" s="273"/>
      <c r="G12584" s="661"/>
      <c r="H12584" s="662"/>
    </row>
    <row r="12585" spans="1:8" s="240" customFormat="1">
      <c r="A12585" s="270"/>
      <c r="B12585" s="271"/>
      <c r="C12585" s="270"/>
      <c r="D12585" s="272"/>
      <c r="E12585" s="247"/>
      <c r="F12585" s="273"/>
      <c r="G12585" s="661"/>
      <c r="H12585" s="662"/>
    </row>
    <row r="12586" spans="1:8" s="240" customFormat="1">
      <c r="A12586" s="270"/>
      <c r="B12586" s="271"/>
      <c r="C12586" s="270"/>
      <c r="D12586" s="272"/>
      <c r="E12586" s="247"/>
      <c r="F12586" s="273"/>
      <c r="G12586" s="661"/>
      <c r="H12586" s="662"/>
    </row>
    <row r="12587" spans="1:8" s="240" customFormat="1">
      <c r="A12587" s="270"/>
      <c r="B12587" s="271"/>
      <c r="C12587" s="270"/>
      <c r="D12587" s="272"/>
      <c r="E12587" s="247"/>
      <c r="F12587" s="273"/>
      <c r="G12587" s="661"/>
      <c r="H12587" s="662"/>
    </row>
    <row r="12588" spans="1:8" s="240" customFormat="1">
      <c r="A12588" s="270"/>
      <c r="B12588" s="271"/>
      <c r="C12588" s="270"/>
      <c r="D12588" s="272"/>
      <c r="E12588" s="247"/>
      <c r="F12588" s="273"/>
      <c r="G12588" s="661"/>
      <c r="H12588" s="662"/>
    </row>
    <row r="12589" spans="1:8" s="240" customFormat="1">
      <c r="A12589" s="270"/>
      <c r="B12589" s="271"/>
      <c r="C12589" s="270"/>
      <c r="D12589" s="272"/>
      <c r="E12589" s="247"/>
      <c r="F12589" s="273"/>
      <c r="G12589" s="661"/>
      <c r="H12589" s="662"/>
    </row>
    <row r="12590" spans="1:8" s="240" customFormat="1">
      <c r="A12590" s="270"/>
      <c r="B12590" s="271"/>
      <c r="C12590" s="270"/>
      <c r="D12590" s="272"/>
      <c r="E12590" s="247"/>
      <c r="F12590" s="273"/>
      <c r="G12590" s="661"/>
      <c r="H12590" s="662"/>
    </row>
    <row r="12591" spans="1:8" s="240" customFormat="1">
      <c r="A12591" s="270"/>
      <c r="B12591" s="271"/>
      <c r="C12591" s="270"/>
      <c r="D12591" s="272"/>
      <c r="E12591" s="247"/>
      <c r="F12591" s="273"/>
      <c r="G12591" s="661"/>
      <c r="H12591" s="662"/>
    </row>
    <row r="12592" spans="1:8" s="240" customFormat="1">
      <c r="A12592" s="270"/>
      <c r="B12592" s="271"/>
      <c r="C12592" s="270"/>
      <c r="D12592" s="272"/>
      <c r="E12592" s="247"/>
      <c r="F12592" s="273"/>
      <c r="G12592" s="661"/>
      <c r="H12592" s="662"/>
    </row>
    <row r="12593" spans="1:8" s="240" customFormat="1">
      <c r="A12593" s="270"/>
      <c r="B12593" s="271"/>
      <c r="C12593" s="270"/>
      <c r="D12593" s="272"/>
      <c r="E12593" s="247"/>
      <c r="F12593" s="273"/>
      <c r="G12593" s="661"/>
      <c r="H12593" s="662"/>
    </row>
    <row r="12594" spans="1:8" s="240" customFormat="1">
      <c r="A12594" s="270"/>
      <c r="B12594" s="271"/>
      <c r="C12594" s="270"/>
      <c r="D12594" s="272"/>
      <c r="E12594" s="247"/>
      <c r="F12594" s="273"/>
      <c r="G12594" s="661"/>
      <c r="H12594" s="662"/>
    </row>
    <row r="12595" spans="1:8" s="240" customFormat="1">
      <c r="A12595" s="270"/>
      <c r="B12595" s="271"/>
      <c r="C12595" s="270"/>
      <c r="D12595" s="272"/>
      <c r="E12595" s="247"/>
      <c r="F12595" s="273"/>
      <c r="G12595" s="661"/>
      <c r="H12595" s="662"/>
    </row>
    <row r="12596" spans="1:8" s="240" customFormat="1">
      <c r="A12596" s="270"/>
      <c r="B12596" s="271"/>
      <c r="C12596" s="270"/>
      <c r="D12596" s="272"/>
      <c r="E12596" s="247"/>
      <c r="F12596" s="273"/>
      <c r="G12596" s="661"/>
      <c r="H12596" s="662"/>
    </row>
    <row r="12597" spans="1:8" s="240" customFormat="1">
      <c r="A12597" s="270"/>
      <c r="B12597" s="271"/>
      <c r="C12597" s="270"/>
      <c r="D12597" s="272"/>
      <c r="E12597" s="247"/>
      <c r="F12597" s="273"/>
      <c r="G12597" s="661"/>
      <c r="H12597" s="662"/>
    </row>
    <row r="12598" spans="1:8" s="240" customFormat="1">
      <c r="A12598" s="270"/>
      <c r="B12598" s="271"/>
      <c r="C12598" s="270"/>
      <c r="D12598" s="272"/>
      <c r="E12598" s="247"/>
      <c r="F12598" s="273"/>
      <c r="G12598" s="661"/>
      <c r="H12598" s="662"/>
    </row>
    <row r="12599" spans="1:8" s="240" customFormat="1">
      <c r="A12599" s="270"/>
      <c r="B12599" s="271"/>
      <c r="C12599" s="270"/>
      <c r="D12599" s="272"/>
      <c r="E12599" s="247"/>
      <c r="F12599" s="273"/>
      <c r="G12599" s="661"/>
      <c r="H12599" s="662"/>
    </row>
    <row r="12600" spans="1:8" s="240" customFormat="1">
      <c r="A12600" s="270"/>
      <c r="B12600" s="271"/>
      <c r="C12600" s="270"/>
      <c r="D12600" s="272"/>
      <c r="E12600" s="247"/>
      <c r="F12600" s="273"/>
      <c r="G12600" s="661"/>
      <c r="H12600" s="662"/>
    </row>
    <row r="12601" spans="1:8" s="240" customFormat="1">
      <c r="A12601" s="270"/>
      <c r="B12601" s="271"/>
      <c r="C12601" s="270"/>
      <c r="D12601" s="272"/>
      <c r="E12601" s="247"/>
      <c r="F12601" s="273"/>
      <c r="G12601" s="661"/>
      <c r="H12601" s="662"/>
    </row>
    <row r="12602" spans="1:8" s="240" customFormat="1">
      <c r="A12602" s="270"/>
      <c r="B12602" s="271"/>
      <c r="C12602" s="270"/>
      <c r="D12602" s="272"/>
      <c r="E12602" s="247"/>
      <c r="F12602" s="273"/>
      <c r="G12602" s="661"/>
      <c r="H12602" s="662"/>
    </row>
    <row r="12603" spans="1:8" s="240" customFormat="1">
      <c r="A12603" s="270"/>
      <c r="B12603" s="271"/>
      <c r="C12603" s="270"/>
      <c r="D12603" s="272"/>
      <c r="E12603" s="247"/>
      <c r="F12603" s="273"/>
      <c r="G12603" s="661"/>
      <c r="H12603" s="662"/>
    </row>
    <row r="12604" spans="1:8" s="240" customFormat="1">
      <c r="A12604" s="270"/>
      <c r="B12604" s="271"/>
      <c r="C12604" s="270"/>
      <c r="D12604" s="272"/>
      <c r="E12604" s="247"/>
      <c r="F12604" s="273"/>
      <c r="G12604" s="661"/>
      <c r="H12604" s="662"/>
    </row>
    <row r="12605" spans="1:8" s="240" customFormat="1">
      <c r="A12605" s="270"/>
      <c r="B12605" s="271"/>
      <c r="C12605" s="270"/>
      <c r="D12605" s="272"/>
      <c r="E12605" s="247"/>
      <c r="F12605" s="273"/>
      <c r="G12605" s="661"/>
      <c r="H12605" s="662"/>
    </row>
    <row r="12606" spans="1:8" s="240" customFormat="1">
      <c r="A12606" s="270"/>
      <c r="B12606" s="271"/>
      <c r="C12606" s="270"/>
      <c r="D12606" s="272"/>
      <c r="E12606" s="247"/>
      <c r="F12606" s="273"/>
      <c r="G12606" s="661"/>
      <c r="H12606" s="662"/>
    </row>
    <row r="12607" spans="1:8" s="240" customFormat="1">
      <c r="A12607" s="270"/>
      <c r="B12607" s="271"/>
      <c r="C12607" s="270"/>
      <c r="D12607" s="272"/>
      <c r="E12607" s="247"/>
      <c r="F12607" s="273"/>
      <c r="G12607" s="661"/>
      <c r="H12607" s="662"/>
    </row>
    <row r="12608" spans="1:8" s="240" customFormat="1">
      <c r="A12608" s="270"/>
      <c r="B12608" s="271"/>
      <c r="C12608" s="270"/>
      <c r="D12608" s="272"/>
      <c r="E12608" s="247"/>
      <c r="F12608" s="273"/>
      <c r="G12608" s="661"/>
      <c r="H12608" s="662"/>
    </row>
    <row r="12609" spans="1:8" s="240" customFormat="1">
      <c r="A12609" s="270"/>
      <c r="B12609" s="271"/>
      <c r="C12609" s="270"/>
      <c r="D12609" s="272"/>
      <c r="E12609" s="247"/>
      <c r="F12609" s="273"/>
      <c r="G12609" s="661"/>
      <c r="H12609" s="662"/>
    </row>
    <row r="12610" spans="1:8" s="240" customFormat="1">
      <c r="A12610" s="270"/>
      <c r="B12610" s="271"/>
      <c r="C12610" s="270"/>
      <c r="D12610" s="272"/>
      <c r="E12610" s="247"/>
      <c r="F12610" s="273"/>
      <c r="G12610" s="661"/>
      <c r="H12610" s="662"/>
    </row>
    <row r="12611" spans="1:8" s="240" customFormat="1">
      <c r="A12611" s="270"/>
      <c r="B12611" s="271"/>
      <c r="C12611" s="270"/>
      <c r="D12611" s="272"/>
      <c r="E12611" s="247"/>
      <c r="F12611" s="273"/>
      <c r="G12611" s="661"/>
      <c r="H12611" s="662"/>
    </row>
    <row r="12612" spans="1:8" s="240" customFormat="1">
      <c r="A12612" s="270"/>
      <c r="B12612" s="271"/>
      <c r="C12612" s="270"/>
      <c r="D12612" s="272"/>
      <c r="E12612" s="247"/>
      <c r="F12612" s="273"/>
      <c r="G12612" s="661"/>
      <c r="H12612" s="662"/>
    </row>
    <row r="12613" spans="1:8" s="240" customFormat="1">
      <c r="A12613" s="270"/>
      <c r="B12613" s="271"/>
      <c r="C12613" s="270"/>
      <c r="D12613" s="272"/>
      <c r="E12613" s="247"/>
      <c r="F12613" s="273"/>
      <c r="G12613" s="661"/>
      <c r="H12613" s="662"/>
    </row>
    <row r="12614" spans="1:8" s="240" customFormat="1">
      <c r="A12614" s="270"/>
      <c r="B12614" s="271"/>
      <c r="C12614" s="270"/>
      <c r="D12614" s="272"/>
      <c r="E12614" s="247"/>
      <c r="F12614" s="273"/>
      <c r="G12614" s="661"/>
      <c r="H12614" s="662"/>
    </row>
    <row r="12615" spans="1:8" s="240" customFormat="1">
      <c r="A12615" s="270"/>
      <c r="B12615" s="271"/>
      <c r="C12615" s="270"/>
      <c r="D12615" s="272"/>
      <c r="E12615" s="247"/>
      <c r="F12615" s="273"/>
      <c r="G12615" s="661"/>
      <c r="H12615" s="662"/>
    </row>
    <row r="12616" spans="1:8" s="240" customFormat="1">
      <c r="A12616" s="270"/>
      <c r="B12616" s="271"/>
      <c r="C12616" s="270"/>
      <c r="D12616" s="272"/>
      <c r="E12616" s="247"/>
      <c r="F12616" s="273"/>
      <c r="G12616" s="661"/>
      <c r="H12616" s="662"/>
    </row>
    <row r="12617" spans="1:8" s="240" customFormat="1">
      <c r="A12617" s="270"/>
      <c r="B12617" s="271"/>
      <c r="C12617" s="270"/>
      <c r="D12617" s="272"/>
      <c r="E12617" s="247"/>
      <c r="F12617" s="273"/>
      <c r="G12617" s="661"/>
      <c r="H12617" s="662"/>
    </row>
    <row r="12618" spans="1:8" s="240" customFormat="1">
      <c r="A12618" s="270"/>
      <c r="B12618" s="271"/>
      <c r="C12618" s="270"/>
      <c r="D12618" s="272"/>
      <c r="E12618" s="247"/>
      <c r="F12618" s="273"/>
      <c r="G12618" s="661"/>
      <c r="H12618" s="662"/>
    </row>
    <row r="12619" spans="1:8" s="240" customFormat="1">
      <c r="A12619" s="270"/>
      <c r="B12619" s="271"/>
      <c r="C12619" s="270"/>
      <c r="D12619" s="272"/>
      <c r="E12619" s="247"/>
      <c r="F12619" s="273"/>
      <c r="G12619" s="661"/>
      <c r="H12619" s="662"/>
    </row>
    <row r="12620" spans="1:8" s="240" customFormat="1">
      <c r="A12620" s="270"/>
      <c r="B12620" s="271"/>
      <c r="C12620" s="270"/>
      <c r="D12620" s="272"/>
      <c r="E12620" s="247"/>
      <c r="F12620" s="273"/>
      <c r="G12620" s="661"/>
      <c r="H12620" s="662"/>
    </row>
    <row r="12621" spans="1:8" s="240" customFormat="1">
      <c r="A12621" s="270"/>
      <c r="B12621" s="271"/>
      <c r="C12621" s="270"/>
      <c r="D12621" s="272"/>
      <c r="E12621" s="247"/>
      <c r="F12621" s="273"/>
      <c r="G12621" s="661"/>
      <c r="H12621" s="662"/>
    </row>
    <row r="12622" spans="1:8" s="240" customFormat="1">
      <c r="A12622" s="270"/>
      <c r="B12622" s="271"/>
      <c r="C12622" s="270"/>
      <c r="D12622" s="272"/>
      <c r="E12622" s="247"/>
      <c r="F12622" s="273"/>
      <c r="G12622" s="661"/>
      <c r="H12622" s="662"/>
    </row>
    <row r="12623" spans="1:8" s="240" customFormat="1">
      <c r="A12623" s="270"/>
      <c r="B12623" s="271"/>
      <c r="C12623" s="270"/>
      <c r="D12623" s="272"/>
      <c r="E12623" s="247"/>
      <c r="F12623" s="273"/>
      <c r="G12623" s="661"/>
      <c r="H12623" s="662"/>
    </row>
    <row r="12624" spans="1:8" s="240" customFormat="1">
      <c r="A12624" s="270"/>
      <c r="B12624" s="271"/>
      <c r="C12624" s="270"/>
      <c r="D12624" s="272"/>
      <c r="E12624" s="247"/>
      <c r="F12624" s="273"/>
      <c r="G12624" s="661"/>
      <c r="H12624" s="662"/>
    </row>
    <row r="12625" spans="1:8" s="240" customFormat="1">
      <c r="A12625" s="270"/>
      <c r="B12625" s="271"/>
      <c r="C12625" s="270"/>
      <c r="D12625" s="272"/>
      <c r="E12625" s="247"/>
      <c r="F12625" s="273"/>
      <c r="G12625" s="661"/>
      <c r="H12625" s="662"/>
    </row>
    <row r="12626" spans="1:8" s="240" customFormat="1">
      <c r="A12626" s="270"/>
      <c r="B12626" s="271"/>
      <c r="C12626" s="270"/>
      <c r="D12626" s="272"/>
      <c r="E12626" s="247"/>
      <c r="F12626" s="273"/>
      <c r="G12626" s="661"/>
      <c r="H12626" s="662"/>
    </row>
    <row r="12627" spans="1:8" s="240" customFormat="1">
      <c r="A12627" s="270"/>
      <c r="B12627" s="271"/>
      <c r="C12627" s="270"/>
      <c r="D12627" s="272"/>
      <c r="E12627" s="247"/>
      <c r="F12627" s="273"/>
      <c r="G12627" s="661"/>
      <c r="H12627" s="662"/>
    </row>
    <row r="12628" spans="1:8" s="240" customFormat="1">
      <c r="A12628" s="270"/>
      <c r="B12628" s="271"/>
      <c r="C12628" s="270"/>
      <c r="D12628" s="272"/>
      <c r="E12628" s="247"/>
      <c r="F12628" s="273"/>
      <c r="G12628" s="661"/>
      <c r="H12628" s="662"/>
    </row>
    <row r="12629" spans="1:8" s="240" customFormat="1">
      <c r="A12629" s="270"/>
      <c r="B12629" s="271"/>
      <c r="C12629" s="270"/>
      <c r="D12629" s="272"/>
      <c r="E12629" s="247"/>
      <c r="F12629" s="273"/>
      <c r="G12629" s="661"/>
      <c r="H12629" s="662"/>
    </row>
    <row r="12630" spans="1:8" s="240" customFormat="1">
      <c r="A12630" s="270"/>
      <c r="B12630" s="271"/>
      <c r="C12630" s="270"/>
      <c r="D12630" s="272"/>
      <c r="E12630" s="247"/>
      <c r="F12630" s="273"/>
      <c r="G12630" s="661"/>
      <c r="H12630" s="662"/>
    </row>
    <row r="12631" spans="1:8" s="240" customFormat="1">
      <c r="A12631" s="270"/>
      <c r="B12631" s="271"/>
      <c r="C12631" s="270"/>
      <c r="D12631" s="272"/>
      <c r="E12631" s="247"/>
      <c r="F12631" s="273"/>
      <c r="G12631" s="661"/>
      <c r="H12631" s="662"/>
    </row>
    <row r="12632" spans="1:8" s="240" customFormat="1">
      <c r="A12632" s="270"/>
      <c r="B12632" s="271"/>
      <c r="C12632" s="270"/>
      <c r="D12632" s="272"/>
      <c r="E12632" s="247"/>
      <c r="F12632" s="273"/>
      <c r="G12632" s="661"/>
      <c r="H12632" s="662"/>
    </row>
    <row r="12633" spans="1:8" s="240" customFormat="1">
      <c r="A12633" s="270"/>
      <c r="B12633" s="271"/>
      <c r="C12633" s="270"/>
      <c r="D12633" s="272"/>
      <c r="E12633" s="247"/>
      <c r="F12633" s="273"/>
      <c r="G12633" s="661"/>
      <c r="H12633" s="662"/>
    </row>
    <row r="12634" spans="1:8" s="240" customFormat="1">
      <c r="A12634" s="270"/>
      <c r="B12634" s="271"/>
      <c r="C12634" s="270"/>
      <c r="D12634" s="272"/>
      <c r="E12634" s="247"/>
      <c r="F12634" s="273"/>
      <c r="G12634" s="661"/>
      <c r="H12634" s="662"/>
    </row>
    <row r="12635" spans="1:8" s="240" customFormat="1">
      <c r="A12635" s="270"/>
      <c r="B12635" s="271"/>
      <c r="C12635" s="270"/>
      <c r="D12635" s="272"/>
      <c r="E12635" s="247"/>
      <c r="F12635" s="273"/>
      <c r="G12635" s="661"/>
      <c r="H12635" s="662"/>
    </row>
    <row r="12636" spans="1:8" s="240" customFormat="1">
      <c r="A12636" s="270"/>
      <c r="B12636" s="271"/>
      <c r="C12636" s="270"/>
      <c r="D12636" s="272"/>
      <c r="E12636" s="247"/>
      <c r="F12636" s="273"/>
      <c r="G12636" s="661"/>
      <c r="H12636" s="662"/>
    </row>
    <row r="12637" spans="1:8" s="240" customFormat="1">
      <c r="A12637" s="270"/>
      <c r="B12637" s="271"/>
      <c r="C12637" s="270"/>
      <c r="D12637" s="272"/>
      <c r="E12637" s="247"/>
      <c r="F12637" s="273"/>
      <c r="G12637" s="661"/>
      <c r="H12637" s="662"/>
    </row>
    <row r="12638" spans="1:8" s="240" customFormat="1">
      <c r="A12638" s="270"/>
      <c r="B12638" s="271"/>
      <c r="C12638" s="270"/>
      <c r="D12638" s="272"/>
      <c r="E12638" s="247"/>
      <c r="F12638" s="273"/>
      <c r="G12638" s="661"/>
      <c r="H12638" s="662"/>
    </row>
    <row r="12639" spans="1:8" s="240" customFormat="1">
      <c r="A12639" s="270"/>
      <c r="B12639" s="271"/>
      <c r="C12639" s="270"/>
      <c r="D12639" s="272"/>
      <c r="E12639" s="247"/>
      <c r="F12639" s="273"/>
      <c r="G12639" s="661"/>
      <c r="H12639" s="662"/>
    </row>
    <row r="12640" spans="1:8" s="240" customFormat="1">
      <c r="A12640" s="270"/>
      <c r="B12640" s="271"/>
      <c r="C12640" s="270"/>
      <c r="D12640" s="272"/>
      <c r="E12640" s="247"/>
      <c r="F12640" s="273"/>
      <c r="G12640" s="661"/>
      <c r="H12640" s="662"/>
    </row>
    <row r="12641" spans="1:8" s="240" customFormat="1">
      <c r="A12641" s="270"/>
      <c r="B12641" s="271"/>
      <c r="C12641" s="270"/>
      <c r="D12641" s="272"/>
      <c r="E12641" s="247"/>
      <c r="F12641" s="273"/>
      <c r="G12641" s="661"/>
      <c r="H12641" s="662"/>
    </row>
    <row r="12642" spans="1:8" s="240" customFormat="1">
      <c r="A12642" s="270"/>
      <c r="B12642" s="271"/>
      <c r="C12642" s="270"/>
      <c r="D12642" s="272"/>
      <c r="E12642" s="247"/>
      <c r="F12642" s="273"/>
      <c r="G12642" s="661"/>
      <c r="H12642" s="662"/>
    </row>
    <row r="12643" spans="1:8" s="240" customFormat="1">
      <c r="A12643" s="270"/>
      <c r="B12643" s="271"/>
      <c r="C12643" s="270"/>
      <c r="D12643" s="272"/>
      <c r="E12643" s="247"/>
      <c r="F12643" s="273"/>
      <c r="G12643" s="661"/>
      <c r="H12643" s="662"/>
    </row>
    <row r="12644" spans="1:8" s="240" customFormat="1">
      <c r="A12644" s="270"/>
      <c r="B12644" s="271"/>
      <c r="C12644" s="270"/>
      <c r="D12644" s="272"/>
      <c r="E12644" s="247"/>
      <c r="F12644" s="273"/>
      <c r="G12644" s="661"/>
      <c r="H12644" s="662"/>
    </row>
    <row r="12645" spans="1:8" s="240" customFormat="1">
      <c r="A12645" s="270"/>
      <c r="B12645" s="271"/>
      <c r="C12645" s="270"/>
      <c r="D12645" s="272"/>
      <c r="E12645" s="247"/>
      <c r="F12645" s="273"/>
      <c r="G12645" s="661"/>
      <c r="H12645" s="662"/>
    </row>
    <row r="12646" spans="1:8" s="240" customFormat="1">
      <c r="A12646" s="270"/>
      <c r="B12646" s="271"/>
      <c r="C12646" s="270"/>
      <c r="D12646" s="272"/>
      <c r="E12646" s="247"/>
      <c r="F12646" s="273"/>
      <c r="G12646" s="661"/>
      <c r="H12646" s="662"/>
    </row>
    <row r="12647" spans="1:8" s="240" customFormat="1">
      <c r="A12647" s="270"/>
      <c r="B12647" s="271"/>
      <c r="C12647" s="270"/>
      <c r="D12647" s="272"/>
      <c r="E12647" s="247"/>
      <c r="F12647" s="273"/>
      <c r="G12647" s="661"/>
      <c r="H12647" s="662"/>
    </row>
    <row r="12648" spans="1:8" s="240" customFormat="1">
      <c r="A12648" s="270"/>
      <c r="B12648" s="271"/>
      <c r="C12648" s="270"/>
      <c r="D12648" s="272"/>
      <c r="E12648" s="247"/>
      <c r="F12648" s="273"/>
      <c r="G12648" s="661"/>
      <c r="H12648" s="662"/>
    </row>
    <row r="12649" spans="1:8" s="240" customFormat="1">
      <c r="A12649" s="270"/>
      <c r="B12649" s="271"/>
      <c r="C12649" s="270"/>
      <c r="D12649" s="272"/>
      <c r="E12649" s="247"/>
      <c r="F12649" s="273"/>
      <c r="G12649" s="661"/>
      <c r="H12649" s="662"/>
    </row>
    <row r="12650" spans="1:8" s="240" customFormat="1">
      <c r="A12650" s="270"/>
      <c r="B12650" s="271"/>
      <c r="C12650" s="270"/>
      <c r="D12650" s="272"/>
      <c r="E12650" s="247"/>
      <c r="F12650" s="273"/>
      <c r="G12650" s="661"/>
      <c r="H12650" s="662"/>
    </row>
    <row r="12651" spans="1:8" s="240" customFormat="1">
      <c r="A12651" s="270"/>
      <c r="B12651" s="271"/>
      <c r="C12651" s="270"/>
      <c r="D12651" s="272"/>
      <c r="E12651" s="247"/>
      <c r="F12651" s="273"/>
      <c r="G12651" s="661"/>
      <c r="H12651" s="662"/>
    </row>
    <row r="12652" spans="1:8" s="240" customFormat="1">
      <c r="A12652" s="270"/>
      <c r="B12652" s="271"/>
      <c r="C12652" s="270"/>
      <c r="D12652" s="272"/>
      <c r="E12652" s="247"/>
      <c r="F12652" s="273"/>
      <c r="G12652" s="661"/>
      <c r="H12652" s="662"/>
    </row>
    <row r="12653" spans="1:8" s="240" customFormat="1">
      <c r="A12653" s="270"/>
      <c r="B12653" s="271"/>
      <c r="C12653" s="270"/>
      <c r="D12653" s="272"/>
      <c r="E12653" s="247"/>
      <c r="F12653" s="273"/>
      <c r="G12653" s="661"/>
      <c r="H12653" s="662"/>
    </row>
    <row r="12654" spans="1:8" s="240" customFormat="1">
      <c r="A12654" s="270"/>
      <c r="B12654" s="271"/>
      <c r="C12654" s="270"/>
      <c r="D12654" s="272"/>
      <c r="E12654" s="247"/>
      <c r="F12654" s="273"/>
      <c r="G12654" s="661"/>
      <c r="H12654" s="662"/>
    </row>
    <row r="12655" spans="1:8" s="240" customFormat="1">
      <c r="A12655" s="270"/>
      <c r="B12655" s="271"/>
      <c r="C12655" s="270"/>
      <c r="D12655" s="272"/>
      <c r="E12655" s="247"/>
      <c r="F12655" s="273"/>
      <c r="G12655" s="661"/>
      <c r="H12655" s="662"/>
    </row>
    <row r="12656" spans="1:8" s="240" customFormat="1">
      <c r="A12656" s="270"/>
      <c r="B12656" s="271"/>
      <c r="C12656" s="270"/>
      <c r="D12656" s="272"/>
      <c r="E12656" s="247"/>
      <c r="F12656" s="273"/>
      <c r="G12656" s="661"/>
      <c r="H12656" s="662"/>
    </row>
    <row r="12657" spans="1:8" s="240" customFormat="1">
      <c r="A12657" s="270"/>
      <c r="B12657" s="271"/>
      <c r="C12657" s="270"/>
      <c r="D12657" s="272"/>
      <c r="E12657" s="247"/>
      <c r="F12657" s="273"/>
      <c r="G12657" s="661"/>
      <c r="H12657" s="662"/>
    </row>
    <row r="12658" spans="1:8" s="240" customFormat="1">
      <c r="A12658" s="270"/>
      <c r="B12658" s="271"/>
      <c r="C12658" s="270"/>
      <c r="D12658" s="272"/>
      <c r="E12658" s="247"/>
      <c r="F12658" s="273"/>
      <c r="G12658" s="661"/>
      <c r="H12658" s="662"/>
    </row>
    <row r="12659" spans="1:8" s="240" customFormat="1">
      <c r="A12659" s="270"/>
      <c r="B12659" s="271"/>
      <c r="C12659" s="270"/>
      <c r="D12659" s="272"/>
      <c r="E12659" s="247"/>
      <c r="F12659" s="273"/>
      <c r="G12659" s="661"/>
      <c r="H12659" s="662"/>
    </row>
    <row r="12660" spans="1:8" s="240" customFormat="1">
      <c r="A12660" s="270"/>
      <c r="B12660" s="271"/>
      <c r="C12660" s="270"/>
      <c r="D12660" s="272"/>
      <c r="E12660" s="247"/>
      <c r="F12660" s="273"/>
      <c r="G12660" s="661"/>
      <c r="H12660" s="662"/>
    </row>
    <row r="12661" spans="1:8" s="240" customFormat="1">
      <c r="A12661" s="270"/>
      <c r="B12661" s="271"/>
      <c r="C12661" s="270"/>
      <c r="D12661" s="272"/>
      <c r="E12661" s="247"/>
      <c r="F12661" s="273"/>
      <c r="G12661" s="661"/>
      <c r="H12661" s="662"/>
    </row>
    <row r="12662" spans="1:8" s="240" customFormat="1">
      <c r="A12662" s="270"/>
      <c r="B12662" s="271"/>
      <c r="C12662" s="270"/>
      <c r="D12662" s="272"/>
      <c r="E12662" s="247"/>
      <c r="F12662" s="273"/>
      <c r="G12662" s="661"/>
      <c r="H12662" s="662"/>
    </row>
    <row r="12663" spans="1:8" s="240" customFormat="1">
      <c r="A12663" s="270"/>
      <c r="B12663" s="271"/>
      <c r="C12663" s="270"/>
      <c r="D12663" s="272"/>
      <c r="E12663" s="247"/>
      <c r="F12663" s="273"/>
      <c r="G12663" s="661"/>
      <c r="H12663" s="662"/>
    </row>
    <row r="12664" spans="1:8" s="240" customFormat="1">
      <c r="A12664" s="270"/>
      <c r="B12664" s="271"/>
      <c r="C12664" s="270"/>
      <c r="D12664" s="272"/>
      <c r="E12664" s="247"/>
      <c r="F12664" s="273"/>
      <c r="G12664" s="661"/>
      <c r="H12664" s="662"/>
    </row>
    <row r="12665" spans="1:8" s="240" customFormat="1">
      <c r="A12665" s="270"/>
      <c r="B12665" s="271"/>
      <c r="C12665" s="270"/>
      <c r="D12665" s="272"/>
      <c r="E12665" s="247"/>
      <c r="F12665" s="273"/>
      <c r="G12665" s="661"/>
      <c r="H12665" s="662"/>
    </row>
    <row r="12666" spans="1:8" s="240" customFormat="1">
      <c r="A12666" s="270"/>
      <c r="B12666" s="271"/>
      <c r="C12666" s="270"/>
      <c r="D12666" s="272"/>
      <c r="E12666" s="247"/>
      <c r="F12666" s="273"/>
      <c r="G12666" s="661"/>
      <c r="H12666" s="662"/>
    </row>
    <row r="12667" spans="1:8" s="240" customFormat="1">
      <c r="A12667" s="270"/>
      <c r="B12667" s="271"/>
      <c r="C12667" s="270"/>
      <c r="D12667" s="272"/>
      <c r="E12667" s="247"/>
      <c r="F12667" s="273"/>
      <c r="G12667" s="661"/>
      <c r="H12667" s="662"/>
    </row>
    <row r="12668" spans="1:8" s="240" customFormat="1">
      <c r="A12668" s="270"/>
      <c r="B12668" s="271"/>
      <c r="C12668" s="270"/>
      <c r="D12668" s="272"/>
      <c r="E12668" s="247"/>
      <c r="F12668" s="273"/>
      <c r="G12668" s="661"/>
      <c r="H12668" s="662"/>
    </row>
    <row r="12669" spans="1:8" s="240" customFormat="1">
      <c r="A12669" s="270"/>
      <c r="B12669" s="271"/>
      <c r="C12669" s="270"/>
      <c r="D12669" s="272"/>
      <c r="E12669" s="247"/>
      <c r="F12669" s="273"/>
      <c r="G12669" s="661"/>
      <c r="H12669" s="662"/>
    </row>
    <row r="12670" spans="1:8" s="240" customFormat="1">
      <c r="A12670" s="270"/>
      <c r="B12670" s="271"/>
      <c r="C12670" s="270"/>
      <c r="D12670" s="272"/>
      <c r="E12670" s="247"/>
      <c r="F12670" s="273"/>
      <c r="G12670" s="661"/>
      <c r="H12670" s="662"/>
    </row>
    <row r="12671" spans="1:8" s="240" customFormat="1">
      <c r="A12671" s="270"/>
      <c r="B12671" s="271"/>
      <c r="C12671" s="270"/>
      <c r="D12671" s="272"/>
      <c r="E12671" s="247"/>
      <c r="F12671" s="273"/>
      <c r="G12671" s="661"/>
      <c r="H12671" s="662"/>
    </row>
    <row r="12672" spans="1:8" s="240" customFormat="1">
      <c r="A12672" s="270"/>
      <c r="B12672" s="271"/>
      <c r="C12672" s="270"/>
      <c r="D12672" s="272"/>
      <c r="E12672" s="247"/>
      <c r="F12672" s="273"/>
      <c r="G12672" s="661"/>
      <c r="H12672" s="662"/>
    </row>
    <row r="12673" spans="1:8" s="240" customFormat="1">
      <c r="A12673" s="270"/>
      <c r="B12673" s="271"/>
      <c r="C12673" s="270"/>
      <c r="D12673" s="272"/>
      <c r="E12673" s="247"/>
      <c r="F12673" s="273"/>
      <c r="G12673" s="661"/>
      <c r="H12673" s="662"/>
    </row>
    <row r="12674" spans="1:8" s="240" customFormat="1">
      <c r="A12674" s="270"/>
      <c r="B12674" s="271"/>
      <c r="C12674" s="270"/>
      <c r="D12674" s="272"/>
      <c r="E12674" s="247"/>
      <c r="F12674" s="273"/>
      <c r="G12674" s="661"/>
      <c r="H12674" s="662"/>
    </row>
    <row r="12675" spans="1:8" s="240" customFormat="1">
      <c r="A12675" s="270"/>
      <c r="B12675" s="271"/>
      <c r="C12675" s="270"/>
      <c r="D12675" s="272"/>
      <c r="E12675" s="247"/>
      <c r="F12675" s="273"/>
      <c r="G12675" s="661"/>
      <c r="H12675" s="662"/>
    </row>
    <row r="12676" spans="1:8" s="240" customFormat="1">
      <c r="A12676" s="270"/>
      <c r="B12676" s="271"/>
      <c r="C12676" s="270"/>
      <c r="D12676" s="272"/>
      <c r="E12676" s="247"/>
      <c r="F12676" s="273"/>
      <c r="G12676" s="661"/>
      <c r="H12676" s="662"/>
    </row>
    <row r="12677" spans="1:8" s="240" customFormat="1">
      <c r="A12677" s="270"/>
      <c r="B12677" s="271"/>
      <c r="C12677" s="270"/>
      <c r="D12677" s="272"/>
      <c r="E12677" s="247"/>
      <c r="F12677" s="273"/>
      <c r="G12677" s="661"/>
      <c r="H12677" s="662"/>
    </row>
    <row r="12678" spans="1:8" s="240" customFormat="1">
      <c r="A12678" s="270"/>
      <c r="B12678" s="271"/>
      <c r="C12678" s="270"/>
      <c r="D12678" s="272"/>
      <c r="E12678" s="247"/>
      <c r="F12678" s="273"/>
      <c r="G12678" s="661"/>
      <c r="H12678" s="662"/>
    </row>
    <row r="12679" spans="1:8" s="240" customFormat="1">
      <c r="A12679" s="270"/>
      <c r="B12679" s="271"/>
      <c r="C12679" s="270"/>
      <c r="D12679" s="272"/>
      <c r="E12679" s="247"/>
      <c r="F12679" s="273"/>
      <c r="G12679" s="661"/>
      <c r="H12679" s="662"/>
    </row>
    <row r="12680" spans="1:8" s="240" customFormat="1">
      <c r="A12680" s="270"/>
      <c r="B12680" s="271"/>
      <c r="C12680" s="270"/>
      <c r="D12680" s="272"/>
      <c r="E12680" s="247"/>
      <c r="F12680" s="273"/>
      <c r="G12680" s="661"/>
      <c r="H12680" s="662"/>
    </row>
    <row r="12681" spans="1:8" s="240" customFormat="1">
      <c r="A12681" s="270"/>
      <c r="B12681" s="271"/>
      <c r="C12681" s="270"/>
      <c r="D12681" s="272"/>
      <c r="E12681" s="247"/>
      <c r="F12681" s="273"/>
      <c r="G12681" s="661"/>
      <c r="H12681" s="662"/>
    </row>
    <row r="12682" spans="1:8" s="240" customFormat="1">
      <c r="A12682" s="270"/>
      <c r="B12682" s="271"/>
      <c r="C12682" s="270"/>
      <c r="D12682" s="272"/>
      <c r="E12682" s="247"/>
      <c r="F12682" s="273"/>
      <c r="G12682" s="661"/>
      <c r="H12682" s="662"/>
    </row>
    <row r="12683" spans="1:8" s="240" customFormat="1">
      <c r="A12683" s="270"/>
      <c r="B12683" s="271"/>
      <c r="C12683" s="270"/>
      <c r="D12683" s="272"/>
      <c r="E12683" s="247"/>
      <c r="F12683" s="273"/>
      <c r="G12683" s="661"/>
      <c r="H12683" s="662"/>
    </row>
    <row r="12684" spans="1:8" s="240" customFormat="1">
      <c r="A12684" s="270"/>
      <c r="B12684" s="271"/>
      <c r="C12684" s="270"/>
      <c r="D12684" s="272"/>
      <c r="E12684" s="247"/>
      <c r="F12684" s="273"/>
      <c r="G12684" s="661"/>
      <c r="H12684" s="662"/>
    </row>
    <row r="12685" spans="1:8" s="240" customFormat="1">
      <c r="A12685" s="270"/>
      <c r="B12685" s="271"/>
      <c r="C12685" s="270"/>
      <c r="D12685" s="272"/>
      <c r="E12685" s="247"/>
      <c r="F12685" s="273"/>
      <c r="G12685" s="661"/>
      <c r="H12685" s="662"/>
    </row>
    <row r="12686" spans="1:8" s="240" customFormat="1">
      <c r="A12686" s="270"/>
      <c r="B12686" s="271"/>
      <c r="C12686" s="270"/>
      <c r="D12686" s="272"/>
      <c r="E12686" s="247"/>
      <c r="F12686" s="273"/>
      <c r="G12686" s="661"/>
      <c r="H12686" s="662"/>
    </row>
    <row r="12687" spans="1:8" s="240" customFormat="1">
      <c r="A12687" s="270"/>
      <c r="B12687" s="271"/>
      <c r="C12687" s="270"/>
      <c r="D12687" s="272"/>
      <c r="E12687" s="247"/>
      <c r="F12687" s="273"/>
      <c r="G12687" s="661"/>
      <c r="H12687" s="662"/>
    </row>
    <row r="12688" spans="1:8" s="240" customFormat="1">
      <c r="A12688" s="270"/>
      <c r="B12688" s="271"/>
      <c r="C12688" s="270"/>
      <c r="D12688" s="272"/>
      <c r="E12688" s="247"/>
      <c r="F12688" s="273"/>
      <c r="G12688" s="661"/>
      <c r="H12688" s="662"/>
    </row>
    <row r="12689" spans="1:8" s="240" customFormat="1">
      <c r="A12689" s="270"/>
      <c r="B12689" s="271"/>
      <c r="C12689" s="270"/>
      <c r="D12689" s="272"/>
      <c r="E12689" s="247"/>
      <c r="F12689" s="273"/>
      <c r="G12689" s="661"/>
      <c r="H12689" s="662"/>
    </row>
    <row r="12690" spans="1:8" s="240" customFormat="1">
      <c r="A12690" s="270"/>
      <c r="B12690" s="271"/>
      <c r="C12690" s="270"/>
      <c r="D12690" s="272"/>
      <c r="E12690" s="247"/>
      <c r="F12690" s="273"/>
      <c r="G12690" s="661"/>
      <c r="H12690" s="662"/>
    </row>
    <row r="12691" spans="1:8" s="240" customFormat="1">
      <c r="A12691" s="270"/>
      <c r="B12691" s="271"/>
      <c r="C12691" s="270"/>
      <c r="D12691" s="272"/>
      <c r="E12691" s="247"/>
      <c r="F12691" s="273"/>
      <c r="G12691" s="661"/>
      <c r="H12691" s="662"/>
    </row>
    <row r="12692" spans="1:8" s="240" customFormat="1">
      <c r="A12692" s="270"/>
      <c r="B12692" s="271"/>
      <c r="C12692" s="270"/>
      <c r="D12692" s="272"/>
      <c r="E12692" s="247"/>
      <c r="F12692" s="273"/>
      <c r="G12692" s="661"/>
      <c r="H12692" s="662"/>
    </row>
    <row r="12693" spans="1:8" s="240" customFormat="1">
      <c r="A12693" s="270"/>
      <c r="B12693" s="271"/>
      <c r="C12693" s="270"/>
      <c r="D12693" s="272"/>
      <c r="E12693" s="247"/>
      <c r="F12693" s="273"/>
      <c r="G12693" s="661"/>
      <c r="H12693" s="662"/>
    </row>
    <row r="12694" spans="1:8" s="240" customFormat="1">
      <c r="A12694" s="270"/>
      <c r="B12694" s="271"/>
      <c r="C12694" s="270"/>
      <c r="D12694" s="272"/>
      <c r="E12694" s="247"/>
      <c r="F12694" s="273"/>
      <c r="G12694" s="661"/>
      <c r="H12694" s="662"/>
    </row>
    <row r="12695" spans="1:8" s="240" customFormat="1">
      <c r="A12695" s="270"/>
      <c r="B12695" s="271"/>
      <c r="C12695" s="270"/>
      <c r="D12695" s="272"/>
      <c r="E12695" s="247"/>
      <c r="F12695" s="273"/>
      <c r="G12695" s="661"/>
      <c r="H12695" s="662"/>
    </row>
    <row r="12696" spans="1:8" s="240" customFormat="1">
      <c r="A12696" s="270"/>
      <c r="B12696" s="271"/>
      <c r="C12696" s="270"/>
      <c r="D12696" s="272"/>
      <c r="E12696" s="247"/>
      <c r="F12696" s="273"/>
      <c r="G12696" s="661"/>
      <c r="H12696" s="662"/>
    </row>
    <row r="12697" spans="1:8" s="240" customFormat="1">
      <c r="A12697" s="270"/>
      <c r="B12697" s="271"/>
      <c r="C12697" s="270"/>
      <c r="D12697" s="272"/>
      <c r="E12697" s="247"/>
      <c r="F12697" s="273"/>
      <c r="G12697" s="661"/>
      <c r="H12697" s="662"/>
    </row>
    <row r="12698" spans="1:8" s="240" customFormat="1">
      <c r="A12698" s="270"/>
      <c r="B12698" s="271"/>
      <c r="C12698" s="270"/>
      <c r="D12698" s="272"/>
      <c r="E12698" s="247"/>
      <c r="F12698" s="273"/>
      <c r="G12698" s="661"/>
      <c r="H12698" s="662"/>
    </row>
    <row r="12699" spans="1:8" s="240" customFormat="1">
      <c r="A12699" s="270"/>
      <c r="B12699" s="271"/>
      <c r="C12699" s="270"/>
      <c r="D12699" s="272"/>
      <c r="E12699" s="247"/>
      <c r="F12699" s="273"/>
      <c r="G12699" s="661"/>
      <c r="H12699" s="662"/>
    </row>
    <row r="12700" spans="1:8" s="240" customFormat="1">
      <c r="A12700" s="270"/>
      <c r="B12700" s="271"/>
      <c r="C12700" s="270"/>
      <c r="D12700" s="272"/>
      <c r="E12700" s="247"/>
      <c r="F12700" s="273"/>
      <c r="G12700" s="661"/>
      <c r="H12700" s="662"/>
    </row>
    <row r="12701" spans="1:8" s="240" customFormat="1">
      <c r="A12701" s="270"/>
      <c r="B12701" s="271"/>
      <c r="C12701" s="270"/>
      <c r="D12701" s="272"/>
      <c r="E12701" s="247"/>
      <c r="F12701" s="273"/>
      <c r="G12701" s="661"/>
      <c r="H12701" s="662"/>
    </row>
    <row r="12702" spans="1:8" s="240" customFormat="1">
      <c r="A12702" s="270"/>
      <c r="B12702" s="271"/>
      <c r="C12702" s="270"/>
      <c r="D12702" s="272"/>
      <c r="E12702" s="247"/>
      <c r="F12702" s="273"/>
      <c r="G12702" s="661"/>
      <c r="H12702" s="662"/>
    </row>
    <row r="12703" spans="1:8" s="240" customFormat="1">
      <c r="A12703" s="270"/>
      <c r="B12703" s="271"/>
      <c r="C12703" s="270"/>
      <c r="D12703" s="272"/>
      <c r="E12703" s="247"/>
      <c r="F12703" s="273"/>
      <c r="G12703" s="661"/>
      <c r="H12703" s="662"/>
    </row>
    <row r="12704" spans="1:8" s="240" customFormat="1">
      <c r="A12704" s="270"/>
      <c r="B12704" s="271"/>
      <c r="C12704" s="270"/>
      <c r="D12704" s="272"/>
      <c r="E12704" s="247"/>
      <c r="F12704" s="273"/>
      <c r="G12704" s="661"/>
      <c r="H12704" s="662"/>
    </row>
    <row r="12705" spans="1:8" s="240" customFormat="1">
      <c r="A12705" s="270"/>
      <c r="B12705" s="271"/>
      <c r="C12705" s="270"/>
      <c r="D12705" s="272"/>
      <c r="E12705" s="247"/>
      <c r="F12705" s="273"/>
      <c r="G12705" s="661"/>
      <c r="H12705" s="662"/>
    </row>
    <row r="12706" spans="1:8" s="240" customFormat="1">
      <c r="A12706" s="270"/>
      <c r="B12706" s="271"/>
      <c r="C12706" s="270"/>
      <c r="D12706" s="272"/>
      <c r="E12706" s="247"/>
      <c r="F12706" s="273"/>
      <c r="G12706" s="661"/>
      <c r="H12706" s="662"/>
    </row>
    <row r="12707" spans="1:8" s="240" customFormat="1">
      <c r="A12707" s="270"/>
      <c r="B12707" s="271"/>
      <c r="C12707" s="270"/>
      <c r="D12707" s="272"/>
      <c r="E12707" s="247"/>
      <c r="F12707" s="273"/>
      <c r="G12707" s="661"/>
      <c r="H12707" s="662"/>
    </row>
    <row r="12708" spans="1:8" s="240" customFormat="1">
      <c r="A12708" s="270"/>
      <c r="B12708" s="271"/>
      <c r="C12708" s="270"/>
      <c r="D12708" s="272"/>
      <c r="E12708" s="247"/>
      <c r="F12708" s="273"/>
      <c r="G12708" s="661"/>
      <c r="H12708" s="662"/>
    </row>
    <row r="12709" spans="1:8" s="240" customFormat="1">
      <c r="A12709" s="270"/>
      <c r="B12709" s="271"/>
      <c r="C12709" s="270"/>
      <c r="D12709" s="272"/>
      <c r="E12709" s="247"/>
      <c r="F12709" s="273"/>
      <c r="G12709" s="661"/>
      <c r="H12709" s="662"/>
    </row>
    <row r="12710" spans="1:8" s="240" customFormat="1">
      <c r="A12710" s="270"/>
      <c r="B12710" s="271"/>
      <c r="C12710" s="270"/>
      <c r="D12710" s="272"/>
      <c r="E12710" s="247"/>
      <c r="F12710" s="273"/>
      <c r="G12710" s="661"/>
      <c r="H12710" s="662"/>
    </row>
    <row r="12711" spans="1:8" s="240" customFormat="1">
      <c r="A12711" s="270"/>
      <c r="B12711" s="271"/>
      <c r="C12711" s="270"/>
      <c r="D12711" s="272"/>
      <c r="E12711" s="247"/>
      <c r="F12711" s="273"/>
      <c r="G12711" s="661"/>
      <c r="H12711" s="662"/>
    </row>
    <row r="12712" spans="1:8" s="240" customFormat="1">
      <c r="A12712" s="270"/>
      <c r="B12712" s="271"/>
      <c r="C12712" s="270"/>
      <c r="D12712" s="272"/>
      <c r="E12712" s="247"/>
      <c r="F12712" s="273"/>
      <c r="G12712" s="661"/>
      <c r="H12712" s="662"/>
    </row>
    <row r="12713" spans="1:8" s="240" customFormat="1">
      <c r="A12713" s="270"/>
      <c r="B12713" s="271"/>
      <c r="C12713" s="270"/>
      <c r="D12713" s="272"/>
      <c r="E12713" s="247"/>
      <c r="F12713" s="273"/>
      <c r="G12713" s="661"/>
      <c r="H12713" s="662"/>
    </row>
    <row r="12714" spans="1:8" s="240" customFormat="1">
      <c r="A12714" s="270"/>
      <c r="B12714" s="271"/>
      <c r="C12714" s="270"/>
      <c r="D12714" s="272"/>
      <c r="E12714" s="247"/>
      <c r="F12714" s="273"/>
      <c r="G12714" s="661"/>
      <c r="H12714" s="662"/>
    </row>
    <row r="12715" spans="1:8" s="240" customFormat="1">
      <c r="A12715" s="270"/>
      <c r="B12715" s="271"/>
      <c r="C12715" s="270"/>
      <c r="D12715" s="272"/>
      <c r="E12715" s="247"/>
      <c r="F12715" s="273"/>
      <c r="G12715" s="661"/>
      <c r="H12715" s="662"/>
    </row>
    <row r="12716" spans="1:8" s="240" customFormat="1">
      <c r="A12716" s="270"/>
      <c r="B12716" s="271"/>
      <c r="C12716" s="270"/>
      <c r="D12716" s="272"/>
      <c r="E12716" s="247"/>
      <c r="F12716" s="273"/>
      <c r="G12716" s="661"/>
      <c r="H12716" s="662"/>
    </row>
    <row r="12717" spans="1:8" s="240" customFormat="1">
      <c r="A12717" s="270"/>
      <c r="B12717" s="271"/>
      <c r="C12717" s="270"/>
      <c r="D12717" s="272"/>
      <c r="E12717" s="247"/>
      <c r="F12717" s="273"/>
      <c r="G12717" s="661"/>
      <c r="H12717" s="662"/>
    </row>
    <row r="12718" spans="1:8" s="240" customFormat="1">
      <c r="A12718" s="270"/>
      <c r="B12718" s="271"/>
      <c r="C12718" s="270"/>
      <c r="D12718" s="272"/>
      <c r="E12718" s="247"/>
      <c r="F12718" s="273"/>
      <c r="G12718" s="661"/>
      <c r="H12718" s="662"/>
    </row>
    <row r="12719" spans="1:8" s="240" customFormat="1">
      <c r="A12719" s="270"/>
      <c r="B12719" s="271"/>
      <c r="C12719" s="270"/>
      <c r="D12719" s="272"/>
      <c r="E12719" s="247"/>
      <c r="F12719" s="273"/>
      <c r="G12719" s="661"/>
      <c r="H12719" s="662"/>
    </row>
    <row r="12720" spans="1:8" s="240" customFormat="1">
      <c r="A12720" s="270"/>
      <c r="B12720" s="271"/>
      <c r="C12720" s="270"/>
      <c r="D12720" s="272"/>
      <c r="E12720" s="247"/>
      <c r="F12720" s="273"/>
      <c r="G12720" s="661"/>
      <c r="H12720" s="662"/>
    </row>
    <row r="12721" spans="1:8" s="240" customFormat="1">
      <c r="A12721" s="270"/>
      <c r="B12721" s="271"/>
      <c r="C12721" s="270"/>
      <c r="D12721" s="272"/>
      <c r="E12721" s="247"/>
      <c r="F12721" s="273"/>
      <c r="G12721" s="661"/>
      <c r="H12721" s="662"/>
    </row>
    <row r="12722" spans="1:8" s="240" customFormat="1">
      <c r="A12722" s="270"/>
      <c r="B12722" s="271"/>
      <c r="C12722" s="270"/>
      <c r="D12722" s="272"/>
      <c r="E12722" s="247"/>
      <c r="F12722" s="273"/>
      <c r="G12722" s="661"/>
      <c r="H12722" s="662"/>
    </row>
    <row r="12723" spans="1:8" s="240" customFormat="1">
      <c r="A12723" s="270"/>
      <c r="B12723" s="271"/>
      <c r="C12723" s="270"/>
      <c r="D12723" s="272"/>
      <c r="E12723" s="247"/>
      <c r="F12723" s="273"/>
      <c r="G12723" s="661"/>
      <c r="H12723" s="662"/>
    </row>
    <row r="12724" spans="1:8" s="240" customFormat="1">
      <c r="A12724" s="270"/>
      <c r="B12724" s="271"/>
      <c r="C12724" s="270"/>
      <c r="D12724" s="272"/>
      <c r="E12724" s="247"/>
      <c r="F12724" s="273"/>
      <c r="G12724" s="661"/>
      <c r="H12724" s="662"/>
    </row>
    <row r="12725" spans="1:8" s="240" customFormat="1">
      <c r="A12725" s="270"/>
      <c r="B12725" s="271"/>
      <c r="C12725" s="270"/>
      <c r="D12725" s="272"/>
      <c r="E12725" s="247"/>
      <c r="F12725" s="273"/>
      <c r="G12725" s="661"/>
      <c r="H12725" s="662"/>
    </row>
    <row r="12726" spans="1:8" s="240" customFormat="1">
      <c r="A12726" s="270"/>
      <c r="B12726" s="271"/>
      <c r="C12726" s="270"/>
      <c r="D12726" s="272"/>
      <c r="E12726" s="247"/>
      <c r="F12726" s="273"/>
      <c r="G12726" s="661"/>
      <c r="H12726" s="662"/>
    </row>
    <row r="12727" spans="1:8" s="240" customFormat="1">
      <c r="A12727" s="270"/>
      <c r="B12727" s="271"/>
      <c r="C12727" s="270"/>
      <c r="D12727" s="272"/>
      <c r="E12727" s="247"/>
      <c r="F12727" s="273"/>
      <c r="G12727" s="661"/>
      <c r="H12727" s="662"/>
    </row>
    <row r="12728" spans="1:8" s="240" customFormat="1">
      <c r="A12728" s="270"/>
      <c r="B12728" s="271"/>
      <c r="C12728" s="270"/>
      <c r="D12728" s="272"/>
      <c r="E12728" s="247"/>
      <c r="F12728" s="273"/>
      <c r="G12728" s="661"/>
      <c r="H12728" s="662"/>
    </row>
    <row r="12729" spans="1:8" s="240" customFormat="1">
      <c r="A12729" s="270"/>
      <c r="B12729" s="271"/>
      <c r="C12729" s="270"/>
      <c r="D12729" s="272"/>
      <c r="E12729" s="247"/>
      <c r="F12729" s="273"/>
      <c r="G12729" s="661"/>
      <c r="H12729" s="662"/>
    </row>
    <row r="12730" spans="1:8" s="240" customFormat="1">
      <c r="A12730" s="270"/>
      <c r="B12730" s="271"/>
      <c r="C12730" s="270"/>
      <c r="D12730" s="272"/>
      <c r="E12730" s="247"/>
      <c r="F12730" s="273"/>
      <c r="G12730" s="661"/>
      <c r="H12730" s="662"/>
    </row>
    <row r="12731" spans="1:8" s="240" customFormat="1">
      <c r="A12731" s="270"/>
      <c r="B12731" s="271"/>
      <c r="C12731" s="270"/>
      <c r="D12731" s="272"/>
      <c r="E12731" s="247"/>
      <c r="F12731" s="273"/>
      <c r="G12731" s="661"/>
      <c r="H12731" s="662"/>
    </row>
    <row r="12732" spans="1:8" s="240" customFormat="1">
      <c r="A12732" s="270"/>
      <c r="B12732" s="271"/>
      <c r="C12732" s="270"/>
      <c r="D12732" s="272"/>
      <c r="E12732" s="247"/>
      <c r="F12732" s="273"/>
      <c r="G12732" s="661"/>
      <c r="H12732" s="662"/>
    </row>
    <row r="12733" spans="1:8" s="240" customFormat="1">
      <c r="A12733" s="270"/>
      <c r="B12733" s="271"/>
      <c r="C12733" s="270"/>
      <c r="D12733" s="272"/>
      <c r="E12733" s="247"/>
      <c r="F12733" s="273"/>
      <c r="G12733" s="661"/>
      <c r="H12733" s="662"/>
    </row>
    <row r="12734" spans="1:8" s="240" customFormat="1">
      <c r="A12734" s="270"/>
      <c r="B12734" s="271"/>
      <c r="C12734" s="270"/>
      <c r="D12734" s="272"/>
      <c r="E12734" s="247"/>
      <c r="F12734" s="273"/>
      <c r="G12734" s="661"/>
      <c r="H12734" s="662"/>
    </row>
    <row r="12735" spans="1:8" s="240" customFormat="1">
      <c r="A12735" s="270"/>
      <c r="B12735" s="271"/>
      <c r="C12735" s="270"/>
      <c r="D12735" s="272"/>
      <c r="E12735" s="247"/>
      <c r="F12735" s="273"/>
      <c r="G12735" s="661"/>
      <c r="H12735" s="662"/>
    </row>
    <row r="12736" spans="1:8" s="240" customFormat="1">
      <c r="A12736" s="270"/>
      <c r="B12736" s="271"/>
      <c r="C12736" s="270"/>
      <c r="D12736" s="272"/>
      <c r="E12736" s="247"/>
      <c r="F12736" s="273"/>
      <c r="G12736" s="661"/>
      <c r="H12736" s="662"/>
    </row>
    <row r="12737" spans="1:8" s="240" customFormat="1">
      <c r="A12737" s="270"/>
      <c r="B12737" s="271"/>
      <c r="C12737" s="270"/>
      <c r="D12737" s="272"/>
      <c r="E12737" s="247"/>
      <c r="F12737" s="273"/>
      <c r="G12737" s="661"/>
      <c r="H12737" s="662"/>
    </row>
    <row r="12738" spans="1:8" s="240" customFormat="1">
      <c r="A12738" s="270"/>
      <c r="B12738" s="271"/>
      <c r="C12738" s="270"/>
      <c r="D12738" s="272"/>
      <c r="E12738" s="247"/>
      <c r="F12738" s="273"/>
      <c r="G12738" s="661"/>
      <c r="H12738" s="662"/>
    </row>
    <row r="12739" spans="1:8" s="240" customFormat="1">
      <c r="A12739" s="270"/>
      <c r="B12739" s="271"/>
      <c r="C12739" s="270"/>
      <c r="D12739" s="272"/>
      <c r="E12739" s="247"/>
      <c r="F12739" s="273"/>
      <c r="G12739" s="661"/>
      <c r="H12739" s="662"/>
    </row>
    <row r="12740" spans="1:8" s="240" customFormat="1">
      <c r="A12740" s="270"/>
      <c r="B12740" s="271"/>
      <c r="C12740" s="270"/>
      <c r="D12740" s="272"/>
      <c r="E12740" s="247"/>
      <c r="F12740" s="273"/>
      <c r="G12740" s="661"/>
      <c r="H12740" s="662"/>
    </row>
    <row r="12741" spans="1:8" s="240" customFormat="1">
      <c r="A12741" s="270"/>
      <c r="B12741" s="271"/>
      <c r="C12741" s="270"/>
      <c r="D12741" s="272"/>
      <c r="E12741" s="247"/>
      <c r="F12741" s="273"/>
      <c r="G12741" s="661"/>
      <c r="H12741" s="662"/>
    </row>
    <row r="12742" spans="1:8" s="240" customFormat="1">
      <c r="A12742" s="270"/>
      <c r="B12742" s="271"/>
      <c r="C12742" s="270"/>
      <c r="D12742" s="272"/>
      <c r="E12742" s="247"/>
      <c r="F12742" s="273"/>
      <c r="G12742" s="661"/>
      <c r="H12742" s="662"/>
    </row>
    <row r="12743" spans="1:8" s="240" customFormat="1">
      <c r="A12743" s="270"/>
      <c r="B12743" s="271"/>
      <c r="C12743" s="270"/>
      <c r="D12743" s="272"/>
      <c r="E12743" s="247"/>
      <c r="F12743" s="273"/>
      <c r="G12743" s="661"/>
      <c r="H12743" s="662"/>
    </row>
    <row r="12744" spans="1:8" s="240" customFormat="1">
      <c r="A12744" s="270"/>
      <c r="B12744" s="271"/>
      <c r="C12744" s="270"/>
      <c r="D12744" s="272"/>
      <c r="E12744" s="247"/>
      <c r="F12744" s="273"/>
      <c r="G12744" s="661"/>
      <c r="H12744" s="662"/>
    </row>
    <row r="12745" spans="1:8" s="240" customFormat="1">
      <c r="A12745" s="270"/>
      <c r="B12745" s="271"/>
      <c r="C12745" s="270"/>
      <c r="D12745" s="272"/>
      <c r="E12745" s="247"/>
      <c r="F12745" s="273"/>
      <c r="G12745" s="661"/>
      <c r="H12745" s="662"/>
    </row>
    <row r="12746" spans="1:8" s="240" customFormat="1">
      <c r="A12746" s="270"/>
      <c r="B12746" s="271"/>
      <c r="C12746" s="270"/>
      <c r="D12746" s="272"/>
      <c r="E12746" s="247"/>
      <c r="F12746" s="273"/>
      <c r="G12746" s="661"/>
      <c r="H12746" s="662"/>
    </row>
    <row r="12747" spans="1:8" s="240" customFormat="1">
      <c r="A12747" s="270"/>
      <c r="B12747" s="271"/>
      <c r="C12747" s="270"/>
      <c r="D12747" s="272"/>
      <c r="E12747" s="247"/>
      <c r="F12747" s="273"/>
      <c r="G12747" s="661"/>
      <c r="H12747" s="662"/>
    </row>
    <row r="12748" spans="1:8" s="240" customFormat="1">
      <c r="A12748" s="270"/>
      <c r="B12748" s="271"/>
      <c r="C12748" s="270"/>
      <c r="D12748" s="272"/>
      <c r="E12748" s="247"/>
      <c r="F12748" s="273"/>
      <c r="G12748" s="661"/>
      <c r="H12748" s="662"/>
    </row>
    <row r="12749" spans="1:8" s="240" customFormat="1">
      <c r="A12749" s="270"/>
      <c r="B12749" s="271"/>
      <c r="C12749" s="270"/>
      <c r="D12749" s="272"/>
      <c r="E12749" s="247"/>
      <c r="F12749" s="273"/>
      <c r="G12749" s="661"/>
      <c r="H12749" s="662"/>
    </row>
    <row r="12750" spans="1:8" s="240" customFormat="1">
      <c r="A12750" s="270"/>
      <c r="B12750" s="271"/>
      <c r="C12750" s="270"/>
      <c r="D12750" s="272"/>
      <c r="E12750" s="247"/>
      <c r="F12750" s="273"/>
      <c r="G12750" s="661"/>
      <c r="H12750" s="662"/>
    </row>
    <row r="12751" spans="1:8" s="240" customFormat="1">
      <c r="A12751" s="270"/>
      <c r="B12751" s="271"/>
      <c r="C12751" s="270"/>
      <c r="D12751" s="272"/>
      <c r="E12751" s="247"/>
      <c r="F12751" s="273"/>
      <c r="G12751" s="661"/>
      <c r="H12751" s="662"/>
    </row>
    <row r="12752" spans="1:8" s="240" customFormat="1">
      <c r="A12752" s="270"/>
      <c r="B12752" s="271"/>
      <c r="C12752" s="270"/>
      <c r="D12752" s="272"/>
      <c r="E12752" s="247"/>
      <c r="F12752" s="273"/>
      <c r="G12752" s="661"/>
      <c r="H12752" s="662"/>
    </row>
    <row r="12753" spans="1:8" s="240" customFormat="1">
      <c r="A12753" s="270"/>
      <c r="B12753" s="271"/>
      <c r="C12753" s="270"/>
      <c r="D12753" s="272"/>
      <c r="E12753" s="247"/>
      <c r="F12753" s="273"/>
      <c r="G12753" s="661"/>
      <c r="H12753" s="662"/>
    </row>
    <row r="12754" spans="1:8" s="240" customFormat="1">
      <c r="A12754" s="270"/>
      <c r="B12754" s="271"/>
      <c r="C12754" s="270"/>
      <c r="D12754" s="272"/>
      <c r="E12754" s="247"/>
      <c r="F12754" s="273"/>
      <c r="G12754" s="661"/>
      <c r="H12754" s="662"/>
    </row>
    <row r="12755" spans="1:8" s="240" customFormat="1">
      <c r="A12755" s="270"/>
      <c r="B12755" s="271"/>
      <c r="C12755" s="270"/>
      <c r="D12755" s="272"/>
      <c r="E12755" s="247"/>
      <c r="F12755" s="273"/>
      <c r="G12755" s="661"/>
      <c r="H12755" s="662"/>
    </row>
    <row r="12756" spans="1:8" s="240" customFormat="1">
      <c r="A12756" s="270"/>
      <c r="B12756" s="271"/>
      <c r="C12756" s="270"/>
      <c r="D12756" s="272"/>
      <c r="E12756" s="247"/>
      <c r="F12756" s="273"/>
      <c r="G12756" s="661"/>
      <c r="H12756" s="662"/>
    </row>
    <row r="12757" spans="1:8" s="240" customFormat="1">
      <c r="A12757" s="270"/>
      <c r="B12757" s="271"/>
      <c r="C12757" s="270"/>
      <c r="D12757" s="272"/>
      <c r="E12757" s="247"/>
      <c r="F12757" s="273"/>
      <c r="G12757" s="661"/>
      <c r="H12757" s="662"/>
    </row>
    <row r="12758" spans="1:8" s="240" customFormat="1">
      <c r="A12758" s="270"/>
      <c r="B12758" s="271"/>
      <c r="C12758" s="270"/>
      <c r="D12758" s="272"/>
      <c r="E12758" s="247"/>
      <c r="F12758" s="273"/>
      <c r="G12758" s="661"/>
      <c r="H12758" s="662"/>
    </row>
    <row r="12759" spans="1:8" s="240" customFormat="1">
      <c r="A12759" s="270"/>
      <c r="B12759" s="271"/>
      <c r="C12759" s="270"/>
      <c r="D12759" s="272"/>
      <c r="E12759" s="247"/>
      <c r="F12759" s="273"/>
      <c r="G12759" s="661"/>
      <c r="H12759" s="662"/>
    </row>
    <row r="12760" spans="1:8" s="240" customFormat="1">
      <c r="A12760" s="270"/>
      <c r="B12760" s="271"/>
      <c r="C12760" s="270"/>
      <c r="D12760" s="272"/>
      <c r="E12760" s="247"/>
      <c r="F12760" s="273"/>
      <c r="G12760" s="661"/>
      <c r="H12760" s="662"/>
    </row>
    <row r="12761" spans="1:8" s="240" customFormat="1">
      <c r="A12761" s="270"/>
      <c r="B12761" s="271"/>
      <c r="C12761" s="270"/>
      <c r="D12761" s="272"/>
      <c r="E12761" s="247"/>
      <c r="F12761" s="273"/>
      <c r="G12761" s="661"/>
      <c r="H12761" s="662"/>
    </row>
    <row r="12762" spans="1:8" s="240" customFormat="1">
      <c r="A12762" s="270"/>
      <c r="B12762" s="271"/>
      <c r="C12762" s="270"/>
      <c r="D12762" s="272"/>
      <c r="E12762" s="247"/>
      <c r="F12762" s="273"/>
      <c r="G12762" s="661"/>
      <c r="H12762" s="662"/>
    </row>
    <row r="12763" spans="1:8" s="240" customFormat="1">
      <c r="A12763" s="270"/>
      <c r="B12763" s="271"/>
      <c r="C12763" s="270"/>
      <c r="D12763" s="272"/>
      <c r="E12763" s="247"/>
      <c r="F12763" s="273"/>
      <c r="G12763" s="661"/>
      <c r="H12763" s="662"/>
    </row>
    <row r="12764" spans="1:8" s="240" customFormat="1">
      <c r="A12764" s="270"/>
      <c r="B12764" s="271"/>
      <c r="C12764" s="270"/>
      <c r="D12764" s="272"/>
      <c r="E12764" s="247"/>
      <c r="F12764" s="273"/>
      <c r="G12764" s="661"/>
      <c r="H12764" s="662"/>
    </row>
    <row r="12765" spans="1:8" s="240" customFormat="1">
      <c r="A12765" s="270"/>
      <c r="B12765" s="271"/>
      <c r="C12765" s="270"/>
      <c r="D12765" s="272"/>
      <c r="E12765" s="247"/>
      <c r="F12765" s="273"/>
      <c r="G12765" s="661"/>
      <c r="H12765" s="662"/>
    </row>
    <row r="12766" spans="1:8" s="240" customFormat="1">
      <c r="A12766" s="270"/>
      <c r="B12766" s="271"/>
      <c r="C12766" s="270"/>
      <c r="D12766" s="272"/>
      <c r="E12766" s="247"/>
      <c r="F12766" s="273"/>
      <c r="G12766" s="661"/>
      <c r="H12766" s="662"/>
    </row>
    <row r="12767" spans="1:8" s="240" customFormat="1">
      <c r="A12767" s="270"/>
      <c r="B12767" s="271"/>
      <c r="C12767" s="270"/>
      <c r="D12767" s="272"/>
      <c r="E12767" s="247"/>
      <c r="F12767" s="273"/>
      <c r="G12767" s="661"/>
      <c r="H12767" s="662"/>
    </row>
    <row r="12768" spans="1:8" s="240" customFormat="1">
      <c r="A12768" s="270"/>
      <c r="B12768" s="271"/>
      <c r="C12768" s="270"/>
      <c r="D12768" s="272"/>
      <c r="E12768" s="247"/>
      <c r="F12768" s="273"/>
      <c r="G12768" s="661"/>
      <c r="H12768" s="662"/>
    </row>
    <row r="12769" spans="1:8" s="240" customFormat="1">
      <c r="A12769" s="270"/>
      <c r="B12769" s="271"/>
      <c r="C12769" s="270"/>
      <c r="D12769" s="272"/>
      <c r="E12769" s="247"/>
      <c r="F12769" s="273"/>
      <c r="G12769" s="661"/>
      <c r="H12769" s="662"/>
    </row>
    <row r="12770" spans="1:8" s="240" customFormat="1">
      <c r="A12770" s="270"/>
      <c r="B12770" s="271"/>
      <c r="C12770" s="270"/>
      <c r="D12770" s="272"/>
      <c r="E12770" s="247"/>
      <c r="F12770" s="273"/>
      <c r="G12770" s="661"/>
      <c r="H12770" s="662"/>
    </row>
    <row r="12771" spans="1:8" s="240" customFormat="1">
      <c r="A12771" s="270"/>
      <c r="B12771" s="271"/>
      <c r="C12771" s="270"/>
      <c r="D12771" s="272"/>
      <c r="E12771" s="247"/>
      <c r="F12771" s="273"/>
      <c r="G12771" s="661"/>
      <c r="H12771" s="662"/>
    </row>
    <row r="12772" spans="1:8" s="240" customFormat="1">
      <c r="A12772" s="270"/>
      <c r="B12772" s="271"/>
      <c r="C12772" s="270"/>
      <c r="D12772" s="272"/>
      <c r="E12772" s="247"/>
      <c r="F12772" s="273"/>
      <c r="G12772" s="661"/>
      <c r="H12772" s="662"/>
    </row>
    <row r="12773" spans="1:8" s="240" customFormat="1">
      <c r="A12773" s="270"/>
      <c r="B12773" s="271"/>
      <c r="C12773" s="270"/>
      <c r="D12773" s="272"/>
      <c r="E12773" s="247"/>
      <c r="F12773" s="273"/>
      <c r="G12773" s="661"/>
      <c r="H12773" s="662"/>
    </row>
    <row r="12774" spans="1:8" s="240" customFormat="1">
      <c r="A12774" s="270"/>
      <c r="B12774" s="271"/>
      <c r="C12774" s="270"/>
      <c r="D12774" s="272"/>
      <c r="E12774" s="247"/>
      <c r="F12774" s="273"/>
      <c r="G12774" s="661"/>
      <c r="H12774" s="662"/>
    </row>
    <row r="12775" spans="1:8" s="240" customFormat="1">
      <c r="A12775" s="270"/>
      <c r="B12775" s="271"/>
      <c r="C12775" s="270"/>
      <c r="D12775" s="272"/>
      <c r="E12775" s="247"/>
      <c r="F12775" s="273"/>
      <c r="G12775" s="661"/>
      <c r="H12775" s="662"/>
    </row>
    <row r="12776" spans="1:8" s="240" customFormat="1">
      <c r="A12776" s="270"/>
      <c r="B12776" s="271"/>
      <c r="C12776" s="270"/>
      <c r="D12776" s="272"/>
      <c r="E12776" s="247"/>
      <c r="F12776" s="273"/>
      <c r="G12776" s="661"/>
      <c r="H12776" s="662"/>
    </row>
    <row r="12777" spans="1:8" s="240" customFormat="1">
      <c r="A12777" s="270"/>
      <c r="B12777" s="271"/>
      <c r="C12777" s="270"/>
      <c r="D12777" s="272"/>
      <c r="E12777" s="247"/>
      <c r="F12777" s="273"/>
      <c r="G12777" s="661"/>
      <c r="H12777" s="662"/>
    </row>
    <row r="12778" spans="1:8" s="240" customFormat="1">
      <c r="A12778" s="270"/>
      <c r="B12778" s="271"/>
      <c r="C12778" s="270"/>
      <c r="D12778" s="272"/>
      <c r="E12778" s="247"/>
      <c r="F12778" s="273"/>
      <c r="G12778" s="661"/>
      <c r="H12778" s="662"/>
    </row>
    <row r="12779" spans="1:8" s="240" customFormat="1">
      <c r="A12779" s="270"/>
      <c r="B12779" s="271"/>
      <c r="C12779" s="270"/>
      <c r="D12779" s="272"/>
      <c r="E12779" s="247"/>
      <c r="F12779" s="273"/>
      <c r="G12779" s="661"/>
      <c r="H12779" s="662"/>
    </row>
    <row r="12780" spans="1:8" s="240" customFormat="1">
      <c r="A12780" s="270"/>
      <c r="B12780" s="271"/>
      <c r="C12780" s="270"/>
      <c r="D12780" s="272"/>
      <c r="E12780" s="247"/>
      <c r="F12780" s="273"/>
      <c r="G12780" s="661"/>
      <c r="H12780" s="662"/>
    </row>
    <row r="12781" spans="1:8" s="240" customFormat="1">
      <c r="A12781" s="270"/>
      <c r="B12781" s="271"/>
      <c r="C12781" s="270"/>
      <c r="D12781" s="272"/>
      <c r="E12781" s="247"/>
      <c r="F12781" s="273"/>
      <c r="G12781" s="661"/>
      <c r="H12781" s="662"/>
    </row>
    <row r="12782" spans="1:8" s="240" customFormat="1">
      <c r="A12782" s="270"/>
      <c r="B12782" s="271"/>
      <c r="C12782" s="270"/>
      <c r="D12782" s="272"/>
      <c r="E12782" s="247"/>
      <c r="F12782" s="273"/>
      <c r="G12782" s="661"/>
      <c r="H12782" s="662"/>
    </row>
    <row r="12783" spans="1:8" s="240" customFormat="1">
      <c r="A12783" s="270"/>
      <c r="B12783" s="271"/>
      <c r="C12783" s="270"/>
      <c r="D12783" s="272"/>
      <c r="E12783" s="247"/>
      <c r="F12783" s="273"/>
      <c r="G12783" s="661"/>
      <c r="H12783" s="662"/>
    </row>
    <row r="12784" spans="1:8" s="240" customFormat="1">
      <c r="A12784" s="270"/>
      <c r="B12784" s="271"/>
      <c r="C12784" s="270"/>
      <c r="D12784" s="272"/>
      <c r="E12784" s="247"/>
      <c r="F12784" s="273"/>
      <c r="G12784" s="661"/>
      <c r="H12784" s="662"/>
    </row>
    <row r="12785" spans="1:8" s="240" customFormat="1">
      <c r="A12785" s="270"/>
      <c r="B12785" s="271"/>
      <c r="C12785" s="270"/>
      <c r="D12785" s="272"/>
      <c r="E12785" s="247"/>
      <c r="F12785" s="273"/>
      <c r="G12785" s="661"/>
      <c r="H12785" s="662"/>
    </row>
    <row r="12786" spans="1:8" s="240" customFormat="1">
      <c r="A12786" s="270"/>
      <c r="B12786" s="271"/>
      <c r="C12786" s="270"/>
      <c r="D12786" s="272"/>
      <c r="E12786" s="247"/>
      <c r="F12786" s="273"/>
      <c r="G12786" s="661"/>
      <c r="H12786" s="662"/>
    </row>
    <row r="12787" spans="1:8" s="240" customFormat="1">
      <c r="A12787" s="270"/>
      <c r="B12787" s="271"/>
      <c r="C12787" s="270"/>
      <c r="D12787" s="272"/>
      <c r="E12787" s="247"/>
      <c r="F12787" s="273"/>
      <c r="G12787" s="661"/>
      <c r="H12787" s="662"/>
    </row>
    <row r="12788" spans="1:8" s="240" customFormat="1">
      <c r="A12788" s="270"/>
      <c r="B12788" s="271"/>
      <c r="C12788" s="270"/>
      <c r="D12788" s="272"/>
      <c r="E12788" s="247"/>
      <c r="F12788" s="273"/>
      <c r="G12788" s="661"/>
      <c r="H12788" s="662"/>
    </row>
    <row r="12789" spans="1:8" s="240" customFormat="1">
      <c r="A12789" s="270"/>
      <c r="B12789" s="271"/>
      <c r="C12789" s="270"/>
      <c r="D12789" s="272"/>
      <c r="E12789" s="247"/>
      <c r="F12789" s="273"/>
      <c r="G12789" s="661"/>
      <c r="H12789" s="662"/>
    </row>
    <row r="12790" spans="1:8" s="240" customFormat="1">
      <c r="A12790" s="270"/>
      <c r="B12790" s="271"/>
      <c r="C12790" s="270"/>
      <c r="D12790" s="272"/>
      <c r="E12790" s="247"/>
      <c r="F12790" s="273"/>
      <c r="G12790" s="661"/>
      <c r="H12790" s="662"/>
    </row>
    <row r="12791" spans="1:8" s="240" customFormat="1">
      <c r="A12791" s="270"/>
      <c r="B12791" s="271"/>
      <c r="C12791" s="270"/>
      <c r="D12791" s="272"/>
      <c r="E12791" s="247"/>
      <c r="F12791" s="273"/>
      <c r="G12791" s="661"/>
      <c r="H12791" s="662"/>
    </row>
    <row r="12792" spans="1:8" s="240" customFormat="1">
      <c r="A12792" s="270"/>
      <c r="B12792" s="271"/>
      <c r="C12792" s="270"/>
      <c r="D12792" s="272"/>
      <c r="E12792" s="247"/>
      <c r="F12792" s="273"/>
      <c r="G12792" s="661"/>
      <c r="H12792" s="662"/>
    </row>
    <row r="12793" spans="1:8" s="240" customFormat="1">
      <c r="A12793" s="270"/>
      <c r="B12793" s="271"/>
      <c r="C12793" s="270"/>
      <c r="D12793" s="272"/>
      <c r="E12793" s="247"/>
      <c r="F12793" s="273"/>
      <c r="G12793" s="661"/>
      <c r="H12793" s="662"/>
    </row>
    <row r="12794" spans="1:8" s="240" customFormat="1">
      <c r="A12794" s="270"/>
      <c r="B12794" s="271"/>
      <c r="C12794" s="270"/>
      <c r="D12794" s="272"/>
      <c r="E12794" s="247"/>
      <c r="F12794" s="273"/>
      <c r="G12794" s="661"/>
      <c r="H12794" s="662"/>
    </row>
    <row r="12795" spans="1:8" s="240" customFormat="1">
      <c r="A12795" s="270"/>
      <c r="B12795" s="271"/>
      <c r="C12795" s="270"/>
      <c r="D12795" s="272"/>
      <c r="E12795" s="247"/>
      <c r="F12795" s="273"/>
      <c r="G12795" s="661"/>
      <c r="H12795" s="662"/>
    </row>
    <row r="12796" spans="1:8" s="240" customFormat="1">
      <c r="A12796" s="270"/>
      <c r="B12796" s="271"/>
      <c r="C12796" s="270"/>
      <c r="D12796" s="272"/>
      <c r="E12796" s="247"/>
      <c r="F12796" s="273"/>
      <c r="G12796" s="661"/>
      <c r="H12796" s="662"/>
    </row>
    <row r="12797" spans="1:8" s="240" customFormat="1">
      <c r="A12797" s="270"/>
      <c r="B12797" s="271"/>
      <c r="C12797" s="270"/>
      <c r="D12797" s="272"/>
      <c r="E12797" s="247"/>
      <c r="F12797" s="273"/>
      <c r="G12797" s="661"/>
      <c r="H12797" s="662"/>
    </row>
    <row r="12798" spans="1:8" s="240" customFormat="1">
      <c r="A12798" s="270"/>
      <c r="B12798" s="271"/>
      <c r="C12798" s="270"/>
      <c r="D12798" s="272"/>
      <c r="E12798" s="247"/>
      <c r="F12798" s="273"/>
      <c r="G12798" s="661"/>
      <c r="H12798" s="662"/>
    </row>
    <row r="12799" spans="1:8" s="240" customFormat="1">
      <c r="A12799" s="270"/>
      <c r="B12799" s="271"/>
      <c r="C12799" s="270"/>
      <c r="D12799" s="272"/>
      <c r="E12799" s="247"/>
      <c r="F12799" s="273"/>
      <c r="G12799" s="661"/>
      <c r="H12799" s="662"/>
    </row>
    <row r="12800" spans="1:8" s="240" customFormat="1">
      <c r="A12800" s="270"/>
      <c r="B12800" s="271"/>
      <c r="C12800" s="270"/>
      <c r="D12800" s="272"/>
      <c r="E12800" s="247"/>
      <c r="F12800" s="273"/>
      <c r="G12800" s="661"/>
      <c r="H12800" s="662"/>
    </row>
    <row r="12801" spans="1:8" s="240" customFormat="1">
      <c r="A12801" s="270"/>
      <c r="B12801" s="271"/>
      <c r="C12801" s="270"/>
      <c r="D12801" s="272"/>
      <c r="E12801" s="247"/>
      <c r="F12801" s="273"/>
      <c r="G12801" s="661"/>
      <c r="H12801" s="662"/>
    </row>
    <row r="12802" spans="1:8" s="240" customFormat="1">
      <c r="A12802" s="270"/>
      <c r="B12802" s="271"/>
      <c r="C12802" s="270"/>
      <c r="D12802" s="272"/>
      <c r="E12802" s="247"/>
      <c r="F12802" s="273"/>
      <c r="G12802" s="661"/>
      <c r="H12802" s="662"/>
    </row>
    <row r="12803" spans="1:8" s="240" customFormat="1">
      <c r="A12803" s="270"/>
      <c r="B12803" s="271"/>
      <c r="C12803" s="270"/>
      <c r="D12803" s="272"/>
      <c r="E12803" s="247"/>
      <c r="F12803" s="273"/>
      <c r="G12803" s="661"/>
      <c r="H12803" s="662"/>
    </row>
    <row r="12804" spans="1:8" s="240" customFormat="1">
      <c r="A12804" s="270"/>
      <c r="B12804" s="271"/>
      <c r="C12804" s="270"/>
      <c r="D12804" s="272"/>
      <c r="E12804" s="247"/>
      <c r="F12804" s="273"/>
      <c r="G12804" s="661"/>
      <c r="H12804" s="662"/>
    </row>
    <row r="12805" spans="1:8" s="240" customFormat="1">
      <c r="A12805" s="270"/>
      <c r="B12805" s="271"/>
      <c r="C12805" s="270"/>
      <c r="D12805" s="272"/>
      <c r="E12805" s="247"/>
      <c r="F12805" s="273"/>
      <c r="G12805" s="661"/>
      <c r="H12805" s="662"/>
    </row>
    <row r="12806" spans="1:8" s="240" customFormat="1">
      <c r="A12806" s="270"/>
      <c r="B12806" s="271"/>
      <c r="C12806" s="270"/>
      <c r="D12806" s="272"/>
      <c r="E12806" s="247"/>
      <c r="F12806" s="273"/>
      <c r="G12806" s="661"/>
      <c r="H12806" s="662"/>
    </row>
    <row r="12807" spans="1:8" s="240" customFormat="1">
      <c r="A12807" s="270"/>
      <c r="B12807" s="271"/>
      <c r="C12807" s="270"/>
      <c r="D12807" s="272"/>
      <c r="E12807" s="247"/>
      <c r="F12807" s="273"/>
      <c r="G12807" s="661"/>
      <c r="H12807" s="662"/>
    </row>
    <row r="12808" spans="1:8" s="240" customFormat="1">
      <c r="A12808" s="270"/>
      <c r="B12808" s="271"/>
      <c r="C12808" s="270"/>
      <c r="D12808" s="272"/>
      <c r="E12808" s="247"/>
      <c r="F12808" s="273"/>
      <c r="G12808" s="661"/>
      <c r="H12808" s="662"/>
    </row>
    <row r="12809" spans="1:8" s="240" customFormat="1">
      <c r="A12809" s="270"/>
      <c r="B12809" s="271"/>
      <c r="C12809" s="270"/>
      <c r="D12809" s="272"/>
      <c r="E12809" s="247"/>
      <c r="F12809" s="273"/>
      <c r="G12809" s="661"/>
      <c r="H12809" s="662"/>
    </row>
    <row r="12810" spans="1:8" s="240" customFormat="1">
      <c r="A12810" s="270"/>
      <c r="B12810" s="271"/>
      <c r="C12810" s="270"/>
      <c r="D12810" s="272"/>
      <c r="E12810" s="247"/>
      <c r="F12810" s="273"/>
      <c r="G12810" s="661"/>
      <c r="H12810" s="662"/>
    </row>
    <row r="12811" spans="1:8" s="240" customFormat="1">
      <c r="A12811" s="270"/>
      <c r="B12811" s="271"/>
      <c r="C12811" s="270"/>
      <c r="D12811" s="272"/>
      <c r="E12811" s="247"/>
      <c r="F12811" s="273"/>
      <c r="G12811" s="661"/>
      <c r="H12811" s="662"/>
    </row>
    <row r="12812" spans="1:8" s="240" customFormat="1">
      <c r="A12812" s="270"/>
      <c r="B12812" s="271"/>
      <c r="C12812" s="270"/>
      <c r="D12812" s="272"/>
      <c r="E12812" s="247"/>
      <c r="F12812" s="273"/>
      <c r="G12812" s="661"/>
      <c r="H12812" s="662"/>
    </row>
    <row r="12813" spans="1:8" s="240" customFormat="1">
      <c r="A12813" s="270"/>
      <c r="B12813" s="271"/>
      <c r="C12813" s="270"/>
      <c r="D12813" s="272"/>
      <c r="E12813" s="247"/>
      <c r="F12813" s="273"/>
      <c r="G12813" s="661"/>
      <c r="H12813" s="662"/>
    </row>
    <row r="12814" spans="1:8" s="240" customFormat="1">
      <c r="A12814" s="270"/>
      <c r="B12814" s="271"/>
      <c r="C12814" s="270"/>
      <c r="D12814" s="272"/>
      <c r="E12814" s="247"/>
      <c r="F12814" s="273"/>
      <c r="G12814" s="661"/>
      <c r="H12814" s="662"/>
    </row>
    <row r="12815" spans="1:8" s="240" customFormat="1">
      <c r="A12815" s="270"/>
      <c r="B12815" s="271"/>
      <c r="C12815" s="270"/>
      <c r="D12815" s="272"/>
      <c r="E12815" s="247"/>
      <c r="F12815" s="273"/>
      <c r="G12815" s="661"/>
      <c r="H12815" s="662"/>
    </row>
    <row r="12816" spans="1:8" s="240" customFormat="1">
      <c r="A12816" s="270"/>
      <c r="B12816" s="271"/>
      <c r="C12816" s="270"/>
      <c r="D12816" s="272"/>
      <c r="E12816" s="247"/>
      <c r="F12816" s="273"/>
      <c r="G12816" s="661"/>
      <c r="H12816" s="662"/>
    </row>
    <row r="12817" spans="1:8" s="240" customFormat="1">
      <c r="A12817" s="270"/>
      <c r="B12817" s="271"/>
      <c r="C12817" s="270"/>
      <c r="D12817" s="272"/>
      <c r="E12817" s="247"/>
      <c r="F12817" s="273"/>
      <c r="G12817" s="661"/>
      <c r="H12817" s="662"/>
    </row>
    <row r="12818" spans="1:8" s="240" customFormat="1">
      <c r="A12818" s="270"/>
      <c r="B12818" s="271"/>
      <c r="C12818" s="270"/>
      <c r="D12818" s="272"/>
      <c r="E12818" s="247"/>
      <c r="F12818" s="273"/>
      <c r="G12818" s="661"/>
      <c r="H12818" s="662"/>
    </row>
    <row r="12819" spans="1:8" s="240" customFormat="1">
      <c r="A12819" s="270"/>
      <c r="B12819" s="271"/>
      <c r="C12819" s="270"/>
      <c r="D12819" s="272"/>
      <c r="E12819" s="247"/>
      <c r="F12819" s="273"/>
      <c r="G12819" s="661"/>
      <c r="H12819" s="662"/>
    </row>
    <row r="12820" spans="1:8" s="240" customFormat="1">
      <c r="A12820" s="270"/>
      <c r="B12820" s="271"/>
      <c r="C12820" s="270"/>
      <c r="D12820" s="272"/>
      <c r="E12820" s="247"/>
      <c r="F12820" s="273"/>
      <c r="G12820" s="661"/>
      <c r="H12820" s="662"/>
    </row>
    <row r="12821" spans="1:8" s="240" customFormat="1">
      <c r="A12821" s="270"/>
      <c r="B12821" s="271"/>
      <c r="C12821" s="270"/>
      <c r="D12821" s="272"/>
      <c r="E12821" s="247"/>
      <c r="F12821" s="273"/>
      <c r="G12821" s="661"/>
      <c r="H12821" s="662"/>
    </row>
    <row r="12822" spans="1:8" s="240" customFormat="1">
      <c r="A12822" s="270"/>
      <c r="B12822" s="271"/>
      <c r="C12822" s="270"/>
      <c r="D12822" s="272"/>
      <c r="E12822" s="247"/>
      <c r="F12822" s="273"/>
      <c r="G12822" s="661"/>
      <c r="H12822" s="662"/>
    </row>
    <row r="12823" spans="1:8" s="240" customFormat="1">
      <c r="A12823" s="270"/>
      <c r="B12823" s="271"/>
      <c r="C12823" s="270"/>
      <c r="D12823" s="272"/>
      <c r="E12823" s="247"/>
      <c r="F12823" s="273"/>
      <c r="G12823" s="661"/>
      <c r="H12823" s="662"/>
    </row>
    <row r="12824" spans="1:8" s="240" customFormat="1">
      <c r="A12824" s="270"/>
      <c r="B12824" s="271"/>
      <c r="C12824" s="270"/>
      <c r="D12824" s="272"/>
      <c r="E12824" s="247"/>
      <c r="F12824" s="273"/>
      <c r="G12824" s="661"/>
      <c r="H12824" s="662"/>
    </row>
    <row r="12825" spans="1:8" s="240" customFormat="1">
      <c r="A12825" s="270"/>
      <c r="B12825" s="271"/>
      <c r="C12825" s="270"/>
      <c r="D12825" s="272"/>
      <c r="E12825" s="247"/>
      <c r="F12825" s="273"/>
      <c r="G12825" s="661"/>
      <c r="H12825" s="662"/>
    </row>
    <row r="12826" spans="1:8" s="240" customFormat="1">
      <c r="A12826" s="270"/>
      <c r="B12826" s="271"/>
      <c r="C12826" s="270"/>
      <c r="D12826" s="272"/>
      <c r="E12826" s="247"/>
      <c r="F12826" s="273"/>
      <c r="G12826" s="661"/>
      <c r="H12826" s="662"/>
    </row>
    <row r="12827" spans="1:8" s="240" customFormat="1">
      <c r="A12827" s="270"/>
      <c r="B12827" s="271"/>
      <c r="C12827" s="270"/>
      <c r="D12827" s="272"/>
      <c r="E12827" s="247"/>
      <c r="F12827" s="273"/>
      <c r="G12827" s="661"/>
      <c r="H12827" s="662"/>
    </row>
    <row r="12828" spans="1:8" s="240" customFormat="1">
      <c r="A12828" s="270"/>
      <c r="B12828" s="271"/>
      <c r="C12828" s="270"/>
      <c r="D12828" s="272"/>
      <c r="E12828" s="247"/>
      <c r="F12828" s="273"/>
      <c r="G12828" s="661"/>
      <c r="H12828" s="662"/>
    </row>
    <row r="12829" spans="1:8" s="240" customFormat="1">
      <c r="A12829" s="270"/>
      <c r="B12829" s="271"/>
      <c r="C12829" s="270"/>
      <c r="D12829" s="272"/>
      <c r="E12829" s="247"/>
      <c r="F12829" s="273"/>
      <c r="G12829" s="661"/>
      <c r="H12829" s="662"/>
    </row>
    <row r="12830" spans="1:8" s="240" customFormat="1">
      <c r="A12830" s="270"/>
      <c r="B12830" s="271"/>
      <c r="C12830" s="270"/>
      <c r="D12830" s="272"/>
      <c r="E12830" s="247"/>
      <c r="F12830" s="273"/>
      <c r="G12830" s="661"/>
      <c r="H12830" s="662"/>
    </row>
    <row r="12831" spans="1:8" s="240" customFormat="1">
      <c r="A12831" s="270"/>
      <c r="B12831" s="271"/>
      <c r="C12831" s="270"/>
      <c r="D12831" s="272"/>
      <c r="E12831" s="247"/>
      <c r="F12831" s="273"/>
      <c r="G12831" s="661"/>
      <c r="H12831" s="662"/>
    </row>
    <row r="12832" spans="1:8" s="240" customFormat="1">
      <c r="A12832" s="270"/>
      <c r="B12832" s="271"/>
      <c r="C12832" s="270"/>
      <c r="D12832" s="272"/>
      <c r="E12832" s="247"/>
      <c r="F12832" s="273"/>
      <c r="G12832" s="661"/>
      <c r="H12832" s="662"/>
    </row>
    <row r="12833" spans="1:8" s="240" customFormat="1">
      <c r="A12833" s="270"/>
      <c r="B12833" s="271"/>
      <c r="C12833" s="270"/>
      <c r="D12833" s="272"/>
      <c r="E12833" s="247"/>
      <c r="F12833" s="273"/>
      <c r="G12833" s="661"/>
      <c r="H12833" s="662"/>
    </row>
    <row r="12834" spans="1:8" s="240" customFormat="1">
      <c r="A12834" s="270"/>
      <c r="B12834" s="271"/>
      <c r="C12834" s="270"/>
      <c r="D12834" s="272"/>
      <c r="E12834" s="247"/>
      <c r="F12834" s="273"/>
      <c r="G12834" s="661"/>
      <c r="H12834" s="662"/>
    </row>
    <row r="12835" spans="1:8" s="240" customFormat="1">
      <c r="A12835" s="270"/>
      <c r="B12835" s="271"/>
      <c r="C12835" s="270"/>
      <c r="D12835" s="272"/>
      <c r="E12835" s="247"/>
      <c r="F12835" s="273"/>
      <c r="G12835" s="661"/>
      <c r="H12835" s="662"/>
    </row>
    <row r="12836" spans="1:8" s="240" customFormat="1">
      <c r="A12836" s="270"/>
      <c r="B12836" s="271"/>
      <c r="C12836" s="270"/>
      <c r="D12836" s="272"/>
      <c r="E12836" s="247"/>
      <c r="F12836" s="273"/>
      <c r="G12836" s="661"/>
      <c r="H12836" s="662"/>
    </row>
    <row r="12837" spans="1:8" s="240" customFormat="1">
      <c r="A12837" s="270"/>
      <c r="B12837" s="271"/>
      <c r="C12837" s="270"/>
      <c r="D12837" s="272"/>
      <c r="E12837" s="247"/>
      <c r="F12837" s="273"/>
      <c r="G12837" s="661"/>
      <c r="H12837" s="662"/>
    </row>
    <row r="12838" spans="1:8" s="240" customFormat="1">
      <c r="A12838" s="270"/>
      <c r="B12838" s="271"/>
      <c r="C12838" s="270"/>
      <c r="D12838" s="272"/>
      <c r="E12838" s="247"/>
      <c r="F12838" s="273"/>
      <c r="G12838" s="661"/>
      <c r="H12838" s="662"/>
    </row>
    <row r="12839" spans="1:8" s="240" customFormat="1">
      <c r="A12839" s="270"/>
      <c r="B12839" s="271"/>
      <c r="C12839" s="270"/>
      <c r="D12839" s="272"/>
      <c r="E12839" s="247"/>
      <c r="F12839" s="273"/>
      <c r="G12839" s="661"/>
      <c r="H12839" s="662"/>
    </row>
    <row r="12840" spans="1:8" s="240" customFormat="1">
      <c r="A12840" s="270"/>
      <c r="B12840" s="271"/>
      <c r="C12840" s="270"/>
      <c r="D12840" s="272"/>
      <c r="E12840" s="247"/>
      <c r="F12840" s="273"/>
      <c r="G12840" s="661"/>
      <c r="H12840" s="662"/>
    </row>
    <row r="12841" spans="1:8" s="240" customFormat="1">
      <c r="A12841" s="270"/>
      <c r="B12841" s="271"/>
      <c r="C12841" s="270"/>
      <c r="D12841" s="272"/>
      <c r="E12841" s="247"/>
      <c r="F12841" s="273"/>
      <c r="G12841" s="661"/>
      <c r="H12841" s="662"/>
    </row>
    <row r="12842" spans="1:8" s="240" customFormat="1">
      <c r="A12842" s="270"/>
      <c r="B12842" s="271"/>
      <c r="C12842" s="270"/>
      <c r="D12842" s="272"/>
      <c r="E12842" s="247"/>
      <c r="F12842" s="273"/>
      <c r="G12842" s="661"/>
      <c r="H12842" s="662"/>
    </row>
    <row r="12843" spans="1:8" s="240" customFormat="1">
      <c r="A12843" s="270"/>
      <c r="B12843" s="271"/>
      <c r="C12843" s="270"/>
      <c r="D12843" s="272"/>
      <c r="E12843" s="247"/>
      <c r="F12843" s="273"/>
      <c r="G12843" s="661"/>
      <c r="H12843" s="662"/>
    </row>
    <row r="12844" spans="1:8" s="240" customFormat="1">
      <c r="A12844" s="270"/>
      <c r="B12844" s="271"/>
      <c r="C12844" s="270"/>
      <c r="D12844" s="272"/>
      <c r="E12844" s="247"/>
      <c r="F12844" s="273"/>
      <c r="G12844" s="661"/>
      <c r="H12844" s="662"/>
    </row>
    <row r="12845" spans="1:8" s="240" customFormat="1">
      <c r="A12845" s="270"/>
      <c r="B12845" s="271"/>
      <c r="C12845" s="270"/>
      <c r="D12845" s="272"/>
      <c r="E12845" s="247"/>
      <c r="F12845" s="273"/>
      <c r="G12845" s="661"/>
      <c r="H12845" s="662"/>
    </row>
    <row r="12846" spans="1:8" s="240" customFormat="1">
      <c r="A12846" s="270"/>
      <c r="B12846" s="271"/>
      <c r="C12846" s="270"/>
      <c r="D12846" s="272"/>
      <c r="E12846" s="247"/>
      <c r="F12846" s="273"/>
      <c r="G12846" s="661"/>
      <c r="H12846" s="662"/>
    </row>
    <row r="12847" spans="1:8" s="240" customFormat="1">
      <c r="A12847" s="270"/>
      <c r="B12847" s="271"/>
      <c r="C12847" s="270"/>
      <c r="D12847" s="272"/>
      <c r="E12847" s="247"/>
      <c r="F12847" s="273"/>
      <c r="G12847" s="661"/>
      <c r="H12847" s="662"/>
    </row>
    <row r="12848" spans="1:8" s="240" customFormat="1">
      <c r="A12848" s="270"/>
      <c r="B12848" s="271"/>
      <c r="C12848" s="270"/>
      <c r="D12848" s="272"/>
      <c r="E12848" s="247"/>
      <c r="F12848" s="273"/>
      <c r="G12848" s="661"/>
      <c r="H12848" s="662"/>
    </row>
    <row r="12849" spans="1:8" s="240" customFormat="1">
      <c r="A12849" s="270"/>
      <c r="B12849" s="271"/>
      <c r="C12849" s="270"/>
      <c r="D12849" s="272"/>
      <c r="E12849" s="247"/>
      <c r="F12849" s="273"/>
      <c r="G12849" s="661"/>
      <c r="H12849" s="662"/>
    </row>
    <row r="12850" spans="1:8" s="240" customFormat="1">
      <c r="A12850" s="270"/>
      <c r="B12850" s="271"/>
      <c r="C12850" s="270"/>
      <c r="D12850" s="272"/>
      <c r="E12850" s="247"/>
      <c r="F12850" s="273"/>
      <c r="G12850" s="661"/>
      <c r="H12850" s="662"/>
    </row>
    <row r="12851" spans="1:8" s="240" customFormat="1">
      <c r="A12851" s="270"/>
      <c r="B12851" s="271"/>
      <c r="C12851" s="270"/>
      <c r="D12851" s="272"/>
      <c r="E12851" s="247"/>
      <c r="F12851" s="273"/>
      <c r="G12851" s="661"/>
      <c r="H12851" s="662"/>
    </row>
    <row r="12852" spans="1:8" s="240" customFormat="1">
      <c r="A12852" s="270"/>
      <c r="B12852" s="271"/>
      <c r="C12852" s="270"/>
      <c r="D12852" s="272"/>
      <c r="E12852" s="247"/>
      <c r="F12852" s="273"/>
      <c r="G12852" s="661"/>
      <c r="H12852" s="662"/>
    </row>
    <row r="12853" spans="1:8" s="240" customFormat="1">
      <c r="A12853" s="270"/>
      <c r="B12853" s="271"/>
      <c r="C12853" s="270"/>
      <c r="D12853" s="272"/>
      <c r="E12853" s="247"/>
      <c r="F12853" s="273"/>
      <c r="G12853" s="661"/>
      <c r="H12853" s="662"/>
    </row>
    <row r="12854" spans="1:8" s="240" customFormat="1">
      <c r="A12854" s="270"/>
      <c r="B12854" s="271"/>
      <c r="C12854" s="270"/>
      <c r="D12854" s="272"/>
      <c r="E12854" s="247"/>
      <c r="F12854" s="273"/>
      <c r="G12854" s="661"/>
      <c r="H12854" s="662"/>
    </row>
    <row r="12855" spans="1:8" s="240" customFormat="1">
      <c r="A12855" s="270"/>
      <c r="B12855" s="271"/>
      <c r="C12855" s="270"/>
      <c r="D12855" s="272"/>
      <c r="E12855" s="247"/>
      <c r="F12855" s="273"/>
      <c r="G12855" s="661"/>
      <c r="H12855" s="662"/>
    </row>
    <row r="12856" spans="1:8" s="240" customFormat="1">
      <c r="A12856" s="270"/>
      <c r="B12856" s="271"/>
      <c r="C12856" s="270"/>
      <c r="D12856" s="272"/>
      <c r="E12856" s="247"/>
      <c r="F12856" s="273"/>
      <c r="G12856" s="661"/>
      <c r="H12856" s="662"/>
    </row>
    <row r="12857" spans="1:8" s="240" customFormat="1">
      <c r="A12857" s="270"/>
      <c r="B12857" s="271"/>
      <c r="C12857" s="270"/>
      <c r="D12857" s="272"/>
      <c r="E12857" s="247"/>
      <c r="F12857" s="273"/>
      <c r="G12857" s="661"/>
      <c r="H12857" s="662"/>
    </row>
    <row r="12858" spans="1:8" s="240" customFormat="1">
      <c r="A12858" s="270"/>
      <c r="B12858" s="271"/>
      <c r="C12858" s="270"/>
      <c r="D12858" s="272"/>
      <c r="E12858" s="247"/>
      <c r="F12858" s="273"/>
      <c r="G12858" s="661"/>
      <c r="H12858" s="662"/>
    </row>
    <row r="12859" spans="1:8" s="240" customFormat="1">
      <c r="A12859" s="270"/>
      <c r="B12859" s="271"/>
      <c r="C12859" s="270"/>
      <c r="D12859" s="272"/>
      <c r="E12859" s="247"/>
      <c r="F12859" s="273"/>
      <c r="G12859" s="661"/>
      <c r="H12859" s="662"/>
    </row>
    <row r="12860" spans="1:8" s="240" customFormat="1">
      <c r="A12860" s="270"/>
      <c r="B12860" s="271"/>
      <c r="C12860" s="270"/>
      <c r="D12860" s="272"/>
      <c r="E12860" s="247"/>
      <c r="F12860" s="273"/>
      <c r="G12860" s="661"/>
      <c r="H12860" s="662"/>
    </row>
    <row r="12861" spans="1:8" s="240" customFormat="1">
      <c r="A12861" s="270"/>
      <c r="B12861" s="271"/>
      <c r="C12861" s="270"/>
      <c r="D12861" s="272"/>
      <c r="E12861" s="247"/>
      <c r="F12861" s="273"/>
      <c r="G12861" s="661"/>
      <c r="H12861" s="662"/>
    </row>
    <row r="12862" spans="1:8" s="240" customFormat="1">
      <c r="A12862" s="270"/>
      <c r="B12862" s="271"/>
      <c r="C12862" s="270"/>
      <c r="D12862" s="272"/>
      <c r="E12862" s="247"/>
      <c r="F12862" s="273"/>
      <c r="G12862" s="661"/>
      <c r="H12862" s="662"/>
    </row>
    <row r="12863" spans="1:8" s="240" customFormat="1">
      <c r="A12863" s="270"/>
      <c r="B12863" s="271"/>
      <c r="C12863" s="270"/>
      <c r="D12863" s="272"/>
      <c r="E12863" s="247"/>
      <c r="F12863" s="273"/>
      <c r="G12863" s="661"/>
      <c r="H12863" s="662"/>
    </row>
    <row r="12864" spans="1:8" s="240" customFormat="1">
      <c r="A12864" s="270"/>
      <c r="B12864" s="271"/>
      <c r="C12864" s="270"/>
      <c r="D12864" s="272"/>
      <c r="E12864" s="247"/>
      <c r="F12864" s="273"/>
      <c r="G12864" s="661"/>
      <c r="H12864" s="662"/>
    </row>
    <row r="12865" spans="1:8" s="240" customFormat="1">
      <c r="A12865" s="270"/>
      <c r="B12865" s="271"/>
      <c r="C12865" s="270"/>
      <c r="D12865" s="272"/>
      <c r="E12865" s="247"/>
      <c r="F12865" s="273"/>
      <c r="G12865" s="661"/>
      <c r="H12865" s="662"/>
    </row>
    <row r="12866" spans="1:8" s="240" customFormat="1">
      <c r="A12866" s="270"/>
      <c r="B12866" s="271"/>
      <c r="C12866" s="270"/>
      <c r="D12866" s="272"/>
      <c r="E12866" s="247"/>
      <c r="F12866" s="273"/>
      <c r="G12866" s="661"/>
      <c r="H12866" s="662"/>
    </row>
    <row r="12867" spans="1:8" s="240" customFormat="1">
      <c r="A12867" s="270"/>
      <c r="B12867" s="271"/>
      <c r="C12867" s="270"/>
      <c r="D12867" s="272"/>
      <c r="E12867" s="247"/>
      <c r="F12867" s="273"/>
      <c r="G12867" s="661"/>
      <c r="H12867" s="662"/>
    </row>
    <row r="12868" spans="1:8" s="240" customFormat="1">
      <c r="A12868" s="270"/>
      <c r="B12868" s="271"/>
      <c r="C12868" s="270"/>
      <c r="D12868" s="272"/>
      <c r="E12868" s="247"/>
      <c r="F12868" s="273"/>
      <c r="G12868" s="661"/>
      <c r="H12868" s="662"/>
    </row>
    <row r="12869" spans="1:8" s="240" customFormat="1">
      <c r="A12869" s="270"/>
      <c r="B12869" s="271"/>
      <c r="C12869" s="270"/>
      <c r="D12869" s="272"/>
      <c r="E12869" s="247"/>
      <c r="F12869" s="273"/>
      <c r="G12869" s="661"/>
      <c r="H12869" s="662"/>
    </row>
    <row r="12870" spans="1:8" s="240" customFormat="1">
      <c r="A12870" s="270"/>
      <c r="B12870" s="271"/>
      <c r="C12870" s="270"/>
      <c r="D12870" s="272"/>
      <c r="E12870" s="247"/>
      <c r="F12870" s="273"/>
      <c r="G12870" s="661"/>
      <c r="H12870" s="662"/>
    </row>
    <row r="12871" spans="1:8" s="240" customFormat="1">
      <c r="A12871" s="270"/>
      <c r="B12871" s="271"/>
      <c r="C12871" s="270"/>
      <c r="D12871" s="272"/>
      <c r="E12871" s="247"/>
      <c r="F12871" s="273"/>
      <c r="G12871" s="661"/>
      <c r="H12871" s="662"/>
    </row>
    <row r="12872" spans="1:8" s="240" customFormat="1">
      <c r="A12872" s="270"/>
      <c r="B12872" s="271"/>
      <c r="C12872" s="270"/>
      <c r="D12872" s="272"/>
      <c r="E12872" s="247"/>
      <c r="F12872" s="273"/>
      <c r="G12872" s="661"/>
      <c r="H12872" s="662"/>
    </row>
    <row r="12873" spans="1:8" s="240" customFormat="1">
      <c r="A12873" s="270"/>
      <c r="B12873" s="271"/>
      <c r="C12873" s="270"/>
      <c r="D12873" s="272"/>
      <c r="E12873" s="247"/>
      <c r="F12873" s="273"/>
      <c r="G12873" s="661"/>
      <c r="H12873" s="662"/>
    </row>
    <row r="12874" spans="1:8" s="240" customFormat="1">
      <c r="A12874" s="270"/>
      <c r="B12874" s="271"/>
      <c r="C12874" s="270"/>
      <c r="D12874" s="272"/>
      <c r="E12874" s="247"/>
      <c r="F12874" s="273"/>
      <c r="G12874" s="661"/>
      <c r="H12874" s="662"/>
    </row>
    <row r="12875" spans="1:8" s="240" customFormat="1">
      <c r="A12875" s="270"/>
      <c r="B12875" s="271"/>
      <c r="C12875" s="270"/>
      <c r="D12875" s="272"/>
      <c r="E12875" s="247"/>
      <c r="F12875" s="273"/>
      <c r="G12875" s="661"/>
      <c r="H12875" s="662"/>
    </row>
    <row r="12876" spans="1:8" s="240" customFormat="1">
      <c r="A12876" s="270"/>
      <c r="B12876" s="271"/>
      <c r="C12876" s="270"/>
      <c r="D12876" s="272"/>
      <c r="E12876" s="247"/>
      <c r="F12876" s="273"/>
      <c r="G12876" s="661"/>
      <c r="H12876" s="662"/>
    </row>
    <row r="12877" spans="1:8" s="240" customFormat="1">
      <c r="A12877" s="270"/>
      <c r="B12877" s="271"/>
      <c r="C12877" s="270"/>
      <c r="D12877" s="272"/>
      <c r="E12877" s="247"/>
      <c r="F12877" s="273"/>
      <c r="G12877" s="661"/>
      <c r="H12877" s="662"/>
    </row>
    <row r="12878" spans="1:8" s="240" customFormat="1">
      <c r="A12878" s="270"/>
      <c r="B12878" s="271"/>
      <c r="C12878" s="270"/>
      <c r="D12878" s="272"/>
      <c r="E12878" s="247"/>
      <c r="F12878" s="273"/>
      <c r="G12878" s="661"/>
      <c r="H12878" s="662"/>
    </row>
    <row r="12879" spans="1:8" s="240" customFormat="1">
      <c r="A12879" s="270"/>
      <c r="B12879" s="271"/>
      <c r="C12879" s="270"/>
      <c r="D12879" s="272"/>
      <c r="E12879" s="247"/>
      <c r="F12879" s="273"/>
      <c r="G12879" s="661"/>
      <c r="H12879" s="662"/>
    </row>
    <row r="12880" spans="1:8" s="240" customFormat="1">
      <c r="A12880" s="270"/>
      <c r="B12880" s="271"/>
      <c r="C12880" s="270"/>
      <c r="D12880" s="272"/>
      <c r="E12880" s="247"/>
      <c r="F12880" s="273"/>
      <c r="G12880" s="661"/>
      <c r="H12880" s="662"/>
    </row>
    <row r="12881" spans="1:8" s="240" customFormat="1">
      <c r="A12881" s="270"/>
      <c r="B12881" s="271"/>
      <c r="C12881" s="270"/>
      <c r="D12881" s="272"/>
      <c r="E12881" s="247"/>
      <c r="F12881" s="273"/>
      <c r="G12881" s="661"/>
      <c r="H12881" s="662"/>
    </row>
    <row r="12882" spans="1:8" s="240" customFormat="1">
      <c r="A12882" s="270"/>
      <c r="B12882" s="271"/>
      <c r="C12882" s="270"/>
      <c r="D12882" s="272"/>
      <c r="E12882" s="247"/>
      <c r="F12882" s="273"/>
      <c r="G12882" s="661"/>
      <c r="H12882" s="662"/>
    </row>
    <row r="12883" spans="1:8" s="240" customFormat="1">
      <c r="A12883" s="270"/>
      <c r="B12883" s="271"/>
      <c r="C12883" s="270"/>
      <c r="D12883" s="272"/>
      <c r="E12883" s="247"/>
      <c r="F12883" s="273"/>
      <c r="G12883" s="661"/>
      <c r="H12883" s="662"/>
    </row>
    <row r="12884" spans="1:8" s="240" customFormat="1">
      <c r="A12884" s="270"/>
      <c r="B12884" s="271"/>
      <c r="C12884" s="270"/>
      <c r="D12884" s="272"/>
      <c r="E12884" s="247"/>
      <c r="F12884" s="273"/>
      <c r="G12884" s="661"/>
      <c r="H12884" s="662"/>
    </row>
    <row r="12885" spans="1:8" s="240" customFormat="1">
      <c r="A12885" s="270"/>
      <c r="B12885" s="271"/>
      <c r="C12885" s="270"/>
      <c r="D12885" s="272"/>
      <c r="E12885" s="247"/>
      <c r="F12885" s="273"/>
      <c r="G12885" s="661"/>
      <c r="H12885" s="662"/>
    </row>
    <row r="12886" spans="1:8" s="240" customFormat="1">
      <c r="A12886" s="270"/>
      <c r="B12886" s="271"/>
      <c r="C12886" s="270"/>
      <c r="D12886" s="272"/>
      <c r="E12886" s="247"/>
      <c r="F12886" s="273"/>
      <c r="G12886" s="661"/>
      <c r="H12886" s="662"/>
    </row>
    <row r="12887" spans="1:8" s="240" customFormat="1">
      <c r="A12887" s="270"/>
      <c r="B12887" s="271"/>
      <c r="C12887" s="270"/>
      <c r="D12887" s="272"/>
      <c r="E12887" s="247"/>
      <c r="F12887" s="273"/>
      <c r="G12887" s="661"/>
      <c r="H12887" s="662"/>
    </row>
    <row r="12888" spans="1:8" s="240" customFormat="1">
      <c r="A12888" s="270"/>
      <c r="B12888" s="271"/>
      <c r="C12888" s="270"/>
      <c r="D12888" s="272"/>
      <c r="E12888" s="247"/>
      <c r="F12888" s="273"/>
      <c r="G12888" s="661"/>
      <c r="H12888" s="662"/>
    </row>
    <row r="12889" spans="1:8" s="240" customFormat="1">
      <c r="A12889" s="270"/>
      <c r="B12889" s="271"/>
      <c r="C12889" s="270"/>
      <c r="D12889" s="272"/>
      <c r="E12889" s="247"/>
      <c r="F12889" s="273"/>
      <c r="G12889" s="661"/>
      <c r="H12889" s="662"/>
    </row>
    <row r="12890" spans="1:8" s="240" customFormat="1">
      <c r="A12890" s="270"/>
      <c r="B12890" s="271"/>
      <c r="C12890" s="270"/>
      <c r="D12890" s="272"/>
      <c r="E12890" s="247"/>
      <c r="F12890" s="273"/>
      <c r="G12890" s="661"/>
      <c r="H12890" s="662"/>
    </row>
    <row r="12891" spans="1:8" s="240" customFormat="1">
      <c r="A12891" s="270"/>
      <c r="B12891" s="271"/>
      <c r="C12891" s="270"/>
      <c r="D12891" s="272"/>
      <c r="E12891" s="247"/>
      <c r="F12891" s="273"/>
      <c r="G12891" s="661"/>
      <c r="H12891" s="662"/>
    </row>
    <row r="12892" spans="1:8" s="240" customFormat="1">
      <c r="A12892" s="270"/>
      <c r="B12892" s="271"/>
      <c r="C12892" s="270"/>
      <c r="D12892" s="272"/>
      <c r="E12892" s="247"/>
      <c r="F12892" s="273"/>
      <c r="G12892" s="661"/>
      <c r="H12892" s="662"/>
    </row>
    <row r="12893" spans="1:8" s="240" customFormat="1">
      <c r="A12893" s="270"/>
      <c r="B12893" s="271"/>
      <c r="C12893" s="270"/>
      <c r="D12893" s="272"/>
      <c r="E12893" s="247"/>
      <c r="F12893" s="273"/>
      <c r="G12893" s="661"/>
      <c r="H12893" s="662"/>
    </row>
    <row r="12894" spans="1:8" s="240" customFormat="1">
      <c r="A12894" s="270"/>
      <c r="B12894" s="271"/>
      <c r="C12894" s="270"/>
      <c r="D12894" s="272"/>
      <c r="E12894" s="247"/>
      <c r="F12894" s="273"/>
      <c r="G12894" s="661"/>
      <c r="H12894" s="662"/>
    </row>
    <row r="12895" spans="1:8" s="240" customFormat="1">
      <c r="A12895" s="270"/>
      <c r="B12895" s="271"/>
      <c r="C12895" s="270"/>
      <c r="D12895" s="272"/>
      <c r="E12895" s="247"/>
      <c r="F12895" s="273"/>
      <c r="G12895" s="661"/>
      <c r="H12895" s="662"/>
    </row>
    <row r="12896" spans="1:8" s="240" customFormat="1">
      <c r="A12896" s="270"/>
      <c r="B12896" s="271"/>
      <c r="C12896" s="270"/>
      <c r="D12896" s="272"/>
      <c r="E12896" s="247"/>
      <c r="F12896" s="273"/>
      <c r="G12896" s="661"/>
      <c r="H12896" s="662"/>
    </row>
    <row r="12897" spans="1:8" s="240" customFormat="1">
      <c r="A12897" s="270"/>
      <c r="B12897" s="271"/>
      <c r="C12897" s="270"/>
      <c r="D12897" s="272"/>
      <c r="E12897" s="247"/>
      <c r="F12897" s="273"/>
      <c r="G12897" s="661"/>
      <c r="H12897" s="662"/>
    </row>
    <row r="12898" spans="1:8" s="240" customFormat="1">
      <c r="A12898" s="270"/>
      <c r="B12898" s="271"/>
      <c r="C12898" s="270"/>
      <c r="D12898" s="272"/>
      <c r="E12898" s="247"/>
      <c r="F12898" s="273"/>
      <c r="G12898" s="661"/>
      <c r="H12898" s="662"/>
    </row>
    <row r="12899" spans="1:8" s="240" customFormat="1">
      <c r="A12899" s="270"/>
      <c r="B12899" s="271"/>
      <c r="C12899" s="270"/>
      <c r="D12899" s="272"/>
      <c r="E12899" s="247"/>
      <c r="F12899" s="273"/>
      <c r="G12899" s="661"/>
      <c r="H12899" s="662"/>
    </row>
    <row r="12900" spans="1:8" s="240" customFormat="1">
      <c r="A12900" s="270"/>
      <c r="B12900" s="271"/>
      <c r="C12900" s="270"/>
      <c r="D12900" s="272"/>
      <c r="E12900" s="247"/>
      <c r="F12900" s="273"/>
      <c r="G12900" s="661"/>
      <c r="H12900" s="662"/>
    </row>
    <row r="12901" spans="1:8" s="240" customFormat="1">
      <c r="A12901" s="270"/>
      <c r="B12901" s="271"/>
      <c r="C12901" s="270"/>
      <c r="D12901" s="272"/>
      <c r="E12901" s="247"/>
      <c r="F12901" s="273"/>
      <c r="G12901" s="661"/>
      <c r="H12901" s="662"/>
    </row>
    <row r="12902" spans="1:8" s="240" customFormat="1">
      <c r="A12902" s="270"/>
      <c r="B12902" s="271"/>
      <c r="C12902" s="270"/>
      <c r="D12902" s="272"/>
      <c r="E12902" s="247"/>
      <c r="F12902" s="273"/>
      <c r="G12902" s="661"/>
      <c r="H12902" s="662"/>
    </row>
    <row r="12903" spans="1:8" s="240" customFormat="1">
      <c r="A12903" s="270"/>
      <c r="B12903" s="271"/>
      <c r="C12903" s="270"/>
      <c r="D12903" s="272"/>
      <c r="E12903" s="247"/>
      <c r="F12903" s="273"/>
      <c r="G12903" s="661"/>
      <c r="H12903" s="662"/>
    </row>
    <row r="12904" spans="1:8" s="240" customFormat="1">
      <c r="A12904" s="270"/>
      <c r="B12904" s="271"/>
      <c r="C12904" s="270"/>
      <c r="D12904" s="272"/>
      <c r="E12904" s="247"/>
      <c r="F12904" s="273"/>
      <c r="G12904" s="661"/>
      <c r="H12904" s="662"/>
    </row>
    <row r="12905" spans="1:8" s="240" customFormat="1">
      <c r="A12905" s="270"/>
      <c r="B12905" s="271"/>
      <c r="C12905" s="270"/>
      <c r="D12905" s="272"/>
      <c r="E12905" s="247"/>
      <c r="F12905" s="273"/>
      <c r="G12905" s="661"/>
      <c r="H12905" s="662"/>
    </row>
    <row r="12906" spans="1:8" s="240" customFormat="1">
      <c r="A12906" s="270"/>
      <c r="B12906" s="271"/>
      <c r="C12906" s="270"/>
      <c r="D12906" s="272"/>
      <c r="E12906" s="247"/>
      <c r="F12906" s="273"/>
      <c r="G12906" s="661"/>
      <c r="H12906" s="662"/>
    </row>
    <row r="12907" spans="1:8" s="240" customFormat="1">
      <c r="A12907" s="270"/>
      <c r="B12907" s="271"/>
      <c r="C12907" s="270"/>
      <c r="D12907" s="272"/>
      <c r="E12907" s="247"/>
      <c r="F12907" s="273"/>
      <c r="G12907" s="661"/>
      <c r="H12907" s="662"/>
    </row>
    <row r="12908" spans="1:8" s="240" customFormat="1">
      <c r="A12908" s="270"/>
      <c r="B12908" s="271"/>
      <c r="C12908" s="270"/>
      <c r="D12908" s="272"/>
      <c r="E12908" s="247"/>
      <c r="F12908" s="273"/>
      <c r="G12908" s="661"/>
      <c r="H12908" s="662"/>
    </row>
    <row r="12909" spans="1:8" s="240" customFormat="1">
      <c r="A12909" s="270"/>
      <c r="B12909" s="271"/>
      <c r="C12909" s="270"/>
      <c r="D12909" s="272"/>
      <c r="E12909" s="247"/>
      <c r="F12909" s="273"/>
      <c r="G12909" s="661"/>
      <c r="H12909" s="662"/>
    </row>
    <row r="12910" spans="1:8" s="240" customFormat="1">
      <c r="A12910" s="270"/>
      <c r="B12910" s="271"/>
      <c r="C12910" s="270"/>
      <c r="D12910" s="272"/>
      <c r="E12910" s="247"/>
      <c r="F12910" s="273"/>
      <c r="G12910" s="661"/>
      <c r="H12910" s="662"/>
    </row>
    <row r="12911" spans="1:8" s="240" customFormat="1">
      <c r="A12911" s="270"/>
      <c r="B12911" s="271"/>
      <c r="C12911" s="270"/>
      <c r="D12911" s="272"/>
      <c r="E12911" s="247"/>
      <c r="F12911" s="273"/>
      <c r="G12911" s="661"/>
      <c r="H12911" s="662"/>
    </row>
    <row r="12912" spans="1:8" s="240" customFormat="1">
      <c r="A12912" s="270"/>
      <c r="B12912" s="271"/>
      <c r="C12912" s="270"/>
      <c r="D12912" s="272"/>
      <c r="E12912" s="247"/>
      <c r="F12912" s="273"/>
      <c r="G12912" s="661"/>
      <c r="H12912" s="662"/>
    </row>
    <row r="12913" spans="1:8" s="240" customFormat="1">
      <c r="A12913" s="270"/>
      <c r="B12913" s="271"/>
      <c r="C12913" s="270"/>
      <c r="D12913" s="272"/>
      <c r="E12913" s="247"/>
      <c r="F12913" s="273"/>
      <c r="G12913" s="661"/>
      <c r="H12913" s="662"/>
    </row>
    <row r="12914" spans="1:8" s="240" customFormat="1">
      <c r="A12914" s="270"/>
      <c r="B12914" s="271"/>
      <c r="C12914" s="270"/>
      <c r="D12914" s="272"/>
      <c r="E12914" s="247"/>
      <c r="F12914" s="273"/>
      <c r="G12914" s="661"/>
      <c r="H12914" s="662"/>
    </row>
    <row r="12915" spans="1:8" s="240" customFormat="1">
      <c r="A12915" s="270"/>
      <c r="B12915" s="271"/>
      <c r="C12915" s="270"/>
      <c r="D12915" s="272"/>
      <c r="E12915" s="247"/>
      <c r="F12915" s="273"/>
      <c r="G12915" s="661"/>
      <c r="H12915" s="662"/>
    </row>
    <row r="12916" spans="1:8" s="240" customFormat="1">
      <c r="A12916" s="270"/>
      <c r="B12916" s="271"/>
      <c r="C12916" s="270"/>
      <c r="D12916" s="272"/>
      <c r="E12916" s="247"/>
      <c r="F12916" s="273"/>
      <c r="G12916" s="661"/>
      <c r="H12916" s="662"/>
    </row>
    <row r="12917" spans="1:8" s="240" customFormat="1">
      <c r="A12917" s="270"/>
      <c r="B12917" s="271"/>
      <c r="C12917" s="270"/>
      <c r="D12917" s="272"/>
      <c r="E12917" s="247"/>
      <c r="F12917" s="273"/>
      <c r="G12917" s="661"/>
      <c r="H12917" s="662"/>
    </row>
    <row r="12918" spans="1:8" s="240" customFormat="1">
      <c r="A12918" s="270"/>
      <c r="B12918" s="271"/>
      <c r="C12918" s="270"/>
      <c r="D12918" s="272"/>
      <c r="E12918" s="247"/>
      <c r="F12918" s="273"/>
      <c r="G12918" s="661"/>
      <c r="H12918" s="662"/>
    </row>
    <row r="12919" spans="1:8" s="240" customFormat="1">
      <c r="A12919" s="270"/>
      <c r="B12919" s="271"/>
      <c r="C12919" s="270"/>
      <c r="D12919" s="272"/>
      <c r="E12919" s="247"/>
      <c r="F12919" s="273"/>
      <c r="G12919" s="661"/>
      <c r="H12919" s="662"/>
    </row>
    <row r="12920" spans="1:8" s="240" customFormat="1">
      <c r="A12920" s="270"/>
      <c r="B12920" s="271"/>
      <c r="C12920" s="270"/>
      <c r="D12920" s="272"/>
      <c r="E12920" s="247"/>
      <c r="F12920" s="273"/>
      <c r="G12920" s="661"/>
      <c r="H12920" s="662"/>
    </row>
    <row r="12921" spans="1:8" s="240" customFormat="1">
      <c r="A12921" s="270"/>
      <c r="B12921" s="271"/>
      <c r="C12921" s="270"/>
      <c r="D12921" s="272"/>
      <c r="E12921" s="247"/>
      <c r="F12921" s="273"/>
      <c r="G12921" s="661"/>
      <c r="H12921" s="662"/>
    </row>
    <row r="12922" spans="1:8" s="240" customFormat="1">
      <c r="A12922" s="270"/>
      <c r="B12922" s="271"/>
      <c r="C12922" s="270"/>
      <c r="D12922" s="272"/>
      <c r="E12922" s="247"/>
      <c r="F12922" s="273"/>
      <c r="G12922" s="661"/>
      <c r="H12922" s="662"/>
    </row>
    <row r="12923" spans="1:8" s="240" customFormat="1">
      <c r="A12923" s="270"/>
      <c r="B12923" s="271"/>
      <c r="C12923" s="270"/>
      <c r="D12923" s="272"/>
      <c r="E12923" s="247"/>
      <c r="F12923" s="273"/>
      <c r="G12923" s="661"/>
      <c r="H12923" s="662"/>
    </row>
    <row r="12924" spans="1:8" s="240" customFormat="1">
      <c r="A12924" s="270"/>
      <c r="B12924" s="271"/>
      <c r="C12924" s="270"/>
      <c r="D12924" s="272"/>
      <c r="E12924" s="247"/>
      <c r="F12924" s="273"/>
      <c r="G12924" s="661"/>
      <c r="H12924" s="662"/>
    </row>
    <row r="12925" spans="1:8" s="240" customFormat="1">
      <c r="A12925" s="270"/>
      <c r="B12925" s="271"/>
      <c r="C12925" s="270"/>
      <c r="D12925" s="272"/>
      <c r="E12925" s="247"/>
      <c r="F12925" s="273"/>
      <c r="G12925" s="661"/>
      <c r="H12925" s="662"/>
    </row>
    <row r="12926" spans="1:8" s="240" customFormat="1">
      <c r="A12926" s="270"/>
      <c r="B12926" s="271"/>
      <c r="C12926" s="270"/>
      <c r="D12926" s="272"/>
      <c r="E12926" s="247"/>
      <c r="F12926" s="273"/>
      <c r="G12926" s="661"/>
      <c r="H12926" s="662"/>
    </row>
    <row r="12927" spans="1:8" s="240" customFormat="1">
      <c r="A12927" s="270"/>
      <c r="B12927" s="271"/>
      <c r="C12927" s="270"/>
      <c r="D12927" s="272"/>
      <c r="E12927" s="247"/>
      <c r="F12927" s="273"/>
      <c r="G12927" s="661"/>
      <c r="H12927" s="662"/>
    </row>
    <row r="12928" spans="1:8" s="240" customFormat="1">
      <c r="A12928" s="270"/>
      <c r="B12928" s="271"/>
      <c r="C12928" s="270"/>
      <c r="D12928" s="272"/>
      <c r="E12928" s="247"/>
      <c r="F12928" s="273"/>
      <c r="G12928" s="661"/>
      <c r="H12928" s="662"/>
    </row>
    <row r="12929" spans="1:8" s="240" customFormat="1">
      <c r="A12929" s="270"/>
      <c r="B12929" s="271"/>
      <c r="C12929" s="270"/>
      <c r="D12929" s="272"/>
      <c r="E12929" s="247"/>
      <c r="F12929" s="273"/>
      <c r="G12929" s="661"/>
      <c r="H12929" s="662"/>
    </row>
    <row r="12930" spans="1:8" s="240" customFormat="1">
      <c r="A12930" s="270"/>
      <c r="B12930" s="271"/>
      <c r="C12930" s="270"/>
      <c r="D12930" s="272"/>
      <c r="E12930" s="247"/>
      <c r="F12930" s="273"/>
      <c r="G12930" s="661"/>
      <c r="H12930" s="662"/>
    </row>
    <row r="12931" spans="1:8" s="240" customFormat="1">
      <c r="A12931" s="270"/>
      <c r="B12931" s="271"/>
      <c r="C12931" s="270"/>
      <c r="D12931" s="272"/>
      <c r="E12931" s="247"/>
      <c r="F12931" s="273"/>
      <c r="G12931" s="661"/>
      <c r="H12931" s="662"/>
    </row>
    <row r="12932" spans="1:8" s="240" customFormat="1">
      <c r="A12932" s="270"/>
      <c r="B12932" s="271"/>
      <c r="C12932" s="270"/>
      <c r="D12932" s="272"/>
      <c r="E12932" s="247"/>
      <c r="F12932" s="273"/>
      <c r="G12932" s="661"/>
      <c r="H12932" s="662"/>
    </row>
    <row r="12933" spans="1:8" s="240" customFormat="1">
      <c r="A12933" s="270"/>
      <c r="B12933" s="271"/>
      <c r="C12933" s="270"/>
      <c r="D12933" s="272"/>
      <c r="E12933" s="247"/>
      <c r="F12933" s="273"/>
      <c r="G12933" s="661"/>
      <c r="H12933" s="662"/>
    </row>
    <row r="12934" spans="1:8" s="240" customFormat="1">
      <c r="A12934" s="270"/>
      <c r="B12934" s="271"/>
      <c r="C12934" s="270"/>
      <c r="D12934" s="272"/>
      <c r="E12934" s="247"/>
      <c r="F12934" s="273"/>
      <c r="G12934" s="661"/>
      <c r="H12934" s="662"/>
    </row>
    <row r="12935" spans="1:8" s="240" customFormat="1">
      <c r="A12935" s="270"/>
      <c r="B12935" s="271"/>
      <c r="C12935" s="270"/>
      <c r="D12935" s="272"/>
      <c r="E12935" s="247"/>
      <c r="F12935" s="273"/>
      <c r="G12935" s="661"/>
      <c r="H12935" s="662"/>
    </row>
    <row r="12936" spans="1:8" s="240" customFormat="1">
      <c r="A12936" s="270"/>
      <c r="B12936" s="271"/>
      <c r="C12936" s="270"/>
      <c r="D12936" s="272"/>
      <c r="E12936" s="247"/>
      <c r="F12936" s="273"/>
      <c r="G12936" s="661"/>
      <c r="H12936" s="662"/>
    </row>
    <row r="12937" spans="1:8" s="240" customFormat="1">
      <c r="A12937" s="270"/>
      <c r="B12937" s="271"/>
      <c r="C12937" s="270"/>
      <c r="D12937" s="272"/>
      <c r="E12937" s="247"/>
      <c r="F12937" s="273"/>
      <c r="G12937" s="661"/>
      <c r="H12937" s="662"/>
    </row>
    <row r="12938" spans="1:8" s="240" customFormat="1">
      <c r="A12938" s="270"/>
      <c r="B12938" s="271"/>
      <c r="C12938" s="270"/>
      <c r="D12938" s="272"/>
      <c r="E12938" s="247"/>
      <c r="F12938" s="273"/>
      <c r="G12938" s="661"/>
      <c r="H12938" s="662"/>
    </row>
    <row r="12939" spans="1:8" s="240" customFormat="1">
      <c r="A12939" s="270"/>
      <c r="B12939" s="271"/>
      <c r="C12939" s="270"/>
      <c r="D12939" s="272"/>
      <c r="E12939" s="247"/>
      <c r="F12939" s="273"/>
      <c r="G12939" s="661"/>
      <c r="H12939" s="662"/>
    </row>
    <row r="12940" spans="1:8" s="240" customFormat="1">
      <c r="A12940" s="270"/>
      <c r="B12940" s="271"/>
      <c r="C12940" s="270"/>
      <c r="D12940" s="272"/>
      <c r="E12940" s="247"/>
      <c r="F12940" s="273"/>
      <c r="G12940" s="661"/>
      <c r="H12940" s="662"/>
    </row>
    <row r="12941" spans="1:8" s="240" customFormat="1">
      <c r="A12941" s="270"/>
      <c r="B12941" s="271"/>
      <c r="C12941" s="270"/>
      <c r="D12941" s="272"/>
      <c r="E12941" s="247"/>
      <c r="F12941" s="273"/>
      <c r="G12941" s="661"/>
      <c r="H12941" s="662"/>
    </row>
    <row r="12942" spans="1:8" s="240" customFormat="1">
      <c r="A12942" s="270"/>
      <c r="B12942" s="271"/>
      <c r="C12942" s="270"/>
      <c r="D12942" s="272"/>
      <c r="E12942" s="247"/>
      <c r="F12942" s="273"/>
      <c r="G12942" s="661"/>
      <c r="H12942" s="662"/>
    </row>
    <row r="12943" spans="1:8" s="240" customFormat="1">
      <c r="A12943" s="270"/>
      <c r="B12943" s="271"/>
      <c r="C12943" s="270"/>
      <c r="D12943" s="272"/>
      <c r="E12943" s="247"/>
      <c r="F12943" s="273"/>
      <c r="G12943" s="661"/>
      <c r="H12943" s="662"/>
    </row>
    <row r="12944" spans="1:8" s="240" customFormat="1">
      <c r="A12944" s="270"/>
      <c r="B12944" s="271"/>
      <c r="C12944" s="270"/>
      <c r="D12944" s="272"/>
      <c r="E12944" s="247"/>
      <c r="F12944" s="273"/>
      <c r="G12944" s="661"/>
      <c r="H12944" s="662"/>
    </row>
    <row r="12945" spans="1:8" s="240" customFormat="1">
      <c r="A12945" s="270"/>
      <c r="B12945" s="271"/>
      <c r="C12945" s="270"/>
      <c r="D12945" s="272"/>
      <c r="E12945" s="247"/>
      <c r="F12945" s="273"/>
      <c r="G12945" s="661"/>
      <c r="H12945" s="662"/>
    </row>
    <row r="12946" spans="1:8" s="240" customFormat="1">
      <c r="A12946" s="270"/>
      <c r="B12946" s="271"/>
      <c r="C12946" s="270"/>
      <c r="D12946" s="272"/>
      <c r="E12946" s="247"/>
      <c r="F12946" s="273"/>
      <c r="G12946" s="661"/>
      <c r="H12946" s="662"/>
    </row>
    <row r="12947" spans="1:8" s="240" customFormat="1">
      <c r="A12947" s="270"/>
      <c r="B12947" s="271"/>
      <c r="C12947" s="270"/>
      <c r="D12947" s="272"/>
      <c r="E12947" s="247"/>
      <c r="F12947" s="273"/>
      <c r="G12947" s="661"/>
      <c r="H12947" s="662"/>
    </row>
    <row r="12948" spans="1:8" s="240" customFormat="1">
      <c r="A12948" s="270"/>
      <c r="B12948" s="271"/>
      <c r="C12948" s="270"/>
      <c r="D12948" s="272"/>
      <c r="E12948" s="247"/>
      <c r="F12948" s="273"/>
      <c r="G12948" s="661"/>
      <c r="H12948" s="662"/>
    </row>
    <row r="12949" spans="1:8" s="240" customFormat="1">
      <c r="A12949" s="270"/>
      <c r="B12949" s="271"/>
      <c r="C12949" s="270"/>
      <c r="D12949" s="272"/>
      <c r="E12949" s="247"/>
      <c r="F12949" s="273"/>
      <c r="G12949" s="661"/>
      <c r="H12949" s="662"/>
    </row>
    <row r="12950" spans="1:8" s="240" customFormat="1">
      <c r="A12950" s="270"/>
      <c r="B12950" s="271"/>
      <c r="C12950" s="270"/>
      <c r="D12950" s="272"/>
      <c r="E12950" s="247"/>
      <c r="F12950" s="273"/>
      <c r="G12950" s="661"/>
      <c r="H12950" s="662"/>
    </row>
    <row r="12951" spans="1:8" s="240" customFormat="1">
      <c r="A12951" s="270"/>
      <c r="B12951" s="271"/>
      <c r="C12951" s="270"/>
      <c r="D12951" s="272"/>
      <c r="E12951" s="247"/>
      <c r="F12951" s="273"/>
      <c r="G12951" s="661"/>
      <c r="H12951" s="662"/>
    </row>
    <row r="12952" spans="1:8" s="240" customFormat="1">
      <c r="A12952" s="270"/>
      <c r="B12952" s="271"/>
      <c r="C12952" s="270"/>
      <c r="D12952" s="272"/>
      <c r="E12952" s="247"/>
      <c r="F12952" s="273"/>
      <c r="G12952" s="661"/>
      <c r="H12952" s="662"/>
    </row>
    <row r="12953" spans="1:8" s="240" customFormat="1">
      <c r="A12953" s="270"/>
      <c r="B12953" s="271"/>
      <c r="C12953" s="270"/>
      <c r="D12953" s="272"/>
      <c r="E12953" s="247"/>
      <c r="F12953" s="273"/>
      <c r="G12953" s="661"/>
      <c r="H12953" s="662"/>
    </row>
    <row r="12954" spans="1:8" s="240" customFormat="1">
      <c r="A12954" s="270"/>
      <c r="B12954" s="271"/>
      <c r="C12954" s="270"/>
      <c r="D12954" s="272"/>
      <c r="E12954" s="247"/>
      <c r="F12954" s="273"/>
      <c r="G12954" s="661"/>
      <c r="H12954" s="662"/>
    </row>
    <row r="12955" spans="1:8" s="240" customFormat="1">
      <c r="A12955" s="270"/>
      <c r="B12955" s="271"/>
      <c r="C12955" s="270"/>
      <c r="D12955" s="272"/>
      <c r="E12955" s="247"/>
      <c r="F12955" s="273"/>
      <c r="G12955" s="661"/>
      <c r="H12955" s="662"/>
    </row>
    <row r="12956" spans="1:8" s="240" customFormat="1">
      <c r="A12956" s="270"/>
      <c r="B12956" s="271"/>
      <c r="C12956" s="270"/>
      <c r="D12956" s="272"/>
      <c r="E12956" s="247"/>
      <c r="F12956" s="273"/>
      <c r="G12956" s="661"/>
      <c r="H12956" s="662"/>
    </row>
    <row r="12957" spans="1:8" s="240" customFormat="1">
      <c r="A12957" s="270"/>
      <c r="B12957" s="271"/>
      <c r="C12957" s="270"/>
      <c r="D12957" s="272"/>
      <c r="E12957" s="247"/>
      <c r="F12957" s="273"/>
      <c r="G12957" s="661"/>
      <c r="H12957" s="662"/>
    </row>
    <row r="12958" spans="1:8" s="240" customFormat="1">
      <c r="A12958" s="270"/>
      <c r="B12958" s="271"/>
      <c r="C12958" s="270"/>
      <c r="D12958" s="272"/>
      <c r="E12958" s="247"/>
      <c r="F12958" s="273"/>
      <c r="G12958" s="661"/>
      <c r="H12958" s="662"/>
    </row>
    <row r="12959" spans="1:8" s="240" customFormat="1">
      <c r="A12959" s="270"/>
      <c r="B12959" s="271"/>
      <c r="C12959" s="270"/>
      <c r="D12959" s="272"/>
      <c r="E12959" s="247"/>
      <c r="F12959" s="273"/>
      <c r="G12959" s="661"/>
      <c r="H12959" s="662"/>
    </row>
    <row r="12960" spans="1:8" s="240" customFormat="1">
      <c r="A12960" s="270"/>
      <c r="B12960" s="271"/>
      <c r="C12960" s="270"/>
      <c r="D12960" s="272"/>
      <c r="E12960" s="247"/>
      <c r="F12960" s="273"/>
      <c r="G12960" s="661"/>
      <c r="H12960" s="662"/>
    </row>
    <row r="12961" spans="1:8" s="240" customFormat="1">
      <c r="A12961" s="270"/>
      <c r="B12961" s="271"/>
      <c r="C12961" s="270"/>
      <c r="D12961" s="272"/>
      <c r="E12961" s="247"/>
      <c r="F12961" s="273"/>
      <c r="G12961" s="661"/>
      <c r="H12961" s="662"/>
    </row>
    <row r="12962" spans="1:8" s="240" customFormat="1">
      <c r="A12962" s="270"/>
      <c r="B12962" s="271"/>
      <c r="C12962" s="270"/>
      <c r="D12962" s="272"/>
      <c r="E12962" s="247"/>
      <c r="F12962" s="273"/>
      <c r="G12962" s="661"/>
      <c r="H12962" s="662"/>
    </row>
    <row r="12963" spans="1:8" s="240" customFormat="1">
      <c r="A12963" s="270"/>
      <c r="B12963" s="271"/>
      <c r="C12963" s="270"/>
      <c r="D12963" s="272"/>
      <c r="E12963" s="247"/>
      <c r="F12963" s="273"/>
      <c r="G12963" s="661"/>
      <c r="H12963" s="662"/>
    </row>
    <row r="12964" spans="1:8" s="240" customFormat="1">
      <c r="A12964" s="270"/>
      <c r="B12964" s="271"/>
      <c r="C12964" s="270"/>
      <c r="D12964" s="272"/>
      <c r="E12964" s="247"/>
      <c r="F12964" s="273"/>
      <c r="G12964" s="661"/>
      <c r="H12964" s="662"/>
    </row>
    <row r="12965" spans="1:8" s="240" customFormat="1">
      <c r="A12965" s="270"/>
      <c r="B12965" s="271"/>
      <c r="C12965" s="270"/>
      <c r="D12965" s="272"/>
      <c r="E12965" s="247"/>
      <c r="F12965" s="273"/>
      <c r="G12965" s="661"/>
      <c r="H12965" s="662"/>
    </row>
    <row r="12966" spans="1:8" s="240" customFormat="1">
      <c r="A12966" s="270"/>
      <c r="B12966" s="271"/>
      <c r="C12966" s="270"/>
      <c r="D12966" s="272"/>
      <c r="E12966" s="247"/>
      <c r="F12966" s="273"/>
      <c r="G12966" s="661"/>
      <c r="H12966" s="662"/>
    </row>
    <row r="12967" spans="1:8" s="240" customFormat="1">
      <c r="A12967" s="270"/>
      <c r="B12967" s="271"/>
      <c r="C12967" s="270"/>
      <c r="D12967" s="272"/>
      <c r="E12967" s="247"/>
      <c r="F12967" s="273"/>
      <c r="G12967" s="661"/>
      <c r="H12967" s="662"/>
    </row>
    <row r="12968" spans="1:8" s="240" customFormat="1">
      <c r="A12968" s="270"/>
      <c r="B12968" s="271"/>
      <c r="C12968" s="270"/>
      <c r="D12968" s="272"/>
      <c r="E12968" s="247"/>
      <c r="F12968" s="273"/>
      <c r="G12968" s="661"/>
      <c r="H12968" s="662"/>
    </row>
    <row r="12969" spans="1:8" s="240" customFormat="1">
      <c r="A12969" s="270"/>
      <c r="B12969" s="271"/>
      <c r="C12969" s="270"/>
      <c r="D12969" s="272"/>
      <c r="E12969" s="247"/>
      <c r="F12969" s="273"/>
      <c r="G12969" s="661"/>
      <c r="H12969" s="662"/>
    </row>
    <row r="12970" spans="1:8" s="240" customFormat="1">
      <c r="A12970" s="270"/>
      <c r="B12970" s="271"/>
      <c r="C12970" s="270"/>
      <c r="D12970" s="272"/>
      <c r="E12970" s="247"/>
      <c r="F12970" s="273"/>
      <c r="G12970" s="661"/>
      <c r="H12970" s="662"/>
    </row>
    <row r="12971" spans="1:8" s="240" customFormat="1">
      <c r="A12971" s="270"/>
      <c r="B12971" s="271"/>
      <c r="C12971" s="270"/>
      <c r="D12971" s="272"/>
      <c r="E12971" s="247"/>
      <c r="F12971" s="273"/>
      <c r="G12971" s="661"/>
      <c r="H12971" s="662"/>
    </row>
    <row r="12972" spans="1:8" s="240" customFormat="1">
      <c r="A12972" s="270"/>
      <c r="B12972" s="271"/>
      <c r="C12972" s="270"/>
      <c r="D12972" s="272"/>
      <c r="E12972" s="247"/>
      <c r="F12972" s="273"/>
      <c r="G12972" s="661"/>
      <c r="H12972" s="662"/>
    </row>
    <row r="12973" spans="1:8" s="240" customFormat="1">
      <c r="A12973" s="270"/>
      <c r="B12973" s="271"/>
      <c r="C12973" s="270"/>
      <c r="D12973" s="272"/>
      <c r="E12973" s="247"/>
      <c r="F12973" s="273"/>
      <c r="G12973" s="661"/>
      <c r="H12973" s="662"/>
    </row>
    <row r="12974" spans="1:8" s="240" customFormat="1">
      <c r="A12974" s="270"/>
      <c r="B12974" s="271"/>
      <c r="C12974" s="270"/>
      <c r="D12974" s="272"/>
      <c r="E12974" s="247"/>
      <c r="F12974" s="273"/>
      <c r="G12974" s="661"/>
      <c r="H12974" s="662"/>
    </row>
    <row r="12975" spans="1:8" s="240" customFormat="1">
      <c r="A12975" s="270"/>
      <c r="B12975" s="271"/>
      <c r="C12975" s="270"/>
      <c r="D12975" s="272"/>
      <c r="E12975" s="247"/>
      <c r="F12975" s="273"/>
      <c r="G12975" s="661"/>
      <c r="H12975" s="662"/>
    </row>
    <row r="12976" spans="1:8" s="240" customFormat="1">
      <c r="A12976" s="270"/>
      <c r="B12976" s="271"/>
      <c r="C12976" s="270"/>
      <c r="D12976" s="272"/>
      <c r="E12976" s="247"/>
      <c r="F12976" s="273"/>
      <c r="G12976" s="661"/>
      <c r="H12976" s="662"/>
    </row>
    <row r="12977" spans="1:8" s="240" customFormat="1">
      <c r="A12977" s="270"/>
      <c r="B12977" s="271"/>
      <c r="C12977" s="270"/>
      <c r="D12977" s="272"/>
      <c r="E12977" s="247"/>
      <c r="F12977" s="273"/>
      <c r="G12977" s="661"/>
      <c r="H12977" s="662"/>
    </row>
    <row r="12978" spans="1:8" s="240" customFormat="1">
      <c r="A12978" s="270"/>
      <c r="B12978" s="271"/>
      <c r="C12978" s="270"/>
      <c r="D12978" s="272"/>
      <c r="E12978" s="247"/>
      <c r="F12978" s="273"/>
      <c r="G12978" s="661"/>
      <c r="H12978" s="662"/>
    </row>
    <row r="12979" spans="1:8" s="240" customFormat="1">
      <c r="A12979" s="270"/>
      <c r="B12979" s="271"/>
      <c r="C12979" s="270"/>
      <c r="D12979" s="272"/>
      <c r="E12979" s="247"/>
      <c r="F12979" s="273"/>
      <c r="G12979" s="661"/>
      <c r="H12979" s="662"/>
    </row>
    <row r="12980" spans="1:8" s="240" customFormat="1">
      <c r="A12980" s="270"/>
      <c r="B12980" s="271"/>
      <c r="C12980" s="270"/>
      <c r="D12980" s="272"/>
      <c r="E12980" s="247"/>
      <c r="F12980" s="273"/>
      <c r="G12980" s="661"/>
      <c r="H12980" s="662"/>
    </row>
    <row r="12981" spans="1:8" s="240" customFormat="1">
      <c r="A12981" s="270"/>
      <c r="B12981" s="271"/>
      <c r="C12981" s="270"/>
      <c r="D12981" s="272"/>
      <c r="E12981" s="247"/>
      <c r="F12981" s="273"/>
      <c r="G12981" s="661"/>
      <c r="H12981" s="662"/>
    </row>
    <row r="12982" spans="1:8" s="240" customFormat="1">
      <c r="A12982" s="270"/>
      <c r="B12982" s="271"/>
      <c r="C12982" s="270"/>
      <c r="D12982" s="272"/>
      <c r="E12982" s="247"/>
      <c r="F12982" s="273"/>
      <c r="G12982" s="661"/>
      <c r="H12982" s="662"/>
    </row>
    <row r="12983" spans="1:8" s="240" customFormat="1">
      <c r="A12983" s="270"/>
      <c r="B12983" s="271"/>
      <c r="C12983" s="270"/>
      <c r="D12983" s="272"/>
      <c r="E12983" s="247"/>
      <c r="F12983" s="273"/>
      <c r="G12983" s="661"/>
      <c r="H12983" s="662"/>
    </row>
    <row r="12984" spans="1:8" s="240" customFormat="1">
      <c r="A12984" s="270"/>
      <c r="B12984" s="271"/>
      <c r="C12984" s="270"/>
      <c r="D12984" s="272"/>
      <c r="E12984" s="247"/>
      <c r="F12984" s="273"/>
      <c r="G12984" s="661"/>
      <c r="H12984" s="662"/>
    </row>
    <row r="12985" spans="1:8" s="240" customFormat="1">
      <c r="A12985" s="270"/>
      <c r="B12985" s="271"/>
      <c r="C12985" s="270"/>
      <c r="D12985" s="272"/>
      <c r="E12985" s="247"/>
      <c r="F12985" s="273"/>
      <c r="G12985" s="661"/>
      <c r="H12985" s="662"/>
    </row>
    <row r="12986" spans="1:8" s="240" customFormat="1">
      <c r="A12986" s="270"/>
      <c r="B12986" s="271"/>
      <c r="C12986" s="270"/>
      <c r="D12986" s="272"/>
      <c r="E12986" s="247"/>
      <c r="F12986" s="273"/>
      <c r="G12986" s="661"/>
      <c r="H12986" s="662"/>
    </row>
    <row r="12987" spans="1:8" s="240" customFormat="1">
      <c r="A12987" s="270"/>
      <c r="B12987" s="271"/>
      <c r="C12987" s="270"/>
      <c r="D12987" s="272"/>
      <c r="E12987" s="247"/>
      <c r="F12987" s="273"/>
      <c r="G12987" s="661"/>
      <c r="H12987" s="662"/>
    </row>
    <row r="12988" spans="1:8" s="240" customFormat="1">
      <c r="A12988" s="270"/>
      <c r="B12988" s="271"/>
      <c r="C12988" s="270"/>
      <c r="D12988" s="272"/>
      <c r="E12988" s="247"/>
      <c r="F12988" s="273"/>
      <c r="G12988" s="661"/>
      <c r="H12988" s="662"/>
    </row>
    <row r="12989" spans="1:8" s="240" customFormat="1">
      <c r="A12989" s="270"/>
      <c r="B12989" s="271"/>
      <c r="C12989" s="270"/>
      <c r="D12989" s="272"/>
      <c r="E12989" s="247"/>
      <c r="F12989" s="273"/>
      <c r="G12989" s="661"/>
      <c r="H12989" s="662"/>
    </row>
    <row r="12990" spans="1:8" s="240" customFormat="1">
      <c r="A12990" s="270"/>
      <c r="B12990" s="271"/>
      <c r="C12990" s="270"/>
      <c r="D12990" s="272"/>
      <c r="E12990" s="247"/>
      <c r="F12990" s="273"/>
      <c r="G12990" s="661"/>
      <c r="H12990" s="662"/>
    </row>
    <row r="12991" spans="1:8" s="240" customFormat="1">
      <c r="A12991" s="270"/>
      <c r="B12991" s="271"/>
      <c r="C12991" s="270"/>
      <c r="D12991" s="272"/>
      <c r="E12991" s="247"/>
      <c r="F12991" s="273"/>
      <c r="G12991" s="661"/>
      <c r="H12991" s="662"/>
    </row>
    <row r="12992" spans="1:8" s="240" customFormat="1">
      <c r="A12992" s="270"/>
      <c r="B12992" s="271"/>
      <c r="C12992" s="270"/>
      <c r="D12992" s="272"/>
      <c r="E12992" s="247"/>
      <c r="F12992" s="273"/>
      <c r="G12992" s="661"/>
      <c r="H12992" s="662"/>
    </row>
    <row r="12993" spans="1:8" s="240" customFormat="1">
      <c r="A12993" s="270"/>
      <c r="B12993" s="271"/>
      <c r="C12993" s="270"/>
      <c r="D12993" s="272"/>
      <c r="E12993" s="247"/>
      <c r="F12993" s="273"/>
      <c r="G12993" s="661"/>
      <c r="H12993" s="662"/>
    </row>
    <row r="12994" spans="1:8" s="240" customFormat="1">
      <c r="A12994" s="270"/>
      <c r="B12994" s="271"/>
      <c r="C12994" s="270"/>
      <c r="D12994" s="272"/>
      <c r="E12994" s="247"/>
      <c r="F12994" s="273"/>
      <c r="G12994" s="661"/>
      <c r="H12994" s="662"/>
    </row>
    <row r="12995" spans="1:8" s="240" customFormat="1">
      <c r="A12995" s="270"/>
      <c r="B12995" s="271"/>
      <c r="C12995" s="270"/>
      <c r="D12995" s="272"/>
      <c r="E12995" s="247"/>
      <c r="F12995" s="273"/>
      <c r="G12995" s="661"/>
      <c r="H12995" s="662"/>
    </row>
    <row r="12996" spans="1:8" s="240" customFormat="1">
      <c r="A12996" s="270"/>
      <c r="B12996" s="271"/>
      <c r="C12996" s="270"/>
      <c r="D12996" s="272"/>
      <c r="E12996" s="247"/>
      <c r="F12996" s="273"/>
      <c r="G12996" s="661"/>
      <c r="H12996" s="662"/>
    </row>
    <row r="12997" spans="1:8" s="240" customFormat="1">
      <c r="A12997" s="270"/>
      <c r="B12997" s="271"/>
      <c r="C12997" s="270"/>
      <c r="D12997" s="272"/>
      <c r="E12997" s="247"/>
      <c r="F12997" s="273"/>
      <c r="G12997" s="661"/>
      <c r="H12997" s="662"/>
    </row>
    <row r="12998" spans="1:8" s="240" customFormat="1">
      <c r="A12998" s="270"/>
      <c r="B12998" s="271"/>
      <c r="C12998" s="270"/>
      <c r="D12998" s="272"/>
      <c r="E12998" s="247"/>
      <c r="F12998" s="273"/>
      <c r="G12998" s="661"/>
      <c r="H12998" s="662"/>
    </row>
    <row r="12999" spans="1:8" s="240" customFormat="1">
      <c r="A12999" s="270"/>
      <c r="B12999" s="271"/>
      <c r="C12999" s="270"/>
      <c r="D12999" s="272"/>
      <c r="E12999" s="247"/>
      <c r="F12999" s="273"/>
      <c r="G12999" s="661"/>
      <c r="H12999" s="662"/>
    </row>
    <row r="13000" spans="1:8" s="240" customFormat="1">
      <c r="A13000" s="270"/>
      <c r="B13000" s="271"/>
      <c r="C13000" s="270"/>
      <c r="D13000" s="272"/>
      <c r="E13000" s="247"/>
      <c r="F13000" s="273"/>
      <c r="G13000" s="661"/>
      <c r="H13000" s="662"/>
    </row>
    <row r="13001" spans="1:8" s="240" customFormat="1">
      <c r="A13001" s="270"/>
      <c r="B13001" s="271"/>
      <c r="C13001" s="270"/>
      <c r="D13001" s="272"/>
      <c r="E13001" s="247"/>
      <c r="F13001" s="273"/>
      <c r="G13001" s="661"/>
      <c r="H13001" s="662"/>
    </row>
    <row r="13002" spans="1:8" s="240" customFormat="1">
      <c r="A13002" s="270"/>
      <c r="B13002" s="271"/>
      <c r="C13002" s="270"/>
      <c r="D13002" s="272"/>
      <c r="E13002" s="247"/>
      <c r="F13002" s="273"/>
      <c r="G13002" s="661"/>
      <c r="H13002" s="662"/>
    </row>
    <row r="13003" spans="1:8" s="240" customFormat="1">
      <c r="A13003" s="270"/>
      <c r="B13003" s="271"/>
      <c r="C13003" s="270"/>
      <c r="D13003" s="272"/>
      <c r="E13003" s="247"/>
      <c r="F13003" s="273"/>
      <c r="G13003" s="661"/>
      <c r="H13003" s="662"/>
    </row>
    <row r="13004" spans="1:8" s="240" customFormat="1">
      <c r="A13004" s="270"/>
      <c r="B13004" s="271"/>
      <c r="C13004" s="270"/>
      <c r="D13004" s="272"/>
      <c r="E13004" s="247"/>
      <c r="F13004" s="273"/>
      <c r="G13004" s="661"/>
      <c r="H13004" s="662"/>
    </row>
    <row r="13005" spans="1:8" s="240" customFormat="1">
      <c r="A13005" s="270"/>
      <c r="B13005" s="271"/>
      <c r="C13005" s="270"/>
      <c r="D13005" s="272"/>
      <c r="E13005" s="247"/>
      <c r="F13005" s="273"/>
      <c r="G13005" s="661"/>
      <c r="H13005" s="662"/>
    </row>
    <row r="13006" spans="1:8" s="240" customFormat="1">
      <c r="A13006" s="270"/>
      <c r="B13006" s="271"/>
      <c r="C13006" s="270"/>
      <c r="D13006" s="272"/>
      <c r="E13006" s="247"/>
      <c r="F13006" s="273"/>
      <c r="G13006" s="661"/>
      <c r="H13006" s="662"/>
    </row>
    <row r="13007" spans="1:8" s="240" customFormat="1">
      <c r="A13007" s="270"/>
      <c r="B13007" s="271"/>
      <c r="C13007" s="270"/>
      <c r="D13007" s="272"/>
      <c r="E13007" s="247"/>
      <c r="F13007" s="273"/>
      <c r="G13007" s="661"/>
      <c r="H13007" s="662"/>
    </row>
    <row r="13008" spans="1:8" s="240" customFormat="1">
      <c r="A13008" s="270"/>
      <c r="B13008" s="271"/>
      <c r="C13008" s="270"/>
      <c r="D13008" s="272"/>
      <c r="E13008" s="247"/>
      <c r="F13008" s="273"/>
      <c r="G13008" s="661"/>
      <c r="H13008" s="662"/>
    </row>
    <row r="13009" spans="1:8" s="240" customFormat="1">
      <c r="A13009" s="270"/>
      <c r="B13009" s="271"/>
      <c r="C13009" s="270"/>
      <c r="D13009" s="272"/>
      <c r="E13009" s="247"/>
      <c r="F13009" s="273"/>
      <c r="G13009" s="661"/>
      <c r="H13009" s="662"/>
    </row>
    <row r="13010" spans="1:8" s="240" customFormat="1">
      <c r="A13010" s="270"/>
      <c r="B13010" s="271"/>
      <c r="C13010" s="270"/>
      <c r="D13010" s="272"/>
      <c r="E13010" s="247"/>
      <c r="F13010" s="273"/>
      <c r="G13010" s="661"/>
      <c r="H13010" s="662"/>
    </row>
    <row r="13011" spans="1:8" s="240" customFormat="1">
      <c r="A13011" s="270"/>
      <c r="B13011" s="271"/>
      <c r="C13011" s="270"/>
      <c r="D13011" s="272"/>
      <c r="E13011" s="247"/>
      <c r="F13011" s="273"/>
      <c r="G13011" s="661"/>
      <c r="H13011" s="662"/>
    </row>
    <row r="13012" spans="1:8" s="240" customFormat="1">
      <c r="A13012" s="270"/>
      <c r="B13012" s="271"/>
      <c r="C13012" s="270"/>
      <c r="D13012" s="272"/>
      <c r="E13012" s="247"/>
      <c r="F13012" s="273"/>
      <c r="G13012" s="661"/>
      <c r="H13012" s="662"/>
    </row>
    <row r="13013" spans="1:8" s="240" customFormat="1">
      <c r="A13013" s="270"/>
      <c r="B13013" s="271"/>
      <c r="C13013" s="270"/>
      <c r="D13013" s="272"/>
      <c r="E13013" s="247"/>
      <c r="F13013" s="273"/>
      <c r="G13013" s="661"/>
      <c r="H13013" s="662"/>
    </row>
    <row r="13014" spans="1:8" s="240" customFormat="1">
      <c r="A13014" s="270"/>
      <c r="B13014" s="271"/>
      <c r="C13014" s="270"/>
      <c r="D13014" s="272"/>
      <c r="E13014" s="247"/>
      <c r="F13014" s="273"/>
      <c r="G13014" s="661"/>
      <c r="H13014" s="662"/>
    </row>
    <row r="13015" spans="1:8" s="240" customFormat="1">
      <c r="A13015" s="270"/>
      <c r="B13015" s="271"/>
      <c r="C13015" s="270"/>
      <c r="D13015" s="272"/>
      <c r="E13015" s="247"/>
      <c r="F13015" s="273"/>
      <c r="G13015" s="661"/>
      <c r="H13015" s="662"/>
    </row>
    <row r="13016" spans="1:8" s="240" customFormat="1">
      <c r="A13016" s="270"/>
      <c r="B13016" s="271"/>
      <c r="C13016" s="270"/>
      <c r="D13016" s="272"/>
      <c r="E13016" s="247"/>
      <c r="F13016" s="273"/>
      <c r="G13016" s="661"/>
      <c r="H13016" s="662"/>
    </row>
    <row r="13017" spans="1:8" s="240" customFormat="1">
      <c r="A13017" s="270"/>
      <c r="B13017" s="271"/>
      <c r="C13017" s="270"/>
      <c r="D13017" s="272"/>
      <c r="E13017" s="247"/>
      <c r="F13017" s="273"/>
      <c r="G13017" s="661"/>
      <c r="H13017" s="662"/>
    </row>
    <row r="13018" spans="1:8" s="240" customFormat="1">
      <c r="A13018" s="270"/>
      <c r="B13018" s="271"/>
      <c r="C13018" s="270"/>
      <c r="D13018" s="272"/>
      <c r="E13018" s="247"/>
      <c r="F13018" s="273"/>
      <c r="G13018" s="661"/>
      <c r="H13018" s="662"/>
    </row>
    <row r="13019" spans="1:8" s="240" customFormat="1">
      <c r="A13019" s="270"/>
      <c r="B13019" s="271"/>
      <c r="C13019" s="270"/>
      <c r="D13019" s="272"/>
      <c r="E13019" s="247"/>
      <c r="F13019" s="273"/>
      <c r="G13019" s="661"/>
      <c r="H13019" s="662"/>
    </row>
    <row r="13020" spans="1:8" s="240" customFormat="1">
      <c r="A13020" s="270"/>
      <c r="B13020" s="271"/>
      <c r="C13020" s="270"/>
      <c r="D13020" s="272"/>
      <c r="E13020" s="247"/>
      <c r="F13020" s="273"/>
      <c r="G13020" s="661"/>
      <c r="H13020" s="662"/>
    </row>
    <row r="13021" spans="1:8" s="240" customFormat="1">
      <c r="A13021" s="270"/>
      <c r="B13021" s="271"/>
      <c r="C13021" s="270"/>
      <c r="D13021" s="272"/>
      <c r="E13021" s="247"/>
      <c r="F13021" s="273"/>
      <c r="G13021" s="661"/>
      <c r="H13021" s="662"/>
    </row>
    <row r="13022" spans="1:8" s="240" customFormat="1">
      <c r="A13022" s="270"/>
      <c r="B13022" s="271"/>
      <c r="C13022" s="270"/>
      <c r="D13022" s="272"/>
      <c r="E13022" s="247"/>
      <c r="F13022" s="273"/>
      <c r="G13022" s="661"/>
      <c r="H13022" s="662"/>
    </row>
    <row r="13023" spans="1:8" s="240" customFormat="1">
      <c r="A13023" s="270"/>
      <c r="B13023" s="271"/>
      <c r="C13023" s="270"/>
      <c r="D13023" s="272"/>
      <c r="E13023" s="247"/>
      <c r="F13023" s="273"/>
      <c r="G13023" s="661"/>
      <c r="H13023" s="662"/>
    </row>
    <row r="13024" spans="1:8" s="240" customFormat="1">
      <c r="A13024" s="270"/>
      <c r="B13024" s="271"/>
      <c r="C13024" s="270"/>
      <c r="D13024" s="272"/>
      <c r="E13024" s="247"/>
      <c r="F13024" s="273"/>
      <c r="G13024" s="661"/>
      <c r="H13024" s="662"/>
    </row>
    <row r="13025" spans="1:8" s="240" customFormat="1">
      <c r="A13025" s="270"/>
      <c r="B13025" s="271"/>
      <c r="C13025" s="270"/>
      <c r="D13025" s="272"/>
      <c r="E13025" s="247"/>
      <c r="F13025" s="273"/>
      <c r="G13025" s="661"/>
      <c r="H13025" s="662"/>
    </row>
    <row r="13026" spans="1:8" s="240" customFormat="1">
      <c r="A13026" s="270"/>
      <c r="B13026" s="271"/>
      <c r="C13026" s="270"/>
      <c r="D13026" s="272"/>
      <c r="E13026" s="247"/>
      <c r="F13026" s="273"/>
      <c r="G13026" s="661"/>
      <c r="H13026" s="662"/>
    </row>
    <row r="13027" spans="1:8" s="240" customFormat="1">
      <c r="A13027" s="270"/>
      <c r="B13027" s="271"/>
      <c r="C13027" s="270"/>
      <c r="D13027" s="272"/>
      <c r="E13027" s="247"/>
      <c r="F13027" s="273"/>
      <c r="G13027" s="661"/>
      <c r="H13027" s="662"/>
    </row>
    <row r="13028" spans="1:8" s="240" customFormat="1">
      <c r="A13028" s="270"/>
      <c r="B13028" s="271"/>
      <c r="C13028" s="270"/>
      <c r="D13028" s="272"/>
      <c r="E13028" s="247"/>
      <c r="F13028" s="273"/>
      <c r="G13028" s="661"/>
      <c r="H13028" s="662"/>
    </row>
    <row r="13029" spans="1:8" s="240" customFormat="1">
      <c r="A13029" s="270"/>
      <c r="B13029" s="271"/>
      <c r="C13029" s="270"/>
      <c r="D13029" s="272"/>
      <c r="E13029" s="247"/>
      <c r="F13029" s="273"/>
      <c r="G13029" s="661"/>
      <c r="H13029" s="662"/>
    </row>
    <row r="13030" spans="1:8" s="240" customFormat="1">
      <c r="A13030" s="270"/>
      <c r="B13030" s="271"/>
      <c r="C13030" s="270"/>
      <c r="D13030" s="272"/>
      <c r="E13030" s="247"/>
      <c r="F13030" s="273"/>
      <c r="G13030" s="661"/>
      <c r="H13030" s="662"/>
    </row>
    <row r="13031" spans="1:8" s="240" customFormat="1">
      <c r="A13031" s="270"/>
      <c r="B13031" s="271"/>
      <c r="C13031" s="270"/>
      <c r="D13031" s="272"/>
      <c r="E13031" s="247"/>
      <c r="F13031" s="273"/>
      <c r="G13031" s="661"/>
      <c r="H13031" s="662"/>
    </row>
    <row r="13032" spans="1:8" s="240" customFormat="1">
      <c r="A13032" s="270"/>
      <c r="B13032" s="271"/>
      <c r="C13032" s="270"/>
      <c r="D13032" s="272"/>
      <c r="E13032" s="247"/>
      <c r="F13032" s="273"/>
      <c r="G13032" s="661"/>
      <c r="H13032" s="662"/>
    </row>
    <row r="13033" spans="1:8" s="240" customFormat="1">
      <c r="A13033" s="270"/>
      <c r="B13033" s="271"/>
      <c r="C13033" s="270"/>
      <c r="D13033" s="272"/>
      <c r="E13033" s="247"/>
      <c r="F13033" s="273"/>
      <c r="G13033" s="661"/>
      <c r="H13033" s="662"/>
    </row>
    <row r="13034" spans="1:8" s="240" customFormat="1">
      <c r="A13034" s="270"/>
      <c r="B13034" s="271"/>
      <c r="C13034" s="270"/>
      <c r="D13034" s="272"/>
      <c r="E13034" s="247"/>
      <c r="F13034" s="273"/>
      <c r="G13034" s="661"/>
      <c r="H13034" s="662"/>
    </row>
    <row r="13035" spans="1:8" s="240" customFormat="1">
      <c r="A13035" s="270"/>
      <c r="B13035" s="271"/>
      <c r="C13035" s="270"/>
      <c r="D13035" s="272"/>
      <c r="E13035" s="247"/>
      <c r="F13035" s="273"/>
      <c r="G13035" s="661"/>
      <c r="H13035" s="662"/>
    </row>
    <row r="13036" spans="1:8" s="240" customFormat="1">
      <c r="A13036" s="270"/>
      <c r="B13036" s="271"/>
      <c r="C13036" s="270"/>
      <c r="D13036" s="272"/>
      <c r="E13036" s="247"/>
      <c r="F13036" s="273"/>
      <c r="G13036" s="661"/>
      <c r="H13036" s="662"/>
    </row>
    <row r="13037" spans="1:8" s="240" customFormat="1">
      <c r="A13037" s="270"/>
      <c r="B13037" s="271"/>
      <c r="C13037" s="270"/>
      <c r="D13037" s="272"/>
      <c r="E13037" s="247"/>
      <c r="F13037" s="273"/>
      <c r="G13037" s="661"/>
      <c r="H13037" s="662"/>
    </row>
    <row r="13038" spans="1:8" s="240" customFormat="1">
      <c r="A13038" s="270"/>
      <c r="B13038" s="271"/>
      <c r="C13038" s="270"/>
      <c r="D13038" s="272"/>
      <c r="E13038" s="247"/>
      <c r="F13038" s="273"/>
      <c r="G13038" s="661"/>
      <c r="H13038" s="662"/>
    </row>
    <row r="13039" spans="1:8" s="240" customFormat="1">
      <c r="A13039" s="270"/>
      <c r="B13039" s="271"/>
      <c r="C13039" s="270"/>
      <c r="D13039" s="272"/>
      <c r="E13039" s="247"/>
      <c r="F13039" s="273"/>
      <c r="G13039" s="661"/>
      <c r="H13039" s="662"/>
    </row>
    <row r="13040" spans="1:8" s="240" customFormat="1">
      <c r="A13040" s="270"/>
      <c r="B13040" s="271"/>
      <c r="C13040" s="270"/>
      <c r="D13040" s="272"/>
      <c r="E13040" s="247"/>
      <c r="F13040" s="273"/>
      <c r="G13040" s="661"/>
      <c r="H13040" s="662"/>
    </row>
    <row r="13041" spans="1:8" s="240" customFormat="1">
      <c r="A13041" s="270"/>
      <c r="B13041" s="271"/>
      <c r="C13041" s="270"/>
      <c r="D13041" s="272"/>
      <c r="E13041" s="247"/>
      <c r="F13041" s="273"/>
      <c r="G13041" s="661"/>
      <c r="H13041" s="662"/>
    </row>
    <row r="13042" spans="1:8" s="240" customFormat="1">
      <c r="A13042" s="270"/>
      <c r="B13042" s="271"/>
      <c r="C13042" s="270"/>
      <c r="D13042" s="272"/>
      <c r="E13042" s="247"/>
      <c r="F13042" s="273"/>
      <c r="G13042" s="661"/>
      <c r="H13042" s="662"/>
    </row>
    <row r="13043" spans="1:8" s="240" customFormat="1">
      <c r="A13043" s="270"/>
      <c r="B13043" s="271"/>
      <c r="C13043" s="270"/>
      <c r="D13043" s="272"/>
      <c r="E13043" s="247"/>
      <c r="F13043" s="273"/>
      <c r="G13043" s="661"/>
      <c r="H13043" s="662"/>
    </row>
    <row r="13044" spans="1:8" s="240" customFormat="1">
      <c r="A13044" s="270"/>
      <c r="B13044" s="271"/>
      <c r="C13044" s="270"/>
      <c r="D13044" s="272"/>
      <c r="E13044" s="247"/>
      <c r="F13044" s="273"/>
      <c r="G13044" s="661"/>
      <c r="H13044" s="662"/>
    </row>
    <row r="13045" spans="1:8" s="240" customFormat="1">
      <c r="A13045" s="270"/>
      <c r="B13045" s="271"/>
      <c r="C13045" s="270"/>
      <c r="D13045" s="272"/>
      <c r="E13045" s="247"/>
      <c r="F13045" s="273"/>
      <c r="G13045" s="661"/>
      <c r="H13045" s="662"/>
    </row>
    <row r="13046" spans="1:8" s="240" customFormat="1">
      <c r="A13046" s="270"/>
      <c r="B13046" s="271"/>
      <c r="C13046" s="270"/>
      <c r="D13046" s="272"/>
      <c r="E13046" s="247"/>
      <c r="F13046" s="273"/>
      <c r="G13046" s="661"/>
      <c r="H13046" s="662"/>
    </row>
    <row r="13047" spans="1:8" s="240" customFormat="1">
      <c r="A13047" s="270"/>
      <c r="B13047" s="271"/>
      <c r="C13047" s="270"/>
      <c r="D13047" s="272"/>
      <c r="E13047" s="247"/>
      <c r="F13047" s="273"/>
      <c r="G13047" s="661"/>
      <c r="H13047" s="662"/>
    </row>
    <row r="13048" spans="1:8" s="240" customFormat="1">
      <c r="A13048" s="270"/>
      <c r="B13048" s="271"/>
      <c r="C13048" s="270"/>
      <c r="D13048" s="272"/>
      <c r="E13048" s="247"/>
      <c r="F13048" s="273"/>
      <c r="G13048" s="661"/>
      <c r="H13048" s="662"/>
    </row>
    <row r="13049" spans="1:8" s="240" customFormat="1">
      <c r="A13049" s="270"/>
      <c r="B13049" s="271"/>
      <c r="C13049" s="270"/>
      <c r="D13049" s="272"/>
      <c r="E13049" s="247"/>
      <c r="F13049" s="273"/>
      <c r="G13049" s="661"/>
      <c r="H13049" s="662"/>
    </row>
    <row r="13050" spans="1:8" s="240" customFormat="1">
      <c r="A13050" s="270"/>
      <c r="B13050" s="271"/>
      <c r="C13050" s="270"/>
      <c r="D13050" s="272"/>
      <c r="E13050" s="247"/>
      <c r="F13050" s="273"/>
      <c r="G13050" s="661"/>
      <c r="H13050" s="662"/>
    </row>
    <row r="13051" spans="1:8" s="240" customFormat="1">
      <c r="A13051" s="270"/>
      <c r="B13051" s="271"/>
      <c r="C13051" s="270"/>
      <c r="D13051" s="272"/>
      <c r="E13051" s="247"/>
      <c r="F13051" s="273"/>
      <c r="G13051" s="661"/>
      <c r="H13051" s="662"/>
    </row>
    <row r="13052" spans="1:8" s="240" customFormat="1">
      <c r="A13052" s="270"/>
      <c r="B13052" s="271"/>
      <c r="C13052" s="270"/>
      <c r="D13052" s="272"/>
      <c r="E13052" s="247"/>
      <c r="F13052" s="273"/>
      <c r="G13052" s="661"/>
      <c r="H13052" s="662"/>
    </row>
    <row r="13053" spans="1:8" s="240" customFormat="1">
      <c r="A13053" s="270"/>
      <c r="B13053" s="271"/>
      <c r="C13053" s="270"/>
      <c r="D13053" s="272"/>
      <c r="E13053" s="247"/>
      <c r="F13053" s="273"/>
      <c r="G13053" s="661"/>
      <c r="H13053" s="662"/>
    </row>
    <row r="13054" spans="1:8" s="240" customFormat="1">
      <c r="A13054" s="270"/>
      <c r="B13054" s="271"/>
      <c r="C13054" s="270"/>
      <c r="D13054" s="272"/>
      <c r="E13054" s="247"/>
      <c r="F13054" s="273"/>
      <c r="G13054" s="661"/>
      <c r="H13054" s="662"/>
    </row>
    <row r="13055" spans="1:8" s="240" customFormat="1">
      <c r="A13055" s="270"/>
      <c r="B13055" s="271"/>
      <c r="C13055" s="270"/>
      <c r="D13055" s="272"/>
      <c r="E13055" s="247"/>
      <c r="F13055" s="273"/>
      <c r="G13055" s="661"/>
      <c r="H13055" s="662"/>
    </row>
    <row r="13056" spans="1:8" s="240" customFormat="1">
      <c r="A13056" s="270"/>
      <c r="B13056" s="271"/>
      <c r="C13056" s="270"/>
      <c r="D13056" s="272"/>
      <c r="E13056" s="247"/>
      <c r="F13056" s="273"/>
      <c r="G13056" s="661"/>
      <c r="H13056" s="662"/>
    </row>
    <row r="13057" spans="1:8" s="240" customFormat="1">
      <c r="A13057" s="270"/>
      <c r="B13057" s="271"/>
      <c r="C13057" s="270"/>
      <c r="D13057" s="272"/>
      <c r="E13057" s="247"/>
      <c r="F13057" s="273"/>
      <c r="G13057" s="661"/>
      <c r="H13057" s="662"/>
    </row>
    <row r="13058" spans="1:8" s="240" customFormat="1">
      <c r="A13058" s="270"/>
      <c r="B13058" s="271"/>
      <c r="C13058" s="270"/>
      <c r="D13058" s="272"/>
      <c r="E13058" s="247"/>
      <c r="F13058" s="273"/>
      <c r="G13058" s="661"/>
      <c r="H13058" s="662"/>
    </row>
    <row r="13059" spans="1:8" s="240" customFormat="1">
      <c r="A13059" s="270"/>
      <c r="B13059" s="271"/>
      <c r="C13059" s="270"/>
      <c r="D13059" s="272"/>
      <c r="E13059" s="247"/>
      <c r="F13059" s="273"/>
      <c r="G13059" s="661"/>
      <c r="H13059" s="662"/>
    </row>
    <row r="13060" spans="1:8" s="240" customFormat="1">
      <c r="A13060" s="270"/>
      <c r="B13060" s="271"/>
      <c r="C13060" s="270"/>
      <c r="D13060" s="272"/>
      <c r="E13060" s="247"/>
      <c r="F13060" s="273"/>
      <c r="G13060" s="661"/>
      <c r="H13060" s="662"/>
    </row>
    <row r="13061" spans="1:8" s="240" customFormat="1">
      <c r="A13061" s="270"/>
      <c r="B13061" s="271"/>
      <c r="C13061" s="270"/>
      <c r="D13061" s="272"/>
      <c r="E13061" s="247"/>
      <c r="F13061" s="273"/>
      <c r="G13061" s="661"/>
      <c r="H13061" s="662"/>
    </row>
    <row r="13062" spans="1:8" s="240" customFormat="1">
      <c r="A13062" s="270"/>
      <c r="B13062" s="271"/>
      <c r="C13062" s="270"/>
      <c r="D13062" s="272"/>
      <c r="E13062" s="247"/>
      <c r="F13062" s="273"/>
      <c r="G13062" s="661"/>
      <c r="H13062" s="662"/>
    </row>
    <row r="13063" spans="1:8" s="240" customFormat="1">
      <c r="A13063" s="270"/>
      <c r="B13063" s="271"/>
      <c r="C13063" s="270"/>
      <c r="D13063" s="272"/>
      <c r="E13063" s="247"/>
      <c r="F13063" s="273"/>
      <c r="G13063" s="661"/>
      <c r="H13063" s="662"/>
    </row>
    <row r="13064" spans="1:8" s="240" customFormat="1">
      <c r="A13064" s="270"/>
      <c r="B13064" s="271"/>
      <c r="C13064" s="270"/>
      <c r="D13064" s="272"/>
      <c r="E13064" s="247"/>
      <c r="F13064" s="273"/>
      <c r="G13064" s="661"/>
      <c r="H13064" s="662"/>
    </row>
    <row r="13065" spans="1:8" s="240" customFormat="1">
      <c r="A13065" s="270"/>
      <c r="B13065" s="271"/>
      <c r="C13065" s="270"/>
      <c r="D13065" s="272"/>
      <c r="E13065" s="247"/>
      <c r="F13065" s="273"/>
      <c r="G13065" s="661"/>
      <c r="H13065" s="662"/>
    </row>
    <row r="13066" spans="1:8" s="240" customFormat="1">
      <c r="A13066" s="270"/>
      <c r="B13066" s="271"/>
      <c r="C13066" s="270"/>
      <c r="D13066" s="272"/>
      <c r="E13066" s="247"/>
      <c r="F13066" s="273"/>
      <c r="G13066" s="661"/>
      <c r="H13066" s="662"/>
    </row>
    <row r="13067" spans="1:8" s="240" customFormat="1">
      <c r="A13067" s="270"/>
      <c r="B13067" s="271"/>
      <c r="C13067" s="270"/>
      <c r="D13067" s="272"/>
      <c r="E13067" s="247"/>
      <c r="F13067" s="273"/>
      <c r="G13067" s="661"/>
      <c r="H13067" s="662"/>
    </row>
    <row r="13068" spans="1:8" s="240" customFormat="1">
      <c r="A13068" s="270"/>
      <c r="B13068" s="271"/>
      <c r="C13068" s="270"/>
      <c r="D13068" s="272"/>
      <c r="E13068" s="247"/>
      <c r="F13068" s="273"/>
      <c r="G13068" s="661"/>
      <c r="H13068" s="662"/>
    </row>
    <row r="13069" spans="1:8" s="240" customFormat="1">
      <c r="A13069" s="270"/>
      <c r="B13069" s="271"/>
      <c r="C13069" s="270"/>
      <c r="D13069" s="272"/>
      <c r="E13069" s="247"/>
      <c r="F13069" s="273"/>
      <c r="G13069" s="661"/>
      <c r="H13069" s="662"/>
    </row>
    <row r="13070" spans="1:8" s="240" customFormat="1">
      <c r="A13070" s="270"/>
      <c r="B13070" s="271"/>
      <c r="C13070" s="270"/>
      <c r="D13070" s="272"/>
      <c r="E13070" s="247"/>
      <c r="F13070" s="273"/>
      <c r="G13070" s="661"/>
      <c r="H13070" s="662"/>
    </row>
    <row r="13071" spans="1:8" s="240" customFormat="1">
      <c r="A13071" s="270"/>
      <c r="B13071" s="271"/>
      <c r="C13071" s="270"/>
      <c r="D13071" s="272"/>
      <c r="E13071" s="247"/>
      <c r="F13071" s="273"/>
      <c r="G13071" s="661"/>
      <c r="H13071" s="662"/>
    </row>
    <row r="13072" spans="1:8" s="240" customFormat="1">
      <c r="A13072" s="270"/>
      <c r="B13072" s="271"/>
      <c r="C13072" s="270"/>
      <c r="D13072" s="272"/>
      <c r="E13072" s="247"/>
      <c r="F13072" s="273"/>
      <c r="G13072" s="661"/>
      <c r="H13072" s="662"/>
    </row>
    <row r="13073" spans="1:8" s="240" customFormat="1">
      <c r="A13073" s="270"/>
      <c r="B13073" s="271"/>
      <c r="C13073" s="270"/>
      <c r="D13073" s="272"/>
      <c r="E13073" s="247"/>
      <c r="F13073" s="273"/>
      <c r="G13073" s="661"/>
      <c r="H13073" s="662"/>
    </row>
    <row r="13074" spans="1:8" s="240" customFormat="1">
      <c r="A13074" s="270"/>
      <c r="B13074" s="271"/>
      <c r="C13074" s="270"/>
      <c r="D13074" s="272"/>
      <c r="E13074" s="247"/>
      <c r="F13074" s="273"/>
      <c r="G13074" s="661"/>
      <c r="H13074" s="662"/>
    </row>
    <row r="13075" spans="1:8" s="240" customFormat="1">
      <c r="A13075" s="270"/>
      <c r="B13075" s="271"/>
      <c r="C13075" s="270"/>
      <c r="D13075" s="272"/>
      <c r="E13075" s="247"/>
      <c r="F13075" s="273"/>
      <c r="G13075" s="661"/>
      <c r="H13075" s="662"/>
    </row>
    <row r="13076" spans="1:8" s="240" customFormat="1">
      <c r="A13076" s="270"/>
      <c r="B13076" s="271"/>
      <c r="C13076" s="270"/>
      <c r="D13076" s="272"/>
      <c r="E13076" s="247"/>
      <c r="F13076" s="273"/>
      <c r="G13076" s="661"/>
      <c r="H13076" s="662"/>
    </row>
    <row r="13077" spans="1:8" s="240" customFormat="1">
      <c r="A13077" s="270"/>
      <c r="B13077" s="271"/>
      <c r="C13077" s="270"/>
      <c r="D13077" s="272"/>
      <c r="E13077" s="247"/>
      <c r="F13077" s="273"/>
      <c r="G13077" s="661"/>
      <c r="H13077" s="662"/>
    </row>
    <row r="13078" spans="1:8" s="240" customFormat="1">
      <c r="A13078" s="270"/>
      <c r="B13078" s="271"/>
      <c r="C13078" s="270"/>
      <c r="D13078" s="272"/>
      <c r="E13078" s="247"/>
      <c r="F13078" s="273"/>
      <c r="G13078" s="661"/>
      <c r="H13078" s="662"/>
    </row>
    <row r="13079" spans="1:8" s="240" customFormat="1">
      <c r="A13079" s="270"/>
      <c r="B13079" s="271"/>
      <c r="C13079" s="270"/>
      <c r="D13079" s="272"/>
      <c r="E13079" s="247"/>
      <c r="F13079" s="273"/>
      <c r="G13079" s="661"/>
      <c r="H13079" s="662"/>
    </row>
    <row r="13080" spans="1:8" s="240" customFormat="1">
      <c r="A13080" s="270"/>
      <c r="B13080" s="271"/>
      <c r="C13080" s="270"/>
      <c r="D13080" s="272"/>
      <c r="E13080" s="247"/>
      <c r="F13080" s="273"/>
      <c r="G13080" s="661"/>
      <c r="H13080" s="662"/>
    </row>
    <row r="13081" spans="1:8" s="240" customFormat="1">
      <c r="A13081" s="270"/>
      <c r="B13081" s="271"/>
      <c r="C13081" s="270"/>
      <c r="D13081" s="272"/>
      <c r="E13081" s="247"/>
      <c r="F13081" s="273"/>
      <c r="G13081" s="661"/>
      <c r="H13081" s="662"/>
    </row>
    <row r="13082" spans="1:8" s="240" customFormat="1">
      <c r="A13082" s="270"/>
      <c r="B13082" s="271"/>
      <c r="C13082" s="270"/>
      <c r="D13082" s="272"/>
      <c r="E13082" s="247"/>
      <c r="F13082" s="273"/>
      <c r="G13082" s="661"/>
      <c r="H13082" s="662"/>
    </row>
    <row r="13083" spans="1:8" s="240" customFormat="1">
      <c r="A13083" s="270"/>
      <c r="B13083" s="271"/>
      <c r="C13083" s="270"/>
      <c r="D13083" s="272"/>
      <c r="E13083" s="247"/>
      <c r="F13083" s="273"/>
      <c r="G13083" s="661"/>
      <c r="H13083" s="662"/>
    </row>
    <row r="13084" spans="1:8" s="240" customFormat="1">
      <c r="A13084" s="270"/>
      <c r="B13084" s="271"/>
      <c r="C13084" s="270"/>
      <c r="D13084" s="272"/>
      <c r="E13084" s="247"/>
      <c r="F13084" s="273"/>
      <c r="G13084" s="661"/>
      <c r="H13084" s="662"/>
    </row>
    <row r="13085" spans="1:8" s="240" customFormat="1">
      <c r="A13085" s="270"/>
      <c r="B13085" s="271"/>
      <c r="C13085" s="270"/>
      <c r="D13085" s="272"/>
      <c r="E13085" s="247"/>
      <c r="F13085" s="273"/>
      <c r="G13085" s="661"/>
      <c r="H13085" s="662"/>
    </row>
    <row r="13086" spans="1:8" s="240" customFormat="1">
      <c r="A13086" s="270"/>
      <c r="B13086" s="271"/>
      <c r="C13086" s="270"/>
      <c r="D13086" s="272"/>
      <c r="E13086" s="247"/>
      <c r="F13086" s="273"/>
      <c r="G13086" s="661"/>
      <c r="H13086" s="662"/>
    </row>
    <row r="13087" spans="1:8" s="240" customFormat="1">
      <c r="A13087" s="270"/>
      <c r="B13087" s="271"/>
      <c r="C13087" s="270"/>
      <c r="D13087" s="272"/>
      <c r="E13087" s="247"/>
      <c r="F13087" s="273"/>
      <c r="G13087" s="661"/>
      <c r="H13087" s="662"/>
    </row>
    <row r="13088" spans="1:8" s="240" customFormat="1">
      <c r="A13088" s="270"/>
      <c r="B13088" s="271"/>
      <c r="C13088" s="270"/>
      <c r="D13088" s="272"/>
      <c r="E13088" s="247"/>
      <c r="F13088" s="273"/>
      <c r="G13088" s="661"/>
      <c r="H13088" s="662"/>
    </row>
    <row r="13089" spans="1:8" s="240" customFormat="1">
      <c r="A13089" s="270"/>
      <c r="B13089" s="271"/>
      <c r="C13089" s="270"/>
      <c r="D13089" s="272"/>
      <c r="E13089" s="247"/>
      <c r="F13089" s="273"/>
      <c r="G13089" s="661"/>
      <c r="H13089" s="662"/>
    </row>
    <row r="13090" spans="1:8" s="240" customFormat="1">
      <c r="A13090" s="270"/>
      <c r="B13090" s="271"/>
      <c r="C13090" s="270"/>
      <c r="D13090" s="272"/>
      <c r="E13090" s="247"/>
      <c r="F13090" s="273"/>
      <c r="G13090" s="661"/>
      <c r="H13090" s="662"/>
    </row>
    <row r="13091" spans="1:8" s="240" customFormat="1">
      <c r="A13091" s="270"/>
      <c r="B13091" s="271"/>
      <c r="C13091" s="270"/>
      <c r="D13091" s="272"/>
      <c r="E13091" s="247"/>
      <c r="F13091" s="273"/>
      <c r="G13091" s="661"/>
      <c r="H13091" s="662"/>
    </row>
    <row r="13092" spans="1:8" s="240" customFormat="1">
      <c r="A13092" s="270"/>
      <c r="B13092" s="271"/>
      <c r="C13092" s="270"/>
      <c r="D13092" s="272"/>
      <c r="E13092" s="247"/>
      <c r="F13092" s="273"/>
      <c r="G13092" s="661"/>
      <c r="H13092" s="662"/>
    </row>
    <row r="13093" spans="1:8" s="240" customFormat="1">
      <c r="A13093" s="270"/>
      <c r="B13093" s="271"/>
      <c r="C13093" s="270"/>
      <c r="D13093" s="272"/>
      <c r="E13093" s="247"/>
      <c r="F13093" s="273"/>
      <c r="G13093" s="661"/>
      <c r="H13093" s="662"/>
    </row>
    <row r="13094" spans="1:8" s="240" customFormat="1">
      <c r="A13094" s="270"/>
      <c r="B13094" s="271"/>
      <c r="C13094" s="270"/>
      <c r="D13094" s="272"/>
      <c r="E13094" s="247"/>
      <c r="F13094" s="273"/>
      <c r="G13094" s="661"/>
      <c r="H13094" s="662"/>
    </row>
    <row r="13095" spans="1:8" s="240" customFormat="1">
      <c r="A13095" s="270"/>
      <c r="B13095" s="271"/>
      <c r="C13095" s="270"/>
      <c r="D13095" s="272"/>
      <c r="E13095" s="247"/>
      <c r="F13095" s="273"/>
      <c r="G13095" s="661"/>
      <c r="H13095" s="662"/>
    </row>
    <row r="13096" spans="1:8" s="240" customFormat="1">
      <c r="A13096" s="270"/>
      <c r="B13096" s="271"/>
      <c r="C13096" s="270"/>
      <c r="D13096" s="272"/>
      <c r="E13096" s="247"/>
      <c r="F13096" s="273"/>
      <c r="G13096" s="661"/>
      <c r="H13096" s="662"/>
    </row>
    <row r="13097" spans="1:8" s="240" customFormat="1">
      <c r="A13097" s="270"/>
      <c r="B13097" s="271"/>
      <c r="C13097" s="270"/>
      <c r="D13097" s="272"/>
      <c r="E13097" s="247"/>
      <c r="F13097" s="273"/>
      <c r="G13097" s="661"/>
      <c r="H13097" s="662"/>
    </row>
    <row r="13098" spans="1:8" s="240" customFormat="1">
      <c r="A13098" s="270"/>
      <c r="B13098" s="271"/>
      <c r="C13098" s="270"/>
      <c r="D13098" s="272"/>
      <c r="E13098" s="247"/>
      <c r="F13098" s="273"/>
      <c r="G13098" s="661"/>
      <c r="H13098" s="662"/>
    </row>
    <row r="13099" spans="1:8" s="240" customFormat="1">
      <c r="A13099" s="270"/>
      <c r="B13099" s="271"/>
      <c r="C13099" s="270"/>
      <c r="D13099" s="272"/>
      <c r="E13099" s="247"/>
      <c r="F13099" s="273"/>
      <c r="G13099" s="661"/>
      <c r="H13099" s="662"/>
    </row>
    <row r="13100" spans="1:8" s="240" customFormat="1">
      <c r="A13100" s="270"/>
      <c r="B13100" s="271"/>
      <c r="C13100" s="270"/>
      <c r="D13100" s="272"/>
      <c r="E13100" s="247"/>
      <c r="F13100" s="273"/>
      <c r="G13100" s="661"/>
      <c r="H13100" s="662"/>
    </row>
    <row r="13101" spans="1:8" s="240" customFormat="1">
      <c r="A13101" s="270"/>
      <c r="B13101" s="271"/>
      <c r="C13101" s="270"/>
      <c r="D13101" s="272"/>
      <c r="E13101" s="247"/>
      <c r="F13101" s="273"/>
      <c r="G13101" s="661"/>
      <c r="H13101" s="662"/>
    </row>
    <row r="13102" spans="1:8" s="240" customFormat="1">
      <c r="A13102" s="270"/>
      <c r="B13102" s="271"/>
      <c r="C13102" s="270"/>
      <c r="D13102" s="272"/>
      <c r="E13102" s="247"/>
      <c r="F13102" s="273"/>
      <c r="G13102" s="661"/>
      <c r="H13102" s="662"/>
    </row>
    <row r="13103" spans="1:8" s="240" customFormat="1">
      <c r="A13103" s="270"/>
      <c r="B13103" s="271"/>
      <c r="C13103" s="270"/>
      <c r="D13103" s="272"/>
      <c r="E13103" s="247"/>
      <c r="F13103" s="273"/>
      <c r="G13103" s="661"/>
      <c r="H13103" s="662"/>
    </row>
    <row r="13104" spans="1:8" s="240" customFormat="1">
      <c r="A13104" s="270"/>
      <c r="B13104" s="271"/>
      <c r="C13104" s="270"/>
      <c r="D13104" s="272"/>
      <c r="E13104" s="247"/>
      <c r="F13104" s="273"/>
      <c r="G13104" s="661"/>
      <c r="H13104" s="662"/>
    </row>
    <row r="13105" spans="1:8" s="240" customFormat="1">
      <c r="A13105" s="270"/>
      <c r="B13105" s="271"/>
      <c r="C13105" s="270"/>
      <c r="D13105" s="272"/>
      <c r="E13105" s="247"/>
      <c r="F13105" s="273"/>
      <c r="G13105" s="661"/>
      <c r="H13105" s="662"/>
    </row>
    <row r="13106" spans="1:8" s="240" customFormat="1">
      <c r="A13106" s="270"/>
      <c r="B13106" s="271"/>
      <c r="C13106" s="270"/>
      <c r="D13106" s="272"/>
      <c r="E13106" s="247"/>
      <c r="F13106" s="273"/>
      <c r="G13106" s="661"/>
      <c r="H13106" s="662"/>
    </row>
    <row r="13107" spans="1:8" s="240" customFormat="1">
      <c r="A13107" s="270"/>
      <c r="B13107" s="271"/>
      <c r="C13107" s="270"/>
      <c r="D13107" s="272"/>
      <c r="E13107" s="247"/>
      <c r="F13107" s="273"/>
      <c r="G13107" s="661"/>
      <c r="H13107" s="662"/>
    </row>
    <row r="13108" spans="1:8" s="240" customFormat="1">
      <c r="A13108" s="270"/>
      <c r="B13108" s="271"/>
      <c r="C13108" s="270"/>
      <c r="D13108" s="272"/>
      <c r="E13108" s="247"/>
      <c r="F13108" s="273"/>
      <c r="G13108" s="661"/>
      <c r="H13108" s="662"/>
    </row>
    <row r="13109" spans="1:8" s="240" customFormat="1">
      <c r="A13109" s="270"/>
      <c r="B13109" s="271"/>
      <c r="C13109" s="270"/>
      <c r="D13109" s="272"/>
      <c r="E13109" s="247"/>
      <c r="F13109" s="273"/>
      <c r="G13109" s="661"/>
      <c r="H13109" s="662"/>
    </row>
    <row r="13110" spans="1:8" s="240" customFormat="1">
      <c r="A13110" s="270"/>
      <c r="B13110" s="271"/>
      <c r="C13110" s="270"/>
      <c r="D13110" s="272"/>
      <c r="E13110" s="247"/>
      <c r="F13110" s="273"/>
      <c r="G13110" s="661"/>
      <c r="H13110" s="662"/>
    </row>
    <row r="13111" spans="1:8" s="240" customFormat="1">
      <c r="A13111" s="270"/>
      <c r="B13111" s="271"/>
      <c r="C13111" s="270"/>
      <c r="D13111" s="272"/>
      <c r="E13111" s="247"/>
      <c r="F13111" s="273"/>
      <c r="G13111" s="661"/>
      <c r="H13111" s="662"/>
    </row>
    <row r="13112" spans="1:8" s="240" customFormat="1">
      <c r="A13112" s="270"/>
      <c r="B13112" s="271"/>
      <c r="C13112" s="270"/>
      <c r="D13112" s="272"/>
      <c r="E13112" s="247"/>
      <c r="F13112" s="273"/>
      <c r="G13112" s="661"/>
      <c r="H13112" s="662"/>
    </row>
    <row r="13113" spans="1:8" s="240" customFormat="1">
      <c r="A13113" s="270"/>
      <c r="B13113" s="271"/>
      <c r="C13113" s="270"/>
      <c r="D13113" s="272"/>
      <c r="E13113" s="247"/>
      <c r="F13113" s="273"/>
      <c r="G13113" s="661"/>
      <c r="H13113" s="662"/>
    </row>
    <row r="13114" spans="1:8" s="240" customFormat="1">
      <c r="A13114" s="270"/>
      <c r="B13114" s="271"/>
      <c r="C13114" s="270"/>
      <c r="D13114" s="272"/>
      <c r="E13114" s="247"/>
      <c r="F13114" s="273"/>
      <c r="G13114" s="661"/>
      <c r="H13114" s="662"/>
    </row>
    <row r="13115" spans="1:8" s="240" customFormat="1">
      <c r="A13115" s="270"/>
      <c r="B13115" s="271"/>
      <c r="C13115" s="270"/>
      <c r="D13115" s="272"/>
      <c r="E13115" s="247"/>
      <c r="F13115" s="273"/>
      <c r="G13115" s="661"/>
      <c r="H13115" s="662"/>
    </row>
    <row r="13116" spans="1:8" s="240" customFormat="1">
      <c r="A13116" s="270"/>
      <c r="B13116" s="271"/>
      <c r="C13116" s="270"/>
      <c r="D13116" s="272"/>
      <c r="E13116" s="247"/>
      <c r="F13116" s="273"/>
      <c r="G13116" s="661"/>
      <c r="H13116" s="662"/>
    </row>
    <row r="13117" spans="1:8" s="240" customFormat="1">
      <c r="A13117" s="270"/>
      <c r="B13117" s="271"/>
      <c r="C13117" s="270"/>
      <c r="D13117" s="272"/>
      <c r="E13117" s="247"/>
      <c r="F13117" s="273"/>
      <c r="G13117" s="661"/>
      <c r="H13117" s="662"/>
    </row>
    <row r="13118" spans="1:8" s="240" customFormat="1">
      <c r="A13118" s="270"/>
      <c r="B13118" s="271"/>
      <c r="C13118" s="270"/>
      <c r="D13118" s="272"/>
      <c r="E13118" s="247"/>
      <c r="F13118" s="273"/>
      <c r="G13118" s="661"/>
      <c r="H13118" s="662"/>
    </row>
    <row r="13119" spans="1:8" s="240" customFormat="1">
      <c r="A13119" s="270"/>
      <c r="B13119" s="271"/>
      <c r="C13119" s="270"/>
      <c r="D13119" s="272"/>
      <c r="E13119" s="247"/>
      <c r="F13119" s="273"/>
      <c r="G13119" s="661"/>
      <c r="H13119" s="662"/>
    </row>
    <row r="13120" spans="1:8" s="240" customFormat="1">
      <c r="A13120" s="270"/>
      <c r="B13120" s="271"/>
      <c r="C13120" s="270"/>
      <c r="D13120" s="272"/>
      <c r="E13120" s="247"/>
      <c r="F13120" s="273"/>
      <c r="G13120" s="661"/>
      <c r="H13120" s="662"/>
    </row>
    <row r="13121" spans="1:8" s="240" customFormat="1">
      <c r="A13121" s="270"/>
      <c r="B13121" s="271"/>
      <c r="C13121" s="270"/>
      <c r="D13121" s="272"/>
      <c r="E13121" s="247"/>
      <c r="F13121" s="273"/>
      <c r="G13121" s="661"/>
      <c r="H13121" s="662"/>
    </row>
    <row r="13122" spans="1:8" s="240" customFormat="1">
      <c r="A13122" s="270"/>
      <c r="B13122" s="271"/>
      <c r="C13122" s="270"/>
      <c r="D13122" s="272"/>
      <c r="E13122" s="247"/>
      <c r="F13122" s="273"/>
      <c r="G13122" s="661"/>
      <c r="H13122" s="662"/>
    </row>
    <row r="13123" spans="1:8" s="240" customFormat="1">
      <c r="A13123" s="270"/>
      <c r="B13123" s="271"/>
      <c r="C13123" s="270"/>
      <c r="D13123" s="272"/>
      <c r="E13123" s="247"/>
      <c r="F13123" s="273"/>
      <c r="G13123" s="661"/>
      <c r="H13123" s="662"/>
    </row>
    <row r="13124" spans="1:8" s="240" customFormat="1">
      <c r="A13124" s="270"/>
      <c r="B13124" s="271"/>
      <c r="C13124" s="270"/>
      <c r="D13124" s="272"/>
      <c r="E13124" s="247"/>
      <c r="F13124" s="273"/>
      <c r="G13124" s="661"/>
      <c r="H13124" s="662"/>
    </row>
    <row r="13125" spans="1:8" s="240" customFormat="1">
      <c r="A13125" s="270"/>
      <c r="B13125" s="271"/>
      <c r="C13125" s="270"/>
      <c r="D13125" s="272"/>
      <c r="E13125" s="247"/>
      <c r="F13125" s="273"/>
      <c r="G13125" s="661"/>
      <c r="H13125" s="662"/>
    </row>
    <row r="13126" spans="1:8" s="240" customFormat="1">
      <c r="A13126" s="270"/>
      <c r="B13126" s="271"/>
      <c r="C13126" s="270"/>
      <c r="D13126" s="272"/>
      <c r="E13126" s="247"/>
      <c r="F13126" s="273"/>
      <c r="G13126" s="661"/>
      <c r="H13126" s="662"/>
    </row>
    <row r="13127" spans="1:8" s="240" customFormat="1">
      <c r="A13127" s="270"/>
      <c r="B13127" s="271"/>
      <c r="C13127" s="270"/>
      <c r="D13127" s="272"/>
      <c r="E13127" s="247"/>
      <c r="F13127" s="273"/>
      <c r="G13127" s="661"/>
      <c r="H13127" s="662"/>
    </row>
    <row r="13128" spans="1:8" s="240" customFormat="1">
      <c r="A13128" s="270"/>
      <c r="B13128" s="271"/>
      <c r="C13128" s="270"/>
      <c r="D13128" s="272"/>
      <c r="E13128" s="247"/>
      <c r="F13128" s="273"/>
      <c r="G13128" s="661"/>
      <c r="H13128" s="662"/>
    </row>
    <row r="13129" spans="1:8" s="240" customFormat="1">
      <c r="A13129" s="270"/>
      <c r="B13129" s="271"/>
      <c r="C13129" s="270"/>
      <c r="D13129" s="272"/>
      <c r="E13129" s="247"/>
      <c r="F13129" s="273"/>
      <c r="G13129" s="661"/>
      <c r="H13129" s="662"/>
    </row>
    <row r="13130" spans="1:8" s="240" customFormat="1">
      <c r="A13130" s="270"/>
      <c r="B13130" s="271"/>
      <c r="C13130" s="270"/>
      <c r="D13130" s="272"/>
      <c r="E13130" s="247"/>
      <c r="F13130" s="273"/>
      <c r="G13130" s="661"/>
      <c r="H13130" s="662"/>
    </row>
    <row r="13131" spans="1:8" s="240" customFormat="1">
      <c r="A13131" s="270"/>
      <c r="B13131" s="271"/>
      <c r="C13131" s="270"/>
      <c r="D13131" s="272"/>
      <c r="E13131" s="247"/>
      <c r="F13131" s="273"/>
      <c r="G13131" s="661"/>
      <c r="H13131" s="662"/>
    </row>
    <row r="13132" spans="1:8" s="240" customFormat="1">
      <c r="A13132" s="270"/>
      <c r="B13132" s="271"/>
      <c r="C13132" s="270"/>
      <c r="D13132" s="272"/>
      <c r="E13132" s="247"/>
      <c r="F13132" s="273"/>
      <c r="G13132" s="661"/>
      <c r="H13132" s="662"/>
    </row>
    <row r="13133" spans="1:8" s="240" customFormat="1">
      <c r="A13133" s="270"/>
      <c r="B13133" s="271"/>
      <c r="C13133" s="270"/>
      <c r="D13133" s="272"/>
      <c r="E13133" s="247"/>
      <c r="F13133" s="273"/>
      <c r="G13133" s="661"/>
      <c r="H13133" s="662"/>
    </row>
    <row r="13134" spans="1:8" s="240" customFormat="1">
      <c r="A13134" s="270"/>
      <c r="B13134" s="271"/>
      <c r="C13134" s="270"/>
      <c r="D13134" s="272"/>
      <c r="E13134" s="247"/>
      <c r="F13134" s="273"/>
      <c r="G13134" s="661"/>
      <c r="H13134" s="662"/>
    </row>
    <row r="13135" spans="1:8" s="240" customFormat="1">
      <c r="A13135" s="270"/>
      <c r="B13135" s="271"/>
      <c r="C13135" s="270"/>
      <c r="D13135" s="272"/>
      <c r="E13135" s="247"/>
      <c r="F13135" s="273"/>
      <c r="G13135" s="661"/>
      <c r="H13135" s="662"/>
    </row>
    <row r="13136" spans="1:8" s="240" customFormat="1">
      <c r="A13136" s="270"/>
      <c r="B13136" s="271"/>
      <c r="C13136" s="270"/>
      <c r="D13136" s="272"/>
      <c r="E13136" s="247"/>
      <c r="F13136" s="273"/>
      <c r="G13136" s="661"/>
      <c r="H13136" s="662"/>
    </row>
    <row r="13137" spans="1:8" s="240" customFormat="1">
      <c r="A13137" s="270"/>
      <c r="B13137" s="271"/>
      <c r="C13137" s="270"/>
      <c r="D13137" s="272"/>
      <c r="E13137" s="247"/>
      <c r="F13137" s="273"/>
      <c r="G13137" s="661"/>
      <c r="H13137" s="662"/>
    </row>
    <row r="13138" spans="1:8" s="240" customFormat="1">
      <c r="A13138" s="270"/>
      <c r="B13138" s="271"/>
      <c r="C13138" s="270"/>
      <c r="D13138" s="272"/>
      <c r="E13138" s="247"/>
      <c r="F13138" s="273"/>
      <c r="G13138" s="661"/>
      <c r="H13138" s="662"/>
    </row>
    <row r="13139" spans="1:8" s="240" customFormat="1">
      <c r="A13139" s="270"/>
      <c r="B13139" s="271"/>
      <c r="C13139" s="270"/>
      <c r="D13139" s="272"/>
      <c r="E13139" s="247"/>
      <c r="F13139" s="273"/>
      <c r="G13139" s="661"/>
      <c r="H13139" s="662"/>
    </row>
    <row r="13140" spans="1:8" s="240" customFormat="1">
      <c r="A13140" s="270"/>
      <c r="B13140" s="271"/>
      <c r="C13140" s="270"/>
      <c r="D13140" s="272"/>
      <c r="E13140" s="247"/>
      <c r="F13140" s="273"/>
      <c r="G13140" s="661"/>
      <c r="H13140" s="662"/>
    </row>
    <row r="13141" spans="1:8" s="240" customFormat="1">
      <c r="A13141" s="270"/>
      <c r="B13141" s="271"/>
      <c r="C13141" s="270"/>
      <c r="D13141" s="272"/>
      <c r="E13141" s="247"/>
      <c r="F13141" s="273"/>
      <c r="G13141" s="661"/>
      <c r="H13141" s="662"/>
    </row>
    <row r="13142" spans="1:8" s="240" customFormat="1">
      <c r="A13142" s="270"/>
      <c r="B13142" s="271"/>
      <c r="C13142" s="270"/>
      <c r="D13142" s="272"/>
      <c r="E13142" s="247"/>
      <c r="F13142" s="273"/>
      <c r="G13142" s="661"/>
      <c r="H13142" s="662"/>
    </row>
    <row r="13143" spans="1:8" s="240" customFormat="1">
      <c r="A13143" s="270"/>
      <c r="B13143" s="271"/>
      <c r="C13143" s="270"/>
      <c r="D13143" s="272"/>
      <c r="E13143" s="247"/>
      <c r="F13143" s="273"/>
      <c r="G13143" s="661"/>
      <c r="H13143" s="662"/>
    </row>
    <row r="13144" spans="1:8" s="240" customFormat="1">
      <c r="A13144" s="270"/>
      <c r="B13144" s="271"/>
      <c r="C13144" s="270"/>
      <c r="D13144" s="272"/>
      <c r="E13144" s="247"/>
      <c r="F13144" s="273"/>
      <c r="G13144" s="661"/>
      <c r="H13144" s="662"/>
    </row>
    <row r="13145" spans="1:8" s="240" customFormat="1">
      <c r="A13145" s="270"/>
      <c r="B13145" s="271"/>
      <c r="C13145" s="270"/>
      <c r="D13145" s="272"/>
      <c r="E13145" s="247"/>
      <c r="F13145" s="273"/>
      <c r="G13145" s="661"/>
      <c r="H13145" s="662"/>
    </row>
    <row r="13146" spans="1:8" s="240" customFormat="1">
      <c r="A13146" s="270"/>
      <c r="B13146" s="271"/>
      <c r="C13146" s="270"/>
      <c r="D13146" s="272"/>
      <c r="E13146" s="247"/>
      <c r="F13146" s="273"/>
      <c r="G13146" s="661"/>
      <c r="H13146" s="662"/>
    </row>
    <row r="13147" spans="1:8" s="240" customFormat="1">
      <c r="A13147" s="270"/>
      <c r="B13147" s="271"/>
      <c r="C13147" s="270"/>
      <c r="D13147" s="272"/>
      <c r="E13147" s="247"/>
      <c r="F13147" s="273"/>
      <c r="G13147" s="661"/>
      <c r="H13147" s="662"/>
    </row>
    <row r="13148" spans="1:8" s="240" customFormat="1">
      <c r="A13148" s="270"/>
      <c r="B13148" s="271"/>
      <c r="C13148" s="270"/>
      <c r="D13148" s="272"/>
      <c r="E13148" s="247"/>
      <c r="F13148" s="273"/>
      <c r="G13148" s="661"/>
      <c r="H13148" s="662"/>
    </row>
    <row r="13149" spans="1:8" s="240" customFormat="1">
      <c r="A13149" s="270"/>
      <c r="B13149" s="271"/>
      <c r="C13149" s="270"/>
      <c r="D13149" s="272"/>
      <c r="E13149" s="247"/>
      <c r="F13149" s="273"/>
      <c r="G13149" s="661"/>
      <c r="H13149" s="662"/>
    </row>
    <row r="13150" spans="1:8" s="240" customFormat="1">
      <c r="A13150" s="270"/>
      <c r="B13150" s="271"/>
      <c r="C13150" s="270"/>
      <c r="D13150" s="272"/>
      <c r="E13150" s="247"/>
      <c r="F13150" s="273"/>
      <c r="G13150" s="661"/>
      <c r="H13150" s="662"/>
    </row>
    <row r="13151" spans="1:8" s="240" customFormat="1">
      <c r="A13151" s="270"/>
      <c r="B13151" s="271"/>
      <c r="C13151" s="270"/>
      <c r="D13151" s="272"/>
      <c r="E13151" s="247"/>
      <c r="F13151" s="273"/>
      <c r="G13151" s="661"/>
      <c r="H13151" s="662"/>
    </row>
    <row r="13152" spans="1:8" s="240" customFormat="1">
      <c r="A13152" s="270"/>
      <c r="B13152" s="271"/>
      <c r="C13152" s="270"/>
      <c r="D13152" s="272"/>
      <c r="E13152" s="247"/>
      <c r="F13152" s="273"/>
      <c r="G13152" s="661"/>
      <c r="H13152" s="662"/>
    </row>
    <row r="13153" spans="1:8" s="240" customFormat="1">
      <c r="A13153" s="270"/>
      <c r="B13153" s="271"/>
      <c r="C13153" s="270"/>
      <c r="D13153" s="272"/>
      <c r="E13153" s="247"/>
      <c r="F13153" s="273"/>
      <c r="G13153" s="661"/>
      <c r="H13153" s="662"/>
    </row>
    <row r="13154" spans="1:8" s="240" customFormat="1">
      <c r="A13154" s="270"/>
      <c r="B13154" s="271"/>
      <c r="C13154" s="270"/>
      <c r="D13154" s="272"/>
      <c r="E13154" s="247"/>
      <c r="F13154" s="273"/>
      <c r="G13154" s="661"/>
      <c r="H13154" s="662"/>
    </row>
    <row r="13155" spans="1:8" s="240" customFormat="1">
      <c r="A13155" s="270"/>
      <c r="B13155" s="271"/>
      <c r="C13155" s="270"/>
      <c r="D13155" s="272"/>
      <c r="E13155" s="247"/>
      <c r="F13155" s="273"/>
      <c r="G13155" s="661"/>
      <c r="H13155" s="662"/>
    </row>
    <row r="13156" spans="1:8" s="240" customFormat="1">
      <c r="A13156" s="270"/>
      <c r="B13156" s="271"/>
      <c r="C13156" s="270"/>
      <c r="D13156" s="272"/>
      <c r="E13156" s="247"/>
      <c r="F13156" s="273"/>
      <c r="G13156" s="661"/>
      <c r="H13156" s="662"/>
    </row>
    <row r="13157" spans="1:8" s="240" customFormat="1">
      <c r="A13157" s="270"/>
      <c r="B13157" s="271"/>
      <c r="C13157" s="270"/>
      <c r="D13157" s="272"/>
      <c r="E13157" s="247"/>
      <c r="F13157" s="273"/>
      <c r="G13157" s="661"/>
      <c r="H13157" s="662"/>
    </row>
    <row r="13158" spans="1:8" s="240" customFormat="1">
      <c r="A13158" s="270"/>
      <c r="B13158" s="271"/>
      <c r="C13158" s="270"/>
      <c r="D13158" s="272"/>
      <c r="E13158" s="247"/>
      <c r="F13158" s="273"/>
      <c r="G13158" s="661"/>
      <c r="H13158" s="662"/>
    </row>
    <row r="13159" spans="1:8" s="240" customFormat="1">
      <c r="A13159" s="270"/>
      <c r="B13159" s="271"/>
      <c r="C13159" s="270"/>
      <c r="D13159" s="272"/>
      <c r="E13159" s="247"/>
      <c r="F13159" s="273"/>
      <c r="G13159" s="661"/>
      <c r="H13159" s="662"/>
    </row>
    <row r="13160" spans="1:8" s="240" customFormat="1">
      <c r="A13160" s="270"/>
      <c r="B13160" s="271"/>
      <c r="C13160" s="270"/>
      <c r="D13160" s="272"/>
      <c r="E13160" s="247"/>
      <c r="F13160" s="273"/>
      <c r="G13160" s="661"/>
      <c r="H13160" s="662"/>
    </row>
    <row r="13161" spans="1:8" s="240" customFormat="1">
      <c r="A13161" s="270"/>
      <c r="B13161" s="271"/>
      <c r="C13161" s="270"/>
      <c r="D13161" s="272"/>
      <c r="E13161" s="247"/>
      <c r="F13161" s="273"/>
      <c r="G13161" s="661"/>
      <c r="H13161" s="662"/>
    </row>
    <row r="13162" spans="1:8" s="240" customFormat="1">
      <c r="A13162" s="270"/>
      <c r="B13162" s="271"/>
      <c r="C13162" s="270"/>
      <c r="D13162" s="272"/>
      <c r="E13162" s="247"/>
      <c r="F13162" s="273"/>
      <c r="G13162" s="661"/>
      <c r="H13162" s="662"/>
    </row>
    <row r="13163" spans="1:8" s="240" customFormat="1">
      <c r="A13163" s="270"/>
      <c r="B13163" s="271"/>
      <c r="C13163" s="270"/>
      <c r="D13163" s="272"/>
      <c r="E13163" s="247"/>
      <c r="F13163" s="273"/>
      <c r="G13163" s="661"/>
      <c r="H13163" s="662"/>
    </row>
    <row r="13164" spans="1:8" s="240" customFormat="1">
      <c r="A13164" s="270"/>
      <c r="B13164" s="271"/>
      <c r="C13164" s="270"/>
      <c r="D13164" s="272"/>
      <c r="E13164" s="247"/>
      <c r="F13164" s="273"/>
      <c r="G13164" s="661"/>
      <c r="H13164" s="662"/>
    </row>
    <row r="13165" spans="1:8" s="240" customFormat="1">
      <c r="A13165" s="270"/>
      <c r="B13165" s="271"/>
      <c r="C13165" s="270"/>
      <c r="D13165" s="272"/>
      <c r="E13165" s="247"/>
      <c r="F13165" s="273"/>
      <c r="G13165" s="661"/>
      <c r="H13165" s="662"/>
    </row>
    <row r="13166" spans="1:8" s="240" customFormat="1">
      <c r="A13166" s="270"/>
      <c r="B13166" s="271"/>
      <c r="C13166" s="270"/>
      <c r="D13166" s="272"/>
      <c r="E13166" s="247"/>
      <c r="F13166" s="273"/>
      <c r="G13166" s="661"/>
      <c r="H13166" s="662"/>
    </row>
    <row r="13167" spans="1:8" s="240" customFormat="1">
      <c r="A13167" s="270"/>
      <c r="B13167" s="271"/>
      <c r="C13167" s="270"/>
      <c r="D13167" s="272"/>
      <c r="E13167" s="247"/>
      <c r="F13167" s="273"/>
      <c r="G13167" s="661"/>
      <c r="H13167" s="662"/>
    </row>
    <row r="13168" spans="1:8" s="240" customFormat="1">
      <c r="A13168" s="270"/>
      <c r="B13168" s="271"/>
      <c r="C13168" s="270"/>
      <c r="D13168" s="272"/>
      <c r="E13168" s="247"/>
      <c r="F13168" s="273"/>
      <c r="G13168" s="661"/>
      <c r="H13168" s="662"/>
    </row>
    <row r="13169" spans="1:8" s="240" customFormat="1">
      <c r="A13169" s="270"/>
      <c r="B13169" s="271"/>
      <c r="C13169" s="270"/>
      <c r="D13169" s="272"/>
      <c r="E13169" s="247"/>
      <c r="F13169" s="273"/>
      <c r="G13169" s="661"/>
      <c r="H13169" s="662"/>
    </row>
    <row r="13170" spans="1:8" s="240" customFormat="1">
      <c r="A13170" s="270"/>
      <c r="B13170" s="271"/>
      <c r="C13170" s="270"/>
      <c r="D13170" s="272"/>
      <c r="E13170" s="247"/>
      <c r="F13170" s="273"/>
      <c r="G13170" s="661"/>
      <c r="H13170" s="662"/>
    </row>
    <row r="13171" spans="1:8" s="240" customFormat="1">
      <c r="A13171" s="270"/>
      <c r="B13171" s="271"/>
      <c r="C13171" s="270"/>
      <c r="D13171" s="272"/>
      <c r="E13171" s="247"/>
      <c r="F13171" s="273"/>
      <c r="G13171" s="661"/>
      <c r="H13171" s="662"/>
    </row>
    <row r="13172" spans="1:8" s="240" customFormat="1">
      <c r="A13172" s="270"/>
      <c r="B13172" s="271"/>
      <c r="C13172" s="270"/>
      <c r="D13172" s="272"/>
      <c r="E13172" s="247"/>
      <c r="F13172" s="273"/>
      <c r="G13172" s="661"/>
      <c r="H13172" s="662"/>
    </row>
    <row r="13173" spans="1:8" s="240" customFormat="1">
      <c r="A13173" s="270"/>
      <c r="B13173" s="271"/>
      <c r="C13173" s="270"/>
      <c r="D13173" s="272"/>
      <c r="E13173" s="247"/>
      <c r="F13173" s="273"/>
      <c r="G13173" s="661"/>
      <c r="H13173" s="662"/>
    </row>
    <row r="13174" spans="1:8" s="240" customFormat="1">
      <c r="A13174" s="270"/>
      <c r="B13174" s="271"/>
      <c r="C13174" s="270"/>
      <c r="D13174" s="272"/>
      <c r="E13174" s="247"/>
      <c r="F13174" s="273"/>
      <c r="G13174" s="661"/>
      <c r="H13174" s="662"/>
    </row>
    <row r="13175" spans="1:8" s="240" customFormat="1">
      <c r="A13175" s="270"/>
      <c r="B13175" s="271"/>
      <c r="C13175" s="270"/>
      <c r="D13175" s="272"/>
      <c r="E13175" s="247"/>
      <c r="F13175" s="273"/>
      <c r="G13175" s="661"/>
      <c r="H13175" s="662"/>
    </row>
    <row r="13176" spans="1:8" s="240" customFormat="1">
      <c r="A13176" s="270"/>
      <c r="B13176" s="271"/>
      <c r="C13176" s="270"/>
      <c r="D13176" s="272"/>
      <c r="E13176" s="247"/>
      <c r="F13176" s="273"/>
      <c r="G13176" s="661"/>
      <c r="H13176" s="662"/>
    </row>
    <row r="13177" spans="1:8" s="240" customFormat="1">
      <c r="A13177" s="270"/>
      <c r="B13177" s="271"/>
      <c r="C13177" s="270"/>
      <c r="D13177" s="272"/>
      <c r="E13177" s="247"/>
      <c r="F13177" s="273"/>
      <c r="G13177" s="661"/>
      <c r="H13177" s="662"/>
    </row>
    <row r="13178" spans="1:8" s="240" customFormat="1">
      <c r="A13178" s="270"/>
      <c r="B13178" s="271"/>
      <c r="C13178" s="270"/>
      <c r="D13178" s="272"/>
      <c r="E13178" s="247"/>
      <c r="F13178" s="273"/>
      <c r="G13178" s="661"/>
      <c r="H13178" s="662"/>
    </row>
    <row r="13179" spans="1:8" s="240" customFormat="1">
      <c r="A13179" s="270"/>
      <c r="B13179" s="271"/>
      <c r="C13179" s="270"/>
      <c r="D13179" s="272"/>
      <c r="E13179" s="247"/>
      <c r="F13179" s="273"/>
      <c r="G13179" s="661"/>
      <c r="H13179" s="662"/>
    </row>
    <row r="13180" spans="1:8" s="240" customFormat="1">
      <c r="A13180" s="270"/>
      <c r="B13180" s="271"/>
      <c r="C13180" s="270"/>
      <c r="D13180" s="272"/>
      <c r="E13180" s="247"/>
      <c r="F13180" s="273"/>
      <c r="G13180" s="661"/>
      <c r="H13180" s="662"/>
    </row>
    <row r="13181" spans="1:8" s="240" customFormat="1">
      <c r="A13181" s="270"/>
      <c r="B13181" s="271"/>
      <c r="C13181" s="270"/>
      <c r="D13181" s="272"/>
      <c r="E13181" s="247"/>
      <c r="F13181" s="273"/>
      <c r="G13181" s="661"/>
      <c r="H13181" s="662"/>
    </row>
    <row r="13182" spans="1:8" s="240" customFormat="1">
      <c r="A13182" s="270"/>
      <c r="B13182" s="271"/>
      <c r="C13182" s="270"/>
      <c r="D13182" s="272"/>
      <c r="E13182" s="247"/>
      <c r="F13182" s="273"/>
      <c r="G13182" s="661"/>
      <c r="H13182" s="662"/>
    </row>
    <row r="13183" spans="1:8" s="240" customFormat="1">
      <c r="A13183" s="270"/>
      <c r="B13183" s="271"/>
      <c r="C13183" s="270"/>
      <c r="D13183" s="272"/>
      <c r="E13183" s="247"/>
      <c r="F13183" s="273"/>
      <c r="G13183" s="661"/>
      <c r="H13183" s="662"/>
    </row>
    <row r="13184" spans="1:8" s="240" customFormat="1">
      <c r="A13184" s="270"/>
      <c r="B13184" s="271"/>
      <c r="C13184" s="270"/>
      <c r="D13184" s="272"/>
      <c r="E13184" s="247"/>
      <c r="F13184" s="273"/>
      <c r="G13184" s="661"/>
      <c r="H13184" s="662"/>
    </row>
    <row r="13185" spans="1:8" s="240" customFormat="1">
      <c r="A13185" s="270"/>
      <c r="B13185" s="271"/>
      <c r="C13185" s="270"/>
      <c r="D13185" s="272"/>
      <c r="E13185" s="247"/>
      <c r="F13185" s="273"/>
      <c r="G13185" s="661"/>
      <c r="H13185" s="662"/>
    </row>
    <row r="13186" spans="1:8" s="240" customFormat="1">
      <c r="A13186" s="270"/>
      <c r="B13186" s="271"/>
      <c r="C13186" s="270"/>
      <c r="D13186" s="272"/>
      <c r="E13186" s="247"/>
      <c r="F13186" s="273"/>
      <c r="G13186" s="661"/>
      <c r="H13186" s="662"/>
    </row>
    <row r="13187" spans="1:8" s="240" customFormat="1">
      <c r="A13187" s="270"/>
      <c r="B13187" s="271"/>
      <c r="C13187" s="270"/>
      <c r="D13187" s="272"/>
      <c r="E13187" s="247"/>
      <c r="F13187" s="273"/>
      <c r="G13187" s="661"/>
      <c r="H13187" s="662"/>
    </row>
    <row r="13188" spans="1:8" s="240" customFormat="1">
      <c r="A13188" s="270"/>
      <c r="B13188" s="271"/>
      <c r="C13188" s="270"/>
      <c r="D13188" s="272"/>
      <c r="E13188" s="247"/>
      <c r="F13188" s="273"/>
      <c r="G13188" s="661"/>
      <c r="H13188" s="662"/>
    </row>
    <row r="13189" spans="1:8" s="240" customFormat="1">
      <c r="A13189" s="270"/>
      <c r="B13189" s="271"/>
      <c r="C13189" s="270"/>
      <c r="D13189" s="272"/>
      <c r="E13189" s="247"/>
      <c r="F13189" s="273"/>
      <c r="G13189" s="661"/>
      <c r="H13189" s="662"/>
    </row>
    <row r="13190" spans="1:8" s="240" customFormat="1">
      <c r="A13190" s="270"/>
      <c r="B13190" s="271"/>
      <c r="C13190" s="270"/>
      <c r="D13190" s="272"/>
      <c r="E13190" s="247"/>
      <c r="F13190" s="273"/>
      <c r="G13190" s="661"/>
      <c r="H13190" s="662"/>
    </row>
    <row r="13191" spans="1:8" s="240" customFormat="1">
      <c r="A13191" s="270"/>
      <c r="B13191" s="271"/>
      <c r="C13191" s="270"/>
      <c r="D13191" s="272"/>
      <c r="E13191" s="247"/>
      <c r="F13191" s="273"/>
      <c r="G13191" s="661"/>
      <c r="H13191" s="662"/>
    </row>
    <row r="13192" spans="1:8" s="240" customFormat="1">
      <c r="A13192" s="270"/>
      <c r="B13192" s="271"/>
      <c r="C13192" s="270"/>
      <c r="D13192" s="272"/>
      <c r="E13192" s="247"/>
      <c r="F13192" s="273"/>
      <c r="G13192" s="661"/>
      <c r="H13192" s="662"/>
    </row>
    <row r="13193" spans="1:8" s="240" customFormat="1">
      <c r="A13193" s="270"/>
      <c r="B13193" s="271"/>
      <c r="C13193" s="270"/>
      <c r="D13193" s="272"/>
      <c r="E13193" s="247"/>
      <c r="F13193" s="273"/>
      <c r="G13193" s="661"/>
      <c r="H13193" s="662"/>
    </row>
    <row r="13194" spans="1:8" s="240" customFormat="1">
      <c r="A13194" s="270"/>
      <c r="B13194" s="271"/>
      <c r="C13194" s="270"/>
      <c r="D13194" s="272"/>
      <c r="E13194" s="247"/>
      <c r="F13194" s="273"/>
      <c r="G13194" s="661"/>
      <c r="H13194" s="662"/>
    </row>
    <row r="13195" spans="1:8" s="240" customFormat="1">
      <c r="A13195" s="270"/>
      <c r="B13195" s="271"/>
      <c r="C13195" s="270"/>
      <c r="D13195" s="272"/>
      <c r="E13195" s="247"/>
      <c r="F13195" s="273"/>
      <c r="G13195" s="661"/>
      <c r="H13195" s="662"/>
    </row>
    <row r="13196" spans="1:8" s="240" customFormat="1">
      <c r="A13196" s="270"/>
      <c r="B13196" s="271"/>
      <c r="C13196" s="270"/>
      <c r="D13196" s="272"/>
      <c r="E13196" s="247"/>
      <c r="F13196" s="273"/>
      <c r="G13196" s="661"/>
      <c r="H13196" s="662"/>
    </row>
    <row r="13197" spans="1:8" s="240" customFormat="1">
      <c r="A13197" s="270"/>
      <c r="B13197" s="271"/>
      <c r="C13197" s="270"/>
      <c r="D13197" s="272"/>
      <c r="E13197" s="247"/>
      <c r="F13197" s="273"/>
      <c r="G13197" s="661"/>
      <c r="H13197" s="662"/>
    </row>
    <row r="13198" spans="1:8" s="240" customFormat="1">
      <c r="A13198" s="270"/>
      <c r="B13198" s="271"/>
      <c r="C13198" s="270"/>
      <c r="D13198" s="272"/>
      <c r="E13198" s="247"/>
      <c r="F13198" s="273"/>
      <c r="G13198" s="661"/>
      <c r="H13198" s="662"/>
    </row>
    <row r="13199" spans="1:8" s="240" customFormat="1">
      <c r="A13199" s="270"/>
      <c r="B13199" s="271"/>
      <c r="C13199" s="270"/>
      <c r="D13199" s="272"/>
      <c r="E13199" s="247"/>
      <c r="F13199" s="273"/>
      <c r="G13199" s="661"/>
      <c r="H13199" s="662"/>
    </row>
    <row r="13200" spans="1:8" s="240" customFormat="1">
      <c r="A13200" s="270"/>
      <c r="B13200" s="271"/>
      <c r="C13200" s="270"/>
      <c r="D13200" s="272"/>
      <c r="E13200" s="247"/>
      <c r="F13200" s="273"/>
      <c r="G13200" s="661"/>
      <c r="H13200" s="662"/>
    </row>
    <row r="13201" spans="1:8" s="240" customFormat="1">
      <c r="A13201" s="270"/>
      <c r="B13201" s="271"/>
      <c r="C13201" s="270"/>
      <c r="D13201" s="272"/>
      <c r="E13201" s="247"/>
      <c r="F13201" s="273"/>
      <c r="G13201" s="661"/>
      <c r="H13201" s="662"/>
    </row>
    <row r="13202" spans="1:8" s="240" customFormat="1">
      <c r="A13202" s="270"/>
      <c r="B13202" s="271"/>
      <c r="C13202" s="270"/>
      <c r="D13202" s="272"/>
      <c r="E13202" s="247"/>
      <c r="F13202" s="273"/>
      <c r="G13202" s="661"/>
      <c r="H13202" s="662"/>
    </row>
    <row r="13203" spans="1:8" s="240" customFormat="1">
      <c r="A13203" s="270"/>
      <c r="B13203" s="271"/>
      <c r="C13203" s="270"/>
      <c r="D13203" s="272"/>
      <c r="E13203" s="247"/>
      <c r="F13203" s="273"/>
      <c r="G13203" s="661"/>
      <c r="H13203" s="662"/>
    </row>
    <row r="13204" spans="1:8" s="240" customFormat="1">
      <c r="A13204" s="270"/>
      <c r="B13204" s="271"/>
      <c r="C13204" s="270"/>
      <c r="D13204" s="272"/>
      <c r="E13204" s="247"/>
      <c r="F13204" s="273"/>
      <c r="G13204" s="661"/>
      <c r="H13204" s="662"/>
    </row>
    <row r="13205" spans="1:8" s="240" customFormat="1">
      <c r="A13205" s="270"/>
      <c r="B13205" s="271"/>
      <c r="C13205" s="270"/>
      <c r="D13205" s="272"/>
      <c r="E13205" s="247"/>
      <c r="F13205" s="273"/>
      <c r="G13205" s="661"/>
      <c r="H13205" s="662"/>
    </row>
    <row r="13206" spans="1:8" s="240" customFormat="1">
      <c r="A13206" s="270"/>
      <c r="B13206" s="271"/>
      <c r="C13206" s="270"/>
      <c r="D13206" s="272"/>
      <c r="E13206" s="247"/>
      <c r="F13206" s="273"/>
      <c r="G13206" s="661"/>
      <c r="H13206" s="662"/>
    </row>
    <row r="13207" spans="1:8" s="240" customFormat="1">
      <c r="A13207" s="270"/>
      <c r="B13207" s="271"/>
      <c r="C13207" s="270"/>
      <c r="D13207" s="272"/>
      <c r="E13207" s="247"/>
      <c r="F13207" s="273"/>
      <c r="G13207" s="661"/>
      <c r="H13207" s="662"/>
    </row>
    <row r="13208" spans="1:8" s="240" customFormat="1">
      <c r="A13208" s="270"/>
      <c r="B13208" s="271"/>
      <c r="C13208" s="270"/>
      <c r="D13208" s="272"/>
      <c r="E13208" s="247"/>
      <c r="F13208" s="273"/>
      <c r="G13208" s="661"/>
      <c r="H13208" s="662"/>
    </row>
    <row r="13209" spans="1:8" s="240" customFormat="1">
      <c r="A13209" s="270"/>
      <c r="B13209" s="271"/>
      <c r="C13209" s="270"/>
      <c r="D13209" s="272"/>
      <c r="E13209" s="247"/>
      <c r="F13209" s="273"/>
      <c r="G13209" s="661"/>
      <c r="H13209" s="662"/>
    </row>
    <row r="13210" spans="1:8" s="240" customFormat="1">
      <c r="A13210" s="270"/>
      <c r="B13210" s="271"/>
      <c r="C13210" s="270"/>
      <c r="D13210" s="272"/>
      <c r="E13210" s="247"/>
      <c r="F13210" s="273"/>
      <c r="G13210" s="661"/>
      <c r="H13210" s="662"/>
    </row>
    <row r="13211" spans="1:8" s="240" customFormat="1">
      <c r="A13211" s="270"/>
      <c r="B13211" s="271"/>
      <c r="C13211" s="270"/>
      <c r="D13211" s="272"/>
      <c r="E13211" s="247"/>
      <c r="F13211" s="273"/>
      <c r="G13211" s="661"/>
      <c r="H13211" s="662"/>
    </row>
    <row r="13212" spans="1:8" s="240" customFormat="1">
      <c r="A13212" s="270"/>
      <c r="B13212" s="271"/>
      <c r="C13212" s="270"/>
      <c r="D13212" s="272"/>
      <c r="E13212" s="247"/>
      <c r="F13212" s="273"/>
      <c r="G13212" s="661"/>
      <c r="H13212" s="662"/>
    </row>
    <row r="13213" spans="1:8" s="240" customFormat="1">
      <c r="A13213" s="270"/>
      <c r="B13213" s="271"/>
      <c r="C13213" s="270"/>
      <c r="D13213" s="272"/>
      <c r="E13213" s="247"/>
      <c r="F13213" s="273"/>
      <c r="G13213" s="661"/>
      <c r="H13213" s="662"/>
    </row>
    <row r="13214" spans="1:8" s="240" customFormat="1">
      <c r="A13214" s="270"/>
      <c r="B13214" s="271"/>
      <c r="C13214" s="270"/>
      <c r="D13214" s="272"/>
      <c r="E13214" s="247"/>
      <c r="F13214" s="273"/>
      <c r="G13214" s="661"/>
      <c r="H13214" s="662"/>
    </row>
    <row r="13215" spans="1:8" s="240" customFormat="1">
      <c r="A13215" s="270"/>
      <c r="B13215" s="271"/>
      <c r="C13215" s="270"/>
      <c r="D13215" s="272"/>
      <c r="E13215" s="247"/>
      <c r="F13215" s="273"/>
      <c r="G13215" s="661"/>
      <c r="H13215" s="662"/>
    </row>
    <row r="13216" spans="1:8" s="240" customFormat="1">
      <c r="A13216" s="270"/>
      <c r="B13216" s="271"/>
      <c r="C13216" s="270"/>
      <c r="D13216" s="272"/>
      <c r="E13216" s="247"/>
      <c r="F13216" s="273"/>
      <c r="G13216" s="661"/>
      <c r="H13216" s="662"/>
    </row>
    <row r="13217" spans="1:8" s="240" customFormat="1">
      <c r="A13217" s="270"/>
      <c r="B13217" s="271"/>
      <c r="C13217" s="270"/>
      <c r="D13217" s="272"/>
      <c r="E13217" s="247"/>
      <c r="F13217" s="273"/>
      <c r="G13217" s="661"/>
      <c r="H13217" s="662"/>
    </row>
    <row r="13218" spans="1:8" s="240" customFormat="1">
      <c r="A13218" s="270"/>
      <c r="B13218" s="271"/>
      <c r="C13218" s="270"/>
      <c r="D13218" s="272"/>
      <c r="E13218" s="247"/>
      <c r="F13218" s="273"/>
      <c r="G13218" s="661"/>
      <c r="H13218" s="662"/>
    </row>
    <row r="13219" spans="1:8" s="240" customFormat="1">
      <c r="A13219" s="270"/>
      <c r="B13219" s="271"/>
      <c r="C13219" s="270"/>
      <c r="D13219" s="272"/>
      <c r="E13219" s="247"/>
      <c r="F13219" s="273"/>
      <c r="G13219" s="661"/>
      <c r="H13219" s="662"/>
    </row>
    <row r="13220" spans="1:8" s="240" customFormat="1">
      <c r="A13220" s="270"/>
      <c r="B13220" s="271"/>
      <c r="C13220" s="270"/>
      <c r="D13220" s="272"/>
      <c r="E13220" s="247"/>
      <c r="F13220" s="273"/>
      <c r="G13220" s="661"/>
      <c r="H13220" s="662"/>
    </row>
    <row r="13221" spans="1:8" s="240" customFormat="1">
      <c r="A13221" s="270"/>
      <c r="B13221" s="271"/>
      <c r="C13221" s="270"/>
      <c r="D13221" s="272"/>
      <c r="E13221" s="247"/>
      <c r="F13221" s="273"/>
      <c r="G13221" s="661"/>
      <c r="H13221" s="662"/>
    </row>
    <row r="13222" spans="1:8" s="240" customFormat="1">
      <c r="A13222" s="270"/>
      <c r="B13222" s="271"/>
      <c r="C13222" s="270"/>
      <c r="D13222" s="272"/>
      <c r="E13222" s="247"/>
      <c r="F13222" s="273"/>
      <c r="G13222" s="661"/>
      <c r="H13222" s="662"/>
    </row>
    <row r="13223" spans="1:8" s="240" customFormat="1">
      <c r="A13223" s="270"/>
      <c r="B13223" s="271"/>
      <c r="C13223" s="270"/>
      <c r="D13223" s="272"/>
      <c r="E13223" s="247"/>
      <c r="F13223" s="273"/>
      <c r="G13223" s="661"/>
      <c r="H13223" s="662"/>
    </row>
    <row r="13224" spans="1:8" s="240" customFormat="1">
      <c r="A13224" s="270"/>
      <c r="B13224" s="271"/>
      <c r="C13224" s="270"/>
      <c r="D13224" s="272"/>
      <c r="E13224" s="247"/>
      <c r="F13224" s="273"/>
      <c r="G13224" s="661"/>
      <c r="H13224" s="662"/>
    </row>
    <row r="13225" spans="1:8" s="240" customFormat="1">
      <c r="A13225" s="270"/>
      <c r="B13225" s="271"/>
      <c r="C13225" s="270"/>
      <c r="D13225" s="272"/>
      <c r="E13225" s="247"/>
      <c r="F13225" s="273"/>
      <c r="G13225" s="661"/>
      <c r="H13225" s="662"/>
    </row>
    <row r="13226" spans="1:8" s="240" customFormat="1">
      <c r="A13226" s="270"/>
      <c r="B13226" s="271"/>
      <c r="C13226" s="270"/>
      <c r="D13226" s="272"/>
      <c r="E13226" s="247"/>
      <c r="F13226" s="273"/>
      <c r="G13226" s="661"/>
      <c r="H13226" s="662"/>
    </row>
    <row r="13227" spans="1:8" s="240" customFormat="1">
      <c r="A13227" s="270"/>
      <c r="B13227" s="271"/>
      <c r="C13227" s="270"/>
      <c r="D13227" s="272"/>
      <c r="E13227" s="247"/>
      <c r="F13227" s="273"/>
      <c r="G13227" s="661"/>
      <c r="H13227" s="662"/>
    </row>
    <row r="13228" spans="1:8" s="240" customFormat="1">
      <c r="A13228" s="270"/>
      <c r="B13228" s="271"/>
      <c r="C13228" s="270"/>
      <c r="D13228" s="272"/>
      <c r="E13228" s="247"/>
      <c r="F13228" s="273"/>
      <c r="G13228" s="661"/>
      <c r="H13228" s="662"/>
    </row>
    <row r="13229" spans="1:8" s="240" customFormat="1">
      <c r="A13229" s="270"/>
      <c r="B13229" s="271"/>
      <c r="C13229" s="270"/>
      <c r="D13229" s="272"/>
      <c r="E13229" s="247"/>
      <c r="F13229" s="273"/>
      <c r="G13229" s="661"/>
      <c r="H13229" s="662"/>
    </row>
    <row r="13230" spans="1:8" s="240" customFormat="1">
      <c r="A13230" s="270"/>
      <c r="B13230" s="271"/>
      <c r="C13230" s="270"/>
      <c r="D13230" s="272"/>
      <c r="E13230" s="247"/>
      <c r="F13230" s="273"/>
      <c r="G13230" s="661"/>
      <c r="H13230" s="662"/>
    </row>
    <row r="13231" spans="1:8" s="240" customFormat="1">
      <c r="A13231" s="270"/>
      <c r="B13231" s="271"/>
      <c r="C13231" s="270"/>
      <c r="D13231" s="272"/>
      <c r="E13231" s="247"/>
      <c r="F13231" s="273"/>
      <c r="G13231" s="661"/>
      <c r="H13231" s="662"/>
    </row>
    <row r="13232" spans="1:8" s="240" customFormat="1">
      <c r="A13232" s="270"/>
      <c r="B13232" s="271"/>
      <c r="C13232" s="270"/>
      <c r="D13232" s="272"/>
      <c r="E13232" s="247"/>
      <c r="F13232" s="273"/>
      <c r="G13232" s="661"/>
      <c r="H13232" s="662"/>
    </row>
    <row r="13233" spans="1:8" s="240" customFormat="1">
      <c r="A13233" s="270"/>
      <c r="B13233" s="271"/>
      <c r="C13233" s="270"/>
      <c r="D13233" s="272"/>
      <c r="E13233" s="247"/>
      <c r="F13233" s="273"/>
      <c r="G13233" s="661"/>
      <c r="H13233" s="662"/>
    </row>
    <row r="13234" spans="1:8" s="240" customFormat="1">
      <c r="A13234" s="270"/>
      <c r="B13234" s="271"/>
      <c r="C13234" s="270"/>
      <c r="D13234" s="272"/>
      <c r="E13234" s="247"/>
      <c r="F13234" s="273"/>
      <c r="G13234" s="661"/>
      <c r="H13234" s="662"/>
    </row>
    <row r="13235" spans="1:8" s="240" customFormat="1">
      <c r="A13235" s="270"/>
      <c r="B13235" s="271"/>
      <c r="C13235" s="270"/>
      <c r="D13235" s="272"/>
      <c r="E13235" s="247"/>
      <c r="F13235" s="273"/>
      <c r="G13235" s="661"/>
      <c r="H13235" s="662"/>
    </row>
    <row r="13236" spans="1:8" s="240" customFormat="1">
      <c r="A13236" s="270"/>
      <c r="B13236" s="271"/>
      <c r="C13236" s="270"/>
      <c r="D13236" s="272"/>
      <c r="E13236" s="247"/>
      <c r="F13236" s="273"/>
      <c r="G13236" s="661"/>
      <c r="H13236" s="662"/>
    </row>
    <row r="13237" spans="1:8" s="240" customFormat="1">
      <c r="A13237" s="270"/>
      <c r="B13237" s="271"/>
      <c r="C13237" s="270"/>
      <c r="D13237" s="272"/>
      <c r="E13237" s="247"/>
      <c r="F13237" s="273"/>
      <c r="G13237" s="661"/>
      <c r="H13237" s="662"/>
    </row>
    <row r="13238" spans="1:8" s="240" customFormat="1">
      <c r="A13238" s="270"/>
      <c r="B13238" s="271"/>
      <c r="C13238" s="270"/>
      <c r="D13238" s="272"/>
      <c r="E13238" s="247"/>
      <c r="F13238" s="273"/>
      <c r="G13238" s="661"/>
      <c r="H13238" s="662"/>
    </row>
    <row r="13239" spans="1:8" s="240" customFormat="1">
      <c r="A13239" s="270"/>
      <c r="B13239" s="271"/>
      <c r="C13239" s="270"/>
      <c r="D13239" s="272"/>
      <c r="E13239" s="247"/>
      <c r="F13239" s="273"/>
      <c r="G13239" s="661"/>
      <c r="H13239" s="662"/>
    </row>
    <row r="13240" spans="1:8" s="240" customFormat="1">
      <c r="A13240" s="270"/>
      <c r="B13240" s="271"/>
      <c r="C13240" s="270"/>
      <c r="D13240" s="272"/>
      <c r="E13240" s="247"/>
      <c r="F13240" s="273"/>
      <c r="G13240" s="661"/>
      <c r="H13240" s="662"/>
    </row>
    <row r="13241" spans="1:8" s="240" customFormat="1">
      <c r="A13241" s="270"/>
      <c r="B13241" s="271"/>
      <c r="C13241" s="270"/>
      <c r="D13241" s="272"/>
      <c r="E13241" s="247"/>
      <c r="F13241" s="273"/>
      <c r="G13241" s="661"/>
      <c r="H13241" s="662"/>
    </row>
    <row r="13242" spans="1:8" s="240" customFormat="1">
      <c r="A13242" s="270"/>
      <c r="B13242" s="271"/>
      <c r="C13242" s="270"/>
      <c r="D13242" s="272"/>
      <c r="E13242" s="247"/>
      <c r="F13242" s="273"/>
      <c r="G13242" s="661"/>
      <c r="H13242" s="662"/>
    </row>
    <row r="13243" spans="1:8" s="240" customFormat="1">
      <c r="A13243" s="270"/>
      <c r="B13243" s="271"/>
      <c r="C13243" s="270"/>
      <c r="D13243" s="272"/>
      <c r="E13243" s="247"/>
      <c r="F13243" s="273"/>
      <c r="G13243" s="661"/>
      <c r="H13243" s="662"/>
    </row>
    <row r="13244" spans="1:8" s="240" customFormat="1">
      <c r="A13244" s="270"/>
      <c r="B13244" s="271"/>
      <c r="C13244" s="270"/>
      <c r="D13244" s="272"/>
      <c r="E13244" s="247"/>
      <c r="F13244" s="273"/>
      <c r="G13244" s="661"/>
      <c r="H13244" s="662"/>
    </row>
    <row r="13245" spans="1:8" s="240" customFormat="1">
      <c r="A13245" s="270"/>
      <c r="B13245" s="271"/>
      <c r="C13245" s="270"/>
      <c r="D13245" s="272"/>
      <c r="E13245" s="247"/>
      <c r="F13245" s="273"/>
      <c r="G13245" s="661"/>
      <c r="H13245" s="662"/>
    </row>
    <row r="13246" spans="1:8" s="240" customFormat="1">
      <c r="A13246" s="270"/>
      <c r="B13246" s="271"/>
      <c r="C13246" s="270"/>
      <c r="D13246" s="272"/>
      <c r="E13246" s="247"/>
      <c r="F13246" s="273"/>
      <c r="G13246" s="661"/>
      <c r="H13246" s="662"/>
    </row>
    <row r="13247" spans="1:8" s="240" customFormat="1">
      <c r="A13247" s="270"/>
      <c r="B13247" s="271"/>
      <c r="C13247" s="270"/>
      <c r="D13247" s="272"/>
      <c r="E13247" s="247"/>
      <c r="F13247" s="273"/>
      <c r="G13247" s="661"/>
      <c r="H13247" s="662"/>
    </row>
    <row r="13248" spans="1:8" s="240" customFormat="1">
      <c r="A13248" s="270"/>
      <c r="B13248" s="271"/>
      <c r="C13248" s="270"/>
      <c r="D13248" s="272"/>
      <c r="E13248" s="247"/>
      <c r="F13248" s="273"/>
      <c r="G13248" s="661"/>
      <c r="H13248" s="662"/>
    </row>
    <row r="13249" spans="1:8" s="240" customFormat="1">
      <c r="A13249" s="270"/>
      <c r="B13249" s="271"/>
      <c r="C13249" s="270"/>
      <c r="D13249" s="272"/>
      <c r="E13249" s="247"/>
      <c r="F13249" s="273"/>
      <c r="G13249" s="661"/>
      <c r="H13249" s="662"/>
    </row>
    <row r="13250" spans="1:8" s="240" customFormat="1">
      <c r="A13250" s="270"/>
      <c r="B13250" s="271"/>
      <c r="C13250" s="270"/>
      <c r="D13250" s="272"/>
      <c r="E13250" s="247"/>
      <c r="F13250" s="273"/>
      <c r="G13250" s="661"/>
      <c r="H13250" s="662"/>
    </row>
    <row r="13251" spans="1:8" s="240" customFormat="1">
      <c r="A13251" s="270"/>
      <c r="B13251" s="271"/>
      <c r="C13251" s="270"/>
      <c r="D13251" s="272"/>
      <c r="E13251" s="247"/>
      <c r="F13251" s="273"/>
      <c r="G13251" s="661"/>
      <c r="H13251" s="662"/>
    </row>
    <row r="13252" spans="1:8" s="240" customFormat="1">
      <c r="A13252" s="270"/>
      <c r="B13252" s="271"/>
      <c r="C13252" s="270"/>
      <c r="D13252" s="272"/>
      <c r="E13252" s="247"/>
      <c r="F13252" s="273"/>
      <c r="G13252" s="661"/>
      <c r="H13252" s="662"/>
    </row>
    <row r="13253" spans="1:8" s="240" customFormat="1">
      <c r="A13253" s="270"/>
      <c r="B13253" s="271"/>
      <c r="C13253" s="270"/>
      <c r="D13253" s="272"/>
      <c r="E13253" s="247"/>
      <c r="F13253" s="273"/>
      <c r="G13253" s="661"/>
      <c r="H13253" s="662"/>
    </row>
    <row r="13254" spans="1:8" s="240" customFormat="1">
      <c r="A13254" s="270"/>
      <c r="B13254" s="271"/>
      <c r="C13254" s="270"/>
      <c r="D13254" s="272"/>
      <c r="E13254" s="247"/>
      <c r="F13254" s="273"/>
      <c r="G13254" s="661"/>
      <c r="H13254" s="662"/>
    </row>
    <row r="13255" spans="1:8" s="240" customFormat="1">
      <c r="A13255" s="270"/>
      <c r="B13255" s="271"/>
      <c r="C13255" s="270"/>
      <c r="D13255" s="272"/>
      <c r="E13255" s="247"/>
      <c r="F13255" s="273"/>
      <c r="G13255" s="661"/>
      <c r="H13255" s="662"/>
    </row>
    <row r="13256" spans="1:8" s="240" customFormat="1">
      <c r="A13256" s="270"/>
      <c r="B13256" s="271"/>
      <c r="C13256" s="270"/>
      <c r="D13256" s="272"/>
      <c r="E13256" s="247"/>
      <c r="F13256" s="273"/>
      <c r="G13256" s="661"/>
      <c r="H13256" s="662"/>
    </row>
    <row r="13257" spans="1:8" s="240" customFormat="1">
      <c r="A13257" s="270"/>
      <c r="B13257" s="271"/>
      <c r="C13257" s="270"/>
      <c r="D13257" s="272"/>
      <c r="E13257" s="247"/>
      <c r="F13257" s="273"/>
      <c r="G13257" s="661"/>
      <c r="H13257" s="662"/>
    </row>
    <row r="13258" spans="1:8" s="240" customFormat="1">
      <c r="A13258" s="270"/>
      <c r="B13258" s="271"/>
      <c r="C13258" s="270"/>
      <c r="D13258" s="272"/>
      <c r="E13258" s="247"/>
      <c r="F13258" s="273"/>
      <c r="G13258" s="661"/>
      <c r="H13258" s="662"/>
    </row>
    <row r="13259" spans="1:8" s="240" customFormat="1">
      <c r="A13259" s="270"/>
      <c r="B13259" s="271"/>
      <c r="C13259" s="270"/>
      <c r="D13259" s="272"/>
      <c r="E13259" s="247"/>
      <c r="F13259" s="273"/>
      <c r="G13259" s="661"/>
      <c r="H13259" s="662"/>
    </row>
    <row r="13260" spans="1:8" s="240" customFormat="1">
      <c r="A13260" s="270"/>
      <c r="B13260" s="271"/>
      <c r="C13260" s="270"/>
      <c r="D13260" s="272"/>
      <c r="E13260" s="247"/>
      <c r="F13260" s="273"/>
      <c r="G13260" s="661"/>
      <c r="H13260" s="662"/>
    </row>
    <row r="13261" spans="1:8" s="240" customFormat="1">
      <c r="A13261" s="270"/>
      <c r="B13261" s="271"/>
      <c r="C13261" s="270"/>
      <c r="D13261" s="272"/>
      <c r="E13261" s="247"/>
      <c r="F13261" s="273"/>
      <c r="G13261" s="661"/>
      <c r="H13261" s="662"/>
    </row>
    <row r="13262" spans="1:8" s="240" customFormat="1">
      <c r="A13262" s="270"/>
      <c r="B13262" s="271"/>
      <c r="C13262" s="270"/>
      <c r="D13262" s="272"/>
      <c r="E13262" s="247"/>
      <c r="F13262" s="273"/>
      <c r="G13262" s="661"/>
      <c r="H13262" s="662"/>
    </row>
    <row r="13263" spans="1:8" s="240" customFormat="1">
      <c r="A13263" s="270"/>
      <c r="B13263" s="271"/>
      <c r="C13263" s="270"/>
      <c r="D13263" s="272"/>
      <c r="E13263" s="247"/>
      <c r="F13263" s="273"/>
      <c r="G13263" s="661"/>
      <c r="H13263" s="662"/>
    </row>
    <row r="13264" spans="1:8" s="240" customFormat="1">
      <c r="A13264" s="270"/>
      <c r="B13264" s="271"/>
      <c r="C13264" s="270"/>
      <c r="D13264" s="272"/>
      <c r="E13264" s="247"/>
      <c r="F13264" s="273"/>
      <c r="G13264" s="661"/>
      <c r="H13264" s="662"/>
    </row>
    <row r="13265" spans="1:8" s="240" customFormat="1">
      <c r="A13265" s="270"/>
      <c r="B13265" s="271"/>
      <c r="C13265" s="270"/>
      <c r="D13265" s="272"/>
      <c r="E13265" s="247"/>
      <c r="F13265" s="273"/>
      <c r="G13265" s="661"/>
      <c r="H13265" s="662"/>
    </row>
    <row r="13266" spans="1:8" s="240" customFormat="1">
      <c r="A13266" s="270"/>
      <c r="B13266" s="271"/>
      <c r="C13266" s="270"/>
      <c r="D13266" s="272"/>
      <c r="E13266" s="247"/>
      <c r="F13266" s="273"/>
      <c r="G13266" s="661"/>
      <c r="H13266" s="662"/>
    </row>
    <row r="13267" spans="1:8" s="240" customFormat="1">
      <c r="A13267" s="270"/>
      <c r="B13267" s="271"/>
      <c r="C13267" s="270"/>
      <c r="D13267" s="272"/>
      <c r="E13267" s="247"/>
      <c r="F13267" s="273"/>
      <c r="G13267" s="661"/>
      <c r="H13267" s="662"/>
    </row>
    <row r="13268" spans="1:8" s="240" customFormat="1">
      <c r="A13268" s="270"/>
      <c r="B13268" s="271"/>
      <c r="C13268" s="270"/>
      <c r="D13268" s="272"/>
      <c r="E13268" s="247"/>
      <c r="F13268" s="273"/>
      <c r="G13268" s="661"/>
      <c r="H13268" s="662"/>
    </row>
    <row r="13269" spans="1:8" s="240" customFormat="1">
      <c r="A13269" s="270"/>
      <c r="B13269" s="271"/>
      <c r="C13269" s="270"/>
      <c r="D13269" s="272"/>
      <c r="E13269" s="247"/>
      <c r="F13269" s="273"/>
      <c r="G13269" s="661"/>
      <c r="H13269" s="662"/>
    </row>
    <row r="13270" spans="1:8" s="240" customFormat="1">
      <c r="A13270" s="270"/>
      <c r="B13270" s="271"/>
      <c r="C13270" s="270"/>
      <c r="D13270" s="272"/>
      <c r="E13270" s="247"/>
      <c r="F13270" s="273"/>
      <c r="G13270" s="661"/>
      <c r="H13270" s="662"/>
    </row>
    <row r="13271" spans="1:8" s="240" customFormat="1">
      <c r="A13271" s="270"/>
      <c r="B13271" s="271"/>
      <c r="C13271" s="270"/>
      <c r="D13271" s="272"/>
      <c r="E13271" s="247"/>
      <c r="F13271" s="273"/>
      <c r="G13271" s="661"/>
      <c r="H13271" s="662"/>
    </row>
    <row r="13272" spans="1:8" s="240" customFormat="1">
      <c r="A13272" s="270"/>
      <c r="B13272" s="271"/>
      <c r="C13272" s="270"/>
      <c r="D13272" s="272"/>
      <c r="E13272" s="247"/>
      <c r="F13272" s="273"/>
      <c r="G13272" s="661"/>
      <c r="H13272" s="662"/>
    </row>
    <row r="13273" spans="1:8" s="240" customFormat="1">
      <c r="A13273" s="270"/>
      <c r="B13273" s="271"/>
      <c r="C13273" s="270"/>
      <c r="D13273" s="272"/>
      <c r="E13273" s="247"/>
      <c r="F13273" s="273"/>
      <c r="G13273" s="661"/>
      <c r="H13273" s="662"/>
    </row>
    <row r="13274" spans="1:8" s="240" customFormat="1">
      <c r="A13274" s="270"/>
      <c r="B13274" s="271"/>
      <c r="C13274" s="270"/>
      <c r="D13274" s="272"/>
      <c r="E13274" s="247"/>
      <c r="F13274" s="273"/>
      <c r="G13274" s="661"/>
      <c r="H13274" s="662"/>
    </row>
    <row r="13275" spans="1:8" s="240" customFormat="1">
      <c r="A13275" s="270"/>
      <c r="B13275" s="271"/>
      <c r="C13275" s="270"/>
      <c r="D13275" s="272"/>
      <c r="E13275" s="247"/>
      <c r="F13275" s="273"/>
      <c r="G13275" s="661"/>
      <c r="H13275" s="662"/>
    </row>
    <row r="13276" spans="1:8" s="240" customFormat="1">
      <c r="A13276" s="270"/>
      <c r="B13276" s="271"/>
      <c r="C13276" s="270"/>
      <c r="D13276" s="272"/>
      <c r="E13276" s="247"/>
      <c r="F13276" s="273"/>
      <c r="G13276" s="661"/>
      <c r="H13276" s="662"/>
    </row>
    <row r="13277" spans="1:8" s="240" customFormat="1">
      <c r="A13277" s="270"/>
      <c r="B13277" s="271"/>
      <c r="C13277" s="270"/>
      <c r="D13277" s="272"/>
      <c r="E13277" s="247"/>
      <c r="F13277" s="273"/>
      <c r="G13277" s="661"/>
      <c r="H13277" s="662"/>
    </row>
    <row r="13278" spans="1:8" s="240" customFormat="1">
      <c r="A13278" s="270"/>
      <c r="B13278" s="271"/>
      <c r="C13278" s="270"/>
      <c r="D13278" s="272"/>
      <c r="E13278" s="247"/>
      <c r="F13278" s="273"/>
      <c r="G13278" s="661"/>
      <c r="H13278" s="662"/>
    </row>
    <row r="13279" spans="1:8" s="240" customFormat="1">
      <c r="A13279" s="270"/>
      <c r="B13279" s="271"/>
      <c r="C13279" s="270"/>
      <c r="D13279" s="272"/>
      <c r="E13279" s="247"/>
      <c r="F13279" s="273"/>
      <c r="G13279" s="661"/>
      <c r="H13279" s="662"/>
    </row>
    <row r="13280" spans="1:8" s="240" customFormat="1">
      <c r="A13280" s="270"/>
      <c r="B13280" s="271"/>
      <c r="C13280" s="270"/>
      <c r="D13280" s="272"/>
      <c r="E13280" s="247"/>
      <c r="F13280" s="273"/>
      <c r="G13280" s="661"/>
      <c r="H13280" s="662"/>
    </row>
    <row r="13281" spans="1:8" s="240" customFormat="1">
      <c r="A13281" s="270"/>
      <c r="B13281" s="271"/>
      <c r="C13281" s="270"/>
      <c r="D13281" s="272"/>
      <c r="E13281" s="247"/>
      <c r="F13281" s="273"/>
      <c r="G13281" s="661"/>
      <c r="H13281" s="662"/>
    </row>
    <row r="13282" spans="1:8" s="240" customFormat="1">
      <c r="A13282" s="270"/>
      <c r="B13282" s="271"/>
      <c r="C13282" s="270"/>
      <c r="D13282" s="272"/>
      <c r="E13282" s="247"/>
      <c r="F13282" s="273"/>
      <c r="G13282" s="661"/>
      <c r="H13282" s="662"/>
    </row>
    <row r="13283" spans="1:8" s="240" customFormat="1">
      <c r="A13283" s="270"/>
      <c r="B13283" s="271"/>
      <c r="C13283" s="270"/>
      <c r="D13283" s="272"/>
      <c r="E13283" s="247"/>
      <c r="F13283" s="273"/>
      <c r="G13283" s="661"/>
      <c r="H13283" s="662"/>
    </row>
    <row r="13284" spans="1:8" s="240" customFormat="1">
      <c r="A13284" s="270"/>
      <c r="B13284" s="271"/>
      <c r="C13284" s="270"/>
      <c r="D13284" s="272"/>
      <c r="E13284" s="247"/>
      <c r="F13284" s="273"/>
      <c r="G13284" s="661"/>
      <c r="H13284" s="662"/>
    </row>
    <row r="13285" spans="1:8" s="240" customFormat="1">
      <c r="A13285" s="270"/>
      <c r="B13285" s="271"/>
      <c r="C13285" s="270"/>
      <c r="D13285" s="272"/>
      <c r="E13285" s="247"/>
      <c r="F13285" s="273"/>
      <c r="G13285" s="661"/>
      <c r="H13285" s="662"/>
    </row>
    <row r="13286" spans="1:8" s="240" customFormat="1">
      <c r="A13286" s="270"/>
      <c r="B13286" s="271"/>
      <c r="C13286" s="270"/>
      <c r="D13286" s="272"/>
      <c r="E13286" s="247"/>
      <c r="F13286" s="273"/>
      <c r="G13286" s="661"/>
      <c r="H13286" s="662"/>
    </row>
    <row r="13287" spans="1:8" s="240" customFormat="1">
      <c r="A13287" s="270"/>
      <c r="B13287" s="271"/>
      <c r="C13287" s="270"/>
      <c r="D13287" s="272"/>
      <c r="E13287" s="247"/>
      <c r="F13287" s="273"/>
      <c r="G13287" s="661"/>
      <c r="H13287" s="662"/>
    </row>
    <row r="13288" spans="1:8" s="240" customFormat="1">
      <c r="A13288" s="270"/>
      <c r="B13288" s="271"/>
      <c r="C13288" s="270"/>
      <c r="D13288" s="272"/>
      <c r="E13288" s="247"/>
      <c r="F13288" s="273"/>
      <c r="G13288" s="661"/>
      <c r="H13288" s="662"/>
    </row>
    <row r="13289" spans="1:8" s="240" customFormat="1">
      <c r="A13289" s="270"/>
      <c r="B13289" s="271"/>
      <c r="C13289" s="270"/>
      <c r="D13289" s="272"/>
      <c r="E13289" s="247"/>
      <c r="F13289" s="273"/>
      <c r="G13289" s="661"/>
      <c r="H13289" s="662"/>
    </row>
    <row r="13290" spans="1:8" s="240" customFormat="1">
      <c r="A13290" s="270"/>
      <c r="B13290" s="271"/>
      <c r="C13290" s="270"/>
      <c r="D13290" s="272"/>
      <c r="E13290" s="247"/>
      <c r="F13290" s="273"/>
      <c r="G13290" s="661"/>
      <c r="H13290" s="662"/>
    </row>
    <row r="13291" spans="1:8" s="240" customFormat="1">
      <c r="A13291" s="270"/>
      <c r="B13291" s="271"/>
      <c r="C13291" s="270"/>
      <c r="D13291" s="272"/>
      <c r="E13291" s="247"/>
      <c r="F13291" s="273"/>
      <c r="G13291" s="661"/>
      <c r="H13291" s="662"/>
    </row>
    <row r="13292" spans="1:8" s="240" customFormat="1">
      <c r="A13292" s="270"/>
      <c r="B13292" s="271"/>
      <c r="C13292" s="270"/>
      <c r="D13292" s="272"/>
      <c r="E13292" s="247"/>
      <c r="F13292" s="273"/>
      <c r="G13292" s="661"/>
      <c r="H13292" s="662"/>
    </row>
    <row r="13293" spans="1:8" s="240" customFormat="1">
      <c r="A13293" s="270"/>
      <c r="B13293" s="271"/>
      <c r="C13293" s="270"/>
      <c r="D13293" s="272"/>
      <c r="E13293" s="247"/>
      <c r="F13293" s="273"/>
      <c r="G13293" s="661"/>
      <c r="H13293" s="662"/>
    </row>
    <row r="13294" spans="1:8" s="240" customFormat="1">
      <c r="A13294" s="270"/>
      <c r="B13294" s="271"/>
      <c r="C13294" s="270"/>
      <c r="D13294" s="272"/>
      <c r="E13294" s="247"/>
      <c r="F13294" s="273"/>
      <c r="G13294" s="661"/>
      <c r="H13294" s="662"/>
    </row>
    <row r="13295" spans="1:8" s="240" customFormat="1">
      <c r="A13295" s="270"/>
      <c r="B13295" s="271"/>
      <c r="C13295" s="270"/>
      <c r="D13295" s="272"/>
      <c r="E13295" s="247"/>
      <c r="F13295" s="273"/>
      <c r="G13295" s="661"/>
      <c r="H13295" s="662"/>
    </row>
    <row r="13296" spans="1:8" s="240" customFormat="1">
      <c r="A13296" s="270"/>
      <c r="B13296" s="271"/>
      <c r="C13296" s="270"/>
      <c r="D13296" s="272"/>
      <c r="E13296" s="247"/>
      <c r="F13296" s="273"/>
      <c r="G13296" s="661"/>
      <c r="H13296" s="662"/>
    </row>
    <row r="13297" spans="1:8" s="240" customFormat="1">
      <c r="A13297" s="270"/>
      <c r="B13297" s="271"/>
      <c r="C13297" s="270"/>
      <c r="D13297" s="272"/>
      <c r="E13297" s="247"/>
      <c r="F13297" s="273"/>
      <c r="G13297" s="661"/>
      <c r="H13297" s="662"/>
    </row>
    <row r="13298" spans="1:8" s="240" customFormat="1">
      <c r="A13298" s="270"/>
      <c r="B13298" s="271"/>
      <c r="C13298" s="270"/>
      <c r="D13298" s="272"/>
      <c r="E13298" s="247"/>
      <c r="F13298" s="273"/>
      <c r="G13298" s="661"/>
      <c r="H13298" s="662"/>
    </row>
    <row r="13299" spans="1:8" s="240" customFormat="1">
      <c r="A13299" s="270"/>
      <c r="B13299" s="271"/>
      <c r="C13299" s="270"/>
      <c r="D13299" s="272"/>
      <c r="E13299" s="247"/>
      <c r="F13299" s="273"/>
      <c r="G13299" s="661"/>
      <c r="H13299" s="662"/>
    </row>
    <row r="13300" spans="1:8" s="240" customFormat="1">
      <c r="A13300" s="270"/>
      <c r="B13300" s="271"/>
      <c r="C13300" s="270"/>
      <c r="D13300" s="272"/>
      <c r="E13300" s="247"/>
      <c r="F13300" s="273"/>
      <c r="G13300" s="661"/>
      <c r="H13300" s="662"/>
    </row>
    <row r="13301" spans="1:8" s="240" customFormat="1">
      <c r="A13301" s="270"/>
      <c r="B13301" s="271"/>
      <c r="C13301" s="270"/>
      <c r="D13301" s="272"/>
      <c r="E13301" s="247"/>
      <c r="F13301" s="273"/>
      <c r="G13301" s="661"/>
      <c r="H13301" s="662"/>
    </row>
    <row r="13302" spans="1:8" s="240" customFormat="1">
      <c r="A13302" s="270"/>
      <c r="B13302" s="271"/>
      <c r="C13302" s="270"/>
      <c r="D13302" s="272"/>
      <c r="E13302" s="247"/>
      <c r="F13302" s="273"/>
      <c r="G13302" s="661"/>
      <c r="H13302" s="662"/>
    </row>
    <row r="13303" spans="1:8" s="240" customFormat="1">
      <c r="A13303" s="270"/>
      <c r="B13303" s="271"/>
      <c r="C13303" s="270"/>
      <c r="D13303" s="272"/>
      <c r="E13303" s="247"/>
      <c r="F13303" s="273"/>
      <c r="G13303" s="661"/>
      <c r="H13303" s="662"/>
    </row>
    <row r="13304" spans="1:8" s="240" customFormat="1">
      <c r="A13304" s="270"/>
      <c r="B13304" s="271"/>
      <c r="C13304" s="270"/>
      <c r="D13304" s="272"/>
      <c r="E13304" s="247"/>
      <c r="F13304" s="273"/>
      <c r="G13304" s="661"/>
      <c r="H13304" s="662"/>
    </row>
    <row r="13305" spans="1:8" s="240" customFormat="1">
      <c r="A13305" s="270"/>
      <c r="B13305" s="271"/>
      <c r="C13305" s="270"/>
      <c r="D13305" s="272"/>
      <c r="E13305" s="247"/>
      <c r="F13305" s="273"/>
      <c r="G13305" s="661"/>
      <c r="H13305" s="662"/>
    </row>
    <row r="13306" spans="1:8" s="240" customFormat="1">
      <c r="A13306" s="270"/>
      <c r="B13306" s="271"/>
      <c r="C13306" s="270"/>
      <c r="D13306" s="272"/>
      <c r="E13306" s="247"/>
      <c r="F13306" s="273"/>
      <c r="G13306" s="661"/>
      <c r="H13306" s="662"/>
    </row>
    <row r="13307" spans="1:8" s="240" customFormat="1">
      <c r="A13307" s="270"/>
      <c r="B13307" s="271"/>
      <c r="C13307" s="270"/>
      <c r="D13307" s="272"/>
      <c r="E13307" s="247"/>
      <c r="F13307" s="273"/>
      <c r="G13307" s="661"/>
      <c r="H13307" s="662"/>
    </row>
    <row r="13308" spans="1:8" s="240" customFormat="1">
      <c r="A13308" s="270"/>
      <c r="B13308" s="271"/>
      <c r="C13308" s="270"/>
      <c r="D13308" s="272"/>
      <c r="E13308" s="247"/>
      <c r="F13308" s="273"/>
      <c r="G13308" s="661"/>
      <c r="H13308" s="662"/>
    </row>
    <row r="13309" spans="1:8" s="240" customFormat="1">
      <c r="A13309" s="270"/>
      <c r="B13309" s="271"/>
      <c r="C13309" s="270"/>
      <c r="D13309" s="272"/>
      <c r="E13309" s="247"/>
      <c r="F13309" s="273"/>
      <c r="G13309" s="661"/>
      <c r="H13309" s="662"/>
    </row>
    <row r="13310" spans="1:8" s="240" customFormat="1">
      <c r="A13310" s="270"/>
      <c r="B13310" s="271"/>
      <c r="C13310" s="270"/>
      <c r="D13310" s="272"/>
      <c r="E13310" s="247"/>
      <c r="F13310" s="273"/>
      <c r="G13310" s="661"/>
      <c r="H13310" s="662"/>
    </row>
    <row r="13311" spans="1:8" s="240" customFormat="1">
      <c r="A13311" s="270"/>
      <c r="B13311" s="271"/>
      <c r="C13311" s="270"/>
      <c r="D13311" s="272"/>
      <c r="E13311" s="247"/>
      <c r="F13311" s="273"/>
      <c r="G13311" s="661"/>
      <c r="H13311" s="662"/>
    </row>
    <row r="13312" spans="1:8" s="240" customFormat="1">
      <c r="A13312" s="270"/>
      <c r="B13312" s="271"/>
      <c r="C13312" s="270"/>
      <c r="D13312" s="272"/>
      <c r="E13312" s="247"/>
      <c r="F13312" s="273"/>
      <c r="G13312" s="661"/>
      <c r="H13312" s="662"/>
    </row>
    <row r="13313" spans="1:8" s="240" customFormat="1">
      <c r="A13313" s="270"/>
      <c r="B13313" s="271"/>
      <c r="C13313" s="270"/>
      <c r="D13313" s="272"/>
      <c r="E13313" s="247"/>
      <c r="F13313" s="273"/>
      <c r="G13313" s="661"/>
      <c r="H13313" s="662"/>
    </row>
    <row r="13314" spans="1:8" s="240" customFormat="1">
      <c r="A13314" s="270"/>
      <c r="B13314" s="271"/>
      <c r="C13314" s="270"/>
      <c r="D13314" s="272"/>
      <c r="E13314" s="247"/>
      <c r="F13314" s="273"/>
      <c r="G13314" s="661"/>
      <c r="H13314" s="662"/>
    </row>
    <row r="13315" spans="1:8" s="240" customFormat="1">
      <c r="A13315" s="270"/>
      <c r="B13315" s="271"/>
      <c r="C13315" s="270"/>
      <c r="D13315" s="272"/>
      <c r="E13315" s="247"/>
      <c r="F13315" s="273"/>
      <c r="G13315" s="661"/>
      <c r="H13315" s="662"/>
    </row>
    <row r="13316" spans="1:8" s="240" customFormat="1">
      <c r="A13316" s="270"/>
      <c r="B13316" s="271"/>
      <c r="C13316" s="270"/>
      <c r="D13316" s="272"/>
      <c r="E13316" s="247"/>
      <c r="F13316" s="273"/>
      <c r="G13316" s="661"/>
      <c r="H13316" s="662"/>
    </row>
    <row r="13317" spans="1:8" s="240" customFormat="1">
      <c r="A13317" s="270"/>
      <c r="B13317" s="271"/>
      <c r="C13317" s="270"/>
      <c r="D13317" s="272"/>
      <c r="E13317" s="247"/>
      <c r="F13317" s="273"/>
      <c r="G13317" s="661"/>
      <c r="H13317" s="662"/>
    </row>
    <row r="13318" spans="1:8" s="240" customFormat="1">
      <c r="A13318" s="270"/>
      <c r="B13318" s="271"/>
      <c r="C13318" s="270"/>
      <c r="D13318" s="272"/>
      <c r="E13318" s="247"/>
      <c r="F13318" s="273"/>
      <c r="G13318" s="661"/>
      <c r="H13318" s="662"/>
    </row>
    <row r="13319" spans="1:8" s="240" customFormat="1">
      <c r="A13319" s="270"/>
      <c r="B13319" s="271"/>
      <c r="C13319" s="270"/>
      <c r="D13319" s="272"/>
      <c r="E13319" s="247"/>
      <c r="F13319" s="273"/>
      <c r="G13319" s="661"/>
      <c r="H13319" s="662"/>
    </row>
    <row r="13320" spans="1:8" s="240" customFormat="1">
      <c r="A13320" s="270"/>
      <c r="B13320" s="271"/>
      <c r="C13320" s="270"/>
      <c r="D13320" s="272"/>
      <c r="E13320" s="247"/>
      <c r="F13320" s="273"/>
      <c r="G13320" s="661"/>
      <c r="H13320" s="662"/>
    </row>
    <row r="13321" spans="1:8" s="240" customFormat="1">
      <c r="A13321" s="270"/>
      <c r="B13321" s="271"/>
      <c r="C13321" s="270"/>
      <c r="D13321" s="272"/>
      <c r="E13321" s="247"/>
      <c r="F13321" s="273"/>
      <c r="G13321" s="661"/>
      <c r="H13321" s="662"/>
    </row>
    <row r="13322" spans="1:8" s="240" customFormat="1">
      <c r="A13322" s="270"/>
      <c r="B13322" s="271"/>
      <c r="C13322" s="270"/>
      <c r="D13322" s="272"/>
      <c r="E13322" s="247"/>
      <c r="F13322" s="273"/>
      <c r="G13322" s="661"/>
      <c r="H13322" s="662"/>
    </row>
    <row r="13323" spans="1:8" s="240" customFormat="1">
      <c r="A13323" s="270"/>
      <c r="B13323" s="271"/>
      <c r="C13323" s="270"/>
      <c r="D13323" s="272"/>
      <c r="E13323" s="247"/>
      <c r="F13323" s="273"/>
      <c r="G13323" s="661"/>
      <c r="H13323" s="662"/>
    </row>
    <row r="13324" spans="1:8" s="240" customFormat="1">
      <c r="A13324" s="270"/>
      <c r="B13324" s="271"/>
      <c r="C13324" s="270"/>
      <c r="D13324" s="272"/>
      <c r="E13324" s="247"/>
      <c r="F13324" s="273"/>
      <c r="G13324" s="661"/>
      <c r="H13324" s="662"/>
    </row>
    <row r="13325" spans="1:8" s="240" customFormat="1">
      <c r="A13325" s="270"/>
      <c r="B13325" s="271"/>
      <c r="C13325" s="270"/>
      <c r="D13325" s="272"/>
      <c r="E13325" s="247"/>
      <c r="F13325" s="273"/>
      <c r="G13325" s="661"/>
      <c r="H13325" s="662"/>
    </row>
    <row r="13326" spans="1:8" s="240" customFormat="1">
      <c r="A13326" s="270"/>
      <c r="B13326" s="271"/>
      <c r="C13326" s="270"/>
      <c r="D13326" s="272"/>
      <c r="E13326" s="247"/>
      <c r="F13326" s="273"/>
      <c r="G13326" s="661"/>
      <c r="H13326" s="662"/>
    </row>
    <row r="13327" spans="1:8" s="240" customFormat="1">
      <c r="A13327" s="270"/>
      <c r="B13327" s="271"/>
      <c r="C13327" s="270"/>
      <c r="D13327" s="272"/>
      <c r="E13327" s="247"/>
      <c r="F13327" s="273"/>
      <c r="G13327" s="661"/>
      <c r="H13327" s="662"/>
    </row>
    <row r="13328" spans="1:8" s="240" customFormat="1">
      <c r="A13328" s="270"/>
      <c r="B13328" s="271"/>
      <c r="C13328" s="270"/>
      <c r="D13328" s="272"/>
      <c r="E13328" s="247"/>
      <c r="F13328" s="273"/>
      <c r="G13328" s="661"/>
      <c r="H13328" s="662"/>
    </row>
    <row r="13329" spans="1:8" s="240" customFormat="1">
      <c r="A13329" s="270"/>
      <c r="B13329" s="271"/>
      <c r="C13329" s="270"/>
      <c r="D13329" s="272"/>
      <c r="E13329" s="247"/>
      <c r="F13329" s="273"/>
      <c r="G13329" s="661"/>
      <c r="H13329" s="662"/>
    </row>
    <row r="13330" spans="1:8" s="240" customFormat="1">
      <c r="A13330" s="270"/>
      <c r="B13330" s="271"/>
      <c r="C13330" s="270"/>
      <c r="D13330" s="272"/>
      <c r="E13330" s="247"/>
      <c r="F13330" s="273"/>
      <c r="G13330" s="661"/>
      <c r="H13330" s="662"/>
    </row>
    <row r="13331" spans="1:8" s="240" customFormat="1">
      <c r="A13331" s="270"/>
      <c r="B13331" s="271"/>
      <c r="C13331" s="270"/>
      <c r="D13331" s="272"/>
      <c r="E13331" s="247"/>
      <c r="F13331" s="273"/>
      <c r="G13331" s="661"/>
      <c r="H13331" s="662"/>
    </row>
    <row r="13332" spans="1:8" s="240" customFormat="1">
      <c r="A13332" s="270"/>
      <c r="B13332" s="271"/>
      <c r="C13332" s="270"/>
      <c r="D13332" s="272"/>
      <c r="E13332" s="247"/>
      <c r="F13332" s="273"/>
      <c r="G13332" s="661"/>
      <c r="H13332" s="662"/>
    </row>
    <row r="13333" spans="1:8" s="240" customFormat="1">
      <c r="A13333" s="270"/>
      <c r="B13333" s="271"/>
      <c r="C13333" s="270"/>
      <c r="D13333" s="272"/>
      <c r="E13333" s="247"/>
      <c r="F13333" s="273"/>
      <c r="G13333" s="661"/>
      <c r="H13333" s="662"/>
    </row>
    <row r="13334" spans="1:8" s="240" customFormat="1">
      <c r="A13334" s="270"/>
      <c r="B13334" s="271"/>
      <c r="C13334" s="270"/>
      <c r="D13334" s="272"/>
      <c r="E13334" s="247"/>
      <c r="F13334" s="273"/>
      <c r="G13334" s="661"/>
      <c r="H13334" s="662"/>
    </row>
    <row r="13335" spans="1:8" s="240" customFormat="1">
      <c r="A13335" s="270"/>
      <c r="B13335" s="271"/>
      <c r="C13335" s="270"/>
      <c r="D13335" s="272"/>
      <c r="E13335" s="247"/>
      <c r="F13335" s="273"/>
      <c r="G13335" s="661"/>
      <c r="H13335" s="662"/>
    </row>
    <row r="13336" spans="1:8" s="240" customFormat="1">
      <c r="A13336" s="270"/>
      <c r="B13336" s="271"/>
      <c r="C13336" s="270"/>
      <c r="D13336" s="272"/>
      <c r="E13336" s="247"/>
      <c r="F13336" s="273"/>
      <c r="G13336" s="661"/>
      <c r="H13336" s="662"/>
    </row>
    <row r="13337" spans="1:8" s="240" customFormat="1">
      <c r="A13337" s="270"/>
      <c r="B13337" s="271"/>
      <c r="C13337" s="270"/>
      <c r="D13337" s="272"/>
      <c r="E13337" s="247"/>
      <c r="F13337" s="273"/>
      <c r="G13337" s="661"/>
      <c r="H13337" s="662"/>
    </row>
    <row r="13338" spans="1:8" s="240" customFormat="1">
      <c r="A13338" s="270"/>
      <c r="B13338" s="271"/>
      <c r="C13338" s="270"/>
      <c r="D13338" s="272"/>
      <c r="E13338" s="247"/>
      <c r="F13338" s="273"/>
      <c r="G13338" s="661"/>
      <c r="H13338" s="662"/>
    </row>
    <row r="13339" spans="1:8" s="240" customFormat="1">
      <c r="A13339" s="270"/>
      <c r="B13339" s="271"/>
      <c r="C13339" s="270"/>
      <c r="D13339" s="272"/>
      <c r="E13339" s="247"/>
      <c r="F13339" s="273"/>
      <c r="G13339" s="661"/>
      <c r="H13339" s="662"/>
    </row>
    <row r="13340" spans="1:8" s="240" customFormat="1">
      <c r="A13340" s="270"/>
      <c r="B13340" s="271"/>
      <c r="C13340" s="270"/>
      <c r="D13340" s="272"/>
      <c r="E13340" s="247"/>
      <c r="F13340" s="273"/>
      <c r="G13340" s="661"/>
      <c r="H13340" s="662"/>
    </row>
    <row r="13341" spans="1:8" s="240" customFormat="1">
      <c r="A13341" s="270"/>
      <c r="B13341" s="271"/>
      <c r="C13341" s="270"/>
      <c r="D13341" s="272"/>
      <c r="E13341" s="247"/>
      <c r="F13341" s="273"/>
      <c r="G13341" s="661"/>
      <c r="H13341" s="662"/>
    </row>
    <row r="13342" spans="1:8" s="240" customFormat="1">
      <c r="A13342" s="270"/>
      <c r="B13342" s="271"/>
      <c r="C13342" s="270"/>
      <c r="D13342" s="272"/>
      <c r="E13342" s="247"/>
      <c r="F13342" s="273"/>
      <c r="G13342" s="661"/>
      <c r="H13342" s="662"/>
    </row>
    <row r="13343" spans="1:8" s="240" customFormat="1">
      <c r="A13343" s="270"/>
      <c r="B13343" s="271"/>
      <c r="C13343" s="270"/>
      <c r="D13343" s="272"/>
      <c r="E13343" s="247"/>
      <c r="F13343" s="273"/>
      <c r="G13343" s="661"/>
      <c r="H13343" s="662"/>
    </row>
    <row r="13344" spans="1:8" s="240" customFormat="1">
      <c r="A13344" s="270"/>
      <c r="B13344" s="271"/>
      <c r="C13344" s="270"/>
      <c r="D13344" s="272"/>
      <c r="E13344" s="247"/>
      <c r="F13344" s="273"/>
      <c r="G13344" s="661"/>
      <c r="H13344" s="662"/>
    </row>
    <row r="13345" spans="1:8" s="240" customFormat="1">
      <c r="A13345" s="270"/>
      <c r="B13345" s="271"/>
      <c r="C13345" s="270"/>
      <c r="D13345" s="272"/>
      <c r="E13345" s="247"/>
      <c r="F13345" s="273"/>
      <c r="G13345" s="661"/>
      <c r="H13345" s="662"/>
    </row>
    <row r="13346" spans="1:8" s="240" customFormat="1">
      <c r="A13346" s="270"/>
      <c r="B13346" s="271"/>
      <c r="C13346" s="270"/>
      <c r="D13346" s="272"/>
      <c r="E13346" s="247"/>
      <c r="F13346" s="273"/>
      <c r="G13346" s="661"/>
      <c r="H13346" s="662"/>
    </row>
    <row r="13347" spans="1:8" s="240" customFormat="1">
      <c r="A13347" s="270"/>
      <c r="B13347" s="271"/>
      <c r="C13347" s="270"/>
      <c r="D13347" s="272"/>
      <c r="E13347" s="247"/>
      <c r="F13347" s="273"/>
      <c r="G13347" s="661"/>
      <c r="H13347" s="662"/>
    </row>
    <row r="13348" spans="1:8" s="240" customFormat="1">
      <c r="A13348" s="270"/>
      <c r="B13348" s="271"/>
      <c r="C13348" s="270"/>
      <c r="D13348" s="272"/>
      <c r="E13348" s="247"/>
      <c r="F13348" s="273"/>
      <c r="G13348" s="661"/>
      <c r="H13348" s="662"/>
    </row>
    <row r="13349" spans="1:8" s="240" customFormat="1">
      <c r="A13349" s="270"/>
      <c r="B13349" s="271"/>
      <c r="C13349" s="270"/>
      <c r="D13349" s="272"/>
      <c r="E13349" s="247"/>
      <c r="F13349" s="273"/>
      <c r="G13349" s="661"/>
      <c r="H13349" s="662"/>
    </row>
    <row r="13350" spans="1:8" s="240" customFormat="1">
      <c r="A13350" s="270"/>
      <c r="B13350" s="271"/>
      <c r="C13350" s="270"/>
      <c r="D13350" s="272"/>
      <c r="E13350" s="247"/>
      <c r="F13350" s="273"/>
      <c r="G13350" s="661"/>
      <c r="H13350" s="662"/>
    </row>
    <row r="13351" spans="1:8" s="240" customFormat="1">
      <c r="A13351" s="270"/>
      <c r="B13351" s="271"/>
      <c r="C13351" s="270"/>
      <c r="D13351" s="272"/>
      <c r="E13351" s="247"/>
      <c r="F13351" s="273"/>
      <c r="G13351" s="661"/>
      <c r="H13351" s="662"/>
    </row>
    <row r="13352" spans="1:8" s="240" customFormat="1">
      <c r="A13352" s="270"/>
      <c r="B13352" s="271"/>
      <c r="C13352" s="270"/>
      <c r="D13352" s="272"/>
      <c r="E13352" s="247"/>
      <c r="F13352" s="273"/>
      <c r="G13352" s="661"/>
      <c r="H13352" s="662"/>
    </row>
    <row r="13353" spans="1:8" s="240" customFormat="1">
      <c r="A13353" s="270"/>
      <c r="B13353" s="271"/>
      <c r="C13353" s="270"/>
      <c r="D13353" s="272"/>
      <c r="E13353" s="247"/>
      <c r="F13353" s="273"/>
      <c r="G13353" s="661"/>
      <c r="H13353" s="662"/>
    </row>
    <row r="13354" spans="1:8" s="240" customFormat="1">
      <c r="A13354" s="270"/>
      <c r="B13354" s="271"/>
      <c r="C13354" s="270"/>
      <c r="D13354" s="272"/>
      <c r="E13354" s="247"/>
      <c r="F13354" s="273"/>
      <c r="G13354" s="661"/>
      <c r="H13354" s="662"/>
    </row>
    <row r="13355" spans="1:8" s="240" customFormat="1">
      <c r="A13355" s="270"/>
      <c r="B13355" s="271"/>
      <c r="C13355" s="270"/>
      <c r="D13355" s="272"/>
      <c r="E13355" s="247"/>
      <c r="F13355" s="273"/>
      <c r="G13355" s="661"/>
      <c r="H13355" s="662"/>
    </row>
    <row r="13356" spans="1:8" s="240" customFormat="1">
      <c r="A13356" s="270"/>
      <c r="B13356" s="271"/>
      <c r="C13356" s="270"/>
      <c r="D13356" s="272"/>
      <c r="E13356" s="247"/>
      <c r="F13356" s="273"/>
      <c r="G13356" s="661"/>
      <c r="H13356" s="662"/>
    </row>
    <row r="13357" spans="1:8" s="240" customFormat="1">
      <c r="A13357" s="270"/>
      <c r="B13357" s="271"/>
      <c r="C13357" s="270"/>
      <c r="D13357" s="272"/>
      <c r="E13357" s="247"/>
      <c r="F13357" s="273"/>
      <c r="G13357" s="661"/>
      <c r="H13357" s="662"/>
    </row>
    <row r="13358" spans="1:8" s="240" customFormat="1">
      <c r="A13358" s="270"/>
      <c r="B13358" s="271"/>
      <c r="C13358" s="270"/>
      <c r="D13358" s="272"/>
      <c r="E13358" s="247"/>
      <c r="F13358" s="273"/>
      <c r="G13358" s="661"/>
      <c r="H13358" s="662"/>
    </row>
    <row r="13359" spans="1:8" s="240" customFormat="1">
      <c r="A13359" s="270"/>
      <c r="B13359" s="271"/>
      <c r="C13359" s="270"/>
      <c r="D13359" s="272"/>
      <c r="E13359" s="247"/>
      <c r="F13359" s="273"/>
      <c r="G13359" s="661"/>
      <c r="H13359" s="662"/>
    </row>
    <row r="13360" spans="1:8" s="240" customFormat="1">
      <c r="A13360" s="270"/>
      <c r="B13360" s="271"/>
      <c r="C13360" s="270"/>
      <c r="D13360" s="272"/>
      <c r="E13360" s="247"/>
      <c r="F13360" s="273"/>
      <c r="G13360" s="661"/>
      <c r="H13360" s="662"/>
    </row>
    <row r="13361" spans="1:8" s="240" customFormat="1">
      <c r="A13361" s="270"/>
      <c r="B13361" s="271"/>
      <c r="C13361" s="270"/>
      <c r="D13361" s="272"/>
      <c r="E13361" s="247"/>
      <c r="F13361" s="273"/>
      <c r="G13361" s="661"/>
      <c r="H13361" s="662"/>
    </row>
    <row r="13362" spans="1:8" s="240" customFormat="1">
      <c r="A13362" s="270"/>
      <c r="B13362" s="271"/>
      <c r="C13362" s="270"/>
      <c r="D13362" s="272"/>
      <c r="E13362" s="247"/>
      <c r="F13362" s="273"/>
      <c r="G13362" s="661"/>
      <c r="H13362" s="662"/>
    </row>
    <row r="13363" spans="1:8" s="240" customFormat="1">
      <c r="A13363" s="270"/>
      <c r="B13363" s="271"/>
      <c r="C13363" s="270"/>
      <c r="D13363" s="272"/>
      <c r="E13363" s="247"/>
      <c r="F13363" s="273"/>
      <c r="G13363" s="661"/>
      <c r="H13363" s="662"/>
    </row>
    <row r="13364" spans="1:8" s="240" customFormat="1">
      <c r="A13364" s="270"/>
      <c r="B13364" s="271"/>
      <c r="C13364" s="270"/>
      <c r="D13364" s="272"/>
      <c r="E13364" s="247"/>
      <c r="F13364" s="273"/>
      <c r="G13364" s="661"/>
      <c r="H13364" s="662"/>
    </row>
    <row r="13365" spans="1:8" s="240" customFormat="1">
      <c r="A13365" s="270"/>
      <c r="B13365" s="271"/>
      <c r="C13365" s="270"/>
      <c r="D13365" s="272"/>
      <c r="E13365" s="247"/>
      <c r="F13365" s="273"/>
      <c r="G13365" s="661"/>
      <c r="H13365" s="662"/>
    </row>
    <row r="13366" spans="1:8" s="240" customFormat="1">
      <c r="A13366" s="270"/>
      <c r="B13366" s="271"/>
      <c r="C13366" s="270"/>
      <c r="D13366" s="272"/>
      <c r="E13366" s="247"/>
      <c r="F13366" s="273"/>
      <c r="G13366" s="661"/>
      <c r="H13366" s="662"/>
    </row>
    <row r="13367" spans="1:8" s="240" customFormat="1">
      <c r="A13367" s="270"/>
      <c r="B13367" s="271"/>
      <c r="C13367" s="270"/>
      <c r="D13367" s="272"/>
      <c r="E13367" s="247"/>
      <c r="F13367" s="273"/>
      <c r="G13367" s="661"/>
      <c r="H13367" s="662"/>
    </row>
    <row r="13368" spans="1:8" s="240" customFormat="1">
      <c r="A13368" s="270"/>
      <c r="B13368" s="271"/>
      <c r="C13368" s="270"/>
      <c r="D13368" s="272"/>
      <c r="E13368" s="247"/>
      <c r="F13368" s="273"/>
      <c r="G13368" s="661"/>
      <c r="H13368" s="662"/>
    </row>
    <row r="13369" spans="1:8" s="240" customFormat="1">
      <c r="A13369" s="270"/>
      <c r="B13369" s="271"/>
      <c r="C13369" s="270"/>
      <c r="D13369" s="272"/>
      <c r="E13369" s="247"/>
      <c r="F13369" s="273"/>
      <c r="G13369" s="661"/>
      <c r="H13369" s="662"/>
    </row>
    <row r="13370" spans="1:8" s="240" customFormat="1">
      <c r="A13370" s="270"/>
      <c r="B13370" s="271"/>
      <c r="C13370" s="270"/>
      <c r="D13370" s="272"/>
      <c r="E13370" s="247"/>
      <c r="F13370" s="273"/>
      <c r="G13370" s="661"/>
      <c r="H13370" s="662"/>
    </row>
    <row r="13371" spans="1:8" s="240" customFormat="1">
      <c r="A13371" s="270"/>
      <c r="B13371" s="271"/>
      <c r="C13371" s="270"/>
      <c r="D13371" s="272"/>
      <c r="E13371" s="247"/>
      <c r="F13371" s="273"/>
      <c r="G13371" s="661"/>
      <c r="H13371" s="662"/>
    </row>
    <row r="13372" spans="1:8" s="240" customFormat="1">
      <c r="A13372" s="270"/>
      <c r="B13372" s="271"/>
      <c r="C13372" s="270"/>
      <c r="D13372" s="272"/>
      <c r="E13372" s="247"/>
      <c r="F13372" s="273"/>
      <c r="G13372" s="661"/>
      <c r="H13372" s="662"/>
    </row>
    <row r="13373" spans="1:8" s="240" customFormat="1">
      <c r="A13373" s="270"/>
      <c r="B13373" s="271"/>
      <c r="C13373" s="270"/>
      <c r="D13373" s="272"/>
      <c r="E13373" s="247"/>
      <c r="F13373" s="273"/>
      <c r="G13373" s="661"/>
      <c r="H13373" s="662"/>
    </row>
    <row r="13374" spans="1:8" s="240" customFormat="1">
      <c r="A13374" s="270"/>
      <c r="B13374" s="271"/>
      <c r="C13374" s="270"/>
      <c r="D13374" s="272"/>
      <c r="E13374" s="247"/>
      <c r="F13374" s="273"/>
      <c r="G13374" s="661"/>
      <c r="H13374" s="662"/>
    </row>
    <row r="13375" spans="1:8" s="240" customFormat="1">
      <c r="A13375" s="270"/>
      <c r="B13375" s="271"/>
      <c r="C13375" s="270"/>
      <c r="D13375" s="272"/>
      <c r="E13375" s="247"/>
      <c r="F13375" s="273"/>
      <c r="G13375" s="661"/>
      <c r="H13375" s="662"/>
    </row>
    <row r="13376" spans="1:8" s="240" customFormat="1">
      <c r="A13376" s="270"/>
      <c r="B13376" s="271"/>
      <c r="C13376" s="270"/>
      <c r="D13376" s="272"/>
      <c r="E13376" s="247"/>
      <c r="F13376" s="273"/>
      <c r="G13376" s="661"/>
      <c r="H13376" s="662"/>
    </row>
    <row r="13377" spans="1:8" s="240" customFormat="1">
      <c r="A13377" s="270"/>
      <c r="B13377" s="271"/>
      <c r="C13377" s="270"/>
      <c r="D13377" s="272"/>
      <c r="E13377" s="247"/>
      <c r="F13377" s="273"/>
      <c r="G13377" s="661"/>
      <c r="H13377" s="662"/>
    </row>
    <row r="13378" spans="1:8" s="240" customFormat="1">
      <c r="A13378" s="270"/>
      <c r="B13378" s="271"/>
      <c r="C13378" s="270"/>
      <c r="D13378" s="272"/>
      <c r="E13378" s="247"/>
      <c r="F13378" s="273"/>
      <c r="G13378" s="661"/>
      <c r="H13378" s="662"/>
    </row>
    <row r="13379" spans="1:8" s="240" customFormat="1">
      <c r="A13379" s="270"/>
      <c r="B13379" s="271"/>
      <c r="C13379" s="270"/>
      <c r="D13379" s="272"/>
      <c r="E13379" s="247"/>
      <c r="F13379" s="273"/>
      <c r="G13379" s="661"/>
      <c r="H13379" s="662"/>
    </row>
    <row r="13380" spans="1:8" s="240" customFormat="1">
      <c r="A13380" s="270"/>
      <c r="B13380" s="271"/>
      <c r="C13380" s="270"/>
      <c r="D13380" s="272"/>
      <c r="E13380" s="247"/>
      <c r="F13380" s="273"/>
      <c r="G13380" s="661"/>
      <c r="H13380" s="662"/>
    </row>
    <row r="13381" spans="1:8" s="240" customFormat="1">
      <c r="A13381" s="270"/>
      <c r="B13381" s="271"/>
      <c r="C13381" s="270"/>
      <c r="D13381" s="272"/>
      <c r="E13381" s="247"/>
      <c r="F13381" s="273"/>
      <c r="G13381" s="661"/>
      <c r="H13381" s="662"/>
    </row>
    <row r="13382" spans="1:8" s="240" customFormat="1">
      <c r="A13382" s="270"/>
      <c r="B13382" s="271"/>
      <c r="C13382" s="270"/>
      <c r="D13382" s="272"/>
      <c r="E13382" s="247"/>
      <c r="F13382" s="273"/>
      <c r="G13382" s="661"/>
      <c r="H13382" s="662"/>
    </row>
    <row r="13383" spans="1:8" s="240" customFormat="1">
      <c r="A13383" s="270"/>
      <c r="B13383" s="271"/>
      <c r="C13383" s="270"/>
      <c r="D13383" s="272"/>
      <c r="E13383" s="247"/>
      <c r="F13383" s="273"/>
      <c r="G13383" s="661"/>
      <c r="H13383" s="662"/>
    </row>
    <row r="13384" spans="1:8" s="240" customFormat="1">
      <c r="A13384" s="270"/>
      <c r="B13384" s="271"/>
      <c r="C13384" s="270"/>
      <c r="D13384" s="272"/>
      <c r="E13384" s="247"/>
      <c r="F13384" s="273"/>
      <c r="G13384" s="661"/>
      <c r="H13384" s="662"/>
    </row>
    <row r="13385" spans="1:8" s="240" customFormat="1">
      <c r="A13385" s="270"/>
      <c r="B13385" s="271"/>
      <c r="C13385" s="270"/>
      <c r="D13385" s="272"/>
      <c r="E13385" s="247"/>
      <c r="F13385" s="273"/>
      <c r="G13385" s="661"/>
      <c r="H13385" s="662"/>
    </row>
    <row r="13386" spans="1:8" s="240" customFormat="1">
      <c r="A13386" s="270"/>
      <c r="B13386" s="271"/>
      <c r="C13386" s="270"/>
      <c r="D13386" s="272"/>
      <c r="E13386" s="247"/>
      <c r="F13386" s="273"/>
      <c r="G13386" s="661"/>
      <c r="H13386" s="662"/>
    </row>
    <row r="13387" spans="1:8" s="240" customFormat="1">
      <c r="A13387" s="270"/>
      <c r="B13387" s="271"/>
      <c r="C13387" s="270"/>
      <c r="D13387" s="272"/>
      <c r="E13387" s="247"/>
      <c r="F13387" s="273"/>
      <c r="G13387" s="661"/>
      <c r="H13387" s="662"/>
    </row>
    <row r="13388" spans="1:8" s="240" customFormat="1">
      <c r="A13388" s="270"/>
      <c r="B13388" s="271"/>
      <c r="C13388" s="270"/>
      <c r="D13388" s="272"/>
      <c r="E13388" s="247"/>
      <c r="F13388" s="273"/>
      <c r="G13388" s="661"/>
      <c r="H13388" s="662"/>
    </row>
    <row r="13389" spans="1:8" s="240" customFormat="1">
      <c r="A13389" s="270"/>
      <c r="B13389" s="271"/>
      <c r="C13389" s="270"/>
      <c r="D13389" s="272"/>
      <c r="E13389" s="247"/>
      <c r="F13389" s="273"/>
      <c r="G13389" s="661"/>
      <c r="H13389" s="662"/>
    </row>
    <row r="13390" spans="1:8" s="240" customFormat="1">
      <c r="A13390" s="270"/>
      <c r="B13390" s="271"/>
      <c r="C13390" s="270"/>
      <c r="D13390" s="272"/>
      <c r="E13390" s="247"/>
      <c r="F13390" s="273"/>
      <c r="G13390" s="661"/>
      <c r="H13390" s="662"/>
    </row>
    <row r="13391" spans="1:8" s="240" customFormat="1">
      <c r="A13391" s="270"/>
      <c r="B13391" s="271"/>
      <c r="C13391" s="270"/>
      <c r="D13391" s="272"/>
      <c r="E13391" s="247"/>
      <c r="F13391" s="273"/>
      <c r="G13391" s="661"/>
      <c r="H13391" s="662"/>
    </row>
    <row r="13392" spans="1:8" s="240" customFormat="1">
      <c r="A13392" s="270"/>
      <c r="B13392" s="271"/>
      <c r="C13392" s="270"/>
      <c r="D13392" s="272"/>
      <c r="E13392" s="247"/>
      <c r="F13392" s="273"/>
      <c r="G13392" s="661"/>
      <c r="H13392" s="662"/>
    </row>
    <row r="13393" spans="1:8" s="240" customFormat="1">
      <c r="A13393" s="270"/>
      <c r="B13393" s="271"/>
      <c r="C13393" s="270"/>
      <c r="D13393" s="272"/>
      <c r="E13393" s="247"/>
      <c r="F13393" s="273"/>
      <c r="G13393" s="661"/>
      <c r="H13393" s="662"/>
    </row>
    <row r="13394" spans="1:8" s="240" customFormat="1">
      <c r="A13394" s="270"/>
      <c r="B13394" s="271"/>
      <c r="C13394" s="270"/>
      <c r="D13394" s="272"/>
      <c r="E13394" s="247"/>
      <c r="F13394" s="273"/>
      <c r="G13394" s="661"/>
      <c r="H13394" s="662"/>
    </row>
    <row r="13395" spans="1:8" s="240" customFormat="1">
      <c r="A13395" s="270"/>
      <c r="B13395" s="271"/>
      <c r="C13395" s="270"/>
      <c r="D13395" s="272"/>
      <c r="E13395" s="247"/>
      <c r="F13395" s="273"/>
      <c r="G13395" s="661"/>
      <c r="H13395" s="662"/>
    </row>
    <row r="13396" spans="1:8" s="240" customFormat="1">
      <c r="A13396" s="270"/>
      <c r="B13396" s="271"/>
      <c r="C13396" s="270"/>
      <c r="D13396" s="272"/>
      <c r="E13396" s="247"/>
      <c r="F13396" s="273"/>
      <c r="G13396" s="661"/>
      <c r="H13396" s="662"/>
    </row>
    <row r="13397" spans="1:8" s="240" customFormat="1">
      <c r="A13397" s="270"/>
      <c r="B13397" s="271"/>
      <c r="C13397" s="270"/>
      <c r="D13397" s="272"/>
      <c r="E13397" s="247"/>
      <c r="F13397" s="273"/>
      <c r="G13397" s="661"/>
      <c r="H13397" s="662"/>
    </row>
    <row r="13398" spans="1:8" s="240" customFormat="1">
      <c r="A13398" s="270"/>
      <c r="B13398" s="271"/>
      <c r="C13398" s="270"/>
      <c r="D13398" s="272"/>
      <c r="E13398" s="247"/>
      <c r="F13398" s="273"/>
      <c r="G13398" s="661"/>
      <c r="H13398" s="662"/>
    </row>
    <row r="13399" spans="1:8" s="240" customFormat="1">
      <c r="A13399" s="270"/>
      <c r="B13399" s="271"/>
      <c r="C13399" s="270"/>
      <c r="D13399" s="272"/>
      <c r="E13399" s="247"/>
      <c r="F13399" s="273"/>
      <c r="G13399" s="661"/>
      <c r="H13399" s="662"/>
    </row>
    <row r="13400" spans="1:8" s="240" customFormat="1">
      <c r="A13400" s="270"/>
      <c r="B13400" s="271"/>
      <c r="C13400" s="270"/>
      <c r="D13400" s="272"/>
      <c r="E13400" s="247"/>
      <c r="F13400" s="273"/>
      <c r="G13400" s="661"/>
      <c r="H13400" s="662"/>
    </row>
    <row r="13401" spans="1:8" s="240" customFormat="1">
      <c r="A13401" s="270"/>
      <c r="B13401" s="271"/>
      <c r="C13401" s="270"/>
      <c r="D13401" s="272"/>
      <c r="E13401" s="247"/>
      <c r="F13401" s="273"/>
      <c r="G13401" s="661"/>
      <c r="H13401" s="662"/>
    </row>
    <row r="13402" spans="1:8" s="240" customFormat="1">
      <c r="A13402" s="270"/>
      <c r="B13402" s="271"/>
      <c r="C13402" s="270"/>
      <c r="D13402" s="272"/>
      <c r="E13402" s="247"/>
      <c r="F13402" s="273"/>
      <c r="G13402" s="661"/>
      <c r="H13402" s="662"/>
    </row>
    <row r="13403" spans="1:8" s="240" customFormat="1">
      <c r="A13403" s="270"/>
      <c r="B13403" s="271"/>
      <c r="C13403" s="270"/>
      <c r="D13403" s="272"/>
      <c r="E13403" s="247"/>
      <c r="F13403" s="273"/>
      <c r="G13403" s="661"/>
      <c r="H13403" s="662"/>
    </row>
    <row r="13404" spans="1:8" s="240" customFormat="1">
      <c r="A13404" s="270"/>
      <c r="B13404" s="271"/>
      <c r="C13404" s="270"/>
      <c r="D13404" s="272"/>
      <c r="E13404" s="247"/>
      <c r="F13404" s="273"/>
      <c r="G13404" s="661"/>
      <c r="H13404" s="662"/>
    </row>
    <row r="13405" spans="1:8" s="240" customFormat="1">
      <c r="A13405" s="270"/>
      <c r="B13405" s="271"/>
      <c r="C13405" s="270"/>
      <c r="D13405" s="272"/>
      <c r="E13405" s="247"/>
      <c r="F13405" s="273"/>
      <c r="G13405" s="661"/>
      <c r="H13405" s="662"/>
    </row>
    <row r="13406" spans="1:8" s="240" customFormat="1">
      <c r="A13406" s="270"/>
      <c r="B13406" s="271"/>
      <c r="C13406" s="270"/>
      <c r="D13406" s="272"/>
      <c r="E13406" s="247"/>
      <c r="F13406" s="273"/>
      <c r="G13406" s="661"/>
      <c r="H13406" s="662"/>
    </row>
    <row r="13407" spans="1:8" s="240" customFormat="1">
      <c r="A13407" s="270"/>
      <c r="B13407" s="271"/>
      <c r="C13407" s="270"/>
      <c r="D13407" s="272"/>
      <c r="E13407" s="247"/>
      <c r="F13407" s="273"/>
      <c r="G13407" s="661"/>
      <c r="H13407" s="662"/>
    </row>
    <row r="13408" spans="1:8" s="240" customFormat="1">
      <c r="A13408" s="270"/>
      <c r="B13408" s="271"/>
      <c r="C13408" s="270"/>
      <c r="D13408" s="272"/>
      <c r="E13408" s="247"/>
      <c r="F13408" s="273"/>
      <c r="G13408" s="661"/>
      <c r="H13408" s="662"/>
    </row>
    <row r="13409" spans="1:8" s="240" customFormat="1">
      <c r="A13409" s="270"/>
      <c r="B13409" s="271"/>
      <c r="C13409" s="270"/>
      <c r="D13409" s="272"/>
      <c r="E13409" s="247"/>
      <c r="F13409" s="273"/>
      <c r="G13409" s="661"/>
      <c r="H13409" s="662"/>
    </row>
    <row r="13410" spans="1:8" s="240" customFormat="1">
      <c r="A13410" s="270"/>
      <c r="B13410" s="271"/>
      <c r="C13410" s="270"/>
      <c r="D13410" s="272"/>
      <c r="E13410" s="247"/>
      <c r="F13410" s="273"/>
      <c r="G13410" s="661"/>
      <c r="H13410" s="662"/>
    </row>
    <row r="13411" spans="1:8" s="240" customFormat="1">
      <c r="A13411" s="270"/>
      <c r="B13411" s="271"/>
      <c r="C13411" s="270"/>
      <c r="D13411" s="272"/>
      <c r="E13411" s="247"/>
      <c r="F13411" s="273"/>
      <c r="G13411" s="661"/>
      <c r="H13411" s="662"/>
    </row>
    <row r="13412" spans="1:8" s="240" customFormat="1">
      <c r="A13412" s="270"/>
      <c r="B13412" s="271"/>
      <c r="C13412" s="270"/>
      <c r="D13412" s="272"/>
      <c r="E13412" s="247"/>
      <c r="F13412" s="273"/>
      <c r="G13412" s="661"/>
      <c r="H13412" s="662"/>
    </row>
    <row r="13413" spans="1:8" s="240" customFormat="1">
      <c r="A13413" s="270"/>
      <c r="B13413" s="271"/>
      <c r="C13413" s="270"/>
      <c r="D13413" s="272"/>
      <c r="E13413" s="247"/>
      <c r="F13413" s="273"/>
      <c r="G13413" s="661"/>
      <c r="H13413" s="662"/>
    </row>
    <row r="13414" spans="1:8" s="240" customFormat="1">
      <c r="A13414" s="270"/>
      <c r="B13414" s="271"/>
      <c r="C13414" s="270"/>
      <c r="D13414" s="272"/>
      <c r="E13414" s="247"/>
      <c r="F13414" s="273"/>
      <c r="G13414" s="661"/>
      <c r="H13414" s="662"/>
    </row>
    <row r="13415" spans="1:8" s="240" customFormat="1">
      <c r="A13415" s="270"/>
      <c r="B13415" s="271"/>
      <c r="C13415" s="270"/>
      <c r="D13415" s="272"/>
      <c r="E13415" s="247"/>
      <c r="F13415" s="273"/>
      <c r="G13415" s="661"/>
      <c r="H13415" s="662"/>
    </row>
    <row r="13416" spans="1:8" s="240" customFormat="1">
      <c r="A13416" s="270"/>
      <c r="B13416" s="271"/>
      <c r="C13416" s="270"/>
      <c r="D13416" s="272"/>
      <c r="E13416" s="247"/>
      <c r="F13416" s="273"/>
      <c r="G13416" s="661"/>
      <c r="H13416" s="662"/>
    </row>
    <row r="13417" spans="1:8" s="240" customFormat="1">
      <c r="A13417" s="270"/>
      <c r="B13417" s="271"/>
      <c r="C13417" s="270"/>
      <c r="D13417" s="272"/>
      <c r="E13417" s="247"/>
      <c r="F13417" s="273"/>
      <c r="G13417" s="661"/>
      <c r="H13417" s="662"/>
    </row>
    <row r="13418" spans="1:8" s="240" customFormat="1">
      <c r="A13418" s="270"/>
      <c r="B13418" s="271"/>
      <c r="C13418" s="270"/>
      <c r="D13418" s="272"/>
      <c r="E13418" s="247"/>
      <c r="F13418" s="273"/>
      <c r="G13418" s="661"/>
      <c r="H13418" s="662"/>
    </row>
    <row r="13419" spans="1:8" s="240" customFormat="1">
      <c r="A13419" s="270"/>
      <c r="B13419" s="271"/>
      <c r="C13419" s="270"/>
      <c r="D13419" s="272"/>
      <c r="E13419" s="247"/>
      <c r="F13419" s="273"/>
      <c r="G13419" s="661"/>
      <c r="H13419" s="662"/>
    </row>
    <row r="13420" spans="1:8" s="240" customFormat="1">
      <c r="A13420" s="270"/>
      <c r="B13420" s="271"/>
      <c r="C13420" s="270"/>
      <c r="D13420" s="272"/>
      <c r="E13420" s="247"/>
      <c r="F13420" s="273"/>
      <c r="G13420" s="661"/>
      <c r="H13420" s="662"/>
    </row>
    <row r="13421" spans="1:8" s="240" customFormat="1">
      <c r="A13421" s="270"/>
      <c r="B13421" s="271"/>
      <c r="C13421" s="270"/>
      <c r="D13421" s="272"/>
      <c r="E13421" s="247"/>
      <c r="F13421" s="273"/>
      <c r="G13421" s="661"/>
      <c r="H13421" s="662"/>
    </row>
    <row r="13422" spans="1:8" s="240" customFormat="1">
      <c r="A13422" s="270"/>
      <c r="B13422" s="271"/>
      <c r="C13422" s="270"/>
      <c r="D13422" s="272"/>
      <c r="E13422" s="247"/>
      <c r="F13422" s="273"/>
      <c r="G13422" s="661"/>
      <c r="H13422" s="662"/>
    </row>
    <row r="13423" spans="1:8" s="240" customFormat="1">
      <c r="A13423" s="270"/>
      <c r="B13423" s="271"/>
      <c r="C13423" s="270"/>
      <c r="D13423" s="272"/>
      <c r="E13423" s="247"/>
      <c r="F13423" s="273"/>
      <c r="G13423" s="661"/>
      <c r="H13423" s="662"/>
    </row>
    <row r="13424" spans="1:8" s="240" customFormat="1">
      <c r="A13424" s="270"/>
      <c r="B13424" s="271"/>
      <c r="C13424" s="270"/>
      <c r="D13424" s="272"/>
      <c r="E13424" s="247"/>
      <c r="F13424" s="273"/>
      <c r="G13424" s="661"/>
      <c r="H13424" s="662"/>
    </row>
    <row r="13425" spans="1:8" s="240" customFormat="1">
      <c r="A13425" s="270"/>
      <c r="B13425" s="271"/>
      <c r="C13425" s="270"/>
      <c r="D13425" s="272"/>
      <c r="E13425" s="247"/>
      <c r="F13425" s="273"/>
      <c r="G13425" s="661"/>
      <c r="H13425" s="662"/>
    </row>
    <row r="13426" spans="1:8" s="240" customFormat="1">
      <c r="A13426" s="270"/>
      <c r="B13426" s="271"/>
      <c r="C13426" s="270"/>
      <c r="D13426" s="272"/>
      <c r="E13426" s="247"/>
      <c r="F13426" s="273"/>
      <c r="G13426" s="661"/>
      <c r="H13426" s="662"/>
    </row>
    <row r="13427" spans="1:8" s="240" customFormat="1">
      <c r="A13427" s="270"/>
      <c r="B13427" s="271"/>
      <c r="C13427" s="270"/>
      <c r="D13427" s="272"/>
      <c r="E13427" s="247"/>
      <c r="F13427" s="273"/>
      <c r="G13427" s="661"/>
      <c r="H13427" s="662"/>
    </row>
    <row r="13428" spans="1:8" s="240" customFormat="1">
      <c r="A13428" s="270"/>
      <c r="B13428" s="271"/>
      <c r="C13428" s="270"/>
      <c r="D13428" s="272"/>
      <c r="E13428" s="247"/>
      <c r="F13428" s="273"/>
      <c r="G13428" s="661"/>
      <c r="H13428" s="662"/>
    </row>
    <row r="13429" spans="1:8" s="240" customFormat="1">
      <c r="A13429" s="270"/>
      <c r="B13429" s="271"/>
      <c r="C13429" s="270"/>
      <c r="D13429" s="272"/>
      <c r="E13429" s="247"/>
      <c r="F13429" s="273"/>
      <c r="G13429" s="661"/>
      <c r="H13429" s="662"/>
    </row>
    <row r="13430" spans="1:8" s="240" customFormat="1">
      <c r="A13430" s="270"/>
      <c r="B13430" s="271"/>
      <c r="C13430" s="270"/>
      <c r="D13430" s="272"/>
      <c r="E13430" s="247"/>
      <c r="F13430" s="273"/>
      <c r="G13430" s="661"/>
      <c r="H13430" s="662"/>
    </row>
    <row r="13431" spans="1:8" s="240" customFormat="1">
      <c r="A13431" s="270"/>
      <c r="B13431" s="271"/>
      <c r="C13431" s="270"/>
      <c r="D13431" s="272"/>
      <c r="E13431" s="247"/>
      <c r="F13431" s="273"/>
      <c r="G13431" s="661"/>
      <c r="H13431" s="662"/>
    </row>
    <row r="13432" spans="1:8" s="240" customFormat="1">
      <c r="A13432" s="270"/>
      <c r="B13432" s="271"/>
      <c r="C13432" s="270"/>
      <c r="D13432" s="272"/>
      <c r="E13432" s="247"/>
      <c r="F13432" s="273"/>
      <c r="G13432" s="661"/>
      <c r="H13432" s="662"/>
    </row>
    <row r="13433" spans="1:8" s="240" customFormat="1">
      <c r="A13433" s="270"/>
      <c r="B13433" s="271"/>
      <c r="C13433" s="270"/>
      <c r="D13433" s="272"/>
      <c r="E13433" s="247"/>
      <c r="F13433" s="273"/>
      <c r="G13433" s="661"/>
      <c r="H13433" s="662"/>
    </row>
    <row r="13434" spans="1:8" s="240" customFormat="1">
      <c r="A13434" s="270"/>
      <c r="B13434" s="271"/>
      <c r="C13434" s="270"/>
      <c r="D13434" s="272"/>
      <c r="E13434" s="247"/>
      <c r="F13434" s="273"/>
      <c r="G13434" s="661"/>
      <c r="H13434" s="662"/>
    </row>
    <row r="13435" spans="1:8" s="240" customFormat="1">
      <c r="A13435" s="270"/>
      <c r="B13435" s="271"/>
      <c r="C13435" s="270"/>
      <c r="D13435" s="272"/>
      <c r="E13435" s="247"/>
      <c r="F13435" s="273"/>
      <c r="G13435" s="661"/>
      <c r="H13435" s="662"/>
    </row>
    <row r="13436" spans="1:8" s="240" customFormat="1">
      <c r="A13436" s="270"/>
      <c r="B13436" s="271"/>
      <c r="C13436" s="270"/>
      <c r="D13436" s="272"/>
      <c r="E13436" s="247"/>
      <c r="F13436" s="273"/>
      <c r="G13436" s="661"/>
      <c r="H13436" s="662"/>
    </row>
    <row r="13437" spans="1:8" s="240" customFormat="1">
      <c r="A13437" s="270"/>
      <c r="B13437" s="271"/>
      <c r="C13437" s="270"/>
      <c r="D13437" s="272"/>
      <c r="E13437" s="247"/>
      <c r="F13437" s="273"/>
      <c r="G13437" s="661"/>
      <c r="H13437" s="662"/>
    </row>
    <row r="13438" spans="1:8" s="240" customFormat="1">
      <c r="A13438" s="270"/>
      <c r="B13438" s="271"/>
      <c r="C13438" s="270"/>
      <c r="D13438" s="272"/>
      <c r="E13438" s="247"/>
      <c r="F13438" s="273"/>
      <c r="G13438" s="661"/>
      <c r="H13438" s="662"/>
    </row>
    <row r="13439" spans="1:8" s="240" customFormat="1">
      <c r="A13439" s="270"/>
      <c r="B13439" s="271"/>
      <c r="C13439" s="270"/>
      <c r="D13439" s="272"/>
      <c r="E13439" s="247"/>
      <c r="F13439" s="273"/>
      <c r="G13439" s="661"/>
      <c r="H13439" s="662"/>
    </row>
    <row r="13440" spans="1:8" s="240" customFormat="1">
      <c r="A13440" s="270"/>
      <c r="B13440" s="271"/>
      <c r="C13440" s="270"/>
      <c r="D13440" s="272"/>
      <c r="E13440" s="247"/>
      <c r="F13440" s="273"/>
      <c r="G13440" s="661"/>
      <c r="H13440" s="662"/>
    </row>
    <row r="13441" spans="1:8" s="240" customFormat="1">
      <c r="A13441" s="270"/>
      <c r="B13441" s="271"/>
      <c r="C13441" s="270"/>
      <c r="D13441" s="272"/>
      <c r="E13441" s="247"/>
      <c r="F13441" s="273"/>
      <c r="G13441" s="661"/>
      <c r="H13441" s="662"/>
    </row>
    <row r="13442" spans="1:8" s="240" customFormat="1">
      <c r="A13442" s="270"/>
      <c r="B13442" s="271"/>
      <c r="C13442" s="270"/>
      <c r="D13442" s="272"/>
      <c r="E13442" s="247"/>
      <c r="F13442" s="273"/>
      <c r="G13442" s="661"/>
      <c r="H13442" s="662"/>
    </row>
    <row r="13443" spans="1:8" s="240" customFormat="1">
      <c r="A13443" s="270"/>
      <c r="B13443" s="271"/>
      <c r="C13443" s="270"/>
      <c r="D13443" s="272"/>
      <c r="E13443" s="247"/>
      <c r="F13443" s="273"/>
      <c r="G13443" s="661"/>
      <c r="H13443" s="662"/>
    </row>
    <row r="13444" spans="1:8" s="240" customFormat="1">
      <c r="A13444" s="270"/>
      <c r="B13444" s="271"/>
      <c r="C13444" s="270"/>
      <c r="D13444" s="272"/>
      <c r="E13444" s="247"/>
      <c r="F13444" s="273"/>
      <c r="G13444" s="661"/>
      <c r="H13444" s="662"/>
    </row>
    <row r="13445" spans="1:8" s="240" customFormat="1">
      <c r="A13445" s="270"/>
      <c r="B13445" s="271"/>
      <c r="C13445" s="270"/>
      <c r="D13445" s="272"/>
      <c r="E13445" s="247"/>
      <c r="F13445" s="273"/>
      <c r="G13445" s="661"/>
      <c r="H13445" s="662"/>
    </row>
    <row r="13446" spans="1:8" s="240" customFormat="1">
      <c r="A13446" s="270"/>
      <c r="B13446" s="271"/>
      <c r="C13446" s="270"/>
      <c r="D13446" s="272"/>
      <c r="E13446" s="247"/>
      <c r="F13446" s="273"/>
      <c r="G13446" s="661"/>
      <c r="H13446" s="662"/>
    </row>
    <row r="13447" spans="1:8" s="240" customFormat="1">
      <c r="A13447" s="270"/>
      <c r="B13447" s="271"/>
      <c r="C13447" s="270"/>
      <c r="D13447" s="272"/>
      <c r="E13447" s="247"/>
      <c r="F13447" s="273"/>
      <c r="G13447" s="661"/>
      <c r="H13447" s="662"/>
    </row>
    <row r="13448" spans="1:8" s="240" customFormat="1">
      <c r="A13448" s="270"/>
      <c r="B13448" s="271"/>
      <c r="C13448" s="270"/>
      <c r="D13448" s="272"/>
      <c r="E13448" s="247"/>
      <c r="F13448" s="273"/>
      <c r="G13448" s="661"/>
      <c r="H13448" s="662"/>
    </row>
    <row r="13449" spans="1:8" s="240" customFormat="1">
      <c r="A13449" s="270"/>
      <c r="B13449" s="271"/>
      <c r="C13449" s="270"/>
      <c r="D13449" s="272"/>
      <c r="E13449" s="247"/>
      <c r="F13449" s="273"/>
      <c r="G13449" s="661"/>
      <c r="H13449" s="662"/>
    </row>
    <row r="13450" spans="1:8" s="240" customFormat="1">
      <c r="A13450" s="270"/>
      <c r="B13450" s="271"/>
      <c r="C13450" s="270"/>
      <c r="D13450" s="272"/>
      <c r="E13450" s="247"/>
      <c r="F13450" s="273"/>
      <c r="G13450" s="661"/>
      <c r="H13450" s="662"/>
    </row>
    <row r="13451" spans="1:8" s="240" customFormat="1">
      <c r="A13451" s="270"/>
      <c r="B13451" s="271"/>
      <c r="C13451" s="270"/>
      <c r="D13451" s="272"/>
      <c r="E13451" s="247"/>
      <c r="F13451" s="273"/>
      <c r="G13451" s="661"/>
      <c r="H13451" s="662"/>
    </row>
    <row r="13452" spans="1:8" s="240" customFormat="1">
      <c r="A13452" s="270"/>
      <c r="B13452" s="271"/>
      <c r="C13452" s="270"/>
      <c r="D13452" s="272"/>
      <c r="E13452" s="247"/>
      <c r="F13452" s="273"/>
      <c r="G13452" s="661"/>
      <c r="H13452" s="662"/>
    </row>
    <row r="13453" spans="1:8" s="240" customFormat="1">
      <c r="A13453" s="270"/>
      <c r="B13453" s="271"/>
      <c r="C13453" s="270"/>
      <c r="D13453" s="272"/>
      <c r="E13453" s="247"/>
      <c r="F13453" s="273"/>
      <c r="G13453" s="661"/>
      <c r="H13453" s="662"/>
    </row>
    <row r="13454" spans="1:8" s="240" customFormat="1">
      <c r="A13454" s="270"/>
      <c r="B13454" s="271"/>
      <c r="C13454" s="270"/>
      <c r="D13454" s="272"/>
      <c r="E13454" s="247"/>
      <c r="F13454" s="273"/>
      <c r="G13454" s="661"/>
      <c r="H13454" s="662"/>
    </row>
    <row r="13455" spans="1:8" s="240" customFormat="1">
      <c r="A13455" s="270"/>
      <c r="B13455" s="271"/>
      <c r="C13455" s="270"/>
      <c r="D13455" s="272"/>
      <c r="E13455" s="247"/>
      <c r="F13455" s="273"/>
      <c r="G13455" s="661"/>
      <c r="H13455" s="662"/>
    </row>
    <row r="13456" spans="1:8" s="240" customFormat="1">
      <c r="A13456" s="270"/>
      <c r="B13456" s="271"/>
      <c r="C13456" s="270"/>
      <c r="D13456" s="272"/>
      <c r="E13456" s="247"/>
      <c r="F13456" s="273"/>
      <c r="G13456" s="661"/>
      <c r="H13456" s="662"/>
    </row>
    <row r="13457" spans="1:8" s="240" customFormat="1">
      <c r="A13457" s="270"/>
      <c r="B13457" s="271"/>
      <c r="C13457" s="270"/>
      <c r="D13457" s="272"/>
      <c r="E13457" s="247"/>
      <c r="F13457" s="273"/>
      <c r="G13457" s="661"/>
      <c r="H13457" s="662"/>
    </row>
    <row r="13458" spans="1:8" s="240" customFormat="1">
      <c r="A13458" s="270"/>
      <c r="B13458" s="271"/>
      <c r="C13458" s="270"/>
      <c r="D13458" s="272"/>
      <c r="E13458" s="247"/>
      <c r="F13458" s="273"/>
      <c r="G13458" s="661"/>
      <c r="H13458" s="662"/>
    </row>
    <row r="13459" spans="1:8" s="240" customFormat="1">
      <c r="A13459" s="270"/>
      <c r="B13459" s="271"/>
      <c r="C13459" s="270"/>
      <c r="D13459" s="272"/>
      <c r="E13459" s="247"/>
      <c r="F13459" s="273"/>
      <c r="G13459" s="661"/>
      <c r="H13459" s="662"/>
    </row>
    <row r="13460" spans="1:8" s="240" customFormat="1">
      <c r="A13460" s="270"/>
      <c r="B13460" s="271"/>
      <c r="C13460" s="270"/>
      <c r="D13460" s="272"/>
      <c r="E13460" s="247"/>
      <c r="F13460" s="273"/>
      <c r="G13460" s="661"/>
      <c r="H13460" s="662"/>
    </row>
    <row r="13461" spans="1:8" s="240" customFormat="1">
      <c r="A13461" s="270"/>
      <c r="B13461" s="271"/>
      <c r="C13461" s="270"/>
      <c r="D13461" s="272"/>
      <c r="E13461" s="247"/>
      <c r="F13461" s="273"/>
      <c r="G13461" s="661"/>
      <c r="H13461" s="662"/>
    </row>
    <row r="13462" spans="1:8" s="240" customFormat="1">
      <c r="A13462" s="270"/>
      <c r="B13462" s="271"/>
      <c r="C13462" s="270"/>
      <c r="D13462" s="272"/>
      <c r="E13462" s="247"/>
      <c r="F13462" s="273"/>
      <c r="G13462" s="661"/>
      <c r="H13462" s="662"/>
    </row>
    <row r="13463" spans="1:8" s="240" customFormat="1">
      <c r="A13463" s="270"/>
      <c r="B13463" s="271"/>
      <c r="C13463" s="270"/>
      <c r="D13463" s="272"/>
      <c r="E13463" s="247"/>
      <c r="F13463" s="273"/>
      <c r="G13463" s="661"/>
      <c r="H13463" s="662"/>
    </row>
    <row r="13464" spans="1:8" s="240" customFormat="1">
      <c r="A13464" s="270"/>
      <c r="B13464" s="271"/>
      <c r="C13464" s="270"/>
      <c r="D13464" s="272"/>
      <c r="E13464" s="247"/>
      <c r="F13464" s="273"/>
      <c r="G13464" s="661"/>
      <c r="H13464" s="662"/>
    </row>
    <row r="13465" spans="1:8" s="240" customFormat="1">
      <c r="A13465" s="270"/>
      <c r="B13465" s="271"/>
      <c r="C13465" s="270"/>
      <c r="D13465" s="272"/>
      <c r="E13465" s="247"/>
      <c r="F13465" s="273"/>
      <c r="G13465" s="661"/>
      <c r="H13465" s="662"/>
    </row>
    <row r="13466" spans="1:8" s="240" customFormat="1">
      <c r="A13466" s="270"/>
      <c r="B13466" s="271"/>
      <c r="C13466" s="270"/>
      <c r="D13466" s="272"/>
      <c r="E13466" s="247"/>
      <c r="F13466" s="273"/>
      <c r="G13466" s="661"/>
      <c r="H13466" s="662"/>
    </row>
    <row r="13467" spans="1:8" s="240" customFormat="1">
      <c r="A13467" s="270"/>
      <c r="B13467" s="271"/>
      <c r="C13467" s="270"/>
      <c r="D13467" s="272"/>
      <c r="E13467" s="247"/>
      <c r="F13467" s="273"/>
      <c r="G13467" s="661"/>
      <c r="H13467" s="662"/>
    </row>
    <row r="13468" spans="1:8" s="240" customFormat="1">
      <c r="A13468" s="270"/>
      <c r="B13468" s="271"/>
      <c r="C13468" s="270"/>
      <c r="D13468" s="272"/>
      <c r="E13468" s="247"/>
      <c r="F13468" s="273"/>
      <c r="G13468" s="661"/>
      <c r="H13468" s="662"/>
    </row>
    <row r="13469" spans="1:8" s="240" customFormat="1">
      <c r="A13469" s="270"/>
      <c r="B13469" s="271"/>
      <c r="C13469" s="270"/>
      <c r="D13469" s="272"/>
      <c r="E13469" s="247"/>
      <c r="F13469" s="273"/>
      <c r="G13469" s="661"/>
      <c r="H13469" s="662"/>
    </row>
    <row r="13470" spans="1:8" s="240" customFormat="1">
      <c r="A13470" s="270"/>
      <c r="B13470" s="271"/>
      <c r="C13470" s="270"/>
      <c r="D13470" s="272"/>
      <c r="E13470" s="247"/>
      <c r="F13470" s="273"/>
      <c r="G13470" s="661"/>
      <c r="H13470" s="662"/>
    </row>
    <row r="13471" spans="1:8" s="240" customFormat="1">
      <c r="A13471" s="270"/>
      <c r="B13471" s="271"/>
      <c r="C13471" s="270"/>
      <c r="D13471" s="272"/>
      <c r="E13471" s="247"/>
      <c r="F13471" s="273"/>
      <c r="G13471" s="661"/>
      <c r="H13471" s="662"/>
    </row>
    <row r="13472" spans="1:8" s="240" customFormat="1">
      <c r="A13472" s="270"/>
      <c r="B13472" s="271"/>
      <c r="C13472" s="270"/>
      <c r="D13472" s="272"/>
      <c r="E13472" s="247"/>
      <c r="F13472" s="273"/>
      <c r="G13472" s="661"/>
      <c r="H13472" s="662"/>
    </row>
    <row r="13473" spans="1:8" s="240" customFormat="1">
      <c r="A13473" s="270"/>
      <c r="B13473" s="271"/>
      <c r="C13473" s="270"/>
      <c r="D13473" s="272"/>
      <c r="E13473" s="247"/>
      <c r="F13473" s="273"/>
      <c r="G13473" s="661"/>
      <c r="H13473" s="662"/>
    </row>
    <row r="13474" spans="1:8" s="240" customFormat="1">
      <c r="A13474" s="270"/>
      <c r="B13474" s="271"/>
      <c r="C13474" s="270"/>
      <c r="D13474" s="272"/>
      <c r="E13474" s="247"/>
      <c r="F13474" s="273"/>
      <c r="G13474" s="661"/>
      <c r="H13474" s="662"/>
    </row>
    <row r="13475" spans="1:8" s="240" customFormat="1">
      <c r="A13475" s="270"/>
      <c r="B13475" s="271"/>
      <c r="C13475" s="270"/>
      <c r="D13475" s="272"/>
      <c r="E13475" s="247"/>
      <c r="F13475" s="273"/>
      <c r="G13475" s="661"/>
      <c r="H13475" s="662"/>
    </row>
    <row r="13476" spans="1:8" s="240" customFormat="1">
      <c r="A13476" s="270"/>
      <c r="B13476" s="271"/>
      <c r="C13476" s="270"/>
      <c r="D13476" s="272"/>
      <c r="E13476" s="247"/>
      <c r="F13476" s="273"/>
      <c r="G13476" s="661"/>
      <c r="H13476" s="662"/>
    </row>
    <row r="13477" spans="1:8" s="240" customFormat="1">
      <c r="A13477" s="270"/>
      <c r="B13477" s="271"/>
      <c r="C13477" s="270"/>
      <c r="D13477" s="272"/>
      <c r="E13477" s="247"/>
      <c r="F13477" s="273"/>
      <c r="G13477" s="661"/>
      <c r="H13477" s="662"/>
    </row>
    <row r="13478" spans="1:8" s="240" customFormat="1">
      <c r="A13478" s="270"/>
      <c r="B13478" s="271"/>
      <c r="C13478" s="270"/>
      <c r="D13478" s="272"/>
      <c r="E13478" s="247"/>
      <c r="F13478" s="273"/>
      <c r="G13478" s="661"/>
      <c r="H13478" s="662"/>
    </row>
    <row r="13479" spans="1:8" s="240" customFormat="1">
      <c r="A13479" s="270"/>
      <c r="B13479" s="271"/>
      <c r="C13479" s="270"/>
      <c r="D13479" s="272"/>
      <c r="E13479" s="247"/>
      <c r="F13479" s="273"/>
      <c r="G13479" s="661"/>
      <c r="H13479" s="662"/>
    </row>
    <row r="13480" spans="1:8" s="240" customFormat="1">
      <c r="A13480" s="270"/>
      <c r="B13480" s="271"/>
      <c r="C13480" s="270"/>
      <c r="D13480" s="272"/>
      <c r="E13480" s="247"/>
      <c r="F13480" s="273"/>
      <c r="G13480" s="661"/>
      <c r="H13480" s="662"/>
    </row>
    <row r="13481" spans="1:8" s="240" customFormat="1">
      <c r="A13481" s="270"/>
      <c r="B13481" s="271"/>
      <c r="C13481" s="270"/>
      <c r="D13481" s="272"/>
      <c r="E13481" s="247"/>
      <c r="F13481" s="273"/>
      <c r="G13481" s="661"/>
      <c r="H13481" s="662"/>
    </row>
    <row r="13482" spans="1:8" s="240" customFormat="1">
      <c r="A13482" s="270"/>
      <c r="B13482" s="271"/>
      <c r="C13482" s="270"/>
      <c r="D13482" s="272"/>
      <c r="E13482" s="247"/>
      <c r="F13482" s="273"/>
      <c r="G13482" s="661"/>
      <c r="H13482" s="662"/>
    </row>
    <row r="13483" spans="1:8" s="240" customFormat="1">
      <c r="A13483" s="270"/>
      <c r="B13483" s="271"/>
      <c r="C13483" s="270"/>
      <c r="D13483" s="272"/>
      <c r="E13483" s="247"/>
      <c r="F13483" s="273"/>
      <c r="G13483" s="661"/>
      <c r="H13483" s="662"/>
    </row>
    <row r="13484" spans="1:8" s="240" customFormat="1">
      <c r="A13484" s="270"/>
      <c r="B13484" s="271"/>
      <c r="C13484" s="270"/>
      <c r="D13484" s="272"/>
      <c r="E13484" s="247"/>
      <c r="F13484" s="273"/>
      <c r="G13484" s="661"/>
      <c r="H13484" s="662"/>
    </row>
    <row r="13485" spans="1:8" s="240" customFormat="1">
      <c r="A13485" s="270"/>
      <c r="B13485" s="271"/>
      <c r="C13485" s="270"/>
      <c r="D13485" s="272"/>
      <c r="E13485" s="247"/>
      <c r="F13485" s="273"/>
      <c r="G13485" s="661"/>
      <c r="H13485" s="662"/>
    </row>
    <row r="13486" spans="1:8" s="240" customFormat="1">
      <c r="A13486" s="270"/>
      <c r="B13486" s="271"/>
      <c r="C13486" s="270"/>
      <c r="D13486" s="272"/>
      <c r="E13486" s="247"/>
      <c r="F13486" s="273"/>
      <c r="G13486" s="661"/>
      <c r="H13486" s="662"/>
    </row>
    <row r="13487" spans="1:8" s="240" customFormat="1">
      <c r="A13487" s="270"/>
      <c r="B13487" s="271"/>
      <c r="C13487" s="270"/>
      <c r="D13487" s="272"/>
      <c r="E13487" s="247"/>
      <c r="F13487" s="273"/>
      <c r="G13487" s="661"/>
      <c r="H13487" s="662"/>
    </row>
    <row r="13488" spans="1:8" s="240" customFormat="1">
      <c r="A13488" s="270"/>
      <c r="B13488" s="271"/>
      <c r="C13488" s="270"/>
      <c r="D13488" s="272"/>
      <c r="E13488" s="247"/>
      <c r="F13488" s="273"/>
      <c r="G13488" s="661"/>
      <c r="H13488" s="662"/>
    </row>
    <row r="13489" spans="1:8" s="240" customFormat="1">
      <c r="A13489" s="270"/>
      <c r="B13489" s="271"/>
      <c r="C13489" s="270"/>
      <c r="D13489" s="272"/>
      <c r="E13489" s="247"/>
      <c r="F13489" s="273"/>
      <c r="G13489" s="661"/>
      <c r="H13489" s="662"/>
    </row>
    <row r="13490" spans="1:8" s="240" customFormat="1">
      <c r="A13490" s="270"/>
      <c r="B13490" s="271"/>
      <c r="C13490" s="270"/>
      <c r="D13490" s="272"/>
      <c r="E13490" s="247"/>
      <c r="F13490" s="273"/>
      <c r="G13490" s="661"/>
      <c r="H13490" s="662"/>
    </row>
    <row r="13491" spans="1:8" s="240" customFormat="1">
      <c r="A13491" s="270"/>
      <c r="B13491" s="271"/>
      <c r="C13491" s="270"/>
      <c r="D13491" s="272"/>
      <c r="E13491" s="247"/>
      <c r="F13491" s="273"/>
      <c r="G13491" s="661"/>
      <c r="H13491" s="662"/>
    </row>
    <row r="13492" spans="1:8" s="240" customFormat="1">
      <c r="A13492" s="270"/>
      <c r="B13492" s="271"/>
      <c r="C13492" s="270"/>
      <c r="D13492" s="272"/>
      <c r="E13492" s="247"/>
      <c r="F13492" s="273"/>
      <c r="G13492" s="661"/>
      <c r="H13492" s="662"/>
    </row>
    <row r="13493" spans="1:8" s="240" customFormat="1">
      <c r="A13493" s="270"/>
      <c r="B13493" s="271"/>
      <c r="C13493" s="270"/>
      <c r="D13493" s="272"/>
      <c r="E13493" s="247"/>
      <c r="F13493" s="273"/>
      <c r="G13493" s="661"/>
      <c r="H13493" s="662"/>
    </row>
    <row r="13494" spans="1:8" s="240" customFormat="1">
      <c r="A13494" s="270"/>
      <c r="B13494" s="271"/>
      <c r="C13494" s="270"/>
      <c r="D13494" s="272"/>
      <c r="E13494" s="247"/>
      <c r="F13494" s="273"/>
      <c r="G13494" s="661"/>
      <c r="H13494" s="662"/>
    </row>
    <row r="13495" spans="1:8" s="240" customFormat="1">
      <c r="A13495" s="270"/>
      <c r="B13495" s="271"/>
      <c r="C13495" s="270"/>
      <c r="D13495" s="272"/>
      <c r="E13495" s="247"/>
      <c r="F13495" s="273"/>
      <c r="G13495" s="661"/>
      <c r="H13495" s="662"/>
    </row>
    <row r="13496" spans="1:8" s="240" customFormat="1">
      <c r="A13496" s="270"/>
      <c r="B13496" s="271"/>
      <c r="C13496" s="270"/>
      <c r="D13496" s="272"/>
      <c r="E13496" s="247"/>
      <c r="F13496" s="273"/>
      <c r="G13496" s="661"/>
      <c r="H13496" s="662"/>
    </row>
    <row r="13497" spans="1:8" s="240" customFormat="1">
      <c r="A13497" s="270"/>
      <c r="B13497" s="271"/>
      <c r="C13497" s="270"/>
      <c r="D13497" s="272"/>
      <c r="E13497" s="247"/>
      <c r="F13497" s="273"/>
      <c r="G13497" s="661"/>
      <c r="H13497" s="662"/>
    </row>
    <row r="13498" spans="1:8" s="240" customFormat="1">
      <c r="A13498" s="270"/>
      <c r="B13498" s="271"/>
      <c r="C13498" s="270"/>
      <c r="D13498" s="272"/>
      <c r="E13498" s="247"/>
      <c r="F13498" s="273"/>
      <c r="G13498" s="661"/>
      <c r="H13498" s="662"/>
    </row>
    <row r="13499" spans="1:8" s="240" customFormat="1">
      <c r="A13499" s="270"/>
      <c r="B13499" s="271"/>
      <c r="C13499" s="270"/>
      <c r="D13499" s="272"/>
      <c r="E13499" s="247"/>
      <c r="F13499" s="273"/>
      <c r="G13499" s="661"/>
      <c r="H13499" s="662"/>
    </row>
    <row r="13500" spans="1:8" s="240" customFormat="1">
      <c r="A13500" s="270"/>
      <c r="B13500" s="271"/>
      <c r="C13500" s="270"/>
      <c r="D13500" s="272"/>
      <c r="E13500" s="247"/>
      <c r="F13500" s="273"/>
      <c r="G13500" s="661"/>
      <c r="H13500" s="662"/>
    </row>
    <row r="13501" spans="1:8" s="240" customFormat="1">
      <c r="A13501" s="270"/>
      <c r="B13501" s="271"/>
      <c r="C13501" s="270"/>
      <c r="D13501" s="272"/>
      <c r="E13501" s="247"/>
      <c r="F13501" s="273"/>
      <c r="G13501" s="661"/>
      <c r="H13501" s="662"/>
    </row>
    <row r="13502" spans="1:8" s="240" customFormat="1">
      <c r="A13502" s="270"/>
      <c r="B13502" s="271"/>
      <c r="C13502" s="270"/>
      <c r="D13502" s="272"/>
      <c r="E13502" s="247"/>
      <c r="F13502" s="273"/>
      <c r="G13502" s="661"/>
      <c r="H13502" s="662"/>
    </row>
    <row r="13503" spans="1:8" s="240" customFormat="1">
      <c r="A13503" s="270"/>
      <c r="B13503" s="271"/>
      <c r="C13503" s="270"/>
      <c r="D13503" s="272"/>
      <c r="E13503" s="247"/>
      <c r="F13503" s="273"/>
      <c r="G13503" s="661"/>
      <c r="H13503" s="662"/>
    </row>
    <row r="13504" spans="1:8" s="240" customFormat="1">
      <c r="A13504" s="270"/>
      <c r="B13504" s="271"/>
      <c r="C13504" s="270"/>
      <c r="D13504" s="272"/>
      <c r="E13504" s="247"/>
      <c r="F13504" s="273"/>
      <c r="G13504" s="661"/>
      <c r="H13504" s="662"/>
    </row>
    <row r="13505" spans="1:8" s="240" customFormat="1">
      <c r="A13505" s="270"/>
      <c r="B13505" s="271"/>
      <c r="C13505" s="270"/>
      <c r="D13505" s="272"/>
      <c r="E13505" s="247"/>
      <c r="F13505" s="273"/>
      <c r="G13505" s="661"/>
      <c r="H13505" s="662"/>
    </row>
    <row r="13506" spans="1:8" s="240" customFormat="1">
      <c r="A13506" s="270"/>
      <c r="B13506" s="271"/>
      <c r="C13506" s="270"/>
      <c r="D13506" s="272"/>
      <c r="E13506" s="247"/>
      <c r="F13506" s="273"/>
      <c r="G13506" s="661"/>
      <c r="H13506" s="662"/>
    </row>
    <row r="13507" spans="1:8" s="240" customFormat="1">
      <c r="A13507" s="270"/>
      <c r="B13507" s="271"/>
      <c r="C13507" s="270"/>
      <c r="D13507" s="272"/>
      <c r="E13507" s="247"/>
      <c r="F13507" s="273"/>
      <c r="G13507" s="661"/>
      <c r="H13507" s="662"/>
    </row>
    <row r="13508" spans="1:8" s="240" customFormat="1">
      <c r="A13508" s="270"/>
      <c r="B13508" s="271"/>
      <c r="C13508" s="270"/>
      <c r="D13508" s="272"/>
      <c r="E13508" s="247"/>
      <c r="F13508" s="273"/>
      <c r="G13508" s="661"/>
      <c r="H13508" s="662"/>
    </row>
    <row r="13509" spans="1:8" s="240" customFormat="1">
      <c r="A13509" s="270"/>
      <c r="B13509" s="271"/>
      <c r="C13509" s="270"/>
      <c r="D13509" s="272"/>
      <c r="E13509" s="247"/>
      <c r="F13509" s="273"/>
      <c r="G13509" s="661"/>
      <c r="H13509" s="662"/>
    </row>
    <row r="13510" spans="1:8" s="240" customFormat="1">
      <c r="A13510" s="270"/>
      <c r="B13510" s="271"/>
      <c r="C13510" s="270"/>
      <c r="D13510" s="272"/>
      <c r="E13510" s="247"/>
      <c r="F13510" s="273"/>
      <c r="G13510" s="661"/>
      <c r="H13510" s="662"/>
    </row>
    <row r="13511" spans="1:8" s="240" customFormat="1">
      <c r="A13511" s="270"/>
      <c r="B13511" s="271"/>
      <c r="C13511" s="270"/>
      <c r="D13511" s="272"/>
      <c r="E13511" s="247"/>
      <c r="F13511" s="273"/>
      <c r="G13511" s="661"/>
      <c r="H13511" s="662"/>
    </row>
    <row r="13512" spans="1:8" s="240" customFormat="1">
      <c r="A13512" s="270"/>
      <c r="B13512" s="271"/>
      <c r="C13512" s="270"/>
      <c r="D13512" s="272"/>
      <c r="E13512" s="247"/>
      <c r="F13512" s="273"/>
      <c r="G13512" s="661"/>
      <c r="H13512" s="662"/>
    </row>
    <row r="13513" spans="1:8" s="240" customFormat="1">
      <c r="A13513" s="270"/>
      <c r="B13513" s="271"/>
      <c r="C13513" s="270"/>
      <c r="D13513" s="272"/>
      <c r="E13513" s="247"/>
      <c r="F13513" s="273"/>
      <c r="G13513" s="661"/>
      <c r="H13513" s="662"/>
    </row>
    <row r="13514" spans="1:8" s="240" customFormat="1">
      <c r="A13514" s="270"/>
      <c r="B13514" s="271"/>
      <c r="C13514" s="270"/>
      <c r="D13514" s="272"/>
      <c r="E13514" s="247"/>
      <c r="F13514" s="273"/>
      <c r="G13514" s="661"/>
      <c r="H13514" s="662"/>
    </row>
    <row r="13515" spans="1:8" s="240" customFormat="1">
      <c r="A13515" s="270"/>
      <c r="B13515" s="271"/>
      <c r="C13515" s="270"/>
      <c r="D13515" s="272"/>
      <c r="E13515" s="247"/>
      <c r="F13515" s="273"/>
      <c r="G13515" s="661"/>
      <c r="H13515" s="662"/>
    </row>
    <row r="13516" spans="1:8" s="240" customFormat="1">
      <c r="A13516" s="270"/>
      <c r="B13516" s="271"/>
      <c r="C13516" s="270"/>
      <c r="D13516" s="272"/>
      <c r="E13516" s="247"/>
      <c r="F13516" s="273"/>
      <c r="G13516" s="661"/>
      <c r="H13516" s="662"/>
    </row>
    <row r="13517" spans="1:8" s="240" customFormat="1">
      <c r="A13517" s="270"/>
      <c r="B13517" s="271"/>
      <c r="C13517" s="270"/>
      <c r="D13517" s="272"/>
      <c r="E13517" s="247"/>
      <c r="F13517" s="273"/>
      <c r="G13517" s="661"/>
      <c r="H13517" s="662"/>
    </row>
    <row r="13518" spans="1:8" s="240" customFormat="1">
      <c r="A13518" s="270"/>
      <c r="B13518" s="271"/>
      <c r="C13518" s="270"/>
      <c r="D13518" s="272"/>
      <c r="E13518" s="247"/>
      <c r="F13518" s="273"/>
      <c r="G13518" s="661"/>
      <c r="H13518" s="662"/>
    </row>
    <row r="13519" spans="1:8" s="240" customFormat="1">
      <c r="A13519" s="270"/>
      <c r="B13519" s="271"/>
      <c r="C13519" s="270"/>
      <c r="D13519" s="272"/>
      <c r="E13519" s="247"/>
      <c r="F13519" s="273"/>
      <c r="G13519" s="661"/>
      <c r="H13519" s="662"/>
    </row>
    <row r="13520" spans="1:8" s="240" customFormat="1">
      <c r="A13520" s="270"/>
      <c r="B13520" s="271"/>
      <c r="C13520" s="270"/>
      <c r="D13520" s="272"/>
      <c r="E13520" s="247"/>
      <c r="F13520" s="273"/>
      <c r="G13520" s="661"/>
      <c r="H13520" s="662"/>
    </row>
    <row r="13521" spans="1:8" s="240" customFormat="1">
      <c r="A13521" s="270"/>
      <c r="B13521" s="271"/>
      <c r="C13521" s="270"/>
      <c r="D13521" s="272"/>
      <c r="E13521" s="247"/>
      <c r="F13521" s="273"/>
      <c r="G13521" s="661"/>
      <c r="H13521" s="662"/>
    </row>
    <row r="13522" spans="1:8" s="240" customFormat="1">
      <c r="A13522" s="270"/>
      <c r="B13522" s="271"/>
      <c r="C13522" s="270"/>
      <c r="D13522" s="272"/>
      <c r="E13522" s="247"/>
      <c r="F13522" s="273"/>
      <c r="G13522" s="661"/>
      <c r="H13522" s="662"/>
    </row>
    <row r="13523" spans="1:8" s="240" customFormat="1">
      <c r="A13523" s="270"/>
      <c r="B13523" s="271"/>
      <c r="C13523" s="270"/>
      <c r="D13523" s="272"/>
      <c r="E13523" s="247"/>
      <c r="F13523" s="273"/>
      <c r="G13523" s="661"/>
      <c r="H13523" s="662"/>
    </row>
    <row r="13524" spans="1:8" s="240" customFormat="1">
      <c r="A13524" s="270"/>
      <c r="B13524" s="271"/>
      <c r="C13524" s="270"/>
      <c r="D13524" s="272"/>
      <c r="E13524" s="247"/>
      <c r="F13524" s="273"/>
      <c r="G13524" s="661"/>
      <c r="H13524" s="662"/>
    </row>
    <row r="13525" spans="1:8" s="240" customFormat="1">
      <c r="A13525" s="270"/>
      <c r="B13525" s="271"/>
      <c r="C13525" s="270"/>
      <c r="D13525" s="272"/>
      <c r="E13525" s="247"/>
      <c r="F13525" s="273"/>
      <c r="G13525" s="661"/>
      <c r="H13525" s="662"/>
    </row>
    <row r="13526" spans="1:8" s="240" customFormat="1">
      <c r="A13526" s="270"/>
      <c r="B13526" s="271"/>
      <c r="C13526" s="270"/>
      <c r="D13526" s="272"/>
      <c r="E13526" s="247"/>
      <c r="F13526" s="273"/>
      <c r="G13526" s="661"/>
      <c r="H13526" s="662"/>
    </row>
    <row r="13527" spans="1:8" s="240" customFormat="1">
      <c r="A13527" s="270"/>
      <c r="B13527" s="271"/>
      <c r="C13527" s="270"/>
      <c r="D13527" s="272"/>
      <c r="E13527" s="247"/>
      <c r="F13527" s="273"/>
      <c r="G13527" s="661"/>
      <c r="H13527" s="662"/>
    </row>
    <row r="13528" spans="1:8" s="240" customFormat="1">
      <c r="A13528" s="270"/>
      <c r="B13528" s="271"/>
      <c r="C13528" s="270"/>
      <c r="D13528" s="272"/>
      <c r="E13528" s="247"/>
      <c r="F13528" s="273"/>
      <c r="G13528" s="661"/>
      <c r="H13528" s="662"/>
    </row>
    <row r="13529" spans="1:8" s="240" customFormat="1">
      <c r="A13529" s="270"/>
      <c r="B13529" s="271"/>
      <c r="C13529" s="270"/>
      <c r="D13529" s="272"/>
      <c r="E13529" s="247"/>
      <c r="F13529" s="273"/>
      <c r="G13529" s="661"/>
      <c r="H13529" s="662"/>
    </row>
    <row r="13530" spans="1:8" s="240" customFormat="1">
      <c r="A13530" s="270"/>
      <c r="B13530" s="271"/>
      <c r="C13530" s="270"/>
      <c r="D13530" s="272"/>
      <c r="E13530" s="247"/>
      <c r="F13530" s="273"/>
      <c r="G13530" s="661"/>
      <c r="H13530" s="662"/>
    </row>
    <row r="13531" spans="1:8" s="240" customFormat="1">
      <c r="A13531" s="270"/>
      <c r="B13531" s="271"/>
      <c r="C13531" s="270"/>
      <c r="D13531" s="272"/>
      <c r="E13531" s="247"/>
      <c r="F13531" s="273"/>
      <c r="G13531" s="661"/>
      <c r="H13531" s="662"/>
    </row>
    <row r="13532" spans="1:8" s="240" customFormat="1">
      <c r="A13532" s="270"/>
      <c r="B13532" s="271"/>
      <c r="C13532" s="270"/>
      <c r="D13532" s="272"/>
      <c r="E13532" s="247"/>
      <c r="F13532" s="273"/>
      <c r="G13532" s="661"/>
      <c r="H13532" s="662"/>
    </row>
    <row r="13533" spans="1:8" s="240" customFormat="1">
      <c r="A13533" s="270"/>
      <c r="B13533" s="271"/>
      <c r="C13533" s="270"/>
      <c r="D13533" s="272"/>
      <c r="E13533" s="247"/>
      <c r="F13533" s="273"/>
      <c r="G13533" s="661"/>
      <c r="H13533" s="662"/>
    </row>
    <row r="13534" spans="1:8" s="240" customFormat="1">
      <c r="A13534" s="270"/>
      <c r="B13534" s="271"/>
      <c r="C13534" s="270"/>
      <c r="D13534" s="272"/>
      <c r="E13534" s="247"/>
      <c r="F13534" s="273"/>
      <c r="G13534" s="661"/>
      <c r="H13534" s="662"/>
    </row>
    <row r="13535" spans="1:8" s="240" customFormat="1">
      <c r="A13535" s="270"/>
      <c r="B13535" s="271"/>
      <c r="C13535" s="270"/>
      <c r="D13535" s="272"/>
      <c r="E13535" s="247"/>
      <c r="F13535" s="273"/>
      <c r="G13535" s="661"/>
      <c r="H13535" s="662"/>
    </row>
    <row r="13536" spans="1:8" s="240" customFormat="1">
      <c r="A13536" s="270"/>
      <c r="B13536" s="271"/>
      <c r="C13536" s="270"/>
      <c r="D13536" s="272"/>
      <c r="E13536" s="247"/>
      <c r="F13536" s="273"/>
      <c r="G13536" s="661"/>
      <c r="H13536" s="662"/>
    </row>
    <row r="13537" spans="1:8" s="240" customFormat="1">
      <c r="A13537" s="270"/>
      <c r="B13537" s="271"/>
      <c r="C13537" s="270"/>
      <c r="D13537" s="272"/>
      <c r="E13537" s="247"/>
      <c r="F13537" s="273"/>
      <c r="G13537" s="661"/>
      <c r="H13537" s="662"/>
    </row>
    <row r="13538" spans="1:8" s="240" customFormat="1">
      <c r="A13538" s="270"/>
      <c r="B13538" s="271"/>
      <c r="C13538" s="270"/>
      <c r="D13538" s="272"/>
      <c r="E13538" s="247"/>
      <c r="F13538" s="273"/>
      <c r="G13538" s="661"/>
      <c r="H13538" s="662"/>
    </row>
    <row r="13539" spans="1:8" s="240" customFormat="1">
      <c r="A13539" s="270"/>
      <c r="B13539" s="271"/>
      <c r="C13539" s="270"/>
      <c r="D13539" s="272"/>
      <c r="E13539" s="247"/>
      <c r="F13539" s="273"/>
      <c r="G13539" s="661"/>
      <c r="H13539" s="662"/>
    </row>
    <row r="13540" spans="1:8" s="240" customFormat="1">
      <c r="A13540" s="270"/>
      <c r="B13540" s="271"/>
      <c r="C13540" s="270"/>
      <c r="D13540" s="272"/>
      <c r="E13540" s="247"/>
      <c r="F13540" s="273"/>
      <c r="G13540" s="661"/>
      <c r="H13540" s="662"/>
    </row>
    <row r="13541" spans="1:8" s="240" customFormat="1">
      <c r="A13541" s="270"/>
      <c r="B13541" s="271"/>
      <c r="C13541" s="270"/>
      <c r="D13541" s="272"/>
      <c r="E13541" s="247"/>
      <c r="F13541" s="273"/>
      <c r="G13541" s="661"/>
      <c r="H13541" s="662"/>
    </row>
    <row r="13542" spans="1:8" s="240" customFormat="1">
      <c r="A13542" s="270"/>
      <c r="B13542" s="271"/>
      <c r="C13542" s="270"/>
      <c r="D13542" s="272"/>
      <c r="E13542" s="247"/>
      <c r="F13542" s="273"/>
      <c r="G13542" s="661"/>
      <c r="H13542" s="662"/>
    </row>
    <row r="13543" spans="1:8" s="240" customFormat="1">
      <c r="A13543" s="270"/>
      <c r="B13543" s="271"/>
      <c r="C13543" s="270"/>
      <c r="D13543" s="272"/>
      <c r="E13543" s="247"/>
      <c r="F13543" s="273"/>
      <c r="G13543" s="661"/>
      <c r="H13543" s="662"/>
    </row>
    <row r="13544" spans="1:8" s="240" customFormat="1">
      <c r="A13544" s="270"/>
      <c r="B13544" s="271"/>
      <c r="C13544" s="270"/>
      <c r="D13544" s="272"/>
      <c r="E13544" s="247"/>
      <c r="F13544" s="273"/>
      <c r="G13544" s="661"/>
      <c r="H13544" s="662"/>
    </row>
    <row r="13545" spans="1:8" s="240" customFormat="1">
      <c r="A13545" s="270"/>
      <c r="B13545" s="271"/>
      <c r="C13545" s="270"/>
      <c r="D13545" s="272"/>
      <c r="E13545" s="247"/>
      <c r="F13545" s="273"/>
      <c r="G13545" s="661"/>
      <c r="H13545" s="662"/>
    </row>
    <row r="13546" spans="1:8" s="240" customFormat="1">
      <c r="A13546" s="270"/>
      <c r="B13546" s="271"/>
      <c r="C13546" s="270"/>
      <c r="D13546" s="272"/>
      <c r="E13546" s="247"/>
      <c r="F13546" s="273"/>
      <c r="G13546" s="661"/>
      <c r="H13546" s="662"/>
    </row>
    <row r="13547" spans="1:8" s="240" customFormat="1">
      <c r="A13547" s="270"/>
      <c r="B13547" s="271"/>
      <c r="C13547" s="270"/>
      <c r="D13547" s="272"/>
      <c r="E13547" s="247"/>
      <c r="F13547" s="273"/>
      <c r="G13547" s="661"/>
      <c r="H13547" s="662"/>
    </row>
    <row r="13548" spans="1:8" s="240" customFormat="1">
      <c r="A13548" s="270"/>
      <c r="B13548" s="271"/>
      <c r="C13548" s="270"/>
      <c r="D13548" s="272"/>
      <c r="E13548" s="247"/>
      <c r="F13548" s="273"/>
      <c r="G13548" s="661"/>
      <c r="H13548" s="662"/>
    </row>
    <row r="13549" spans="1:8" s="240" customFormat="1">
      <c r="A13549" s="270"/>
      <c r="B13549" s="271"/>
      <c r="C13549" s="270"/>
      <c r="D13549" s="272"/>
      <c r="E13549" s="247"/>
      <c r="F13549" s="273"/>
      <c r="G13549" s="661"/>
      <c r="H13549" s="662"/>
    </row>
    <row r="13550" spans="1:8" s="240" customFormat="1">
      <c r="A13550" s="270"/>
      <c r="B13550" s="271"/>
      <c r="C13550" s="270"/>
      <c r="D13550" s="272"/>
      <c r="E13550" s="247"/>
      <c r="F13550" s="273"/>
      <c r="G13550" s="661"/>
      <c r="H13550" s="662"/>
    </row>
    <row r="13551" spans="1:8" s="240" customFormat="1">
      <c r="A13551" s="270"/>
      <c r="B13551" s="271"/>
      <c r="C13551" s="270"/>
      <c r="D13551" s="272"/>
      <c r="E13551" s="247"/>
      <c r="F13551" s="273"/>
      <c r="G13551" s="661"/>
      <c r="H13551" s="662"/>
    </row>
    <row r="13552" spans="1:8" s="240" customFormat="1">
      <c r="A13552" s="270"/>
      <c r="B13552" s="271"/>
      <c r="C13552" s="270"/>
      <c r="D13552" s="272"/>
      <c r="E13552" s="247"/>
      <c r="F13552" s="273"/>
      <c r="G13552" s="661"/>
      <c r="H13552" s="662"/>
    </row>
    <row r="13553" spans="1:8" s="240" customFormat="1">
      <c r="A13553" s="270"/>
      <c r="B13553" s="271"/>
      <c r="C13553" s="270"/>
      <c r="D13553" s="272"/>
      <c r="E13553" s="247"/>
      <c r="F13553" s="273"/>
      <c r="G13553" s="661"/>
      <c r="H13553" s="662"/>
    </row>
    <row r="13554" spans="1:8" s="240" customFormat="1">
      <c r="A13554" s="270"/>
      <c r="B13554" s="271"/>
      <c r="C13554" s="270"/>
      <c r="D13554" s="272"/>
      <c r="E13554" s="247"/>
      <c r="F13554" s="273"/>
      <c r="G13554" s="661"/>
      <c r="H13554" s="662"/>
    </row>
    <row r="13555" spans="1:8" s="240" customFormat="1">
      <c r="A13555" s="270"/>
      <c r="B13555" s="271"/>
      <c r="C13555" s="270"/>
      <c r="D13555" s="272"/>
      <c r="E13555" s="247"/>
      <c r="F13555" s="273"/>
      <c r="G13555" s="661"/>
      <c r="H13555" s="662"/>
    </row>
    <row r="13556" spans="1:8" s="240" customFormat="1">
      <c r="A13556" s="270"/>
      <c r="B13556" s="271"/>
      <c r="C13556" s="270"/>
      <c r="D13556" s="272"/>
      <c r="E13556" s="247"/>
      <c r="F13556" s="273"/>
      <c r="G13556" s="661"/>
      <c r="H13556" s="662"/>
    </row>
    <row r="13557" spans="1:8" s="240" customFormat="1">
      <c r="A13557" s="270"/>
      <c r="B13557" s="271"/>
      <c r="C13557" s="270"/>
      <c r="D13557" s="272"/>
      <c r="E13557" s="247"/>
      <c r="F13557" s="273"/>
      <c r="G13557" s="661"/>
      <c r="H13557" s="662"/>
    </row>
    <row r="13558" spans="1:8" s="240" customFormat="1">
      <c r="A13558" s="270"/>
      <c r="B13558" s="271"/>
      <c r="C13558" s="270"/>
      <c r="D13558" s="272"/>
      <c r="E13558" s="247"/>
      <c r="F13558" s="273"/>
      <c r="G13558" s="661"/>
      <c r="H13558" s="662"/>
    </row>
    <row r="13559" spans="1:8" s="240" customFormat="1">
      <c r="A13559" s="270"/>
      <c r="B13559" s="271"/>
      <c r="C13559" s="270"/>
      <c r="D13559" s="272"/>
      <c r="E13559" s="247"/>
      <c r="F13559" s="273"/>
      <c r="G13559" s="661"/>
      <c r="H13559" s="662"/>
    </row>
    <row r="13560" spans="1:8" s="240" customFormat="1">
      <c r="A13560" s="270"/>
      <c r="B13560" s="271"/>
      <c r="C13560" s="270"/>
      <c r="D13560" s="272"/>
      <c r="E13560" s="247"/>
      <c r="F13560" s="273"/>
      <c r="G13560" s="661"/>
      <c r="H13560" s="662"/>
    </row>
    <row r="13561" spans="1:8" s="240" customFormat="1">
      <c r="A13561" s="270"/>
      <c r="B13561" s="271"/>
      <c r="C13561" s="270"/>
      <c r="D13561" s="272"/>
      <c r="E13561" s="247"/>
      <c r="F13561" s="273"/>
      <c r="G13561" s="661"/>
      <c r="H13561" s="662"/>
    </row>
    <row r="13562" spans="1:8" s="240" customFormat="1">
      <c r="A13562" s="270"/>
      <c r="B13562" s="271"/>
      <c r="C13562" s="270"/>
      <c r="D13562" s="272"/>
      <c r="E13562" s="247"/>
      <c r="F13562" s="273"/>
      <c r="G13562" s="661"/>
      <c r="H13562" s="662"/>
    </row>
    <row r="13563" spans="1:8" s="240" customFormat="1">
      <c r="A13563" s="270"/>
      <c r="B13563" s="271"/>
      <c r="C13563" s="270"/>
      <c r="D13563" s="272"/>
      <c r="E13563" s="247"/>
      <c r="F13563" s="273"/>
      <c r="G13563" s="661"/>
      <c r="H13563" s="662"/>
    </row>
    <row r="13564" spans="1:8" s="240" customFormat="1">
      <c r="A13564" s="270"/>
      <c r="B13564" s="271"/>
      <c r="C13564" s="270"/>
      <c r="D13564" s="272"/>
      <c r="E13564" s="247"/>
      <c r="F13564" s="273"/>
      <c r="G13564" s="661"/>
      <c r="H13564" s="662"/>
    </row>
    <row r="13565" spans="1:8" s="240" customFormat="1">
      <c r="A13565" s="270"/>
      <c r="B13565" s="271"/>
      <c r="C13565" s="270"/>
      <c r="D13565" s="272"/>
      <c r="E13565" s="247"/>
      <c r="F13565" s="273"/>
      <c r="G13565" s="661"/>
      <c r="H13565" s="662"/>
    </row>
    <row r="13566" spans="1:8" s="240" customFormat="1">
      <c r="A13566" s="270"/>
      <c r="B13566" s="271"/>
      <c r="C13566" s="270"/>
      <c r="D13566" s="272"/>
      <c r="E13566" s="247"/>
      <c r="F13566" s="273"/>
      <c r="G13566" s="661"/>
      <c r="H13566" s="662"/>
    </row>
    <row r="13567" spans="1:8" s="240" customFormat="1">
      <c r="A13567" s="270"/>
      <c r="B13567" s="271"/>
      <c r="C13567" s="270"/>
      <c r="D13567" s="272"/>
      <c r="E13567" s="247"/>
      <c r="F13567" s="273"/>
      <c r="G13567" s="661"/>
      <c r="H13567" s="662"/>
    </row>
    <row r="13568" spans="1:8" s="240" customFormat="1">
      <c r="A13568" s="270"/>
      <c r="B13568" s="271"/>
      <c r="C13568" s="270"/>
      <c r="D13568" s="272"/>
      <c r="E13568" s="247"/>
      <c r="F13568" s="273"/>
      <c r="G13568" s="661"/>
      <c r="H13568" s="662"/>
    </row>
    <row r="13569" spans="1:8" s="240" customFormat="1">
      <c r="A13569" s="270"/>
      <c r="B13569" s="271"/>
      <c r="C13569" s="270"/>
      <c r="D13569" s="272"/>
      <c r="E13569" s="247"/>
      <c r="F13569" s="273"/>
      <c r="G13569" s="661"/>
      <c r="H13569" s="662"/>
    </row>
    <row r="13570" spans="1:8" s="240" customFormat="1">
      <c r="A13570" s="270"/>
      <c r="B13570" s="271"/>
      <c r="C13570" s="270"/>
      <c r="D13570" s="272"/>
      <c r="E13570" s="247"/>
      <c r="F13570" s="273"/>
      <c r="G13570" s="661"/>
      <c r="H13570" s="662"/>
    </row>
    <row r="13571" spans="1:8" s="240" customFormat="1">
      <c r="A13571" s="270"/>
      <c r="B13571" s="271"/>
      <c r="C13571" s="270"/>
      <c r="D13571" s="272"/>
      <c r="E13571" s="247"/>
      <c r="F13571" s="273"/>
      <c r="G13571" s="661"/>
      <c r="H13571" s="662"/>
    </row>
    <row r="13572" spans="1:8" s="240" customFormat="1">
      <c r="A13572" s="270"/>
      <c r="B13572" s="271"/>
      <c r="C13572" s="270"/>
      <c r="D13572" s="272"/>
      <c r="E13572" s="247"/>
      <c r="F13572" s="273"/>
      <c r="G13572" s="661"/>
      <c r="H13572" s="662"/>
    </row>
    <row r="13573" spans="1:8" s="240" customFormat="1">
      <c r="A13573" s="270"/>
      <c r="B13573" s="271"/>
      <c r="C13573" s="270"/>
      <c r="D13573" s="272"/>
      <c r="E13573" s="247"/>
      <c r="F13573" s="273"/>
      <c r="G13573" s="661"/>
      <c r="H13573" s="662"/>
    </row>
    <row r="13574" spans="1:8" s="240" customFormat="1">
      <c r="A13574" s="270"/>
      <c r="B13574" s="271"/>
      <c r="C13574" s="270"/>
      <c r="D13574" s="272"/>
      <c r="E13574" s="247"/>
      <c r="F13574" s="273"/>
      <c r="G13574" s="661"/>
      <c r="H13574" s="662"/>
    </row>
    <row r="13575" spans="1:8" s="240" customFormat="1">
      <c r="A13575" s="270"/>
      <c r="B13575" s="271"/>
      <c r="C13575" s="270"/>
      <c r="D13575" s="272"/>
      <c r="E13575" s="247"/>
      <c r="F13575" s="273"/>
      <c r="G13575" s="661"/>
      <c r="H13575" s="662"/>
    </row>
    <row r="13576" spans="1:8" s="240" customFormat="1">
      <c r="A13576" s="270"/>
      <c r="B13576" s="271"/>
      <c r="C13576" s="270"/>
      <c r="D13576" s="272"/>
      <c r="E13576" s="247"/>
      <c r="F13576" s="273"/>
      <c r="G13576" s="661"/>
      <c r="H13576" s="662"/>
    </row>
    <row r="13577" spans="1:8" s="240" customFormat="1">
      <c r="A13577" s="270"/>
      <c r="B13577" s="271"/>
      <c r="C13577" s="270"/>
      <c r="D13577" s="272"/>
      <c r="E13577" s="247"/>
      <c r="F13577" s="273"/>
      <c r="G13577" s="661"/>
      <c r="H13577" s="662"/>
    </row>
    <row r="13578" spans="1:8" s="240" customFormat="1">
      <c r="A13578" s="270"/>
      <c r="B13578" s="271"/>
      <c r="C13578" s="270"/>
      <c r="D13578" s="272"/>
      <c r="E13578" s="247"/>
      <c r="F13578" s="273"/>
      <c r="G13578" s="661"/>
      <c r="H13578" s="662"/>
    </row>
    <row r="13579" spans="1:8" s="240" customFormat="1">
      <c r="A13579" s="270"/>
      <c r="B13579" s="271"/>
      <c r="C13579" s="270"/>
      <c r="D13579" s="272"/>
      <c r="E13579" s="247"/>
      <c r="F13579" s="273"/>
      <c r="G13579" s="661"/>
      <c r="H13579" s="662"/>
    </row>
    <row r="13580" spans="1:8" s="240" customFormat="1">
      <c r="A13580" s="270"/>
      <c r="B13580" s="271"/>
      <c r="C13580" s="270"/>
      <c r="D13580" s="272"/>
      <c r="E13580" s="247"/>
      <c r="F13580" s="273"/>
      <c r="G13580" s="661"/>
      <c r="H13580" s="662"/>
    </row>
    <row r="13581" spans="1:8" s="240" customFormat="1">
      <c r="A13581" s="270"/>
      <c r="B13581" s="271"/>
      <c r="C13581" s="270"/>
      <c r="D13581" s="272"/>
      <c r="E13581" s="247"/>
      <c r="F13581" s="273"/>
      <c r="G13581" s="661"/>
      <c r="H13581" s="662"/>
    </row>
    <row r="13582" spans="1:8" s="240" customFormat="1">
      <c r="A13582" s="270"/>
      <c r="B13582" s="271"/>
      <c r="C13582" s="270"/>
      <c r="D13582" s="272"/>
      <c r="E13582" s="247"/>
      <c r="F13582" s="273"/>
      <c r="G13582" s="661"/>
      <c r="H13582" s="662"/>
    </row>
    <row r="13583" spans="1:8" s="240" customFormat="1">
      <c r="A13583" s="270"/>
      <c r="B13583" s="271"/>
      <c r="C13583" s="270"/>
      <c r="D13583" s="272"/>
      <c r="E13583" s="247"/>
      <c r="F13583" s="273"/>
      <c r="G13583" s="661"/>
      <c r="H13583" s="662"/>
    </row>
    <row r="13584" spans="1:8" s="240" customFormat="1">
      <c r="A13584" s="270"/>
      <c r="B13584" s="271"/>
      <c r="C13584" s="270"/>
      <c r="D13584" s="272"/>
      <c r="E13584" s="247"/>
      <c r="F13584" s="273"/>
      <c r="G13584" s="661"/>
      <c r="H13584" s="662"/>
    </row>
    <row r="13585" spans="1:8" s="240" customFormat="1">
      <c r="A13585" s="270"/>
      <c r="B13585" s="271"/>
      <c r="C13585" s="270"/>
      <c r="D13585" s="272"/>
      <c r="E13585" s="247"/>
      <c r="F13585" s="273"/>
      <c r="G13585" s="661"/>
      <c r="H13585" s="662"/>
    </row>
    <row r="13586" spans="1:8" s="240" customFormat="1">
      <c r="A13586" s="270"/>
      <c r="B13586" s="271"/>
      <c r="C13586" s="270"/>
      <c r="D13586" s="272"/>
      <c r="E13586" s="247"/>
      <c r="F13586" s="273"/>
      <c r="G13586" s="661"/>
      <c r="H13586" s="662"/>
    </row>
    <row r="13587" spans="1:8" s="240" customFormat="1">
      <c r="A13587" s="270"/>
      <c r="B13587" s="271"/>
      <c r="C13587" s="270"/>
      <c r="D13587" s="272"/>
      <c r="E13587" s="247"/>
      <c r="F13587" s="273"/>
      <c r="G13587" s="661"/>
      <c r="H13587" s="662"/>
    </row>
    <row r="13588" spans="1:8" s="240" customFormat="1">
      <c r="A13588" s="270"/>
      <c r="B13588" s="271"/>
      <c r="C13588" s="270"/>
      <c r="D13588" s="272"/>
      <c r="E13588" s="247"/>
      <c r="F13588" s="273"/>
      <c r="G13588" s="661"/>
      <c r="H13588" s="662"/>
    </row>
    <row r="13589" spans="1:8" s="240" customFormat="1">
      <c r="A13589" s="270"/>
      <c r="B13589" s="271"/>
      <c r="C13589" s="270"/>
      <c r="D13589" s="272"/>
      <c r="E13589" s="247"/>
      <c r="F13589" s="273"/>
      <c r="G13589" s="661"/>
      <c r="H13589" s="662"/>
    </row>
    <row r="13590" spans="1:8" s="240" customFormat="1">
      <c r="A13590" s="270"/>
      <c r="B13590" s="271"/>
      <c r="C13590" s="270"/>
      <c r="D13590" s="272"/>
      <c r="E13590" s="247"/>
      <c r="F13590" s="273"/>
      <c r="G13590" s="661"/>
      <c r="H13590" s="662"/>
    </row>
    <row r="13591" spans="1:8" s="240" customFormat="1">
      <c r="A13591" s="270"/>
      <c r="B13591" s="271"/>
      <c r="C13591" s="270"/>
      <c r="D13591" s="272"/>
      <c r="E13591" s="247"/>
      <c r="F13591" s="273"/>
      <c r="G13591" s="661"/>
      <c r="H13591" s="662"/>
    </row>
    <row r="13592" spans="1:8" s="240" customFormat="1">
      <c r="A13592" s="270"/>
      <c r="B13592" s="271"/>
      <c r="C13592" s="270"/>
      <c r="D13592" s="272"/>
      <c r="E13592" s="247"/>
      <c r="F13592" s="273"/>
      <c r="G13592" s="661"/>
      <c r="H13592" s="662"/>
    </row>
    <row r="13593" spans="1:8" s="240" customFormat="1">
      <c r="A13593" s="270"/>
      <c r="B13593" s="271"/>
      <c r="C13593" s="270"/>
      <c r="D13593" s="272"/>
      <c r="E13593" s="247"/>
      <c r="F13593" s="273"/>
      <c r="G13593" s="661"/>
      <c r="H13593" s="662"/>
    </row>
    <row r="13594" spans="1:8" s="240" customFormat="1">
      <c r="A13594" s="270"/>
      <c r="B13594" s="271"/>
      <c r="C13594" s="270"/>
      <c r="D13594" s="272"/>
      <c r="E13594" s="247"/>
      <c r="F13594" s="273"/>
      <c r="G13594" s="661"/>
      <c r="H13594" s="662"/>
    </row>
    <row r="13595" spans="1:8" s="240" customFormat="1">
      <c r="A13595" s="270"/>
      <c r="B13595" s="271"/>
      <c r="C13595" s="270"/>
      <c r="D13595" s="272"/>
      <c r="E13595" s="247"/>
      <c r="F13595" s="273"/>
      <c r="G13595" s="661"/>
      <c r="H13595" s="662"/>
    </row>
    <row r="13596" spans="1:8" s="240" customFormat="1">
      <c r="A13596" s="270"/>
      <c r="B13596" s="271"/>
      <c r="C13596" s="270"/>
      <c r="D13596" s="272"/>
      <c r="E13596" s="247"/>
      <c r="F13596" s="273"/>
      <c r="G13596" s="661"/>
      <c r="H13596" s="662"/>
    </row>
    <row r="13597" spans="1:8" s="240" customFormat="1">
      <c r="A13597" s="270"/>
      <c r="B13597" s="271"/>
      <c r="C13597" s="270"/>
      <c r="D13597" s="272"/>
      <c r="E13597" s="247"/>
      <c r="F13597" s="273"/>
      <c r="G13597" s="661"/>
      <c r="H13597" s="662"/>
    </row>
    <row r="13598" spans="1:8" s="240" customFormat="1">
      <c r="A13598" s="270"/>
      <c r="B13598" s="271"/>
      <c r="C13598" s="270"/>
      <c r="D13598" s="272"/>
      <c r="E13598" s="247"/>
      <c r="F13598" s="273"/>
      <c r="G13598" s="661"/>
      <c r="H13598" s="662"/>
    </row>
    <row r="13599" spans="1:8" s="240" customFormat="1">
      <c r="A13599" s="270"/>
      <c r="B13599" s="271"/>
      <c r="C13599" s="270"/>
      <c r="D13599" s="272"/>
      <c r="E13599" s="247"/>
      <c r="F13599" s="273"/>
      <c r="G13599" s="661"/>
      <c r="H13599" s="662"/>
    </row>
    <row r="13600" spans="1:8" s="240" customFormat="1">
      <c r="A13600" s="270"/>
      <c r="B13600" s="271"/>
      <c r="C13600" s="270"/>
      <c r="D13600" s="272"/>
      <c r="E13600" s="247"/>
      <c r="F13600" s="273"/>
      <c r="G13600" s="661"/>
      <c r="H13600" s="662"/>
    </row>
    <row r="13601" spans="1:8" s="240" customFormat="1">
      <c r="A13601" s="270"/>
      <c r="B13601" s="271"/>
      <c r="C13601" s="270"/>
      <c r="D13601" s="272"/>
      <c r="E13601" s="247"/>
      <c r="F13601" s="273"/>
      <c r="G13601" s="661"/>
      <c r="H13601" s="662"/>
    </row>
    <row r="13602" spans="1:8" s="240" customFormat="1">
      <c r="A13602" s="270"/>
      <c r="B13602" s="271"/>
      <c r="C13602" s="270"/>
      <c r="D13602" s="272"/>
      <c r="E13602" s="247"/>
      <c r="F13602" s="273"/>
      <c r="G13602" s="661"/>
      <c r="H13602" s="662"/>
    </row>
    <row r="13603" spans="1:8" s="240" customFormat="1">
      <c r="A13603" s="270"/>
      <c r="B13603" s="271"/>
      <c r="C13603" s="270"/>
      <c r="D13603" s="272"/>
      <c r="E13603" s="247"/>
      <c r="F13603" s="273"/>
      <c r="G13603" s="661"/>
      <c r="H13603" s="662"/>
    </row>
    <row r="13604" spans="1:8" s="240" customFormat="1">
      <c r="A13604" s="270"/>
      <c r="B13604" s="271"/>
      <c r="C13604" s="270"/>
      <c r="D13604" s="272"/>
      <c r="E13604" s="247"/>
      <c r="F13604" s="273"/>
      <c r="G13604" s="661"/>
      <c r="H13604" s="662"/>
    </row>
    <row r="13605" spans="1:8" s="240" customFormat="1">
      <c r="A13605" s="270"/>
      <c r="B13605" s="271"/>
      <c r="C13605" s="270"/>
      <c r="D13605" s="272"/>
      <c r="E13605" s="247"/>
      <c r="F13605" s="273"/>
      <c r="G13605" s="661"/>
      <c r="H13605" s="662"/>
    </row>
    <row r="13606" spans="1:8" s="240" customFormat="1">
      <c r="A13606" s="270"/>
      <c r="B13606" s="271"/>
      <c r="C13606" s="270"/>
      <c r="D13606" s="272"/>
      <c r="E13606" s="247"/>
      <c r="F13606" s="273"/>
      <c r="G13606" s="661"/>
      <c r="H13606" s="662"/>
    </row>
    <row r="13607" spans="1:8" s="240" customFormat="1">
      <c r="A13607" s="270"/>
      <c r="B13607" s="271"/>
      <c r="C13607" s="270"/>
      <c r="D13607" s="272"/>
      <c r="E13607" s="247"/>
      <c r="F13607" s="273"/>
      <c r="G13607" s="661"/>
      <c r="H13607" s="662"/>
    </row>
    <row r="13608" spans="1:8" s="240" customFormat="1">
      <c r="A13608" s="270"/>
      <c r="B13608" s="271"/>
      <c r="C13608" s="270"/>
      <c r="D13608" s="272"/>
      <c r="E13608" s="247"/>
      <c r="F13608" s="273"/>
      <c r="G13608" s="661"/>
      <c r="H13608" s="662"/>
    </row>
    <row r="13609" spans="1:8" s="240" customFormat="1">
      <c r="A13609" s="270"/>
      <c r="B13609" s="271"/>
      <c r="C13609" s="270"/>
      <c r="D13609" s="272"/>
      <c r="E13609" s="247"/>
      <c r="F13609" s="273"/>
      <c r="G13609" s="661"/>
      <c r="H13609" s="662"/>
    </row>
    <row r="13610" spans="1:8" s="240" customFormat="1">
      <c r="A13610" s="270"/>
      <c r="B13610" s="271"/>
      <c r="C13610" s="270"/>
      <c r="D13610" s="272"/>
      <c r="E13610" s="247"/>
      <c r="F13610" s="273"/>
      <c r="G13610" s="661"/>
      <c r="H13610" s="662"/>
    </row>
    <row r="13611" spans="1:8" s="240" customFormat="1">
      <c r="A13611" s="270"/>
      <c r="B13611" s="271"/>
      <c r="C13611" s="270"/>
      <c r="D13611" s="272"/>
      <c r="E13611" s="247"/>
      <c r="F13611" s="273"/>
      <c r="G13611" s="661"/>
      <c r="H13611" s="662"/>
    </row>
    <row r="13612" spans="1:8" s="240" customFormat="1">
      <c r="A13612" s="270"/>
      <c r="B13612" s="271"/>
      <c r="C13612" s="270"/>
      <c r="D13612" s="272"/>
      <c r="E13612" s="247"/>
      <c r="F13612" s="273"/>
      <c r="G13612" s="661"/>
      <c r="H13612" s="662"/>
    </row>
    <row r="13613" spans="1:8" s="240" customFormat="1">
      <c r="A13613" s="270"/>
      <c r="B13613" s="271"/>
      <c r="C13613" s="270"/>
      <c r="D13613" s="272"/>
      <c r="E13613" s="247"/>
      <c r="F13613" s="273"/>
      <c r="G13613" s="661"/>
      <c r="H13613" s="662"/>
    </row>
    <row r="13614" spans="1:8" s="240" customFormat="1">
      <c r="A13614" s="270"/>
      <c r="B13614" s="271"/>
      <c r="C13614" s="270"/>
      <c r="D13614" s="272"/>
      <c r="E13614" s="247"/>
      <c r="F13614" s="273"/>
      <c r="G13614" s="661"/>
      <c r="H13614" s="662"/>
    </row>
    <row r="13615" spans="1:8" s="240" customFormat="1">
      <c r="A13615" s="270"/>
      <c r="B13615" s="271"/>
      <c r="C13615" s="270"/>
      <c r="D13615" s="272"/>
      <c r="E13615" s="247"/>
      <c r="F13615" s="273"/>
      <c r="G13615" s="661"/>
      <c r="H13615" s="662"/>
    </row>
    <row r="13616" spans="1:8" s="240" customFormat="1">
      <c r="A13616" s="270"/>
      <c r="B13616" s="271"/>
      <c r="C13616" s="270"/>
      <c r="D13616" s="272"/>
      <c r="E13616" s="247"/>
      <c r="F13616" s="273"/>
      <c r="G13616" s="661"/>
      <c r="H13616" s="662"/>
    </row>
    <row r="13617" spans="1:8" s="240" customFormat="1">
      <c r="A13617" s="270"/>
      <c r="B13617" s="271"/>
      <c r="C13617" s="270"/>
      <c r="D13617" s="272"/>
      <c r="E13617" s="247"/>
      <c r="F13617" s="273"/>
      <c r="G13617" s="661"/>
      <c r="H13617" s="662"/>
    </row>
    <row r="13618" spans="1:8" s="240" customFormat="1">
      <c r="A13618" s="270"/>
      <c r="B13618" s="271"/>
      <c r="C13618" s="270"/>
      <c r="D13618" s="272"/>
      <c r="E13618" s="247"/>
      <c r="F13618" s="273"/>
      <c r="G13618" s="661"/>
      <c r="H13618" s="662"/>
    </row>
    <row r="13619" spans="1:8" s="240" customFormat="1">
      <c r="A13619" s="270"/>
      <c r="B13619" s="271"/>
      <c r="C13619" s="270"/>
      <c r="D13619" s="272"/>
      <c r="E13619" s="247"/>
      <c r="F13619" s="273"/>
      <c r="G13619" s="661"/>
      <c r="H13619" s="662"/>
    </row>
    <row r="13620" spans="1:8" s="240" customFormat="1">
      <c r="A13620" s="270"/>
      <c r="B13620" s="271"/>
      <c r="C13620" s="270"/>
      <c r="D13620" s="272"/>
      <c r="E13620" s="247"/>
      <c r="F13620" s="273"/>
      <c r="G13620" s="661"/>
      <c r="H13620" s="662"/>
    </row>
    <row r="13621" spans="1:8" s="240" customFormat="1">
      <c r="A13621" s="270"/>
      <c r="B13621" s="271"/>
      <c r="C13621" s="270"/>
      <c r="D13621" s="272"/>
      <c r="E13621" s="247"/>
      <c r="F13621" s="273"/>
      <c r="G13621" s="661"/>
      <c r="H13621" s="662"/>
    </row>
    <row r="13622" spans="1:8" s="240" customFormat="1">
      <c r="A13622" s="270"/>
      <c r="B13622" s="271"/>
      <c r="C13622" s="270"/>
      <c r="D13622" s="272"/>
      <c r="E13622" s="247"/>
      <c r="F13622" s="273"/>
      <c r="G13622" s="661"/>
      <c r="H13622" s="662"/>
    </row>
    <row r="13623" spans="1:8" s="240" customFormat="1">
      <c r="A13623" s="270"/>
      <c r="B13623" s="271"/>
      <c r="C13623" s="270"/>
      <c r="D13623" s="272"/>
      <c r="E13623" s="247"/>
      <c r="F13623" s="273"/>
      <c r="G13623" s="661"/>
      <c r="H13623" s="662"/>
    </row>
    <row r="13624" spans="1:8" s="240" customFormat="1">
      <c r="A13624" s="270"/>
      <c r="B13624" s="271"/>
      <c r="C13624" s="270"/>
      <c r="D13624" s="272"/>
      <c r="E13624" s="247"/>
      <c r="F13624" s="273"/>
      <c r="G13624" s="661"/>
      <c r="H13624" s="662"/>
    </row>
    <row r="13625" spans="1:8" s="240" customFormat="1">
      <c r="A13625" s="270"/>
      <c r="B13625" s="271"/>
      <c r="C13625" s="270"/>
      <c r="D13625" s="272"/>
      <c r="E13625" s="247"/>
      <c r="F13625" s="273"/>
      <c r="G13625" s="661"/>
      <c r="H13625" s="662"/>
    </row>
    <row r="13626" spans="1:8" s="240" customFormat="1">
      <c r="A13626" s="270"/>
      <c r="B13626" s="271"/>
      <c r="C13626" s="270"/>
      <c r="D13626" s="272"/>
      <c r="E13626" s="247"/>
      <c r="F13626" s="273"/>
      <c r="G13626" s="661"/>
      <c r="H13626" s="662"/>
    </row>
    <row r="13627" spans="1:8" s="240" customFormat="1">
      <c r="A13627" s="270"/>
      <c r="B13627" s="271"/>
      <c r="C13627" s="270"/>
      <c r="D13627" s="272"/>
      <c r="E13627" s="247"/>
      <c r="F13627" s="273"/>
      <c r="G13627" s="661"/>
      <c r="H13627" s="662"/>
    </row>
    <row r="13628" spans="1:8" s="240" customFormat="1">
      <c r="A13628" s="270"/>
      <c r="B13628" s="271"/>
      <c r="C13628" s="270"/>
      <c r="D13628" s="272"/>
      <c r="E13628" s="247"/>
      <c r="F13628" s="273"/>
      <c r="G13628" s="661"/>
      <c r="H13628" s="662"/>
    </row>
    <row r="13629" spans="1:8" s="240" customFormat="1">
      <c r="A13629" s="270"/>
      <c r="B13629" s="271"/>
      <c r="C13629" s="270"/>
      <c r="D13629" s="272"/>
      <c r="E13629" s="247"/>
      <c r="F13629" s="273"/>
      <c r="G13629" s="661"/>
      <c r="H13629" s="662"/>
    </row>
    <row r="13630" spans="1:8" s="240" customFormat="1">
      <c r="A13630" s="270"/>
      <c r="B13630" s="271"/>
      <c r="C13630" s="270"/>
      <c r="D13630" s="272"/>
      <c r="E13630" s="247"/>
      <c r="F13630" s="273"/>
      <c r="G13630" s="661"/>
      <c r="H13630" s="662"/>
    </row>
    <row r="13631" spans="1:8" s="240" customFormat="1">
      <c r="A13631" s="270"/>
      <c r="B13631" s="271"/>
      <c r="C13631" s="270"/>
      <c r="D13631" s="272"/>
      <c r="E13631" s="247"/>
      <c r="F13631" s="273"/>
      <c r="G13631" s="661"/>
      <c r="H13631" s="662"/>
    </row>
    <row r="13632" spans="1:8" s="240" customFormat="1">
      <c r="A13632" s="270"/>
      <c r="B13632" s="271"/>
      <c r="C13632" s="270"/>
      <c r="D13632" s="272"/>
      <c r="E13632" s="247"/>
      <c r="F13632" s="273"/>
      <c r="G13632" s="661"/>
      <c r="H13632" s="662"/>
    </row>
    <row r="13633" spans="1:8" s="240" customFormat="1">
      <c r="A13633" s="270"/>
      <c r="B13633" s="271"/>
      <c r="C13633" s="270"/>
      <c r="D13633" s="272"/>
      <c r="E13633" s="247"/>
      <c r="F13633" s="273"/>
      <c r="G13633" s="661"/>
      <c r="H13633" s="662"/>
    </row>
    <row r="13634" spans="1:8" s="240" customFormat="1">
      <c r="A13634" s="270"/>
      <c r="B13634" s="271"/>
      <c r="C13634" s="270"/>
      <c r="D13634" s="272"/>
      <c r="E13634" s="247"/>
      <c r="F13634" s="273"/>
      <c r="G13634" s="661"/>
      <c r="H13634" s="662"/>
    </row>
    <row r="13635" spans="1:8" s="240" customFormat="1">
      <c r="A13635" s="270"/>
      <c r="B13635" s="271"/>
      <c r="C13635" s="270"/>
      <c r="D13635" s="272"/>
      <c r="E13635" s="247"/>
      <c r="F13635" s="273"/>
      <c r="G13635" s="661"/>
      <c r="H13635" s="662"/>
    </row>
    <row r="13636" spans="1:8" s="240" customFormat="1">
      <c r="A13636" s="270"/>
      <c r="B13636" s="271"/>
      <c r="C13636" s="270"/>
      <c r="D13636" s="272"/>
      <c r="E13636" s="247"/>
      <c r="F13636" s="273"/>
      <c r="G13636" s="661"/>
      <c r="H13636" s="662"/>
    </row>
    <row r="13637" spans="1:8" s="240" customFormat="1">
      <c r="A13637" s="270"/>
      <c r="B13637" s="271"/>
      <c r="C13637" s="270"/>
      <c r="D13637" s="272"/>
      <c r="E13637" s="247"/>
      <c r="F13637" s="273"/>
      <c r="G13637" s="661"/>
      <c r="H13637" s="662"/>
    </row>
    <row r="13638" spans="1:8" s="240" customFormat="1">
      <c r="A13638" s="270"/>
      <c r="B13638" s="271"/>
      <c r="C13638" s="270"/>
      <c r="D13638" s="272"/>
      <c r="E13638" s="247"/>
      <c r="F13638" s="273"/>
      <c r="G13638" s="661"/>
      <c r="H13638" s="662"/>
    </row>
    <row r="13639" spans="1:8" s="240" customFormat="1">
      <c r="A13639" s="270"/>
      <c r="B13639" s="271"/>
      <c r="C13639" s="270"/>
      <c r="D13639" s="272"/>
      <c r="E13639" s="247"/>
      <c r="F13639" s="273"/>
      <c r="G13639" s="661"/>
      <c r="H13639" s="662"/>
    </row>
    <row r="13640" spans="1:8" s="240" customFormat="1">
      <c r="A13640" s="270"/>
      <c r="B13640" s="271"/>
      <c r="C13640" s="270"/>
      <c r="D13640" s="272"/>
      <c r="E13640" s="247"/>
      <c r="F13640" s="273"/>
      <c r="G13640" s="661"/>
      <c r="H13640" s="662"/>
    </row>
    <row r="13641" spans="1:8" s="240" customFormat="1">
      <c r="A13641" s="270"/>
      <c r="B13641" s="271"/>
      <c r="C13641" s="270"/>
      <c r="D13641" s="272"/>
      <c r="E13641" s="247"/>
      <c r="F13641" s="273"/>
      <c r="G13641" s="661"/>
      <c r="H13641" s="662"/>
    </row>
    <row r="13642" spans="1:8" s="240" customFormat="1">
      <c r="A13642" s="270"/>
      <c r="B13642" s="271"/>
      <c r="C13642" s="270"/>
      <c r="D13642" s="272"/>
      <c r="E13642" s="247"/>
      <c r="F13642" s="273"/>
      <c r="G13642" s="661"/>
      <c r="H13642" s="662"/>
    </row>
    <row r="13643" spans="1:8" s="240" customFormat="1">
      <c r="A13643" s="270"/>
      <c r="B13643" s="271"/>
      <c r="C13643" s="270"/>
      <c r="D13643" s="272"/>
      <c r="E13643" s="247"/>
      <c r="F13643" s="273"/>
      <c r="G13643" s="661"/>
      <c r="H13643" s="662"/>
    </row>
    <row r="13644" spans="1:8" s="240" customFormat="1">
      <c r="A13644" s="270"/>
      <c r="B13644" s="271"/>
      <c r="C13644" s="270"/>
      <c r="D13644" s="272"/>
      <c r="E13644" s="247"/>
      <c r="F13644" s="273"/>
      <c r="G13644" s="661"/>
      <c r="H13644" s="662"/>
    </row>
    <row r="13645" spans="1:8" s="240" customFormat="1">
      <c r="A13645" s="270"/>
      <c r="B13645" s="271"/>
      <c r="C13645" s="270"/>
      <c r="D13645" s="272"/>
      <c r="E13645" s="247"/>
      <c r="F13645" s="273"/>
      <c r="G13645" s="661"/>
      <c r="H13645" s="662"/>
    </row>
    <row r="13646" spans="1:8" s="240" customFormat="1">
      <c r="A13646" s="270"/>
      <c r="B13646" s="271"/>
      <c r="C13646" s="270"/>
      <c r="D13646" s="272"/>
      <c r="E13646" s="247"/>
      <c r="F13646" s="273"/>
      <c r="G13646" s="661"/>
      <c r="H13646" s="662"/>
    </row>
    <row r="13647" spans="1:8" s="240" customFormat="1">
      <c r="A13647" s="270"/>
      <c r="B13647" s="271"/>
      <c r="C13647" s="270"/>
      <c r="D13647" s="272"/>
      <c r="E13647" s="247"/>
      <c r="F13647" s="273"/>
      <c r="G13647" s="661"/>
      <c r="H13647" s="662"/>
    </row>
    <row r="13648" spans="1:8" s="240" customFormat="1">
      <c r="A13648" s="270"/>
      <c r="B13648" s="271"/>
      <c r="C13648" s="270"/>
      <c r="D13648" s="272"/>
      <c r="E13648" s="247"/>
      <c r="F13648" s="273"/>
      <c r="G13648" s="661"/>
      <c r="H13648" s="662"/>
    </row>
    <row r="13649" spans="1:8" s="240" customFormat="1">
      <c r="A13649" s="270"/>
      <c r="B13649" s="271"/>
      <c r="C13649" s="270"/>
      <c r="D13649" s="272"/>
      <c r="E13649" s="247"/>
      <c r="F13649" s="273"/>
      <c r="G13649" s="661"/>
      <c r="H13649" s="662"/>
    </row>
    <row r="13650" spans="1:8" s="240" customFormat="1">
      <c r="A13650" s="270"/>
      <c r="B13650" s="271"/>
      <c r="C13650" s="270"/>
      <c r="D13650" s="272"/>
      <c r="E13650" s="247"/>
      <c r="F13650" s="273"/>
      <c r="G13650" s="661"/>
      <c r="H13650" s="662"/>
    </row>
    <row r="13651" spans="1:8" s="240" customFormat="1">
      <c r="A13651" s="270"/>
      <c r="B13651" s="271"/>
      <c r="C13651" s="270"/>
      <c r="D13651" s="272"/>
      <c r="E13651" s="247"/>
      <c r="F13651" s="273"/>
      <c r="G13651" s="661"/>
      <c r="H13651" s="662"/>
    </row>
    <row r="13652" spans="1:8" s="240" customFormat="1">
      <c r="A13652" s="270"/>
      <c r="B13652" s="271"/>
      <c r="C13652" s="270"/>
      <c r="D13652" s="272"/>
      <c r="E13652" s="247"/>
      <c r="F13652" s="273"/>
      <c r="G13652" s="661"/>
      <c r="H13652" s="662"/>
    </row>
    <row r="13653" spans="1:8" s="240" customFormat="1">
      <c r="A13653" s="270"/>
      <c r="B13653" s="271"/>
      <c r="C13653" s="270"/>
      <c r="D13653" s="272"/>
      <c r="E13653" s="247"/>
      <c r="F13653" s="273"/>
      <c r="G13653" s="661"/>
      <c r="H13653" s="662"/>
    </row>
    <row r="13654" spans="1:8" s="240" customFormat="1">
      <c r="A13654" s="270"/>
      <c r="B13654" s="271"/>
      <c r="C13654" s="270"/>
      <c r="D13654" s="272"/>
      <c r="E13654" s="247"/>
      <c r="F13654" s="273"/>
      <c r="G13654" s="661"/>
      <c r="H13654" s="662"/>
    </row>
    <row r="13655" spans="1:8" s="240" customFormat="1">
      <c r="A13655" s="270"/>
      <c r="B13655" s="271"/>
      <c r="C13655" s="270"/>
      <c r="D13655" s="272"/>
      <c r="E13655" s="247"/>
      <c r="F13655" s="273"/>
      <c r="G13655" s="661"/>
      <c r="H13655" s="662"/>
    </row>
    <row r="13656" spans="1:8" s="240" customFormat="1">
      <c r="A13656" s="270"/>
      <c r="B13656" s="271"/>
      <c r="C13656" s="270"/>
      <c r="D13656" s="272"/>
      <c r="E13656" s="247"/>
      <c r="F13656" s="273"/>
      <c r="G13656" s="661"/>
      <c r="H13656" s="662"/>
    </row>
    <row r="13657" spans="1:8" s="240" customFormat="1">
      <c r="A13657" s="270"/>
      <c r="B13657" s="271"/>
      <c r="C13657" s="270"/>
      <c r="D13657" s="272"/>
      <c r="E13657" s="247"/>
      <c r="F13657" s="273"/>
      <c r="G13657" s="661"/>
      <c r="H13657" s="662"/>
    </row>
    <row r="13658" spans="1:8" s="240" customFormat="1">
      <c r="A13658" s="270"/>
      <c r="B13658" s="271"/>
      <c r="C13658" s="270"/>
      <c r="D13658" s="272"/>
      <c r="E13658" s="247"/>
      <c r="F13658" s="273"/>
      <c r="G13658" s="661"/>
      <c r="H13658" s="662"/>
    </row>
    <row r="13659" spans="1:8" s="240" customFormat="1">
      <c r="A13659" s="270"/>
      <c r="B13659" s="271"/>
      <c r="C13659" s="270"/>
      <c r="D13659" s="272"/>
      <c r="E13659" s="247"/>
      <c r="F13659" s="273"/>
      <c r="G13659" s="661"/>
      <c r="H13659" s="662"/>
    </row>
    <row r="13660" spans="1:8" s="240" customFormat="1">
      <c r="A13660" s="270"/>
      <c r="B13660" s="271"/>
      <c r="C13660" s="270"/>
      <c r="D13660" s="272"/>
      <c r="E13660" s="247"/>
      <c r="F13660" s="273"/>
      <c r="G13660" s="661"/>
      <c r="H13660" s="662"/>
    </row>
    <row r="13661" spans="1:8" s="240" customFormat="1">
      <c r="A13661" s="270"/>
      <c r="B13661" s="271"/>
      <c r="C13661" s="270"/>
      <c r="D13661" s="272"/>
      <c r="E13661" s="247"/>
      <c r="F13661" s="273"/>
      <c r="G13661" s="661"/>
      <c r="H13661" s="662"/>
    </row>
    <row r="13662" spans="1:8" s="240" customFormat="1">
      <c r="A13662" s="270"/>
      <c r="B13662" s="271"/>
      <c r="C13662" s="270"/>
      <c r="D13662" s="272"/>
      <c r="E13662" s="247"/>
      <c r="F13662" s="273"/>
      <c r="G13662" s="661"/>
      <c r="H13662" s="662"/>
    </row>
    <row r="13663" spans="1:8" s="240" customFormat="1">
      <c r="A13663" s="270"/>
      <c r="B13663" s="271"/>
      <c r="C13663" s="270"/>
      <c r="D13663" s="272"/>
      <c r="E13663" s="247"/>
      <c r="F13663" s="273"/>
      <c r="G13663" s="661"/>
      <c r="H13663" s="662"/>
    </row>
    <row r="13664" spans="1:8" s="240" customFormat="1">
      <c r="A13664" s="270"/>
      <c r="B13664" s="271"/>
      <c r="C13664" s="270"/>
      <c r="D13664" s="272"/>
      <c r="E13664" s="247"/>
      <c r="F13664" s="273"/>
      <c r="G13664" s="661"/>
      <c r="H13664" s="662"/>
    </row>
    <row r="13665" spans="1:8" s="240" customFormat="1">
      <c r="A13665" s="270"/>
      <c r="B13665" s="271"/>
      <c r="C13665" s="270"/>
      <c r="D13665" s="272"/>
      <c r="E13665" s="247"/>
      <c r="F13665" s="273"/>
      <c r="G13665" s="661"/>
      <c r="H13665" s="662"/>
    </row>
    <row r="13666" spans="1:8" s="240" customFormat="1">
      <c r="A13666" s="270"/>
      <c r="B13666" s="271"/>
      <c r="C13666" s="270"/>
      <c r="D13666" s="272"/>
      <c r="E13666" s="247"/>
      <c r="F13666" s="273"/>
      <c r="G13666" s="661"/>
      <c r="H13666" s="662"/>
    </row>
    <row r="13667" spans="1:8" s="240" customFormat="1">
      <c r="A13667" s="270"/>
      <c r="B13667" s="271"/>
      <c r="C13667" s="270"/>
      <c r="D13667" s="272"/>
      <c r="E13667" s="247"/>
      <c r="F13667" s="273"/>
      <c r="G13667" s="661"/>
      <c r="H13667" s="662"/>
    </row>
    <row r="13668" spans="1:8" s="240" customFormat="1">
      <c r="A13668" s="270"/>
      <c r="B13668" s="271"/>
      <c r="C13668" s="270"/>
      <c r="D13668" s="272"/>
      <c r="E13668" s="247"/>
      <c r="F13668" s="273"/>
      <c r="G13668" s="661"/>
      <c r="H13668" s="662"/>
    </row>
    <row r="13669" spans="1:8" s="240" customFormat="1">
      <c r="A13669" s="270"/>
      <c r="B13669" s="271"/>
      <c r="C13669" s="270"/>
      <c r="D13669" s="272"/>
      <c r="E13669" s="247"/>
      <c r="F13669" s="273"/>
      <c r="G13669" s="661"/>
      <c r="H13669" s="662"/>
    </row>
    <row r="13670" spans="1:8" s="240" customFormat="1">
      <c r="A13670" s="270"/>
      <c r="B13670" s="271"/>
      <c r="C13670" s="270"/>
      <c r="D13670" s="272"/>
      <c r="E13670" s="247"/>
      <c r="F13670" s="273"/>
      <c r="G13670" s="661"/>
      <c r="H13670" s="662"/>
    </row>
    <row r="13671" spans="1:8" s="240" customFormat="1">
      <c r="A13671" s="270"/>
      <c r="B13671" s="271"/>
      <c r="C13671" s="270"/>
      <c r="D13671" s="272"/>
      <c r="E13671" s="247"/>
      <c r="F13671" s="273"/>
      <c r="G13671" s="661"/>
      <c r="H13671" s="662"/>
    </row>
    <row r="13672" spans="1:8" s="240" customFormat="1">
      <c r="A13672" s="270"/>
      <c r="B13672" s="271"/>
      <c r="C13672" s="270"/>
      <c r="D13672" s="272"/>
      <c r="E13672" s="247"/>
      <c r="F13672" s="273"/>
      <c r="G13672" s="661"/>
      <c r="H13672" s="662"/>
    </row>
    <row r="13673" spans="1:8" s="240" customFormat="1">
      <c r="A13673" s="270"/>
      <c r="B13673" s="271"/>
      <c r="C13673" s="270"/>
      <c r="D13673" s="272"/>
      <c r="E13673" s="247"/>
      <c r="F13673" s="273"/>
      <c r="G13673" s="661"/>
      <c r="H13673" s="662"/>
    </row>
    <row r="13674" spans="1:8" s="240" customFormat="1">
      <c r="A13674" s="270"/>
      <c r="B13674" s="271"/>
      <c r="C13674" s="270"/>
      <c r="D13674" s="272"/>
      <c r="E13674" s="247"/>
      <c r="F13674" s="273"/>
      <c r="G13674" s="661"/>
      <c r="H13674" s="662"/>
    </row>
    <row r="13675" spans="1:8" s="240" customFormat="1">
      <c r="A13675" s="270"/>
      <c r="B13675" s="271"/>
      <c r="C13675" s="270"/>
      <c r="D13675" s="272"/>
      <c r="E13675" s="247"/>
      <c r="F13675" s="273"/>
      <c r="G13675" s="661"/>
      <c r="H13675" s="662"/>
    </row>
    <row r="13676" spans="1:8" s="240" customFormat="1">
      <c r="A13676" s="270"/>
      <c r="B13676" s="271"/>
      <c r="C13676" s="270"/>
      <c r="D13676" s="272"/>
      <c r="E13676" s="247"/>
      <c r="F13676" s="273"/>
      <c r="G13676" s="661"/>
      <c r="H13676" s="662"/>
    </row>
    <row r="13677" spans="1:8" s="240" customFormat="1">
      <c r="A13677" s="270"/>
      <c r="B13677" s="271"/>
      <c r="C13677" s="270"/>
      <c r="D13677" s="272"/>
      <c r="E13677" s="247"/>
      <c r="F13677" s="273"/>
      <c r="G13677" s="661"/>
      <c r="H13677" s="662"/>
    </row>
    <row r="13678" spans="1:8" s="240" customFormat="1">
      <c r="A13678" s="270"/>
      <c r="B13678" s="271"/>
      <c r="C13678" s="270"/>
      <c r="D13678" s="272"/>
      <c r="E13678" s="247"/>
      <c r="F13678" s="273"/>
      <c r="G13678" s="661"/>
      <c r="H13678" s="662"/>
    </row>
    <row r="13679" spans="1:8" s="240" customFormat="1">
      <c r="A13679" s="270"/>
      <c r="B13679" s="271"/>
      <c r="C13679" s="270"/>
      <c r="D13679" s="272"/>
      <c r="E13679" s="247"/>
      <c r="F13679" s="273"/>
      <c r="G13679" s="661"/>
      <c r="H13679" s="662"/>
    </row>
    <row r="13680" spans="1:8" s="240" customFormat="1">
      <c r="A13680" s="270"/>
      <c r="B13680" s="271"/>
      <c r="C13680" s="270"/>
      <c r="D13680" s="272"/>
      <c r="E13680" s="247"/>
      <c r="F13680" s="273"/>
      <c r="G13680" s="661"/>
      <c r="H13680" s="662"/>
    </row>
    <row r="13681" spans="1:8" s="240" customFormat="1">
      <c r="A13681" s="270"/>
      <c r="B13681" s="271"/>
      <c r="C13681" s="270"/>
      <c r="D13681" s="272"/>
      <c r="E13681" s="247"/>
      <c r="F13681" s="273"/>
      <c r="G13681" s="661"/>
      <c r="H13681" s="662"/>
    </row>
    <row r="13682" spans="1:8" s="240" customFormat="1">
      <c r="A13682" s="270"/>
      <c r="B13682" s="271"/>
      <c r="C13682" s="270"/>
      <c r="D13682" s="272"/>
      <c r="E13682" s="247"/>
      <c r="F13682" s="273"/>
      <c r="G13682" s="661"/>
      <c r="H13682" s="662"/>
    </row>
    <row r="13683" spans="1:8" s="240" customFormat="1">
      <c r="A13683" s="270"/>
      <c r="B13683" s="271"/>
      <c r="C13683" s="270"/>
      <c r="D13683" s="272"/>
      <c r="E13683" s="247"/>
      <c r="F13683" s="273"/>
      <c r="G13683" s="661"/>
      <c r="H13683" s="662"/>
    </row>
    <row r="13684" spans="1:8" s="240" customFormat="1">
      <c r="A13684" s="270"/>
      <c r="B13684" s="271"/>
      <c r="C13684" s="270"/>
      <c r="D13684" s="272"/>
      <c r="E13684" s="247"/>
      <c r="F13684" s="273"/>
      <c r="G13684" s="661"/>
      <c r="H13684" s="662"/>
    </row>
    <row r="13685" spans="1:8" s="240" customFormat="1">
      <c r="A13685" s="270"/>
      <c r="B13685" s="271"/>
      <c r="C13685" s="270"/>
      <c r="D13685" s="272"/>
      <c r="E13685" s="247"/>
      <c r="F13685" s="273"/>
      <c r="G13685" s="661"/>
      <c r="H13685" s="662"/>
    </row>
    <row r="13686" spans="1:8" s="240" customFormat="1">
      <c r="A13686" s="270"/>
      <c r="B13686" s="271"/>
      <c r="C13686" s="270"/>
      <c r="D13686" s="272"/>
      <c r="E13686" s="247"/>
      <c r="F13686" s="273"/>
      <c r="G13686" s="661"/>
      <c r="H13686" s="662"/>
    </row>
    <row r="13687" spans="1:8" s="240" customFormat="1">
      <c r="A13687" s="270"/>
      <c r="B13687" s="271"/>
      <c r="C13687" s="270"/>
      <c r="D13687" s="272"/>
      <c r="E13687" s="247"/>
      <c r="F13687" s="273"/>
      <c r="G13687" s="661"/>
      <c r="H13687" s="662"/>
    </row>
    <row r="13688" spans="1:8" s="240" customFormat="1">
      <c r="A13688" s="270"/>
      <c r="B13688" s="271"/>
      <c r="C13688" s="270"/>
      <c r="D13688" s="272"/>
      <c r="E13688" s="247"/>
      <c r="F13688" s="273"/>
      <c r="G13688" s="661"/>
      <c r="H13688" s="662"/>
    </row>
    <row r="13689" spans="1:8" s="240" customFormat="1">
      <c r="A13689" s="270"/>
      <c r="B13689" s="271"/>
      <c r="C13689" s="270"/>
      <c r="D13689" s="272"/>
      <c r="E13689" s="247"/>
      <c r="F13689" s="273"/>
      <c r="G13689" s="661"/>
      <c r="H13689" s="662"/>
    </row>
    <row r="13690" spans="1:8" s="240" customFormat="1">
      <c r="A13690" s="270"/>
      <c r="B13690" s="271"/>
      <c r="C13690" s="270"/>
      <c r="D13690" s="272"/>
      <c r="E13690" s="247"/>
      <c r="F13690" s="273"/>
      <c r="G13690" s="661"/>
      <c r="H13690" s="662"/>
    </row>
    <row r="13691" spans="1:8" s="240" customFormat="1">
      <c r="A13691" s="270"/>
      <c r="B13691" s="271"/>
      <c r="C13691" s="270"/>
      <c r="D13691" s="272"/>
      <c r="E13691" s="247"/>
      <c r="F13691" s="273"/>
      <c r="G13691" s="661"/>
      <c r="H13691" s="662"/>
    </row>
    <row r="13692" spans="1:8" s="240" customFormat="1">
      <c r="A13692" s="270"/>
      <c r="B13692" s="271"/>
      <c r="C13692" s="270"/>
      <c r="D13692" s="272"/>
      <c r="E13692" s="247"/>
      <c r="F13692" s="273"/>
      <c r="G13692" s="661"/>
      <c r="H13692" s="662"/>
    </row>
    <row r="13693" spans="1:8" s="240" customFormat="1">
      <c r="A13693" s="270"/>
      <c r="B13693" s="271"/>
      <c r="C13693" s="270"/>
      <c r="D13693" s="272"/>
      <c r="E13693" s="247"/>
      <c r="F13693" s="273"/>
      <c r="G13693" s="661"/>
      <c r="H13693" s="662"/>
    </row>
    <row r="13694" spans="1:8" s="240" customFormat="1">
      <c r="A13694" s="270"/>
      <c r="B13694" s="271"/>
      <c r="C13694" s="270"/>
      <c r="D13694" s="272"/>
      <c r="E13694" s="247"/>
      <c r="F13694" s="273"/>
      <c r="G13694" s="661"/>
      <c r="H13694" s="662"/>
    </row>
    <row r="13695" spans="1:8" s="240" customFormat="1">
      <c r="A13695" s="270"/>
      <c r="B13695" s="271"/>
      <c r="C13695" s="270"/>
      <c r="D13695" s="272"/>
      <c r="E13695" s="247"/>
      <c r="F13695" s="273"/>
      <c r="G13695" s="661"/>
      <c r="H13695" s="662"/>
    </row>
    <row r="13696" spans="1:8" s="240" customFormat="1">
      <c r="A13696" s="270"/>
      <c r="B13696" s="271"/>
      <c r="C13696" s="270"/>
      <c r="D13696" s="272"/>
      <c r="E13696" s="247"/>
      <c r="F13696" s="273"/>
      <c r="G13696" s="661"/>
      <c r="H13696" s="662"/>
    </row>
    <row r="13697" spans="1:8" s="240" customFormat="1">
      <c r="A13697" s="270"/>
      <c r="B13697" s="271"/>
      <c r="C13697" s="270"/>
      <c r="D13697" s="272"/>
      <c r="E13697" s="247"/>
      <c r="F13697" s="273"/>
      <c r="G13697" s="661"/>
      <c r="H13697" s="662"/>
    </row>
    <row r="13698" spans="1:8" s="240" customFormat="1">
      <c r="A13698" s="270"/>
      <c r="B13698" s="271"/>
      <c r="C13698" s="270"/>
      <c r="D13698" s="272"/>
      <c r="E13698" s="247"/>
      <c r="F13698" s="273"/>
      <c r="G13698" s="661"/>
      <c r="H13698" s="662"/>
    </row>
    <row r="13699" spans="1:8" s="240" customFormat="1">
      <c r="A13699" s="270"/>
      <c r="B13699" s="271"/>
      <c r="C13699" s="270"/>
      <c r="D13699" s="272"/>
      <c r="E13699" s="247"/>
      <c r="F13699" s="273"/>
      <c r="G13699" s="661"/>
      <c r="H13699" s="662"/>
    </row>
    <row r="13700" spans="1:8" s="240" customFormat="1">
      <c r="A13700" s="270"/>
      <c r="B13700" s="271"/>
      <c r="C13700" s="270"/>
      <c r="D13700" s="272"/>
      <c r="E13700" s="247"/>
      <c r="F13700" s="273"/>
      <c r="G13700" s="661"/>
      <c r="H13700" s="662"/>
    </row>
    <row r="13701" spans="1:8" s="240" customFormat="1">
      <c r="A13701" s="270"/>
      <c r="B13701" s="271"/>
      <c r="C13701" s="270"/>
      <c r="D13701" s="272"/>
      <c r="E13701" s="247"/>
      <c r="F13701" s="273"/>
      <c r="G13701" s="661"/>
      <c r="H13701" s="662"/>
    </row>
    <row r="13702" spans="1:8" s="240" customFormat="1">
      <c r="A13702" s="270"/>
      <c r="B13702" s="271"/>
      <c r="C13702" s="270"/>
      <c r="D13702" s="272"/>
      <c r="E13702" s="247"/>
      <c r="F13702" s="273"/>
      <c r="G13702" s="661"/>
      <c r="H13702" s="662"/>
    </row>
    <row r="13703" spans="1:8" s="240" customFormat="1">
      <c r="A13703" s="270"/>
      <c r="B13703" s="271"/>
      <c r="C13703" s="270"/>
      <c r="D13703" s="272"/>
      <c r="E13703" s="247"/>
      <c r="F13703" s="273"/>
      <c r="G13703" s="661"/>
      <c r="H13703" s="662"/>
    </row>
    <row r="13704" spans="1:8" s="240" customFormat="1">
      <c r="A13704" s="270"/>
      <c r="B13704" s="271"/>
      <c r="C13704" s="270"/>
      <c r="D13704" s="272"/>
      <c r="E13704" s="247"/>
      <c r="F13704" s="273"/>
      <c r="G13704" s="661"/>
      <c r="H13704" s="662"/>
    </row>
    <row r="13705" spans="1:8" s="240" customFormat="1">
      <c r="A13705" s="270"/>
      <c r="B13705" s="271"/>
      <c r="C13705" s="270"/>
      <c r="D13705" s="272"/>
      <c r="E13705" s="247"/>
      <c r="F13705" s="273"/>
      <c r="G13705" s="661"/>
      <c r="H13705" s="662"/>
    </row>
    <row r="13706" spans="1:8" s="240" customFormat="1">
      <c r="A13706" s="270"/>
      <c r="B13706" s="271"/>
      <c r="C13706" s="270"/>
      <c r="D13706" s="272"/>
      <c r="E13706" s="247"/>
      <c r="F13706" s="273"/>
      <c r="G13706" s="661"/>
      <c r="H13706" s="662"/>
    </row>
    <row r="13707" spans="1:8" s="240" customFormat="1">
      <c r="A13707" s="270"/>
      <c r="B13707" s="271"/>
      <c r="C13707" s="270"/>
      <c r="D13707" s="272"/>
      <c r="E13707" s="247"/>
      <c r="F13707" s="273"/>
      <c r="G13707" s="661"/>
      <c r="H13707" s="662"/>
    </row>
    <row r="13708" spans="1:8" s="240" customFormat="1">
      <c r="A13708" s="270"/>
      <c r="B13708" s="271"/>
      <c r="C13708" s="270"/>
      <c r="D13708" s="272"/>
      <c r="E13708" s="247"/>
      <c r="F13708" s="273"/>
      <c r="G13708" s="661"/>
      <c r="H13708" s="662"/>
    </row>
    <row r="13709" spans="1:8" s="240" customFormat="1">
      <c r="A13709" s="270"/>
      <c r="B13709" s="271"/>
      <c r="C13709" s="270"/>
      <c r="D13709" s="272"/>
      <c r="E13709" s="247"/>
      <c r="F13709" s="273"/>
      <c r="G13709" s="661"/>
      <c r="H13709" s="662"/>
    </row>
    <row r="13710" spans="1:8" s="240" customFormat="1">
      <c r="A13710" s="270"/>
      <c r="B13710" s="271"/>
      <c r="C13710" s="270"/>
      <c r="D13710" s="272"/>
      <c r="E13710" s="247"/>
      <c r="F13710" s="273"/>
      <c r="G13710" s="661"/>
      <c r="H13710" s="662"/>
    </row>
    <row r="13711" spans="1:8" s="240" customFormat="1">
      <c r="A13711" s="270"/>
      <c r="B13711" s="271"/>
      <c r="C13711" s="270"/>
      <c r="D13711" s="272"/>
      <c r="E13711" s="247"/>
      <c r="F13711" s="273"/>
      <c r="G13711" s="661"/>
      <c r="H13711" s="662"/>
    </row>
    <row r="13712" spans="1:8" s="240" customFormat="1">
      <c r="A13712" s="270"/>
      <c r="B13712" s="271"/>
      <c r="C13712" s="270"/>
      <c r="D13712" s="272"/>
      <c r="E13712" s="247"/>
      <c r="F13712" s="273"/>
      <c r="G13712" s="661"/>
      <c r="H13712" s="662"/>
    </row>
    <row r="13713" spans="1:8" s="240" customFormat="1">
      <c r="A13713" s="270"/>
      <c r="B13713" s="271"/>
      <c r="C13713" s="270"/>
      <c r="D13713" s="272"/>
      <c r="E13713" s="247"/>
      <c r="F13713" s="273"/>
      <c r="G13713" s="661"/>
      <c r="H13713" s="662"/>
    </row>
    <row r="13714" spans="1:8" s="240" customFormat="1">
      <c r="A13714" s="270"/>
      <c r="B13714" s="271"/>
      <c r="C13714" s="270"/>
      <c r="D13714" s="272"/>
      <c r="E13714" s="247"/>
      <c r="F13714" s="273"/>
      <c r="G13714" s="661"/>
      <c r="H13714" s="662"/>
    </row>
    <row r="13715" spans="1:8" s="240" customFormat="1">
      <c r="A13715" s="270"/>
      <c r="B13715" s="271"/>
      <c r="C13715" s="270"/>
      <c r="D13715" s="272"/>
      <c r="E13715" s="247"/>
      <c r="F13715" s="273"/>
      <c r="G13715" s="661"/>
      <c r="H13715" s="662"/>
    </row>
    <row r="13716" spans="1:8" s="240" customFormat="1">
      <c r="A13716" s="270"/>
      <c r="B13716" s="271"/>
      <c r="C13716" s="270"/>
      <c r="D13716" s="272"/>
      <c r="E13716" s="247"/>
      <c r="F13716" s="273"/>
      <c r="G13716" s="661"/>
      <c r="H13716" s="662"/>
    </row>
    <row r="13717" spans="1:8" s="240" customFormat="1">
      <c r="A13717" s="270"/>
      <c r="B13717" s="271"/>
      <c r="C13717" s="270"/>
      <c r="D13717" s="272"/>
      <c r="E13717" s="247"/>
      <c r="F13717" s="273"/>
      <c r="G13717" s="661"/>
      <c r="H13717" s="662"/>
    </row>
    <row r="13718" spans="1:8" s="240" customFormat="1">
      <c r="A13718" s="270"/>
      <c r="B13718" s="271"/>
      <c r="C13718" s="270"/>
      <c r="D13718" s="272"/>
      <c r="E13718" s="247"/>
      <c r="F13718" s="273"/>
      <c r="G13718" s="661"/>
      <c r="H13718" s="662"/>
    </row>
    <row r="13719" spans="1:8" s="240" customFormat="1">
      <c r="A13719" s="270"/>
      <c r="B13719" s="271"/>
      <c r="C13719" s="270"/>
      <c r="D13719" s="272"/>
      <c r="E13719" s="247"/>
      <c r="F13719" s="273"/>
      <c r="G13719" s="661"/>
      <c r="H13719" s="662"/>
    </row>
    <row r="13720" spans="1:8" s="240" customFormat="1">
      <c r="A13720" s="270"/>
      <c r="B13720" s="271"/>
      <c r="C13720" s="270"/>
      <c r="D13720" s="272"/>
      <c r="E13720" s="247"/>
      <c r="F13720" s="273"/>
      <c r="G13720" s="661"/>
      <c r="H13720" s="662"/>
    </row>
    <row r="13721" spans="1:8" s="240" customFormat="1">
      <c r="A13721" s="270"/>
      <c r="B13721" s="271"/>
      <c r="C13721" s="270"/>
      <c r="D13721" s="272"/>
      <c r="E13721" s="247"/>
      <c r="F13721" s="273"/>
      <c r="G13721" s="661"/>
      <c r="H13721" s="662"/>
    </row>
    <row r="13722" spans="1:8" s="240" customFormat="1">
      <c r="A13722" s="270"/>
      <c r="B13722" s="271"/>
      <c r="C13722" s="270"/>
      <c r="D13722" s="272"/>
      <c r="E13722" s="247"/>
      <c r="F13722" s="273"/>
      <c r="G13722" s="661"/>
      <c r="H13722" s="662"/>
    </row>
    <row r="13723" spans="1:8" s="240" customFormat="1">
      <c r="A13723" s="270"/>
      <c r="B13723" s="271"/>
      <c r="C13723" s="270"/>
      <c r="D13723" s="272"/>
      <c r="E13723" s="247"/>
      <c r="F13723" s="273"/>
      <c r="G13723" s="661"/>
      <c r="H13723" s="662"/>
    </row>
    <row r="13724" spans="1:8" s="240" customFormat="1">
      <c r="A13724" s="270"/>
      <c r="B13724" s="271"/>
      <c r="C13724" s="270"/>
      <c r="D13724" s="272"/>
      <c r="E13724" s="247"/>
      <c r="F13724" s="273"/>
      <c r="G13724" s="661"/>
      <c r="H13724" s="662"/>
    </row>
    <row r="13725" spans="1:8" s="240" customFormat="1">
      <c r="A13725" s="270"/>
      <c r="B13725" s="271"/>
      <c r="C13725" s="270"/>
      <c r="D13725" s="272"/>
      <c r="E13725" s="247"/>
      <c r="F13725" s="273"/>
      <c r="G13725" s="661"/>
      <c r="H13725" s="662"/>
    </row>
    <row r="13726" spans="1:8" s="240" customFormat="1">
      <c r="A13726" s="270"/>
      <c r="B13726" s="271"/>
      <c r="C13726" s="270"/>
      <c r="D13726" s="272"/>
      <c r="E13726" s="247"/>
      <c r="F13726" s="273"/>
      <c r="G13726" s="661"/>
      <c r="H13726" s="662"/>
    </row>
    <row r="13727" spans="1:8" s="240" customFormat="1">
      <c r="A13727" s="270"/>
      <c r="B13727" s="271"/>
      <c r="C13727" s="270"/>
      <c r="D13727" s="272"/>
      <c r="E13727" s="247"/>
      <c r="F13727" s="273"/>
      <c r="G13727" s="661"/>
      <c r="H13727" s="662"/>
    </row>
    <row r="13728" spans="1:8" s="240" customFormat="1">
      <c r="A13728" s="270"/>
      <c r="B13728" s="271"/>
      <c r="C13728" s="270"/>
      <c r="D13728" s="272"/>
      <c r="E13728" s="247"/>
      <c r="F13728" s="273"/>
      <c r="G13728" s="661"/>
      <c r="H13728" s="662"/>
    </row>
    <row r="13729" spans="1:8" s="240" customFormat="1">
      <c r="A13729" s="270"/>
      <c r="B13729" s="271"/>
      <c r="C13729" s="270"/>
      <c r="D13729" s="272"/>
      <c r="E13729" s="247"/>
      <c r="F13729" s="273"/>
      <c r="G13729" s="661"/>
      <c r="H13729" s="662"/>
    </row>
    <row r="13730" spans="1:8" s="240" customFormat="1">
      <c r="A13730" s="270"/>
      <c r="B13730" s="271"/>
      <c r="C13730" s="270"/>
      <c r="D13730" s="272"/>
      <c r="E13730" s="247"/>
      <c r="F13730" s="273"/>
      <c r="G13730" s="661"/>
      <c r="H13730" s="662"/>
    </row>
    <row r="13731" spans="1:8" s="240" customFormat="1">
      <c r="A13731" s="270"/>
      <c r="B13731" s="271"/>
      <c r="C13731" s="270"/>
      <c r="D13731" s="272"/>
      <c r="E13731" s="247"/>
      <c r="F13731" s="273"/>
      <c r="G13731" s="661"/>
      <c r="H13731" s="662"/>
    </row>
    <row r="13732" spans="1:8" s="240" customFormat="1">
      <c r="A13732" s="270"/>
      <c r="B13732" s="271"/>
      <c r="C13732" s="270"/>
      <c r="D13732" s="272"/>
      <c r="E13732" s="247"/>
      <c r="F13732" s="273"/>
      <c r="G13732" s="661"/>
      <c r="H13732" s="662"/>
    </row>
    <row r="13733" spans="1:8" s="240" customFormat="1">
      <c r="A13733" s="270"/>
      <c r="B13733" s="271"/>
      <c r="C13733" s="270"/>
      <c r="D13733" s="272"/>
      <c r="E13733" s="247"/>
      <c r="F13733" s="273"/>
      <c r="G13733" s="661"/>
      <c r="H13733" s="662"/>
    </row>
    <row r="13734" spans="1:8" s="240" customFormat="1">
      <c r="A13734" s="270"/>
      <c r="B13734" s="271"/>
      <c r="C13734" s="270"/>
      <c r="D13734" s="272"/>
      <c r="E13734" s="247"/>
      <c r="F13734" s="273"/>
      <c r="G13734" s="661"/>
      <c r="H13734" s="662"/>
    </row>
    <row r="13735" spans="1:8" s="240" customFormat="1">
      <c r="A13735" s="270"/>
      <c r="B13735" s="271"/>
      <c r="C13735" s="270"/>
      <c r="D13735" s="272"/>
      <c r="E13735" s="247"/>
      <c r="F13735" s="273"/>
      <c r="G13735" s="661"/>
      <c r="H13735" s="662"/>
    </row>
    <row r="13736" spans="1:8" s="240" customFormat="1">
      <c r="A13736" s="270"/>
      <c r="B13736" s="271"/>
      <c r="C13736" s="270"/>
      <c r="D13736" s="272"/>
      <c r="E13736" s="247"/>
      <c r="F13736" s="273"/>
      <c r="G13736" s="661"/>
      <c r="H13736" s="662"/>
    </row>
    <row r="13737" spans="1:8" s="240" customFormat="1">
      <c r="A13737" s="270"/>
      <c r="B13737" s="271"/>
      <c r="C13737" s="270"/>
      <c r="D13737" s="272"/>
      <c r="E13737" s="247"/>
      <c r="F13737" s="273"/>
      <c r="G13737" s="661"/>
      <c r="H13737" s="662"/>
    </row>
    <row r="13738" spans="1:8" s="240" customFormat="1">
      <c r="A13738" s="270"/>
      <c r="B13738" s="271"/>
      <c r="C13738" s="270"/>
      <c r="D13738" s="272"/>
      <c r="E13738" s="247"/>
      <c r="F13738" s="273"/>
      <c r="G13738" s="661"/>
      <c r="H13738" s="662"/>
    </row>
    <row r="13739" spans="1:8" s="240" customFormat="1">
      <c r="A13739" s="270"/>
      <c r="B13739" s="271"/>
      <c r="C13739" s="270"/>
      <c r="D13739" s="272"/>
      <c r="E13739" s="247"/>
      <c r="F13739" s="273"/>
      <c r="G13739" s="661"/>
      <c r="H13739" s="662"/>
    </row>
    <row r="13740" spans="1:8" s="240" customFormat="1">
      <c r="A13740" s="270"/>
      <c r="B13740" s="271"/>
      <c r="C13740" s="270"/>
      <c r="D13740" s="272"/>
      <c r="E13740" s="247"/>
      <c r="F13740" s="273"/>
      <c r="G13740" s="661"/>
      <c r="H13740" s="662"/>
    </row>
    <row r="13741" spans="1:8" s="240" customFormat="1">
      <c r="A13741" s="270"/>
      <c r="B13741" s="271"/>
      <c r="C13741" s="270"/>
      <c r="D13741" s="272"/>
      <c r="E13741" s="247"/>
      <c r="F13741" s="273"/>
      <c r="G13741" s="661"/>
      <c r="H13741" s="662"/>
    </row>
    <row r="13742" spans="1:8" s="240" customFormat="1">
      <c r="A13742" s="270"/>
      <c r="B13742" s="271"/>
      <c r="C13742" s="270"/>
      <c r="D13742" s="272"/>
      <c r="E13742" s="247"/>
      <c r="F13742" s="273"/>
      <c r="G13742" s="661"/>
      <c r="H13742" s="662"/>
    </row>
    <row r="13743" spans="1:8" s="240" customFormat="1">
      <c r="A13743" s="270"/>
      <c r="B13743" s="271"/>
      <c r="C13743" s="270"/>
      <c r="D13743" s="272"/>
      <c r="E13743" s="247"/>
      <c r="F13743" s="273"/>
      <c r="G13743" s="661"/>
      <c r="H13743" s="662"/>
    </row>
    <row r="13744" spans="1:8" s="240" customFormat="1">
      <c r="A13744" s="270"/>
      <c r="B13744" s="271"/>
      <c r="C13744" s="270"/>
      <c r="D13744" s="272"/>
      <c r="E13744" s="247"/>
      <c r="F13744" s="273"/>
      <c r="G13744" s="661"/>
      <c r="H13744" s="662"/>
    </row>
    <row r="13745" spans="1:8" s="240" customFormat="1">
      <c r="A13745" s="270"/>
      <c r="B13745" s="271"/>
      <c r="C13745" s="270"/>
      <c r="D13745" s="272"/>
      <c r="E13745" s="247"/>
      <c r="F13745" s="273"/>
      <c r="G13745" s="661"/>
      <c r="H13745" s="662"/>
    </row>
    <row r="13746" spans="1:8" s="240" customFormat="1">
      <c r="A13746" s="270"/>
      <c r="B13746" s="271"/>
      <c r="C13746" s="270"/>
      <c r="D13746" s="272"/>
      <c r="E13746" s="247"/>
      <c r="F13746" s="273"/>
      <c r="G13746" s="661"/>
      <c r="H13746" s="662"/>
    </row>
    <row r="13747" spans="1:8" s="240" customFormat="1">
      <c r="A13747" s="270"/>
      <c r="B13747" s="271"/>
      <c r="C13747" s="270"/>
      <c r="D13747" s="272"/>
      <c r="E13747" s="247"/>
      <c r="F13747" s="273"/>
      <c r="G13747" s="661"/>
      <c r="H13747" s="662"/>
    </row>
    <row r="13748" spans="1:8" s="240" customFormat="1">
      <c r="A13748" s="270"/>
      <c r="B13748" s="271"/>
      <c r="C13748" s="270"/>
      <c r="D13748" s="272"/>
      <c r="E13748" s="247"/>
      <c r="F13748" s="273"/>
      <c r="G13748" s="661"/>
      <c r="H13748" s="662"/>
    </row>
    <row r="13749" spans="1:8" s="240" customFormat="1">
      <c r="A13749" s="270"/>
      <c r="B13749" s="271"/>
      <c r="C13749" s="270"/>
      <c r="D13749" s="272"/>
      <c r="E13749" s="247"/>
      <c r="F13749" s="273"/>
      <c r="G13749" s="661"/>
      <c r="H13749" s="662"/>
    </row>
    <row r="13750" spans="1:8" s="240" customFormat="1">
      <c r="A13750" s="270"/>
      <c r="B13750" s="271"/>
      <c r="C13750" s="270"/>
      <c r="D13750" s="272"/>
      <c r="E13750" s="247"/>
      <c r="F13750" s="273"/>
      <c r="G13750" s="661"/>
      <c r="H13750" s="662"/>
    </row>
    <row r="13751" spans="1:8" s="240" customFormat="1">
      <c r="A13751" s="270"/>
      <c r="B13751" s="271"/>
      <c r="C13751" s="270"/>
      <c r="D13751" s="272"/>
      <c r="E13751" s="247"/>
      <c r="F13751" s="273"/>
      <c r="G13751" s="661"/>
      <c r="H13751" s="662"/>
    </row>
    <row r="13752" spans="1:8" s="240" customFormat="1">
      <c r="A13752" s="270"/>
      <c r="B13752" s="271"/>
      <c r="C13752" s="270"/>
      <c r="D13752" s="272"/>
      <c r="E13752" s="247"/>
      <c r="F13752" s="273"/>
      <c r="G13752" s="661"/>
      <c r="H13752" s="662"/>
    </row>
    <row r="13753" spans="1:8" s="240" customFormat="1">
      <c r="A13753" s="270"/>
      <c r="B13753" s="271"/>
      <c r="C13753" s="270"/>
      <c r="D13753" s="272"/>
      <c r="E13753" s="247"/>
      <c r="F13753" s="273"/>
      <c r="G13753" s="661"/>
      <c r="H13753" s="662"/>
    </row>
    <row r="13754" spans="1:8" s="240" customFormat="1">
      <c r="A13754" s="270"/>
      <c r="B13754" s="271"/>
      <c r="C13754" s="270"/>
      <c r="D13754" s="272"/>
      <c r="E13754" s="247"/>
      <c r="F13754" s="273"/>
      <c r="G13754" s="661"/>
      <c r="H13754" s="662"/>
    </row>
    <row r="13755" spans="1:8" s="240" customFormat="1">
      <c r="A13755" s="270"/>
      <c r="B13755" s="271"/>
      <c r="C13755" s="270"/>
      <c r="D13755" s="272"/>
      <c r="E13755" s="247"/>
      <c r="F13755" s="273"/>
      <c r="G13755" s="661"/>
      <c r="H13755" s="662"/>
    </row>
    <row r="13756" spans="1:8" s="240" customFormat="1">
      <c r="A13756" s="270"/>
      <c r="B13756" s="271"/>
      <c r="C13756" s="270"/>
      <c r="D13756" s="272"/>
      <c r="E13756" s="247"/>
      <c r="F13756" s="273"/>
      <c r="G13756" s="661"/>
      <c r="H13756" s="662"/>
    </row>
    <row r="13757" spans="1:8" s="240" customFormat="1">
      <c r="A13757" s="270"/>
      <c r="B13757" s="271"/>
      <c r="C13757" s="270"/>
      <c r="D13757" s="272"/>
      <c r="E13757" s="247"/>
      <c r="F13757" s="273"/>
      <c r="G13757" s="661"/>
      <c r="H13757" s="662"/>
    </row>
    <row r="13758" spans="1:8" s="240" customFormat="1">
      <c r="A13758" s="270"/>
      <c r="B13758" s="271"/>
      <c r="C13758" s="270"/>
      <c r="D13758" s="272"/>
      <c r="E13758" s="247"/>
      <c r="F13758" s="273"/>
      <c r="G13758" s="661"/>
      <c r="H13758" s="662"/>
    </row>
    <row r="13759" spans="1:8" s="240" customFormat="1">
      <c r="A13759" s="270"/>
      <c r="B13759" s="271"/>
      <c r="C13759" s="270"/>
      <c r="D13759" s="272"/>
      <c r="E13759" s="247"/>
      <c r="F13759" s="273"/>
      <c r="G13759" s="661"/>
      <c r="H13759" s="662"/>
    </row>
    <row r="13760" spans="1:8" s="240" customFormat="1">
      <c r="A13760" s="270"/>
      <c r="B13760" s="271"/>
      <c r="C13760" s="270"/>
      <c r="D13760" s="272"/>
      <c r="E13760" s="247"/>
      <c r="F13760" s="273"/>
      <c r="G13760" s="661"/>
      <c r="H13760" s="662"/>
    </row>
    <row r="13761" spans="1:8" s="240" customFormat="1">
      <c r="A13761" s="270"/>
      <c r="B13761" s="271"/>
      <c r="C13761" s="270"/>
      <c r="D13761" s="272"/>
      <c r="E13761" s="247"/>
      <c r="F13761" s="273"/>
      <c r="G13761" s="661"/>
      <c r="H13761" s="662"/>
    </row>
    <row r="13762" spans="1:8" s="240" customFormat="1">
      <c r="A13762" s="270"/>
      <c r="B13762" s="271"/>
      <c r="C13762" s="270"/>
      <c r="D13762" s="272"/>
      <c r="E13762" s="247"/>
      <c r="F13762" s="273"/>
      <c r="G13762" s="661"/>
      <c r="H13762" s="662"/>
    </row>
    <row r="13763" spans="1:8" s="240" customFormat="1">
      <c r="A13763" s="270"/>
      <c r="B13763" s="271"/>
      <c r="C13763" s="270"/>
      <c r="D13763" s="272"/>
      <c r="E13763" s="247"/>
      <c r="F13763" s="273"/>
      <c r="G13763" s="661"/>
      <c r="H13763" s="662"/>
    </row>
    <row r="13764" spans="1:8" s="240" customFormat="1">
      <c r="A13764" s="270"/>
      <c r="B13764" s="271"/>
      <c r="C13764" s="270"/>
      <c r="D13764" s="272"/>
      <c r="E13764" s="247"/>
      <c r="F13764" s="273"/>
      <c r="G13764" s="661"/>
      <c r="H13764" s="662"/>
    </row>
    <row r="13765" spans="1:8" s="240" customFormat="1">
      <c r="A13765" s="270"/>
      <c r="B13765" s="271"/>
      <c r="C13765" s="270"/>
      <c r="D13765" s="272"/>
      <c r="E13765" s="247"/>
      <c r="F13765" s="273"/>
      <c r="G13765" s="661"/>
      <c r="H13765" s="662"/>
    </row>
    <row r="13766" spans="1:8" s="240" customFormat="1">
      <c r="A13766" s="270"/>
      <c r="B13766" s="271"/>
      <c r="C13766" s="270"/>
      <c r="D13766" s="272"/>
      <c r="E13766" s="247"/>
      <c r="F13766" s="273"/>
      <c r="G13766" s="661"/>
      <c r="H13766" s="662"/>
    </row>
    <row r="13767" spans="1:8" s="240" customFormat="1">
      <c r="A13767" s="270"/>
      <c r="B13767" s="271"/>
      <c r="C13767" s="270"/>
      <c r="D13767" s="272"/>
      <c r="E13767" s="247"/>
      <c r="F13767" s="273"/>
      <c r="G13767" s="661"/>
      <c r="H13767" s="662"/>
    </row>
    <row r="13768" spans="1:8" s="240" customFormat="1">
      <c r="A13768" s="270"/>
      <c r="B13768" s="271"/>
      <c r="C13768" s="270"/>
      <c r="D13768" s="272"/>
      <c r="E13768" s="247"/>
      <c r="F13768" s="273"/>
      <c r="G13768" s="661"/>
      <c r="H13768" s="662"/>
    </row>
    <row r="13769" spans="1:8" s="240" customFormat="1">
      <c r="A13769" s="270"/>
      <c r="B13769" s="271"/>
      <c r="C13769" s="270"/>
      <c r="D13769" s="272"/>
      <c r="E13769" s="247"/>
      <c r="F13769" s="273"/>
      <c r="G13769" s="661"/>
      <c r="H13769" s="662"/>
    </row>
    <row r="13770" spans="1:8" s="240" customFormat="1">
      <c r="A13770" s="270"/>
      <c r="B13770" s="271"/>
      <c r="C13770" s="270"/>
      <c r="D13770" s="272"/>
      <c r="E13770" s="247"/>
      <c r="F13770" s="273"/>
      <c r="G13770" s="661"/>
      <c r="H13770" s="662"/>
    </row>
    <row r="13771" spans="1:8" s="240" customFormat="1">
      <c r="A13771" s="270"/>
      <c r="B13771" s="271"/>
      <c r="C13771" s="270"/>
      <c r="D13771" s="272"/>
      <c r="E13771" s="247"/>
      <c r="F13771" s="273"/>
      <c r="G13771" s="661"/>
      <c r="H13771" s="662"/>
    </row>
    <row r="13772" spans="1:8" s="240" customFormat="1">
      <c r="A13772" s="270"/>
      <c r="B13772" s="271"/>
      <c r="C13772" s="270"/>
      <c r="D13772" s="272"/>
      <c r="E13772" s="247"/>
      <c r="F13772" s="273"/>
      <c r="G13772" s="661"/>
      <c r="H13772" s="662"/>
    </row>
    <row r="13773" spans="1:8" s="240" customFormat="1">
      <c r="A13773" s="270"/>
      <c r="B13773" s="271"/>
      <c r="C13773" s="270"/>
      <c r="D13773" s="272"/>
      <c r="E13773" s="247"/>
      <c r="F13773" s="273"/>
      <c r="G13773" s="661"/>
      <c r="H13773" s="662"/>
    </row>
    <row r="13774" spans="1:8" s="240" customFormat="1">
      <c r="A13774" s="270"/>
      <c r="B13774" s="271"/>
      <c r="C13774" s="270"/>
      <c r="D13774" s="272"/>
      <c r="E13774" s="247"/>
      <c r="F13774" s="273"/>
      <c r="G13774" s="661"/>
      <c r="H13774" s="662"/>
    </row>
    <row r="13775" spans="1:8" s="240" customFormat="1">
      <c r="A13775" s="270"/>
      <c r="B13775" s="271"/>
      <c r="C13775" s="270"/>
      <c r="D13775" s="272"/>
      <c r="E13775" s="247"/>
      <c r="F13775" s="273"/>
      <c r="G13775" s="661"/>
      <c r="H13775" s="662"/>
    </row>
    <row r="13776" spans="1:8" s="240" customFormat="1">
      <c r="A13776" s="270"/>
      <c r="B13776" s="271"/>
      <c r="C13776" s="270"/>
      <c r="D13776" s="272"/>
      <c r="E13776" s="247"/>
      <c r="F13776" s="273"/>
      <c r="G13776" s="661"/>
      <c r="H13776" s="662"/>
    </row>
    <row r="13777" spans="1:8" s="240" customFormat="1">
      <c r="A13777" s="270"/>
      <c r="B13777" s="271"/>
      <c r="C13777" s="270"/>
      <c r="D13777" s="272"/>
      <c r="E13777" s="247"/>
      <c r="F13777" s="273"/>
      <c r="G13777" s="661"/>
      <c r="H13777" s="662"/>
    </row>
    <row r="13778" spans="1:8" s="240" customFormat="1">
      <c r="A13778" s="270"/>
      <c r="B13778" s="271"/>
      <c r="C13778" s="270"/>
      <c r="D13778" s="272"/>
      <c r="E13778" s="247"/>
      <c r="F13778" s="273"/>
      <c r="G13778" s="661"/>
      <c r="H13778" s="662"/>
    </row>
    <row r="13779" spans="1:8" s="240" customFormat="1">
      <c r="A13779" s="270"/>
      <c r="B13779" s="271"/>
      <c r="C13779" s="270"/>
      <c r="D13779" s="272"/>
      <c r="E13779" s="247"/>
      <c r="F13779" s="273"/>
      <c r="G13779" s="661"/>
      <c r="H13779" s="662"/>
    </row>
    <row r="13780" spans="1:8" s="240" customFormat="1">
      <c r="A13780" s="270"/>
      <c r="B13780" s="271"/>
      <c r="C13780" s="270"/>
      <c r="D13780" s="272"/>
      <c r="E13780" s="247"/>
      <c r="F13780" s="273"/>
      <c r="G13780" s="661"/>
      <c r="H13780" s="662"/>
    </row>
    <row r="13781" spans="1:8" s="240" customFormat="1">
      <c r="A13781" s="270"/>
      <c r="B13781" s="271"/>
      <c r="C13781" s="270"/>
      <c r="D13781" s="272"/>
      <c r="E13781" s="247"/>
      <c r="F13781" s="273"/>
      <c r="G13781" s="661"/>
      <c r="H13781" s="662"/>
    </row>
    <row r="13782" spans="1:8" s="240" customFormat="1">
      <c r="A13782" s="270"/>
      <c r="B13782" s="271"/>
      <c r="C13782" s="270"/>
      <c r="D13782" s="272"/>
      <c r="E13782" s="247"/>
      <c r="F13782" s="273"/>
      <c r="G13782" s="661"/>
      <c r="H13782" s="662"/>
    </row>
    <row r="13783" spans="1:8" s="240" customFormat="1">
      <c r="A13783" s="270"/>
      <c r="B13783" s="271"/>
      <c r="C13783" s="270"/>
      <c r="D13783" s="272"/>
      <c r="E13783" s="247"/>
      <c r="F13783" s="273"/>
      <c r="G13783" s="661"/>
      <c r="H13783" s="662"/>
    </row>
    <row r="13784" spans="1:8" s="240" customFormat="1">
      <c r="A13784" s="270"/>
      <c r="B13784" s="271"/>
      <c r="C13784" s="270"/>
      <c r="D13784" s="272"/>
      <c r="E13784" s="247"/>
      <c r="F13784" s="273"/>
      <c r="G13784" s="661"/>
      <c r="H13784" s="662"/>
    </row>
    <row r="13785" spans="1:8" s="240" customFormat="1">
      <c r="A13785" s="270"/>
      <c r="B13785" s="271"/>
      <c r="C13785" s="270"/>
      <c r="D13785" s="272"/>
      <c r="E13785" s="247"/>
      <c r="F13785" s="273"/>
      <c r="G13785" s="661"/>
      <c r="H13785" s="662"/>
    </row>
    <row r="13786" spans="1:8" s="240" customFormat="1">
      <c r="A13786" s="270"/>
      <c r="B13786" s="271"/>
      <c r="C13786" s="270"/>
      <c r="D13786" s="272"/>
      <c r="E13786" s="247"/>
      <c r="F13786" s="273"/>
      <c r="G13786" s="661"/>
      <c r="H13786" s="662"/>
    </row>
    <row r="13787" spans="1:8" s="240" customFormat="1">
      <c r="A13787" s="270"/>
      <c r="B13787" s="271"/>
      <c r="C13787" s="270"/>
      <c r="D13787" s="272"/>
      <c r="E13787" s="247"/>
      <c r="F13787" s="273"/>
      <c r="G13787" s="661"/>
      <c r="H13787" s="662"/>
    </row>
    <row r="13788" spans="1:8" s="240" customFormat="1">
      <c r="A13788" s="270"/>
      <c r="B13788" s="271"/>
      <c r="C13788" s="270"/>
      <c r="D13788" s="272"/>
      <c r="E13788" s="247"/>
      <c r="F13788" s="273"/>
      <c r="G13788" s="661"/>
      <c r="H13788" s="662"/>
    </row>
    <row r="13789" spans="1:8" s="240" customFormat="1">
      <c r="A13789" s="270"/>
      <c r="B13789" s="271"/>
      <c r="C13789" s="270"/>
      <c r="D13789" s="272"/>
      <c r="E13789" s="247"/>
      <c r="F13789" s="273"/>
      <c r="G13789" s="661"/>
      <c r="H13789" s="662"/>
    </row>
    <row r="13790" spans="1:8" s="240" customFormat="1">
      <c r="A13790" s="270"/>
      <c r="B13790" s="271"/>
      <c r="C13790" s="270"/>
      <c r="D13790" s="272"/>
      <c r="E13790" s="247"/>
      <c r="F13790" s="273"/>
      <c r="G13790" s="661"/>
      <c r="H13790" s="662"/>
    </row>
    <row r="13791" spans="1:8" s="240" customFormat="1">
      <c r="A13791" s="270"/>
      <c r="B13791" s="271"/>
      <c r="C13791" s="270"/>
      <c r="D13791" s="272"/>
      <c r="E13791" s="247"/>
      <c r="F13791" s="273"/>
      <c r="G13791" s="661"/>
      <c r="H13791" s="662"/>
    </row>
    <row r="13792" spans="1:8" s="240" customFormat="1">
      <c r="A13792" s="270"/>
      <c r="B13792" s="271"/>
      <c r="C13792" s="270"/>
      <c r="D13792" s="272"/>
      <c r="E13792" s="247"/>
      <c r="F13792" s="273"/>
      <c r="G13792" s="661"/>
      <c r="H13792" s="662"/>
    </row>
    <row r="13793" spans="1:8" s="240" customFormat="1">
      <c r="A13793" s="270"/>
      <c r="B13793" s="271"/>
      <c r="C13793" s="270"/>
      <c r="D13793" s="272"/>
      <c r="E13793" s="247"/>
      <c r="F13793" s="273"/>
      <c r="G13793" s="661"/>
      <c r="H13793" s="662"/>
    </row>
    <row r="13794" spans="1:8" s="240" customFormat="1">
      <c r="A13794" s="270"/>
      <c r="B13794" s="271"/>
      <c r="C13794" s="270"/>
      <c r="D13794" s="272"/>
      <c r="E13794" s="247"/>
      <c r="F13794" s="273"/>
      <c r="G13794" s="661"/>
      <c r="H13794" s="662"/>
    </row>
    <row r="13795" spans="1:8" s="240" customFormat="1">
      <c r="A13795" s="270"/>
      <c r="B13795" s="271"/>
      <c r="C13795" s="270"/>
      <c r="D13795" s="272"/>
      <c r="E13795" s="247"/>
      <c r="F13795" s="273"/>
      <c r="G13795" s="661"/>
      <c r="H13795" s="662"/>
    </row>
    <row r="13796" spans="1:8" s="240" customFormat="1">
      <c r="A13796" s="270"/>
      <c r="B13796" s="271"/>
      <c r="C13796" s="270"/>
      <c r="D13796" s="272"/>
      <c r="E13796" s="247"/>
      <c r="F13796" s="273"/>
      <c r="G13796" s="661"/>
      <c r="H13796" s="662"/>
    </row>
    <row r="13797" spans="1:8" s="240" customFormat="1">
      <c r="A13797" s="270"/>
      <c r="B13797" s="271"/>
      <c r="C13797" s="270"/>
      <c r="D13797" s="272"/>
      <c r="E13797" s="247"/>
      <c r="F13797" s="273"/>
      <c r="G13797" s="661"/>
      <c r="H13797" s="662"/>
    </row>
    <row r="13798" spans="1:8" s="240" customFormat="1">
      <c r="A13798" s="270"/>
      <c r="B13798" s="271"/>
      <c r="C13798" s="270"/>
      <c r="D13798" s="272"/>
      <c r="E13798" s="247"/>
      <c r="F13798" s="273"/>
      <c r="G13798" s="661"/>
      <c r="H13798" s="662"/>
    </row>
    <row r="13799" spans="1:8" s="240" customFormat="1">
      <c r="A13799" s="270"/>
      <c r="B13799" s="271"/>
      <c r="C13799" s="270"/>
      <c r="D13799" s="272"/>
      <c r="E13799" s="247"/>
      <c r="F13799" s="273"/>
      <c r="G13799" s="661"/>
      <c r="H13799" s="662"/>
    </row>
    <row r="13800" spans="1:8" s="240" customFormat="1">
      <c r="A13800" s="270"/>
      <c r="B13800" s="271"/>
      <c r="C13800" s="270"/>
      <c r="D13800" s="272"/>
      <c r="E13800" s="247"/>
      <c r="F13800" s="273"/>
      <c r="G13800" s="661"/>
      <c r="H13800" s="662"/>
    </row>
    <row r="13801" spans="1:8" s="240" customFormat="1">
      <c r="A13801" s="270"/>
      <c r="B13801" s="271"/>
      <c r="C13801" s="270"/>
      <c r="D13801" s="272"/>
      <c r="E13801" s="247"/>
      <c r="F13801" s="273"/>
      <c r="G13801" s="661"/>
      <c r="H13801" s="662"/>
    </row>
    <row r="13802" spans="1:8" s="240" customFormat="1">
      <c r="A13802" s="270"/>
      <c r="B13802" s="271"/>
      <c r="C13802" s="270"/>
      <c r="D13802" s="272"/>
      <c r="E13802" s="247"/>
      <c r="F13802" s="273"/>
      <c r="G13802" s="661"/>
      <c r="H13802" s="662"/>
    </row>
    <row r="13803" spans="1:8" s="240" customFormat="1">
      <c r="A13803" s="270"/>
      <c r="B13803" s="271"/>
      <c r="C13803" s="270"/>
      <c r="D13803" s="272"/>
      <c r="E13803" s="247"/>
      <c r="F13803" s="273"/>
      <c r="G13803" s="661"/>
      <c r="H13803" s="662"/>
    </row>
    <row r="13804" spans="1:8" s="240" customFormat="1">
      <c r="A13804" s="270"/>
      <c r="B13804" s="271"/>
      <c r="C13804" s="270"/>
      <c r="D13804" s="272"/>
      <c r="E13804" s="247"/>
      <c r="F13804" s="273"/>
      <c r="G13804" s="661"/>
      <c r="H13804" s="662"/>
    </row>
    <row r="13805" spans="1:8" s="240" customFormat="1">
      <c r="A13805" s="270"/>
      <c r="B13805" s="271"/>
      <c r="C13805" s="270"/>
      <c r="D13805" s="272"/>
      <c r="E13805" s="247"/>
      <c r="F13805" s="273"/>
      <c r="G13805" s="661"/>
      <c r="H13805" s="662"/>
    </row>
    <row r="13806" spans="1:8" s="240" customFormat="1">
      <c r="A13806" s="270"/>
      <c r="B13806" s="271"/>
      <c r="C13806" s="270"/>
      <c r="D13806" s="272"/>
      <c r="E13806" s="247"/>
      <c r="F13806" s="273"/>
      <c r="G13806" s="661"/>
      <c r="H13806" s="662"/>
    </row>
    <row r="13807" spans="1:8" s="240" customFormat="1">
      <c r="A13807" s="270"/>
      <c r="B13807" s="271"/>
      <c r="C13807" s="270"/>
      <c r="D13807" s="272"/>
      <c r="E13807" s="247"/>
      <c r="F13807" s="273"/>
      <c r="G13807" s="661"/>
      <c r="H13807" s="662"/>
    </row>
    <row r="13808" spans="1:8" s="240" customFormat="1">
      <c r="A13808" s="270"/>
      <c r="B13808" s="271"/>
      <c r="C13808" s="270"/>
      <c r="D13808" s="272"/>
      <c r="E13808" s="247"/>
      <c r="F13808" s="273"/>
      <c r="G13808" s="661"/>
      <c r="H13808" s="662"/>
    </row>
    <row r="13809" spans="1:8" s="240" customFormat="1">
      <c r="A13809" s="270"/>
      <c r="B13809" s="271"/>
      <c r="C13809" s="270"/>
      <c r="D13809" s="272"/>
      <c r="E13809" s="247"/>
      <c r="F13809" s="273"/>
      <c r="G13809" s="661"/>
      <c r="H13809" s="662"/>
    </row>
    <row r="13810" spans="1:8" s="240" customFormat="1">
      <c r="A13810" s="270"/>
      <c r="B13810" s="271"/>
      <c r="C13810" s="270"/>
      <c r="D13810" s="272"/>
      <c r="E13810" s="247"/>
      <c r="F13810" s="273"/>
      <c r="G13810" s="661"/>
      <c r="H13810" s="662"/>
    </row>
    <row r="13811" spans="1:8" s="240" customFormat="1">
      <c r="A13811" s="270"/>
      <c r="B13811" s="271"/>
      <c r="C13811" s="270"/>
      <c r="D13811" s="272"/>
      <c r="E13811" s="247"/>
      <c r="F13811" s="273"/>
      <c r="G13811" s="661"/>
      <c r="H13811" s="662"/>
    </row>
    <row r="13812" spans="1:8" s="240" customFormat="1">
      <c r="A13812" s="270"/>
      <c r="B13812" s="271"/>
      <c r="C13812" s="270"/>
      <c r="D13812" s="272"/>
      <c r="E13812" s="247"/>
      <c r="F13812" s="273"/>
      <c r="G13812" s="661"/>
      <c r="H13812" s="662"/>
    </row>
    <row r="13813" spans="1:8" s="240" customFormat="1">
      <c r="A13813" s="270"/>
      <c r="B13813" s="271"/>
      <c r="C13813" s="270"/>
      <c r="D13813" s="272"/>
      <c r="E13813" s="247"/>
      <c r="F13813" s="273"/>
      <c r="G13813" s="661"/>
      <c r="H13813" s="662"/>
    </row>
    <row r="13814" spans="1:8" s="240" customFormat="1">
      <c r="A13814" s="270"/>
      <c r="B13814" s="271"/>
      <c r="C13814" s="270"/>
      <c r="D13814" s="272"/>
      <c r="E13814" s="247"/>
      <c r="F13814" s="273"/>
      <c r="G13814" s="661"/>
      <c r="H13814" s="662"/>
    </row>
    <row r="13815" spans="1:8" s="240" customFormat="1">
      <c r="A13815" s="270"/>
      <c r="B13815" s="271"/>
      <c r="C13815" s="270"/>
      <c r="D13815" s="272"/>
      <c r="E13815" s="247"/>
      <c r="F13815" s="273"/>
      <c r="G13815" s="661"/>
      <c r="H13815" s="662"/>
    </row>
    <row r="13816" spans="1:8" s="240" customFormat="1">
      <c r="A13816" s="270"/>
      <c r="B13816" s="271"/>
      <c r="C13816" s="270"/>
      <c r="D13816" s="272"/>
      <c r="E13816" s="247"/>
      <c r="F13816" s="273"/>
      <c r="G13816" s="661"/>
      <c r="H13816" s="662"/>
    </row>
    <row r="13817" spans="1:8" s="240" customFormat="1">
      <c r="A13817" s="270"/>
      <c r="B13817" s="271"/>
      <c r="C13817" s="270"/>
      <c r="D13817" s="272"/>
      <c r="E13817" s="247"/>
      <c r="F13817" s="273"/>
      <c r="G13817" s="661"/>
      <c r="H13817" s="662"/>
    </row>
    <row r="13818" spans="1:8" s="240" customFormat="1">
      <c r="A13818" s="270"/>
      <c r="B13818" s="271"/>
      <c r="C13818" s="270"/>
      <c r="D13818" s="272"/>
      <c r="E13818" s="247"/>
      <c r="F13818" s="273"/>
      <c r="G13818" s="661"/>
      <c r="H13818" s="662"/>
    </row>
    <row r="13819" spans="1:8" s="240" customFormat="1">
      <c r="A13819" s="270"/>
      <c r="B13819" s="271"/>
      <c r="C13819" s="270"/>
      <c r="D13819" s="272"/>
      <c r="E13819" s="247"/>
      <c r="F13819" s="273"/>
      <c r="G13819" s="661"/>
      <c r="H13819" s="662"/>
    </row>
    <row r="13820" spans="1:8" s="240" customFormat="1">
      <c r="A13820" s="270"/>
      <c r="B13820" s="271"/>
      <c r="C13820" s="270"/>
      <c r="D13820" s="272"/>
      <c r="E13820" s="247"/>
      <c r="F13820" s="273"/>
      <c r="G13820" s="661"/>
      <c r="H13820" s="662"/>
    </row>
    <row r="13821" spans="1:8" s="240" customFormat="1">
      <c r="A13821" s="270"/>
      <c r="B13821" s="271"/>
      <c r="C13821" s="270"/>
      <c r="D13821" s="272"/>
      <c r="E13821" s="247"/>
      <c r="F13821" s="273"/>
      <c r="G13821" s="661"/>
      <c r="H13821" s="662"/>
    </row>
    <row r="13822" spans="1:8" s="240" customFormat="1">
      <c r="A13822" s="270"/>
      <c r="B13822" s="271"/>
      <c r="C13822" s="270"/>
      <c r="D13822" s="272"/>
      <c r="E13822" s="247"/>
      <c r="F13822" s="273"/>
      <c r="G13822" s="661"/>
      <c r="H13822" s="662"/>
    </row>
    <row r="13823" spans="1:8" s="240" customFormat="1">
      <c r="A13823" s="270"/>
      <c r="B13823" s="271"/>
      <c r="C13823" s="270"/>
      <c r="D13823" s="272"/>
      <c r="E13823" s="247"/>
      <c r="F13823" s="273"/>
      <c r="G13823" s="661"/>
      <c r="H13823" s="662"/>
    </row>
    <row r="13824" spans="1:8" s="240" customFormat="1">
      <c r="A13824" s="270"/>
      <c r="B13824" s="271"/>
      <c r="C13824" s="270"/>
      <c r="D13824" s="272"/>
      <c r="E13824" s="247"/>
      <c r="F13824" s="273"/>
      <c r="G13824" s="661"/>
      <c r="H13824" s="662"/>
    </row>
    <row r="13825" spans="1:8" s="240" customFormat="1">
      <c r="A13825" s="270"/>
      <c r="B13825" s="271"/>
      <c r="C13825" s="270"/>
      <c r="D13825" s="272"/>
      <c r="E13825" s="247"/>
      <c r="F13825" s="273"/>
      <c r="G13825" s="661"/>
      <c r="H13825" s="662"/>
    </row>
    <row r="13826" spans="1:8" s="240" customFormat="1">
      <c r="A13826" s="270"/>
      <c r="B13826" s="271"/>
      <c r="C13826" s="270"/>
      <c r="D13826" s="272"/>
      <c r="E13826" s="247"/>
      <c r="F13826" s="273"/>
      <c r="G13826" s="661"/>
      <c r="H13826" s="662"/>
    </row>
    <row r="13827" spans="1:8" s="240" customFormat="1">
      <c r="A13827" s="270"/>
      <c r="B13827" s="271"/>
      <c r="C13827" s="270"/>
      <c r="D13827" s="272"/>
      <c r="E13827" s="247"/>
      <c r="F13827" s="273"/>
      <c r="G13827" s="661"/>
      <c r="H13827" s="662"/>
    </row>
    <row r="13828" spans="1:8" s="240" customFormat="1">
      <c r="A13828" s="270"/>
      <c r="B13828" s="271"/>
      <c r="C13828" s="270"/>
      <c r="D13828" s="272"/>
      <c r="E13828" s="247"/>
      <c r="F13828" s="273"/>
      <c r="G13828" s="661"/>
      <c r="H13828" s="662"/>
    </row>
    <row r="13829" spans="1:8" s="240" customFormat="1">
      <c r="A13829" s="270"/>
      <c r="B13829" s="271"/>
      <c r="C13829" s="270"/>
      <c r="D13829" s="272"/>
      <c r="E13829" s="247"/>
      <c r="F13829" s="273"/>
      <c r="G13829" s="661"/>
      <c r="H13829" s="662"/>
    </row>
    <row r="13830" spans="1:8" s="240" customFormat="1">
      <c r="A13830" s="270"/>
      <c r="B13830" s="271"/>
      <c r="C13830" s="270"/>
      <c r="D13830" s="272"/>
      <c r="E13830" s="247"/>
      <c r="F13830" s="273"/>
      <c r="G13830" s="661"/>
      <c r="H13830" s="662"/>
    </row>
    <row r="13831" spans="1:8" s="240" customFormat="1">
      <c r="A13831" s="270"/>
      <c r="B13831" s="271"/>
      <c r="C13831" s="270"/>
      <c r="D13831" s="272"/>
      <c r="E13831" s="247"/>
      <c r="F13831" s="273"/>
      <c r="G13831" s="661"/>
      <c r="H13831" s="662"/>
    </row>
    <row r="13832" spans="1:8" s="240" customFormat="1">
      <c r="A13832" s="270"/>
      <c r="B13832" s="271"/>
      <c r="C13832" s="270"/>
      <c r="D13832" s="272"/>
      <c r="E13832" s="247"/>
      <c r="F13832" s="273"/>
      <c r="G13832" s="661"/>
      <c r="H13832" s="662"/>
    </row>
    <row r="13833" spans="1:8" s="240" customFormat="1">
      <c r="A13833" s="270"/>
      <c r="B13833" s="271"/>
      <c r="C13833" s="270"/>
      <c r="D13833" s="272"/>
      <c r="E13833" s="247"/>
      <c r="F13833" s="273"/>
      <c r="G13833" s="661"/>
      <c r="H13833" s="662"/>
    </row>
    <row r="13834" spans="1:8" s="240" customFormat="1">
      <c r="A13834" s="270"/>
      <c r="B13834" s="271"/>
      <c r="C13834" s="270"/>
      <c r="D13834" s="272"/>
      <c r="E13834" s="247"/>
      <c r="F13834" s="273"/>
      <c r="G13834" s="661"/>
      <c r="H13834" s="662"/>
    </row>
    <row r="13835" spans="1:8" s="240" customFormat="1">
      <c r="A13835" s="270"/>
      <c r="B13835" s="271"/>
      <c r="C13835" s="270"/>
      <c r="D13835" s="272"/>
      <c r="E13835" s="247"/>
      <c r="F13835" s="273"/>
      <c r="G13835" s="661"/>
      <c r="H13835" s="662"/>
    </row>
    <row r="13836" spans="1:8" s="240" customFormat="1">
      <c r="A13836" s="270"/>
      <c r="B13836" s="271"/>
      <c r="C13836" s="270"/>
      <c r="D13836" s="272"/>
      <c r="E13836" s="247"/>
      <c r="F13836" s="273"/>
      <c r="G13836" s="661"/>
      <c r="H13836" s="662"/>
    </row>
    <row r="13837" spans="1:8" s="240" customFormat="1">
      <c r="A13837" s="270"/>
      <c r="B13837" s="271"/>
      <c r="C13837" s="270"/>
      <c r="D13837" s="272"/>
      <c r="E13837" s="247"/>
      <c r="F13837" s="273"/>
      <c r="G13837" s="661"/>
      <c r="H13837" s="662"/>
    </row>
    <row r="13838" spans="1:8" s="240" customFormat="1">
      <c r="A13838" s="270"/>
      <c r="B13838" s="271"/>
      <c r="C13838" s="270"/>
      <c r="D13838" s="272"/>
      <c r="E13838" s="247"/>
      <c r="F13838" s="273"/>
      <c r="G13838" s="661"/>
      <c r="H13838" s="662"/>
    </row>
    <row r="13839" spans="1:8" s="240" customFormat="1">
      <c r="A13839" s="270"/>
      <c r="B13839" s="271"/>
      <c r="C13839" s="270"/>
      <c r="D13839" s="272"/>
      <c r="E13839" s="247"/>
      <c r="F13839" s="273"/>
      <c r="G13839" s="661"/>
      <c r="H13839" s="662"/>
    </row>
    <row r="13840" spans="1:8" s="240" customFormat="1">
      <c r="A13840" s="270"/>
      <c r="B13840" s="271"/>
      <c r="C13840" s="270"/>
      <c r="D13840" s="272"/>
      <c r="E13840" s="247"/>
      <c r="F13840" s="273"/>
      <c r="G13840" s="661"/>
      <c r="H13840" s="662"/>
    </row>
    <row r="13841" spans="1:8" s="240" customFormat="1">
      <c r="A13841" s="270"/>
      <c r="B13841" s="271"/>
      <c r="C13841" s="270"/>
      <c r="D13841" s="272"/>
      <c r="E13841" s="247"/>
      <c r="F13841" s="273"/>
      <c r="G13841" s="661"/>
      <c r="H13841" s="662"/>
    </row>
    <row r="13842" spans="1:8" s="240" customFormat="1">
      <c r="A13842" s="270"/>
      <c r="B13842" s="271"/>
      <c r="C13842" s="270"/>
      <c r="D13842" s="272"/>
      <c r="E13842" s="247"/>
      <c r="F13842" s="273"/>
      <c r="G13842" s="661"/>
      <c r="H13842" s="662"/>
    </row>
    <row r="13843" spans="1:8" s="240" customFormat="1">
      <c r="A13843" s="270"/>
      <c r="B13843" s="271"/>
      <c r="C13843" s="270"/>
      <c r="D13843" s="272"/>
      <c r="E13843" s="247"/>
      <c r="F13843" s="273"/>
      <c r="G13843" s="661"/>
      <c r="H13843" s="662"/>
    </row>
    <row r="13844" spans="1:8" s="240" customFormat="1">
      <c r="A13844" s="270"/>
      <c r="B13844" s="271"/>
      <c r="C13844" s="270"/>
      <c r="D13844" s="272"/>
      <c r="E13844" s="247"/>
      <c r="F13844" s="273"/>
      <c r="G13844" s="661"/>
      <c r="H13844" s="662"/>
    </row>
    <row r="13845" spans="1:8" s="240" customFormat="1">
      <c r="A13845" s="270"/>
      <c r="B13845" s="271"/>
      <c r="C13845" s="270"/>
      <c r="D13845" s="272"/>
      <c r="E13845" s="247"/>
      <c r="F13845" s="273"/>
      <c r="G13845" s="661"/>
      <c r="H13845" s="662"/>
    </row>
    <row r="13846" spans="1:8" s="240" customFormat="1">
      <c r="A13846" s="270"/>
      <c r="B13846" s="271"/>
      <c r="C13846" s="270"/>
      <c r="D13846" s="272"/>
      <c r="E13846" s="247"/>
      <c r="F13846" s="273"/>
      <c r="G13846" s="661"/>
      <c r="H13846" s="662"/>
    </row>
    <row r="13847" spans="1:8" s="240" customFormat="1">
      <c r="A13847" s="270"/>
      <c r="B13847" s="271"/>
      <c r="C13847" s="270"/>
      <c r="D13847" s="272"/>
      <c r="E13847" s="247"/>
      <c r="F13847" s="273"/>
      <c r="G13847" s="661"/>
      <c r="H13847" s="662"/>
    </row>
    <row r="13848" spans="1:8" s="240" customFormat="1">
      <c r="A13848" s="270"/>
      <c r="B13848" s="271"/>
      <c r="C13848" s="270"/>
      <c r="D13848" s="272"/>
      <c r="E13848" s="247"/>
      <c r="F13848" s="273"/>
      <c r="G13848" s="661"/>
      <c r="H13848" s="662"/>
    </row>
    <row r="13849" spans="1:8" s="240" customFormat="1">
      <c r="A13849" s="270"/>
      <c r="B13849" s="271"/>
      <c r="C13849" s="270"/>
      <c r="D13849" s="272"/>
      <c r="E13849" s="247"/>
      <c r="F13849" s="273"/>
      <c r="G13849" s="661"/>
      <c r="H13849" s="662"/>
    </row>
    <row r="13850" spans="1:8" s="240" customFormat="1">
      <c r="A13850" s="270"/>
      <c r="B13850" s="271"/>
      <c r="C13850" s="270"/>
      <c r="D13850" s="272"/>
      <c r="E13850" s="247"/>
      <c r="F13850" s="273"/>
      <c r="G13850" s="661"/>
      <c r="H13850" s="662"/>
    </row>
    <row r="13851" spans="1:8" s="240" customFormat="1">
      <c r="A13851" s="270"/>
      <c r="B13851" s="271"/>
      <c r="C13851" s="270"/>
      <c r="D13851" s="272"/>
      <c r="E13851" s="247"/>
      <c r="F13851" s="273"/>
      <c r="G13851" s="661"/>
      <c r="H13851" s="662"/>
    </row>
    <row r="13852" spans="1:8" s="240" customFormat="1">
      <c r="A13852" s="270"/>
      <c r="B13852" s="271"/>
      <c r="C13852" s="270"/>
      <c r="D13852" s="272"/>
      <c r="E13852" s="247"/>
      <c r="F13852" s="273"/>
      <c r="G13852" s="661"/>
      <c r="H13852" s="662"/>
    </row>
    <row r="13853" spans="1:8" s="240" customFormat="1">
      <c r="A13853" s="270"/>
      <c r="B13853" s="271"/>
      <c r="C13853" s="270"/>
      <c r="D13853" s="272"/>
      <c r="E13853" s="247"/>
      <c r="F13853" s="273"/>
      <c r="G13853" s="661"/>
      <c r="H13853" s="662"/>
    </row>
    <row r="13854" spans="1:8" s="240" customFormat="1">
      <c r="A13854" s="270"/>
      <c r="B13854" s="271"/>
      <c r="C13854" s="270"/>
      <c r="D13854" s="272"/>
      <c r="E13854" s="247"/>
      <c r="F13854" s="273"/>
      <c r="G13854" s="661"/>
      <c r="H13854" s="662"/>
    </row>
    <row r="13855" spans="1:8" s="240" customFormat="1">
      <c r="A13855" s="270"/>
      <c r="B13855" s="271"/>
      <c r="C13855" s="270"/>
      <c r="D13855" s="272"/>
      <c r="E13855" s="247"/>
      <c r="F13855" s="273"/>
      <c r="G13855" s="661"/>
      <c r="H13855" s="662"/>
    </row>
    <row r="13856" spans="1:8" s="240" customFormat="1">
      <c r="A13856" s="270"/>
      <c r="B13856" s="271"/>
      <c r="C13856" s="270"/>
      <c r="D13856" s="272"/>
      <c r="E13856" s="247"/>
      <c r="F13856" s="273"/>
      <c r="G13856" s="661"/>
      <c r="H13856" s="662"/>
    </row>
    <row r="13857" spans="1:8" s="240" customFormat="1">
      <c r="A13857" s="270"/>
      <c r="B13857" s="271"/>
      <c r="C13857" s="270"/>
      <c r="D13857" s="272"/>
      <c r="E13857" s="247"/>
      <c r="F13857" s="273"/>
      <c r="G13857" s="661"/>
      <c r="H13857" s="662"/>
    </row>
    <row r="13858" spans="1:8" s="240" customFormat="1">
      <c r="A13858" s="270"/>
      <c r="B13858" s="271"/>
      <c r="C13858" s="270"/>
      <c r="D13858" s="272"/>
      <c r="E13858" s="247"/>
      <c r="F13858" s="273"/>
      <c r="G13858" s="661"/>
      <c r="H13858" s="662"/>
    </row>
    <row r="13859" spans="1:8" s="240" customFormat="1">
      <c r="A13859" s="270"/>
      <c r="B13859" s="271"/>
      <c r="C13859" s="270"/>
      <c r="D13859" s="272"/>
      <c r="E13859" s="247"/>
      <c r="F13859" s="273"/>
      <c r="G13859" s="661"/>
      <c r="H13859" s="662"/>
    </row>
    <row r="13860" spans="1:8" s="240" customFormat="1">
      <c r="A13860" s="270"/>
      <c r="B13860" s="271"/>
      <c r="C13860" s="270"/>
      <c r="D13860" s="272"/>
      <c r="E13860" s="247"/>
      <c r="F13860" s="273"/>
      <c r="G13860" s="661"/>
      <c r="H13860" s="662"/>
    </row>
    <row r="13861" spans="1:8" s="240" customFormat="1">
      <c r="A13861" s="270"/>
      <c r="B13861" s="271"/>
      <c r="C13861" s="270"/>
      <c r="D13861" s="272"/>
      <c r="E13861" s="247"/>
      <c r="F13861" s="273"/>
      <c r="G13861" s="661"/>
      <c r="H13861" s="662"/>
    </row>
    <row r="13862" spans="1:8" s="240" customFormat="1">
      <c r="A13862" s="270"/>
      <c r="B13862" s="271"/>
      <c r="C13862" s="270"/>
      <c r="D13862" s="272"/>
      <c r="E13862" s="247"/>
      <c r="F13862" s="273"/>
      <c r="G13862" s="661"/>
      <c r="H13862" s="662"/>
    </row>
    <row r="13863" spans="1:8" s="240" customFormat="1">
      <c r="A13863" s="270"/>
      <c r="B13863" s="271"/>
      <c r="C13863" s="270"/>
      <c r="D13863" s="272"/>
      <c r="E13863" s="247"/>
      <c r="F13863" s="273"/>
      <c r="G13863" s="661"/>
      <c r="H13863" s="662"/>
    </row>
    <row r="13864" spans="1:8" s="240" customFormat="1">
      <c r="A13864" s="270"/>
      <c r="B13864" s="271"/>
      <c r="C13864" s="270"/>
      <c r="D13864" s="272"/>
      <c r="E13864" s="247"/>
      <c r="F13864" s="273"/>
      <c r="G13864" s="661"/>
      <c r="H13864" s="662"/>
    </row>
    <row r="13865" spans="1:8" s="240" customFormat="1">
      <c r="A13865" s="270"/>
      <c r="B13865" s="271"/>
      <c r="C13865" s="270"/>
      <c r="D13865" s="272"/>
      <c r="E13865" s="247"/>
      <c r="F13865" s="273"/>
      <c r="G13865" s="661"/>
      <c r="H13865" s="662"/>
    </row>
    <row r="13866" spans="1:8" s="240" customFormat="1">
      <c r="A13866" s="270"/>
      <c r="B13866" s="271"/>
      <c r="C13866" s="270"/>
      <c r="D13866" s="272"/>
      <c r="E13866" s="247"/>
      <c r="F13866" s="273"/>
      <c r="G13866" s="661"/>
      <c r="H13866" s="662"/>
    </row>
    <row r="13867" spans="1:8" s="240" customFormat="1">
      <c r="A13867" s="270"/>
      <c r="B13867" s="271"/>
      <c r="C13867" s="270"/>
      <c r="D13867" s="272"/>
      <c r="E13867" s="247"/>
      <c r="F13867" s="273"/>
      <c r="G13867" s="661"/>
      <c r="H13867" s="662"/>
    </row>
    <row r="13868" spans="1:8" s="240" customFormat="1">
      <c r="A13868" s="270"/>
      <c r="B13868" s="271"/>
      <c r="C13868" s="270"/>
      <c r="D13868" s="272"/>
      <c r="E13868" s="247"/>
      <c r="F13868" s="273"/>
      <c r="G13868" s="661"/>
      <c r="H13868" s="662"/>
    </row>
    <row r="13869" spans="1:8" s="240" customFormat="1">
      <c r="A13869" s="270"/>
      <c r="B13869" s="271"/>
      <c r="C13869" s="270"/>
      <c r="D13869" s="272"/>
      <c r="E13869" s="247"/>
      <c r="F13869" s="273"/>
      <c r="G13869" s="661"/>
      <c r="H13869" s="662"/>
    </row>
    <row r="13870" spans="1:8" s="240" customFormat="1">
      <c r="A13870" s="270"/>
      <c r="B13870" s="271"/>
      <c r="C13870" s="270"/>
      <c r="D13870" s="272"/>
      <c r="E13870" s="247"/>
      <c r="F13870" s="273"/>
      <c r="G13870" s="661"/>
      <c r="H13870" s="662"/>
    </row>
    <row r="13871" spans="1:8" s="240" customFormat="1">
      <c r="A13871" s="270"/>
      <c r="B13871" s="271"/>
      <c r="C13871" s="270"/>
      <c r="D13871" s="272"/>
      <c r="E13871" s="247"/>
      <c r="F13871" s="273"/>
      <c r="G13871" s="661"/>
      <c r="H13871" s="662"/>
    </row>
    <row r="13872" spans="1:8" s="240" customFormat="1">
      <c r="A13872" s="270"/>
      <c r="B13872" s="271"/>
      <c r="C13872" s="270"/>
      <c r="D13872" s="272"/>
      <c r="E13872" s="247"/>
      <c r="F13872" s="273"/>
      <c r="G13872" s="661"/>
      <c r="H13872" s="662"/>
    </row>
    <row r="13873" spans="1:8" s="240" customFormat="1">
      <c r="A13873" s="270"/>
      <c r="B13873" s="271"/>
      <c r="C13873" s="270"/>
      <c r="D13873" s="272"/>
      <c r="E13873" s="247"/>
      <c r="F13873" s="273"/>
      <c r="G13873" s="661"/>
      <c r="H13873" s="662"/>
    </row>
    <row r="13874" spans="1:8" s="240" customFormat="1">
      <c r="A13874" s="270"/>
      <c r="B13874" s="271"/>
      <c r="C13874" s="270"/>
      <c r="D13874" s="272"/>
      <c r="E13874" s="247"/>
      <c r="F13874" s="273"/>
      <c r="G13874" s="661"/>
      <c r="H13874" s="662"/>
    </row>
    <row r="13875" spans="1:8" s="240" customFormat="1">
      <c r="A13875" s="270"/>
      <c r="B13875" s="271"/>
      <c r="C13875" s="270"/>
      <c r="D13875" s="272"/>
      <c r="E13875" s="247"/>
      <c r="F13875" s="273"/>
      <c r="G13875" s="661"/>
      <c r="H13875" s="662"/>
    </row>
    <row r="13876" spans="1:8" s="240" customFormat="1">
      <c r="A13876" s="270"/>
      <c r="B13876" s="271"/>
      <c r="C13876" s="270"/>
      <c r="D13876" s="272"/>
      <c r="E13876" s="247"/>
      <c r="F13876" s="273"/>
      <c r="G13876" s="661"/>
      <c r="H13876" s="662"/>
    </row>
    <row r="13877" spans="1:8" s="240" customFormat="1">
      <c r="A13877" s="270"/>
      <c r="B13877" s="271"/>
      <c r="C13877" s="270"/>
      <c r="D13877" s="272"/>
      <c r="E13877" s="247"/>
      <c r="F13877" s="273"/>
      <c r="G13877" s="661"/>
      <c r="H13877" s="662"/>
    </row>
    <row r="13878" spans="1:8" s="240" customFormat="1">
      <c r="A13878" s="270"/>
      <c r="B13878" s="271"/>
      <c r="C13878" s="270"/>
      <c r="D13878" s="272"/>
      <c r="E13878" s="247"/>
      <c r="F13878" s="273"/>
      <c r="G13878" s="661"/>
      <c r="H13878" s="662"/>
    </row>
    <row r="13879" spans="1:8" s="240" customFormat="1">
      <c r="A13879" s="270"/>
      <c r="B13879" s="271"/>
      <c r="C13879" s="270"/>
      <c r="D13879" s="272"/>
      <c r="E13879" s="247"/>
      <c r="F13879" s="273"/>
      <c r="G13879" s="661"/>
      <c r="H13879" s="662"/>
    </row>
    <row r="13880" spans="1:8" s="240" customFormat="1">
      <c r="A13880" s="270"/>
      <c r="B13880" s="271"/>
      <c r="C13880" s="270"/>
      <c r="D13880" s="272"/>
      <c r="E13880" s="247"/>
      <c r="F13880" s="273"/>
      <c r="G13880" s="661"/>
      <c r="H13880" s="662"/>
    </row>
    <row r="13881" spans="1:8" s="240" customFormat="1">
      <c r="A13881" s="270"/>
      <c r="B13881" s="271"/>
      <c r="C13881" s="270"/>
      <c r="D13881" s="272"/>
      <c r="E13881" s="247"/>
      <c r="F13881" s="273"/>
      <c r="G13881" s="661"/>
      <c r="H13881" s="662"/>
    </row>
    <row r="13882" spans="1:8" s="240" customFormat="1">
      <c r="A13882" s="270"/>
      <c r="B13882" s="271"/>
      <c r="C13882" s="270"/>
      <c r="D13882" s="272"/>
      <c r="E13882" s="247"/>
      <c r="F13882" s="273"/>
      <c r="G13882" s="661"/>
      <c r="H13882" s="662"/>
    </row>
    <row r="13883" spans="1:8" s="240" customFormat="1">
      <c r="A13883" s="270"/>
      <c r="B13883" s="271"/>
      <c r="C13883" s="270"/>
      <c r="D13883" s="272"/>
      <c r="E13883" s="247"/>
      <c r="F13883" s="273"/>
      <c r="G13883" s="661"/>
      <c r="H13883" s="662"/>
    </row>
    <row r="13884" spans="1:8" s="240" customFormat="1">
      <c r="A13884" s="270"/>
      <c r="B13884" s="271"/>
      <c r="C13884" s="270"/>
      <c r="D13884" s="272"/>
      <c r="E13884" s="247"/>
      <c r="F13884" s="273"/>
      <c r="G13884" s="661"/>
      <c r="H13884" s="662"/>
    </row>
    <row r="13885" spans="1:8" s="240" customFormat="1">
      <c r="A13885" s="270"/>
      <c r="B13885" s="271"/>
      <c r="C13885" s="270"/>
      <c r="D13885" s="272"/>
      <c r="E13885" s="247"/>
      <c r="F13885" s="273"/>
      <c r="G13885" s="661"/>
      <c r="H13885" s="662"/>
    </row>
    <row r="13886" spans="1:8" s="240" customFormat="1">
      <c r="A13886" s="270"/>
      <c r="B13886" s="271"/>
      <c r="C13886" s="270"/>
      <c r="D13886" s="272"/>
      <c r="E13886" s="247"/>
      <c r="F13886" s="273"/>
      <c r="G13886" s="661"/>
      <c r="H13886" s="662"/>
    </row>
    <row r="13887" spans="1:8" s="240" customFormat="1">
      <c r="A13887" s="270"/>
      <c r="B13887" s="271"/>
      <c r="C13887" s="270"/>
      <c r="D13887" s="272"/>
      <c r="E13887" s="247"/>
      <c r="F13887" s="273"/>
      <c r="G13887" s="661"/>
      <c r="H13887" s="662"/>
    </row>
    <row r="13888" spans="1:8" s="240" customFormat="1">
      <c r="A13888" s="270"/>
      <c r="B13888" s="271"/>
      <c r="C13888" s="270"/>
      <c r="D13888" s="272"/>
      <c r="E13888" s="247"/>
      <c r="F13888" s="273"/>
      <c r="G13888" s="661"/>
      <c r="H13888" s="662"/>
    </row>
    <row r="13889" spans="1:8" s="240" customFormat="1">
      <c r="A13889" s="270"/>
      <c r="B13889" s="271"/>
      <c r="C13889" s="270"/>
      <c r="D13889" s="272"/>
      <c r="E13889" s="247"/>
      <c r="F13889" s="273"/>
      <c r="G13889" s="661"/>
      <c r="H13889" s="662"/>
    </row>
    <row r="13890" spans="1:8" s="240" customFormat="1">
      <c r="A13890" s="270"/>
      <c r="B13890" s="271"/>
      <c r="C13890" s="270"/>
      <c r="D13890" s="272"/>
      <c r="E13890" s="247"/>
      <c r="F13890" s="273"/>
      <c r="G13890" s="661"/>
      <c r="H13890" s="662"/>
    </row>
    <row r="13891" spans="1:8" s="240" customFormat="1">
      <c r="A13891" s="270"/>
      <c r="B13891" s="271"/>
      <c r="C13891" s="270"/>
      <c r="D13891" s="272"/>
      <c r="E13891" s="247"/>
      <c r="F13891" s="273"/>
      <c r="G13891" s="661"/>
      <c r="H13891" s="662"/>
    </row>
    <row r="13892" spans="1:8" s="240" customFormat="1">
      <c r="A13892" s="270"/>
      <c r="B13892" s="271"/>
      <c r="C13892" s="270"/>
      <c r="D13892" s="272"/>
      <c r="E13892" s="247"/>
      <c r="F13892" s="273"/>
      <c r="G13892" s="661"/>
      <c r="H13892" s="662"/>
    </row>
    <row r="13893" spans="1:8" s="240" customFormat="1">
      <c r="A13893" s="270"/>
      <c r="B13893" s="271"/>
      <c r="C13893" s="270"/>
      <c r="D13893" s="272"/>
      <c r="E13893" s="247"/>
      <c r="F13893" s="273"/>
      <c r="G13893" s="661"/>
      <c r="H13893" s="662"/>
    </row>
    <row r="13894" spans="1:8" s="240" customFormat="1">
      <c r="A13894" s="270"/>
      <c r="B13894" s="271"/>
      <c r="C13894" s="270"/>
      <c r="D13894" s="272"/>
      <c r="E13894" s="247"/>
      <c r="F13894" s="273"/>
      <c r="G13894" s="661"/>
      <c r="H13894" s="662"/>
    </row>
    <row r="13895" spans="1:8" s="240" customFormat="1">
      <c r="A13895" s="270"/>
      <c r="B13895" s="271"/>
      <c r="C13895" s="270"/>
      <c r="D13895" s="272"/>
      <c r="E13895" s="247"/>
      <c r="F13895" s="273"/>
      <c r="G13895" s="661"/>
      <c r="H13895" s="662"/>
    </row>
    <row r="13896" spans="1:8" s="240" customFormat="1">
      <c r="A13896" s="270"/>
      <c r="B13896" s="271"/>
      <c r="C13896" s="270"/>
      <c r="D13896" s="272"/>
      <c r="E13896" s="247"/>
      <c r="F13896" s="273"/>
      <c r="G13896" s="661"/>
      <c r="H13896" s="662"/>
    </row>
    <row r="13897" spans="1:8" s="240" customFormat="1">
      <c r="A13897" s="270"/>
      <c r="B13897" s="271"/>
      <c r="C13897" s="270"/>
      <c r="D13897" s="272"/>
      <c r="E13897" s="247"/>
      <c r="F13897" s="273"/>
      <c r="G13897" s="661"/>
      <c r="H13897" s="662"/>
    </row>
    <row r="13898" spans="1:8" s="240" customFormat="1">
      <c r="A13898" s="270"/>
      <c r="B13898" s="271"/>
      <c r="C13898" s="270"/>
      <c r="D13898" s="272"/>
      <c r="E13898" s="247"/>
      <c r="F13898" s="273"/>
      <c r="G13898" s="661"/>
      <c r="H13898" s="662"/>
    </row>
    <row r="13899" spans="1:8" s="240" customFormat="1">
      <c r="A13899" s="270"/>
      <c r="B13899" s="271"/>
      <c r="C13899" s="270"/>
      <c r="D13899" s="272"/>
      <c r="E13899" s="247"/>
      <c r="F13899" s="273"/>
      <c r="G13899" s="661"/>
      <c r="H13899" s="662"/>
    </row>
    <row r="13900" spans="1:8" s="240" customFormat="1">
      <c r="A13900" s="270"/>
      <c r="B13900" s="271"/>
      <c r="C13900" s="270"/>
      <c r="D13900" s="272"/>
      <c r="E13900" s="247"/>
      <c r="F13900" s="273"/>
      <c r="G13900" s="661"/>
      <c r="H13900" s="662"/>
    </row>
    <row r="13901" spans="1:8" s="240" customFormat="1">
      <c r="A13901" s="270"/>
      <c r="B13901" s="271"/>
      <c r="C13901" s="270"/>
      <c r="D13901" s="272"/>
      <c r="E13901" s="247"/>
      <c r="F13901" s="273"/>
      <c r="G13901" s="661"/>
      <c r="H13901" s="662"/>
    </row>
    <row r="13902" spans="1:8" s="240" customFormat="1">
      <c r="A13902" s="270"/>
      <c r="B13902" s="271"/>
      <c r="C13902" s="270"/>
      <c r="D13902" s="272"/>
      <c r="E13902" s="247"/>
      <c r="F13902" s="273"/>
      <c r="G13902" s="661"/>
      <c r="H13902" s="662"/>
    </row>
    <row r="13903" spans="1:8" s="240" customFormat="1">
      <c r="A13903" s="270"/>
      <c r="B13903" s="271"/>
      <c r="C13903" s="270"/>
      <c r="D13903" s="272"/>
      <c r="E13903" s="247"/>
      <c r="F13903" s="273"/>
      <c r="G13903" s="661"/>
      <c r="H13903" s="662"/>
    </row>
    <row r="13904" spans="1:8" s="240" customFormat="1">
      <c r="A13904" s="270"/>
      <c r="B13904" s="271"/>
      <c r="C13904" s="270"/>
      <c r="D13904" s="272"/>
      <c r="E13904" s="247"/>
      <c r="F13904" s="273"/>
      <c r="G13904" s="661"/>
      <c r="H13904" s="662"/>
    </row>
    <row r="13905" spans="1:8" s="240" customFormat="1">
      <c r="A13905" s="270"/>
      <c r="B13905" s="271"/>
      <c r="C13905" s="270"/>
      <c r="D13905" s="272"/>
      <c r="E13905" s="247"/>
      <c r="F13905" s="273"/>
      <c r="G13905" s="661"/>
      <c r="H13905" s="662"/>
    </row>
    <row r="13906" spans="1:8" s="240" customFormat="1">
      <c r="A13906" s="270"/>
      <c r="B13906" s="271"/>
      <c r="C13906" s="270"/>
      <c r="D13906" s="272"/>
      <c r="E13906" s="247"/>
      <c r="F13906" s="273"/>
      <c r="G13906" s="661"/>
      <c r="H13906" s="662"/>
    </row>
    <row r="13907" spans="1:8" s="240" customFormat="1">
      <c r="A13907" s="270"/>
      <c r="B13907" s="271"/>
      <c r="C13907" s="270"/>
      <c r="D13907" s="272"/>
      <c r="E13907" s="247"/>
      <c r="F13907" s="273"/>
      <c r="G13907" s="661"/>
      <c r="H13907" s="662"/>
    </row>
    <row r="13908" spans="1:8" s="240" customFormat="1">
      <c r="A13908" s="270"/>
      <c r="B13908" s="271"/>
      <c r="C13908" s="270"/>
      <c r="D13908" s="272"/>
      <c r="E13908" s="247"/>
      <c r="F13908" s="273"/>
      <c r="G13908" s="661"/>
      <c r="H13908" s="662"/>
    </row>
    <row r="13909" spans="1:8" s="240" customFormat="1">
      <c r="A13909" s="270"/>
      <c r="B13909" s="271"/>
      <c r="C13909" s="270"/>
      <c r="D13909" s="272"/>
      <c r="E13909" s="247"/>
      <c r="F13909" s="273"/>
      <c r="G13909" s="661"/>
      <c r="H13909" s="662"/>
    </row>
    <row r="13910" spans="1:8" s="240" customFormat="1">
      <c r="A13910" s="270"/>
      <c r="B13910" s="271"/>
      <c r="C13910" s="270"/>
      <c r="D13910" s="272"/>
      <c r="E13910" s="247"/>
      <c r="F13910" s="273"/>
      <c r="G13910" s="661"/>
      <c r="H13910" s="662"/>
    </row>
    <row r="13911" spans="1:8" s="240" customFormat="1">
      <c r="A13911" s="270"/>
      <c r="B13911" s="271"/>
      <c r="C13911" s="270"/>
      <c r="D13911" s="272"/>
      <c r="E13911" s="247"/>
      <c r="F13911" s="273"/>
      <c r="G13911" s="661"/>
      <c r="H13911" s="662"/>
    </row>
    <row r="13912" spans="1:8" s="240" customFormat="1">
      <c r="A13912" s="270"/>
      <c r="B13912" s="271"/>
      <c r="C13912" s="270"/>
      <c r="D13912" s="272"/>
      <c r="E13912" s="247"/>
      <c r="F13912" s="273"/>
      <c r="G13912" s="661"/>
      <c r="H13912" s="662"/>
    </row>
    <row r="13913" spans="1:8" s="240" customFormat="1">
      <c r="A13913" s="270"/>
      <c r="B13913" s="271"/>
      <c r="C13913" s="270"/>
      <c r="D13913" s="272"/>
      <c r="E13913" s="247"/>
      <c r="F13913" s="273"/>
      <c r="G13913" s="661"/>
      <c r="H13913" s="662"/>
    </row>
    <row r="13914" spans="1:8" s="240" customFormat="1">
      <c r="A13914" s="270"/>
      <c r="B13914" s="271"/>
      <c r="C13914" s="270"/>
      <c r="D13914" s="272"/>
      <c r="E13914" s="247"/>
      <c r="F13914" s="273"/>
      <c r="G13914" s="661"/>
      <c r="H13914" s="662"/>
    </row>
    <row r="13915" spans="1:8" s="240" customFormat="1">
      <c r="A13915" s="270"/>
      <c r="B13915" s="271"/>
      <c r="C13915" s="270"/>
      <c r="D13915" s="272"/>
      <c r="E13915" s="247"/>
      <c r="F13915" s="273"/>
      <c r="G13915" s="661"/>
      <c r="H13915" s="662"/>
    </row>
    <row r="13916" spans="1:8" s="240" customFormat="1">
      <c r="A13916" s="270"/>
      <c r="B13916" s="271"/>
      <c r="C13916" s="270"/>
      <c r="D13916" s="272"/>
      <c r="E13916" s="247"/>
      <c r="F13916" s="273"/>
      <c r="G13916" s="661"/>
      <c r="H13916" s="662"/>
    </row>
    <row r="13917" spans="1:8" s="240" customFormat="1">
      <c r="A13917" s="270"/>
      <c r="B13917" s="271"/>
      <c r="C13917" s="270"/>
      <c r="D13917" s="272"/>
      <c r="E13917" s="247"/>
      <c r="F13917" s="273"/>
      <c r="G13917" s="661"/>
      <c r="H13917" s="662"/>
    </row>
    <row r="13918" spans="1:8" s="240" customFormat="1">
      <c r="A13918" s="270"/>
      <c r="B13918" s="271"/>
      <c r="C13918" s="270"/>
      <c r="D13918" s="272"/>
      <c r="E13918" s="247"/>
      <c r="F13918" s="273"/>
      <c r="G13918" s="661"/>
      <c r="H13918" s="662"/>
    </row>
    <row r="13919" spans="1:8" s="240" customFormat="1">
      <c r="A13919" s="270"/>
      <c r="B13919" s="271"/>
      <c r="C13919" s="270"/>
      <c r="D13919" s="272"/>
      <c r="E13919" s="247"/>
      <c r="F13919" s="273"/>
      <c r="G13919" s="661"/>
      <c r="H13919" s="662"/>
    </row>
    <row r="13920" spans="1:8" s="240" customFormat="1">
      <c r="A13920" s="270"/>
      <c r="B13920" s="271"/>
      <c r="C13920" s="270"/>
      <c r="D13920" s="272"/>
      <c r="E13920" s="247"/>
      <c r="F13920" s="273"/>
      <c r="G13920" s="661"/>
      <c r="H13920" s="662"/>
    </row>
    <row r="13921" spans="1:8" s="240" customFormat="1">
      <c r="A13921" s="270"/>
      <c r="B13921" s="271"/>
      <c r="C13921" s="270"/>
      <c r="D13921" s="272"/>
      <c r="E13921" s="247"/>
      <c r="F13921" s="273"/>
      <c r="G13921" s="661"/>
      <c r="H13921" s="662"/>
    </row>
    <row r="13922" spans="1:8" s="240" customFormat="1">
      <c r="A13922" s="270"/>
      <c r="B13922" s="271"/>
      <c r="C13922" s="270"/>
      <c r="D13922" s="272"/>
      <c r="E13922" s="247"/>
      <c r="F13922" s="273"/>
      <c r="G13922" s="661"/>
      <c r="H13922" s="662"/>
    </row>
    <row r="13923" spans="1:8" s="240" customFormat="1">
      <c r="A13923" s="270"/>
      <c r="B13923" s="271"/>
      <c r="C13923" s="270"/>
      <c r="D13923" s="272"/>
      <c r="E13923" s="247"/>
      <c r="F13923" s="273"/>
      <c r="G13923" s="661"/>
      <c r="H13923" s="662"/>
    </row>
    <row r="13924" spans="1:8" s="240" customFormat="1">
      <c r="A13924" s="270"/>
      <c r="B13924" s="271"/>
      <c r="C13924" s="270"/>
      <c r="D13924" s="272"/>
      <c r="E13924" s="247"/>
      <c r="F13924" s="273"/>
      <c r="G13924" s="661"/>
      <c r="H13924" s="662"/>
    </row>
    <row r="13925" spans="1:8" s="240" customFormat="1">
      <c r="A13925" s="270"/>
      <c r="B13925" s="271"/>
      <c r="C13925" s="270"/>
      <c r="D13925" s="272"/>
      <c r="E13925" s="247"/>
      <c r="F13925" s="273"/>
      <c r="G13925" s="661"/>
      <c r="H13925" s="662"/>
    </row>
    <row r="13926" spans="1:8" s="240" customFormat="1">
      <c r="A13926" s="270"/>
      <c r="B13926" s="271"/>
      <c r="C13926" s="270"/>
      <c r="D13926" s="272"/>
      <c r="E13926" s="247"/>
      <c r="F13926" s="273"/>
      <c r="G13926" s="661"/>
      <c r="H13926" s="662"/>
    </row>
    <row r="13927" spans="1:8" s="240" customFormat="1">
      <c r="A13927" s="270"/>
      <c r="B13927" s="271"/>
      <c r="C13927" s="270"/>
      <c r="D13927" s="272"/>
      <c r="E13927" s="247"/>
      <c r="F13927" s="273"/>
      <c r="G13927" s="661"/>
      <c r="H13927" s="662"/>
    </row>
    <row r="13928" spans="1:8" s="240" customFormat="1">
      <c r="A13928" s="270"/>
      <c r="B13928" s="271"/>
      <c r="C13928" s="270"/>
      <c r="D13928" s="272"/>
      <c r="E13928" s="247"/>
      <c r="F13928" s="273"/>
      <c r="G13928" s="661"/>
      <c r="H13928" s="662"/>
    </row>
    <row r="13929" spans="1:8" s="240" customFormat="1">
      <c r="A13929" s="270"/>
      <c r="B13929" s="271"/>
      <c r="C13929" s="270"/>
      <c r="D13929" s="272"/>
      <c r="E13929" s="247"/>
      <c r="F13929" s="273"/>
      <c r="G13929" s="661"/>
      <c r="H13929" s="662"/>
    </row>
    <row r="13930" spans="1:8" s="240" customFormat="1">
      <c r="A13930" s="270"/>
      <c r="B13930" s="271"/>
      <c r="C13930" s="270"/>
      <c r="D13930" s="272"/>
      <c r="E13930" s="247"/>
      <c r="F13930" s="273"/>
      <c r="G13930" s="661"/>
      <c r="H13930" s="662"/>
    </row>
    <row r="13931" spans="1:8" s="240" customFormat="1">
      <c r="A13931" s="270"/>
      <c r="B13931" s="271"/>
      <c r="C13931" s="270"/>
      <c r="D13931" s="272"/>
      <c r="E13931" s="247"/>
      <c r="F13931" s="273"/>
      <c r="G13931" s="661"/>
      <c r="H13931" s="662"/>
    </row>
    <row r="13932" spans="1:8" s="240" customFormat="1">
      <c r="A13932" s="270"/>
      <c r="B13932" s="271"/>
      <c r="C13932" s="270"/>
      <c r="D13932" s="272"/>
      <c r="E13932" s="247"/>
      <c r="F13932" s="273"/>
      <c r="G13932" s="661"/>
      <c r="H13932" s="662"/>
    </row>
    <row r="13933" spans="1:8" s="240" customFormat="1">
      <c r="A13933" s="270"/>
      <c r="B13933" s="271"/>
      <c r="C13933" s="270"/>
      <c r="D13933" s="272"/>
      <c r="E13933" s="247"/>
      <c r="F13933" s="273"/>
      <c r="G13933" s="661"/>
      <c r="H13933" s="662"/>
    </row>
    <row r="13934" spans="1:8" s="240" customFormat="1">
      <c r="A13934" s="270"/>
      <c r="B13934" s="271"/>
      <c r="C13934" s="270"/>
      <c r="D13934" s="272"/>
      <c r="E13934" s="247"/>
      <c r="F13934" s="273"/>
      <c r="G13934" s="661"/>
      <c r="H13934" s="662"/>
    </row>
    <row r="13935" spans="1:8" s="240" customFormat="1">
      <c r="A13935" s="270"/>
      <c r="B13935" s="271"/>
      <c r="C13935" s="270"/>
      <c r="D13935" s="272"/>
      <c r="E13935" s="247"/>
      <c r="F13935" s="273"/>
      <c r="G13935" s="661"/>
      <c r="H13935" s="662"/>
    </row>
    <row r="13936" spans="1:8" s="240" customFormat="1">
      <c r="A13936" s="270"/>
      <c r="B13936" s="271"/>
      <c r="C13936" s="270"/>
      <c r="D13936" s="272"/>
      <c r="E13936" s="247"/>
      <c r="F13936" s="273"/>
      <c r="G13936" s="661"/>
      <c r="H13936" s="662"/>
    </row>
    <row r="13937" spans="1:8" s="240" customFormat="1">
      <c r="A13937" s="270"/>
      <c r="B13937" s="271"/>
      <c r="C13937" s="270"/>
      <c r="D13937" s="272"/>
      <c r="E13937" s="247"/>
      <c r="F13937" s="273"/>
      <c r="G13937" s="661"/>
      <c r="H13937" s="662"/>
    </row>
    <row r="13938" spans="1:8" s="240" customFormat="1">
      <c r="A13938" s="270"/>
      <c r="B13938" s="271"/>
      <c r="C13938" s="270"/>
      <c r="D13938" s="272"/>
      <c r="E13938" s="247"/>
      <c r="F13938" s="273"/>
      <c r="G13938" s="661"/>
      <c r="H13938" s="662"/>
    </row>
    <row r="13939" spans="1:8" s="240" customFormat="1">
      <c r="A13939" s="270"/>
      <c r="B13939" s="271"/>
      <c r="C13939" s="270"/>
      <c r="D13939" s="272"/>
      <c r="E13939" s="247"/>
      <c r="F13939" s="273"/>
      <c r="G13939" s="661"/>
      <c r="H13939" s="662"/>
    </row>
    <row r="13940" spans="1:8" s="240" customFormat="1">
      <c r="A13940" s="270"/>
      <c r="B13940" s="271"/>
      <c r="C13940" s="270"/>
      <c r="D13940" s="272"/>
      <c r="E13940" s="247"/>
      <c r="F13940" s="273"/>
      <c r="G13940" s="661"/>
      <c r="H13940" s="662"/>
    </row>
    <row r="13941" spans="1:8" s="240" customFormat="1">
      <c r="A13941" s="270"/>
      <c r="B13941" s="271"/>
      <c r="C13941" s="270"/>
      <c r="D13941" s="272"/>
      <c r="E13941" s="247"/>
      <c r="F13941" s="273"/>
      <c r="G13941" s="661"/>
      <c r="H13941" s="662"/>
    </row>
    <row r="13942" spans="1:8" s="240" customFormat="1">
      <c r="A13942" s="270"/>
      <c r="B13942" s="271"/>
      <c r="C13942" s="270"/>
      <c r="D13942" s="272"/>
      <c r="E13942" s="247"/>
      <c r="F13942" s="273"/>
      <c r="G13942" s="661"/>
      <c r="H13942" s="662"/>
    </row>
    <row r="13943" spans="1:8" s="240" customFormat="1">
      <c r="A13943" s="270"/>
      <c r="B13943" s="271"/>
      <c r="C13943" s="270"/>
      <c r="D13943" s="272"/>
      <c r="E13943" s="247"/>
      <c r="F13943" s="273"/>
      <c r="G13943" s="661"/>
      <c r="H13943" s="662"/>
    </row>
    <row r="13944" spans="1:8" s="240" customFormat="1">
      <c r="A13944" s="270"/>
      <c r="B13944" s="271"/>
      <c r="C13944" s="270"/>
      <c r="D13944" s="272"/>
      <c r="E13944" s="247"/>
      <c r="F13944" s="273"/>
      <c r="G13944" s="661"/>
      <c r="H13944" s="662"/>
    </row>
    <row r="13945" spans="1:8" s="240" customFormat="1">
      <c r="A13945" s="270"/>
      <c r="B13945" s="271"/>
      <c r="C13945" s="270"/>
      <c r="D13945" s="272"/>
      <c r="E13945" s="247"/>
      <c r="F13945" s="273"/>
      <c r="G13945" s="661"/>
      <c r="H13945" s="662"/>
    </row>
    <row r="13946" spans="1:8" s="240" customFormat="1">
      <c r="A13946" s="270"/>
      <c r="B13946" s="271"/>
      <c r="C13946" s="270"/>
      <c r="D13946" s="272"/>
      <c r="E13946" s="247"/>
      <c r="F13946" s="273"/>
      <c r="G13946" s="661"/>
      <c r="H13946" s="662"/>
    </row>
    <row r="13947" spans="1:8" s="240" customFormat="1">
      <c r="A13947" s="270"/>
      <c r="B13947" s="271"/>
      <c r="C13947" s="270"/>
      <c r="D13947" s="272"/>
      <c r="E13947" s="247"/>
      <c r="F13947" s="273"/>
      <c r="G13947" s="661"/>
      <c r="H13947" s="662"/>
    </row>
    <row r="13948" spans="1:8" s="240" customFormat="1">
      <c r="A13948" s="270"/>
      <c r="B13948" s="271"/>
      <c r="C13948" s="270"/>
      <c r="D13948" s="272"/>
      <c r="E13948" s="247"/>
      <c r="F13948" s="273"/>
      <c r="G13948" s="661"/>
      <c r="H13948" s="662"/>
    </row>
    <row r="13949" spans="1:8" s="240" customFormat="1">
      <c r="A13949" s="270"/>
      <c r="B13949" s="271"/>
      <c r="C13949" s="270"/>
      <c r="D13949" s="272"/>
      <c r="E13949" s="247"/>
      <c r="F13949" s="273"/>
      <c r="G13949" s="661"/>
      <c r="H13949" s="662"/>
    </row>
    <row r="13950" spans="1:8" s="240" customFormat="1">
      <c r="A13950" s="270"/>
      <c r="B13950" s="271"/>
      <c r="C13950" s="270"/>
      <c r="D13950" s="272"/>
      <c r="E13950" s="247"/>
      <c r="F13950" s="273"/>
      <c r="G13950" s="661"/>
      <c r="H13950" s="662"/>
    </row>
    <row r="13951" spans="1:8" s="240" customFormat="1">
      <c r="A13951" s="270"/>
      <c r="B13951" s="271"/>
      <c r="C13951" s="270"/>
      <c r="D13951" s="272"/>
      <c r="E13951" s="247"/>
      <c r="F13951" s="273"/>
      <c r="G13951" s="661"/>
      <c r="H13951" s="662"/>
    </row>
    <row r="13952" spans="1:8" s="240" customFormat="1">
      <c r="A13952" s="270"/>
      <c r="B13952" s="271"/>
      <c r="C13952" s="270"/>
      <c r="D13952" s="272"/>
      <c r="E13952" s="247"/>
      <c r="F13952" s="273"/>
      <c r="G13952" s="661"/>
      <c r="H13952" s="662"/>
    </row>
    <row r="13953" spans="1:8" s="240" customFormat="1">
      <c r="A13953" s="270"/>
      <c r="B13953" s="271"/>
      <c r="C13953" s="270"/>
      <c r="D13953" s="272"/>
      <c r="E13953" s="247"/>
      <c r="F13953" s="273"/>
      <c r="G13953" s="661"/>
      <c r="H13953" s="662"/>
    </row>
    <row r="13954" spans="1:8" s="240" customFormat="1">
      <c r="A13954" s="270"/>
      <c r="B13954" s="271"/>
      <c r="C13954" s="270"/>
      <c r="D13954" s="272"/>
      <c r="E13954" s="247"/>
      <c r="F13954" s="273"/>
      <c r="G13954" s="661"/>
      <c r="H13954" s="662"/>
    </row>
    <row r="13955" spans="1:8" s="240" customFormat="1">
      <c r="A13955" s="270"/>
      <c r="B13955" s="271"/>
      <c r="C13955" s="270"/>
      <c r="D13955" s="272"/>
      <c r="E13955" s="247"/>
      <c r="F13955" s="273"/>
      <c r="G13955" s="661"/>
      <c r="H13955" s="662"/>
    </row>
    <row r="13956" spans="1:8" s="240" customFormat="1">
      <c r="A13956" s="270"/>
      <c r="B13956" s="271"/>
      <c r="C13956" s="270"/>
      <c r="D13956" s="272"/>
      <c r="E13956" s="247"/>
      <c r="F13956" s="273"/>
      <c r="G13956" s="661"/>
      <c r="H13956" s="662"/>
    </row>
    <row r="13957" spans="1:8" s="240" customFormat="1">
      <c r="A13957" s="270"/>
      <c r="B13957" s="271"/>
      <c r="C13957" s="270"/>
      <c r="D13957" s="272"/>
      <c r="E13957" s="247"/>
      <c r="F13957" s="273"/>
      <c r="G13957" s="661"/>
      <c r="H13957" s="662"/>
    </row>
    <row r="13958" spans="1:8" s="240" customFormat="1">
      <c r="A13958" s="270"/>
      <c r="B13958" s="271"/>
      <c r="C13958" s="270"/>
      <c r="D13958" s="272"/>
      <c r="E13958" s="247"/>
      <c r="F13958" s="273"/>
      <c r="G13958" s="661"/>
      <c r="H13958" s="662"/>
    </row>
    <row r="13959" spans="1:8" s="240" customFormat="1">
      <c r="A13959" s="270"/>
      <c r="B13959" s="271"/>
      <c r="C13959" s="270"/>
      <c r="D13959" s="272"/>
      <c r="E13959" s="247"/>
      <c r="F13959" s="273"/>
      <c r="G13959" s="661"/>
      <c r="H13959" s="662"/>
    </row>
    <row r="13960" spans="1:8" s="240" customFormat="1">
      <c r="A13960" s="270"/>
      <c r="B13960" s="271"/>
      <c r="C13960" s="270"/>
      <c r="D13960" s="272"/>
      <c r="E13960" s="247"/>
      <c r="F13960" s="273"/>
      <c r="G13960" s="661"/>
      <c r="H13960" s="662"/>
    </row>
    <row r="13961" spans="1:8" s="240" customFormat="1">
      <c r="A13961" s="270"/>
      <c r="B13961" s="271"/>
      <c r="C13961" s="270"/>
      <c r="D13961" s="272"/>
      <c r="E13961" s="247"/>
      <c r="F13961" s="273"/>
      <c r="G13961" s="661"/>
      <c r="H13961" s="662"/>
    </row>
    <row r="13962" spans="1:8" s="240" customFormat="1">
      <c r="A13962" s="270"/>
      <c r="B13962" s="271"/>
      <c r="C13962" s="270"/>
      <c r="D13962" s="272"/>
      <c r="E13962" s="247"/>
      <c r="F13962" s="273"/>
      <c r="G13962" s="661"/>
      <c r="H13962" s="662"/>
    </row>
    <row r="13963" spans="1:8" s="240" customFormat="1">
      <c r="A13963" s="270"/>
      <c r="B13963" s="271"/>
      <c r="C13963" s="270"/>
      <c r="D13963" s="272"/>
      <c r="E13963" s="247"/>
      <c r="F13963" s="273"/>
      <c r="G13963" s="661"/>
      <c r="H13963" s="662"/>
    </row>
    <row r="13964" spans="1:8" s="240" customFormat="1">
      <c r="A13964" s="270"/>
      <c r="B13964" s="271"/>
      <c r="C13964" s="270"/>
      <c r="D13964" s="272"/>
      <c r="E13964" s="247"/>
      <c r="F13964" s="273"/>
      <c r="G13964" s="661"/>
      <c r="H13964" s="662"/>
    </row>
    <row r="13965" spans="1:8" s="240" customFormat="1">
      <c r="A13965" s="270"/>
      <c r="B13965" s="271"/>
      <c r="C13965" s="270"/>
      <c r="D13965" s="272"/>
      <c r="E13965" s="247"/>
      <c r="F13965" s="273"/>
      <c r="G13965" s="661"/>
      <c r="H13965" s="662"/>
    </row>
    <row r="13966" spans="1:8" s="240" customFormat="1">
      <c r="A13966" s="270"/>
      <c r="B13966" s="271"/>
      <c r="C13966" s="270"/>
      <c r="D13966" s="272"/>
      <c r="E13966" s="247"/>
      <c r="F13966" s="273"/>
      <c r="G13966" s="661"/>
      <c r="H13966" s="662"/>
    </row>
    <row r="13967" spans="1:8" s="240" customFormat="1">
      <c r="A13967" s="270"/>
      <c r="B13967" s="271"/>
      <c r="C13967" s="270"/>
      <c r="D13967" s="272"/>
      <c r="E13967" s="247"/>
      <c r="F13967" s="273"/>
      <c r="G13967" s="661"/>
      <c r="H13967" s="662"/>
    </row>
    <row r="13968" spans="1:8" s="240" customFormat="1">
      <c r="A13968" s="270"/>
      <c r="B13968" s="271"/>
      <c r="C13968" s="270"/>
      <c r="D13968" s="272"/>
      <c r="E13968" s="247"/>
      <c r="F13968" s="273"/>
      <c r="G13968" s="661"/>
      <c r="H13968" s="662"/>
    </row>
    <row r="13969" spans="1:8" s="240" customFormat="1">
      <c r="A13969" s="270"/>
      <c r="B13969" s="271"/>
      <c r="C13969" s="270"/>
      <c r="D13969" s="272"/>
      <c r="E13969" s="247"/>
      <c r="F13969" s="273"/>
      <c r="G13969" s="661"/>
      <c r="H13969" s="662"/>
    </row>
    <row r="13970" spans="1:8" s="240" customFormat="1">
      <c r="A13970" s="270"/>
      <c r="B13970" s="271"/>
      <c r="C13970" s="270"/>
      <c r="D13970" s="272"/>
      <c r="E13970" s="247"/>
      <c r="F13970" s="273"/>
      <c r="G13970" s="661"/>
      <c r="H13970" s="662"/>
    </row>
    <row r="13971" spans="1:8" s="240" customFormat="1">
      <c r="A13971" s="270"/>
      <c r="B13971" s="271"/>
      <c r="C13971" s="270"/>
      <c r="D13971" s="272"/>
      <c r="E13971" s="247"/>
      <c r="F13971" s="273"/>
      <c r="G13971" s="661"/>
      <c r="H13971" s="662"/>
    </row>
    <row r="13972" spans="1:8" s="240" customFormat="1">
      <c r="A13972" s="270"/>
      <c r="B13972" s="271"/>
      <c r="C13972" s="270"/>
      <c r="D13972" s="272"/>
      <c r="E13972" s="247"/>
      <c r="F13972" s="273"/>
      <c r="G13972" s="661"/>
      <c r="H13972" s="662"/>
    </row>
    <row r="13973" spans="1:8" s="240" customFormat="1">
      <c r="A13973" s="270"/>
      <c r="B13973" s="271"/>
      <c r="C13973" s="270"/>
      <c r="D13973" s="272"/>
      <c r="E13973" s="247"/>
      <c r="F13973" s="273"/>
      <c r="G13973" s="661"/>
      <c r="H13973" s="662"/>
    </row>
    <row r="13974" spans="1:8" s="240" customFormat="1">
      <c r="A13974" s="270"/>
      <c r="B13974" s="271"/>
      <c r="C13974" s="270"/>
      <c r="D13974" s="272"/>
      <c r="E13974" s="247"/>
      <c r="F13974" s="273"/>
      <c r="G13974" s="661"/>
      <c r="H13974" s="662"/>
    </row>
    <row r="13975" spans="1:8" s="240" customFormat="1">
      <c r="A13975" s="270"/>
      <c r="B13975" s="271"/>
      <c r="C13975" s="270"/>
      <c r="D13975" s="272"/>
      <c r="E13975" s="247"/>
      <c r="F13975" s="273"/>
      <c r="G13975" s="661"/>
      <c r="H13975" s="662"/>
    </row>
    <row r="13976" spans="1:8" s="240" customFormat="1">
      <c r="A13976" s="270"/>
      <c r="B13976" s="271"/>
      <c r="C13976" s="270"/>
      <c r="D13976" s="272"/>
      <c r="E13976" s="247"/>
      <c r="F13976" s="273"/>
      <c r="G13976" s="661"/>
      <c r="H13976" s="662"/>
    </row>
    <row r="13977" spans="1:8" s="240" customFormat="1">
      <c r="A13977" s="270"/>
      <c r="B13977" s="271"/>
      <c r="C13977" s="270"/>
      <c r="D13977" s="272"/>
      <c r="E13977" s="247"/>
      <c r="F13977" s="273"/>
      <c r="G13977" s="661"/>
      <c r="H13977" s="662"/>
    </row>
    <row r="13978" spans="1:8" s="240" customFormat="1">
      <c r="A13978" s="270"/>
      <c r="B13978" s="271"/>
      <c r="C13978" s="270"/>
      <c r="D13978" s="272"/>
      <c r="E13978" s="247"/>
      <c r="F13978" s="273"/>
      <c r="G13978" s="661"/>
      <c r="H13978" s="662"/>
    </row>
    <row r="13979" spans="1:8" s="240" customFormat="1">
      <c r="A13979" s="270"/>
      <c r="B13979" s="271"/>
      <c r="C13979" s="270"/>
      <c r="D13979" s="272"/>
      <c r="E13979" s="247"/>
      <c r="F13979" s="273"/>
      <c r="G13979" s="661"/>
      <c r="H13979" s="662"/>
    </row>
    <row r="13980" spans="1:8" s="240" customFormat="1">
      <c r="A13980" s="270"/>
      <c r="B13980" s="271"/>
      <c r="C13980" s="270"/>
      <c r="D13980" s="272"/>
      <c r="E13980" s="247"/>
      <c r="F13980" s="273"/>
      <c r="G13980" s="661"/>
      <c r="H13980" s="662"/>
    </row>
    <row r="13981" spans="1:8" s="240" customFormat="1">
      <c r="A13981" s="270"/>
      <c r="B13981" s="271"/>
      <c r="C13981" s="270"/>
      <c r="D13981" s="272"/>
      <c r="E13981" s="247"/>
      <c r="F13981" s="273"/>
      <c r="G13981" s="661"/>
      <c r="H13981" s="662"/>
    </row>
    <row r="13982" spans="1:8" s="240" customFormat="1">
      <c r="A13982" s="270"/>
      <c r="B13982" s="271"/>
      <c r="C13982" s="270"/>
      <c r="D13982" s="272"/>
      <c r="E13982" s="247"/>
      <c r="F13982" s="273"/>
      <c r="G13982" s="661"/>
      <c r="H13982" s="662"/>
    </row>
    <row r="13983" spans="1:8" s="240" customFormat="1">
      <c r="A13983" s="270"/>
      <c r="B13983" s="271"/>
      <c r="C13983" s="270"/>
      <c r="D13983" s="272"/>
      <c r="E13983" s="247"/>
      <c r="F13983" s="273"/>
      <c r="G13983" s="661"/>
      <c r="H13983" s="662"/>
    </row>
    <row r="13984" spans="1:8" s="240" customFormat="1">
      <c r="A13984" s="270"/>
      <c r="B13984" s="271"/>
      <c r="C13984" s="270"/>
      <c r="D13984" s="272"/>
      <c r="E13984" s="247"/>
      <c r="F13984" s="273"/>
      <c r="G13984" s="661"/>
      <c r="H13984" s="662"/>
    </row>
    <row r="13985" spans="1:8" s="240" customFormat="1">
      <c r="A13985" s="270"/>
      <c r="B13985" s="271"/>
      <c r="C13985" s="270"/>
      <c r="D13985" s="272"/>
      <c r="E13985" s="247"/>
      <c r="F13985" s="273"/>
      <c r="G13985" s="661"/>
      <c r="H13985" s="662"/>
    </row>
    <row r="13986" spans="1:8" s="240" customFormat="1">
      <c r="A13986" s="270"/>
      <c r="B13986" s="271"/>
      <c r="C13986" s="270"/>
      <c r="D13986" s="272"/>
      <c r="E13986" s="247"/>
      <c r="F13986" s="273"/>
      <c r="G13986" s="661"/>
      <c r="H13986" s="662"/>
    </row>
    <row r="13987" spans="1:8" s="240" customFormat="1">
      <c r="A13987" s="270"/>
      <c r="B13987" s="271"/>
      <c r="C13987" s="270"/>
      <c r="D13987" s="272"/>
      <c r="E13987" s="247"/>
      <c r="F13987" s="273"/>
      <c r="G13987" s="661"/>
      <c r="H13987" s="662"/>
    </row>
    <row r="13988" spans="1:8" s="240" customFormat="1">
      <c r="A13988" s="270"/>
      <c r="B13988" s="271"/>
      <c r="C13988" s="270"/>
      <c r="D13988" s="272"/>
      <c r="E13988" s="247"/>
      <c r="F13988" s="273"/>
      <c r="G13988" s="661"/>
      <c r="H13988" s="662"/>
    </row>
    <row r="13989" spans="1:8" s="240" customFormat="1">
      <c r="A13989" s="270"/>
      <c r="B13989" s="271"/>
      <c r="C13989" s="270"/>
      <c r="D13989" s="272"/>
      <c r="E13989" s="247"/>
      <c r="F13989" s="273"/>
      <c r="G13989" s="661"/>
      <c r="H13989" s="662"/>
    </row>
    <row r="13990" spans="1:8" s="240" customFormat="1">
      <c r="A13990" s="270"/>
      <c r="B13990" s="271"/>
      <c r="C13990" s="270"/>
      <c r="D13990" s="272"/>
      <c r="E13990" s="247"/>
      <c r="F13990" s="273"/>
      <c r="G13990" s="661"/>
      <c r="H13990" s="662"/>
    </row>
    <row r="13991" spans="1:8" s="240" customFormat="1">
      <c r="A13991" s="270"/>
      <c r="B13991" s="271"/>
      <c r="C13991" s="270"/>
      <c r="D13991" s="272"/>
      <c r="E13991" s="247"/>
      <c r="F13991" s="273"/>
      <c r="G13991" s="661"/>
      <c r="H13991" s="662"/>
    </row>
    <row r="13992" spans="1:8" s="240" customFormat="1">
      <c r="A13992" s="270"/>
      <c r="B13992" s="271"/>
      <c r="C13992" s="270"/>
      <c r="D13992" s="272"/>
      <c r="E13992" s="247"/>
      <c r="F13992" s="273"/>
      <c r="G13992" s="661"/>
      <c r="H13992" s="662"/>
    </row>
    <row r="13993" spans="1:8" s="240" customFormat="1">
      <c r="A13993" s="270"/>
      <c r="B13993" s="271"/>
      <c r="C13993" s="270"/>
      <c r="D13993" s="272"/>
      <c r="E13993" s="247"/>
      <c r="F13993" s="273"/>
      <c r="G13993" s="661"/>
      <c r="H13993" s="662"/>
    </row>
    <row r="13994" spans="1:8" s="240" customFormat="1">
      <c r="A13994" s="270"/>
      <c r="B13994" s="271"/>
      <c r="C13994" s="270"/>
      <c r="D13994" s="272"/>
      <c r="E13994" s="247"/>
      <c r="F13994" s="273"/>
      <c r="G13994" s="661"/>
      <c r="H13994" s="662"/>
    </row>
    <row r="13995" spans="1:8" s="240" customFormat="1">
      <c r="A13995" s="270"/>
      <c r="B13995" s="271"/>
      <c r="C13995" s="270"/>
      <c r="D13995" s="272"/>
      <c r="E13995" s="247"/>
      <c r="F13995" s="273"/>
      <c r="G13995" s="661"/>
      <c r="H13995" s="662"/>
    </row>
    <row r="13996" spans="1:8" s="240" customFormat="1">
      <c r="A13996" s="270"/>
      <c r="B13996" s="271"/>
      <c r="C13996" s="270"/>
      <c r="D13996" s="272"/>
      <c r="E13996" s="247"/>
      <c r="F13996" s="273"/>
      <c r="G13996" s="661"/>
      <c r="H13996" s="662"/>
    </row>
    <row r="13997" spans="1:8" s="240" customFormat="1">
      <c r="A13997" s="270"/>
      <c r="B13997" s="271"/>
      <c r="C13997" s="270"/>
      <c r="D13997" s="272"/>
      <c r="E13997" s="247"/>
      <c r="F13997" s="273"/>
      <c r="G13997" s="661"/>
      <c r="H13997" s="662"/>
    </row>
    <row r="13998" spans="1:8" s="240" customFormat="1">
      <c r="A13998" s="270"/>
      <c r="B13998" s="271"/>
      <c r="C13998" s="270"/>
      <c r="D13998" s="272"/>
      <c r="E13998" s="247"/>
      <c r="F13998" s="273"/>
      <c r="G13998" s="661"/>
      <c r="H13998" s="662"/>
    </row>
    <row r="13999" spans="1:8" s="240" customFormat="1">
      <c r="A13999" s="270"/>
      <c r="B13999" s="271"/>
      <c r="C13999" s="270"/>
      <c r="D13999" s="272"/>
      <c r="E13999" s="247"/>
      <c r="F13999" s="273"/>
      <c r="G13999" s="661"/>
      <c r="H13999" s="662"/>
    </row>
    <row r="14000" spans="1:8" s="240" customFormat="1">
      <c r="A14000" s="270"/>
      <c r="B14000" s="271"/>
      <c r="C14000" s="270"/>
      <c r="D14000" s="272"/>
      <c r="E14000" s="247"/>
      <c r="F14000" s="273"/>
      <c r="G14000" s="661"/>
      <c r="H14000" s="662"/>
    </row>
    <row r="14001" spans="1:8" s="240" customFormat="1">
      <c r="A14001" s="270"/>
      <c r="B14001" s="271"/>
      <c r="C14001" s="270"/>
      <c r="D14001" s="272"/>
      <c r="E14001" s="247"/>
      <c r="F14001" s="273"/>
      <c r="G14001" s="661"/>
      <c r="H14001" s="662"/>
    </row>
    <row r="14002" spans="1:8" s="240" customFormat="1">
      <c r="A14002" s="270"/>
      <c r="B14002" s="271"/>
      <c r="C14002" s="270"/>
      <c r="D14002" s="272"/>
      <c r="E14002" s="247"/>
      <c r="F14002" s="273"/>
      <c r="G14002" s="661"/>
      <c r="H14002" s="662"/>
    </row>
    <row r="14003" spans="1:8" s="240" customFormat="1">
      <c r="A14003" s="270"/>
      <c r="B14003" s="271"/>
      <c r="C14003" s="270"/>
      <c r="D14003" s="272"/>
      <c r="E14003" s="247"/>
      <c r="F14003" s="273"/>
      <c r="G14003" s="661"/>
      <c r="H14003" s="662"/>
    </row>
    <row r="14004" spans="1:8" s="240" customFormat="1">
      <c r="A14004" s="270"/>
      <c r="B14004" s="271"/>
      <c r="C14004" s="270"/>
      <c r="D14004" s="272"/>
      <c r="E14004" s="247"/>
      <c r="F14004" s="273"/>
      <c r="G14004" s="661"/>
      <c r="H14004" s="662"/>
    </row>
    <row r="14005" spans="1:8" s="240" customFormat="1">
      <c r="A14005" s="270"/>
      <c r="B14005" s="271"/>
      <c r="C14005" s="270"/>
      <c r="D14005" s="272"/>
      <c r="E14005" s="247"/>
      <c r="F14005" s="273"/>
      <c r="G14005" s="661"/>
      <c r="H14005" s="662"/>
    </row>
    <row r="14006" spans="1:8" s="240" customFormat="1">
      <c r="A14006" s="270"/>
      <c r="B14006" s="271"/>
      <c r="C14006" s="270"/>
      <c r="D14006" s="272"/>
      <c r="E14006" s="247"/>
      <c r="F14006" s="273"/>
      <c r="G14006" s="661"/>
      <c r="H14006" s="662"/>
    </row>
    <row r="14007" spans="1:8" s="240" customFormat="1">
      <c r="A14007" s="270"/>
      <c r="B14007" s="271"/>
      <c r="C14007" s="270"/>
      <c r="D14007" s="272"/>
      <c r="E14007" s="247"/>
      <c r="F14007" s="273"/>
      <c r="G14007" s="661"/>
      <c r="H14007" s="662"/>
    </row>
    <row r="14008" spans="1:8" s="240" customFormat="1">
      <c r="A14008" s="270"/>
      <c r="B14008" s="271"/>
      <c r="C14008" s="270"/>
      <c r="D14008" s="272"/>
      <c r="E14008" s="247"/>
      <c r="F14008" s="273"/>
      <c r="G14008" s="661"/>
      <c r="H14008" s="662"/>
    </row>
    <row r="14009" spans="1:8" s="240" customFormat="1">
      <c r="A14009" s="270"/>
      <c r="B14009" s="271"/>
      <c r="C14009" s="270"/>
      <c r="D14009" s="272"/>
      <c r="E14009" s="247"/>
      <c r="F14009" s="273"/>
      <c r="G14009" s="661"/>
      <c r="H14009" s="662"/>
    </row>
    <row r="14010" spans="1:8" s="240" customFormat="1">
      <c r="A14010" s="270"/>
      <c r="B14010" s="271"/>
      <c r="C14010" s="270"/>
      <c r="D14010" s="272"/>
      <c r="E14010" s="247"/>
      <c r="F14010" s="273"/>
      <c r="G14010" s="661"/>
      <c r="H14010" s="662"/>
    </row>
    <row r="14011" spans="1:8" s="240" customFormat="1">
      <c r="A14011" s="270"/>
      <c r="B14011" s="271"/>
      <c r="C14011" s="270"/>
      <c r="D14011" s="272"/>
      <c r="E14011" s="247"/>
      <c r="F14011" s="273"/>
      <c r="G14011" s="661"/>
      <c r="H14011" s="662"/>
    </row>
    <row r="14012" spans="1:8" s="240" customFormat="1">
      <c r="A14012" s="270"/>
      <c r="B14012" s="271"/>
      <c r="C14012" s="270"/>
      <c r="D14012" s="272"/>
      <c r="E14012" s="247"/>
      <c r="F14012" s="273"/>
      <c r="G14012" s="661"/>
      <c r="H14012" s="662"/>
    </row>
    <row r="14013" spans="1:8" s="240" customFormat="1">
      <c r="A14013" s="270"/>
      <c r="B14013" s="271"/>
      <c r="C14013" s="270"/>
      <c r="D14013" s="272"/>
      <c r="E14013" s="247"/>
      <c r="F14013" s="273"/>
      <c r="G14013" s="661"/>
      <c r="H14013" s="662"/>
    </row>
    <row r="14014" spans="1:8" s="240" customFormat="1">
      <c r="A14014" s="270"/>
      <c r="B14014" s="271"/>
      <c r="C14014" s="270"/>
      <c r="D14014" s="272"/>
      <c r="E14014" s="247"/>
      <c r="F14014" s="273"/>
      <c r="G14014" s="661"/>
      <c r="H14014" s="662"/>
    </row>
    <row r="14015" spans="1:8" s="240" customFormat="1">
      <c r="A14015" s="270"/>
      <c r="B14015" s="271"/>
      <c r="C14015" s="270"/>
      <c r="D14015" s="272"/>
      <c r="E14015" s="247"/>
      <c r="F14015" s="273"/>
      <c r="G14015" s="661"/>
      <c r="H14015" s="662"/>
    </row>
    <row r="14016" spans="1:8" s="240" customFormat="1">
      <c r="A14016" s="270"/>
      <c r="B14016" s="271"/>
      <c r="C14016" s="270"/>
      <c r="D14016" s="272"/>
      <c r="E14016" s="247"/>
      <c r="F14016" s="273"/>
      <c r="G14016" s="661"/>
      <c r="H14016" s="662"/>
    </row>
    <row r="14017" spans="1:8" s="240" customFormat="1">
      <c r="A14017" s="270"/>
      <c r="B14017" s="271"/>
      <c r="C14017" s="270"/>
      <c r="D14017" s="272"/>
      <c r="E14017" s="247"/>
      <c r="F14017" s="273"/>
      <c r="G14017" s="661"/>
      <c r="H14017" s="662"/>
    </row>
    <row r="14018" spans="1:8" s="240" customFormat="1">
      <c r="A14018" s="270"/>
      <c r="B14018" s="271"/>
      <c r="C14018" s="270"/>
      <c r="D14018" s="272"/>
      <c r="E14018" s="247"/>
      <c r="F14018" s="273"/>
      <c r="G14018" s="661"/>
      <c r="H14018" s="662"/>
    </row>
    <row r="14019" spans="1:8" s="240" customFormat="1">
      <c r="A14019" s="270"/>
      <c r="B14019" s="271"/>
      <c r="C14019" s="270"/>
      <c r="D14019" s="272"/>
      <c r="E14019" s="247"/>
      <c r="F14019" s="273"/>
      <c r="G14019" s="661"/>
      <c r="H14019" s="662"/>
    </row>
    <row r="14020" spans="1:8" s="240" customFormat="1">
      <c r="A14020" s="270"/>
      <c r="B14020" s="271"/>
      <c r="C14020" s="270"/>
      <c r="D14020" s="272"/>
      <c r="E14020" s="247"/>
      <c r="F14020" s="273"/>
      <c r="G14020" s="661"/>
      <c r="H14020" s="662"/>
    </row>
    <row r="14021" spans="1:8" s="240" customFormat="1">
      <c r="A14021" s="270"/>
      <c r="B14021" s="271"/>
      <c r="C14021" s="270"/>
      <c r="D14021" s="272"/>
      <c r="E14021" s="247"/>
      <c r="F14021" s="273"/>
      <c r="G14021" s="661"/>
      <c r="H14021" s="662"/>
    </row>
    <row r="14022" spans="1:8" s="240" customFormat="1">
      <c r="A14022" s="270"/>
      <c r="B14022" s="271"/>
      <c r="C14022" s="270"/>
      <c r="D14022" s="272"/>
      <c r="E14022" s="247"/>
      <c r="F14022" s="273"/>
      <c r="G14022" s="661"/>
      <c r="H14022" s="662"/>
    </row>
    <row r="14023" spans="1:8" s="240" customFormat="1">
      <c r="A14023" s="270"/>
      <c r="B14023" s="271"/>
      <c r="C14023" s="270"/>
      <c r="D14023" s="272"/>
      <c r="E14023" s="247"/>
      <c r="F14023" s="273"/>
      <c r="G14023" s="661"/>
      <c r="H14023" s="662"/>
    </row>
    <row r="14024" spans="1:8" s="240" customFormat="1">
      <c r="A14024" s="270"/>
      <c r="B14024" s="271"/>
      <c r="C14024" s="270"/>
      <c r="D14024" s="272"/>
      <c r="E14024" s="247"/>
      <c r="F14024" s="273"/>
      <c r="G14024" s="661"/>
      <c r="H14024" s="662"/>
    </row>
    <row r="14025" spans="1:8" s="240" customFormat="1">
      <c r="A14025" s="270"/>
      <c r="B14025" s="271"/>
      <c r="C14025" s="270"/>
      <c r="D14025" s="272"/>
      <c r="E14025" s="247"/>
      <c r="F14025" s="273"/>
      <c r="G14025" s="661"/>
      <c r="H14025" s="662"/>
    </row>
    <row r="14026" spans="1:8" s="240" customFormat="1">
      <c r="A14026" s="270"/>
      <c r="B14026" s="271"/>
      <c r="C14026" s="270"/>
      <c r="D14026" s="272"/>
      <c r="E14026" s="247"/>
      <c r="F14026" s="273"/>
      <c r="G14026" s="661"/>
      <c r="H14026" s="662"/>
    </row>
    <row r="14027" spans="1:8" s="240" customFormat="1">
      <c r="A14027" s="270"/>
      <c r="B14027" s="271"/>
      <c r="C14027" s="270"/>
      <c r="D14027" s="272"/>
      <c r="E14027" s="247"/>
      <c r="F14027" s="273"/>
      <c r="G14027" s="661"/>
      <c r="H14027" s="662"/>
    </row>
    <row r="14028" spans="1:8" s="240" customFormat="1">
      <c r="A14028" s="270"/>
      <c r="B14028" s="271"/>
      <c r="C14028" s="270"/>
      <c r="D14028" s="272"/>
      <c r="E14028" s="247"/>
      <c r="F14028" s="273"/>
      <c r="G14028" s="661"/>
      <c r="H14028" s="662"/>
    </row>
    <row r="14029" spans="1:8" s="240" customFormat="1">
      <c r="A14029" s="270"/>
      <c r="B14029" s="271"/>
      <c r="C14029" s="270"/>
      <c r="D14029" s="272"/>
      <c r="E14029" s="247"/>
      <c r="F14029" s="273"/>
      <c r="G14029" s="661"/>
      <c r="H14029" s="662"/>
    </row>
    <row r="14030" spans="1:8" s="240" customFormat="1">
      <c r="A14030" s="270"/>
      <c r="B14030" s="271"/>
      <c r="C14030" s="270"/>
      <c r="D14030" s="272"/>
      <c r="E14030" s="247"/>
      <c r="F14030" s="273"/>
      <c r="G14030" s="661"/>
      <c r="H14030" s="662"/>
    </row>
    <row r="14031" spans="1:8" s="240" customFormat="1">
      <c r="A14031" s="270"/>
      <c r="B14031" s="271"/>
      <c r="C14031" s="270"/>
      <c r="D14031" s="272"/>
      <c r="E14031" s="247"/>
      <c r="F14031" s="273"/>
      <c r="G14031" s="661"/>
      <c r="H14031" s="662"/>
    </row>
    <row r="14032" spans="1:8" s="240" customFormat="1">
      <c r="A14032" s="270"/>
      <c r="B14032" s="271"/>
      <c r="C14032" s="270"/>
      <c r="D14032" s="272"/>
      <c r="E14032" s="247"/>
      <c r="F14032" s="273"/>
      <c r="G14032" s="661"/>
      <c r="H14032" s="662"/>
    </row>
    <row r="14033" spans="1:8" s="240" customFormat="1">
      <c r="A14033" s="270"/>
      <c r="B14033" s="271"/>
      <c r="C14033" s="270"/>
      <c r="D14033" s="272"/>
      <c r="E14033" s="247"/>
      <c r="F14033" s="273"/>
      <c r="G14033" s="661"/>
      <c r="H14033" s="662"/>
    </row>
    <row r="14034" spans="1:8" s="240" customFormat="1">
      <c r="A14034" s="270"/>
      <c r="B14034" s="271"/>
      <c r="C14034" s="270"/>
      <c r="D14034" s="272"/>
      <c r="E14034" s="247"/>
      <c r="F14034" s="273"/>
      <c r="G14034" s="661"/>
      <c r="H14034" s="662"/>
    </row>
    <row r="14035" spans="1:8" s="240" customFormat="1">
      <c r="A14035" s="270"/>
      <c r="B14035" s="271"/>
      <c r="C14035" s="270"/>
      <c r="D14035" s="272"/>
      <c r="E14035" s="247"/>
      <c r="F14035" s="273"/>
      <c r="G14035" s="661"/>
      <c r="H14035" s="662"/>
    </row>
    <row r="14036" spans="1:8" s="240" customFormat="1">
      <c r="A14036" s="270"/>
      <c r="B14036" s="271"/>
      <c r="C14036" s="270"/>
      <c r="D14036" s="272"/>
      <c r="E14036" s="247"/>
      <c r="F14036" s="273"/>
      <c r="G14036" s="661"/>
      <c r="H14036" s="662"/>
    </row>
    <row r="14037" spans="1:8" s="240" customFormat="1">
      <c r="A14037" s="270"/>
      <c r="B14037" s="271"/>
      <c r="C14037" s="270"/>
      <c r="D14037" s="272"/>
      <c r="E14037" s="247"/>
      <c r="F14037" s="273"/>
      <c r="G14037" s="661"/>
      <c r="H14037" s="662"/>
    </row>
    <row r="14038" spans="1:8" s="240" customFormat="1">
      <c r="A14038" s="270"/>
      <c r="B14038" s="271"/>
      <c r="C14038" s="270"/>
      <c r="D14038" s="272"/>
      <c r="E14038" s="247"/>
      <c r="F14038" s="273"/>
      <c r="G14038" s="661"/>
      <c r="H14038" s="662"/>
    </row>
    <row r="14039" spans="1:8" s="240" customFormat="1">
      <c r="A14039" s="270"/>
      <c r="B14039" s="271"/>
      <c r="C14039" s="270"/>
      <c r="D14039" s="272"/>
      <c r="E14039" s="247"/>
      <c r="F14039" s="273"/>
      <c r="G14039" s="661"/>
      <c r="H14039" s="662"/>
    </row>
    <row r="14040" spans="1:8" s="240" customFormat="1">
      <c r="A14040" s="270"/>
      <c r="B14040" s="271"/>
      <c r="C14040" s="270"/>
      <c r="D14040" s="272"/>
      <c r="E14040" s="247"/>
      <c r="F14040" s="273"/>
      <c r="G14040" s="661"/>
      <c r="H14040" s="662"/>
    </row>
    <row r="14041" spans="1:8" s="240" customFormat="1">
      <c r="A14041" s="270"/>
      <c r="B14041" s="271"/>
      <c r="C14041" s="270"/>
      <c r="D14041" s="272"/>
      <c r="E14041" s="247"/>
      <c r="F14041" s="273"/>
      <c r="G14041" s="661"/>
      <c r="H14041" s="662"/>
    </row>
    <row r="14042" spans="1:8" s="240" customFormat="1">
      <c r="A14042" s="270"/>
      <c r="B14042" s="271"/>
      <c r="C14042" s="270"/>
      <c r="D14042" s="272"/>
      <c r="E14042" s="247"/>
      <c r="F14042" s="273"/>
      <c r="G14042" s="661"/>
      <c r="H14042" s="662"/>
    </row>
    <row r="14043" spans="1:8" s="240" customFormat="1">
      <c r="A14043" s="270"/>
      <c r="B14043" s="271"/>
      <c r="C14043" s="270"/>
      <c r="D14043" s="272"/>
      <c r="E14043" s="247"/>
      <c r="F14043" s="273"/>
      <c r="G14043" s="661"/>
      <c r="H14043" s="662"/>
    </row>
    <row r="14044" spans="1:8" s="240" customFormat="1">
      <c r="A14044" s="270"/>
      <c r="B14044" s="271"/>
      <c r="C14044" s="270"/>
      <c r="D14044" s="272"/>
      <c r="E14044" s="247"/>
      <c r="F14044" s="273"/>
      <c r="G14044" s="661"/>
      <c r="H14044" s="662"/>
    </row>
    <row r="14045" spans="1:8" s="240" customFormat="1">
      <c r="A14045" s="270"/>
      <c r="B14045" s="271"/>
      <c r="C14045" s="270"/>
      <c r="D14045" s="272"/>
      <c r="E14045" s="247"/>
      <c r="F14045" s="273"/>
      <c r="G14045" s="661"/>
      <c r="H14045" s="662"/>
    </row>
    <row r="14046" spans="1:8" s="240" customFormat="1">
      <c r="A14046" s="270"/>
      <c r="B14046" s="271"/>
      <c r="C14046" s="270"/>
      <c r="D14046" s="272"/>
      <c r="E14046" s="247"/>
      <c r="F14046" s="273"/>
      <c r="G14046" s="661"/>
      <c r="H14046" s="662"/>
    </row>
    <row r="14047" spans="1:8" s="240" customFormat="1">
      <c r="A14047" s="270"/>
      <c r="B14047" s="271"/>
      <c r="C14047" s="270"/>
      <c r="D14047" s="272"/>
      <c r="E14047" s="247"/>
      <c r="F14047" s="273"/>
      <c r="G14047" s="661"/>
      <c r="H14047" s="662"/>
    </row>
    <row r="14048" spans="1:8" s="240" customFormat="1">
      <c r="A14048" s="270"/>
      <c r="B14048" s="271"/>
      <c r="C14048" s="270"/>
      <c r="D14048" s="272"/>
      <c r="E14048" s="247"/>
      <c r="F14048" s="273"/>
      <c r="G14048" s="661"/>
      <c r="H14048" s="662"/>
    </row>
    <row r="14049" spans="1:8" s="240" customFormat="1">
      <c r="A14049" s="270"/>
      <c r="B14049" s="271"/>
      <c r="C14049" s="270"/>
      <c r="D14049" s="272"/>
      <c r="E14049" s="247"/>
      <c r="F14049" s="273"/>
      <c r="G14049" s="661"/>
      <c r="H14049" s="662"/>
    </row>
    <row r="14050" spans="1:8" s="240" customFormat="1">
      <c r="A14050" s="270"/>
      <c r="B14050" s="271"/>
      <c r="C14050" s="270"/>
      <c r="D14050" s="272"/>
      <c r="E14050" s="247"/>
      <c r="F14050" s="273"/>
      <c r="G14050" s="661"/>
      <c r="H14050" s="662"/>
    </row>
    <row r="14051" spans="1:8" s="240" customFormat="1">
      <c r="A14051" s="270"/>
      <c r="B14051" s="271"/>
      <c r="C14051" s="270"/>
      <c r="D14051" s="272"/>
      <c r="E14051" s="247"/>
      <c r="F14051" s="273"/>
      <c r="G14051" s="661"/>
      <c r="H14051" s="662"/>
    </row>
    <row r="14052" spans="1:8" s="240" customFormat="1">
      <c r="A14052" s="270"/>
      <c r="B14052" s="271"/>
      <c r="C14052" s="270"/>
      <c r="D14052" s="272"/>
      <c r="E14052" s="247"/>
      <c r="F14052" s="273"/>
      <c r="G14052" s="661"/>
      <c r="H14052" s="662"/>
    </row>
    <row r="14053" spans="1:8" s="240" customFormat="1">
      <c r="A14053" s="270"/>
      <c r="B14053" s="271"/>
      <c r="C14053" s="270"/>
      <c r="D14053" s="272"/>
      <c r="E14053" s="247"/>
      <c r="F14053" s="273"/>
      <c r="G14053" s="661"/>
      <c r="H14053" s="662"/>
    </row>
    <row r="14054" spans="1:8" s="240" customFormat="1">
      <c r="A14054" s="270"/>
      <c r="B14054" s="271"/>
      <c r="C14054" s="270"/>
      <c r="D14054" s="272"/>
      <c r="E14054" s="247"/>
      <c r="F14054" s="273"/>
      <c r="G14054" s="661"/>
      <c r="H14054" s="662"/>
    </row>
    <row r="14055" spans="1:8" s="240" customFormat="1">
      <c r="A14055" s="270"/>
      <c r="B14055" s="271"/>
      <c r="C14055" s="270"/>
      <c r="D14055" s="272"/>
      <c r="E14055" s="247"/>
      <c r="F14055" s="273"/>
      <c r="G14055" s="661"/>
      <c r="H14055" s="662"/>
    </row>
    <row r="14056" spans="1:8" s="240" customFormat="1">
      <c r="A14056" s="270"/>
      <c r="B14056" s="271"/>
      <c r="C14056" s="270"/>
      <c r="D14056" s="272"/>
      <c r="E14056" s="247"/>
      <c r="F14056" s="273"/>
      <c r="G14056" s="661"/>
      <c r="H14056" s="662"/>
    </row>
    <row r="14057" spans="1:8" s="240" customFormat="1">
      <c r="A14057" s="270"/>
      <c r="B14057" s="271"/>
      <c r="C14057" s="270"/>
      <c r="D14057" s="272"/>
      <c r="E14057" s="247"/>
      <c r="F14057" s="273"/>
      <c r="G14057" s="661"/>
      <c r="H14057" s="662"/>
    </row>
    <row r="14058" spans="1:8" s="240" customFormat="1">
      <c r="A14058" s="270"/>
      <c r="B14058" s="271"/>
      <c r="C14058" s="270"/>
      <c r="D14058" s="272"/>
      <c r="E14058" s="247"/>
      <c r="F14058" s="273"/>
      <c r="G14058" s="661"/>
      <c r="H14058" s="662"/>
    </row>
    <row r="14059" spans="1:8" s="240" customFormat="1">
      <c r="A14059" s="270"/>
      <c r="B14059" s="271"/>
      <c r="C14059" s="270"/>
      <c r="D14059" s="272"/>
      <c r="E14059" s="247"/>
      <c r="F14059" s="273"/>
      <c r="G14059" s="661"/>
      <c r="H14059" s="662"/>
    </row>
    <row r="14060" spans="1:8" s="240" customFormat="1">
      <c r="A14060" s="270"/>
      <c r="B14060" s="271"/>
      <c r="C14060" s="270"/>
      <c r="D14060" s="272"/>
      <c r="E14060" s="247"/>
      <c r="F14060" s="273"/>
      <c r="G14060" s="661"/>
      <c r="H14060" s="662"/>
    </row>
    <row r="14061" spans="1:8" s="240" customFormat="1">
      <c r="A14061" s="270"/>
      <c r="B14061" s="271"/>
      <c r="C14061" s="270"/>
      <c r="D14061" s="272"/>
      <c r="E14061" s="247"/>
      <c r="F14061" s="273"/>
      <c r="G14061" s="661"/>
      <c r="H14061" s="662"/>
    </row>
    <row r="14062" spans="1:8" s="240" customFormat="1">
      <c r="A14062" s="270"/>
      <c r="B14062" s="271"/>
      <c r="C14062" s="270"/>
      <c r="D14062" s="272"/>
      <c r="E14062" s="247"/>
      <c r="F14062" s="273"/>
      <c r="G14062" s="661"/>
      <c r="H14062" s="662"/>
    </row>
    <row r="14063" spans="1:8" s="240" customFormat="1">
      <c r="A14063" s="270"/>
      <c r="B14063" s="271"/>
      <c r="C14063" s="270"/>
      <c r="D14063" s="272"/>
      <c r="E14063" s="247"/>
      <c r="F14063" s="273"/>
      <c r="G14063" s="661"/>
      <c r="H14063" s="662"/>
    </row>
    <row r="14064" spans="1:8" s="240" customFormat="1">
      <c r="A14064" s="270"/>
      <c r="B14064" s="271"/>
      <c r="C14064" s="270"/>
      <c r="D14064" s="272"/>
      <c r="E14064" s="247"/>
      <c r="F14064" s="273"/>
      <c r="G14064" s="661"/>
      <c r="H14064" s="662"/>
    </row>
    <row r="14065" spans="1:8" s="240" customFormat="1">
      <c r="A14065" s="270"/>
      <c r="B14065" s="271"/>
      <c r="C14065" s="270"/>
      <c r="D14065" s="272"/>
      <c r="E14065" s="247"/>
      <c r="F14065" s="273"/>
      <c r="G14065" s="661"/>
      <c r="H14065" s="662"/>
    </row>
    <row r="14066" spans="1:8" s="240" customFormat="1">
      <c r="A14066" s="270"/>
      <c r="B14066" s="271"/>
      <c r="C14066" s="270"/>
      <c r="D14066" s="272"/>
      <c r="E14066" s="247"/>
      <c r="F14066" s="273"/>
      <c r="G14066" s="661"/>
      <c r="H14066" s="662"/>
    </row>
    <row r="14067" spans="1:8" s="240" customFormat="1">
      <c r="A14067" s="270"/>
      <c r="B14067" s="271"/>
      <c r="C14067" s="270"/>
      <c r="D14067" s="272"/>
      <c r="E14067" s="247"/>
      <c r="F14067" s="273"/>
      <c r="G14067" s="661"/>
      <c r="H14067" s="662"/>
    </row>
    <row r="14068" spans="1:8" s="240" customFormat="1">
      <c r="A14068" s="270"/>
      <c r="B14068" s="271"/>
      <c r="C14068" s="270"/>
      <c r="D14068" s="272"/>
      <c r="E14068" s="247"/>
      <c r="F14068" s="273"/>
      <c r="G14068" s="661"/>
      <c r="H14068" s="662"/>
    </row>
    <row r="14069" spans="1:8" s="240" customFormat="1">
      <c r="A14069" s="270"/>
      <c r="B14069" s="271"/>
      <c r="C14069" s="270"/>
      <c r="D14069" s="272"/>
      <c r="E14069" s="247"/>
      <c r="F14069" s="273"/>
      <c r="G14069" s="661"/>
      <c r="H14069" s="662"/>
    </row>
    <row r="14070" spans="1:8" s="240" customFormat="1">
      <c r="A14070" s="270"/>
      <c r="B14070" s="271"/>
      <c r="C14070" s="270"/>
      <c r="D14070" s="272"/>
      <c r="E14070" s="247"/>
      <c r="F14070" s="273"/>
      <c r="G14070" s="661"/>
      <c r="H14070" s="662"/>
    </row>
    <row r="14071" spans="1:8" s="240" customFormat="1">
      <c r="A14071" s="270"/>
      <c r="B14071" s="271"/>
      <c r="C14071" s="270"/>
      <c r="D14071" s="272"/>
      <c r="E14071" s="247"/>
      <c r="F14071" s="273"/>
      <c r="G14071" s="661"/>
      <c r="H14071" s="662"/>
    </row>
    <row r="14072" spans="1:8" s="240" customFormat="1">
      <c r="A14072" s="270"/>
      <c r="B14072" s="271"/>
      <c r="C14072" s="270"/>
      <c r="D14072" s="272"/>
      <c r="E14072" s="247"/>
      <c r="F14072" s="273"/>
      <c r="G14072" s="661"/>
      <c r="H14072" s="662"/>
    </row>
    <row r="14073" spans="1:8" s="240" customFormat="1">
      <c r="A14073" s="270"/>
      <c r="B14073" s="271"/>
      <c r="C14073" s="270"/>
      <c r="D14073" s="272"/>
      <c r="E14073" s="247"/>
      <c r="F14073" s="273"/>
      <c r="G14073" s="661"/>
      <c r="H14073" s="662"/>
    </row>
    <row r="14074" spans="1:8" s="240" customFormat="1">
      <c r="A14074" s="270"/>
      <c r="B14074" s="271"/>
      <c r="C14074" s="270"/>
      <c r="D14074" s="272"/>
      <c r="E14074" s="247"/>
      <c r="F14074" s="273"/>
      <c r="G14074" s="661"/>
      <c r="H14074" s="662"/>
    </row>
    <row r="14075" spans="1:8" s="240" customFormat="1">
      <c r="A14075" s="270"/>
      <c r="B14075" s="271"/>
      <c r="C14075" s="270"/>
      <c r="D14075" s="272"/>
      <c r="E14075" s="247"/>
      <c r="F14075" s="273"/>
      <c r="G14075" s="661"/>
      <c r="H14075" s="662"/>
    </row>
    <row r="14076" spans="1:8" s="240" customFormat="1">
      <c r="A14076" s="270"/>
      <c r="B14076" s="271"/>
      <c r="C14076" s="270"/>
      <c r="D14076" s="272"/>
      <c r="E14076" s="247"/>
      <c r="F14076" s="273"/>
      <c r="G14076" s="661"/>
      <c r="H14076" s="662"/>
    </row>
    <row r="14077" spans="1:8" s="240" customFormat="1">
      <c r="A14077" s="270"/>
      <c r="B14077" s="271"/>
      <c r="C14077" s="270"/>
      <c r="D14077" s="272"/>
      <c r="E14077" s="247"/>
      <c r="F14077" s="273"/>
      <c r="G14077" s="661"/>
      <c r="H14077" s="662"/>
    </row>
    <row r="14078" spans="1:8" s="240" customFormat="1">
      <c r="A14078" s="270"/>
      <c r="B14078" s="271"/>
      <c r="C14078" s="270"/>
      <c r="D14078" s="272"/>
      <c r="E14078" s="247"/>
      <c r="F14078" s="273"/>
      <c r="G14078" s="661"/>
      <c r="H14078" s="662"/>
    </row>
    <row r="14079" spans="1:8" s="240" customFormat="1">
      <c r="A14079" s="270"/>
      <c r="B14079" s="271"/>
      <c r="C14079" s="270"/>
      <c r="D14079" s="272"/>
      <c r="E14079" s="247"/>
      <c r="F14079" s="273"/>
      <c r="G14079" s="661"/>
      <c r="H14079" s="662"/>
    </row>
    <row r="14080" spans="1:8" s="240" customFormat="1">
      <c r="A14080" s="270"/>
      <c r="B14080" s="271"/>
      <c r="C14080" s="270"/>
      <c r="D14080" s="272"/>
      <c r="E14080" s="247"/>
      <c r="F14080" s="273"/>
      <c r="G14080" s="661"/>
      <c r="H14080" s="662"/>
    </row>
    <row r="14081" spans="1:8" s="240" customFormat="1">
      <c r="A14081" s="270"/>
      <c r="B14081" s="271"/>
      <c r="C14081" s="270"/>
      <c r="D14081" s="272"/>
      <c r="E14081" s="247"/>
      <c r="F14081" s="273"/>
      <c r="G14081" s="661"/>
      <c r="H14081" s="662"/>
    </row>
    <row r="14082" spans="1:8" s="240" customFormat="1">
      <c r="A14082" s="270"/>
      <c r="B14082" s="271"/>
      <c r="C14082" s="270"/>
      <c r="D14082" s="272"/>
      <c r="E14082" s="247"/>
      <c r="F14082" s="273"/>
      <c r="G14082" s="661"/>
      <c r="H14082" s="662"/>
    </row>
    <row r="14083" spans="1:8" s="240" customFormat="1">
      <c r="A14083" s="270"/>
      <c r="B14083" s="271"/>
      <c r="C14083" s="270"/>
      <c r="D14083" s="272"/>
      <c r="E14083" s="247"/>
      <c r="F14083" s="273"/>
      <c r="G14083" s="661"/>
      <c r="H14083" s="662"/>
    </row>
    <row r="14084" spans="1:8" s="240" customFormat="1">
      <c r="A14084" s="270"/>
      <c r="B14084" s="271"/>
      <c r="C14084" s="270"/>
      <c r="D14084" s="272"/>
      <c r="E14084" s="247"/>
      <c r="F14084" s="273"/>
      <c r="G14084" s="661"/>
      <c r="H14084" s="662"/>
    </row>
    <row r="14085" spans="1:8" s="240" customFormat="1">
      <c r="A14085" s="270"/>
      <c r="B14085" s="271"/>
      <c r="C14085" s="270"/>
      <c r="D14085" s="272"/>
      <c r="E14085" s="247"/>
      <c r="F14085" s="273"/>
      <c r="G14085" s="661"/>
      <c r="H14085" s="662"/>
    </row>
    <row r="14086" spans="1:8" s="240" customFormat="1">
      <c r="A14086" s="270"/>
      <c r="B14086" s="271"/>
      <c r="C14086" s="270"/>
      <c r="D14086" s="272"/>
      <c r="E14086" s="247"/>
      <c r="F14086" s="273"/>
      <c r="G14086" s="661"/>
      <c r="H14086" s="662"/>
    </row>
    <row r="14087" spans="1:8" s="240" customFormat="1">
      <c r="A14087" s="270"/>
      <c r="B14087" s="271"/>
      <c r="C14087" s="270"/>
      <c r="D14087" s="272"/>
      <c r="E14087" s="247"/>
      <c r="F14087" s="273"/>
      <c r="G14087" s="661"/>
      <c r="H14087" s="662"/>
    </row>
    <row r="14088" spans="1:8" s="240" customFormat="1">
      <c r="A14088" s="270"/>
      <c r="B14088" s="271"/>
      <c r="C14088" s="270"/>
      <c r="D14088" s="272"/>
      <c r="E14088" s="247"/>
      <c r="F14088" s="273"/>
      <c r="G14088" s="661"/>
      <c r="H14088" s="662"/>
    </row>
    <row r="14089" spans="1:8" s="240" customFormat="1">
      <c r="A14089" s="270"/>
      <c r="B14089" s="271"/>
      <c r="C14089" s="270"/>
      <c r="D14089" s="272"/>
      <c r="E14089" s="247"/>
      <c r="F14089" s="273"/>
      <c r="G14089" s="661"/>
      <c r="H14089" s="662"/>
    </row>
    <row r="14090" spans="1:8" s="240" customFormat="1">
      <c r="A14090" s="270"/>
      <c r="B14090" s="271"/>
      <c r="C14090" s="270"/>
      <c r="D14090" s="272"/>
      <c r="E14090" s="247"/>
      <c r="F14090" s="273"/>
      <c r="G14090" s="661"/>
      <c r="H14090" s="662"/>
    </row>
    <row r="14091" spans="1:8" s="240" customFormat="1">
      <c r="A14091" s="270"/>
      <c r="B14091" s="271"/>
      <c r="C14091" s="270"/>
      <c r="D14091" s="272"/>
      <c r="E14091" s="247"/>
      <c r="F14091" s="273"/>
      <c r="G14091" s="661"/>
      <c r="H14091" s="662"/>
    </row>
    <row r="14092" spans="1:8" s="240" customFormat="1">
      <c r="A14092" s="270"/>
      <c r="B14092" s="271"/>
      <c r="C14092" s="270"/>
      <c r="D14092" s="272"/>
      <c r="E14092" s="247"/>
      <c r="F14092" s="273"/>
      <c r="G14092" s="661"/>
      <c r="H14092" s="662"/>
    </row>
    <row r="14093" spans="1:8" s="240" customFormat="1">
      <c r="A14093" s="270"/>
      <c r="B14093" s="271"/>
      <c r="C14093" s="270"/>
      <c r="D14093" s="272"/>
      <c r="E14093" s="247"/>
      <c r="F14093" s="273"/>
      <c r="G14093" s="661"/>
      <c r="H14093" s="662"/>
    </row>
    <row r="14094" spans="1:8" s="240" customFormat="1">
      <c r="A14094" s="270"/>
      <c r="B14094" s="271"/>
      <c r="C14094" s="270"/>
      <c r="D14094" s="272"/>
      <c r="E14094" s="247"/>
      <c r="F14094" s="273"/>
      <c r="G14094" s="661"/>
      <c r="H14094" s="662"/>
    </row>
    <row r="14095" spans="1:8" s="240" customFormat="1">
      <c r="A14095" s="270"/>
      <c r="B14095" s="271"/>
      <c r="C14095" s="270"/>
      <c r="D14095" s="272"/>
      <c r="E14095" s="247"/>
      <c r="F14095" s="273"/>
      <c r="G14095" s="661"/>
      <c r="H14095" s="662"/>
    </row>
    <row r="14096" spans="1:8" s="240" customFormat="1">
      <c r="A14096" s="270"/>
      <c r="B14096" s="271"/>
      <c r="C14096" s="270"/>
      <c r="D14096" s="272"/>
      <c r="E14096" s="247"/>
      <c r="F14096" s="273"/>
      <c r="G14096" s="661"/>
      <c r="H14096" s="662"/>
    </row>
    <row r="14097" spans="1:8" s="240" customFormat="1">
      <c r="A14097" s="270"/>
      <c r="B14097" s="271"/>
      <c r="C14097" s="270"/>
      <c r="D14097" s="272"/>
      <c r="E14097" s="247"/>
      <c r="F14097" s="273"/>
      <c r="G14097" s="661"/>
      <c r="H14097" s="662"/>
    </row>
    <row r="14098" spans="1:8" s="240" customFormat="1">
      <c r="A14098" s="270"/>
      <c r="B14098" s="271"/>
      <c r="C14098" s="270"/>
      <c r="D14098" s="272"/>
      <c r="E14098" s="247"/>
      <c r="F14098" s="273"/>
      <c r="G14098" s="661"/>
      <c r="H14098" s="662"/>
    </row>
    <row r="14099" spans="1:8" s="240" customFormat="1">
      <c r="A14099" s="270"/>
      <c r="B14099" s="271"/>
      <c r="C14099" s="270"/>
      <c r="D14099" s="272"/>
      <c r="E14099" s="247"/>
      <c r="F14099" s="273"/>
      <c r="G14099" s="661"/>
      <c r="H14099" s="662"/>
    </row>
    <row r="14100" spans="1:8" s="240" customFormat="1">
      <c r="A14100" s="270"/>
      <c r="B14100" s="271"/>
      <c r="C14100" s="270"/>
      <c r="D14100" s="272"/>
      <c r="E14100" s="247"/>
      <c r="F14100" s="273"/>
      <c r="G14100" s="661"/>
      <c r="H14100" s="662"/>
    </row>
    <row r="14101" spans="1:8" s="240" customFormat="1">
      <c r="A14101" s="270"/>
      <c r="B14101" s="271"/>
      <c r="C14101" s="270"/>
      <c r="D14101" s="272"/>
      <c r="E14101" s="247"/>
      <c r="F14101" s="273"/>
      <c r="G14101" s="661"/>
      <c r="H14101" s="662"/>
    </row>
    <row r="14102" spans="1:8" s="240" customFormat="1">
      <c r="A14102" s="270"/>
      <c r="B14102" s="271"/>
      <c r="C14102" s="270"/>
      <c r="D14102" s="272"/>
      <c r="E14102" s="247"/>
      <c r="F14102" s="273"/>
      <c r="G14102" s="661"/>
      <c r="H14102" s="662"/>
    </row>
    <row r="14103" spans="1:8" s="240" customFormat="1">
      <c r="A14103" s="270"/>
      <c r="B14103" s="271"/>
      <c r="C14103" s="270"/>
      <c r="D14103" s="272"/>
      <c r="E14103" s="247"/>
      <c r="F14103" s="273"/>
      <c r="G14103" s="661"/>
      <c r="H14103" s="662"/>
    </row>
    <row r="14104" spans="1:8" s="240" customFormat="1">
      <c r="A14104" s="270"/>
      <c r="B14104" s="271"/>
      <c r="C14104" s="270"/>
      <c r="D14104" s="272"/>
      <c r="E14104" s="247"/>
      <c r="F14104" s="273"/>
      <c r="G14104" s="661"/>
      <c r="H14104" s="662"/>
    </row>
    <row r="14105" spans="1:8" s="240" customFormat="1">
      <c r="A14105" s="270"/>
      <c r="B14105" s="271"/>
      <c r="C14105" s="270"/>
      <c r="D14105" s="272"/>
      <c r="E14105" s="247"/>
      <c r="F14105" s="273"/>
      <c r="G14105" s="661"/>
      <c r="H14105" s="662"/>
    </row>
    <row r="14106" spans="1:8" s="240" customFormat="1">
      <c r="A14106" s="270"/>
      <c r="B14106" s="271"/>
      <c r="C14106" s="270"/>
      <c r="D14106" s="272"/>
      <c r="E14106" s="247"/>
      <c r="F14106" s="273"/>
      <c r="G14106" s="661"/>
      <c r="H14106" s="662"/>
    </row>
    <row r="14107" spans="1:8" s="240" customFormat="1">
      <c r="A14107" s="270"/>
      <c r="B14107" s="271"/>
      <c r="C14107" s="270"/>
      <c r="D14107" s="272"/>
      <c r="E14107" s="247"/>
      <c r="F14107" s="273"/>
      <c r="G14107" s="661"/>
      <c r="H14107" s="662"/>
    </row>
    <row r="14108" spans="1:8" s="240" customFormat="1">
      <c r="A14108" s="270"/>
      <c r="B14108" s="271"/>
      <c r="C14108" s="270"/>
      <c r="D14108" s="272"/>
      <c r="E14108" s="247"/>
      <c r="F14108" s="273"/>
      <c r="G14108" s="661"/>
      <c r="H14108" s="662"/>
    </row>
    <row r="14109" spans="1:8" s="240" customFormat="1">
      <c r="A14109" s="270"/>
      <c r="B14109" s="271"/>
      <c r="C14109" s="270"/>
      <c r="D14109" s="272"/>
      <c r="E14109" s="247"/>
      <c r="F14109" s="273"/>
      <c r="G14109" s="661"/>
      <c r="H14109" s="662"/>
    </row>
    <row r="14110" spans="1:8" s="240" customFormat="1">
      <c r="A14110" s="270"/>
      <c r="B14110" s="271"/>
      <c r="C14110" s="270"/>
      <c r="D14110" s="272"/>
      <c r="E14110" s="247"/>
      <c r="F14110" s="273"/>
      <c r="G14110" s="661"/>
      <c r="H14110" s="662"/>
    </row>
    <row r="14111" spans="1:8" s="240" customFormat="1">
      <c r="A14111" s="270"/>
      <c r="B14111" s="271"/>
      <c r="C14111" s="270"/>
      <c r="D14111" s="272"/>
      <c r="E14111" s="247"/>
      <c r="F14111" s="273"/>
      <c r="G14111" s="661"/>
      <c r="H14111" s="662"/>
    </row>
    <row r="14112" spans="1:8" s="240" customFormat="1">
      <c r="A14112" s="270"/>
      <c r="B14112" s="271"/>
      <c r="C14112" s="270"/>
      <c r="D14112" s="272"/>
      <c r="E14112" s="247"/>
      <c r="F14112" s="273"/>
      <c r="G14112" s="661"/>
      <c r="H14112" s="662"/>
    </row>
    <row r="14113" spans="1:8" s="240" customFormat="1">
      <c r="A14113" s="270"/>
      <c r="B14113" s="271"/>
      <c r="C14113" s="270"/>
      <c r="D14113" s="272"/>
      <c r="E14113" s="247"/>
      <c r="F14113" s="273"/>
      <c r="G14113" s="661"/>
      <c r="H14113" s="662"/>
    </row>
    <row r="14114" spans="1:8" s="240" customFormat="1">
      <c r="A14114" s="270"/>
      <c r="B14114" s="271"/>
      <c r="C14114" s="270"/>
      <c r="D14114" s="272"/>
      <c r="E14114" s="247"/>
      <c r="F14114" s="273"/>
      <c r="G14114" s="661"/>
      <c r="H14114" s="662"/>
    </row>
    <row r="14115" spans="1:8" s="240" customFormat="1">
      <c r="A14115" s="270"/>
      <c r="B14115" s="271"/>
      <c r="C14115" s="270"/>
      <c r="D14115" s="272"/>
      <c r="E14115" s="247"/>
      <c r="F14115" s="273"/>
      <c r="G14115" s="661"/>
      <c r="H14115" s="662"/>
    </row>
    <row r="14116" spans="1:8" s="240" customFormat="1">
      <c r="A14116" s="270"/>
      <c r="B14116" s="271"/>
      <c r="C14116" s="270"/>
      <c r="D14116" s="272"/>
      <c r="E14116" s="247"/>
      <c r="F14116" s="273"/>
      <c r="G14116" s="661"/>
      <c r="H14116" s="662"/>
    </row>
    <row r="14117" spans="1:8" s="240" customFormat="1">
      <c r="A14117" s="270"/>
      <c r="B14117" s="271"/>
      <c r="C14117" s="270"/>
      <c r="D14117" s="272"/>
      <c r="E14117" s="247"/>
      <c r="F14117" s="273"/>
      <c r="G14117" s="661"/>
      <c r="H14117" s="662"/>
    </row>
    <row r="14118" spans="1:8" s="240" customFormat="1">
      <c r="A14118" s="270"/>
      <c r="B14118" s="271"/>
      <c r="C14118" s="270"/>
      <c r="D14118" s="272"/>
      <c r="E14118" s="247"/>
      <c r="F14118" s="273"/>
      <c r="G14118" s="661"/>
      <c r="H14118" s="662"/>
    </row>
    <row r="14119" spans="1:8" s="240" customFormat="1">
      <c r="A14119" s="270"/>
      <c r="B14119" s="271"/>
      <c r="C14119" s="270"/>
      <c r="D14119" s="272"/>
      <c r="E14119" s="247"/>
      <c r="F14119" s="273"/>
      <c r="G14119" s="661"/>
      <c r="H14119" s="662"/>
    </row>
    <row r="14120" spans="1:8" s="240" customFormat="1">
      <c r="A14120" s="270"/>
      <c r="B14120" s="271"/>
      <c r="C14120" s="270"/>
      <c r="D14120" s="272"/>
      <c r="E14120" s="247"/>
      <c r="F14120" s="273"/>
      <c r="G14120" s="661"/>
      <c r="H14120" s="662"/>
    </row>
    <row r="14121" spans="1:8" s="240" customFormat="1">
      <c r="A14121" s="270"/>
      <c r="B14121" s="271"/>
      <c r="C14121" s="270"/>
      <c r="D14121" s="272"/>
      <c r="E14121" s="247"/>
      <c r="F14121" s="273"/>
      <c r="G14121" s="661"/>
      <c r="H14121" s="662"/>
    </row>
    <row r="14122" spans="1:8" s="240" customFormat="1">
      <c r="A14122" s="270"/>
      <c r="B14122" s="271"/>
      <c r="C14122" s="270"/>
      <c r="D14122" s="272"/>
      <c r="E14122" s="247"/>
      <c r="F14122" s="273"/>
      <c r="G14122" s="661"/>
      <c r="H14122" s="662"/>
    </row>
    <row r="14123" spans="1:8" s="240" customFormat="1">
      <c r="A14123" s="270"/>
      <c r="B14123" s="271"/>
      <c r="C14123" s="270"/>
      <c r="D14123" s="272"/>
      <c r="E14123" s="247"/>
      <c r="F14123" s="273"/>
      <c r="G14123" s="661"/>
      <c r="H14123" s="662"/>
    </row>
    <row r="14124" spans="1:8" s="240" customFormat="1">
      <c r="A14124" s="270"/>
      <c r="B14124" s="271"/>
      <c r="C14124" s="270"/>
      <c r="D14124" s="272"/>
      <c r="E14124" s="247"/>
      <c r="F14124" s="273"/>
      <c r="G14124" s="661"/>
      <c r="H14124" s="662"/>
    </row>
    <row r="14125" spans="1:8" s="240" customFormat="1">
      <c r="A14125" s="270"/>
      <c r="B14125" s="271"/>
      <c r="C14125" s="270"/>
      <c r="D14125" s="272"/>
      <c r="E14125" s="247"/>
      <c r="F14125" s="273"/>
      <c r="G14125" s="661"/>
      <c r="H14125" s="662"/>
    </row>
    <row r="14126" spans="1:8" s="240" customFormat="1">
      <c r="A14126" s="270"/>
      <c r="B14126" s="271"/>
      <c r="C14126" s="270"/>
      <c r="D14126" s="272"/>
      <c r="E14126" s="247"/>
      <c r="F14126" s="273"/>
      <c r="G14126" s="661"/>
      <c r="H14126" s="662"/>
    </row>
    <row r="14127" spans="1:8" s="240" customFormat="1">
      <c r="A14127" s="270"/>
      <c r="B14127" s="271"/>
      <c r="C14127" s="270"/>
      <c r="D14127" s="272"/>
      <c r="E14127" s="247"/>
      <c r="F14127" s="273"/>
      <c r="G14127" s="661"/>
      <c r="H14127" s="662"/>
    </row>
    <row r="14128" spans="1:8" s="240" customFormat="1">
      <c r="A14128" s="270"/>
      <c r="B14128" s="271"/>
      <c r="C14128" s="270"/>
      <c r="D14128" s="272"/>
      <c r="E14128" s="247"/>
      <c r="F14128" s="273"/>
      <c r="G14128" s="661"/>
      <c r="H14128" s="662"/>
    </row>
    <row r="14129" spans="1:8" s="240" customFormat="1">
      <c r="A14129" s="270"/>
      <c r="B14129" s="271"/>
      <c r="C14129" s="270"/>
      <c r="D14129" s="272"/>
      <c r="E14129" s="247"/>
      <c r="F14129" s="273"/>
      <c r="G14129" s="661"/>
      <c r="H14129" s="662"/>
    </row>
    <row r="14130" spans="1:8" s="240" customFormat="1">
      <c r="A14130" s="270"/>
      <c r="B14130" s="271"/>
      <c r="C14130" s="270"/>
      <c r="D14130" s="272"/>
      <c r="E14130" s="247"/>
      <c r="F14130" s="273"/>
      <c r="G14130" s="661"/>
      <c r="H14130" s="662"/>
    </row>
    <row r="14131" spans="1:8" s="240" customFormat="1">
      <c r="A14131" s="270"/>
      <c r="B14131" s="271"/>
      <c r="C14131" s="270"/>
      <c r="D14131" s="272"/>
      <c r="E14131" s="247"/>
      <c r="F14131" s="273"/>
      <c r="G14131" s="661"/>
      <c r="H14131" s="662"/>
    </row>
    <row r="14132" spans="1:8" s="240" customFormat="1">
      <c r="A14132" s="270"/>
      <c r="B14132" s="271"/>
      <c r="C14132" s="270"/>
      <c r="D14132" s="272"/>
      <c r="E14132" s="247"/>
      <c r="F14132" s="273"/>
      <c r="G14132" s="661"/>
      <c r="H14132" s="662"/>
    </row>
    <row r="14133" spans="1:8" s="240" customFormat="1">
      <c r="A14133" s="270"/>
      <c r="B14133" s="271"/>
      <c r="C14133" s="270"/>
      <c r="D14133" s="272"/>
      <c r="E14133" s="247"/>
      <c r="F14133" s="273"/>
      <c r="G14133" s="661"/>
      <c r="H14133" s="662"/>
    </row>
    <row r="14134" spans="1:8" s="240" customFormat="1">
      <c r="A14134" s="270"/>
      <c r="B14134" s="271"/>
      <c r="C14134" s="270"/>
      <c r="D14134" s="272"/>
      <c r="E14134" s="247"/>
      <c r="F14134" s="273"/>
      <c r="G14134" s="661"/>
      <c r="H14134" s="662"/>
    </row>
    <row r="14135" spans="1:8" s="240" customFormat="1">
      <c r="A14135" s="270"/>
      <c r="B14135" s="271"/>
      <c r="C14135" s="270"/>
      <c r="D14135" s="272"/>
      <c r="E14135" s="247"/>
      <c r="F14135" s="273"/>
      <c r="G14135" s="661"/>
      <c r="H14135" s="662"/>
    </row>
    <row r="14136" spans="1:8" s="240" customFormat="1">
      <c r="A14136" s="270"/>
      <c r="B14136" s="271"/>
      <c r="C14136" s="270"/>
      <c r="D14136" s="272"/>
      <c r="E14136" s="247"/>
      <c r="F14136" s="273"/>
      <c r="G14136" s="661"/>
      <c r="H14136" s="662"/>
    </row>
    <row r="14137" spans="1:8" s="240" customFormat="1">
      <c r="A14137" s="270"/>
      <c r="B14137" s="271"/>
      <c r="C14137" s="270"/>
      <c r="D14137" s="272"/>
      <c r="E14137" s="247"/>
      <c r="F14137" s="273"/>
      <c r="G14137" s="661"/>
      <c r="H14137" s="662"/>
    </row>
    <row r="14138" spans="1:8" s="240" customFormat="1">
      <c r="A14138" s="270"/>
      <c r="B14138" s="271"/>
      <c r="C14138" s="270"/>
      <c r="D14138" s="272"/>
      <c r="E14138" s="247"/>
      <c r="F14138" s="273"/>
      <c r="G14138" s="661"/>
      <c r="H14138" s="662"/>
    </row>
    <row r="14139" spans="1:8" s="240" customFormat="1">
      <c r="A14139" s="270"/>
      <c r="B14139" s="271"/>
      <c r="C14139" s="270"/>
      <c r="D14139" s="272"/>
      <c r="E14139" s="247"/>
      <c r="F14139" s="273"/>
      <c r="G14139" s="661"/>
      <c r="H14139" s="662"/>
    </row>
    <row r="14140" spans="1:8" s="240" customFormat="1">
      <c r="A14140" s="270"/>
      <c r="B14140" s="271"/>
      <c r="C14140" s="270"/>
      <c r="D14140" s="272"/>
      <c r="E14140" s="247"/>
      <c r="F14140" s="273"/>
      <c r="G14140" s="661"/>
      <c r="H14140" s="662"/>
    </row>
    <row r="14141" spans="1:8" s="240" customFormat="1">
      <c r="A14141" s="270"/>
      <c r="B14141" s="271"/>
      <c r="C14141" s="270"/>
      <c r="D14141" s="272"/>
      <c r="E14141" s="247"/>
      <c r="F14141" s="273"/>
      <c r="G14141" s="661"/>
      <c r="H14141" s="662"/>
    </row>
    <row r="14142" spans="1:8" s="240" customFormat="1">
      <c r="A14142" s="270"/>
      <c r="B14142" s="271"/>
      <c r="C14142" s="270"/>
      <c r="D14142" s="272"/>
      <c r="E14142" s="247"/>
      <c r="F14142" s="273"/>
      <c r="G14142" s="661"/>
      <c r="H14142" s="662"/>
    </row>
    <row r="14143" spans="1:8" s="240" customFormat="1">
      <c r="A14143" s="270"/>
      <c r="B14143" s="271"/>
      <c r="C14143" s="270"/>
      <c r="D14143" s="272"/>
      <c r="E14143" s="247"/>
      <c r="F14143" s="273"/>
      <c r="G14143" s="661"/>
      <c r="H14143" s="662"/>
    </row>
    <row r="14144" spans="1:8" s="240" customFormat="1">
      <c r="A14144" s="270"/>
      <c r="B14144" s="271"/>
      <c r="C14144" s="270"/>
      <c r="D14144" s="272"/>
      <c r="E14144" s="247"/>
      <c r="F14144" s="273"/>
      <c r="G14144" s="661"/>
      <c r="H14144" s="662"/>
    </row>
    <row r="14145" spans="1:8" s="240" customFormat="1">
      <c r="A14145" s="270"/>
      <c r="B14145" s="271"/>
      <c r="C14145" s="270"/>
      <c r="D14145" s="272"/>
      <c r="E14145" s="247"/>
      <c r="F14145" s="273"/>
      <c r="G14145" s="661"/>
      <c r="H14145" s="662"/>
    </row>
    <row r="14146" spans="1:8" s="240" customFormat="1">
      <c r="A14146" s="270"/>
      <c r="B14146" s="271"/>
      <c r="C14146" s="270"/>
      <c r="D14146" s="272"/>
      <c r="E14146" s="247"/>
      <c r="F14146" s="273"/>
      <c r="G14146" s="661"/>
      <c r="H14146" s="662"/>
    </row>
    <row r="14147" spans="1:8" s="240" customFormat="1">
      <c r="A14147" s="270"/>
      <c r="B14147" s="271"/>
      <c r="C14147" s="270"/>
      <c r="D14147" s="272"/>
      <c r="E14147" s="247"/>
      <c r="F14147" s="273"/>
      <c r="G14147" s="661"/>
      <c r="H14147" s="662"/>
    </row>
    <row r="14148" spans="1:8" s="240" customFormat="1">
      <c r="A14148" s="270"/>
      <c r="B14148" s="271"/>
      <c r="C14148" s="270"/>
      <c r="D14148" s="272"/>
      <c r="E14148" s="247"/>
      <c r="F14148" s="273"/>
      <c r="G14148" s="661"/>
      <c r="H14148" s="662"/>
    </row>
    <row r="14149" spans="1:8" s="240" customFormat="1">
      <c r="A14149" s="270"/>
      <c r="B14149" s="271"/>
      <c r="C14149" s="270"/>
      <c r="D14149" s="272"/>
      <c r="E14149" s="247"/>
      <c r="F14149" s="273"/>
      <c r="G14149" s="661"/>
      <c r="H14149" s="662"/>
    </row>
    <row r="14150" spans="1:8" s="240" customFormat="1">
      <c r="A14150" s="270"/>
      <c r="B14150" s="271"/>
      <c r="C14150" s="270"/>
      <c r="D14150" s="272"/>
      <c r="E14150" s="247"/>
      <c r="F14150" s="273"/>
      <c r="G14150" s="661"/>
      <c r="H14150" s="662"/>
    </row>
    <row r="14151" spans="1:8" s="240" customFormat="1">
      <c r="A14151" s="270"/>
      <c r="B14151" s="271"/>
      <c r="C14151" s="270"/>
      <c r="D14151" s="272"/>
      <c r="E14151" s="247"/>
      <c r="F14151" s="273"/>
      <c r="G14151" s="661"/>
      <c r="H14151" s="662"/>
    </row>
    <row r="14152" spans="1:8" s="240" customFormat="1">
      <c r="A14152" s="270"/>
      <c r="B14152" s="271"/>
      <c r="C14152" s="270"/>
      <c r="D14152" s="272"/>
      <c r="E14152" s="247"/>
      <c r="F14152" s="273"/>
      <c r="G14152" s="661"/>
      <c r="H14152" s="662"/>
    </row>
    <row r="14153" spans="1:8" s="240" customFormat="1">
      <c r="A14153" s="270"/>
      <c r="B14153" s="271"/>
      <c r="C14153" s="270"/>
      <c r="D14153" s="272"/>
      <c r="E14153" s="247"/>
      <c r="F14153" s="273"/>
      <c r="G14153" s="661"/>
      <c r="H14153" s="662"/>
    </row>
    <row r="14154" spans="1:8" s="240" customFormat="1">
      <c r="A14154" s="270"/>
      <c r="B14154" s="271"/>
      <c r="C14154" s="270"/>
      <c r="D14154" s="272"/>
      <c r="E14154" s="247"/>
      <c r="F14154" s="273"/>
      <c r="G14154" s="661"/>
      <c r="H14154" s="662"/>
    </row>
    <row r="14155" spans="1:8" s="240" customFormat="1">
      <c r="A14155" s="270"/>
      <c r="B14155" s="271"/>
      <c r="C14155" s="270"/>
      <c r="D14155" s="272"/>
      <c r="E14155" s="247"/>
      <c r="F14155" s="273"/>
      <c r="G14155" s="661"/>
      <c r="H14155" s="662"/>
    </row>
    <row r="14156" spans="1:8" s="240" customFormat="1">
      <c r="A14156" s="270"/>
      <c r="B14156" s="271"/>
      <c r="C14156" s="270"/>
      <c r="D14156" s="272"/>
      <c r="E14156" s="247"/>
      <c r="F14156" s="273"/>
      <c r="G14156" s="661"/>
      <c r="H14156" s="662"/>
    </row>
    <row r="14157" spans="1:8" s="240" customFormat="1">
      <c r="A14157" s="270"/>
      <c r="B14157" s="271"/>
      <c r="C14157" s="270"/>
      <c r="D14157" s="272"/>
      <c r="E14157" s="247"/>
      <c r="F14157" s="273"/>
      <c r="G14157" s="661"/>
      <c r="H14157" s="662"/>
    </row>
    <row r="14158" spans="1:8" s="240" customFormat="1">
      <c r="A14158" s="270"/>
      <c r="B14158" s="271"/>
      <c r="C14158" s="270"/>
      <c r="D14158" s="272"/>
      <c r="E14158" s="247"/>
      <c r="F14158" s="273"/>
      <c r="G14158" s="661"/>
      <c r="H14158" s="662"/>
    </row>
    <row r="14159" spans="1:8" s="240" customFormat="1">
      <c r="A14159" s="270"/>
      <c r="B14159" s="271"/>
      <c r="C14159" s="270"/>
      <c r="D14159" s="272"/>
      <c r="E14159" s="247"/>
      <c r="F14159" s="273"/>
      <c r="G14159" s="661"/>
      <c r="H14159" s="662"/>
    </row>
    <row r="14160" spans="1:8" s="240" customFormat="1">
      <c r="A14160" s="270"/>
      <c r="B14160" s="271"/>
      <c r="C14160" s="270"/>
      <c r="D14160" s="272"/>
      <c r="E14160" s="247"/>
      <c r="F14160" s="273"/>
      <c r="G14160" s="661"/>
      <c r="H14160" s="662"/>
    </row>
    <row r="14161" spans="1:8" s="240" customFormat="1">
      <c r="A14161" s="270"/>
      <c r="B14161" s="271"/>
      <c r="C14161" s="270"/>
      <c r="D14161" s="272"/>
      <c r="E14161" s="247"/>
      <c r="F14161" s="273"/>
      <c r="G14161" s="661"/>
      <c r="H14161" s="662"/>
    </row>
    <row r="14162" spans="1:8" s="240" customFormat="1">
      <c r="A14162" s="270"/>
      <c r="B14162" s="271"/>
      <c r="C14162" s="270"/>
      <c r="D14162" s="272"/>
      <c r="E14162" s="247"/>
      <c r="F14162" s="273"/>
      <c r="G14162" s="661"/>
      <c r="H14162" s="662"/>
    </row>
    <row r="14163" spans="1:8" s="240" customFormat="1">
      <c r="A14163" s="270"/>
      <c r="B14163" s="271"/>
      <c r="C14163" s="270"/>
      <c r="D14163" s="272"/>
      <c r="E14163" s="247"/>
      <c r="F14163" s="273"/>
      <c r="G14163" s="661"/>
      <c r="H14163" s="662"/>
    </row>
    <row r="14164" spans="1:8" s="240" customFormat="1">
      <c r="A14164" s="270"/>
      <c r="B14164" s="271"/>
      <c r="C14164" s="270"/>
      <c r="D14164" s="272"/>
      <c r="E14164" s="247"/>
      <c r="F14164" s="273"/>
      <c r="G14164" s="661"/>
      <c r="H14164" s="662"/>
    </row>
    <row r="14165" spans="1:8" s="240" customFormat="1">
      <c r="A14165" s="270"/>
      <c r="B14165" s="271"/>
      <c r="C14165" s="270"/>
      <c r="D14165" s="272"/>
      <c r="E14165" s="247"/>
      <c r="F14165" s="273"/>
      <c r="G14165" s="661"/>
      <c r="H14165" s="662"/>
    </row>
    <row r="14166" spans="1:8" s="240" customFormat="1">
      <c r="A14166" s="270"/>
      <c r="B14166" s="271"/>
      <c r="C14166" s="270"/>
      <c r="D14166" s="272"/>
      <c r="E14166" s="247"/>
      <c r="F14166" s="273"/>
      <c r="G14166" s="661"/>
      <c r="H14166" s="662"/>
    </row>
    <row r="14167" spans="1:8" s="240" customFormat="1">
      <c r="A14167" s="270"/>
      <c r="B14167" s="271"/>
      <c r="C14167" s="270"/>
      <c r="D14167" s="272"/>
      <c r="E14167" s="247"/>
      <c r="F14167" s="273"/>
      <c r="G14167" s="661"/>
      <c r="H14167" s="662"/>
    </row>
    <row r="14168" spans="1:8" s="240" customFormat="1">
      <c r="A14168" s="270"/>
      <c r="B14168" s="271"/>
      <c r="C14168" s="270"/>
      <c r="D14168" s="272"/>
      <c r="E14168" s="247"/>
      <c r="F14168" s="273"/>
      <c r="G14168" s="661"/>
      <c r="H14168" s="662"/>
    </row>
    <row r="14169" spans="1:8" s="240" customFormat="1">
      <c r="A14169" s="270"/>
      <c r="B14169" s="271"/>
      <c r="C14169" s="270"/>
      <c r="D14169" s="272"/>
      <c r="E14169" s="247"/>
      <c r="F14169" s="273"/>
      <c r="G14169" s="661"/>
      <c r="H14169" s="662"/>
    </row>
    <row r="14170" spans="1:8" s="240" customFormat="1">
      <c r="A14170" s="270"/>
      <c r="B14170" s="271"/>
      <c r="C14170" s="270"/>
      <c r="D14170" s="272"/>
      <c r="E14170" s="247"/>
      <c r="F14170" s="273"/>
      <c r="G14170" s="661"/>
      <c r="H14170" s="662"/>
    </row>
    <row r="14171" spans="1:8" s="240" customFormat="1">
      <c r="A14171" s="270"/>
      <c r="B14171" s="271"/>
      <c r="C14171" s="270"/>
      <c r="D14171" s="272"/>
      <c r="E14171" s="247"/>
      <c r="F14171" s="273"/>
      <c r="G14171" s="661"/>
      <c r="H14171" s="662"/>
    </row>
    <row r="14172" spans="1:8" s="240" customFormat="1">
      <c r="A14172" s="270"/>
      <c r="B14172" s="271"/>
      <c r="C14172" s="270"/>
      <c r="D14172" s="272"/>
      <c r="E14172" s="247"/>
      <c r="F14172" s="273"/>
      <c r="G14172" s="661"/>
      <c r="H14172" s="662"/>
    </row>
    <row r="14173" spans="1:8" s="240" customFormat="1">
      <c r="A14173" s="270"/>
      <c r="B14173" s="271"/>
      <c r="C14173" s="270"/>
      <c r="D14173" s="272"/>
      <c r="E14173" s="247"/>
      <c r="F14173" s="273"/>
      <c r="G14173" s="661"/>
      <c r="H14173" s="662"/>
    </row>
    <row r="14174" spans="1:8" s="240" customFormat="1">
      <c r="A14174" s="270"/>
      <c r="B14174" s="271"/>
      <c r="C14174" s="270"/>
      <c r="D14174" s="272"/>
      <c r="E14174" s="247"/>
      <c r="F14174" s="273"/>
      <c r="G14174" s="661"/>
      <c r="H14174" s="662"/>
    </row>
    <row r="14175" spans="1:8" s="240" customFormat="1">
      <c r="A14175" s="270"/>
      <c r="B14175" s="271"/>
      <c r="C14175" s="270"/>
      <c r="D14175" s="272"/>
      <c r="E14175" s="247"/>
      <c r="F14175" s="273"/>
      <c r="G14175" s="661"/>
      <c r="H14175" s="662"/>
    </row>
    <row r="14176" spans="1:8" s="240" customFormat="1">
      <c r="A14176" s="270"/>
      <c r="B14176" s="271"/>
      <c r="C14176" s="270"/>
      <c r="D14176" s="272"/>
      <c r="E14176" s="247"/>
      <c r="F14176" s="273"/>
      <c r="G14176" s="661"/>
      <c r="H14176" s="662"/>
    </row>
    <row r="14177" spans="1:8" s="240" customFormat="1">
      <c r="A14177" s="270"/>
      <c r="B14177" s="271"/>
      <c r="C14177" s="270"/>
      <c r="D14177" s="272"/>
      <c r="E14177" s="247"/>
      <c r="F14177" s="273"/>
      <c r="G14177" s="661"/>
      <c r="H14177" s="662"/>
    </row>
    <row r="14178" spans="1:8" s="240" customFormat="1">
      <c r="A14178" s="270"/>
      <c r="B14178" s="271"/>
      <c r="C14178" s="270"/>
      <c r="D14178" s="272"/>
      <c r="E14178" s="247"/>
      <c r="F14178" s="273"/>
      <c r="G14178" s="661"/>
      <c r="H14178" s="662"/>
    </row>
    <row r="14179" spans="1:8" s="240" customFormat="1">
      <c r="A14179" s="270"/>
      <c r="B14179" s="271"/>
      <c r="C14179" s="270"/>
      <c r="D14179" s="272"/>
      <c r="E14179" s="247"/>
      <c r="F14179" s="273"/>
      <c r="G14179" s="661"/>
      <c r="H14179" s="662"/>
    </row>
    <row r="14180" spans="1:8" s="240" customFormat="1">
      <c r="A14180" s="270"/>
      <c r="B14180" s="271"/>
      <c r="C14180" s="270"/>
      <c r="D14180" s="272"/>
      <c r="E14180" s="247"/>
      <c r="F14180" s="273"/>
      <c r="G14180" s="661"/>
      <c r="H14180" s="662"/>
    </row>
    <row r="14181" spans="1:8" s="240" customFormat="1">
      <c r="A14181" s="270"/>
      <c r="B14181" s="271"/>
      <c r="C14181" s="270"/>
      <c r="D14181" s="272"/>
      <c r="E14181" s="247"/>
      <c r="F14181" s="273"/>
      <c r="G14181" s="661"/>
      <c r="H14181" s="662"/>
    </row>
    <row r="14182" spans="1:8" s="240" customFormat="1">
      <c r="A14182" s="270"/>
      <c r="B14182" s="271"/>
      <c r="C14182" s="270"/>
      <c r="D14182" s="272"/>
      <c r="E14182" s="247"/>
      <c r="F14182" s="273"/>
      <c r="G14182" s="661"/>
      <c r="H14182" s="662"/>
    </row>
    <row r="14183" spans="1:8" s="240" customFormat="1">
      <c r="A14183" s="270"/>
      <c r="B14183" s="271"/>
      <c r="C14183" s="270"/>
      <c r="D14183" s="272"/>
      <c r="E14183" s="247"/>
      <c r="F14183" s="273"/>
      <c r="G14183" s="661"/>
      <c r="H14183" s="662"/>
    </row>
    <row r="14184" spans="1:8" s="240" customFormat="1">
      <c r="A14184" s="270"/>
      <c r="B14184" s="271"/>
      <c r="C14184" s="270"/>
      <c r="D14184" s="272"/>
      <c r="E14184" s="247"/>
      <c r="F14184" s="273"/>
      <c r="G14184" s="661"/>
      <c r="H14184" s="662"/>
    </row>
    <row r="14185" spans="1:8" s="240" customFormat="1">
      <c r="A14185" s="270"/>
      <c r="B14185" s="271"/>
      <c r="C14185" s="270"/>
      <c r="D14185" s="272"/>
      <c r="E14185" s="247"/>
      <c r="F14185" s="273"/>
      <c r="G14185" s="661"/>
      <c r="H14185" s="662"/>
    </row>
    <row r="14186" spans="1:8" s="240" customFormat="1">
      <c r="A14186" s="270"/>
      <c r="B14186" s="271"/>
      <c r="C14186" s="270"/>
      <c r="D14186" s="272"/>
      <c r="E14186" s="247"/>
      <c r="F14186" s="273"/>
      <c r="G14186" s="661"/>
      <c r="H14186" s="662"/>
    </row>
    <row r="14187" spans="1:8" s="240" customFormat="1">
      <c r="A14187" s="270"/>
      <c r="B14187" s="271"/>
      <c r="C14187" s="270"/>
      <c r="D14187" s="272"/>
      <c r="E14187" s="247"/>
      <c r="F14187" s="273"/>
      <c r="G14187" s="661"/>
      <c r="H14187" s="662"/>
    </row>
    <row r="14188" spans="1:8" s="240" customFormat="1">
      <c r="A14188" s="270"/>
      <c r="B14188" s="271"/>
      <c r="C14188" s="270"/>
      <c r="D14188" s="272"/>
      <c r="E14188" s="247"/>
      <c r="F14188" s="273"/>
      <c r="G14188" s="661"/>
      <c r="H14188" s="662"/>
    </row>
    <row r="14189" spans="1:8" s="240" customFormat="1">
      <c r="A14189" s="270"/>
      <c r="B14189" s="271"/>
      <c r="C14189" s="270"/>
      <c r="D14189" s="272"/>
      <c r="E14189" s="247"/>
      <c r="F14189" s="273"/>
      <c r="G14189" s="661"/>
      <c r="H14189" s="662"/>
    </row>
    <row r="14190" spans="1:8" s="240" customFormat="1">
      <c r="A14190" s="270"/>
      <c r="B14190" s="271"/>
      <c r="C14190" s="270"/>
      <c r="D14190" s="272"/>
      <c r="E14190" s="247"/>
      <c r="F14190" s="273"/>
      <c r="G14190" s="661"/>
      <c r="H14190" s="662"/>
    </row>
    <row r="14191" spans="1:8" s="240" customFormat="1">
      <c r="A14191" s="270"/>
      <c r="B14191" s="271"/>
      <c r="C14191" s="270"/>
      <c r="D14191" s="272"/>
      <c r="E14191" s="247"/>
      <c r="F14191" s="273"/>
      <c r="G14191" s="661"/>
      <c r="H14191" s="662"/>
    </row>
    <row r="14192" spans="1:8" s="240" customFormat="1">
      <c r="A14192" s="270"/>
      <c r="B14192" s="271"/>
      <c r="C14192" s="270"/>
      <c r="D14192" s="272"/>
      <c r="E14192" s="247"/>
      <c r="F14192" s="273"/>
      <c r="G14192" s="661"/>
      <c r="H14192" s="662"/>
    </row>
    <row r="14193" spans="1:8" s="240" customFormat="1">
      <c r="A14193" s="270"/>
      <c r="B14193" s="271"/>
      <c r="C14193" s="270"/>
      <c r="D14193" s="272"/>
      <c r="E14193" s="247"/>
      <c r="F14193" s="273"/>
      <c r="G14193" s="661"/>
      <c r="H14193" s="662"/>
    </row>
    <row r="14194" spans="1:8" s="240" customFormat="1">
      <c r="A14194" s="270"/>
      <c r="B14194" s="271"/>
      <c r="C14194" s="270"/>
      <c r="D14194" s="272"/>
      <c r="E14194" s="247"/>
      <c r="F14194" s="273"/>
      <c r="G14194" s="661"/>
      <c r="H14194" s="662"/>
    </row>
    <row r="14195" spans="1:8" s="240" customFormat="1">
      <c r="A14195" s="270"/>
      <c r="B14195" s="271"/>
      <c r="C14195" s="270"/>
      <c r="D14195" s="272"/>
      <c r="E14195" s="247"/>
      <c r="F14195" s="273"/>
      <c r="G14195" s="661"/>
      <c r="H14195" s="662"/>
    </row>
    <row r="14196" spans="1:8" s="240" customFormat="1">
      <c r="A14196" s="270"/>
      <c r="B14196" s="271"/>
      <c r="C14196" s="270"/>
      <c r="D14196" s="272"/>
      <c r="E14196" s="247"/>
      <c r="F14196" s="273"/>
      <c r="G14196" s="661"/>
      <c r="H14196" s="662"/>
    </row>
    <row r="14197" spans="1:8" s="240" customFormat="1">
      <c r="A14197" s="270"/>
      <c r="B14197" s="271"/>
      <c r="C14197" s="270"/>
      <c r="D14197" s="272"/>
      <c r="E14197" s="247"/>
      <c r="F14197" s="273"/>
      <c r="G14197" s="661"/>
      <c r="H14197" s="662"/>
    </row>
    <row r="14198" spans="1:8" s="240" customFormat="1">
      <c r="A14198" s="270"/>
      <c r="B14198" s="271"/>
      <c r="C14198" s="270"/>
      <c r="D14198" s="272"/>
      <c r="E14198" s="247"/>
      <c r="F14198" s="273"/>
      <c r="G14198" s="661"/>
      <c r="H14198" s="662"/>
    </row>
    <row r="14199" spans="1:8" s="240" customFormat="1">
      <c r="A14199" s="270"/>
      <c r="B14199" s="271"/>
      <c r="C14199" s="270"/>
      <c r="D14199" s="272"/>
      <c r="E14199" s="247"/>
      <c r="F14199" s="273"/>
      <c r="G14199" s="661"/>
      <c r="H14199" s="662"/>
    </row>
    <row r="14200" spans="1:8" s="240" customFormat="1">
      <c r="A14200" s="270"/>
      <c r="B14200" s="271"/>
      <c r="C14200" s="270"/>
      <c r="D14200" s="272"/>
      <c r="E14200" s="247"/>
      <c r="F14200" s="273"/>
      <c r="G14200" s="661"/>
      <c r="H14200" s="662"/>
    </row>
    <row r="14201" spans="1:8" s="240" customFormat="1">
      <c r="A14201" s="270"/>
      <c r="B14201" s="271"/>
      <c r="C14201" s="270"/>
      <c r="D14201" s="272"/>
      <c r="E14201" s="247"/>
      <c r="F14201" s="273"/>
      <c r="G14201" s="661"/>
      <c r="H14201" s="662"/>
    </row>
    <row r="14202" spans="1:8" s="240" customFormat="1">
      <c r="A14202" s="270"/>
      <c r="B14202" s="271"/>
      <c r="C14202" s="270"/>
      <c r="D14202" s="272"/>
      <c r="E14202" s="247"/>
      <c r="F14202" s="273"/>
      <c r="G14202" s="661"/>
      <c r="H14202" s="662"/>
    </row>
    <row r="14203" spans="1:8" s="240" customFormat="1">
      <c r="A14203" s="270"/>
      <c r="B14203" s="271"/>
      <c r="C14203" s="270"/>
      <c r="D14203" s="272"/>
      <c r="E14203" s="247"/>
      <c r="F14203" s="273"/>
      <c r="G14203" s="661"/>
      <c r="H14203" s="662"/>
    </row>
    <row r="14204" spans="1:8" s="240" customFormat="1">
      <c r="A14204" s="270"/>
      <c r="B14204" s="271"/>
      <c r="C14204" s="270"/>
      <c r="D14204" s="272"/>
      <c r="E14204" s="247"/>
      <c r="F14204" s="273"/>
      <c r="G14204" s="661"/>
      <c r="H14204" s="662"/>
    </row>
    <row r="14205" spans="1:8" s="240" customFormat="1">
      <c r="A14205" s="270"/>
      <c r="B14205" s="271"/>
      <c r="C14205" s="270"/>
      <c r="D14205" s="272"/>
      <c r="E14205" s="247"/>
      <c r="F14205" s="273"/>
      <c r="G14205" s="661"/>
      <c r="H14205" s="662"/>
    </row>
    <row r="14206" spans="1:8" s="240" customFormat="1">
      <c r="A14206" s="270"/>
      <c r="B14206" s="271"/>
      <c r="C14206" s="270"/>
      <c r="D14206" s="272"/>
      <c r="E14206" s="247"/>
      <c r="F14206" s="273"/>
      <c r="G14206" s="661"/>
      <c r="H14206" s="662"/>
    </row>
    <row r="14207" spans="1:8" s="240" customFormat="1">
      <c r="A14207" s="270"/>
      <c r="B14207" s="271"/>
      <c r="C14207" s="270"/>
      <c r="D14207" s="272"/>
      <c r="E14207" s="247"/>
      <c r="F14207" s="273"/>
      <c r="G14207" s="661"/>
      <c r="H14207" s="662"/>
    </row>
    <row r="14208" spans="1:8" s="240" customFormat="1">
      <c r="A14208" s="270"/>
      <c r="B14208" s="271"/>
      <c r="C14208" s="270"/>
      <c r="D14208" s="272"/>
      <c r="E14208" s="247"/>
      <c r="F14208" s="273"/>
      <c r="G14208" s="661"/>
      <c r="H14208" s="662"/>
    </row>
    <row r="14209" spans="1:8" s="240" customFormat="1">
      <c r="A14209" s="270"/>
      <c r="B14209" s="271"/>
      <c r="C14209" s="270"/>
      <c r="D14209" s="272"/>
      <c r="E14209" s="247"/>
      <c r="F14209" s="273"/>
      <c r="G14209" s="661"/>
      <c r="H14209" s="662"/>
    </row>
    <row r="14210" spans="1:8" s="240" customFormat="1">
      <c r="A14210" s="270"/>
      <c r="B14210" s="271"/>
      <c r="C14210" s="270"/>
      <c r="D14210" s="272"/>
      <c r="E14210" s="247"/>
      <c r="F14210" s="273"/>
      <c r="G14210" s="661"/>
      <c r="H14210" s="662"/>
    </row>
    <row r="14211" spans="1:8" s="240" customFormat="1">
      <c r="A14211" s="270"/>
      <c r="B14211" s="271"/>
      <c r="C14211" s="270"/>
      <c r="D14211" s="272"/>
      <c r="E14211" s="247"/>
      <c r="F14211" s="273"/>
      <c r="G14211" s="661"/>
      <c r="H14211" s="662"/>
    </row>
    <row r="14212" spans="1:8" s="240" customFormat="1">
      <c r="A14212" s="270"/>
      <c r="B14212" s="271"/>
      <c r="C14212" s="270"/>
      <c r="D14212" s="272"/>
      <c r="E14212" s="247"/>
      <c r="F14212" s="273"/>
      <c r="G14212" s="661"/>
      <c r="H14212" s="662"/>
    </row>
    <row r="14213" spans="1:8" s="240" customFormat="1">
      <c r="A14213" s="270"/>
      <c r="B14213" s="271"/>
      <c r="C14213" s="270"/>
      <c r="D14213" s="272"/>
      <c r="E14213" s="247"/>
      <c r="F14213" s="273"/>
      <c r="G14213" s="661"/>
      <c r="H14213" s="662"/>
    </row>
    <row r="14214" spans="1:8" s="240" customFormat="1">
      <c r="A14214" s="270"/>
      <c r="B14214" s="271"/>
      <c r="C14214" s="270"/>
      <c r="D14214" s="272"/>
      <c r="E14214" s="247"/>
      <c r="F14214" s="273"/>
      <c r="G14214" s="661"/>
      <c r="H14214" s="662"/>
    </row>
    <row r="14215" spans="1:8" s="240" customFormat="1">
      <c r="A14215" s="270"/>
      <c r="B14215" s="271"/>
      <c r="C14215" s="270"/>
      <c r="D14215" s="272"/>
      <c r="E14215" s="247"/>
      <c r="F14215" s="273"/>
      <c r="G14215" s="661"/>
      <c r="H14215" s="662"/>
    </row>
    <row r="14216" spans="1:8" s="240" customFormat="1">
      <c r="A14216" s="270"/>
      <c r="B14216" s="271"/>
      <c r="C14216" s="270"/>
      <c r="D14216" s="272"/>
      <c r="E14216" s="247"/>
      <c r="F14216" s="273"/>
      <c r="G14216" s="661"/>
      <c r="H14216" s="662"/>
    </row>
    <row r="14217" spans="1:8" s="240" customFormat="1">
      <c r="A14217" s="270"/>
      <c r="B14217" s="271"/>
      <c r="C14217" s="270"/>
      <c r="D14217" s="272"/>
      <c r="E14217" s="247"/>
      <c r="F14217" s="273"/>
      <c r="G14217" s="661"/>
      <c r="H14217" s="662"/>
    </row>
    <row r="14218" spans="1:8" s="240" customFormat="1">
      <c r="A14218" s="270"/>
      <c r="B14218" s="271"/>
      <c r="C14218" s="270"/>
      <c r="D14218" s="272"/>
      <c r="E14218" s="247"/>
      <c r="F14218" s="273"/>
      <c r="G14218" s="661"/>
      <c r="H14218" s="662"/>
    </row>
    <row r="14219" spans="1:8" s="240" customFormat="1">
      <c r="A14219" s="270"/>
      <c r="B14219" s="271"/>
      <c r="C14219" s="270"/>
      <c r="D14219" s="272"/>
      <c r="E14219" s="247"/>
      <c r="F14219" s="273"/>
      <c r="G14219" s="661"/>
      <c r="H14219" s="662"/>
    </row>
    <row r="14220" spans="1:8" s="240" customFormat="1">
      <c r="A14220" s="270"/>
      <c r="B14220" s="271"/>
      <c r="C14220" s="270"/>
      <c r="D14220" s="272"/>
      <c r="E14220" s="247"/>
      <c r="F14220" s="273"/>
      <c r="G14220" s="661"/>
      <c r="H14220" s="662"/>
    </row>
    <row r="14221" spans="1:8" s="240" customFormat="1">
      <c r="A14221" s="270"/>
      <c r="B14221" s="271"/>
      <c r="C14221" s="270"/>
      <c r="D14221" s="272"/>
      <c r="E14221" s="247"/>
      <c r="F14221" s="273"/>
      <c r="G14221" s="661"/>
      <c r="H14221" s="662"/>
    </row>
    <row r="14222" spans="1:8" s="240" customFormat="1">
      <c r="A14222" s="270"/>
      <c r="B14222" s="271"/>
      <c r="C14222" s="270"/>
      <c r="D14222" s="272"/>
      <c r="E14222" s="247"/>
      <c r="F14222" s="273"/>
      <c r="G14222" s="661"/>
      <c r="H14222" s="662"/>
    </row>
    <row r="14223" spans="1:8" s="240" customFormat="1">
      <c r="A14223" s="270"/>
      <c r="B14223" s="271"/>
      <c r="C14223" s="270"/>
      <c r="D14223" s="272"/>
      <c r="E14223" s="247"/>
      <c r="F14223" s="273"/>
      <c r="G14223" s="661"/>
      <c r="H14223" s="662"/>
    </row>
    <row r="14224" spans="1:8" s="240" customFormat="1">
      <c r="A14224" s="270"/>
      <c r="B14224" s="271"/>
      <c r="C14224" s="270"/>
      <c r="D14224" s="272"/>
      <c r="E14224" s="247"/>
      <c r="F14224" s="273"/>
      <c r="G14224" s="661"/>
      <c r="H14224" s="662"/>
    </row>
    <row r="14225" spans="1:8" s="240" customFormat="1">
      <c r="A14225" s="270"/>
      <c r="B14225" s="271"/>
      <c r="C14225" s="270"/>
      <c r="D14225" s="272"/>
      <c r="E14225" s="247"/>
      <c r="F14225" s="273"/>
      <c r="G14225" s="661"/>
      <c r="H14225" s="662"/>
    </row>
    <row r="14226" spans="1:8" s="240" customFormat="1">
      <c r="A14226" s="270"/>
      <c r="B14226" s="271"/>
      <c r="C14226" s="270"/>
      <c r="D14226" s="272"/>
      <c r="E14226" s="247"/>
      <c r="F14226" s="273"/>
      <c r="G14226" s="661"/>
      <c r="H14226" s="662"/>
    </row>
    <row r="14227" spans="1:8" s="240" customFormat="1">
      <c r="A14227" s="270"/>
      <c r="B14227" s="271"/>
      <c r="C14227" s="270"/>
      <c r="D14227" s="272"/>
      <c r="E14227" s="247"/>
      <c r="F14227" s="273"/>
      <c r="G14227" s="661"/>
      <c r="H14227" s="662"/>
    </row>
    <row r="14228" spans="1:8" s="240" customFormat="1">
      <c r="A14228" s="270"/>
      <c r="B14228" s="271"/>
      <c r="C14228" s="270"/>
      <c r="D14228" s="272"/>
      <c r="E14228" s="247"/>
      <c r="F14228" s="273"/>
      <c r="G14228" s="661"/>
      <c r="H14228" s="662"/>
    </row>
    <row r="14229" spans="1:8" s="240" customFormat="1">
      <c r="A14229" s="270"/>
      <c r="B14229" s="271"/>
      <c r="C14229" s="270"/>
      <c r="D14229" s="272"/>
      <c r="E14229" s="247"/>
      <c r="F14229" s="273"/>
      <c r="G14229" s="661"/>
      <c r="H14229" s="662"/>
    </row>
    <row r="14230" spans="1:8" s="240" customFormat="1">
      <c r="A14230" s="270"/>
      <c r="B14230" s="271"/>
      <c r="C14230" s="270"/>
      <c r="D14230" s="272"/>
      <c r="E14230" s="247"/>
      <c r="F14230" s="273"/>
      <c r="G14230" s="661"/>
      <c r="H14230" s="662"/>
    </row>
    <row r="14231" spans="1:8" s="240" customFormat="1">
      <c r="A14231" s="270"/>
      <c r="B14231" s="271"/>
      <c r="C14231" s="270"/>
      <c r="D14231" s="272"/>
      <c r="E14231" s="247"/>
      <c r="F14231" s="273"/>
      <c r="G14231" s="661"/>
      <c r="H14231" s="662"/>
    </row>
    <row r="14232" spans="1:8" s="240" customFormat="1">
      <c r="A14232" s="270"/>
      <c r="B14232" s="271"/>
      <c r="C14232" s="270"/>
      <c r="D14232" s="272"/>
      <c r="E14232" s="247"/>
      <c r="F14232" s="273"/>
      <c r="G14232" s="661"/>
      <c r="H14232" s="662"/>
    </row>
    <row r="14233" spans="1:8" s="240" customFormat="1">
      <c r="A14233" s="270"/>
      <c r="B14233" s="271"/>
      <c r="C14233" s="270"/>
      <c r="D14233" s="272"/>
      <c r="E14233" s="247"/>
      <c r="F14233" s="273"/>
      <c r="G14233" s="661"/>
      <c r="H14233" s="662"/>
    </row>
    <row r="14234" spans="1:8" s="240" customFormat="1">
      <c r="A14234" s="270"/>
      <c r="B14234" s="271"/>
      <c r="C14234" s="270"/>
      <c r="D14234" s="272"/>
      <c r="E14234" s="247"/>
      <c r="F14234" s="273"/>
      <c r="G14234" s="661"/>
      <c r="H14234" s="662"/>
    </row>
    <row r="14235" spans="1:8" s="240" customFormat="1">
      <c r="A14235" s="270"/>
      <c r="B14235" s="271"/>
      <c r="C14235" s="270"/>
      <c r="D14235" s="272"/>
      <c r="E14235" s="247"/>
      <c r="F14235" s="273"/>
      <c r="G14235" s="661"/>
      <c r="H14235" s="662"/>
    </row>
    <row r="14236" spans="1:8" s="240" customFormat="1">
      <c r="A14236" s="270"/>
      <c r="B14236" s="271"/>
      <c r="C14236" s="270"/>
      <c r="D14236" s="272"/>
      <c r="E14236" s="247"/>
      <c r="F14236" s="273"/>
      <c r="G14236" s="661"/>
      <c r="H14236" s="662"/>
    </row>
    <row r="14237" spans="1:8" s="240" customFormat="1">
      <c r="A14237" s="270"/>
      <c r="B14237" s="271"/>
      <c r="C14237" s="270"/>
      <c r="D14237" s="272"/>
      <c r="E14237" s="247"/>
      <c r="F14237" s="273"/>
      <c r="G14237" s="661"/>
      <c r="H14237" s="662"/>
    </row>
    <row r="14238" spans="1:8" s="240" customFormat="1">
      <c r="A14238" s="270"/>
      <c r="B14238" s="271"/>
      <c r="C14238" s="270"/>
      <c r="D14238" s="272"/>
      <c r="E14238" s="247"/>
      <c r="F14238" s="273"/>
      <c r="G14238" s="661"/>
      <c r="H14238" s="662"/>
    </row>
    <row r="14239" spans="1:8" s="240" customFormat="1">
      <c r="A14239" s="270"/>
      <c r="B14239" s="271"/>
      <c r="C14239" s="270"/>
      <c r="D14239" s="272"/>
      <c r="E14239" s="247"/>
      <c r="F14239" s="273"/>
      <c r="G14239" s="661"/>
      <c r="H14239" s="662"/>
    </row>
    <row r="14240" spans="1:8" s="240" customFormat="1">
      <c r="A14240" s="270"/>
      <c r="B14240" s="271"/>
      <c r="C14240" s="270"/>
      <c r="D14240" s="272"/>
      <c r="E14240" s="247"/>
      <c r="F14240" s="273"/>
      <c r="G14240" s="661"/>
      <c r="H14240" s="662"/>
    </row>
    <row r="14241" spans="1:8" s="240" customFormat="1">
      <c r="A14241" s="270"/>
      <c r="B14241" s="271"/>
      <c r="C14241" s="270"/>
      <c r="D14241" s="272"/>
      <c r="E14241" s="247"/>
      <c r="F14241" s="273"/>
      <c r="G14241" s="661"/>
      <c r="H14241" s="662"/>
    </row>
    <row r="14242" spans="1:8" s="240" customFormat="1">
      <c r="A14242" s="270"/>
      <c r="B14242" s="271"/>
      <c r="C14242" s="270"/>
      <c r="D14242" s="272"/>
      <c r="E14242" s="247"/>
      <c r="F14242" s="273"/>
      <c r="G14242" s="661"/>
      <c r="H14242" s="662"/>
    </row>
    <row r="14243" spans="1:8" s="240" customFormat="1">
      <c r="A14243" s="270"/>
      <c r="B14243" s="271"/>
      <c r="C14243" s="270"/>
      <c r="D14243" s="272"/>
      <c r="E14243" s="247"/>
      <c r="F14243" s="273"/>
      <c r="G14243" s="661"/>
      <c r="H14243" s="662"/>
    </row>
    <row r="14244" spans="1:8" s="240" customFormat="1">
      <c r="A14244" s="270"/>
      <c r="B14244" s="271"/>
      <c r="C14244" s="270"/>
      <c r="D14244" s="272"/>
      <c r="E14244" s="247"/>
      <c r="F14244" s="273"/>
      <c r="G14244" s="661"/>
      <c r="H14244" s="662"/>
    </row>
    <row r="14245" spans="1:8" s="240" customFormat="1">
      <c r="A14245" s="270"/>
      <c r="B14245" s="271"/>
      <c r="C14245" s="270"/>
      <c r="D14245" s="272"/>
      <c r="E14245" s="247"/>
      <c r="F14245" s="273"/>
      <c r="G14245" s="661"/>
      <c r="H14245" s="662"/>
    </row>
    <row r="14246" spans="1:8" s="240" customFormat="1">
      <c r="A14246" s="270"/>
      <c r="B14246" s="271"/>
      <c r="C14246" s="270"/>
      <c r="D14246" s="272"/>
      <c r="E14246" s="247"/>
      <c r="F14246" s="273"/>
      <c r="G14246" s="661"/>
      <c r="H14246" s="662"/>
    </row>
    <row r="14247" spans="1:8" s="240" customFormat="1">
      <c r="A14247" s="270"/>
      <c r="B14247" s="271"/>
      <c r="C14247" s="270"/>
      <c r="D14247" s="272"/>
      <c r="E14247" s="247"/>
      <c r="F14247" s="273"/>
      <c r="G14247" s="661"/>
      <c r="H14247" s="662"/>
    </row>
    <row r="14248" spans="1:8" s="240" customFormat="1">
      <c r="A14248" s="270"/>
      <c r="B14248" s="271"/>
      <c r="C14248" s="270"/>
      <c r="D14248" s="272"/>
      <c r="E14248" s="247"/>
      <c r="F14248" s="273"/>
      <c r="G14248" s="661"/>
      <c r="H14248" s="662"/>
    </row>
    <row r="14249" spans="1:8" s="240" customFormat="1">
      <c r="A14249" s="270"/>
      <c r="B14249" s="271"/>
      <c r="C14249" s="270"/>
      <c r="D14249" s="272"/>
      <c r="E14249" s="247"/>
      <c r="F14249" s="273"/>
      <c r="G14249" s="661"/>
      <c r="H14249" s="662"/>
    </row>
    <row r="14250" spans="1:8" s="240" customFormat="1">
      <c r="A14250" s="270"/>
      <c r="B14250" s="271"/>
      <c r="C14250" s="270"/>
      <c r="D14250" s="272"/>
      <c r="E14250" s="247"/>
      <c r="F14250" s="273"/>
      <c r="G14250" s="661"/>
      <c r="H14250" s="662"/>
    </row>
    <row r="14251" spans="1:8" s="240" customFormat="1">
      <c r="A14251" s="270"/>
      <c r="B14251" s="271"/>
      <c r="C14251" s="270"/>
      <c r="D14251" s="272"/>
      <c r="E14251" s="247"/>
      <c r="F14251" s="273"/>
      <c r="G14251" s="661"/>
      <c r="H14251" s="662"/>
    </row>
    <row r="14252" spans="1:8" s="240" customFormat="1">
      <c r="A14252" s="270"/>
      <c r="B14252" s="271"/>
      <c r="C14252" s="270"/>
      <c r="D14252" s="272"/>
      <c r="E14252" s="247"/>
      <c r="F14252" s="273"/>
      <c r="G14252" s="661"/>
      <c r="H14252" s="662"/>
    </row>
    <row r="14253" spans="1:8" s="240" customFormat="1">
      <c r="A14253" s="270"/>
      <c r="B14253" s="271"/>
      <c r="C14253" s="270"/>
      <c r="D14253" s="272"/>
      <c r="E14253" s="247"/>
      <c r="F14253" s="273"/>
      <c r="G14253" s="661"/>
      <c r="H14253" s="662"/>
    </row>
    <row r="14254" spans="1:8" s="240" customFormat="1">
      <c r="A14254" s="270"/>
      <c r="B14254" s="271"/>
      <c r="C14254" s="270"/>
      <c r="D14254" s="272"/>
      <c r="E14254" s="247"/>
      <c r="F14254" s="273"/>
      <c r="G14254" s="661"/>
      <c r="H14254" s="662"/>
    </row>
    <row r="14255" spans="1:8" s="240" customFormat="1">
      <c r="A14255" s="270"/>
      <c r="B14255" s="271"/>
      <c r="C14255" s="270"/>
      <c r="D14255" s="272"/>
      <c r="E14255" s="247"/>
      <c r="F14255" s="273"/>
      <c r="G14255" s="661"/>
      <c r="H14255" s="662"/>
    </row>
    <row r="14256" spans="1:8" s="240" customFormat="1">
      <c r="A14256" s="270"/>
      <c r="B14256" s="271"/>
      <c r="C14256" s="270"/>
      <c r="D14256" s="272"/>
      <c r="E14256" s="247"/>
      <c r="F14256" s="273"/>
      <c r="G14256" s="661"/>
      <c r="H14256" s="662"/>
    </row>
    <row r="14257" spans="1:8" s="240" customFormat="1">
      <c r="A14257" s="270"/>
      <c r="B14257" s="271"/>
      <c r="C14257" s="270"/>
      <c r="D14257" s="272"/>
      <c r="E14257" s="247"/>
      <c r="F14257" s="273"/>
      <c r="G14257" s="661"/>
      <c r="H14257" s="662"/>
    </row>
    <row r="14258" spans="1:8" s="240" customFormat="1">
      <c r="A14258" s="270"/>
      <c r="B14258" s="271"/>
      <c r="C14258" s="270"/>
      <c r="D14258" s="272"/>
      <c r="E14258" s="247"/>
      <c r="F14258" s="273"/>
      <c r="G14258" s="661"/>
      <c r="H14258" s="662"/>
    </row>
    <row r="14259" spans="1:8" s="240" customFormat="1">
      <c r="A14259" s="270"/>
      <c r="B14259" s="271"/>
      <c r="C14259" s="270"/>
      <c r="D14259" s="272"/>
      <c r="E14259" s="247"/>
      <c r="F14259" s="273"/>
      <c r="G14259" s="661"/>
      <c r="H14259" s="662"/>
    </row>
    <row r="14260" spans="1:8" s="240" customFormat="1">
      <c r="A14260" s="270"/>
      <c r="B14260" s="271"/>
      <c r="C14260" s="270"/>
      <c r="D14260" s="272"/>
      <c r="E14260" s="247"/>
      <c r="F14260" s="273"/>
      <c r="G14260" s="661"/>
      <c r="H14260" s="662"/>
    </row>
    <row r="14261" spans="1:8" s="240" customFormat="1">
      <c r="A14261" s="270"/>
      <c r="B14261" s="271"/>
      <c r="C14261" s="270"/>
      <c r="D14261" s="272"/>
      <c r="E14261" s="247"/>
      <c r="F14261" s="273"/>
      <c r="G14261" s="661"/>
      <c r="H14261" s="662"/>
    </row>
    <row r="14262" spans="1:8" s="240" customFormat="1">
      <c r="A14262" s="270"/>
      <c r="B14262" s="271"/>
      <c r="C14262" s="270"/>
      <c r="D14262" s="272"/>
      <c r="E14262" s="247"/>
      <c r="F14262" s="273"/>
      <c r="G14262" s="661"/>
      <c r="H14262" s="662"/>
    </row>
    <row r="14263" spans="1:8" s="240" customFormat="1">
      <c r="A14263" s="270"/>
      <c r="B14263" s="271"/>
      <c r="C14263" s="270"/>
      <c r="D14263" s="272"/>
      <c r="E14263" s="247"/>
      <c r="F14263" s="273"/>
      <c r="G14263" s="661"/>
      <c r="H14263" s="662"/>
    </row>
    <row r="14264" spans="1:8" s="240" customFormat="1">
      <c r="A14264" s="270"/>
      <c r="B14264" s="271"/>
      <c r="C14264" s="270"/>
      <c r="D14264" s="272"/>
      <c r="E14264" s="247"/>
      <c r="F14264" s="273"/>
      <c r="G14264" s="661"/>
      <c r="H14264" s="662"/>
    </row>
    <row r="14265" spans="1:8" s="240" customFormat="1">
      <c r="A14265" s="270"/>
      <c r="B14265" s="271"/>
      <c r="C14265" s="270"/>
      <c r="D14265" s="272"/>
      <c r="E14265" s="247"/>
      <c r="F14265" s="273"/>
      <c r="G14265" s="661"/>
      <c r="H14265" s="662"/>
    </row>
    <row r="14266" spans="1:8" s="240" customFormat="1">
      <c r="A14266" s="270"/>
      <c r="B14266" s="271"/>
      <c r="C14266" s="270"/>
      <c r="D14266" s="272"/>
      <c r="E14266" s="247"/>
      <c r="F14266" s="273"/>
      <c r="G14266" s="661"/>
      <c r="H14266" s="662"/>
    </row>
    <row r="14267" spans="1:8" s="240" customFormat="1">
      <c r="A14267" s="270"/>
      <c r="B14267" s="271"/>
      <c r="C14267" s="270"/>
      <c r="D14267" s="272"/>
      <c r="E14267" s="247"/>
      <c r="F14267" s="273"/>
      <c r="G14267" s="661"/>
      <c r="H14267" s="662"/>
    </row>
    <row r="14268" spans="1:8" s="240" customFormat="1">
      <c r="A14268" s="270"/>
      <c r="B14268" s="271"/>
      <c r="C14268" s="270"/>
      <c r="D14268" s="272"/>
      <c r="E14268" s="247"/>
      <c r="F14268" s="273"/>
      <c r="G14268" s="661"/>
      <c r="H14268" s="662"/>
    </row>
    <row r="14269" spans="1:8" s="240" customFormat="1">
      <c r="A14269" s="270"/>
      <c r="B14269" s="271"/>
      <c r="C14269" s="270"/>
      <c r="D14269" s="272"/>
      <c r="E14269" s="247"/>
      <c r="F14269" s="273"/>
      <c r="G14269" s="661"/>
      <c r="H14269" s="662"/>
    </row>
    <row r="14270" spans="1:8" s="240" customFormat="1">
      <c r="A14270" s="270"/>
      <c r="B14270" s="271"/>
      <c r="C14270" s="270"/>
      <c r="D14270" s="272"/>
      <c r="E14270" s="247"/>
      <c r="F14270" s="273"/>
      <c r="G14270" s="661"/>
      <c r="H14270" s="662"/>
    </row>
    <row r="14271" spans="1:8" s="240" customFormat="1">
      <c r="A14271" s="270"/>
      <c r="B14271" s="271"/>
      <c r="C14271" s="270"/>
      <c r="D14271" s="272"/>
      <c r="E14271" s="247"/>
      <c r="F14271" s="273"/>
      <c r="G14271" s="661"/>
      <c r="H14271" s="662"/>
    </row>
    <row r="14272" spans="1:8" s="240" customFormat="1">
      <c r="A14272" s="270"/>
      <c r="B14272" s="271"/>
      <c r="C14272" s="270"/>
      <c r="D14272" s="272"/>
      <c r="E14272" s="247"/>
      <c r="F14272" s="273"/>
      <c r="G14272" s="661"/>
      <c r="H14272" s="662"/>
    </row>
    <row r="14273" spans="1:8" s="240" customFormat="1">
      <c r="A14273" s="270"/>
      <c r="B14273" s="271"/>
      <c r="C14273" s="270"/>
      <c r="D14273" s="272"/>
      <c r="E14273" s="247"/>
      <c r="F14273" s="273"/>
      <c r="G14273" s="661"/>
      <c r="H14273" s="662"/>
    </row>
    <row r="14274" spans="1:8" s="240" customFormat="1">
      <c r="A14274" s="270"/>
      <c r="B14274" s="271"/>
      <c r="C14274" s="270"/>
      <c r="D14274" s="272"/>
      <c r="E14274" s="247"/>
      <c r="F14274" s="273"/>
      <c r="G14274" s="661"/>
      <c r="H14274" s="662"/>
    </row>
    <row r="14275" spans="1:8" s="240" customFormat="1">
      <c r="A14275" s="270"/>
      <c r="B14275" s="271"/>
      <c r="C14275" s="270"/>
      <c r="D14275" s="272"/>
      <c r="E14275" s="247"/>
      <c r="F14275" s="273"/>
      <c r="G14275" s="661"/>
      <c r="H14275" s="662"/>
    </row>
    <row r="14276" spans="1:8" s="240" customFormat="1">
      <c r="A14276" s="270"/>
      <c r="B14276" s="271"/>
      <c r="C14276" s="270"/>
      <c r="D14276" s="272"/>
      <c r="E14276" s="247"/>
      <c r="F14276" s="273"/>
      <c r="G14276" s="661"/>
      <c r="H14276" s="662"/>
    </row>
    <row r="14277" spans="1:8" s="240" customFormat="1">
      <c r="A14277" s="270"/>
      <c r="B14277" s="271"/>
      <c r="C14277" s="270"/>
      <c r="D14277" s="272"/>
      <c r="E14277" s="247"/>
      <c r="F14277" s="273"/>
      <c r="G14277" s="661"/>
      <c r="H14277" s="662"/>
    </row>
    <row r="14278" spans="1:8" s="240" customFormat="1">
      <c r="A14278" s="270"/>
      <c r="B14278" s="271"/>
      <c r="C14278" s="270"/>
      <c r="D14278" s="272"/>
      <c r="E14278" s="247"/>
      <c r="F14278" s="273"/>
      <c r="G14278" s="661"/>
      <c r="H14278" s="662"/>
    </row>
    <row r="14279" spans="1:8" s="240" customFormat="1">
      <c r="A14279" s="270"/>
      <c r="B14279" s="271"/>
      <c r="C14279" s="270"/>
      <c r="D14279" s="272"/>
      <c r="E14279" s="247"/>
      <c r="F14279" s="273"/>
      <c r="G14279" s="661"/>
      <c r="H14279" s="662"/>
    </row>
    <row r="14280" spans="1:8" s="240" customFormat="1">
      <c r="A14280" s="270"/>
      <c r="B14280" s="271"/>
      <c r="C14280" s="270"/>
      <c r="D14280" s="272"/>
      <c r="E14280" s="247"/>
      <c r="F14280" s="273"/>
      <c r="G14280" s="661"/>
      <c r="H14280" s="662"/>
    </row>
    <row r="14281" spans="1:8" s="240" customFormat="1">
      <c r="A14281" s="270"/>
      <c r="B14281" s="271"/>
      <c r="C14281" s="270"/>
      <c r="D14281" s="272"/>
      <c r="E14281" s="247"/>
      <c r="F14281" s="273"/>
      <c r="G14281" s="661"/>
      <c r="H14281" s="662"/>
    </row>
    <row r="14282" spans="1:8" s="240" customFormat="1">
      <c r="A14282" s="270"/>
      <c r="B14282" s="271"/>
      <c r="C14282" s="270"/>
      <c r="D14282" s="272"/>
      <c r="E14282" s="247"/>
      <c r="F14282" s="273"/>
      <c r="G14282" s="661"/>
      <c r="H14282" s="662"/>
    </row>
    <row r="14283" spans="1:8" s="240" customFormat="1">
      <c r="A14283" s="270"/>
      <c r="B14283" s="271"/>
      <c r="C14283" s="270"/>
      <c r="D14283" s="272"/>
      <c r="E14283" s="247"/>
      <c r="F14283" s="273"/>
      <c r="G14283" s="661"/>
      <c r="H14283" s="662"/>
    </row>
    <row r="14284" spans="1:8" s="240" customFormat="1">
      <c r="A14284" s="270"/>
      <c r="B14284" s="271"/>
      <c r="C14284" s="270"/>
      <c r="D14284" s="272"/>
      <c r="E14284" s="247"/>
      <c r="F14284" s="273"/>
      <c r="G14284" s="661"/>
      <c r="H14284" s="662"/>
    </row>
    <row r="14285" spans="1:8" s="240" customFormat="1">
      <c r="A14285" s="270"/>
      <c r="B14285" s="271"/>
      <c r="C14285" s="270"/>
      <c r="D14285" s="272"/>
      <c r="E14285" s="247"/>
      <c r="F14285" s="273"/>
      <c r="G14285" s="661"/>
      <c r="H14285" s="662"/>
    </row>
    <row r="14286" spans="1:8" s="240" customFormat="1">
      <c r="A14286" s="270"/>
      <c r="B14286" s="271"/>
      <c r="C14286" s="270"/>
      <c r="D14286" s="272"/>
      <c r="E14286" s="247"/>
      <c r="F14286" s="273"/>
      <c r="G14286" s="661"/>
      <c r="H14286" s="662"/>
    </row>
    <row r="14287" spans="1:8" s="240" customFormat="1">
      <c r="A14287" s="270"/>
      <c r="B14287" s="271"/>
      <c r="C14287" s="270"/>
      <c r="D14287" s="272"/>
      <c r="E14287" s="247"/>
      <c r="F14287" s="273"/>
      <c r="G14287" s="661"/>
      <c r="H14287" s="662"/>
    </row>
    <row r="14288" spans="1:8" s="240" customFormat="1">
      <c r="A14288" s="270"/>
      <c r="B14288" s="271"/>
      <c r="C14288" s="270"/>
      <c r="D14288" s="272"/>
      <c r="E14288" s="247"/>
      <c r="F14288" s="273"/>
      <c r="G14288" s="661"/>
      <c r="H14288" s="662"/>
    </row>
    <row r="14289" spans="1:8" s="240" customFormat="1">
      <c r="A14289" s="270"/>
      <c r="B14289" s="271"/>
      <c r="C14289" s="270"/>
      <c r="D14289" s="272"/>
      <c r="E14289" s="247"/>
      <c r="F14289" s="273"/>
      <c r="G14289" s="661"/>
      <c r="H14289" s="662"/>
    </row>
    <row r="14290" spans="1:8" s="240" customFormat="1">
      <c r="A14290" s="270"/>
      <c r="B14290" s="271"/>
      <c r="C14290" s="270"/>
      <c r="D14290" s="272"/>
      <c r="E14290" s="247"/>
      <c r="F14290" s="273"/>
      <c r="G14290" s="661"/>
      <c r="H14290" s="662"/>
    </row>
    <row r="14291" spans="1:8" s="240" customFormat="1">
      <c r="A14291" s="270"/>
      <c r="B14291" s="271"/>
      <c r="C14291" s="270"/>
      <c r="D14291" s="272"/>
      <c r="E14291" s="247"/>
      <c r="F14291" s="273"/>
      <c r="G14291" s="661"/>
      <c r="H14291" s="662"/>
    </row>
    <row r="14292" spans="1:8" s="240" customFormat="1">
      <c r="A14292" s="270"/>
      <c r="B14292" s="271"/>
      <c r="C14292" s="270"/>
      <c r="D14292" s="272"/>
      <c r="E14292" s="247"/>
      <c r="F14292" s="273"/>
      <c r="G14292" s="661"/>
      <c r="H14292" s="662"/>
    </row>
    <row r="14293" spans="1:8" s="240" customFormat="1">
      <c r="A14293" s="270"/>
      <c r="B14293" s="271"/>
      <c r="C14293" s="270"/>
      <c r="D14293" s="272"/>
      <c r="E14293" s="247"/>
      <c r="F14293" s="273"/>
      <c r="G14293" s="661"/>
      <c r="H14293" s="662"/>
    </row>
    <row r="14294" spans="1:8" s="240" customFormat="1">
      <c r="A14294" s="270"/>
      <c r="B14294" s="271"/>
      <c r="C14294" s="270"/>
      <c r="D14294" s="272"/>
      <c r="E14294" s="247"/>
      <c r="F14294" s="273"/>
      <c r="G14294" s="661"/>
      <c r="H14294" s="662"/>
    </row>
    <row r="14295" spans="1:8" s="240" customFormat="1">
      <c r="A14295" s="270"/>
      <c r="B14295" s="271"/>
      <c r="C14295" s="270"/>
      <c r="D14295" s="272"/>
      <c r="E14295" s="247"/>
      <c r="F14295" s="273"/>
      <c r="G14295" s="661"/>
      <c r="H14295" s="662"/>
    </row>
    <row r="14296" spans="1:8" s="240" customFormat="1">
      <c r="A14296" s="270"/>
      <c r="B14296" s="271"/>
      <c r="C14296" s="270"/>
      <c r="D14296" s="272"/>
      <c r="E14296" s="247"/>
      <c r="F14296" s="273"/>
      <c r="G14296" s="661"/>
      <c r="H14296" s="662"/>
    </row>
    <row r="14297" spans="1:8" s="240" customFormat="1">
      <c r="A14297" s="270"/>
      <c r="B14297" s="271"/>
      <c r="C14297" s="270"/>
      <c r="D14297" s="272"/>
      <c r="E14297" s="247"/>
      <c r="F14297" s="273"/>
      <c r="G14297" s="661"/>
      <c r="H14297" s="662"/>
    </row>
    <row r="14298" spans="1:8" s="240" customFormat="1">
      <c r="A14298" s="270"/>
      <c r="B14298" s="271"/>
      <c r="C14298" s="270"/>
      <c r="D14298" s="272"/>
      <c r="E14298" s="247"/>
      <c r="F14298" s="273"/>
      <c r="G14298" s="661"/>
      <c r="H14298" s="662"/>
    </row>
    <row r="14299" spans="1:8" s="240" customFormat="1">
      <c r="A14299" s="270"/>
      <c r="B14299" s="271"/>
      <c r="C14299" s="270"/>
      <c r="D14299" s="272"/>
      <c r="E14299" s="247"/>
      <c r="F14299" s="273"/>
      <c r="G14299" s="661"/>
      <c r="H14299" s="662"/>
    </row>
    <row r="14300" spans="1:8" s="240" customFormat="1">
      <c r="A14300" s="270"/>
      <c r="B14300" s="271"/>
      <c r="C14300" s="270"/>
      <c r="D14300" s="272"/>
      <c r="E14300" s="247"/>
      <c r="F14300" s="273"/>
      <c r="G14300" s="661"/>
      <c r="H14300" s="662"/>
    </row>
    <row r="14301" spans="1:8" s="240" customFormat="1">
      <c r="A14301" s="270"/>
      <c r="B14301" s="271"/>
      <c r="C14301" s="270"/>
      <c r="D14301" s="272"/>
      <c r="E14301" s="247"/>
      <c r="F14301" s="273"/>
      <c r="G14301" s="661"/>
      <c r="H14301" s="662"/>
    </row>
    <row r="14302" spans="1:8" s="240" customFormat="1">
      <c r="A14302" s="270"/>
      <c r="B14302" s="271"/>
      <c r="C14302" s="270"/>
      <c r="D14302" s="272"/>
      <c r="E14302" s="247"/>
      <c r="F14302" s="273"/>
      <c r="G14302" s="661"/>
      <c r="H14302" s="662"/>
    </row>
    <row r="14303" spans="1:8" s="240" customFormat="1">
      <c r="A14303" s="270"/>
      <c r="B14303" s="271"/>
      <c r="C14303" s="270"/>
      <c r="D14303" s="272"/>
      <c r="E14303" s="247"/>
      <c r="F14303" s="273"/>
      <c r="G14303" s="661"/>
      <c r="H14303" s="662"/>
    </row>
    <row r="14304" spans="1:8" s="240" customFormat="1">
      <c r="A14304" s="270"/>
      <c r="B14304" s="271"/>
      <c r="C14304" s="270"/>
      <c r="D14304" s="272"/>
      <c r="E14304" s="247"/>
      <c r="F14304" s="273"/>
      <c r="G14304" s="661"/>
      <c r="H14304" s="662"/>
    </row>
    <row r="14305" spans="1:8" s="240" customFormat="1">
      <c r="A14305" s="270"/>
      <c r="B14305" s="271"/>
      <c r="C14305" s="270"/>
      <c r="D14305" s="272"/>
      <c r="E14305" s="247"/>
      <c r="F14305" s="273"/>
      <c r="G14305" s="661"/>
      <c r="H14305" s="662"/>
    </row>
    <row r="14306" spans="1:8" s="240" customFormat="1">
      <c r="A14306" s="270"/>
      <c r="B14306" s="271"/>
      <c r="C14306" s="270"/>
      <c r="D14306" s="272"/>
      <c r="E14306" s="247"/>
      <c r="F14306" s="273"/>
      <c r="G14306" s="661"/>
      <c r="H14306" s="662"/>
    </row>
    <row r="14307" spans="1:8" s="240" customFormat="1">
      <c r="A14307" s="270"/>
      <c r="B14307" s="271"/>
      <c r="C14307" s="270"/>
      <c r="D14307" s="272"/>
      <c r="E14307" s="247"/>
      <c r="F14307" s="273"/>
      <c r="G14307" s="661"/>
      <c r="H14307" s="662"/>
    </row>
    <row r="14308" spans="1:8" s="240" customFormat="1">
      <c r="A14308" s="270"/>
      <c r="B14308" s="271"/>
      <c r="C14308" s="270"/>
      <c r="D14308" s="272"/>
      <c r="E14308" s="247"/>
      <c r="F14308" s="273"/>
      <c r="G14308" s="661"/>
      <c r="H14308" s="662"/>
    </row>
    <row r="14309" spans="1:8" s="240" customFormat="1">
      <c r="A14309" s="270"/>
      <c r="B14309" s="271"/>
      <c r="C14309" s="270"/>
      <c r="D14309" s="272"/>
      <c r="E14309" s="247"/>
      <c r="F14309" s="273"/>
      <c r="G14309" s="661"/>
      <c r="H14309" s="662"/>
    </row>
    <row r="14310" spans="1:8" s="240" customFormat="1">
      <c r="A14310" s="270"/>
      <c r="B14310" s="271"/>
      <c r="C14310" s="270"/>
      <c r="D14310" s="272"/>
      <c r="E14310" s="247"/>
      <c r="F14310" s="273"/>
      <c r="G14310" s="661"/>
      <c r="H14310" s="662"/>
    </row>
    <row r="14311" spans="1:8" s="240" customFormat="1">
      <c r="A14311" s="270"/>
      <c r="B14311" s="271"/>
      <c r="C14311" s="270"/>
      <c r="D14311" s="272"/>
      <c r="E14311" s="247"/>
      <c r="F14311" s="273"/>
      <c r="G14311" s="661"/>
      <c r="H14311" s="662"/>
    </row>
    <row r="14312" spans="1:8" s="240" customFormat="1">
      <c r="A14312" s="270"/>
      <c r="B14312" s="271"/>
      <c r="C14312" s="270"/>
      <c r="D14312" s="272"/>
      <c r="E14312" s="247"/>
      <c r="F14312" s="273"/>
      <c r="G14312" s="661"/>
      <c r="H14312" s="662"/>
    </row>
    <row r="14313" spans="1:8" s="240" customFormat="1">
      <c r="A14313" s="270"/>
      <c r="B14313" s="271"/>
      <c r="C14313" s="270"/>
      <c r="D14313" s="272"/>
      <c r="E14313" s="247"/>
      <c r="F14313" s="273"/>
      <c r="G14313" s="661"/>
      <c r="H14313" s="662"/>
    </row>
    <row r="14314" spans="1:8" s="240" customFormat="1">
      <c r="A14314" s="270"/>
      <c r="B14314" s="271"/>
      <c r="C14314" s="270"/>
      <c r="D14314" s="272"/>
      <c r="E14314" s="247"/>
      <c r="F14314" s="273"/>
      <c r="G14314" s="661"/>
      <c r="H14314" s="662"/>
    </row>
    <row r="14315" spans="1:8" s="240" customFormat="1">
      <c r="A14315" s="270"/>
      <c r="B14315" s="271"/>
      <c r="C14315" s="270"/>
      <c r="D14315" s="272"/>
      <c r="E14315" s="247"/>
      <c r="F14315" s="273"/>
      <c r="G14315" s="661"/>
      <c r="H14315" s="662"/>
    </row>
    <row r="14316" spans="1:8" s="240" customFormat="1">
      <c r="A14316" s="270"/>
      <c r="B14316" s="271"/>
      <c r="C14316" s="270"/>
      <c r="D14316" s="272"/>
      <c r="E14316" s="247"/>
      <c r="F14316" s="273"/>
      <c r="G14316" s="661"/>
      <c r="H14316" s="662"/>
    </row>
    <row r="14317" spans="1:8" s="240" customFormat="1">
      <c r="A14317" s="270"/>
      <c r="B14317" s="271"/>
      <c r="C14317" s="270"/>
      <c r="D14317" s="272"/>
      <c r="E14317" s="247"/>
      <c r="F14317" s="273"/>
      <c r="G14317" s="661"/>
      <c r="H14317" s="662"/>
    </row>
    <row r="14318" spans="1:8" s="240" customFormat="1">
      <c r="A14318" s="270"/>
      <c r="B14318" s="271"/>
      <c r="C14318" s="270"/>
      <c r="D14318" s="272"/>
      <c r="E14318" s="247"/>
      <c r="F14318" s="273"/>
      <c r="G14318" s="661"/>
      <c r="H14318" s="662"/>
    </row>
    <row r="14319" spans="1:8" s="240" customFormat="1">
      <c r="A14319" s="270"/>
      <c r="B14319" s="271"/>
      <c r="C14319" s="270"/>
      <c r="D14319" s="272"/>
      <c r="E14319" s="247"/>
      <c r="F14319" s="273"/>
      <c r="G14319" s="661"/>
      <c r="H14319" s="662"/>
    </row>
    <row r="14320" spans="1:8" s="240" customFormat="1">
      <c r="A14320" s="270"/>
      <c r="B14320" s="271"/>
      <c r="C14320" s="270"/>
      <c r="D14320" s="272"/>
      <c r="E14320" s="247"/>
      <c r="F14320" s="273"/>
      <c r="G14320" s="661"/>
      <c r="H14320" s="662"/>
    </row>
    <row r="14321" spans="1:8" s="240" customFormat="1">
      <c r="A14321" s="270"/>
      <c r="B14321" s="271"/>
      <c r="C14321" s="270"/>
      <c r="D14321" s="272"/>
      <c r="E14321" s="247"/>
      <c r="F14321" s="273"/>
      <c r="G14321" s="661"/>
      <c r="H14321" s="662"/>
    </row>
    <row r="14322" spans="1:8" s="240" customFormat="1">
      <c r="A14322" s="270"/>
      <c r="B14322" s="271"/>
      <c r="C14322" s="270"/>
      <c r="D14322" s="272"/>
      <c r="E14322" s="247"/>
      <c r="F14322" s="273"/>
      <c r="G14322" s="661"/>
      <c r="H14322" s="662"/>
    </row>
    <row r="14323" spans="1:8" s="240" customFormat="1">
      <c r="A14323" s="270"/>
      <c r="B14323" s="271"/>
      <c r="C14323" s="270"/>
      <c r="D14323" s="272"/>
      <c r="E14323" s="247"/>
      <c r="F14323" s="273"/>
      <c r="G14323" s="661"/>
      <c r="H14323" s="662"/>
    </row>
    <row r="14324" spans="1:8" s="240" customFormat="1">
      <c r="A14324" s="270"/>
      <c r="B14324" s="271"/>
      <c r="C14324" s="270"/>
      <c r="D14324" s="272"/>
      <c r="E14324" s="247"/>
      <c r="F14324" s="273"/>
      <c r="G14324" s="661"/>
      <c r="H14324" s="662"/>
    </row>
    <row r="14325" spans="1:8" s="240" customFormat="1">
      <c r="A14325" s="270"/>
      <c r="B14325" s="271"/>
      <c r="C14325" s="270"/>
      <c r="D14325" s="272"/>
      <c r="E14325" s="247"/>
      <c r="F14325" s="273"/>
      <c r="G14325" s="661"/>
      <c r="H14325" s="662"/>
    </row>
    <row r="14326" spans="1:8" s="240" customFormat="1">
      <c r="A14326" s="270"/>
      <c r="B14326" s="271"/>
      <c r="C14326" s="270"/>
      <c r="D14326" s="272"/>
      <c r="E14326" s="247"/>
      <c r="F14326" s="273"/>
      <c r="G14326" s="661"/>
      <c r="H14326" s="662"/>
    </row>
    <row r="14327" spans="1:8" s="240" customFormat="1">
      <c r="A14327" s="270"/>
      <c r="B14327" s="271"/>
      <c r="C14327" s="270"/>
      <c r="D14327" s="272"/>
      <c r="E14327" s="247"/>
      <c r="F14327" s="273"/>
      <c r="G14327" s="661"/>
      <c r="H14327" s="662"/>
    </row>
    <row r="14328" spans="1:8" s="240" customFormat="1">
      <c r="A14328" s="270"/>
      <c r="B14328" s="271"/>
      <c r="C14328" s="270"/>
      <c r="D14328" s="272"/>
      <c r="E14328" s="247"/>
      <c r="F14328" s="273"/>
      <c r="G14328" s="661"/>
      <c r="H14328" s="662"/>
    </row>
    <row r="14329" spans="1:8" s="240" customFormat="1">
      <c r="A14329" s="270"/>
      <c r="B14329" s="271"/>
      <c r="C14329" s="270"/>
      <c r="D14329" s="272"/>
      <c r="E14329" s="247"/>
      <c r="F14329" s="273"/>
      <c r="G14329" s="661"/>
      <c r="H14329" s="662"/>
    </row>
    <row r="14330" spans="1:8" s="240" customFormat="1">
      <c r="A14330" s="270"/>
      <c r="B14330" s="271"/>
      <c r="C14330" s="270"/>
      <c r="D14330" s="272"/>
      <c r="E14330" s="247"/>
      <c r="F14330" s="273"/>
      <c r="G14330" s="661"/>
      <c r="H14330" s="662"/>
    </row>
    <row r="14331" spans="1:8" s="240" customFormat="1">
      <c r="A14331" s="270"/>
      <c r="B14331" s="271"/>
      <c r="C14331" s="270"/>
      <c r="D14331" s="272"/>
      <c r="E14331" s="247"/>
      <c r="F14331" s="273"/>
      <c r="G14331" s="661"/>
      <c r="H14331" s="662"/>
    </row>
    <row r="14332" spans="1:8" s="240" customFormat="1">
      <c r="A14332" s="270"/>
      <c r="B14332" s="271"/>
      <c r="C14332" s="270"/>
      <c r="D14332" s="272"/>
      <c r="E14332" s="247"/>
      <c r="F14332" s="273"/>
      <c r="G14332" s="661"/>
      <c r="H14332" s="662"/>
    </row>
    <row r="14333" spans="1:8" s="240" customFormat="1">
      <c r="A14333" s="270"/>
      <c r="B14333" s="271"/>
      <c r="C14333" s="270"/>
      <c r="D14333" s="272"/>
      <c r="E14333" s="247"/>
      <c r="F14333" s="273"/>
      <c r="G14333" s="661"/>
      <c r="H14333" s="662"/>
    </row>
    <row r="14334" spans="1:8" s="240" customFormat="1">
      <c r="A14334" s="270"/>
      <c r="B14334" s="271"/>
      <c r="C14334" s="270"/>
      <c r="D14334" s="272"/>
      <c r="E14334" s="247"/>
      <c r="F14334" s="273"/>
      <c r="G14334" s="661"/>
      <c r="H14334" s="662"/>
    </row>
    <row r="14335" spans="1:8" s="240" customFormat="1">
      <c r="A14335" s="270"/>
      <c r="B14335" s="271"/>
      <c r="C14335" s="270"/>
      <c r="D14335" s="272"/>
      <c r="E14335" s="247"/>
      <c r="F14335" s="273"/>
      <c r="G14335" s="661"/>
      <c r="H14335" s="662"/>
    </row>
    <row r="14336" spans="1:8" s="240" customFormat="1">
      <c r="A14336" s="270"/>
      <c r="B14336" s="271"/>
      <c r="C14336" s="270"/>
      <c r="D14336" s="272"/>
      <c r="E14336" s="247"/>
      <c r="F14336" s="273"/>
      <c r="G14336" s="661"/>
      <c r="H14336" s="662"/>
    </row>
    <row r="14337" spans="1:8" s="240" customFormat="1">
      <c r="A14337" s="270"/>
      <c r="B14337" s="271"/>
      <c r="C14337" s="270"/>
      <c r="D14337" s="272"/>
      <c r="E14337" s="247"/>
      <c r="F14337" s="273"/>
      <c r="G14337" s="661"/>
      <c r="H14337" s="662"/>
    </row>
    <row r="14338" spans="1:8" s="240" customFormat="1">
      <c r="A14338" s="270"/>
      <c r="B14338" s="271"/>
      <c r="C14338" s="270"/>
      <c r="D14338" s="272"/>
      <c r="E14338" s="247"/>
      <c r="F14338" s="273"/>
      <c r="G14338" s="661"/>
      <c r="H14338" s="662"/>
    </row>
    <row r="14339" spans="1:8" s="240" customFormat="1">
      <c r="A14339" s="270"/>
      <c r="B14339" s="271"/>
      <c r="C14339" s="270"/>
      <c r="D14339" s="272"/>
      <c r="E14339" s="247"/>
      <c r="F14339" s="273"/>
      <c r="G14339" s="661"/>
      <c r="H14339" s="662"/>
    </row>
    <row r="14340" spans="1:8" s="240" customFormat="1">
      <c r="A14340" s="270"/>
      <c r="B14340" s="271"/>
      <c r="C14340" s="270"/>
      <c r="D14340" s="272"/>
      <c r="E14340" s="247"/>
      <c r="F14340" s="273"/>
      <c r="G14340" s="661"/>
      <c r="H14340" s="662"/>
    </row>
    <row r="14341" spans="1:8" s="240" customFormat="1">
      <c r="A14341" s="270"/>
      <c r="B14341" s="271"/>
      <c r="C14341" s="270"/>
      <c r="D14341" s="272"/>
      <c r="E14341" s="247"/>
      <c r="F14341" s="273"/>
      <c r="G14341" s="661"/>
      <c r="H14341" s="662"/>
    </row>
    <row r="14342" spans="1:8" s="240" customFormat="1">
      <c r="A14342" s="270"/>
      <c r="B14342" s="271"/>
      <c r="C14342" s="270"/>
      <c r="D14342" s="272"/>
      <c r="E14342" s="247"/>
      <c r="F14342" s="273"/>
      <c r="G14342" s="661"/>
      <c r="H14342" s="662"/>
    </row>
    <row r="14343" spans="1:8" s="240" customFormat="1">
      <c r="A14343" s="270"/>
      <c r="B14343" s="271"/>
      <c r="C14343" s="270"/>
      <c r="D14343" s="272"/>
      <c r="E14343" s="247"/>
      <c r="F14343" s="273"/>
      <c r="G14343" s="661"/>
      <c r="H14343" s="662"/>
    </row>
    <row r="14344" spans="1:8" s="240" customFormat="1">
      <c r="A14344" s="270"/>
      <c r="B14344" s="271"/>
      <c r="C14344" s="270"/>
      <c r="D14344" s="272"/>
      <c r="E14344" s="247"/>
      <c r="F14344" s="273"/>
      <c r="G14344" s="661"/>
      <c r="H14344" s="662"/>
    </row>
    <row r="14345" spans="1:8" s="240" customFormat="1">
      <c r="A14345" s="270"/>
      <c r="B14345" s="271"/>
      <c r="C14345" s="270"/>
      <c r="D14345" s="272"/>
      <c r="E14345" s="247"/>
      <c r="F14345" s="273"/>
      <c r="G14345" s="661"/>
      <c r="H14345" s="662"/>
    </row>
    <row r="14346" spans="1:8" s="240" customFormat="1">
      <c r="A14346" s="270"/>
      <c r="B14346" s="271"/>
      <c r="C14346" s="270"/>
      <c r="D14346" s="272"/>
      <c r="E14346" s="247"/>
      <c r="F14346" s="273"/>
      <c r="G14346" s="661"/>
      <c r="H14346" s="662"/>
    </row>
    <row r="14347" spans="1:8" s="240" customFormat="1">
      <c r="A14347" s="270"/>
      <c r="B14347" s="271"/>
      <c r="C14347" s="270"/>
      <c r="D14347" s="272"/>
      <c r="E14347" s="247"/>
      <c r="F14347" s="273"/>
      <c r="G14347" s="661"/>
      <c r="H14347" s="662"/>
    </row>
    <row r="14348" spans="1:8" s="240" customFormat="1">
      <c r="A14348" s="270"/>
      <c r="B14348" s="271"/>
      <c r="C14348" s="270"/>
      <c r="D14348" s="272"/>
      <c r="E14348" s="247"/>
      <c r="F14348" s="273"/>
      <c r="G14348" s="661"/>
      <c r="H14348" s="662"/>
    </row>
    <row r="14349" spans="1:8" s="240" customFormat="1">
      <c r="A14349" s="270"/>
      <c r="B14349" s="271"/>
      <c r="C14349" s="270"/>
      <c r="D14349" s="272"/>
      <c r="E14349" s="247"/>
      <c r="F14349" s="273"/>
      <c r="G14349" s="661"/>
      <c r="H14349" s="662"/>
    </row>
    <row r="14350" spans="1:8" s="240" customFormat="1">
      <c r="A14350" s="270"/>
      <c r="B14350" s="271"/>
      <c r="C14350" s="270"/>
      <c r="D14350" s="272"/>
      <c r="E14350" s="247"/>
      <c r="F14350" s="273"/>
      <c r="G14350" s="661"/>
      <c r="H14350" s="662"/>
    </row>
    <row r="14351" spans="1:8" s="240" customFormat="1">
      <c r="A14351" s="270"/>
      <c r="B14351" s="271"/>
      <c r="C14351" s="270"/>
      <c r="D14351" s="272"/>
      <c r="E14351" s="247"/>
      <c r="F14351" s="273"/>
      <c r="G14351" s="661"/>
      <c r="H14351" s="662"/>
    </row>
    <row r="14352" spans="1:8" s="240" customFormat="1">
      <c r="A14352" s="270"/>
      <c r="B14352" s="271"/>
      <c r="C14352" s="270"/>
      <c r="D14352" s="272"/>
      <c r="E14352" s="247"/>
      <c r="F14352" s="273"/>
      <c r="G14352" s="661"/>
      <c r="H14352" s="662"/>
    </row>
    <row r="14353" spans="1:8" s="240" customFormat="1">
      <c r="A14353" s="270"/>
      <c r="B14353" s="271"/>
      <c r="C14353" s="270"/>
      <c r="D14353" s="272"/>
      <c r="E14353" s="247"/>
      <c r="F14353" s="273"/>
      <c r="G14353" s="661"/>
      <c r="H14353" s="662"/>
    </row>
    <row r="14354" spans="1:8" s="240" customFormat="1">
      <c r="A14354" s="270"/>
      <c r="B14354" s="271"/>
      <c r="C14354" s="270"/>
      <c r="D14354" s="272"/>
      <c r="E14354" s="247"/>
      <c r="F14354" s="273"/>
      <c r="G14354" s="661"/>
      <c r="H14354" s="662"/>
    </row>
    <row r="14355" spans="1:8" s="240" customFormat="1">
      <c r="A14355" s="270"/>
      <c r="B14355" s="271"/>
      <c r="C14355" s="270"/>
      <c r="D14355" s="272"/>
      <c r="E14355" s="247"/>
      <c r="F14355" s="273"/>
      <c r="G14355" s="661"/>
      <c r="H14355" s="662"/>
    </row>
    <row r="14356" spans="1:8" s="240" customFormat="1">
      <c r="A14356" s="270"/>
      <c r="B14356" s="271"/>
      <c r="C14356" s="270"/>
      <c r="D14356" s="272"/>
      <c r="E14356" s="247"/>
      <c r="F14356" s="273"/>
      <c r="G14356" s="661"/>
      <c r="H14356" s="662"/>
    </row>
    <row r="14357" spans="1:8" s="240" customFormat="1">
      <c r="A14357" s="270"/>
      <c r="B14357" s="271"/>
      <c r="C14357" s="270"/>
      <c r="D14357" s="272"/>
      <c r="E14357" s="247"/>
      <c r="F14357" s="273"/>
      <c r="G14357" s="661"/>
      <c r="H14357" s="662"/>
    </row>
    <row r="14358" spans="1:8" s="240" customFormat="1">
      <c r="A14358" s="270"/>
      <c r="B14358" s="271"/>
      <c r="C14358" s="270"/>
      <c r="D14358" s="272"/>
      <c r="E14358" s="247"/>
      <c r="F14358" s="273"/>
      <c r="G14358" s="661"/>
      <c r="H14358" s="662"/>
    </row>
    <row r="14359" spans="1:8" s="240" customFormat="1">
      <c r="A14359" s="270"/>
      <c r="B14359" s="271"/>
      <c r="C14359" s="270"/>
      <c r="D14359" s="272"/>
      <c r="E14359" s="247"/>
      <c r="F14359" s="273"/>
      <c r="G14359" s="661"/>
      <c r="H14359" s="662"/>
    </row>
    <row r="14360" spans="1:8" s="240" customFormat="1">
      <c r="A14360" s="270"/>
      <c r="B14360" s="271"/>
      <c r="C14360" s="270"/>
      <c r="D14360" s="272"/>
      <c r="E14360" s="247"/>
      <c r="F14360" s="273"/>
      <c r="G14360" s="661"/>
      <c r="H14360" s="662"/>
    </row>
    <row r="14361" spans="1:8" s="240" customFormat="1">
      <c r="A14361" s="270"/>
      <c r="B14361" s="271"/>
      <c r="C14361" s="270"/>
      <c r="D14361" s="272"/>
      <c r="E14361" s="247"/>
      <c r="F14361" s="273"/>
      <c r="G14361" s="661"/>
      <c r="H14361" s="662"/>
    </row>
    <row r="14362" spans="1:8" s="240" customFormat="1">
      <c r="A14362" s="270"/>
      <c r="B14362" s="271"/>
      <c r="C14362" s="270"/>
      <c r="D14362" s="272"/>
      <c r="E14362" s="247"/>
      <c r="F14362" s="273"/>
      <c r="G14362" s="661"/>
      <c r="H14362" s="662"/>
    </row>
    <row r="14363" spans="1:8" s="240" customFormat="1">
      <c r="A14363" s="270"/>
      <c r="B14363" s="271"/>
      <c r="C14363" s="270"/>
      <c r="D14363" s="272"/>
      <c r="E14363" s="247"/>
      <c r="F14363" s="273"/>
      <c r="G14363" s="661"/>
      <c r="H14363" s="662"/>
    </row>
    <row r="14364" spans="1:8" s="240" customFormat="1">
      <c r="A14364" s="270"/>
      <c r="B14364" s="271"/>
      <c r="C14364" s="270"/>
      <c r="D14364" s="272"/>
      <c r="E14364" s="247"/>
      <c r="F14364" s="273"/>
      <c r="G14364" s="661"/>
      <c r="H14364" s="662"/>
    </row>
    <row r="14365" spans="1:8" s="240" customFormat="1">
      <c r="A14365" s="270"/>
      <c r="B14365" s="271"/>
      <c r="C14365" s="270"/>
      <c r="D14365" s="272"/>
      <c r="E14365" s="247"/>
      <c r="F14365" s="273"/>
      <c r="G14365" s="661"/>
      <c r="H14365" s="662"/>
    </row>
    <row r="14366" spans="1:8" s="240" customFormat="1">
      <c r="A14366" s="270"/>
      <c r="B14366" s="271"/>
      <c r="C14366" s="270"/>
      <c r="D14366" s="272"/>
      <c r="E14366" s="247"/>
      <c r="F14366" s="273"/>
      <c r="G14366" s="661"/>
      <c r="H14366" s="662"/>
    </row>
    <row r="14367" spans="1:8" s="240" customFormat="1">
      <c r="A14367" s="270"/>
      <c r="B14367" s="271"/>
      <c r="C14367" s="270"/>
      <c r="D14367" s="272"/>
      <c r="E14367" s="247"/>
      <c r="F14367" s="273"/>
      <c r="G14367" s="661"/>
      <c r="H14367" s="662"/>
    </row>
    <row r="14368" spans="1:8" s="240" customFormat="1">
      <c r="A14368" s="270"/>
      <c r="B14368" s="271"/>
      <c r="C14368" s="270"/>
      <c r="D14368" s="272"/>
      <c r="E14368" s="247"/>
      <c r="F14368" s="273"/>
      <c r="G14368" s="661"/>
      <c r="H14368" s="662"/>
    </row>
    <row r="14369" spans="1:8" s="240" customFormat="1">
      <c r="A14369" s="270"/>
      <c r="B14369" s="271"/>
      <c r="C14369" s="270"/>
      <c r="D14369" s="272"/>
      <c r="E14369" s="247"/>
      <c r="F14369" s="273"/>
      <c r="G14369" s="661"/>
      <c r="H14369" s="662"/>
    </row>
    <row r="14370" spans="1:8" s="240" customFormat="1">
      <c r="A14370" s="270"/>
      <c r="B14370" s="271"/>
      <c r="C14370" s="270"/>
      <c r="D14370" s="272"/>
      <c r="E14370" s="247"/>
      <c r="F14370" s="273"/>
      <c r="G14370" s="661"/>
      <c r="H14370" s="662"/>
    </row>
    <row r="14371" spans="1:8" s="240" customFormat="1">
      <c r="A14371" s="270"/>
      <c r="B14371" s="271"/>
      <c r="C14371" s="270"/>
      <c r="D14371" s="272"/>
      <c r="E14371" s="247"/>
      <c r="F14371" s="273"/>
      <c r="G14371" s="661"/>
      <c r="H14371" s="662"/>
    </row>
    <row r="14372" spans="1:8" s="240" customFormat="1">
      <c r="A14372" s="270"/>
      <c r="B14372" s="271"/>
      <c r="C14372" s="270"/>
      <c r="D14372" s="272"/>
      <c r="E14372" s="247"/>
      <c r="F14372" s="273"/>
      <c r="G14372" s="661"/>
      <c r="H14372" s="662"/>
    </row>
    <row r="14373" spans="1:8" s="240" customFormat="1">
      <c r="A14373" s="270"/>
      <c r="B14373" s="271"/>
      <c r="C14373" s="270"/>
      <c r="D14373" s="272"/>
      <c r="E14373" s="247"/>
      <c r="F14373" s="273"/>
      <c r="G14373" s="661"/>
      <c r="H14373" s="662"/>
    </row>
    <row r="14374" spans="1:8" s="240" customFormat="1">
      <c r="A14374" s="270"/>
      <c r="B14374" s="271"/>
      <c r="C14374" s="270"/>
      <c r="D14374" s="272"/>
      <c r="E14374" s="247"/>
      <c r="F14374" s="273"/>
      <c r="G14374" s="661"/>
      <c r="H14374" s="662"/>
    </row>
    <row r="14375" spans="1:8" s="240" customFormat="1">
      <c r="A14375" s="270"/>
      <c r="B14375" s="271"/>
      <c r="C14375" s="270"/>
      <c r="D14375" s="272"/>
      <c r="E14375" s="247"/>
      <c r="F14375" s="273"/>
      <c r="G14375" s="661"/>
      <c r="H14375" s="662"/>
    </row>
    <row r="14376" spans="1:8" s="240" customFormat="1">
      <c r="A14376" s="270"/>
      <c r="B14376" s="271"/>
      <c r="C14376" s="270"/>
      <c r="D14376" s="272"/>
      <c r="E14376" s="247"/>
      <c r="F14376" s="273"/>
      <c r="G14376" s="661"/>
      <c r="H14376" s="662"/>
    </row>
    <row r="14377" spans="1:8" s="240" customFormat="1">
      <c r="A14377" s="270"/>
      <c r="B14377" s="271"/>
      <c r="C14377" s="270"/>
      <c r="D14377" s="272"/>
      <c r="E14377" s="247"/>
      <c r="F14377" s="273"/>
      <c r="G14377" s="661"/>
      <c r="H14377" s="662"/>
    </row>
    <row r="14378" spans="1:8" s="240" customFormat="1">
      <c r="A14378" s="270"/>
      <c r="B14378" s="271"/>
      <c r="C14378" s="270"/>
      <c r="D14378" s="272"/>
      <c r="E14378" s="247"/>
      <c r="F14378" s="273"/>
      <c r="G14378" s="661"/>
      <c r="H14378" s="662"/>
    </row>
    <row r="14379" spans="1:8" s="240" customFormat="1">
      <c r="A14379" s="270"/>
      <c r="B14379" s="271"/>
      <c r="C14379" s="270"/>
      <c r="D14379" s="272"/>
      <c r="E14379" s="247"/>
      <c r="F14379" s="273"/>
      <c r="G14379" s="661"/>
      <c r="H14379" s="662"/>
    </row>
    <row r="14380" spans="1:8" s="240" customFormat="1">
      <c r="A14380" s="270"/>
      <c r="B14380" s="271"/>
      <c r="C14380" s="270"/>
      <c r="D14380" s="272"/>
      <c r="E14380" s="247"/>
      <c r="F14380" s="273"/>
      <c r="G14380" s="661"/>
      <c r="H14380" s="662"/>
    </row>
    <row r="14381" spans="1:8" s="240" customFormat="1">
      <c r="A14381" s="270"/>
      <c r="B14381" s="271"/>
      <c r="C14381" s="270"/>
      <c r="D14381" s="272"/>
      <c r="E14381" s="247"/>
      <c r="F14381" s="273"/>
      <c r="G14381" s="661"/>
      <c r="H14381" s="662"/>
    </row>
    <row r="14382" spans="1:8" s="240" customFormat="1">
      <c r="A14382" s="270"/>
      <c r="B14382" s="271"/>
      <c r="C14382" s="270"/>
      <c r="D14382" s="272"/>
      <c r="E14382" s="247"/>
      <c r="F14382" s="273"/>
      <c r="G14382" s="661"/>
      <c r="H14382" s="662"/>
    </row>
    <row r="14383" spans="1:8" s="240" customFormat="1">
      <c r="A14383" s="270"/>
      <c r="B14383" s="271"/>
      <c r="C14383" s="270"/>
      <c r="D14383" s="272"/>
      <c r="E14383" s="247"/>
      <c r="F14383" s="273"/>
      <c r="G14383" s="661"/>
      <c r="H14383" s="662"/>
    </row>
    <row r="14384" spans="1:8" s="240" customFormat="1">
      <c r="A14384" s="270"/>
      <c r="B14384" s="271"/>
      <c r="C14384" s="270"/>
      <c r="D14384" s="272"/>
      <c r="E14384" s="247"/>
      <c r="F14384" s="273"/>
      <c r="G14384" s="661"/>
      <c r="H14384" s="662"/>
    </row>
    <row r="14385" spans="1:8" s="240" customFormat="1">
      <c r="A14385" s="270"/>
      <c r="B14385" s="271"/>
      <c r="C14385" s="270"/>
      <c r="D14385" s="272"/>
      <c r="E14385" s="247"/>
      <c r="F14385" s="273"/>
      <c r="G14385" s="661"/>
      <c r="H14385" s="662"/>
    </row>
    <row r="14386" spans="1:8" s="240" customFormat="1">
      <c r="A14386" s="270"/>
      <c r="B14386" s="271"/>
      <c r="C14386" s="270"/>
      <c r="D14386" s="272"/>
      <c r="E14386" s="247"/>
      <c r="F14386" s="273"/>
      <c r="G14386" s="661"/>
      <c r="H14386" s="662"/>
    </row>
    <row r="14387" spans="1:8" s="240" customFormat="1">
      <c r="A14387" s="270"/>
      <c r="B14387" s="271"/>
      <c r="C14387" s="270"/>
      <c r="D14387" s="272"/>
      <c r="E14387" s="247"/>
      <c r="F14387" s="273"/>
      <c r="G14387" s="661"/>
      <c r="H14387" s="662"/>
    </row>
    <row r="14388" spans="1:8" s="240" customFormat="1">
      <c r="A14388" s="270"/>
      <c r="B14388" s="271"/>
      <c r="C14388" s="270"/>
      <c r="D14388" s="272"/>
      <c r="E14388" s="247"/>
      <c r="F14388" s="273"/>
      <c r="G14388" s="661"/>
      <c r="H14388" s="662"/>
    </row>
    <row r="14389" spans="1:8" s="240" customFormat="1">
      <c r="A14389" s="270"/>
      <c r="B14389" s="271"/>
      <c r="C14389" s="270"/>
      <c r="D14389" s="272"/>
      <c r="E14389" s="247"/>
      <c r="F14389" s="273"/>
      <c r="G14389" s="661"/>
      <c r="H14389" s="662"/>
    </row>
    <row r="14390" spans="1:8" s="240" customFormat="1">
      <c r="A14390" s="270"/>
      <c r="B14390" s="271"/>
      <c r="C14390" s="270"/>
      <c r="D14390" s="272"/>
      <c r="E14390" s="247"/>
      <c r="F14390" s="273"/>
      <c r="G14390" s="661"/>
      <c r="H14390" s="662"/>
    </row>
    <row r="14391" spans="1:8" s="240" customFormat="1">
      <c r="A14391" s="270"/>
      <c r="B14391" s="271"/>
      <c r="C14391" s="270"/>
      <c r="D14391" s="272"/>
      <c r="E14391" s="247"/>
      <c r="F14391" s="273"/>
      <c r="G14391" s="661"/>
      <c r="H14391" s="662"/>
    </row>
    <row r="14392" spans="1:8" s="240" customFormat="1">
      <c r="A14392" s="270"/>
      <c r="B14392" s="271"/>
      <c r="C14392" s="270"/>
      <c r="D14392" s="272"/>
      <c r="E14392" s="247"/>
      <c r="F14392" s="273"/>
      <c r="G14392" s="661"/>
      <c r="H14392" s="662"/>
    </row>
    <row r="14393" spans="1:8" s="240" customFormat="1">
      <c r="A14393" s="270"/>
      <c r="B14393" s="271"/>
      <c r="C14393" s="270"/>
      <c r="D14393" s="272"/>
      <c r="E14393" s="247"/>
      <c r="F14393" s="273"/>
      <c r="G14393" s="661"/>
      <c r="H14393" s="662"/>
    </row>
    <row r="14394" spans="1:8" s="240" customFormat="1">
      <c r="A14394" s="270"/>
      <c r="B14394" s="271"/>
      <c r="C14394" s="270"/>
      <c r="D14394" s="272"/>
      <c r="E14394" s="247"/>
      <c r="F14394" s="273"/>
      <c r="G14394" s="661"/>
      <c r="H14394" s="662"/>
    </row>
    <row r="14395" spans="1:8" s="240" customFormat="1">
      <c r="A14395" s="270"/>
      <c r="B14395" s="271"/>
      <c r="C14395" s="270"/>
      <c r="D14395" s="272"/>
      <c r="E14395" s="247"/>
      <c r="F14395" s="273"/>
      <c r="G14395" s="661"/>
      <c r="H14395" s="662"/>
    </row>
    <row r="14396" spans="1:8" s="240" customFormat="1">
      <c r="A14396" s="270"/>
      <c r="B14396" s="271"/>
      <c r="C14396" s="270"/>
      <c r="D14396" s="272"/>
      <c r="E14396" s="247"/>
      <c r="F14396" s="273"/>
      <c r="G14396" s="661"/>
      <c r="H14396" s="662"/>
    </row>
    <row r="14397" spans="1:8" s="240" customFormat="1">
      <c r="A14397" s="270"/>
      <c r="B14397" s="271"/>
      <c r="C14397" s="270"/>
      <c r="D14397" s="272"/>
      <c r="E14397" s="247"/>
      <c r="F14397" s="273"/>
      <c r="G14397" s="661"/>
      <c r="H14397" s="662"/>
    </row>
    <row r="14398" spans="1:8" s="240" customFormat="1">
      <c r="A14398" s="270"/>
      <c r="B14398" s="271"/>
      <c r="C14398" s="270"/>
      <c r="D14398" s="272"/>
      <c r="E14398" s="247"/>
      <c r="F14398" s="273"/>
      <c r="G14398" s="661"/>
      <c r="H14398" s="662"/>
    </row>
    <row r="14399" spans="1:8" s="240" customFormat="1">
      <c r="A14399" s="270"/>
      <c r="B14399" s="271"/>
      <c r="C14399" s="270"/>
      <c r="D14399" s="272"/>
      <c r="E14399" s="247"/>
      <c r="F14399" s="273"/>
      <c r="G14399" s="661"/>
      <c r="H14399" s="662"/>
    </row>
    <row r="14400" spans="1:8" s="240" customFormat="1">
      <c r="A14400" s="270"/>
      <c r="B14400" s="271"/>
      <c r="C14400" s="270"/>
      <c r="D14400" s="272"/>
      <c r="E14400" s="247"/>
      <c r="F14400" s="273"/>
      <c r="G14400" s="661"/>
      <c r="H14400" s="662"/>
    </row>
    <row r="14401" spans="1:8" s="240" customFormat="1">
      <c r="A14401" s="270"/>
      <c r="B14401" s="271"/>
      <c r="C14401" s="270"/>
      <c r="D14401" s="272"/>
      <c r="E14401" s="247"/>
      <c r="F14401" s="273"/>
      <c r="G14401" s="661"/>
      <c r="H14401" s="662"/>
    </row>
    <row r="14402" spans="1:8" s="240" customFormat="1">
      <c r="A14402" s="270"/>
      <c r="B14402" s="271"/>
      <c r="C14402" s="270"/>
      <c r="D14402" s="272"/>
      <c r="E14402" s="247"/>
      <c r="F14402" s="273"/>
      <c r="G14402" s="661"/>
      <c r="H14402" s="662"/>
    </row>
    <row r="14403" spans="1:8" s="240" customFormat="1">
      <c r="A14403" s="270"/>
      <c r="B14403" s="271"/>
      <c r="C14403" s="270"/>
      <c r="D14403" s="272"/>
      <c r="E14403" s="247"/>
      <c r="F14403" s="273"/>
      <c r="G14403" s="661"/>
      <c r="H14403" s="662"/>
    </row>
    <row r="14404" spans="1:8" s="240" customFormat="1">
      <c r="A14404" s="270"/>
      <c r="B14404" s="271"/>
      <c r="C14404" s="270"/>
      <c r="D14404" s="272"/>
      <c r="E14404" s="247"/>
      <c r="F14404" s="273"/>
      <c r="G14404" s="661"/>
      <c r="H14404" s="662"/>
    </row>
    <row r="14405" spans="1:8" s="240" customFormat="1">
      <c r="A14405" s="270"/>
      <c r="B14405" s="271"/>
      <c r="C14405" s="270"/>
      <c r="D14405" s="272"/>
      <c r="E14405" s="247"/>
      <c r="F14405" s="273"/>
      <c r="G14405" s="661"/>
      <c r="H14405" s="662"/>
    </row>
    <row r="14406" spans="1:8" s="240" customFormat="1">
      <c r="A14406" s="270"/>
      <c r="B14406" s="271"/>
      <c r="C14406" s="270"/>
      <c r="D14406" s="272"/>
      <c r="E14406" s="247"/>
      <c r="F14406" s="273"/>
      <c r="G14406" s="661"/>
      <c r="H14406" s="662"/>
    </row>
    <row r="14407" spans="1:8" s="240" customFormat="1">
      <c r="A14407" s="270"/>
      <c r="B14407" s="271"/>
      <c r="C14407" s="270"/>
      <c r="D14407" s="272"/>
      <c r="E14407" s="247"/>
      <c r="F14407" s="273"/>
      <c r="G14407" s="661"/>
      <c r="H14407" s="662"/>
    </row>
    <row r="14408" spans="1:8" s="240" customFormat="1">
      <c r="A14408" s="270"/>
      <c r="B14408" s="271"/>
      <c r="C14408" s="270"/>
      <c r="D14408" s="272"/>
      <c r="E14408" s="247"/>
      <c r="F14408" s="273"/>
      <c r="G14408" s="661"/>
      <c r="H14408" s="662"/>
    </row>
    <row r="14409" spans="1:8" s="240" customFormat="1">
      <c r="A14409" s="270"/>
      <c r="B14409" s="271"/>
      <c r="C14409" s="270"/>
      <c r="D14409" s="272"/>
      <c r="E14409" s="247"/>
      <c r="F14409" s="273"/>
      <c r="G14409" s="661"/>
      <c r="H14409" s="662"/>
    </row>
    <row r="14410" spans="1:8" s="240" customFormat="1">
      <c r="A14410" s="270"/>
      <c r="B14410" s="271"/>
      <c r="C14410" s="270"/>
      <c r="D14410" s="272"/>
      <c r="E14410" s="247"/>
      <c r="F14410" s="273"/>
      <c r="G14410" s="661"/>
      <c r="H14410" s="662"/>
    </row>
    <row r="14411" spans="1:8" s="240" customFormat="1">
      <c r="A14411" s="270"/>
      <c r="B14411" s="271"/>
      <c r="C14411" s="270"/>
      <c r="D14411" s="272"/>
      <c r="E14411" s="247"/>
      <c r="F14411" s="273"/>
      <c r="G14411" s="661"/>
      <c r="H14411" s="662"/>
    </row>
    <row r="14412" spans="1:8" s="240" customFormat="1">
      <c r="A14412" s="270"/>
      <c r="B14412" s="271"/>
      <c r="C14412" s="270"/>
      <c r="D14412" s="272"/>
      <c r="E14412" s="247"/>
      <c r="F14412" s="273"/>
      <c r="G14412" s="661"/>
      <c r="H14412" s="662"/>
    </row>
    <row r="14413" spans="1:8" s="240" customFormat="1">
      <c r="A14413" s="270"/>
      <c r="B14413" s="271"/>
      <c r="C14413" s="270"/>
      <c r="D14413" s="272"/>
      <c r="E14413" s="247"/>
      <c r="F14413" s="273"/>
      <c r="G14413" s="661"/>
      <c r="H14413" s="662"/>
    </row>
    <row r="14414" spans="1:8" s="240" customFormat="1">
      <c r="A14414" s="270"/>
      <c r="B14414" s="271"/>
      <c r="C14414" s="270"/>
      <c r="D14414" s="272"/>
      <c r="E14414" s="247"/>
      <c r="F14414" s="273"/>
      <c r="G14414" s="661"/>
      <c r="H14414" s="662"/>
    </row>
    <row r="14415" spans="1:8" s="240" customFormat="1">
      <c r="A14415" s="270"/>
      <c r="B14415" s="271"/>
      <c r="C14415" s="270"/>
      <c r="D14415" s="272"/>
      <c r="E14415" s="247"/>
      <c r="F14415" s="273"/>
      <c r="G14415" s="661"/>
      <c r="H14415" s="662"/>
    </row>
    <row r="14416" spans="1:8" s="240" customFormat="1">
      <c r="A14416" s="270"/>
      <c r="B14416" s="271"/>
      <c r="C14416" s="270"/>
      <c r="D14416" s="272"/>
      <c r="E14416" s="247"/>
      <c r="F14416" s="273"/>
      <c r="G14416" s="661"/>
      <c r="H14416" s="662"/>
    </row>
    <row r="14417" spans="1:8" s="240" customFormat="1">
      <c r="A14417" s="270"/>
      <c r="B14417" s="271"/>
      <c r="C14417" s="270"/>
      <c r="D14417" s="272"/>
      <c r="E14417" s="247"/>
      <c r="F14417" s="273"/>
      <c r="G14417" s="661"/>
      <c r="H14417" s="662"/>
    </row>
    <row r="14418" spans="1:8" s="240" customFormat="1">
      <c r="A14418" s="270"/>
      <c r="B14418" s="271"/>
      <c r="C14418" s="270"/>
      <c r="D14418" s="272"/>
      <c r="E14418" s="247"/>
      <c r="F14418" s="273"/>
      <c r="G14418" s="661"/>
      <c r="H14418" s="662"/>
    </row>
    <row r="14419" spans="1:8" s="240" customFormat="1">
      <c r="A14419" s="270"/>
      <c r="B14419" s="271"/>
      <c r="C14419" s="270"/>
      <c r="D14419" s="272"/>
      <c r="E14419" s="247"/>
      <c r="F14419" s="273"/>
      <c r="G14419" s="661"/>
      <c r="H14419" s="662"/>
    </row>
    <row r="14420" spans="1:8" s="240" customFormat="1">
      <c r="A14420" s="270"/>
      <c r="B14420" s="271"/>
      <c r="C14420" s="270"/>
      <c r="D14420" s="272"/>
      <c r="E14420" s="247"/>
      <c r="F14420" s="273"/>
      <c r="G14420" s="661"/>
      <c r="H14420" s="662"/>
    </row>
    <row r="14421" spans="1:8" s="240" customFormat="1">
      <c r="A14421" s="270"/>
      <c r="B14421" s="271"/>
      <c r="C14421" s="270"/>
      <c r="D14421" s="272"/>
      <c r="E14421" s="247"/>
      <c r="F14421" s="273"/>
      <c r="G14421" s="661"/>
      <c r="H14421" s="662"/>
    </row>
    <row r="14422" spans="1:8" s="240" customFormat="1">
      <c r="A14422" s="270"/>
      <c r="B14422" s="271"/>
      <c r="C14422" s="270"/>
      <c r="D14422" s="272"/>
      <c r="E14422" s="247"/>
      <c r="F14422" s="273"/>
      <c r="G14422" s="661"/>
      <c r="H14422" s="662"/>
    </row>
    <row r="14423" spans="1:8" s="240" customFormat="1">
      <c r="A14423" s="270"/>
      <c r="B14423" s="271"/>
      <c r="C14423" s="270"/>
      <c r="D14423" s="272"/>
      <c r="E14423" s="247"/>
      <c r="F14423" s="273"/>
      <c r="G14423" s="661"/>
      <c r="H14423" s="662"/>
    </row>
    <row r="14424" spans="1:8" s="240" customFormat="1">
      <c r="A14424" s="270"/>
      <c r="B14424" s="271"/>
      <c r="C14424" s="270"/>
      <c r="D14424" s="272"/>
      <c r="E14424" s="247"/>
      <c r="F14424" s="273"/>
      <c r="G14424" s="661"/>
      <c r="H14424" s="662"/>
    </row>
    <row r="14425" spans="1:8" s="240" customFormat="1">
      <c r="A14425" s="270"/>
      <c r="B14425" s="271"/>
      <c r="C14425" s="270"/>
      <c r="D14425" s="272"/>
      <c r="E14425" s="247"/>
      <c r="F14425" s="273"/>
      <c r="G14425" s="661"/>
      <c r="H14425" s="662"/>
    </row>
    <row r="14426" spans="1:8" s="240" customFormat="1">
      <c r="A14426" s="270"/>
      <c r="B14426" s="271"/>
      <c r="C14426" s="270"/>
      <c r="D14426" s="272"/>
      <c r="E14426" s="247"/>
      <c r="F14426" s="273"/>
      <c r="G14426" s="661"/>
      <c r="H14426" s="662"/>
    </row>
    <row r="14427" spans="1:8" s="240" customFormat="1">
      <c r="A14427" s="270"/>
      <c r="B14427" s="271"/>
      <c r="C14427" s="270"/>
      <c r="D14427" s="272"/>
      <c r="E14427" s="247"/>
      <c r="F14427" s="273"/>
      <c r="G14427" s="661"/>
      <c r="H14427" s="662"/>
    </row>
    <row r="14428" spans="1:8" s="240" customFormat="1">
      <c r="A14428" s="270"/>
      <c r="B14428" s="271"/>
      <c r="C14428" s="270"/>
      <c r="D14428" s="272"/>
      <c r="E14428" s="247"/>
      <c r="F14428" s="273"/>
      <c r="G14428" s="661"/>
      <c r="H14428" s="662"/>
    </row>
    <row r="14429" spans="1:8" s="240" customFormat="1">
      <c r="A14429" s="270"/>
      <c r="B14429" s="271"/>
      <c r="C14429" s="270"/>
      <c r="D14429" s="272"/>
      <c r="E14429" s="247"/>
      <c r="F14429" s="273"/>
      <c r="G14429" s="661"/>
      <c r="H14429" s="662"/>
    </row>
    <row r="14430" spans="1:8" s="240" customFormat="1">
      <c r="A14430" s="270"/>
      <c r="B14430" s="271"/>
      <c r="C14430" s="270"/>
      <c r="D14430" s="272"/>
      <c r="E14430" s="247"/>
      <c r="F14430" s="273"/>
      <c r="G14430" s="661"/>
      <c r="H14430" s="662"/>
    </row>
    <row r="14431" spans="1:8" s="240" customFormat="1">
      <c r="A14431" s="270"/>
      <c r="B14431" s="271"/>
      <c r="C14431" s="270"/>
      <c r="D14431" s="272"/>
      <c r="E14431" s="247"/>
      <c r="F14431" s="273"/>
      <c r="G14431" s="661"/>
      <c r="H14431" s="662"/>
    </row>
    <row r="14432" spans="1:8" s="240" customFormat="1">
      <c r="A14432" s="270"/>
      <c r="B14432" s="271"/>
      <c r="C14432" s="270"/>
      <c r="D14432" s="272"/>
      <c r="E14432" s="247"/>
      <c r="F14432" s="273"/>
      <c r="G14432" s="661"/>
      <c r="H14432" s="662"/>
    </row>
    <row r="14433" spans="1:8" s="240" customFormat="1">
      <c r="A14433" s="270"/>
      <c r="B14433" s="271"/>
      <c r="C14433" s="270"/>
      <c r="D14433" s="272"/>
      <c r="E14433" s="247"/>
      <c r="F14433" s="273"/>
      <c r="G14433" s="661"/>
      <c r="H14433" s="662"/>
    </row>
    <row r="14434" spans="1:8" s="240" customFormat="1">
      <c r="A14434" s="270"/>
      <c r="B14434" s="271"/>
      <c r="C14434" s="270"/>
      <c r="D14434" s="272"/>
      <c r="E14434" s="247"/>
      <c r="F14434" s="273"/>
      <c r="G14434" s="661"/>
      <c r="H14434" s="662"/>
    </row>
    <row r="14435" spans="1:8" s="240" customFormat="1">
      <c r="A14435" s="270"/>
      <c r="B14435" s="271"/>
      <c r="C14435" s="270"/>
      <c r="D14435" s="272"/>
      <c r="E14435" s="247"/>
      <c r="F14435" s="273"/>
      <c r="G14435" s="661"/>
      <c r="H14435" s="662"/>
    </row>
    <row r="14436" spans="1:8" s="240" customFormat="1">
      <c r="A14436" s="270"/>
      <c r="B14436" s="271"/>
      <c r="C14436" s="270"/>
      <c r="D14436" s="272"/>
      <c r="E14436" s="247"/>
      <c r="F14436" s="273"/>
      <c r="G14436" s="661"/>
      <c r="H14436" s="662"/>
    </row>
    <row r="14437" spans="1:8" s="240" customFormat="1">
      <c r="A14437" s="270"/>
      <c r="B14437" s="271"/>
      <c r="C14437" s="270"/>
      <c r="D14437" s="272"/>
      <c r="E14437" s="247"/>
      <c r="F14437" s="273"/>
      <c r="G14437" s="661"/>
      <c r="H14437" s="662"/>
    </row>
    <row r="14438" spans="1:8" s="240" customFormat="1">
      <c r="A14438" s="270"/>
      <c r="B14438" s="271"/>
      <c r="C14438" s="270"/>
      <c r="D14438" s="272"/>
      <c r="E14438" s="247"/>
      <c r="F14438" s="273"/>
      <c r="G14438" s="661"/>
      <c r="H14438" s="662"/>
    </row>
    <row r="14439" spans="1:8" s="240" customFormat="1">
      <c r="A14439" s="270"/>
      <c r="B14439" s="271"/>
      <c r="C14439" s="270"/>
      <c r="D14439" s="272"/>
      <c r="E14439" s="247"/>
      <c r="F14439" s="273"/>
      <c r="G14439" s="661"/>
      <c r="H14439" s="662"/>
    </row>
    <row r="14440" spans="1:8" s="240" customFormat="1">
      <c r="A14440" s="270"/>
      <c r="B14440" s="271"/>
      <c r="C14440" s="270"/>
      <c r="D14440" s="272"/>
      <c r="E14440" s="247"/>
      <c r="F14440" s="273"/>
      <c r="G14440" s="661"/>
      <c r="H14440" s="662"/>
    </row>
    <row r="14441" spans="1:8" s="240" customFormat="1">
      <c r="A14441" s="270"/>
      <c r="B14441" s="271"/>
      <c r="C14441" s="270"/>
      <c r="D14441" s="272"/>
      <c r="E14441" s="247"/>
      <c r="F14441" s="273"/>
      <c r="G14441" s="661"/>
      <c r="H14441" s="662"/>
    </row>
    <row r="14442" spans="1:8" s="240" customFormat="1">
      <c r="A14442" s="270"/>
      <c r="B14442" s="271"/>
      <c r="C14442" s="270"/>
      <c r="D14442" s="272"/>
      <c r="E14442" s="247"/>
      <c r="F14442" s="273"/>
      <c r="G14442" s="661"/>
      <c r="H14442" s="662"/>
    </row>
    <row r="14443" spans="1:8" s="240" customFormat="1">
      <c r="A14443" s="270"/>
      <c r="B14443" s="271"/>
      <c r="C14443" s="270"/>
      <c r="D14443" s="272"/>
      <c r="E14443" s="247"/>
      <c r="F14443" s="273"/>
      <c r="G14443" s="661"/>
      <c r="H14443" s="662"/>
    </row>
    <row r="14444" spans="1:8" s="240" customFormat="1">
      <c r="A14444" s="270"/>
      <c r="B14444" s="271"/>
      <c r="C14444" s="270"/>
      <c r="D14444" s="272"/>
      <c r="E14444" s="247"/>
      <c r="F14444" s="273"/>
      <c r="G14444" s="661"/>
      <c r="H14444" s="662"/>
    </row>
    <row r="14445" spans="1:8" s="240" customFormat="1">
      <c r="A14445" s="270"/>
      <c r="B14445" s="271"/>
      <c r="C14445" s="270"/>
      <c r="D14445" s="272"/>
      <c r="E14445" s="247"/>
      <c r="F14445" s="273"/>
      <c r="G14445" s="661"/>
      <c r="H14445" s="662"/>
    </row>
    <row r="14446" spans="1:8" s="240" customFormat="1">
      <c r="A14446" s="270"/>
      <c r="B14446" s="271"/>
      <c r="C14446" s="270"/>
      <c r="D14446" s="272"/>
      <c r="E14446" s="247"/>
      <c r="F14446" s="273"/>
      <c r="G14446" s="661"/>
      <c r="H14446" s="662"/>
    </row>
    <row r="14447" spans="1:8" s="240" customFormat="1">
      <c r="A14447" s="270"/>
      <c r="B14447" s="271"/>
      <c r="C14447" s="270"/>
      <c r="D14447" s="272"/>
      <c r="E14447" s="247"/>
      <c r="F14447" s="273"/>
      <c r="G14447" s="661"/>
      <c r="H14447" s="662"/>
    </row>
    <row r="14448" spans="1:8" s="240" customFormat="1">
      <c r="A14448" s="270"/>
      <c r="B14448" s="271"/>
      <c r="C14448" s="270"/>
      <c r="D14448" s="272"/>
      <c r="E14448" s="247"/>
      <c r="F14448" s="273"/>
      <c r="G14448" s="661"/>
      <c r="H14448" s="662"/>
    </row>
    <row r="14449" spans="1:8" s="240" customFormat="1">
      <c r="A14449" s="270"/>
      <c r="B14449" s="271"/>
      <c r="C14449" s="270"/>
      <c r="D14449" s="272"/>
      <c r="E14449" s="247"/>
      <c r="F14449" s="273"/>
      <c r="G14449" s="661"/>
      <c r="H14449" s="662"/>
    </row>
    <row r="14450" spans="1:8" s="240" customFormat="1">
      <c r="A14450" s="270"/>
      <c r="B14450" s="271"/>
      <c r="C14450" s="270"/>
      <c r="D14450" s="272"/>
      <c r="E14450" s="247"/>
      <c r="F14450" s="273"/>
      <c r="G14450" s="661"/>
      <c r="H14450" s="662"/>
    </row>
    <row r="14451" spans="1:8" s="240" customFormat="1">
      <c r="A14451" s="270"/>
      <c r="B14451" s="271"/>
      <c r="C14451" s="270"/>
      <c r="D14451" s="272"/>
      <c r="E14451" s="247"/>
      <c r="F14451" s="273"/>
      <c r="G14451" s="661"/>
      <c r="H14451" s="662"/>
    </row>
    <row r="14452" spans="1:8" s="240" customFormat="1">
      <c r="A14452" s="270"/>
      <c r="B14452" s="271"/>
      <c r="C14452" s="270"/>
      <c r="D14452" s="272"/>
      <c r="E14452" s="247"/>
      <c r="F14452" s="273"/>
      <c r="G14452" s="661"/>
      <c r="H14452" s="662"/>
    </row>
    <row r="14453" spans="1:8" s="240" customFormat="1">
      <c r="A14453" s="270"/>
      <c r="B14453" s="271"/>
      <c r="C14453" s="270"/>
      <c r="D14453" s="272"/>
      <c r="E14453" s="247"/>
      <c r="F14453" s="273"/>
      <c r="G14453" s="661"/>
      <c r="H14453" s="662"/>
    </row>
    <row r="14454" spans="1:8" s="240" customFormat="1">
      <c r="A14454" s="270"/>
      <c r="B14454" s="271"/>
      <c r="C14454" s="270"/>
      <c r="D14454" s="272"/>
      <c r="E14454" s="247"/>
      <c r="F14454" s="273"/>
      <c r="G14454" s="661"/>
      <c r="H14454" s="662"/>
    </row>
    <row r="14455" spans="1:8" s="240" customFormat="1">
      <c r="A14455" s="270"/>
      <c r="B14455" s="271"/>
      <c r="C14455" s="270"/>
      <c r="D14455" s="272"/>
      <c r="E14455" s="247"/>
      <c r="F14455" s="273"/>
      <c r="G14455" s="661"/>
      <c r="H14455" s="662"/>
    </row>
    <row r="14456" spans="1:8" s="240" customFormat="1">
      <c r="A14456" s="270"/>
      <c r="B14456" s="271"/>
      <c r="C14456" s="270"/>
      <c r="D14456" s="272"/>
      <c r="E14456" s="247"/>
      <c r="F14456" s="273"/>
      <c r="G14456" s="661"/>
      <c r="H14456" s="662"/>
    </row>
    <row r="14457" spans="1:8" s="240" customFormat="1">
      <c r="A14457" s="270"/>
      <c r="B14457" s="271"/>
      <c r="C14457" s="270"/>
      <c r="D14457" s="272"/>
      <c r="E14457" s="247"/>
      <c r="F14457" s="273"/>
      <c r="G14457" s="661"/>
      <c r="H14457" s="662"/>
    </row>
    <row r="14458" spans="1:8" s="240" customFormat="1">
      <c r="A14458" s="270"/>
      <c r="B14458" s="271"/>
      <c r="C14458" s="270"/>
      <c r="D14458" s="272"/>
      <c r="E14458" s="247"/>
      <c r="F14458" s="273"/>
      <c r="G14458" s="661"/>
      <c r="H14458" s="662"/>
    </row>
    <row r="14459" spans="1:8" s="240" customFormat="1">
      <c r="A14459" s="270"/>
      <c r="B14459" s="271"/>
      <c r="C14459" s="270"/>
      <c r="D14459" s="272"/>
      <c r="E14459" s="247"/>
      <c r="F14459" s="273"/>
      <c r="G14459" s="661"/>
      <c r="H14459" s="662"/>
    </row>
    <row r="14460" spans="1:8" s="240" customFormat="1">
      <c r="A14460" s="270"/>
      <c r="B14460" s="271"/>
      <c r="C14460" s="270"/>
      <c r="D14460" s="272"/>
      <c r="E14460" s="247"/>
      <c r="F14460" s="273"/>
      <c r="G14460" s="661"/>
      <c r="H14460" s="662"/>
    </row>
    <row r="14461" spans="1:8" s="240" customFormat="1">
      <c r="A14461" s="270"/>
      <c r="B14461" s="271"/>
      <c r="C14461" s="270"/>
      <c r="D14461" s="272"/>
      <c r="E14461" s="247"/>
      <c r="F14461" s="273"/>
      <c r="G14461" s="661"/>
      <c r="H14461" s="662"/>
    </row>
    <row r="14462" spans="1:8" s="240" customFormat="1">
      <c r="A14462" s="270"/>
      <c r="B14462" s="271"/>
      <c r="C14462" s="270"/>
      <c r="D14462" s="272"/>
      <c r="E14462" s="247"/>
      <c r="F14462" s="273"/>
      <c r="G14462" s="661"/>
      <c r="H14462" s="662"/>
    </row>
    <row r="14463" spans="1:8" s="240" customFormat="1">
      <c r="A14463" s="270"/>
      <c r="B14463" s="271"/>
      <c r="C14463" s="270"/>
      <c r="D14463" s="272"/>
      <c r="E14463" s="247"/>
      <c r="F14463" s="273"/>
      <c r="G14463" s="661"/>
      <c r="H14463" s="662"/>
    </row>
    <row r="14464" spans="1:8" s="240" customFormat="1">
      <c r="A14464" s="270"/>
      <c r="B14464" s="271"/>
      <c r="C14464" s="270"/>
      <c r="D14464" s="272"/>
      <c r="E14464" s="247"/>
      <c r="F14464" s="273"/>
      <c r="G14464" s="661"/>
      <c r="H14464" s="662"/>
    </row>
    <row r="14465" spans="1:8" s="240" customFormat="1">
      <c r="A14465" s="270"/>
      <c r="B14465" s="271"/>
      <c r="C14465" s="270"/>
      <c r="D14465" s="272"/>
      <c r="E14465" s="247"/>
      <c r="F14465" s="273"/>
      <c r="G14465" s="661"/>
      <c r="H14465" s="662"/>
    </row>
    <row r="14466" spans="1:8" s="240" customFormat="1">
      <c r="A14466" s="270"/>
      <c r="B14466" s="271"/>
      <c r="C14466" s="270"/>
      <c r="D14466" s="272"/>
      <c r="E14466" s="247"/>
      <c r="F14466" s="273"/>
      <c r="G14466" s="661"/>
      <c r="H14466" s="662"/>
    </row>
    <row r="14467" spans="1:8" s="240" customFormat="1">
      <c r="A14467" s="270"/>
      <c r="B14467" s="271"/>
      <c r="C14467" s="270"/>
      <c r="D14467" s="272"/>
      <c r="E14467" s="247"/>
      <c r="F14467" s="273"/>
      <c r="G14467" s="661"/>
      <c r="H14467" s="662"/>
    </row>
    <row r="14468" spans="1:8" s="240" customFormat="1">
      <c r="A14468" s="270"/>
      <c r="B14468" s="271"/>
      <c r="C14468" s="270"/>
      <c r="D14468" s="272"/>
      <c r="E14468" s="247"/>
      <c r="F14468" s="273"/>
      <c r="G14468" s="661"/>
      <c r="H14468" s="662"/>
    </row>
    <row r="14469" spans="1:8" s="240" customFormat="1">
      <c r="A14469" s="270"/>
      <c r="B14469" s="271"/>
      <c r="C14469" s="270"/>
      <c r="D14469" s="272"/>
      <c r="E14469" s="247"/>
      <c r="F14469" s="273"/>
      <c r="G14469" s="661"/>
      <c r="H14469" s="662"/>
    </row>
    <row r="14470" spans="1:8" s="240" customFormat="1">
      <c r="A14470" s="270"/>
      <c r="B14470" s="271"/>
      <c r="C14470" s="270"/>
      <c r="D14470" s="272"/>
      <c r="E14470" s="247"/>
      <c r="F14470" s="273"/>
      <c r="G14470" s="661"/>
      <c r="H14470" s="662"/>
    </row>
    <row r="14471" spans="1:8" s="240" customFormat="1">
      <c r="A14471" s="270"/>
      <c r="B14471" s="271"/>
      <c r="C14471" s="270"/>
      <c r="D14471" s="272"/>
      <c r="E14471" s="247"/>
      <c r="F14471" s="273"/>
      <c r="G14471" s="661"/>
      <c r="H14471" s="662"/>
    </row>
    <row r="14472" spans="1:8" s="240" customFormat="1">
      <c r="A14472" s="270"/>
      <c r="B14472" s="271"/>
      <c r="C14472" s="270"/>
      <c r="D14472" s="272"/>
      <c r="E14472" s="247"/>
      <c r="F14472" s="273"/>
      <c r="G14472" s="661"/>
      <c r="H14472" s="662"/>
    </row>
    <row r="14473" spans="1:8" s="240" customFormat="1">
      <c r="A14473" s="270"/>
      <c r="B14473" s="271"/>
      <c r="C14473" s="270"/>
      <c r="D14473" s="272"/>
      <c r="E14473" s="247"/>
      <c r="F14473" s="273"/>
      <c r="G14473" s="661"/>
      <c r="H14473" s="662"/>
    </row>
    <row r="14474" spans="1:8" s="240" customFormat="1">
      <c r="A14474" s="270"/>
      <c r="B14474" s="271"/>
      <c r="C14474" s="270"/>
      <c r="D14474" s="272"/>
      <c r="E14474" s="247"/>
      <c r="F14474" s="273"/>
      <c r="G14474" s="661"/>
      <c r="H14474" s="662"/>
    </row>
    <row r="14475" spans="1:8" s="240" customFormat="1">
      <c r="A14475" s="270"/>
      <c r="B14475" s="271"/>
      <c r="C14475" s="270"/>
      <c r="D14475" s="272"/>
      <c r="E14475" s="247"/>
      <c r="F14475" s="273"/>
      <c r="G14475" s="661"/>
      <c r="H14475" s="662"/>
    </row>
    <row r="14476" spans="1:8" s="240" customFormat="1">
      <c r="A14476" s="270"/>
      <c r="B14476" s="271"/>
      <c r="C14476" s="270"/>
      <c r="D14476" s="272"/>
      <c r="E14476" s="247"/>
      <c r="F14476" s="273"/>
      <c r="G14476" s="661"/>
      <c r="H14476" s="662"/>
    </row>
    <row r="14477" spans="1:8" s="240" customFormat="1">
      <c r="A14477" s="270"/>
      <c r="B14477" s="271"/>
      <c r="C14477" s="270"/>
      <c r="D14477" s="272"/>
      <c r="E14477" s="247"/>
      <c r="F14477" s="273"/>
      <c r="G14477" s="661"/>
      <c r="H14477" s="662"/>
    </row>
    <row r="14478" spans="1:8" s="240" customFormat="1">
      <c r="A14478" s="270"/>
      <c r="B14478" s="271"/>
      <c r="C14478" s="270"/>
      <c r="D14478" s="272"/>
      <c r="E14478" s="247"/>
      <c r="F14478" s="273"/>
      <c r="G14478" s="661"/>
      <c r="H14478" s="662"/>
    </row>
    <row r="14479" spans="1:8" s="240" customFormat="1">
      <c r="A14479" s="270"/>
      <c r="B14479" s="271"/>
      <c r="C14479" s="270"/>
      <c r="D14479" s="272"/>
      <c r="E14479" s="247"/>
      <c r="F14479" s="273"/>
      <c r="G14479" s="661"/>
      <c r="H14479" s="662"/>
    </row>
    <row r="14480" spans="1:8" s="240" customFormat="1">
      <c r="A14480" s="270"/>
      <c r="B14480" s="271"/>
      <c r="C14480" s="270"/>
      <c r="D14480" s="272"/>
      <c r="E14480" s="247"/>
      <c r="F14480" s="273"/>
      <c r="G14480" s="661"/>
      <c r="H14480" s="662"/>
    </row>
    <row r="14481" spans="1:8" s="240" customFormat="1">
      <c r="A14481" s="270"/>
      <c r="B14481" s="271"/>
      <c r="C14481" s="270"/>
      <c r="D14481" s="272"/>
      <c r="E14481" s="247"/>
      <c r="F14481" s="273"/>
      <c r="G14481" s="661"/>
      <c r="H14481" s="662"/>
    </row>
    <row r="14482" spans="1:8" s="240" customFormat="1">
      <c r="A14482" s="270"/>
      <c r="B14482" s="271"/>
      <c r="C14482" s="270"/>
      <c r="D14482" s="272"/>
      <c r="E14482" s="247"/>
      <c r="F14482" s="273"/>
      <c r="G14482" s="661"/>
      <c r="H14482" s="662"/>
    </row>
    <row r="14483" spans="1:8" s="240" customFormat="1">
      <c r="A14483" s="270"/>
      <c r="B14483" s="271"/>
      <c r="C14483" s="270"/>
      <c r="D14483" s="272"/>
      <c r="E14483" s="247"/>
      <c r="F14483" s="273"/>
      <c r="G14483" s="661"/>
      <c r="H14483" s="662"/>
    </row>
    <row r="14484" spans="1:8" s="240" customFormat="1">
      <c r="A14484" s="270"/>
      <c r="B14484" s="271"/>
      <c r="C14484" s="270"/>
      <c r="D14484" s="272"/>
      <c r="E14484" s="247"/>
      <c r="F14484" s="273"/>
      <c r="G14484" s="661"/>
      <c r="H14484" s="662"/>
    </row>
    <row r="14485" spans="1:8" s="240" customFormat="1">
      <c r="A14485" s="270"/>
      <c r="B14485" s="271"/>
      <c r="C14485" s="270"/>
      <c r="D14485" s="272"/>
      <c r="E14485" s="247"/>
      <c r="F14485" s="273"/>
      <c r="G14485" s="661"/>
      <c r="H14485" s="662"/>
    </row>
    <row r="14486" spans="1:8" s="240" customFormat="1">
      <c r="A14486" s="270"/>
      <c r="B14486" s="271"/>
      <c r="C14486" s="270"/>
      <c r="D14486" s="272"/>
      <c r="E14486" s="247"/>
      <c r="F14486" s="273"/>
      <c r="G14486" s="661"/>
      <c r="H14486" s="662"/>
    </row>
    <row r="14487" spans="1:8" s="240" customFormat="1">
      <c r="A14487" s="270"/>
      <c r="B14487" s="271"/>
      <c r="C14487" s="270"/>
      <c r="D14487" s="272"/>
      <c r="E14487" s="247"/>
      <c r="F14487" s="273"/>
      <c r="G14487" s="661"/>
      <c r="H14487" s="662"/>
    </row>
    <row r="14488" spans="1:8" s="240" customFormat="1">
      <c r="A14488" s="270"/>
      <c r="B14488" s="271"/>
      <c r="C14488" s="270"/>
      <c r="D14488" s="272"/>
      <c r="E14488" s="247"/>
      <c r="F14488" s="273"/>
      <c r="G14488" s="661"/>
      <c r="H14488" s="662"/>
    </row>
    <row r="14489" spans="1:8" s="240" customFormat="1">
      <c r="A14489" s="270"/>
      <c r="B14489" s="271"/>
      <c r="C14489" s="270"/>
      <c r="D14489" s="272"/>
      <c r="E14489" s="247"/>
      <c r="F14489" s="273"/>
      <c r="G14489" s="661"/>
      <c r="H14489" s="662"/>
    </row>
    <row r="14490" spans="1:8" s="240" customFormat="1">
      <c r="A14490" s="270"/>
      <c r="B14490" s="271"/>
      <c r="C14490" s="270"/>
      <c r="D14490" s="272"/>
      <c r="E14490" s="247"/>
      <c r="F14490" s="273"/>
      <c r="G14490" s="661"/>
      <c r="H14490" s="662"/>
    </row>
    <row r="14491" spans="1:8" s="240" customFormat="1">
      <c r="A14491" s="270"/>
      <c r="B14491" s="271"/>
      <c r="C14491" s="270"/>
      <c r="D14491" s="272"/>
      <c r="E14491" s="247"/>
      <c r="F14491" s="273"/>
      <c r="G14491" s="661"/>
      <c r="H14491" s="662"/>
    </row>
    <row r="14492" spans="1:8" s="240" customFormat="1">
      <c r="A14492" s="270"/>
      <c r="B14492" s="271"/>
      <c r="C14492" s="270"/>
      <c r="D14492" s="272"/>
      <c r="E14492" s="247"/>
      <c r="F14492" s="273"/>
      <c r="G14492" s="661"/>
      <c r="H14492" s="662"/>
    </row>
    <row r="14493" spans="1:8" s="240" customFormat="1">
      <c r="A14493" s="270"/>
      <c r="B14493" s="271"/>
      <c r="C14493" s="270"/>
      <c r="D14493" s="272"/>
      <c r="E14493" s="247"/>
      <c r="F14493" s="273"/>
      <c r="G14493" s="661"/>
      <c r="H14493" s="662"/>
    </row>
    <row r="14494" spans="1:8" s="240" customFormat="1">
      <c r="A14494" s="270"/>
      <c r="B14494" s="271"/>
      <c r="C14494" s="270"/>
      <c r="D14494" s="272"/>
      <c r="E14494" s="247"/>
      <c r="F14494" s="273"/>
      <c r="G14494" s="661"/>
      <c r="H14494" s="662"/>
    </row>
    <row r="14495" spans="1:8" s="240" customFormat="1">
      <c r="A14495" s="270"/>
      <c r="B14495" s="271"/>
      <c r="C14495" s="270"/>
      <c r="D14495" s="272"/>
      <c r="E14495" s="247"/>
      <c r="F14495" s="273"/>
      <c r="G14495" s="661"/>
      <c r="H14495" s="662"/>
    </row>
    <row r="14496" spans="1:8" s="240" customFormat="1">
      <c r="A14496" s="270"/>
      <c r="B14496" s="271"/>
      <c r="C14496" s="270"/>
      <c r="D14496" s="272"/>
      <c r="E14496" s="247"/>
      <c r="F14496" s="273"/>
      <c r="G14496" s="661"/>
      <c r="H14496" s="662"/>
    </row>
    <row r="14497" spans="1:8" s="240" customFormat="1">
      <c r="A14497" s="270"/>
      <c r="B14497" s="271"/>
      <c r="C14497" s="270"/>
      <c r="D14497" s="272"/>
      <c r="E14497" s="247"/>
      <c r="F14497" s="273"/>
      <c r="G14497" s="661"/>
      <c r="H14497" s="662"/>
    </row>
    <row r="14498" spans="1:8" s="240" customFormat="1">
      <c r="A14498" s="270"/>
      <c r="B14498" s="271"/>
      <c r="C14498" s="270"/>
      <c r="D14498" s="272"/>
      <c r="E14498" s="247"/>
      <c r="F14498" s="273"/>
      <c r="G14498" s="661"/>
      <c r="H14498" s="662"/>
    </row>
    <row r="14499" spans="1:8" s="240" customFormat="1">
      <c r="A14499" s="270"/>
      <c r="B14499" s="271"/>
      <c r="C14499" s="270"/>
      <c r="D14499" s="272"/>
      <c r="E14499" s="247"/>
      <c r="F14499" s="273"/>
      <c r="G14499" s="661"/>
      <c r="H14499" s="662"/>
    </row>
    <row r="14500" spans="1:8" s="240" customFormat="1">
      <c r="A14500" s="270"/>
      <c r="B14500" s="271"/>
      <c r="C14500" s="270"/>
      <c r="D14500" s="272"/>
      <c r="E14500" s="247"/>
      <c r="F14500" s="273"/>
      <c r="G14500" s="661"/>
      <c r="H14500" s="662"/>
    </row>
    <row r="14501" spans="1:8" s="240" customFormat="1">
      <c r="A14501" s="270"/>
      <c r="B14501" s="271"/>
      <c r="C14501" s="270"/>
      <c r="D14501" s="272"/>
      <c r="E14501" s="247"/>
      <c r="F14501" s="273"/>
      <c r="G14501" s="661"/>
      <c r="H14501" s="662"/>
    </row>
    <row r="14502" spans="1:8" s="240" customFormat="1">
      <c r="A14502" s="270"/>
      <c r="B14502" s="271"/>
      <c r="C14502" s="270"/>
      <c r="D14502" s="272"/>
      <c r="E14502" s="247"/>
      <c r="F14502" s="273"/>
      <c r="G14502" s="661"/>
      <c r="H14502" s="662"/>
    </row>
    <row r="14503" spans="1:8" s="240" customFormat="1">
      <c r="A14503" s="270"/>
      <c r="B14503" s="271"/>
      <c r="C14503" s="270"/>
      <c r="D14503" s="272"/>
      <c r="E14503" s="247"/>
      <c r="F14503" s="273"/>
      <c r="G14503" s="661"/>
      <c r="H14503" s="662"/>
    </row>
    <row r="14504" spans="1:8" s="240" customFormat="1">
      <c r="A14504" s="270"/>
      <c r="B14504" s="271"/>
      <c r="C14504" s="270"/>
      <c r="D14504" s="272"/>
      <c r="E14504" s="247"/>
      <c r="F14504" s="273"/>
      <c r="G14504" s="661"/>
      <c r="H14504" s="662"/>
    </row>
    <row r="14505" spans="1:8" s="240" customFormat="1">
      <c r="A14505" s="270"/>
      <c r="B14505" s="271"/>
      <c r="C14505" s="270"/>
      <c r="D14505" s="272"/>
      <c r="E14505" s="247"/>
      <c r="F14505" s="273"/>
      <c r="G14505" s="661"/>
      <c r="H14505" s="662"/>
    </row>
    <row r="14506" spans="1:8" s="240" customFormat="1">
      <c r="A14506" s="270"/>
      <c r="B14506" s="271"/>
      <c r="C14506" s="270"/>
      <c r="D14506" s="272"/>
      <c r="E14506" s="247"/>
      <c r="F14506" s="273"/>
      <c r="G14506" s="661"/>
      <c r="H14506" s="662"/>
    </row>
    <row r="14507" spans="1:8" s="240" customFormat="1">
      <c r="A14507" s="270"/>
      <c r="B14507" s="271"/>
      <c r="C14507" s="270"/>
      <c r="D14507" s="272"/>
      <c r="E14507" s="247"/>
      <c r="F14507" s="273"/>
      <c r="G14507" s="661"/>
      <c r="H14507" s="662"/>
    </row>
    <row r="14508" spans="1:8" s="240" customFormat="1">
      <c r="A14508" s="270"/>
      <c r="B14508" s="271"/>
      <c r="C14508" s="270"/>
      <c r="D14508" s="272"/>
      <c r="E14508" s="247"/>
      <c r="F14508" s="273"/>
      <c r="G14508" s="661"/>
      <c r="H14508" s="662"/>
    </row>
    <row r="14509" spans="1:8" s="240" customFormat="1">
      <c r="A14509" s="270"/>
      <c r="B14509" s="271"/>
      <c r="C14509" s="270"/>
      <c r="D14509" s="272"/>
      <c r="E14509" s="247"/>
      <c r="F14509" s="273"/>
      <c r="G14509" s="661"/>
      <c r="H14509" s="662"/>
    </row>
    <row r="14510" spans="1:8" s="240" customFormat="1">
      <c r="A14510" s="270"/>
      <c r="B14510" s="271"/>
      <c r="C14510" s="270"/>
      <c r="D14510" s="272"/>
      <c r="E14510" s="247"/>
      <c r="F14510" s="273"/>
      <c r="G14510" s="661"/>
      <c r="H14510" s="662"/>
    </row>
    <row r="14511" spans="1:8" s="240" customFormat="1">
      <c r="A14511" s="270"/>
      <c r="B14511" s="271"/>
      <c r="C14511" s="270"/>
      <c r="D14511" s="272"/>
      <c r="E14511" s="247"/>
      <c r="F14511" s="273"/>
      <c r="G14511" s="661"/>
      <c r="H14511" s="662"/>
    </row>
    <row r="14512" spans="1:8" s="240" customFormat="1">
      <c r="A14512" s="270"/>
      <c r="B14512" s="271"/>
      <c r="C14512" s="270"/>
      <c r="D14512" s="272"/>
      <c r="E14512" s="247"/>
      <c r="F14512" s="273"/>
      <c r="G14512" s="661"/>
      <c r="H14512" s="662"/>
    </row>
    <row r="14513" spans="1:8" s="240" customFormat="1">
      <c r="A14513" s="270"/>
      <c r="B14513" s="271"/>
      <c r="C14513" s="270"/>
      <c r="D14513" s="272"/>
      <c r="E14513" s="247"/>
      <c r="F14513" s="273"/>
      <c r="G14513" s="661"/>
      <c r="H14513" s="662"/>
    </row>
    <row r="14514" spans="1:8" s="240" customFormat="1">
      <c r="A14514" s="270"/>
      <c r="B14514" s="271"/>
      <c r="C14514" s="270"/>
      <c r="D14514" s="272"/>
      <c r="E14514" s="247"/>
      <c r="F14514" s="273"/>
      <c r="G14514" s="661"/>
      <c r="H14514" s="662"/>
    </row>
    <row r="14515" spans="1:8" s="240" customFormat="1">
      <c r="A14515" s="270"/>
      <c r="B14515" s="271"/>
      <c r="C14515" s="270"/>
      <c r="D14515" s="272"/>
      <c r="E14515" s="247"/>
      <c r="F14515" s="273"/>
      <c r="G14515" s="661"/>
      <c r="H14515" s="662"/>
    </row>
    <row r="14516" spans="1:8" s="240" customFormat="1">
      <c r="A14516" s="270"/>
      <c r="B14516" s="271"/>
      <c r="C14516" s="270"/>
      <c r="D14516" s="272"/>
      <c r="E14516" s="247"/>
      <c r="F14516" s="273"/>
      <c r="G14516" s="661"/>
      <c r="H14516" s="662"/>
    </row>
    <row r="14517" spans="1:8" s="240" customFormat="1">
      <c r="A14517" s="270"/>
      <c r="B14517" s="271"/>
      <c r="C14517" s="270"/>
      <c r="D14517" s="272"/>
      <c r="E14517" s="247"/>
      <c r="F14517" s="273"/>
      <c r="G14517" s="661"/>
      <c r="H14517" s="662"/>
    </row>
    <row r="14518" spans="1:8" s="240" customFormat="1">
      <c r="A14518" s="270"/>
      <c r="B14518" s="271"/>
      <c r="C14518" s="270"/>
      <c r="D14518" s="272"/>
      <c r="E14518" s="247"/>
      <c r="F14518" s="273"/>
      <c r="G14518" s="661"/>
      <c r="H14518" s="662"/>
    </row>
    <row r="14519" spans="1:8" s="240" customFormat="1">
      <c r="A14519" s="270"/>
      <c r="B14519" s="271"/>
      <c r="C14519" s="270"/>
      <c r="D14519" s="272"/>
      <c r="E14519" s="247"/>
      <c r="F14519" s="273"/>
      <c r="G14519" s="661"/>
      <c r="H14519" s="662"/>
    </row>
    <row r="14520" spans="1:8" s="240" customFormat="1">
      <c r="A14520" s="270"/>
      <c r="B14520" s="271"/>
      <c r="C14520" s="270"/>
      <c r="D14520" s="272"/>
      <c r="E14520" s="247"/>
      <c r="F14520" s="273"/>
      <c r="G14520" s="661"/>
      <c r="H14520" s="662"/>
    </row>
    <row r="14521" spans="1:8" s="240" customFormat="1">
      <c r="A14521" s="270"/>
      <c r="B14521" s="271"/>
      <c r="C14521" s="270"/>
      <c r="D14521" s="272"/>
      <c r="E14521" s="247"/>
      <c r="F14521" s="273"/>
      <c r="G14521" s="661"/>
      <c r="H14521" s="662"/>
    </row>
    <row r="14522" spans="1:8" s="240" customFormat="1">
      <c r="A14522" s="270"/>
      <c r="B14522" s="271"/>
      <c r="C14522" s="270"/>
      <c r="D14522" s="272"/>
      <c r="E14522" s="247"/>
      <c r="F14522" s="273"/>
      <c r="G14522" s="661"/>
      <c r="H14522" s="662"/>
    </row>
    <row r="14523" spans="1:8" s="240" customFormat="1">
      <c r="A14523" s="270"/>
      <c r="B14523" s="271"/>
      <c r="C14523" s="270"/>
      <c r="D14523" s="272"/>
      <c r="E14523" s="247"/>
      <c r="F14523" s="273"/>
      <c r="G14523" s="661"/>
      <c r="H14523" s="662"/>
    </row>
    <row r="14524" spans="1:8" s="240" customFormat="1">
      <c r="A14524" s="270"/>
      <c r="B14524" s="271"/>
      <c r="C14524" s="270"/>
      <c r="D14524" s="272"/>
      <c r="E14524" s="247"/>
      <c r="F14524" s="273"/>
      <c r="G14524" s="661"/>
      <c r="H14524" s="662"/>
    </row>
    <row r="14525" spans="1:8" s="240" customFormat="1">
      <c r="A14525" s="270"/>
      <c r="B14525" s="271"/>
      <c r="C14525" s="270"/>
      <c r="D14525" s="272"/>
      <c r="E14525" s="247"/>
      <c r="F14525" s="273"/>
      <c r="G14525" s="661"/>
      <c r="H14525" s="662"/>
    </row>
    <row r="14526" spans="1:8" s="240" customFormat="1">
      <c r="A14526" s="270"/>
      <c r="B14526" s="271"/>
      <c r="C14526" s="270"/>
      <c r="D14526" s="272"/>
      <c r="E14526" s="247"/>
      <c r="F14526" s="273"/>
      <c r="G14526" s="661"/>
      <c r="H14526" s="662"/>
    </row>
    <row r="14527" spans="1:8" s="240" customFormat="1">
      <c r="A14527" s="270"/>
      <c r="B14527" s="271"/>
      <c r="C14527" s="270"/>
      <c r="D14527" s="272"/>
      <c r="E14527" s="247"/>
      <c r="F14527" s="273"/>
      <c r="G14527" s="661"/>
      <c r="H14527" s="662"/>
    </row>
    <row r="14528" spans="1:8" s="240" customFormat="1">
      <c r="A14528" s="270"/>
      <c r="B14528" s="271"/>
      <c r="C14528" s="270"/>
      <c r="D14528" s="272"/>
      <c r="E14528" s="247"/>
      <c r="F14528" s="273"/>
      <c r="G14528" s="661"/>
      <c r="H14528" s="662"/>
    </row>
    <row r="14529" spans="1:8" s="240" customFormat="1">
      <c r="A14529" s="270"/>
      <c r="B14529" s="271"/>
      <c r="C14529" s="270"/>
      <c r="D14529" s="272"/>
      <c r="E14529" s="247"/>
      <c r="F14529" s="273"/>
      <c r="G14529" s="661"/>
      <c r="H14529" s="662"/>
    </row>
    <row r="14530" spans="1:8" s="240" customFormat="1">
      <c r="A14530" s="270"/>
      <c r="B14530" s="271"/>
      <c r="C14530" s="270"/>
      <c r="D14530" s="272"/>
      <c r="E14530" s="247"/>
      <c r="F14530" s="273"/>
      <c r="G14530" s="661"/>
      <c r="H14530" s="662"/>
    </row>
    <row r="14531" spans="1:8" s="240" customFormat="1">
      <c r="A14531" s="270"/>
      <c r="B14531" s="271"/>
      <c r="C14531" s="270"/>
      <c r="D14531" s="272"/>
      <c r="E14531" s="247"/>
      <c r="F14531" s="273"/>
      <c r="G14531" s="661"/>
      <c r="H14531" s="662"/>
    </row>
    <row r="14532" spans="1:8" s="240" customFormat="1">
      <c r="A14532" s="270"/>
      <c r="B14532" s="271"/>
      <c r="C14532" s="270"/>
      <c r="D14532" s="272"/>
      <c r="E14532" s="247"/>
      <c r="F14532" s="273"/>
      <c r="G14532" s="661"/>
      <c r="H14532" s="662"/>
    </row>
    <row r="14533" spans="1:8" s="240" customFormat="1">
      <c r="A14533" s="270"/>
      <c r="B14533" s="271"/>
      <c r="C14533" s="270"/>
      <c r="D14533" s="272"/>
      <c r="E14533" s="247"/>
      <c r="F14533" s="273"/>
      <c r="G14533" s="661"/>
      <c r="H14533" s="662"/>
    </row>
    <row r="14534" spans="1:8" s="240" customFormat="1">
      <c r="A14534" s="270"/>
      <c r="B14534" s="271"/>
      <c r="C14534" s="270"/>
      <c r="D14534" s="272"/>
      <c r="E14534" s="247"/>
      <c r="F14534" s="273"/>
      <c r="G14534" s="661"/>
      <c r="H14534" s="662"/>
    </row>
    <row r="14535" spans="1:8" s="240" customFormat="1">
      <c r="A14535" s="270"/>
      <c r="B14535" s="271"/>
      <c r="C14535" s="270"/>
      <c r="D14535" s="272"/>
      <c r="E14535" s="247"/>
      <c r="F14535" s="273"/>
      <c r="G14535" s="661"/>
      <c r="H14535" s="662"/>
    </row>
    <row r="14536" spans="1:8" s="240" customFormat="1">
      <c r="A14536" s="270"/>
      <c r="B14536" s="271"/>
      <c r="C14536" s="270"/>
      <c r="D14536" s="272"/>
      <c r="E14536" s="247"/>
      <c r="F14536" s="273"/>
      <c r="G14536" s="661"/>
      <c r="H14536" s="662"/>
    </row>
    <row r="14537" spans="1:8" s="240" customFormat="1">
      <c r="A14537" s="270"/>
      <c r="B14537" s="271"/>
      <c r="C14537" s="270"/>
      <c r="D14537" s="272"/>
      <c r="E14537" s="247"/>
      <c r="F14537" s="273"/>
      <c r="G14537" s="661"/>
      <c r="H14537" s="662"/>
    </row>
    <row r="14538" spans="1:8" s="240" customFormat="1">
      <c r="A14538" s="270"/>
      <c r="B14538" s="271"/>
      <c r="C14538" s="270"/>
      <c r="D14538" s="272"/>
      <c r="E14538" s="247"/>
      <c r="F14538" s="273"/>
      <c r="G14538" s="661"/>
      <c r="H14538" s="662"/>
    </row>
    <row r="14539" spans="1:8" s="240" customFormat="1">
      <c r="A14539" s="270"/>
      <c r="B14539" s="271"/>
      <c r="C14539" s="270"/>
      <c r="D14539" s="272"/>
      <c r="E14539" s="247"/>
      <c r="F14539" s="273"/>
      <c r="G14539" s="661"/>
      <c r="H14539" s="662"/>
    </row>
    <row r="14540" spans="1:8" s="240" customFormat="1">
      <c r="A14540" s="270"/>
      <c r="B14540" s="271"/>
      <c r="C14540" s="270"/>
      <c r="D14540" s="272"/>
      <c r="E14540" s="247"/>
      <c r="F14540" s="273"/>
      <c r="G14540" s="661"/>
      <c r="H14540" s="662"/>
    </row>
    <row r="14541" spans="1:8" s="240" customFormat="1">
      <c r="A14541" s="270"/>
      <c r="B14541" s="271"/>
      <c r="C14541" s="270"/>
      <c r="D14541" s="272"/>
      <c r="E14541" s="247"/>
      <c r="F14541" s="273"/>
      <c r="G14541" s="661"/>
      <c r="H14541" s="662"/>
    </row>
    <row r="14542" spans="1:8" s="240" customFormat="1">
      <c r="A14542" s="270"/>
      <c r="B14542" s="271"/>
      <c r="C14542" s="270"/>
      <c r="D14542" s="272"/>
      <c r="E14542" s="247"/>
      <c r="F14542" s="273"/>
      <c r="G14542" s="661"/>
      <c r="H14542" s="662"/>
    </row>
    <row r="14543" spans="1:8" s="240" customFormat="1">
      <c r="A14543" s="270"/>
      <c r="B14543" s="271"/>
      <c r="C14543" s="270"/>
      <c r="D14543" s="272"/>
      <c r="E14543" s="247"/>
      <c r="F14543" s="273"/>
      <c r="G14543" s="661"/>
      <c r="H14543" s="662"/>
    </row>
    <row r="14544" spans="1:8" s="240" customFormat="1">
      <c r="A14544" s="270"/>
      <c r="B14544" s="271"/>
      <c r="C14544" s="270"/>
      <c r="D14544" s="272"/>
      <c r="E14544" s="247"/>
      <c r="F14544" s="273"/>
      <c r="G14544" s="661"/>
      <c r="H14544" s="662"/>
    </row>
    <row r="14545" spans="1:8" s="240" customFormat="1">
      <c r="A14545" s="270"/>
      <c r="B14545" s="271"/>
      <c r="C14545" s="270"/>
      <c r="D14545" s="272"/>
      <c r="E14545" s="247"/>
      <c r="F14545" s="273"/>
      <c r="G14545" s="661"/>
      <c r="H14545" s="662"/>
    </row>
    <row r="14546" spans="1:8" s="240" customFormat="1">
      <c r="A14546" s="270"/>
      <c r="B14546" s="271"/>
      <c r="C14546" s="270"/>
      <c r="D14546" s="272"/>
      <c r="E14546" s="247"/>
      <c r="F14546" s="273"/>
      <c r="G14546" s="661"/>
      <c r="H14546" s="662"/>
    </row>
    <row r="14547" spans="1:8" s="240" customFormat="1">
      <c r="A14547" s="270"/>
      <c r="B14547" s="271"/>
      <c r="C14547" s="270"/>
      <c r="D14547" s="272"/>
      <c r="E14547" s="247"/>
      <c r="F14547" s="273"/>
      <c r="G14547" s="661"/>
      <c r="H14547" s="662"/>
    </row>
    <row r="14548" spans="1:8" s="240" customFormat="1">
      <c r="A14548" s="270"/>
      <c r="B14548" s="271"/>
      <c r="C14548" s="270"/>
      <c r="D14548" s="272"/>
      <c r="E14548" s="247"/>
      <c r="F14548" s="273"/>
      <c r="G14548" s="661"/>
      <c r="H14548" s="662"/>
    </row>
    <row r="14549" spans="1:8" s="240" customFormat="1">
      <c r="A14549" s="270"/>
      <c r="B14549" s="271"/>
      <c r="C14549" s="270"/>
      <c r="D14549" s="272"/>
      <c r="E14549" s="247"/>
      <c r="F14549" s="273"/>
      <c r="G14549" s="661"/>
      <c r="H14549" s="662"/>
    </row>
    <row r="14550" spans="1:8" s="240" customFormat="1">
      <c r="A14550" s="270"/>
      <c r="B14550" s="271"/>
      <c r="C14550" s="270"/>
      <c r="D14550" s="272"/>
      <c r="E14550" s="247"/>
      <c r="F14550" s="273"/>
      <c r="G14550" s="661"/>
      <c r="H14550" s="662"/>
    </row>
    <row r="14551" spans="1:8" s="240" customFormat="1">
      <c r="A14551" s="270"/>
      <c r="B14551" s="271"/>
      <c r="C14551" s="270"/>
      <c r="D14551" s="272"/>
      <c r="E14551" s="247"/>
      <c r="F14551" s="273"/>
      <c r="G14551" s="661"/>
      <c r="H14551" s="662"/>
    </row>
    <row r="14552" spans="1:8" s="240" customFormat="1">
      <c r="A14552" s="270"/>
      <c r="B14552" s="271"/>
      <c r="C14552" s="270"/>
      <c r="D14552" s="272"/>
      <c r="E14552" s="247"/>
      <c r="F14552" s="273"/>
      <c r="G14552" s="661"/>
      <c r="H14552" s="662"/>
    </row>
    <row r="14553" spans="1:8" s="240" customFormat="1">
      <c r="A14553" s="270"/>
      <c r="B14553" s="271"/>
      <c r="C14553" s="270"/>
      <c r="D14553" s="272"/>
      <c r="E14553" s="247"/>
      <c r="F14553" s="273"/>
      <c r="G14553" s="661"/>
      <c r="H14553" s="662"/>
    </row>
    <row r="14554" spans="1:8" s="240" customFormat="1">
      <c r="A14554" s="270"/>
      <c r="B14554" s="271"/>
      <c r="C14554" s="270"/>
      <c r="D14554" s="272"/>
      <c r="E14554" s="247"/>
      <c r="F14554" s="273"/>
      <c r="G14554" s="661"/>
      <c r="H14554" s="662"/>
    </row>
    <row r="14555" spans="1:8" s="240" customFormat="1">
      <c r="A14555" s="270"/>
      <c r="B14555" s="271"/>
      <c r="C14555" s="270"/>
      <c r="D14555" s="272"/>
      <c r="E14555" s="247"/>
      <c r="F14555" s="273"/>
      <c r="G14555" s="661"/>
      <c r="H14555" s="662"/>
    </row>
    <row r="14556" spans="1:8" s="240" customFormat="1">
      <c r="A14556" s="270"/>
      <c r="B14556" s="271"/>
      <c r="C14556" s="270"/>
      <c r="D14556" s="272"/>
      <c r="E14556" s="247"/>
      <c r="F14556" s="273"/>
      <c r="G14556" s="661"/>
      <c r="H14556" s="662"/>
    </row>
    <row r="14557" spans="1:8" s="240" customFormat="1">
      <c r="A14557" s="270"/>
      <c r="B14557" s="271"/>
      <c r="C14557" s="270"/>
      <c r="D14557" s="272"/>
      <c r="E14557" s="247"/>
      <c r="F14557" s="273"/>
      <c r="G14557" s="661"/>
      <c r="H14557" s="662"/>
    </row>
    <row r="14558" spans="1:8" s="240" customFormat="1">
      <c r="A14558" s="270"/>
      <c r="B14558" s="271"/>
      <c r="C14558" s="270"/>
      <c r="D14558" s="272"/>
      <c r="E14558" s="247"/>
      <c r="F14558" s="273"/>
      <c r="G14558" s="661"/>
      <c r="H14558" s="662"/>
    </row>
    <row r="14559" spans="1:8" s="240" customFormat="1">
      <c r="A14559" s="270"/>
      <c r="B14559" s="271"/>
      <c r="C14559" s="270"/>
      <c r="D14559" s="272"/>
      <c r="E14559" s="247"/>
      <c r="F14559" s="273"/>
      <c r="G14559" s="661"/>
      <c r="H14559" s="662"/>
    </row>
    <row r="14560" spans="1:8" s="240" customFormat="1">
      <c r="A14560" s="270"/>
      <c r="B14560" s="271"/>
      <c r="C14560" s="270"/>
      <c r="D14560" s="272"/>
      <c r="E14560" s="247"/>
      <c r="F14560" s="273"/>
      <c r="G14560" s="661"/>
      <c r="H14560" s="662"/>
    </row>
    <row r="14561" spans="1:8" s="240" customFormat="1">
      <c r="A14561" s="270"/>
      <c r="B14561" s="271"/>
      <c r="C14561" s="270"/>
      <c r="D14561" s="272"/>
      <c r="E14561" s="247"/>
      <c r="F14561" s="273"/>
      <c r="G14561" s="661"/>
      <c r="H14561" s="662"/>
    </row>
    <row r="14562" spans="1:8" s="240" customFormat="1">
      <c r="A14562" s="270"/>
      <c r="B14562" s="271"/>
      <c r="C14562" s="270"/>
      <c r="D14562" s="272"/>
      <c r="E14562" s="247"/>
      <c r="F14562" s="273"/>
      <c r="G14562" s="661"/>
      <c r="H14562" s="662"/>
    </row>
    <row r="14563" spans="1:8" s="240" customFormat="1">
      <c r="A14563" s="270"/>
      <c r="B14563" s="271"/>
      <c r="C14563" s="270"/>
      <c r="D14563" s="272"/>
      <c r="E14563" s="247"/>
      <c r="F14563" s="273"/>
      <c r="G14563" s="661"/>
      <c r="H14563" s="662"/>
    </row>
    <row r="14564" spans="1:8" s="240" customFormat="1">
      <c r="A14564" s="270"/>
      <c r="B14564" s="271"/>
      <c r="C14564" s="270"/>
      <c r="D14564" s="272"/>
      <c r="E14564" s="247"/>
      <c r="F14564" s="273"/>
      <c r="G14564" s="661"/>
      <c r="H14564" s="662"/>
    </row>
    <row r="14565" spans="1:8" s="240" customFormat="1">
      <c r="A14565" s="270"/>
      <c r="B14565" s="271"/>
      <c r="C14565" s="270"/>
      <c r="D14565" s="272"/>
      <c r="E14565" s="247"/>
      <c r="F14565" s="273"/>
      <c r="G14565" s="661"/>
      <c r="H14565" s="662"/>
    </row>
    <row r="14566" spans="1:8" s="240" customFormat="1">
      <c r="A14566" s="270"/>
      <c r="B14566" s="271"/>
      <c r="C14566" s="270"/>
      <c r="D14566" s="272"/>
      <c r="E14566" s="247"/>
      <c r="F14566" s="273"/>
      <c r="G14566" s="661"/>
      <c r="H14566" s="662"/>
    </row>
    <row r="14567" spans="1:8" s="240" customFormat="1">
      <c r="A14567" s="270"/>
      <c r="B14567" s="271"/>
      <c r="C14567" s="270"/>
      <c r="D14567" s="272"/>
      <c r="E14567" s="247"/>
      <c r="F14567" s="273"/>
      <c r="G14567" s="661"/>
      <c r="H14567" s="662"/>
    </row>
    <row r="14568" spans="1:8" s="240" customFormat="1">
      <c r="A14568" s="270"/>
      <c r="B14568" s="271"/>
      <c r="C14568" s="270"/>
      <c r="D14568" s="272"/>
      <c r="E14568" s="247"/>
      <c r="F14568" s="273"/>
      <c r="G14568" s="661"/>
      <c r="H14568" s="662"/>
    </row>
    <row r="14569" spans="1:8" s="240" customFormat="1">
      <c r="A14569" s="270"/>
      <c r="B14569" s="271"/>
      <c r="C14569" s="270"/>
      <c r="D14569" s="272"/>
      <c r="E14569" s="247"/>
      <c r="F14569" s="273"/>
      <c r="G14569" s="661"/>
      <c r="H14569" s="662"/>
    </row>
    <row r="14570" spans="1:8" s="240" customFormat="1">
      <c r="A14570" s="270"/>
      <c r="B14570" s="271"/>
      <c r="C14570" s="270"/>
      <c r="D14570" s="272"/>
      <c r="E14570" s="247"/>
      <c r="F14570" s="273"/>
      <c r="G14570" s="661"/>
      <c r="H14570" s="662"/>
    </row>
    <row r="14571" spans="1:8" s="240" customFormat="1">
      <c r="A14571" s="270"/>
      <c r="B14571" s="271"/>
      <c r="C14571" s="270"/>
      <c r="D14571" s="272"/>
      <c r="E14571" s="247"/>
      <c r="F14571" s="273"/>
      <c r="G14571" s="661"/>
      <c r="H14571" s="662"/>
    </row>
    <row r="14572" spans="1:8" s="240" customFormat="1">
      <c r="A14572" s="270"/>
      <c r="B14572" s="271"/>
      <c r="C14572" s="270"/>
      <c r="D14572" s="272"/>
      <c r="E14572" s="247"/>
      <c r="F14572" s="273"/>
      <c r="G14572" s="661"/>
      <c r="H14572" s="662"/>
    </row>
    <row r="14573" spans="1:8" s="240" customFormat="1">
      <c r="A14573" s="270"/>
      <c r="B14573" s="271"/>
      <c r="C14573" s="270"/>
      <c r="D14573" s="272"/>
      <c r="E14573" s="247"/>
      <c r="F14573" s="273"/>
      <c r="G14573" s="661"/>
      <c r="H14573" s="662"/>
    </row>
    <row r="14574" spans="1:8" s="240" customFormat="1">
      <c r="A14574" s="270"/>
      <c r="B14574" s="271"/>
      <c r="C14574" s="270"/>
      <c r="D14574" s="272"/>
      <c r="E14574" s="247"/>
      <c r="F14574" s="273"/>
      <c r="G14574" s="661"/>
      <c r="H14574" s="662"/>
    </row>
    <row r="14575" spans="1:8" s="240" customFormat="1">
      <c r="A14575" s="270"/>
      <c r="B14575" s="271"/>
      <c r="C14575" s="270"/>
      <c r="D14575" s="272"/>
      <c r="E14575" s="247"/>
      <c r="F14575" s="273"/>
      <c r="G14575" s="661"/>
      <c r="H14575" s="662"/>
    </row>
    <row r="14576" spans="1:8" s="240" customFormat="1">
      <c r="A14576" s="270"/>
      <c r="B14576" s="271"/>
      <c r="C14576" s="270"/>
      <c r="D14576" s="272"/>
      <c r="E14576" s="247"/>
      <c r="F14576" s="273"/>
      <c r="G14576" s="661"/>
      <c r="H14576" s="662"/>
    </row>
    <row r="14577" spans="1:8" s="240" customFormat="1">
      <c r="A14577" s="270"/>
      <c r="B14577" s="271"/>
      <c r="C14577" s="270"/>
      <c r="D14577" s="272"/>
      <c r="E14577" s="247"/>
      <c r="F14577" s="273"/>
      <c r="G14577" s="661"/>
      <c r="H14577" s="662"/>
    </row>
    <row r="14578" spans="1:8" s="240" customFormat="1">
      <c r="A14578" s="270"/>
      <c r="B14578" s="271"/>
      <c r="C14578" s="270"/>
      <c r="D14578" s="272"/>
      <c r="E14578" s="247"/>
      <c r="F14578" s="273"/>
      <c r="G14578" s="661"/>
      <c r="H14578" s="662"/>
    </row>
    <row r="14579" spans="1:8" s="240" customFormat="1">
      <c r="A14579" s="270"/>
      <c r="B14579" s="271"/>
      <c r="C14579" s="270"/>
      <c r="D14579" s="272"/>
      <c r="E14579" s="247"/>
      <c r="F14579" s="273"/>
      <c r="G14579" s="661"/>
      <c r="H14579" s="662"/>
    </row>
    <row r="14580" spans="1:8" s="240" customFormat="1">
      <c r="A14580" s="270"/>
      <c r="B14580" s="271"/>
      <c r="C14580" s="270"/>
      <c r="D14580" s="272"/>
      <c r="E14580" s="247"/>
      <c r="F14580" s="273"/>
      <c r="G14580" s="661"/>
      <c r="H14580" s="662"/>
    </row>
    <row r="14581" spans="1:8" s="240" customFormat="1">
      <c r="A14581" s="270"/>
      <c r="B14581" s="271"/>
      <c r="C14581" s="270"/>
      <c r="D14581" s="272"/>
      <c r="E14581" s="247"/>
      <c r="F14581" s="273"/>
      <c r="G14581" s="661"/>
      <c r="H14581" s="662"/>
    </row>
    <row r="14582" spans="1:8" s="240" customFormat="1">
      <c r="A14582" s="270"/>
      <c r="B14582" s="271"/>
      <c r="C14582" s="270"/>
      <c r="D14582" s="272"/>
      <c r="E14582" s="247"/>
      <c r="F14582" s="273"/>
      <c r="G14582" s="661"/>
      <c r="H14582" s="662"/>
    </row>
    <row r="14583" spans="1:8" s="240" customFormat="1">
      <c r="A14583" s="270"/>
      <c r="B14583" s="271"/>
      <c r="C14583" s="270"/>
      <c r="D14583" s="272"/>
      <c r="E14583" s="247"/>
      <c r="F14583" s="273"/>
      <c r="G14583" s="661"/>
      <c r="H14583" s="662"/>
    </row>
    <row r="14584" spans="1:8" s="240" customFormat="1">
      <c r="A14584" s="270"/>
      <c r="B14584" s="271"/>
      <c r="C14584" s="270"/>
      <c r="D14584" s="272"/>
      <c r="E14584" s="247"/>
      <c r="F14584" s="273"/>
      <c r="G14584" s="661"/>
      <c r="H14584" s="662"/>
    </row>
    <row r="14585" spans="1:8" s="240" customFormat="1">
      <c r="A14585" s="270"/>
      <c r="B14585" s="271"/>
      <c r="C14585" s="270"/>
      <c r="D14585" s="272"/>
      <c r="E14585" s="247"/>
      <c r="F14585" s="273"/>
      <c r="G14585" s="661"/>
      <c r="H14585" s="662"/>
    </row>
    <row r="14586" spans="1:8" s="240" customFormat="1">
      <c r="A14586" s="270"/>
      <c r="B14586" s="271"/>
      <c r="C14586" s="270"/>
      <c r="D14586" s="272"/>
      <c r="E14586" s="247"/>
      <c r="F14586" s="273"/>
      <c r="G14586" s="661"/>
      <c r="H14586" s="662"/>
    </row>
    <row r="14587" spans="1:8" s="240" customFormat="1">
      <c r="A14587" s="270"/>
      <c r="B14587" s="271"/>
      <c r="C14587" s="270"/>
      <c r="D14587" s="272"/>
      <c r="E14587" s="247"/>
      <c r="F14587" s="273"/>
      <c r="G14587" s="661"/>
      <c r="H14587" s="662"/>
    </row>
    <row r="14588" spans="1:8" s="240" customFormat="1">
      <c r="A14588" s="270"/>
      <c r="B14588" s="271"/>
      <c r="C14588" s="270"/>
      <c r="D14588" s="272"/>
      <c r="E14588" s="247"/>
      <c r="F14588" s="273"/>
      <c r="G14588" s="661"/>
      <c r="H14588" s="662"/>
    </row>
    <row r="14589" spans="1:8" s="240" customFormat="1">
      <c r="A14589" s="270"/>
      <c r="B14589" s="271"/>
      <c r="C14589" s="270"/>
      <c r="D14589" s="272"/>
      <c r="E14589" s="247"/>
      <c r="F14589" s="273"/>
      <c r="G14589" s="661"/>
      <c r="H14589" s="662"/>
    </row>
    <row r="14590" spans="1:8" s="240" customFormat="1">
      <c r="A14590" s="270"/>
      <c r="B14590" s="271"/>
      <c r="C14590" s="270"/>
      <c r="D14590" s="272"/>
      <c r="E14590" s="247"/>
      <c r="F14590" s="273"/>
      <c r="G14590" s="661"/>
      <c r="H14590" s="662"/>
    </row>
    <row r="14591" spans="1:8" s="240" customFormat="1">
      <c r="A14591" s="270"/>
      <c r="B14591" s="271"/>
      <c r="C14591" s="270"/>
      <c r="D14591" s="272"/>
      <c r="E14591" s="247"/>
      <c r="F14591" s="273"/>
      <c r="G14591" s="661"/>
      <c r="H14591" s="662"/>
    </row>
    <row r="14592" spans="1:8" s="240" customFormat="1">
      <c r="A14592" s="270"/>
      <c r="B14592" s="271"/>
      <c r="C14592" s="270"/>
      <c r="D14592" s="272"/>
      <c r="E14592" s="247"/>
      <c r="F14592" s="273"/>
      <c r="G14592" s="661"/>
      <c r="H14592" s="662"/>
    </row>
    <row r="14593" spans="1:8" s="240" customFormat="1">
      <c r="A14593" s="270"/>
      <c r="B14593" s="271"/>
      <c r="C14593" s="270"/>
      <c r="D14593" s="272"/>
      <c r="E14593" s="247"/>
      <c r="F14593" s="273"/>
      <c r="G14593" s="661"/>
      <c r="H14593" s="662"/>
    </row>
    <row r="14594" spans="1:8" s="240" customFormat="1">
      <c r="A14594" s="270"/>
      <c r="B14594" s="271"/>
      <c r="C14594" s="270"/>
      <c r="D14594" s="272"/>
      <c r="E14594" s="247"/>
      <c r="F14594" s="273"/>
      <c r="G14594" s="661"/>
      <c r="H14594" s="662"/>
    </row>
    <row r="14595" spans="1:8" s="240" customFormat="1">
      <c r="A14595" s="270"/>
      <c r="B14595" s="271"/>
      <c r="C14595" s="270"/>
      <c r="D14595" s="272"/>
      <c r="E14595" s="247"/>
      <c r="F14595" s="273"/>
      <c r="G14595" s="661"/>
      <c r="H14595" s="662"/>
    </row>
    <row r="14596" spans="1:8" s="240" customFormat="1">
      <c r="A14596" s="270"/>
      <c r="B14596" s="271"/>
      <c r="C14596" s="270"/>
      <c r="D14596" s="272"/>
      <c r="E14596" s="247"/>
      <c r="F14596" s="273"/>
      <c r="G14596" s="661"/>
      <c r="H14596" s="662"/>
    </row>
    <row r="14597" spans="1:8" s="240" customFormat="1">
      <c r="A14597" s="270"/>
      <c r="B14597" s="271"/>
      <c r="C14597" s="270"/>
      <c r="D14597" s="272"/>
      <c r="E14597" s="247"/>
      <c r="F14597" s="273"/>
      <c r="G14597" s="661"/>
      <c r="H14597" s="662"/>
    </row>
    <row r="14598" spans="1:8" s="240" customFormat="1">
      <c r="A14598" s="270"/>
      <c r="B14598" s="271"/>
      <c r="C14598" s="270"/>
      <c r="D14598" s="272"/>
      <c r="E14598" s="247"/>
      <c r="F14598" s="273"/>
      <c r="G14598" s="661"/>
      <c r="H14598" s="662"/>
    </row>
    <row r="14599" spans="1:8" s="240" customFormat="1">
      <c r="A14599" s="270"/>
      <c r="B14599" s="271"/>
      <c r="C14599" s="270"/>
      <c r="D14599" s="272"/>
      <c r="E14599" s="247"/>
      <c r="F14599" s="273"/>
      <c r="G14599" s="661"/>
      <c r="H14599" s="662"/>
    </row>
    <row r="14600" spans="1:8" s="240" customFormat="1">
      <c r="A14600" s="270"/>
      <c r="B14600" s="271"/>
      <c r="C14600" s="270"/>
      <c r="D14600" s="272"/>
      <c r="E14600" s="247"/>
      <c r="F14600" s="273"/>
      <c r="G14600" s="661"/>
      <c r="H14600" s="662"/>
    </row>
    <row r="14601" spans="1:8" s="240" customFormat="1">
      <c r="A14601" s="270"/>
      <c r="B14601" s="271"/>
      <c r="C14601" s="270"/>
      <c r="D14601" s="272"/>
      <c r="E14601" s="247"/>
      <c r="F14601" s="273"/>
      <c r="G14601" s="661"/>
      <c r="H14601" s="662"/>
    </row>
    <row r="14602" spans="1:8" s="240" customFormat="1">
      <c r="A14602" s="270"/>
      <c r="B14602" s="271"/>
      <c r="C14602" s="270"/>
      <c r="D14602" s="272"/>
      <c r="E14602" s="247"/>
      <c r="F14602" s="273"/>
      <c r="G14602" s="661"/>
      <c r="H14602" s="662"/>
    </row>
    <row r="14603" spans="1:8" s="240" customFormat="1">
      <c r="A14603" s="270"/>
      <c r="B14603" s="271"/>
      <c r="C14603" s="270"/>
      <c r="D14603" s="272"/>
      <c r="E14603" s="247"/>
      <c r="F14603" s="273"/>
      <c r="G14603" s="661"/>
      <c r="H14603" s="662"/>
    </row>
    <row r="14604" spans="1:8" s="240" customFormat="1">
      <c r="A14604" s="270"/>
      <c r="B14604" s="271"/>
      <c r="C14604" s="270"/>
      <c r="D14604" s="272"/>
      <c r="E14604" s="247"/>
      <c r="F14604" s="273"/>
      <c r="G14604" s="661"/>
      <c r="H14604" s="662"/>
    </row>
    <row r="14605" spans="1:8" s="240" customFormat="1">
      <c r="A14605" s="270"/>
      <c r="B14605" s="271"/>
      <c r="C14605" s="270"/>
      <c r="D14605" s="272"/>
      <c r="E14605" s="247"/>
      <c r="F14605" s="273"/>
      <c r="G14605" s="661"/>
      <c r="H14605" s="662"/>
    </row>
    <row r="14606" spans="1:8" s="240" customFormat="1">
      <c r="A14606" s="270"/>
      <c r="B14606" s="271"/>
      <c r="C14606" s="270"/>
      <c r="D14606" s="272"/>
      <c r="E14606" s="247"/>
      <c r="F14606" s="273"/>
      <c r="G14606" s="661"/>
      <c r="H14606" s="662"/>
    </row>
    <row r="14607" spans="1:8" s="240" customFormat="1">
      <c r="A14607" s="270"/>
      <c r="B14607" s="271"/>
      <c r="C14607" s="270"/>
      <c r="D14607" s="272"/>
      <c r="E14607" s="247"/>
      <c r="F14607" s="273"/>
      <c r="G14607" s="661"/>
      <c r="H14607" s="662"/>
    </row>
    <row r="14608" spans="1:8" s="240" customFormat="1">
      <c r="A14608" s="270"/>
      <c r="B14608" s="271"/>
      <c r="C14608" s="270"/>
      <c r="D14608" s="272"/>
      <c r="E14608" s="247"/>
      <c r="F14608" s="273"/>
      <c r="G14608" s="661"/>
      <c r="H14608" s="662"/>
    </row>
    <row r="14609" spans="1:8" s="240" customFormat="1">
      <c r="A14609" s="270"/>
      <c r="B14609" s="271"/>
      <c r="C14609" s="270"/>
      <c r="D14609" s="272"/>
      <c r="E14609" s="247"/>
      <c r="F14609" s="273"/>
      <c r="G14609" s="661"/>
      <c r="H14609" s="662"/>
    </row>
    <row r="14610" spans="1:8" s="240" customFormat="1">
      <c r="A14610" s="270"/>
      <c r="B14610" s="271"/>
      <c r="C14610" s="270"/>
      <c r="D14610" s="272"/>
      <c r="E14610" s="247"/>
      <c r="F14610" s="273"/>
      <c r="G14610" s="661"/>
      <c r="H14610" s="662"/>
    </row>
    <row r="14611" spans="1:8" s="240" customFormat="1">
      <c r="A14611" s="270"/>
      <c r="B14611" s="271"/>
      <c r="C14611" s="270"/>
      <c r="D14611" s="272"/>
      <c r="E14611" s="247"/>
      <c r="F14611" s="273"/>
      <c r="G14611" s="661"/>
      <c r="H14611" s="662"/>
    </row>
    <row r="14612" spans="1:8" s="240" customFormat="1">
      <c r="A14612" s="270"/>
      <c r="B14612" s="271"/>
      <c r="C14612" s="270"/>
      <c r="D14612" s="272"/>
      <c r="E14612" s="247"/>
      <c r="F14612" s="273"/>
      <c r="G14612" s="661"/>
      <c r="H14612" s="662"/>
    </row>
    <row r="14613" spans="1:8" s="240" customFormat="1">
      <c r="A14613" s="270"/>
      <c r="B14613" s="271"/>
      <c r="C14613" s="270"/>
      <c r="D14613" s="272"/>
      <c r="E14613" s="247"/>
      <c r="F14613" s="273"/>
      <c r="G14613" s="661"/>
      <c r="H14613" s="662"/>
    </row>
    <row r="14614" spans="1:8" s="240" customFormat="1">
      <c r="A14614" s="270"/>
      <c r="B14614" s="271"/>
      <c r="C14614" s="270"/>
      <c r="D14614" s="272"/>
      <c r="E14614" s="247"/>
      <c r="F14614" s="273"/>
      <c r="G14614" s="661"/>
      <c r="H14614" s="662"/>
    </row>
    <row r="14615" spans="1:8" s="240" customFormat="1">
      <c r="A14615" s="270"/>
      <c r="B14615" s="271"/>
      <c r="C14615" s="270"/>
      <c r="D14615" s="272"/>
      <c r="E14615" s="247"/>
      <c r="F14615" s="273"/>
      <c r="G14615" s="661"/>
      <c r="H14615" s="662"/>
    </row>
    <row r="14616" spans="1:8" s="240" customFormat="1">
      <c r="A14616" s="270"/>
      <c r="B14616" s="271"/>
      <c r="C14616" s="270"/>
      <c r="D14616" s="272"/>
      <c r="E14616" s="247"/>
      <c r="F14616" s="273"/>
      <c r="G14616" s="661"/>
      <c r="H14616" s="662"/>
    </row>
    <row r="14617" spans="1:8" s="240" customFormat="1">
      <c r="A14617" s="270"/>
      <c r="B14617" s="271"/>
      <c r="C14617" s="270"/>
      <c r="D14617" s="272"/>
      <c r="E14617" s="247"/>
      <c r="F14617" s="273"/>
      <c r="G14617" s="661"/>
      <c r="H14617" s="662"/>
    </row>
    <row r="14618" spans="1:8" s="240" customFormat="1">
      <c r="A14618" s="270"/>
      <c r="B14618" s="271"/>
      <c r="C14618" s="270"/>
      <c r="D14618" s="272"/>
      <c r="E14618" s="247"/>
      <c r="F14618" s="273"/>
      <c r="G14618" s="661"/>
      <c r="H14618" s="662"/>
    </row>
    <row r="14619" spans="1:8" s="240" customFormat="1">
      <c r="A14619" s="270"/>
      <c r="B14619" s="271"/>
      <c r="C14619" s="270"/>
      <c r="D14619" s="272"/>
      <c r="E14619" s="247"/>
      <c r="F14619" s="273"/>
      <c r="G14619" s="661"/>
      <c r="H14619" s="662"/>
    </row>
    <row r="14620" spans="1:8" s="240" customFormat="1">
      <c r="A14620" s="270"/>
      <c r="B14620" s="271"/>
      <c r="C14620" s="270"/>
      <c r="D14620" s="272"/>
      <c r="E14620" s="247"/>
      <c r="F14620" s="273"/>
      <c r="G14620" s="661"/>
      <c r="H14620" s="662"/>
    </row>
    <row r="14621" spans="1:8" s="240" customFormat="1">
      <c r="A14621" s="270"/>
      <c r="B14621" s="271"/>
      <c r="C14621" s="270"/>
      <c r="D14621" s="272"/>
      <c r="E14621" s="247"/>
      <c r="F14621" s="273"/>
      <c r="G14621" s="661"/>
      <c r="H14621" s="662"/>
    </row>
    <row r="14622" spans="1:8" s="240" customFormat="1">
      <c r="A14622" s="270"/>
      <c r="B14622" s="271"/>
      <c r="C14622" s="270"/>
      <c r="D14622" s="272"/>
      <c r="E14622" s="247"/>
      <c r="F14622" s="273"/>
      <c r="G14622" s="661"/>
      <c r="H14622" s="662"/>
    </row>
    <row r="14623" spans="1:8" s="240" customFormat="1">
      <c r="A14623" s="270"/>
      <c r="B14623" s="271"/>
      <c r="C14623" s="270"/>
      <c r="D14623" s="272"/>
      <c r="E14623" s="247"/>
      <c r="F14623" s="273"/>
      <c r="G14623" s="661"/>
      <c r="H14623" s="662"/>
    </row>
    <row r="14624" spans="1:8" s="240" customFormat="1">
      <c r="A14624" s="270"/>
      <c r="B14624" s="271"/>
      <c r="C14624" s="270"/>
      <c r="D14624" s="272"/>
      <c r="E14624" s="247"/>
      <c r="F14624" s="273"/>
      <c r="G14624" s="661"/>
      <c r="H14624" s="662"/>
    </row>
    <row r="14625" spans="1:8" s="240" customFormat="1">
      <c r="A14625" s="270"/>
      <c r="B14625" s="271"/>
      <c r="C14625" s="270"/>
      <c r="D14625" s="272"/>
      <c r="E14625" s="247"/>
      <c r="F14625" s="273"/>
      <c r="G14625" s="661"/>
      <c r="H14625" s="662"/>
    </row>
    <row r="14626" spans="1:8" s="240" customFormat="1">
      <c r="A14626" s="270"/>
      <c r="B14626" s="271"/>
      <c r="C14626" s="270"/>
      <c r="D14626" s="272"/>
      <c r="E14626" s="247"/>
      <c r="F14626" s="273"/>
      <c r="G14626" s="661"/>
      <c r="H14626" s="662"/>
    </row>
    <row r="14627" spans="1:8" s="240" customFormat="1">
      <c r="A14627" s="270"/>
      <c r="B14627" s="271"/>
      <c r="C14627" s="270"/>
      <c r="D14627" s="272"/>
      <c r="E14627" s="247"/>
      <c r="F14627" s="273"/>
      <c r="G14627" s="661"/>
      <c r="H14627" s="662"/>
    </row>
    <row r="14628" spans="1:8" s="240" customFormat="1">
      <c r="A14628" s="270"/>
      <c r="B14628" s="271"/>
      <c r="C14628" s="270"/>
      <c r="D14628" s="272"/>
      <c r="E14628" s="247"/>
      <c r="F14628" s="273"/>
      <c r="G14628" s="661"/>
      <c r="H14628" s="662"/>
    </row>
    <row r="14629" spans="1:8" s="240" customFormat="1">
      <c r="A14629" s="270"/>
      <c r="B14629" s="271"/>
      <c r="C14629" s="270"/>
      <c r="D14629" s="272"/>
      <c r="E14629" s="247"/>
      <c r="F14629" s="273"/>
      <c r="G14629" s="661"/>
      <c r="H14629" s="662"/>
    </row>
    <row r="14630" spans="1:8" s="240" customFormat="1">
      <c r="A14630" s="270"/>
      <c r="B14630" s="271"/>
      <c r="C14630" s="270"/>
      <c r="D14630" s="272"/>
      <c r="E14630" s="247"/>
      <c r="F14630" s="273"/>
      <c r="G14630" s="661"/>
      <c r="H14630" s="662"/>
    </row>
    <row r="14631" spans="1:8" s="240" customFormat="1">
      <c r="A14631" s="270"/>
      <c r="B14631" s="271"/>
      <c r="C14631" s="270"/>
      <c r="D14631" s="272"/>
      <c r="E14631" s="247"/>
      <c r="F14631" s="273"/>
      <c r="G14631" s="661"/>
      <c r="H14631" s="662"/>
    </row>
    <row r="14632" spans="1:8" s="240" customFormat="1">
      <c r="A14632" s="270"/>
      <c r="B14632" s="271"/>
      <c r="C14632" s="270"/>
      <c r="D14632" s="272"/>
      <c r="E14632" s="247"/>
      <c r="F14632" s="273"/>
      <c r="G14632" s="661"/>
      <c r="H14632" s="662"/>
    </row>
    <row r="14633" spans="1:8" s="240" customFormat="1">
      <c r="A14633" s="270"/>
      <c r="B14633" s="271"/>
      <c r="C14633" s="270"/>
      <c r="D14633" s="272"/>
      <c r="E14633" s="247"/>
      <c r="F14633" s="273"/>
      <c r="G14633" s="661"/>
      <c r="H14633" s="662"/>
    </row>
    <row r="14634" spans="1:8" s="240" customFormat="1">
      <c r="A14634" s="270"/>
      <c r="B14634" s="271"/>
      <c r="C14634" s="270"/>
      <c r="D14634" s="272"/>
      <c r="E14634" s="247"/>
      <c r="F14634" s="273"/>
      <c r="G14634" s="661"/>
      <c r="H14634" s="662"/>
    </row>
    <row r="14635" spans="1:8" s="240" customFormat="1">
      <c r="A14635" s="270"/>
      <c r="B14635" s="271"/>
      <c r="C14635" s="270"/>
      <c r="D14635" s="272"/>
      <c r="E14635" s="247"/>
      <c r="F14635" s="273"/>
      <c r="G14635" s="661"/>
      <c r="H14635" s="662"/>
    </row>
    <row r="14636" spans="1:8" s="240" customFormat="1">
      <c r="A14636" s="270"/>
      <c r="B14636" s="271"/>
      <c r="C14636" s="270"/>
      <c r="D14636" s="272"/>
      <c r="E14636" s="247"/>
      <c r="F14636" s="273"/>
      <c r="G14636" s="661"/>
      <c r="H14636" s="662"/>
    </row>
    <row r="14637" spans="1:8" s="240" customFormat="1">
      <c r="A14637" s="270"/>
      <c r="B14637" s="271"/>
      <c r="C14637" s="270"/>
      <c r="D14637" s="272"/>
      <c r="E14637" s="247"/>
      <c r="F14637" s="273"/>
      <c r="G14637" s="661"/>
      <c r="H14637" s="662"/>
    </row>
    <row r="14638" spans="1:8" s="240" customFormat="1">
      <c r="A14638" s="270"/>
      <c r="B14638" s="271"/>
      <c r="C14638" s="270"/>
      <c r="D14638" s="272"/>
      <c r="E14638" s="247"/>
      <c r="F14638" s="273"/>
      <c r="G14638" s="661"/>
      <c r="H14638" s="662"/>
    </row>
    <row r="14639" spans="1:8" s="240" customFormat="1">
      <c r="A14639" s="270"/>
      <c r="B14639" s="271"/>
      <c r="C14639" s="270"/>
      <c r="D14639" s="272"/>
      <c r="E14639" s="247"/>
      <c r="F14639" s="273"/>
      <c r="G14639" s="661"/>
      <c r="H14639" s="662"/>
    </row>
    <row r="14640" spans="1:8" s="240" customFormat="1">
      <c r="A14640" s="270"/>
      <c r="B14640" s="271"/>
      <c r="C14640" s="270"/>
      <c r="D14640" s="272"/>
      <c r="E14640" s="247"/>
      <c r="F14640" s="273"/>
      <c r="G14640" s="661"/>
      <c r="H14640" s="662"/>
    </row>
    <row r="14641" spans="1:8" s="240" customFormat="1">
      <c r="A14641" s="270"/>
      <c r="B14641" s="271"/>
      <c r="C14641" s="270"/>
      <c r="D14641" s="272"/>
      <c r="E14641" s="247"/>
      <c r="F14641" s="273"/>
      <c r="G14641" s="661"/>
      <c r="H14641" s="662"/>
    </row>
    <row r="14642" spans="1:8" s="240" customFormat="1">
      <c r="A14642" s="270"/>
      <c r="B14642" s="271"/>
      <c r="C14642" s="270"/>
      <c r="D14642" s="272"/>
      <c r="E14642" s="247"/>
      <c r="F14642" s="273"/>
      <c r="G14642" s="661"/>
      <c r="H14642" s="662"/>
    </row>
    <row r="14643" spans="1:8" s="240" customFormat="1">
      <c r="A14643" s="270"/>
      <c r="B14643" s="271"/>
      <c r="C14643" s="270"/>
      <c r="D14643" s="272"/>
      <c r="E14643" s="247"/>
      <c r="F14643" s="273"/>
      <c r="G14643" s="661"/>
      <c r="H14643" s="662"/>
    </row>
    <row r="14644" spans="1:8" s="240" customFormat="1">
      <c r="A14644" s="270"/>
      <c r="B14644" s="271"/>
      <c r="C14644" s="270"/>
      <c r="D14644" s="272"/>
      <c r="E14644" s="247"/>
      <c r="F14644" s="273"/>
      <c r="G14644" s="661"/>
      <c r="H14644" s="662"/>
    </row>
    <row r="14645" spans="1:8" s="240" customFormat="1">
      <c r="A14645" s="270"/>
      <c r="B14645" s="271"/>
      <c r="C14645" s="270"/>
      <c r="D14645" s="272"/>
      <c r="E14645" s="247"/>
      <c r="F14645" s="273"/>
      <c r="G14645" s="661"/>
      <c r="H14645" s="662"/>
    </row>
    <row r="14646" spans="1:8" s="240" customFormat="1">
      <c r="A14646" s="270"/>
      <c r="B14646" s="271"/>
      <c r="C14646" s="270"/>
      <c r="D14646" s="272"/>
      <c r="E14646" s="247"/>
      <c r="F14646" s="273"/>
      <c r="G14646" s="661"/>
      <c r="H14646" s="662"/>
    </row>
    <row r="14647" spans="1:8" s="240" customFormat="1">
      <c r="A14647" s="270"/>
      <c r="B14647" s="271"/>
      <c r="C14647" s="270"/>
      <c r="D14647" s="272"/>
      <c r="E14647" s="247"/>
      <c r="F14647" s="273"/>
      <c r="G14647" s="661"/>
      <c r="H14647" s="662"/>
    </row>
    <row r="14648" spans="1:8" s="240" customFormat="1">
      <c r="A14648" s="270"/>
      <c r="B14648" s="271"/>
      <c r="C14648" s="270"/>
      <c r="D14648" s="272"/>
      <c r="E14648" s="247"/>
      <c r="F14648" s="273"/>
      <c r="G14648" s="661"/>
      <c r="H14648" s="662"/>
    </row>
    <row r="14649" spans="1:8" s="240" customFormat="1">
      <c r="A14649" s="270"/>
      <c r="B14649" s="271"/>
      <c r="C14649" s="270"/>
      <c r="D14649" s="272"/>
      <c r="E14649" s="247"/>
      <c r="F14649" s="273"/>
      <c r="G14649" s="661"/>
      <c r="H14649" s="662"/>
    </row>
    <row r="14650" spans="1:8" s="240" customFormat="1">
      <c r="A14650" s="270"/>
      <c r="B14650" s="271"/>
      <c r="C14650" s="270"/>
      <c r="D14650" s="272"/>
      <c r="E14650" s="247"/>
      <c r="F14650" s="273"/>
      <c r="G14650" s="661"/>
      <c r="H14650" s="662"/>
    </row>
    <row r="14651" spans="1:8" s="240" customFormat="1">
      <c r="A14651" s="270"/>
      <c r="B14651" s="271"/>
      <c r="C14651" s="270"/>
      <c r="D14651" s="272"/>
      <c r="E14651" s="247"/>
      <c r="F14651" s="273"/>
      <c r="G14651" s="661"/>
      <c r="H14651" s="662"/>
    </row>
    <row r="14652" spans="1:8" s="240" customFormat="1">
      <c r="A14652" s="270"/>
      <c r="B14652" s="271"/>
      <c r="C14652" s="270"/>
      <c r="D14652" s="272"/>
      <c r="E14652" s="247"/>
      <c r="F14652" s="273"/>
      <c r="G14652" s="661"/>
      <c r="H14652" s="662"/>
    </row>
    <row r="14653" spans="1:8" s="240" customFormat="1">
      <c r="A14653" s="270"/>
      <c r="B14653" s="271"/>
      <c r="C14653" s="270"/>
      <c r="D14653" s="272"/>
      <c r="E14653" s="247"/>
      <c r="F14653" s="273"/>
      <c r="G14653" s="661"/>
      <c r="H14653" s="662"/>
    </row>
    <row r="14654" spans="1:8" s="240" customFormat="1">
      <c r="A14654" s="270"/>
      <c r="B14654" s="271"/>
      <c r="C14654" s="270"/>
      <c r="D14654" s="272"/>
      <c r="E14654" s="247"/>
      <c r="F14654" s="273"/>
      <c r="G14654" s="661"/>
      <c r="H14654" s="662"/>
    </row>
    <row r="14655" spans="1:8" s="240" customFormat="1">
      <c r="A14655" s="270"/>
      <c r="B14655" s="271"/>
      <c r="C14655" s="270"/>
      <c r="D14655" s="272"/>
      <c r="E14655" s="247"/>
      <c r="F14655" s="273"/>
      <c r="G14655" s="661"/>
      <c r="H14655" s="662"/>
    </row>
    <row r="14656" spans="1:8" s="240" customFormat="1">
      <c r="A14656" s="270"/>
      <c r="B14656" s="271"/>
      <c r="C14656" s="270"/>
      <c r="D14656" s="272"/>
      <c r="E14656" s="247"/>
      <c r="F14656" s="273"/>
      <c r="G14656" s="661"/>
      <c r="H14656" s="662"/>
    </row>
    <row r="14657" spans="1:8" s="240" customFormat="1">
      <c r="A14657" s="270"/>
      <c r="B14657" s="271"/>
      <c r="C14657" s="270"/>
      <c r="D14657" s="272"/>
      <c r="E14657" s="247"/>
      <c r="F14657" s="273"/>
      <c r="G14657" s="661"/>
      <c r="H14657" s="662"/>
    </row>
    <row r="14658" spans="1:8" s="240" customFormat="1">
      <c r="A14658" s="270"/>
      <c r="B14658" s="271"/>
      <c r="C14658" s="270"/>
      <c r="D14658" s="272"/>
      <c r="E14658" s="247"/>
      <c r="F14658" s="273"/>
      <c r="G14658" s="661"/>
      <c r="H14658" s="662"/>
    </row>
    <row r="14659" spans="1:8" s="240" customFormat="1">
      <c r="A14659" s="270"/>
      <c r="B14659" s="271"/>
      <c r="C14659" s="270"/>
      <c r="D14659" s="272"/>
      <c r="E14659" s="247"/>
      <c r="F14659" s="273"/>
      <c r="G14659" s="661"/>
      <c r="H14659" s="662"/>
    </row>
    <row r="14660" spans="1:8" s="240" customFormat="1">
      <c r="A14660" s="270"/>
      <c r="B14660" s="271"/>
      <c r="C14660" s="270"/>
      <c r="D14660" s="272"/>
      <c r="E14660" s="247"/>
      <c r="F14660" s="273"/>
      <c r="G14660" s="661"/>
      <c r="H14660" s="662"/>
    </row>
    <row r="14661" spans="1:8" s="240" customFormat="1">
      <c r="A14661" s="270"/>
      <c r="B14661" s="271"/>
      <c r="C14661" s="270"/>
      <c r="D14661" s="272"/>
      <c r="E14661" s="247"/>
      <c r="F14661" s="273"/>
      <c r="G14661" s="661"/>
      <c r="H14661" s="662"/>
    </row>
    <row r="14662" spans="1:8" s="240" customFormat="1">
      <c r="A14662" s="270"/>
      <c r="B14662" s="271"/>
      <c r="C14662" s="270"/>
      <c r="D14662" s="272"/>
      <c r="E14662" s="247"/>
      <c r="F14662" s="273"/>
      <c r="G14662" s="661"/>
      <c r="H14662" s="662"/>
    </row>
    <row r="14663" spans="1:8" s="240" customFormat="1">
      <c r="A14663" s="270"/>
      <c r="B14663" s="271"/>
      <c r="C14663" s="270"/>
      <c r="D14663" s="272"/>
      <c r="E14663" s="247"/>
      <c r="F14663" s="273"/>
      <c r="G14663" s="661"/>
      <c r="H14663" s="662"/>
    </row>
    <row r="14664" spans="1:8" s="240" customFormat="1">
      <c r="A14664" s="270"/>
      <c r="B14664" s="271"/>
      <c r="C14664" s="270"/>
      <c r="D14664" s="272"/>
      <c r="E14664" s="247"/>
      <c r="F14664" s="273"/>
      <c r="G14664" s="661"/>
      <c r="H14664" s="662"/>
    </row>
    <row r="14665" spans="1:8" s="240" customFormat="1">
      <c r="A14665" s="270"/>
      <c r="B14665" s="271"/>
      <c r="C14665" s="270"/>
      <c r="D14665" s="272"/>
      <c r="E14665" s="247"/>
      <c r="F14665" s="273"/>
      <c r="G14665" s="661"/>
      <c r="H14665" s="662"/>
    </row>
    <row r="14666" spans="1:8" s="240" customFormat="1">
      <c r="A14666" s="270"/>
      <c r="B14666" s="271"/>
      <c r="C14666" s="270"/>
      <c r="D14666" s="272"/>
      <c r="E14666" s="247"/>
      <c r="F14666" s="273"/>
      <c r="G14666" s="661"/>
      <c r="H14666" s="662"/>
    </row>
    <row r="14667" spans="1:8" s="240" customFormat="1">
      <c r="A14667" s="270"/>
      <c r="B14667" s="271"/>
      <c r="C14667" s="270"/>
      <c r="D14667" s="272"/>
      <c r="E14667" s="247"/>
      <c r="F14667" s="273"/>
      <c r="G14667" s="661"/>
      <c r="H14667" s="662"/>
    </row>
    <row r="14668" spans="1:8" s="240" customFormat="1">
      <c r="A14668" s="270"/>
      <c r="B14668" s="271"/>
      <c r="C14668" s="270"/>
      <c r="D14668" s="272"/>
      <c r="E14668" s="247"/>
      <c r="F14668" s="273"/>
      <c r="G14668" s="661"/>
      <c r="H14668" s="662"/>
    </row>
    <row r="14669" spans="1:8" s="240" customFormat="1">
      <c r="A14669" s="270"/>
      <c r="B14669" s="271"/>
      <c r="C14669" s="270"/>
      <c r="D14669" s="272"/>
      <c r="E14669" s="247"/>
      <c r="F14669" s="273"/>
      <c r="G14669" s="661"/>
      <c r="H14669" s="662"/>
    </row>
    <row r="14670" spans="1:8" s="240" customFormat="1">
      <c r="A14670" s="270"/>
      <c r="B14670" s="271"/>
      <c r="C14670" s="270"/>
      <c r="D14670" s="272"/>
      <c r="E14670" s="247"/>
      <c r="F14670" s="273"/>
      <c r="G14670" s="661"/>
      <c r="H14670" s="662"/>
    </row>
    <row r="14671" spans="1:8" s="240" customFormat="1">
      <c r="A14671" s="270"/>
      <c r="B14671" s="271"/>
      <c r="C14671" s="270"/>
      <c r="D14671" s="272"/>
      <c r="E14671" s="247"/>
      <c r="F14671" s="273"/>
      <c r="G14671" s="661"/>
      <c r="H14671" s="662"/>
    </row>
    <row r="14672" spans="1:8" s="240" customFormat="1">
      <c r="A14672" s="270"/>
      <c r="B14672" s="271"/>
      <c r="C14672" s="270"/>
      <c r="D14672" s="272"/>
      <c r="E14672" s="247"/>
      <c r="F14672" s="273"/>
      <c r="G14672" s="661"/>
      <c r="H14672" s="662"/>
    </row>
    <row r="14673" spans="1:8" s="240" customFormat="1">
      <c r="A14673" s="270"/>
      <c r="B14673" s="271"/>
      <c r="C14673" s="270"/>
      <c r="D14673" s="272"/>
      <c r="E14673" s="247"/>
      <c r="F14673" s="273"/>
      <c r="G14673" s="661"/>
      <c r="H14673" s="662"/>
    </row>
    <row r="14674" spans="1:8" s="240" customFormat="1">
      <c r="A14674" s="270"/>
      <c r="B14674" s="271"/>
      <c r="C14674" s="270"/>
      <c r="D14674" s="272"/>
      <c r="E14674" s="247"/>
      <c r="F14674" s="273"/>
      <c r="G14674" s="661"/>
      <c r="H14674" s="662"/>
    </row>
    <row r="14675" spans="1:8" s="240" customFormat="1">
      <c r="A14675" s="270"/>
      <c r="B14675" s="271"/>
      <c r="C14675" s="270"/>
      <c r="D14675" s="272"/>
      <c r="E14675" s="247"/>
      <c r="F14675" s="273"/>
      <c r="G14675" s="661"/>
      <c r="H14675" s="662"/>
    </row>
    <row r="14676" spans="1:8" s="240" customFormat="1">
      <c r="A14676" s="270"/>
      <c r="B14676" s="271"/>
      <c r="C14676" s="270"/>
      <c r="D14676" s="272"/>
      <c r="E14676" s="247"/>
      <c r="F14676" s="273"/>
      <c r="G14676" s="661"/>
      <c r="H14676" s="662"/>
    </row>
    <row r="14677" spans="1:8" s="240" customFormat="1">
      <c r="A14677" s="270"/>
      <c r="B14677" s="271"/>
      <c r="C14677" s="270"/>
      <c r="D14677" s="272"/>
      <c r="E14677" s="247"/>
      <c r="F14677" s="273"/>
      <c r="G14677" s="661"/>
      <c r="H14677" s="662"/>
    </row>
    <row r="14678" spans="1:8" s="240" customFormat="1">
      <c r="A14678" s="270"/>
      <c r="B14678" s="271"/>
      <c r="C14678" s="270"/>
      <c r="D14678" s="272"/>
      <c r="E14678" s="247"/>
      <c r="F14678" s="273"/>
      <c r="G14678" s="661"/>
      <c r="H14678" s="662"/>
    </row>
    <row r="14679" spans="1:8" s="240" customFormat="1">
      <c r="A14679" s="270"/>
      <c r="B14679" s="271"/>
      <c r="C14679" s="270"/>
      <c r="D14679" s="272"/>
      <c r="E14679" s="247"/>
      <c r="F14679" s="273"/>
      <c r="G14679" s="661"/>
      <c r="H14679" s="662"/>
    </row>
    <row r="14680" spans="1:8" s="240" customFormat="1">
      <c r="A14680" s="270"/>
      <c r="B14680" s="271"/>
      <c r="C14680" s="270"/>
      <c r="D14680" s="272"/>
      <c r="E14680" s="247"/>
      <c r="F14680" s="273"/>
      <c r="G14680" s="661"/>
      <c r="H14680" s="662"/>
    </row>
    <row r="14681" spans="1:8" s="240" customFormat="1">
      <c r="A14681" s="270"/>
      <c r="B14681" s="271"/>
      <c r="C14681" s="270"/>
      <c r="D14681" s="272"/>
      <c r="E14681" s="247"/>
      <c r="F14681" s="273"/>
      <c r="G14681" s="661"/>
      <c r="H14681" s="662"/>
    </row>
    <row r="14682" spans="1:8" s="240" customFormat="1">
      <c r="A14682" s="270"/>
      <c r="B14682" s="271"/>
      <c r="C14682" s="270"/>
      <c r="D14682" s="272"/>
      <c r="E14682" s="247"/>
      <c r="F14682" s="273"/>
      <c r="G14682" s="661"/>
      <c r="H14682" s="662"/>
    </row>
    <row r="14683" spans="1:8" s="240" customFormat="1">
      <c r="A14683" s="270"/>
      <c r="B14683" s="271"/>
      <c r="C14683" s="270"/>
      <c r="D14683" s="272"/>
      <c r="E14683" s="247"/>
      <c r="F14683" s="273"/>
      <c r="G14683" s="661"/>
      <c r="H14683" s="662"/>
    </row>
    <row r="14684" spans="1:8" s="240" customFormat="1">
      <c r="A14684" s="270"/>
      <c r="B14684" s="271"/>
      <c r="C14684" s="270"/>
      <c r="D14684" s="272"/>
      <c r="E14684" s="247"/>
      <c r="F14684" s="273"/>
      <c r="G14684" s="661"/>
      <c r="H14684" s="662"/>
    </row>
    <row r="14685" spans="1:8" s="240" customFormat="1">
      <c r="A14685" s="270"/>
      <c r="B14685" s="271"/>
      <c r="C14685" s="270"/>
      <c r="D14685" s="272"/>
      <c r="E14685" s="247"/>
      <c r="F14685" s="273"/>
      <c r="G14685" s="661"/>
      <c r="H14685" s="662"/>
    </row>
    <row r="14686" spans="1:8" s="240" customFormat="1">
      <c r="A14686" s="270"/>
      <c r="B14686" s="271"/>
      <c r="C14686" s="270"/>
      <c r="D14686" s="272"/>
      <c r="E14686" s="247"/>
      <c r="F14686" s="273"/>
      <c r="G14686" s="661"/>
      <c r="H14686" s="662"/>
    </row>
    <row r="14687" spans="1:8" s="240" customFormat="1">
      <c r="A14687" s="270"/>
      <c r="B14687" s="271"/>
      <c r="C14687" s="270"/>
      <c r="D14687" s="272"/>
      <c r="E14687" s="247"/>
      <c r="F14687" s="273"/>
      <c r="G14687" s="661"/>
      <c r="H14687" s="662"/>
    </row>
    <row r="14688" spans="1:8" s="240" customFormat="1">
      <c r="A14688" s="270"/>
      <c r="B14688" s="271"/>
      <c r="C14688" s="270"/>
      <c r="D14688" s="272"/>
      <c r="E14688" s="247"/>
      <c r="F14688" s="273"/>
      <c r="G14688" s="661"/>
      <c r="H14688" s="662"/>
    </row>
    <row r="14689" spans="1:8" s="240" customFormat="1">
      <c r="A14689" s="270"/>
      <c r="B14689" s="271"/>
      <c r="C14689" s="270"/>
      <c r="D14689" s="272"/>
      <c r="E14689" s="247"/>
      <c r="F14689" s="273"/>
      <c r="G14689" s="661"/>
      <c r="H14689" s="662"/>
    </row>
    <row r="14690" spans="1:8" s="240" customFormat="1">
      <c r="A14690" s="270"/>
      <c r="B14690" s="271"/>
      <c r="C14690" s="270"/>
      <c r="D14690" s="272"/>
      <c r="E14690" s="247"/>
      <c r="F14690" s="273"/>
      <c r="G14690" s="661"/>
      <c r="H14690" s="662"/>
    </row>
    <row r="14691" spans="1:8" s="240" customFormat="1">
      <c r="A14691" s="270"/>
      <c r="B14691" s="271"/>
      <c r="C14691" s="270"/>
      <c r="D14691" s="272"/>
      <c r="E14691" s="247"/>
      <c r="F14691" s="273"/>
      <c r="G14691" s="661"/>
      <c r="H14691" s="662"/>
    </row>
    <row r="14692" spans="1:8" s="240" customFormat="1">
      <c r="A14692" s="270"/>
      <c r="B14692" s="271"/>
      <c r="C14692" s="270"/>
      <c r="D14692" s="272"/>
      <c r="E14692" s="247"/>
      <c r="F14692" s="273"/>
      <c r="G14692" s="661"/>
      <c r="H14692" s="662"/>
    </row>
    <row r="14693" spans="1:8" s="240" customFormat="1">
      <c r="A14693" s="270"/>
      <c r="B14693" s="271"/>
      <c r="C14693" s="270"/>
      <c r="D14693" s="272"/>
      <c r="E14693" s="247"/>
      <c r="F14693" s="273"/>
      <c r="G14693" s="661"/>
      <c r="H14693" s="662"/>
    </row>
    <row r="14694" spans="1:8" s="240" customFormat="1">
      <c r="A14694" s="270"/>
      <c r="B14694" s="271"/>
      <c r="C14694" s="270"/>
      <c r="D14694" s="272"/>
      <c r="E14694" s="247"/>
      <c r="F14694" s="273"/>
      <c r="G14694" s="661"/>
      <c r="H14694" s="662"/>
    </row>
    <row r="14695" spans="1:8" s="240" customFormat="1">
      <c r="A14695" s="270"/>
      <c r="B14695" s="271"/>
      <c r="C14695" s="270"/>
      <c r="D14695" s="272"/>
      <c r="E14695" s="247"/>
      <c r="F14695" s="273"/>
      <c r="G14695" s="661"/>
      <c r="H14695" s="662"/>
    </row>
    <row r="14696" spans="1:8" s="240" customFormat="1">
      <c r="A14696" s="270"/>
      <c r="B14696" s="271"/>
      <c r="C14696" s="270"/>
      <c r="D14696" s="272"/>
      <c r="E14696" s="247"/>
      <c r="F14696" s="273"/>
      <c r="G14696" s="661"/>
      <c r="H14696" s="662"/>
    </row>
    <row r="14697" spans="1:8" s="240" customFormat="1">
      <c r="A14697" s="270"/>
      <c r="B14697" s="271"/>
      <c r="C14697" s="270"/>
      <c r="D14697" s="272"/>
      <c r="E14697" s="247"/>
      <c r="F14697" s="273"/>
      <c r="G14697" s="661"/>
      <c r="H14697" s="662"/>
    </row>
    <row r="14698" spans="1:8" s="240" customFormat="1">
      <c r="A14698" s="270"/>
      <c r="B14698" s="271"/>
      <c r="C14698" s="270"/>
      <c r="D14698" s="272"/>
      <c r="E14698" s="247"/>
      <c r="F14698" s="273"/>
      <c r="G14698" s="661"/>
      <c r="H14698" s="662"/>
    </row>
    <row r="14699" spans="1:8" s="240" customFormat="1">
      <c r="A14699" s="270"/>
      <c r="B14699" s="271"/>
      <c r="C14699" s="270"/>
      <c r="D14699" s="272"/>
      <c r="E14699" s="247"/>
      <c r="F14699" s="273"/>
      <c r="G14699" s="661"/>
      <c r="H14699" s="662"/>
    </row>
    <row r="14700" spans="1:8" s="240" customFormat="1">
      <c r="A14700" s="270"/>
      <c r="B14700" s="271"/>
      <c r="C14700" s="270"/>
      <c r="D14700" s="272"/>
      <c r="E14700" s="247"/>
      <c r="F14700" s="273"/>
      <c r="G14700" s="661"/>
      <c r="H14700" s="662"/>
    </row>
    <row r="14701" spans="1:8" s="240" customFormat="1">
      <c r="A14701" s="270"/>
      <c r="B14701" s="271"/>
      <c r="C14701" s="270"/>
      <c r="D14701" s="272"/>
      <c r="E14701" s="247"/>
      <c r="F14701" s="273"/>
      <c r="G14701" s="661"/>
      <c r="H14701" s="662"/>
    </row>
    <row r="14702" spans="1:8" s="240" customFormat="1">
      <c r="A14702" s="270"/>
      <c r="B14702" s="271"/>
      <c r="C14702" s="270"/>
      <c r="D14702" s="272"/>
      <c r="E14702" s="247"/>
      <c r="F14702" s="273"/>
      <c r="G14702" s="661"/>
      <c r="H14702" s="662"/>
    </row>
    <row r="14703" spans="1:8" s="240" customFormat="1">
      <c r="A14703" s="270"/>
      <c r="B14703" s="271"/>
      <c r="C14703" s="270"/>
      <c r="D14703" s="272"/>
      <c r="E14703" s="247"/>
      <c r="F14703" s="273"/>
      <c r="G14703" s="661"/>
      <c r="H14703" s="662"/>
    </row>
    <row r="14704" spans="1:8" s="240" customFormat="1">
      <c r="A14704" s="270"/>
      <c r="B14704" s="271"/>
      <c r="C14704" s="270"/>
      <c r="D14704" s="272"/>
      <c r="E14704" s="247"/>
      <c r="F14704" s="273"/>
      <c r="G14704" s="661"/>
      <c r="H14704" s="662"/>
    </row>
    <row r="14705" spans="1:8" s="240" customFormat="1">
      <c r="A14705" s="270"/>
      <c r="B14705" s="271"/>
      <c r="C14705" s="270"/>
      <c r="D14705" s="272"/>
      <c r="E14705" s="247"/>
      <c r="F14705" s="273"/>
      <c r="G14705" s="661"/>
      <c r="H14705" s="662"/>
    </row>
    <row r="14706" spans="1:8" s="240" customFormat="1">
      <c r="A14706" s="270"/>
      <c r="B14706" s="271"/>
      <c r="C14706" s="270"/>
      <c r="D14706" s="272"/>
      <c r="E14706" s="247"/>
      <c r="F14706" s="273"/>
      <c r="G14706" s="661"/>
      <c r="H14706" s="662"/>
    </row>
    <row r="14707" spans="1:8" s="240" customFormat="1">
      <c r="A14707" s="270"/>
      <c r="B14707" s="271"/>
      <c r="C14707" s="270"/>
      <c r="D14707" s="272"/>
      <c r="E14707" s="247"/>
      <c r="F14707" s="273"/>
      <c r="G14707" s="661"/>
      <c r="H14707" s="662"/>
    </row>
    <row r="14708" spans="1:8" s="240" customFormat="1">
      <c r="A14708" s="270"/>
      <c r="B14708" s="271"/>
      <c r="C14708" s="270"/>
      <c r="D14708" s="272"/>
      <c r="E14708" s="247"/>
      <c r="F14708" s="273"/>
      <c r="G14708" s="661"/>
      <c r="H14708" s="662"/>
    </row>
    <row r="14709" spans="1:8" s="240" customFormat="1">
      <c r="A14709" s="270"/>
      <c r="B14709" s="271"/>
      <c r="C14709" s="270"/>
      <c r="D14709" s="272"/>
      <c r="E14709" s="247"/>
      <c r="F14709" s="273"/>
      <c r="G14709" s="661"/>
      <c r="H14709" s="662"/>
    </row>
    <row r="14710" spans="1:8" s="240" customFormat="1">
      <c r="A14710" s="270"/>
      <c r="B14710" s="271"/>
      <c r="C14710" s="270"/>
      <c r="D14710" s="272"/>
      <c r="E14710" s="247"/>
      <c r="F14710" s="273"/>
      <c r="G14710" s="661"/>
      <c r="H14710" s="662"/>
    </row>
    <row r="14711" spans="1:8" s="240" customFormat="1">
      <c r="A14711" s="270"/>
      <c r="B14711" s="271"/>
      <c r="C14711" s="270"/>
      <c r="D14711" s="272"/>
      <c r="E14711" s="247"/>
      <c r="F14711" s="273"/>
      <c r="G14711" s="661"/>
      <c r="H14711" s="662"/>
    </row>
    <row r="14712" spans="1:8" s="240" customFormat="1">
      <c r="A14712" s="270"/>
      <c r="B14712" s="271"/>
      <c r="C14712" s="270"/>
      <c r="D14712" s="272"/>
      <c r="E14712" s="247"/>
      <c r="F14712" s="273"/>
      <c r="G14712" s="661"/>
      <c r="H14712" s="662"/>
    </row>
    <row r="14713" spans="1:8" s="240" customFormat="1">
      <c r="A14713" s="270"/>
      <c r="B14713" s="271"/>
      <c r="C14713" s="270"/>
      <c r="D14713" s="272"/>
      <c r="E14713" s="247"/>
      <c r="F14713" s="273"/>
      <c r="G14713" s="661"/>
      <c r="H14713" s="662"/>
    </row>
    <row r="14714" spans="1:8" s="240" customFormat="1">
      <c r="A14714" s="270"/>
      <c r="B14714" s="271"/>
      <c r="C14714" s="270"/>
      <c r="D14714" s="272"/>
      <c r="E14714" s="247"/>
      <c r="F14714" s="273"/>
      <c r="G14714" s="661"/>
      <c r="H14714" s="662"/>
    </row>
    <row r="14715" spans="1:8" s="240" customFormat="1">
      <c r="A14715" s="270"/>
      <c r="B14715" s="271"/>
      <c r="C14715" s="270"/>
      <c r="D14715" s="272"/>
      <c r="E14715" s="247"/>
      <c r="F14715" s="273"/>
      <c r="G14715" s="661"/>
      <c r="H14715" s="662"/>
    </row>
    <row r="14716" spans="1:8" s="240" customFormat="1">
      <c r="A14716" s="270"/>
      <c r="B14716" s="271"/>
      <c r="C14716" s="270"/>
      <c r="D14716" s="272"/>
      <c r="E14716" s="247"/>
      <c r="F14716" s="273"/>
      <c r="G14716" s="661"/>
      <c r="H14716" s="662"/>
    </row>
    <row r="14717" spans="1:8" s="240" customFormat="1">
      <c r="A14717" s="270"/>
      <c r="B14717" s="271"/>
      <c r="C14717" s="270"/>
      <c r="D14717" s="272"/>
      <c r="E14717" s="247"/>
      <c r="F14717" s="273"/>
      <c r="G14717" s="661"/>
      <c r="H14717" s="662"/>
    </row>
    <row r="14718" spans="1:8" s="240" customFormat="1">
      <c r="A14718" s="270"/>
      <c r="B14718" s="271"/>
      <c r="C14718" s="270"/>
      <c r="D14718" s="272"/>
      <c r="E14718" s="247"/>
      <c r="F14718" s="273"/>
      <c r="G14718" s="661"/>
      <c r="H14718" s="662"/>
    </row>
    <row r="14719" spans="1:8" s="240" customFormat="1">
      <c r="A14719" s="270"/>
      <c r="B14719" s="271"/>
      <c r="C14719" s="270"/>
      <c r="D14719" s="272"/>
      <c r="E14719" s="247"/>
      <c r="F14719" s="273"/>
      <c r="G14719" s="661"/>
      <c r="H14719" s="662"/>
    </row>
    <row r="14720" spans="1:8" s="240" customFormat="1">
      <c r="A14720" s="270"/>
      <c r="B14720" s="271"/>
      <c r="C14720" s="270"/>
      <c r="D14720" s="272"/>
      <c r="E14720" s="247"/>
      <c r="F14720" s="273"/>
      <c r="G14720" s="661"/>
      <c r="H14720" s="662"/>
    </row>
    <row r="14721" spans="1:8" s="240" customFormat="1">
      <c r="A14721" s="270"/>
      <c r="B14721" s="271"/>
      <c r="C14721" s="270"/>
      <c r="D14721" s="272"/>
      <c r="E14721" s="247"/>
      <c r="F14721" s="273"/>
      <c r="G14721" s="661"/>
      <c r="H14721" s="662"/>
    </row>
    <row r="14722" spans="1:8" s="240" customFormat="1">
      <c r="A14722" s="270"/>
      <c r="B14722" s="271"/>
      <c r="C14722" s="270"/>
      <c r="D14722" s="272"/>
      <c r="E14722" s="247"/>
      <c r="F14722" s="273"/>
      <c r="G14722" s="661"/>
      <c r="H14722" s="662"/>
    </row>
    <row r="14723" spans="1:8" s="240" customFormat="1">
      <c r="A14723" s="270"/>
      <c r="B14723" s="271"/>
      <c r="C14723" s="270"/>
      <c r="D14723" s="272"/>
      <c r="E14723" s="247"/>
      <c r="F14723" s="273"/>
      <c r="G14723" s="661"/>
      <c r="H14723" s="662"/>
    </row>
    <row r="14724" spans="1:8" s="240" customFormat="1">
      <c r="A14724" s="270"/>
      <c r="B14724" s="271"/>
      <c r="C14724" s="270"/>
      <c r="D14724" s="272"/>
      <c r="E14724" s="247"/>
      <c r="F14724" s="273"/>
      <c r="G14724" s="661"/>
      <c r="H14724" s="662"/>
    </row>
    <row r="14725" spans="1:8" s="240" customFormat="1">
      <c r="A14725" s="270"/>
      <c r="B14725" s="271"/>
      <c r="C14725" s="270"/>
      <c r="D14725" s="272"/>
      <c r="E14725" s="247"/>
      <c r="F14725" s="273"/>
      <c r="G14725" s="661"/>
      <c r="H14725" s="662"/>
    </row>
    <row r="14726" spans="1:8" s="240" customFormat="1">
      <c r="A14726" s="270"/>
      <c r="B14726" s="271"/>
      <c r="C14726" s="270"/>
      <c r="D14726" s="272"/>
      <c r="E14726" s="247"/>
      <c r="F14726" s="273"/>
      <c r="G14726" s="661"/>
      <c r="H14726" s="662"/>
    </row>
    <row r="14727" spans="1:8" s="240" customFormat="1">
      <c r="A14727" s="270"/>
      <c r="B14727" s="271"/>
      <c r="C14727" s="270"/>
      <c r="D14727" s="272"/>
      <c r="E14727" s="247"/>
      <c r="F14727" s="273"/>
      <c r="G14727" s="661"/>
      <c r="H14727" s="662"/>
    </row>
    <row r="14728" spans="1:8" s="240" customFormat="1">
      <c r="A14728" s="270"/>
      <c r="B14728" s="271"/>
      <c r="C14728" s="270"/>
      <c r="D14728" s="272"/>
      <c r="E14728" s="247"/>
      <c r="F14728" s="273"/>
      <c r="G14728" s="661"/>
      <c r="H14728" s="662"/>
    </row>
    <row r="14729" spans="1:8" s="240" customFormat="1">
      <c r="A14729" s="270"/>
      <c r="B14729" s="271"/>
      <c r="C14729" s="270"/>
      <c r="D14729" s="272"/>
      <c r="E14729" s="247"/>
      <c r="F14729" s="273"/>
      <c r="G14729" s="661"/>
      <c r="H14729" s="662"/>
    </row>
    <row r="14730" spans="1:8" s="240" customFormat="1">
      <c r="A14730" s="270"/>
      <c r="B14730" s="271"/>
      <c r="C14730" s="270"/>
      <c r="D14730" s="272"/>
      <c r="E14730" s="247"/>
      <c r="F14730" s="273"/>
      <c r="G14730" s="661"/>
      <c r="H14730" s="662"/>
    </row>
    <row r="14731" spans="1:8" s="240" customFormat="1">
      <c r="A14731" s="270"/>
      <c r="B14731" s="271"/>
      <c r="C14731" s="270"/>
      <c r="D14731" s="272"/>
      <c r="E14731" s="247"/>
      <c r="F14731" s="273"/>
      <c r="G14731" s="661"/>
      <c r="H14731" s="662"/>
    </row>
    <row r="14732" spans="1:8" s="240" customFormat="1">
      <c r="A14732" s="270"/>
      <c r="B14732" s="271"/>
      <c r="C14732" s="270"/>
      <c r="D14732" s="272"/>
      <c r="E14732" s="247"/>
      <c r="F14732" s="273"/>
      <c r="G14732" s="661"/>
      <c r="H14732" s="662"/>
    </row>
    <row r="14733" spans="1:8" s="240" customFormat="1">
      <c r="A14733" s="270"/>
      <c r="B14733" s="271"/>
      <c r="C14733" s="270"/>
      <c r="D14733" s="272"/>
      <c r="E14733" s="247"/>
      <c r="F14733" s="273"/>
      <c r="G14733" s="661"/>
      <c r="H14733" s="662"/>
    </row>
    <row r="14734" spans="1:8" s="240" customFormat="1">
      <c r="A14734" s="270"/>
      <c r="B14734" s="271"/>
      <c r="C14734" s="270"/>
      <c r="D14734" s="272"/>
      <c r="E14734" s="247"/>
      <c r="F14734" s="273"/>
      <c r="G14734" s="661"/>
      <c r="H14734" s="662"/>
    </row>
    <row r="14735" spans="1:8" s="240" customFormat="1">
      <c r="A14735" s="270"/>
      <c r="B14735" s="271"/>
      <c r="C14735" s="270"/>
      <c r="D14735" s="272"/>
      <c r="E14735" s="247"/>
      <c r="F14735" s="273"/>
      <c r="G14735" s="661"/>
      <c r="H14735" s="662"/>
    </row>
    <row r="14736" spans="1:8" s="240" customFormat="1">
      <c r="A14736" s="270"/>
      <c r="B14736" s="271"/>
      <c r="C14736" s="270"/>
      <c r="D14736" s="272"/>
      <c r="E14736" s="247"/>
      <c r="F14736" s="273"/>
      <c r="G14736" s="661"/>
      <c r="H14736" s="662"/>
    </row>
    <row r="14737" spans="1:8" s="240" customFormat="1">
      <c r="A14737" s="270"/>
      <c r="B14737" s="271"/>
      <c r="C14737" s="270"/>
      <c r="D14737" s="272"/>
      <c r="E14737" s="247"/>
      <c r="F14737" s="273"/>
      <c r="G14737" s="661"/>
      <c r="H14737" s="662"/>
    </row>
    <row r="14738" spans="1:8" s="240" customFormat="1">
      <c r="A14738" s="270"/>
      <c r="B14738" s="271"/>
      <c r="C14738" s="270"/>
      <c r="D14738" s="272"/>
      <c r="E14738" s="247"/>
      <c r="F14738" s="273"/>
      <c r="G14738" s="661"/>
      <c r="H14738" s="662"/>
    </row>
    <row r="14739" spans="1:8" s="240" customFormat="1">
      <c r="A14739" s="270"/>
      <c r="B14739" s="271"/>
      <c r="C14739" s="270"/>
      <c r="D14739" s="272"/>
      <c r="E14739" s="247"/>
      <c r="F14739" s="273"/>
      <c r="G14739" s="661"/>
      <c r="H14739" s="662"/>
    </row>
    <row r="14740" spans="1:8" s="240" customFormat="1">
      <c r="A14740" s="270"/>
      <c r="B14740" s="271"/>
      <c r="C14740" s="270"/>
      <c r="D14740" s="272"/>
      <c r="E14740" s="247"/>
      <c r="F14740" s="273"/>
      <c r="G14740" s="661"/>
      <c r="H14740" s="662"/>
    </row>
    <row r="14741" spans="1:8" s="240" customFormat="1">
      <c r="A14741" s="270"/>
      <c r="B14741" s="271"/>
      <c r="C14741" s="270"/>
      <c r="D14741" s="272"/>
      <c r="E14741" s="247"/>
      <c r="F14741" s="273"/>
      <c r="G14741" s="661"/>
      <c r="H14741" s="662"/>
    </row>
    <row r="14742" spans="1:8" s="240" customFormat="1">
      <c r="A14742" s="270"/>
      <c r="B14742" s="271"/>
      <c r="C14742" s="270"/>
      <c r="D14742" s="272"/>
      <c r="E14742" s="247"/>
      <c r="F14742" s="273"/>
      <c r="G14742" s="661"/>
      <c r="H14742" s="662"/>
    </row>
    <row r="14743" spans="1:8" s="240" customFormat="1">
      <c r="A14743" s="270"/>
      <c r="B14743" s="271"/>
      <c r="C14743" s="270"/>
      <c r="D14743" s="272"/>
      <c r="E14743" s="247"/>
      <c r="F14743" s="273"/>
      <c r="G14743" s="661"/>
      <c r="H14743" s="662"/>
    </row>
    <row r="14744" spans="1:8" s="240" customFormat="1">
      <c r="A14744" s="270"/>
      <c r="B14744" s="271"/>
      <c r="C14744" s="270"/>
      <c r="D14744" s="272"/>
      <c r="E14744" s="247"/>
      <c r="F14744" s="273"/>
      <c r="G14744" s="661"/>
      <c r="H14744" s="662"/>
    </row>
    <row r="14745" spans="1:8" s="240" customFormat="1">
      <c r="A14745" s="270"/>
      <c r="B14745" s="271"/>
      <c r="C14745" s="270"/>
      <c r="D14745" s="272"/>
      <c r="E14745" s="247"/>
      <c r="F14745" s="273"/>
      <c r="G14745" s="661"/>
      <c r="H14745" s="662"/>
    </row>
    <row r="14746" spans="1:8" s="240" customFormat="1">
      <c r="A14746" s="270"/>
      <c r="B14746" s="271"/>
      <c r="C14746" s="270"/>
      <c r="D14746" s="272"/>
      <c r="E14746" s="247"/>
      <c r="F14746" s="273"/>
      <c r="G14746" s="661"/>
      <c r="H14746" s="662"/>
    </row>
    <row r="14747" spans="1:8" s="240" customFormat="1">
      <c r="A14747" s="270"/>
      <c r="B14747" s="271"/>
      <c r="C14747" s="270"/>
      <c r="D14747" s="272"/>
      <c r="E14747" s="247"/>
      <c r="F14747" s="273"/>
      <c r="G14747" s="661"/>
      <c r="H14747" s="662"/>
    </row>
    <row r="14748" spans="1:8" s="240" customFormat="1">
      <c r="A14748" s="270"/>
      <c r="B14748" s="271"/>
      <c r="C14748" s="270"/>
      <c r="D14748" s="272"/>
      <c r="E14748" s="247"/>
      <c r="F14748" s="273"/>
      <c r="G14748" s="661"/>
      <c r="H14748" s="662"/>
    </row>
    <row r="14749" spans="1:8" s="240" customFormat="1">
      <c r="A14749" s="270"/>
      <c r="B14749" s="271"/>
      <c r="C14749" s="270"/>
      <c r="D14749" s="272"/>
      <c r="E14749" s="247"/>
      <c r="F14749" s="273"/>
      <c r="G14749" s="661"/>
      <c r="H14749" s="662"/>
    </row>
    <row r="14750" spans="1:8" s="240" customFormat="1">
      <c r="A14750" s="270"/>
      <c r="B14750" s="271"/>
      <c r="C14750" s="270"/>
      <c r="D14750" s="272"/>
      <c r="E14750" s="247"/>
      <c r="F14750" s="273"/>
      <c r="G14750" s="661"/>
      <c r="H14750" s="662"/>
    </row>
    <row r="14751" spans="1:8" s="240" customFormat="1">
      <c r="A14751" s="270"/>
      <c r="B14751" s="271"/>
      <c r="C14751" s="270"/>
      <c r="D14751" s="272"/>
      <c r="E14751" s="247"/>
      <c r="F14751" s="273"/>
      <c r="G14751" s="661"/>
      <c r="H14751" s="662"/>
    </row>
    <row r="14752" spans="1:8" s="240" customFormat="1">
      <c r="A14752" s="270"/>
      <c r="B14752" s="271"/>
      <c r="C14752" s="270"/>
      <c r="D14752" s="272"/>
      <c r="E14752" s="247"/>
      <c r="F14752" s="273"/>
      <c r="G14752" s="661"/>
      <c r="H14752" s="662"/>
    </row>
    <row r="14753" spans="1:8" s="240" customFormat="1">
      <c r="A14753" s="270"/>
      <c r="B14753" s="271"/>
      <c r="C14753" s="270"/>
      <c r="D14753" s="272"/>
      <c r="E14753" s="247"/>
      <c r="F14753" s="273"/>
      <c r="G14753" s="661"/>
      <c r="H14753" s="662"/>
    </row>
    <row r="14754" spans="1:8" s="240" customFormat="1">
      <c r="A14754" s="270"/>
      <c r="B14754" s="271"/>
      <c r="C14754" s="270"/>
      <c r="D14754" s="272"/>
      <c r="E14754" s="247"/>
      <c r="F14754" s="273"/>
      <c r="G14754" s="661"/>
      <c r="H14754" s="662"/>
    </row>
    <row r="14755" spans="1:8" s="240" customFormat="1">
      <c r="A14755" s="270"/>
      <c r="B14755" s="271"/>
      <c r="C14755" s="270"/>
      <c r="D14755" s="272"/>
      <c r="E14755" s="247"/>
      <c r="F14755" s="273"/>
      <c r="G14755" s="661"/>
      <c r="H14755" s="662"/>
    </row>
    <row r="14756" spans="1:8" s="240" customFormat="1">
      <c r="A14756" s="270"/>
      <c r="B14756" s="271"/>
      <c r="C14756" s="270"/>
      <c r="D14756" s="272"/>
      <c r="E14756" s="247"/>
      <c r="F14756" s="273"/>
      <c r="G14756" s="661"/>
      <c r="H14756" s="662"/>
    </row>
    <row r="14757" spans="1:8" s="240" customFormat="1">
      <c r="A14757" s="270"/>
      <c r="B14757" s="271"/>
      <c r="C14757" s="270"/>
      <c r="D14757" s="272"/>
      <c r="E14757" s="247"/>
      <c r="F14757" s="273"/>
      <c r="G14757" s="661"/>
      <c r="H14757" s="662"/>
    </row>
    <row r="14758" spans="1:8" s="240" customFormat="1">
      <c r="A14758" s="270"/>
      <c r="B14758" s="271"/>
      <c r="C14758" s="270"/>
      <c r="D14758" s="272"/>
      <c r="E14758" s="247"/>
      <c r="F14758" s="273"/>
      <c r="G14758" s="661"/>
      <c r="H14758" s="662"/>
    </row>
    <row r="14759" spans="1:8" s="240" customFormat="1">
      <c r="A14759" s="270"/>
      <c r="B14759" s="271"/>
      <c r="C14759" s="270"/>
      <c r="D14759" s="272"/>
      <c r="E14759" s="247"/>
      <c r="F14759" s="273"/>
      <c r="G14759" s="661"/>
      <c r="H14759" s="662"/>
    </row>
    <row r="14760" spans="1:8" s="240" customFormat="1">
      <c r="A14760" s="270"/>
      <c r="B14760" s="271"/>
      <c r="C14760" s="270"/>
      <c r="D14760" s="272"/>
      <c r="E14760" s="247"/>
      <c r="F14760" s="273"/>
      <c r="G14760" s="661"/>
      <c r="H14760" s="662"/>
    </row>
    <row r="14761" spans="1:8" s="240" customFormat="1">
      <c r="A14761" s="270"/>
      <c r="B14761" s="271"/>
      <c r="C14761" s="270"/>
      <c r="D14761" s="272"/>
      <c r="E14761" s="247"/>
      <c r="F14761" s="273"/>
      <c r="G14761" s="661"/>
      <c r="H14761" s="662"/>
    </row>
    <row r="14762" spans="1:8" s="240" customFormat="1">
      <c r="A14762" s="270"/>
      <c r="B14762" s="271"/>
      <c r="C14762" s="270"/>
      <c r="D14762" s="272"/>
      <c r="E14762" s="247"/>
      <c r="F14762" s="273"/>
      <c r="G14762" s="661"/>
      <c r="H14762" s="662"/>
    </row>
    <row r="14763" spans="1:8" s="240" customFormat="1">
      <c r="A14763" s="270"/>
      <c r="B14763" s="271"/>
      <c r="C14763" s="270"/>
      <c r="D14763" s="272"/>
      <c r="E14763" s="247"/>
      <c r="F14763" s="273"/>
      <c r="G14763" s="661"/>
      <c r="H14763" s="662"/>
    </row>
    <row r="14764" spans="1:8" s="240" customFormat="1">
      <c r="A14764" s="270"/>
      <c r="B14764" s="271"/>
      <c r="C14764" s="270"/>
      <c r="D14764" s="272"/>
      <c r="E14764" s="247"/>
      <c r="F14764" s="273"/>
      <c r="G14764" s="661"/>
      <c r="H14764" s="662"/>
    </row>
    <row r="14765" spans="1:8" s="240" customFormat="1">
      <c r="A14765" s="270"/>
      <c r="B14765" s="271"/>
      <c r="C14765" s="270"/>
      <c r="D14765" s="272"/>
      <c r="E14765" s="247"/>
      <c r="F14765" s="273"/>
      <c r="G14765" s="661"/>
      <c r="H14765" s="662"/>
    </row>
    <row r="14766" spans="1:8" s="240" customFormat="1">
      <c r="A14766" s="270"/>
      <c r="B14766" s="271"/>
      <c r="C14766" s="270"/>
      <c r="D14766" s="272"/>
      <c r="E14766" s="247"/>
      <c r="F14766" s="273"/>
      <c r="G14766" s="661"/>
      <c r="H14766" s="662"/>
    </row>
    <row r="14767" spans="1:8" s="240" customFormat="1">
      <c r="A14767" s="270"/>
      <c r="B14767" s="271"/>
      <c r="C14767" s="270"/>
      <c r="D14767" s="272"/>
      <c r="E14767" s="247"/>
      <c r="F14767" s="273"/>
      <c r="G14767" s="661"/>
      <c r="H14767" s="662"/>
    </row>
    <row r="14768" spans="1:8" s="240" customFormat="1">
      <c r="A14768" s="270"/>
      <c r="B14768" s="271"/>
      <c r="C14768" s="270"/>
      <c r="D14768" s="272"/>
      <c r="E14768" s="247"/>
      <c r="F14768" s="273"/>
      <c r="G14768" s="661"/>
      <c r="H14768" s="662"/>
    </row>
    <row r="14769" spans="1:8" s="240" customFormat="1">
      <c r="A14769" s="270"/>
      <c r="B14769" s="271"/>
      <c r="C14769" s="270"/>
      <c r="D14769" s="272"/>
      <c r="E14769" s="247"/>
      <c r="F14769" s="273"/>
      <c r="G14769" s="661"/>
      <c r="H14769" s="662"/>
    </row>
    <row r="14770" spans="1:8" s="240" customFormat="1">
      <c r="A14770" s="270"/>
      <c r="B14770" s="271"/>
      <c r="C14770" s="270"/>
      <c r="D14770" s="272"/>
      <c r="E14770" s="247"/>
      <c r="F14770" s="273"/>
      <c r="G14770" s="661"/>
      <c r="H14770" s="662"/>
    </row>
    <row r="14771" spans="1:8" s="240" customFormat="1">
      <c r="A14771" s="270"/>
      <c r="B14771" s="271"/>
      <c r="C14771" s="270"/>
      <c r="D14771" s="272"/>
      <c r="E14771" s="247"/>
      <c r="F14771" s="273"/>
      <c r="G14771" s="661"/>
      <c r="H14771" s="662"/>
    </row>
    <row r="14772" spans="1:8" s="240" customFormat="1">
      <c r="A14772" s="270"/>
      <c r="B14772" s="271"/>
      <c r="C14772" s="270"/>
      <c r="D14772" s="272"/>
      <c r="E14772" s="247"/>
      <c r="F14772" s="273"/>
      <c r="G14772" s="661"/>
      <c r="H14772" s="662"/>
    </row>
    <row r="14773" spans="1:8" s="240" customFormat="1">
      <c r="A14773" s="270"/>
      <c r="B14773" s="271"/>
      <c r="C14773" s="270"/>
      <c r="D14773" s="272"/>
      <c r="E14773" s="247"/>
      <c r="F14773" s="273"/>
      <c r="G14773" s="661"/>
      <c r="H14773" s="662"/>
    </row>
    <row r="14774" spans="1:8" s="240" customFormat="1">
      <c r="A14774" s="270"/>
      <c r="B14774" s="271"/>
      <c r="C14774" s="270"/>
      <c r="D14774" s="272"/>
      <c r="E14774" s="247"/>
      <c r="F14774" s="273"/>
      <c r="G14774" s="661"/>
      <c r="H14774" s="662"/>
    </row>
    <row r="14775" spans="1:8" s="240" customFormat="1">
      <c r="A14775" s="270"/>
      <c r="B14775" s="271"/>
      <c r="C14775" s="270"/>
      <c r="D14775" s="272"/>
      <c r="E14775" s="247"/>
      <c r="F14775" s="273"/>
      <c r="G14775" s="661"/>
      <c r="H14775" s="662"/>
    </row>
    <row r="14776" spans="1:8" s="240" customFormat="1">
      <c r="A14776" s="270"/>
      <c r="B14776" s="271"/>
      <c r="C14776" s="270"/>
      <c r="D14776" s="272"/>
      <c r="E14776" s="247"/>
      <c r="F14776" s="273"/>
      <c r="G14776" s="661"/>
      <c r="H14776" s="662"/>
    </row>
    <row r="14777" spans="1:8" s="240" customFormat="1">
      <c r="A14777" s="270"/>
      <c r="B14777" s="271"/>
      <c r="C14777" s="270"/>
      <c r="D14777" s="272"/>
      <c r="E14777" s="247"/>
      <c r="F14777" s="273"/>
      <c r="G14777" s="661"/>
      <c r="H14777" s="662"/>
    </row>
    <row r="14778" spans="1:8" s="240" customFormat="1">
      <c r="A14778" s="270"/>
      <c r="B14778" s="271"/>
      <c r="C14778" s="270"/>
      <c r="D14778" s="272"/>
      <c r="E14778" s="247"/>
      <c r="F14778" s="273"/>
      <c r="G14778" s="661"/>
      <c r="H14778" s="662"/>
    </row>
    <row r="14779" spans="1:8" s="240" customFormat="1">
      <c r="A14779" s="270"/>
      <c r="B14779" s="271"/>
      <c r="C14779" s="270"/>
      <c r="D14779" s="272"/>
      <c r="E14779" s="247"/>
      <c r="F14779" s="273"/>
      <c r="G14779" s="661"/>
      <c r="H14779" s="662"/>
    </row>
    <row r="14780" spans="1:8" s="240" customFormat="1">
      <c r="A14780" s="270"/>
      <c r="B14780" s="271"/>
      <c r="C14780" s="270"/>
      <c r="D14780" s="272"/>
      <c r="E14780" s="247"/>
      <c r="F14780" s="273"/>
      <c r="G14780" s="661"/>
      <c r="H14780" s="662"/>
    </row>
    <row r="14781" spans="1:8" s="240" customFormat="1">
      <c r="A14781" s="270"/>
      <c r="B14781" s="271"/>
      <c r="C14781" s="270"/>
      <c r="D14781" s="272"/>
      <c r="E14781" s="247"/>
      <c r="F14781" s="273"/>
      <c r="G14781" s="661"/>
      <c r="H14781" s="662"/>
    </row>
    <row r="14782" spans="1:8" s="240" customFormat="1">
      <c r="A14782" s="270"/>
      <c r="B14782" s="271"/>
      <c r="C14782" s="270"/>
      <c r="D14782" s="272"/>
      <c r="E14782" s="247"/>
      <c r="F14782" s="273"/>
      <c r="G14782" s="661"/>
      <c r="H14782" s="662"/>
    </row>
    <row r="14783" spans="1:8" s="240" customFormat="1">
      <c r="A14783" s="270"/>
      <c r="B14783" s="271"/>
      <c r="C14783" s="270"/>
      <c r="D14783" s="272"/>
      <c r="E14783" s="247"/>
      <c r="F14783" s="273"/>
      <c r="G14783" s="661"/>
      <c r="H14783" s="662"/>
    </row>
    <row r="14784" spans="1:8" s="240" customFormat="1">
      <c r="A14784" s="270"/>
      <c r="B14784" s="271"/>
      <c r="C14784" s="270"/>
      <c r="D14784" s="272"/>
      <c r="E14784" s="247"/>
      <c r="F14784" s="273"/>
      <c r="G14784" s="661"/>
      <c r="H14784" s="662"/>
    </row>
    <row r="14785" spans="1:8" s="240" customFormat="1">
      <c r="A14785" s="270"/>
      <c r="B14785" s="271"/>
      <c r="C14785" s="270"/>
      <c r="D14785" s="272"/>
      <c r="E14785" s="247"/>
      <c r="F14785" s="273"/>
      <c r="G14785" s="661"/>
      <c r="H14785" s="662"/>
    </row>
    <row r="14786" spans="1:8" s="240" customFormat="1">
      <c r="A14786" s="270"/>
      <c r="B14786" s="271"/>
      <c r="C14786" s="270"/>
      <c r="D14786" s="272"/>
      <c r="E14786" s="247"/>
      <c r="F14786" s="273"/>
      <c r="G14786" s="661"/>
      <c r="H14786" s="662"/>
    </row>
    <row r="14787" spans="1:8" s="240" customFormat="1">
      <c r="A14787" s="270"/>
      <c r="B14787" s="271"/>
      <c r="C14787" s="270"/>
      <c r="D14787" s="272"/>
      <c r="E14787" s="247"/>
      <c r="F14787" s="273"/>
      <c r="G14787" s="661"/>
      <c r="H14787" s="662"/>
    </row>
    <row r="14788" spans="1:8" s="240" customFormat="1">
      <c r="A14788" s="270"/>
      <c r="B14788" s="271"/>
      <c r="C14788" s="270"/>
      <c r="D14788" s="272"/>
      <c r="E14788" s="247"/>
      <c r="F14788" s="273"/>
      <c r="G14788" s="661"/>
      <c r="H14788" s="662"/>
    </row>
    <row r="14789" spans="1:8" s="240" customFormat="1">
      <c r="A14789" s="270"/>
      <c r="B14789" s="271"/>
      <c r="C14789" s="270"/>
      <c r="D14789" s="272"/>
      <c r="E14789" s="247"/>
      <c r="F14789" s="273"/>
      <c r="G14789" s="661"/>
      <c r="H14789" s="662"/>
    </row>
    <row r="14790" spans="1:8" s="240" customFormat="1">
      <c r="A14790" s="270"/>
      <c r="B14790" s="271"/>
      <c r="C14790" s="270"/>
      <c r="D14790" s="272"/>
      <c r="E14790" s="247"/>
      <c r="F14790" s="273"/>
      <c r="G14790" s="661"/>
      <c r="H14790" s="662"/>
    </row>
    <row r="14791" spans="1:8" s="240" customFormat="1">
      <c r="A14791" s="270"/>
      <c r="B14791" s="271"/>
      <c r="C14791" s="270"/>
      <c r="D14791" s="272"/>
      <c r="E14791" s="247"/>
      <c r="F14791" s="273"/>
      <c r="G14791" s="661"/>
      <c r="H14791" s="662"/>
    </row>
    <row r="14792" spans="1:8" s="240" customFormat="1">
      <c r="A14792" s="270"/>
      <c r="B14792" s="271"/>
      <c r="C14792" s="270"/>
      <c r="D14792" s="272"/>
      <c r="E14792" s="247"/>
      <c r="F14792" s="273"/>
      <c r="G14792" s="661"/>
      <c r="H14792" s="662"/>
    </row>
    <row r="14793" spans="1:8" s="240" customFormat="1">
      <c r="A14793" s="270"/>
      <c r="B14793" s="271"/>
      <c r="C14793" s="270"/>
      <c r="D14793" s="272"/>
      <c r="E14793" s="247"/>
      <c r="F14793" s="273"/>
      <c r="G14793" s="661"/>
      <c r="H14793" s="662"/>
    </row>
    <row r="14794" spans="1:8" s="240" customFormat="1">
      <c r="A14794" s="270"/>
      <c r="B14794" s="271"/>
      <c r="C14794" s="270"/>
      <c r="D14794" s="272"/>
      <c r="E14794" s="247"/>
      <c r="F14794" s="273"/>
      <c r="G14794" s="661"/>
      <c r="H14794" s="662"/>
    </row>
    <row r="14795" spans="1:8" s="240" customFormat="1">
      <c r="A14795" s="270"/>
      <c r="B14795" s="271"/>
      <c r="C14795" s="270"/>
      <c r="D14795" s="272"/>
      <c r="E14795" s="247"/>
      <c r="F14795" s="273"/>
      <c r="G14795" s="661"/>
      <c r="H14795" s="662"/>
    </row>
    <row r="14796" spans="1:8" s="240" customFormat="1">
      <c r="A14796" s="270"/>
      <c r="B14796" s="271"/>
      <c r="C14796" s="270"/>
      <c r="D14796" s="272"/>
      <c r="E14796" s="247"/>
      <c r="F14796" s="273"/>
      <c r="G14796" s="661"/>
      <c r="H14796" s="662"/>
    </row>
    <row r="14797" spans="1:8" s="240" customFormat="1">
      <c r="A14797" s="270"/>
      <c r="B14797" s="271"/>
      <c r="C14797" s="270"/>
      <c r="D14797" s="272"/>
      <c r="E14797" s="247"/>
      <c r="F14797" s="273"/>
      <c r="G14797" s="661"/>
      <c r="H14797" s="662"/>
    </row>
    <row r="14798" spans="1:8" s="240" customFormat="1">
      <c r="A14798" s="270"/>
      <c r="B14798" s="271"/>
      <c r="C14798" s="270"/>
      <c r="D14798" s="272"/>
      <c r="E14798" s="247"/>
      <c r="F14798" s="273"/>
      <c r="G14798" s="661"/>
      <c r="H14798" s="662"/>
    </row>
    <row r="14799" spans="1:8" s="240" customFormat="1">
      <c r="A14799" s="270"/>
      <c r="B14799" s="271"/>
      <c r="C14799" s="270"/>
      <c r="D14799" s="272"/>
      <c r="E14799" s="247"/>
      <c r="F14799" s="273"/>
      <c r="G14799" s="661"/>
      <c r="H14799" s="662"/>
    </row>
    <row r="14800" spans="1:8" s="240" customFormat="1">
      <c r="A14800" s="270"/>
      <c r="B14800" s="271"/>
      <c r="C14800" s="270"/>
      <c r="D14800" s="272"/>
      <c r="E14800" s="247"/>
      <c r="F14800" s="273"/>
      <c r="G14800" s="661"/>
      <c r="H14800" s="662"/>
    </row>
    <row r="14801" spans="1:8" s="240" customFormat="1">
      <c r="A14801" s="270"/>
      <c r="B14801" s="271"/>
      <c r="C14801" s="270"/>
      <c r="D14801" s="272"/>
      <c r="E14801" s="247"/>
      <c r="F14801" s="273"/>
      <c r="G14801" s="661"/>
      <c r="H14801" s="662"/>
    </row>
    <row r="14802" spans="1:8" s="240" customFormat="1">
      <c r="A14802" s="270"/>
      <c r="B14802" s="271"/>
      <c r="C14802" s="270"/>
      <c r="D14802" s="272"/>
      <c r="E14802" s="247"/>
      <c r="F14802" s="273"/>
      <c r="G14802" s="661"/>
      <c r="H14802" s="662"/>
    </row>
    <row r="14803" spans="1:8" s="240" customFormat="1">
      <c r="A14803" s="270"/>
      <c r="B14803" s="271"/>
      <c r="C14803" s="270"/>
      <c r="D14803" s="272"/>
      <c r="E14803" s="247"/>
      <c r="F14803" s="273"/>
      <c r="G14803" s="661"/>
      <c r="H14803" s="662"/>
    </row>
    <row r="14804" spans="1:8" s="240" customFormat="1">
      <c r="A14804" s="270"/>
      <c r="B14804" s="271"/>
      <c r="C14804" s="270"/>
      <c r="D14804" s="272"/>
      <c r="E14804" s="247"/>
      <c r="F14804" s="273"/>
      <c r="G14804" s="661"/>
      <c r="H14804" s="662"/>
    </row>
    <row r="14805" spans="1:8" s="240" customFormat="1">
      <c r="A14805" s="270"/>
      <c r="B14805" s="271"/>
      <c r="C14805" s="270"/>
      <c r="D14805" s="272"/>
      <c r="E14805" s="247"/>
      <c r="F14805" s="273"/>
      <c r="G14805" s="661"/>
      <c r="H14805" s="662"/>
    </row>
    <row r="14806" spans="1:8" s="240" customFormat="1">
      <c r="A14806" s="270"/>
      <c r="B14806" s="271"/>
      <c r="C14806" s="270"/>
      <c r="D14806" s="272"/>
      <c r="E14806" s="247"/>
      <c r="F14806" s="273"/>
      <c r="G14806" s="661"/>
      <c r="H14806" s="662"/>
    </row>
    <row r="14807" spans="1:8" s="240" customFormat="1">
      <c r="A14807" s="270"/>
      <c r="B14807" s="271"/>
      <c r="C14807" s="270"/>
      <c r="D14807" s="272"/>
      <c r="E14807" s="247"/>
      <c r="F14807" s="273"/>
      <c r="G14807" s="661"/>
      <c r="H14807" s="662"/>
    </row>
    <row r="14808" spans="1:8" s="240" customFormat="1">
      <c r="A14808" s="270"/>
      <c r="B14808" s="271"/>
      <c r="C14808" s="270"/>
      <c r="D14808" s="272"/>
      <c r="E14808" s="247"/>
      <c r="F14808" s="273"/>
      <c r="G14808" s="661"/>
      <c r="H14808" s="662"/>
    </row>
    <row r="14809" spans="1:8" s="240" customFormat="1">
      <c r="A14809" s="270"/>
      <c r="B14809" s="271"/>
      <c r="C14809" s="270"/>
      <c r="D14809" s="272"/>
      <c r="E14809" s="247"/>
      <c r="F14809" s="273"/>
      <c r="G14809" s="661"/>
      <c r="H14809" s="662"/>
    </row>
    <row r="14810" spans="1:8" s="240" customFormat="1">
      <c r="A14810" s="270"/>
      <c r="B14810" s="271"/>
      <c r="C14810" s="270"/>
      <c r="D14810" s="272"/>
      <c r="E14810" s="247"/>
      <c r="F14810" s="273"/>
      <c r="G14810" s="661"/>
      <c r="H14810" s="662"/>
    </row>
    <row r="14811" spans="1:8" s="240" customFormat="1">
      <c r="A14811" s="270"/>
      <c r="B14811" s="271"/>
      <c r="C14811" s="270"/>
      <c r="D14811" s="272"/>
      <c r="E14811" s="247"/>
      <c r="F14811" s="273"/>
      <c r="G14811" s="661"/>
      <c r="H14811" s="662"/>
    </row>
    <row r="14812" spans="1:8" s="240" customFormat="1">
      <c r="A14812" s="270"/>
      <c r="B14812" s="271"/>
      <c r="C14812" s="270"/>
      <c r="D14812" s="272"/>
      <c r="E14812" s="247"/>
      <c r="F14812" s="273"/>
      <c r="G14812" s="661"/>
      <c r="H14812" s="662"/>
    </row>
    <row r="14813" spans="1:8" s="240" customFormat="1">
      <c r="A14813" s="270"/>
      <c r="B14813" s="271"/>
      <c r="C14813" s="270"/>
      <c r="D14813" s="272"/>
      <c r="E14813" s="247"/>
      <c r="F14813" s="273"/>
      <c r="G14813" s="661"/>
      <c r="H14813" s="662"/>
    </row>
    <row r="14814" spans="1:8" s="240" customFormat="1">
      <c r="A14814" s="270"/>
      <c r="B14814" s="271"/>
      <c r="C14814" s="270"/>
      <c r="D14814" s="272"/>
      <c r="E14814" s="247"/>
      <c r="F14814" s="273"/>
      <c r="G14814" s="661"/>
      <c r="H14814" s="662"/>
    </row>
    <row r="14815" spans="1:8" s="240" customFormat="1">
      <c r="A14815" s="270"/>
      <c r="B14815" s="271"/>
      <c r="C14815" s="270"/>
      <c r="D14815" s="272"/>
      <c r="E14815" s="247"/>
      <c r="F14815" s="273"/>
      <c r="G14815" s="661"/>
      <c r="H14815" s="662"/>
    </row>
    <row r="14816" spans="1:8" s="240" customFormat="1">
      <c r="A14816" s="270"/>
      <c r="B14816" s="271"/>
      <c r="C14816" s="270"/>
      <c r="D14816" s="272"/>
      <c r="E14816" s="247"/>
      <c r="F14816" s="273"/>
      <c r="G14816" s="661"/>
      <c r="H14816" s="662"/>
    </row>
    <row r="14817" spans="1:8" s="240" customFormat="1">
      <c r="A14817" s="270"/>
      <c r="B14817" s="271"/>
      <c r="C14817" s="270"/>
      <c r="D14817" s="272"/>
      <c r="E14817" s="247"/>
      <c r="F14817" s="273"/>
      <c r="G14817" s="661"/>
      <c r="H14817" s="662"/>
    </row>
    <row r="14818" spans="1:8" s="240" customFormat="1">
      <c r="A14818" s="270"/>
      <c r="B14818" s="271"/>
      <c r="C14818" s="270"/>
      <c r="D14818" s="272"/>
      <c r="E14818" s="247"/>
      <c r="F14818" s="273"/>
      <c r="G14818" s="661"/>
      <c r="H14818" s="662"/>
    </row>
    <row r="14819" spans="1:8" s="240" customFormat="1">
      <c r="A14819" s="270"/>
      <c r="B14819" s="271"/>
      <c r="C14819" s="270"/>
      <c r="D14819" s="272"/>
      <c r="E14819" s="247"/>
      <c r="F14819" s="273"/>
      <c r="G14819" s="661"/>
      <c r="H14819" s="662"/>
    </row>
    <row r="14820" spans="1:8" s="240" customFormat="1">
      <c r="A14820" s="270"/>
      <c r="B14820" s="271"/>
      <c r="C14820" s="270"/>
      <c r="D14820" s="272"/>
      <c r="E14820" s="247"/>
      <c r="F14820" s="273"/>
      <c r="G14820" s="661"/>
      <c r="H14820" s="662"/>
    </row>
    <row r="14821" spans="1:8" s="240" customFormat="1">
      <c r="A14821" s="270"/>
      <c r="B14821" s="271"/>
      <c r="C14821" s="270"/>
      <c r="D14821" s="272"/>
      <c r="E14821" s="247"/>
      <c r="F14821" s="273"/>
      <c r="G14821" s="661"/>
      <c r="H14821" s="662"/>
    </row>
    <row r="14822" spans="1:8" s="240" customFormat="1">
      <c r="A14822" s="270"/>
      <c r="B14822" s="271"/>
      <c r="C14822" s="270"/>
      <c r="D14822" s="272"/>
      <c r="E14822" s="247"/>
      <c r="F14822" s="273"/>
      <c r="G14822" s="661"/>
      <c r="H14822" s="662"/>
    </row>
    <row r="14823" spans="1:8" s="240" customFormat="1">
      <c r="A14823" s="270"/>
      <c r="B14823" s="271"/>
      <c r="C14823" s="270"/>
      <c r="D14823" s="272"/>
      <c r="E14823" s="247"/>
      <c r="F14823" s="273"/>
      <c r="G14823" s="661"/>
      <c r="H14823" s="662"/>
    </row>
    <row r="14824" spans="1:8" s="240" customFormat="1">
      <c r="A14824" s="270"/>
      <c r="B14824" s="271"/>
      <c r="C14824" s="270"/>
      <c r="D14824" s="272"/>
      <c r="E14824" s="247"/>
      <c r="F14824" s="273"/>
      <c r="G14824" s="661"/>
      <c r="H14824" s="662"/>
    </row>
    <row r="14825" spans="1:8" s="240" customFormat="1">
      <c r="A14825" s="270"/>
      <c r="B14825" s="271"/>
      <c r="C14825" s="270"/>
      <c r="D14825" s="272"/>
      <c r="E14825" s="247"/>
      <c r="F14825" s="273"/>
      <c r="G14825" s="661"/>
      <c r="H14825" s="662"/>
    </row>
    <row r="14826" spans="1:8" s="240" customFormat="1">
      <c r="A14826" s="270"/>
      <c r="B14826" s="271"/>
      <c r="C14826" s="270"/>
      <c r="D14826" s="272"/>
      <c r="E14826" s="247"/>
      <c r="F14826" s="273"/>
      <c r="G14826" s="661"/>
      <c r="H14826" s="662"/>
    </row>
    <row r="14827" spans="1:8" s="240" customFormat="1">
      <c r="A14827" s="270"/>
      <c r="B14827" s="271"/>
      <c r="C14827" s="270"/>
      <c r="D14827" s="272"/>
      <c r="E14827" s="247"/>
      <c r="F14827" s="273"/>
      <c r="G14827" s="661"/>
      <c r="H14827" s="662"/>
    </row>
    <row r="14828" spans="1:8" s="240" customFormat="1">
      <c r="A14828" s="270"/>
      <c r="B14828" s="271"/>
      <c r="C14828" s="270"/>
      <c r="D14828" s="272"/>
      <c r="E14828" s="247"/>
      <c r="F14828" s="273"/>
      <c r="G14828" s="661"/>
      <c r="H14828" s="662"/>
    </row>
    <row r="14829" spans="1:8" s="240" customFormat="1">
      <c r="A14829" s="270"/>
      <c r="B14829" s="271"/>
      <c r="C14829" s="270"/>
      <c r="D14829" s="272"/>
      <c r="E14829" s="247"/>
      <c r="F14829" s="273"/>
      <c r="G14829" s="661"/>
      <c r="H14829" s="662"/>
    </row>
    <row r="14830" spans="1:8" s="240" customFormat="1">
      <c r="A14830" s="270"/>
      <c r="B14830" s="271"/>
      <c r="C14830" s="270"/>
      <c r="D14830" s="272"/>
      <c r="E14830" s="247"/>
      <c r="F14830" s="273"/>
      <c r="G14830" s="661"/>
      <c r="H14830" s="662"/>
    </row>
    <row r="14831" spans="1:8" s="240" customFormat="1">
      <c r="A14831" s="270"/>
      <c r="B14831" s="271"/>
      <c r="C14831" s="270"/>
      <c r="D14831" s="272"/>
      <c r="E14831" s="247"/>
      <c r="F14831" s="273"/>
      <c r="G14831" s="661"/>
      <c r="H14831" s="662"/>
    </row>
    <row r="14832" spans="1:8" s="240" customFormat="1">
      <c r="A14832" s="270"/>
      <c r="B14832" s="271"/>
      <c r="C14832" s="270"/>
      <c r="D14832" s="272"/>
      <c r="E14832" s="247"/>
      <c r="F14832" s="273"/>
      <c r="G14832" s="661"/>
      <c r="H14832" s="662"/>
    </row>
    <row r="14833" spans="1:8" s="240" customFormat="1">
      <c r="A14833" s="270"/>
      <c r="B14833" s="271"/>
      <c r="C14833" s="270"/>
      <c r="D14833" s="272"/>
      <c r="E14833" s="247"/>
      <c r="F14833" s="273"/>
      <c r="G14833" s="661"/>
      <c r="H14833" s="662"/>
    </row>
    <row r="14834" spans="1:8" s="240" customFormat="1">
      <c r="A14834" s="270"/>
      <c r="B14834" s="271"/>
      <c r="C14834" s="270"/>
      <c r="D14834" s="272"/>
      <c r="E14834" s="247"/>
      <c r="F14834" s="273"/>
      <c r="G14834" s="661"/>
      <c r="H14834" s="662"/>
    </row>
    <row r="14835" spans="1:8" s="240" customFormat="1">
      <c r="A14835" s="270"/>
      <c r="B14835" s="271"/>
      <c r="C14835" s="270"/>
      <c r="D14835" s="272"/>
      <c r="E14835" s="247"/>
      <c r="F14835" s="273"/>
      <c r="G14835" s="661"/>
      <c r="H14835" s="662"/>
    </row>
    <row r="14836" spans="1:8" s="240" customFormat="1">
      <c r="A14836" s="270"/>
      <c r="B14836" s="271"/>
      <c r="C14836" s="270"/>
      <c r="D14836" s="272"/>
      <c r="E14836" s="247"/>
      <c r="F14836" s="273"/>
      <c r="G14836" s="661"/>
      <c r="H14836" s="662"/>
    </row>
    <row r="14837" spans="1:8" s="240" customFormat="1">
      <c r="A14837" s="270"/>
      <c r="B14837" s="271"/>
      <c r="C14837" s="270"/>
      <c r="D14837" s="272"/>
      <c r="E14837" s="247"/>
      <c r="F14837" s="273"/>
      <c r="G14837" s="661"/>
      <c r="H14837" s="662"/>
    </row>
    <row r="14838" spans="1:8" s="240" customFormat="1">
      <c r="A14838" s="270"/>
      <c r="B14838" s="271"/>
      <c r="C14838" s="270"/>
      <c r="D14838" s="272"/>
      <c r="E14838" s="247"/>
      <c r="F14838" s="273"/>
      <c r="G14838" s="661"/>
      <c r="H14838" s="662"/>
    </row>
    <row r="14839" spans="1:8" s="240" customFormat="1">
      <c r="A14839" s="270"/>
      <c r="B14839" s="271"/>
      <c r="C14839" s="270"/>
      <c r="D14839" s="272"/>
      <c r="E14839" s="247"/>
      <c r="F14839" s="273"/>
      <c r="G14839" s="661"/>
      <c r="H14839" s="662"/>
    </row>
    <row r="14840" spans="1:8" s="240" customFormat="1">
      <c r="A14840" s="270"/>
      <c r="B14840" s="271"/>
      <c r="C14840" s="270"/>
      <c r="D14840" s="272"/>
      <c r="E14840" s="247"/>
      <c r="F14840" s="273"/>
      <c r="G14840" s="661"/>
      <c r="H14840" s="662"/>
    </row>
    <row r="14841" spans="1:8" s="240" customFormat="1">
      <c r="A14841" s="270"/>
      <c r="B14841" s="271"/>
      <c r="C14841" s="270"/>
      <c r="D14841" s="272"/>
      <c r="E14841" s="247"/>
      <c r="F14841" s="273"/>
      <c r="G14841" s="661"/>
      <c r="H14841" s="662"/>
    </row>
    <row r="14842" spans="1:8" s="240" customFormat="1">
      <c r="A14842" s="270"/>
      <c r="B14842" s="271"/>
      <c r="C14842" s="270"/>
      <c r="D14842" s="272"/>
      <c r="E14842" s="247"/>
      <c r="F14842" s="273"/>
      <c r="G14842" s="661"/>
      <c r="H14842" s="662"/>
    </row>
    <row r="14843" spans="1:8" s="240" customFormat="1">
      <c r="A14843" s="270"/>
      <c r="B14843" s="271"/>
      <c r="C14843" s="270"/>
      <c r="D14843" s="272"/>
      <c r="E14843" s="247"/>
      <c r="F14843" s="273"/>
      <c r="G14843" s="661"/>
      <c r="H14843" s="662"/>
    </row>
    <row r="14844" spans="1:8" s="240" customFormat="1">
      <c r="A14844" s="270"/>
      <c r="B14844" s="271"/>
      <c r="C14844" s="270"/>
      <c r="D14844" s="272"/>
      <c r="E14844" s="247"/>
      <c r="F14844" s="273"/>
      <c r="G14844" s="661"/>
      <c r="H14844" s="662"/>
    </row>
    <row r="14845" spans="1:8" s="240" customFormat="1">
      <c r="A14845" s="270"/>
      <c r="B14845" s="271"/>
      <c r="C14845" s="270"/>
      <c r="D14845" s="272"/>
      <c r="E14845" s="247"/>
      <c r="F14845" s="273"/>
      <c r="G14845" s="661"/>
      <c r="H14845" s="662"/>
    </row>
    <row r="14846" spans="1:8" s="240" customFormat="1">
      <c r="A14846" s="270"/>
      <c r="B14846" s="271"/>
      <c r="C14846" s="270"/>
      <c r="D14846" s="272"/>
      <c r="E14846" s="247"/>
      <c r="F14846" s="273"/>
      <c r="G14846" s="661"/>
      <c r="H14846" s="662"/>
    </row>
    <row r="14847" spans="1:8" s="240" customFormat="1">
      <c r="A14847" s="270"/>
      <c r="B14847" s="271"/>
      <c r="C14847" s="270"/>
      <c r="D14847" s="272"/>
      <c r="E14847" s="247"/>
      <c r="F14847" s="273"/>
      <c r="G14847" s="661"/>
      <c r="H14847" s="662"/>
    </row>
    <row r="14848" spans="1:8" s="240" customFormat="1">
      <c r="A14848" s="270"/>
      <c r="B14848" s="271"/>
      <c r="C14848" s="270"/>
      <c r="D14848" s="272"/>
      <c r="E14848" s="247"/>
      <c r="F14848" s="273"/>
      <c r="G14848" s="661"/>
      <c r="H14848" s="662"/>
    </row>
    <row r="14849" spans="1:8" s="240" customFormat="1">
      <c r="A14849" s="270"/>
      <c r="B14849" s="271"/>
      <c r="C14849" s="270"/>
      <c r="D14849" s="272"/>
      <c r="E14849" s="247"/>
      <c r="F14849" s="273"/>
      <c r="G14849" s="661"/>
      <c r="H14849" s="662"/>
    </row>
    <row r="14850" spans="1:8" s="240" customFormat="1">
      <c r="A14850" s="270"/>
      <c r="B14850" s="271"/>
      <c r="C14850" s="270"/>
      <c r="D14850" s="272"/>
      <c r="E14850" s="247"/>
      <c r="F14850" s="273"/>
      <c r="G14850" s="661"/>
      <c r="H14850" s="662"/>
    </row>
    <row r="14851" spans="1:8" s="240" customFormat="1">
      <c r="A14851" s="270"/>
      <c r="B14851" s="271"/>
      <c r="C14851" s="270"/>
      <c r="D14851" s="272"/>
      <c r="E14851" s="247"/>
      <c r="F14851" s="273"/>
      <c r="G14851" s="661"/>
      <c r="H14851" s="662"/>
    </row>
    <row r="14852" spans="1:8" s="240" customFormat="1">
      <c r="A14852" s="270"/>
      <c r="B14852" s="271"/>
      <c r="C14852" s="270"/>
      <c r="D14852" s="272"/>
      <c r="E14852" s="247"/>
      <c r="F14852" s="273"/>
      <c r="G14852" s="661"/>
      <c r="H14852" s="662"/>
    </row>
    <row r="14853" spans="1:8" s="240" customFormat="1">
      <c r="A14853" s="270"/>
      <c r="B14853" s="271"/>
      <c r="C14853" s="270"/>
      <c r="D14853" s="272"/>
      <c r="E14853" s="247"/>
      <c r="F14853" s="273"/>
      <c r="G14853" s="661"/>
      <c r="H14853" s="662"/>
    </row>
    <row r="14854" spans="1:8" s="240" customFormat="1">
      <c r="A14854" s="270"/>
      <c r="B14854" s="271"/>
      <c r="C14854" s="270"/>
      <c r="D14854" s="272"/>
      <c r="E14854" s="247"/>
      <c r="F14854" s="273"/>
      <c r="G14854" s="661"/>
      <c r="H14854" s="662"/>
    </row>
    <row r="14855" spans="1:8" s="240" customFormat="1">
      <c r="A14855" s="270"/>
      <c r="B14855" s="271"/>
      <c r="C14855" s="270"/>
      <c r="D14855" s="272"/>
      <c r="E14855" s="247"/>
      <c r="F14855" s="273"/>
      <c r="G14855" s="661"/>
      <c r="H14855" s="662"/>
    </row>
    <row r="14856" spans="1:8" s="240" customFormat="1">
      <c r="A14856" s="270"/>
      <c r="B14856" s="271"/>
      <c r="C14856" s="270"/>
      <c r="D14856" s="272"/>
      <c r="E14856" s="247"/>
      <c r="F14856" s="273"/>
      <c r="G14856" s="661"/>
      <c r="H14856" s="662"/>
    </row>
    <row r="14857" spans="1:8" s="240" customFormat="1">
      <c r="A14857" s="270"/>
      <c r="B14857" s="271"/>
      <c r="C14857" s="270"/>
      <c r="D14857" s="272"/>
      <c r="E14857" s="247"/>
      <c r="F14857" s="273"/>
      <c r="G14857" s="661"/>
      <c r="H14857" s="662"/>
    </row>
    <row r="14858" spans="1:8" s="240" customFormat="1">
      <c r="A14858" s="270"/>
      <c r="B14858" s="271"/>
      <c r="C14858" s="270"/>
      <c r="D14858" s="272"/>
      <c r="E14858" s="247"/>
      <c r="F14858" s="273"/>
      <c r="G14858" s="661"/>
      <c r="H14858" s="662"/>
    </row>
    <row r="14859" spans="1:8" s="240" customFormat="1">
      <c r="A14859" s="270"/>
      <c r="B14859" s="271"/>
      <c r="C14859" s="270"/>
      <c r="D14859" s="272"/>
      <c r="E14859" s="247"/>
      <c r="F14859" s="273"/>
      <c r="G14859" s="661"/>
      <c r="H14859" s="662"/>
    </row>
    <row r="14860" spans="1:8" s="240" customFormat="1">
      <c r="A14860" s="270"/>
      <c r="B14860" s="271"/>
      <c r="C14860" s="270"/>
      <c r="D14860" s="272"/>
      <c r="E14860" s="247"/>
      <c r="F14860" s="273"/>
      <c r="G14860" s="661"/>
      <c r="H14860" s="662"/>
    </row>
    <row r="14861" spans="1:8" s="240" customFormat="1">
      <c r="A14861" s="270"/>
      <c r="B14861" s="271"/>
      <c r="C14861" s="270"/>
      <c r="D14861" s="272"/>
      <c r="E14861" s="247"/>
      <c r="F14861" s="273"/>
      <c r="G14861" s="661"/>
      <c r="H14861" s="662"/>
    </row>
    <row r="14862" spans="1:8" s="240" customFormat="1">
      <c r="A14862" s="270"/>
      <c r="B14862" s="271"/>
      <c r="C14862" s="270"/>
      <c r="D14862" s="272"/>
      <c r="E14862" s="247"/>
      <c r="F14862" s="273"/>
      <c r="G14862" s="661"/>
      <c r="H14862" s="662"/>
    </row>
    <row r="14863" spans="1:8" s="240" customFormat="1">
      <c r="A14863" s="270"/>
      <c r="B14863" s="271"/>
      <c r="C14863" s="270"/>
      <c r="D14863" s="272"/>
      <c r="E14863" s="247"/>
      <c r="F14863" s="273"/>
      <c r="G14863" s="661"/>
      <c r="H14863" s="662"/>
    </row>
    <row r="14864" spans="1:8" s="240" customFormat="1">
      <c r="A14864" s="270"/>
      <c r="B14864" s="271"/>
      <c r="C14864" s="270"/>
      <c r="D14864" s="272"/>
      <c r="E14864" s="247"/>
      <c r="F14864" s="273"/>
      <c r="G14864" s="661"/>
      <c r="H14864" s="662"/>
    </row>
    <row r="14865" spans="1:8" s="240" customFormat="1">
      <c r="A14865" s="270"/>
      <c r="B14865" s="271"/>
      <c r="C14865" s="270"/>
      <c r="D14865" s="272"/>
      <c r="E14865" s="247"/>
      <c r="F14865" s="273"/>
      <c r="G14865" s="661"/>
      <c r="H14865" s="662"/>
    </row>
    <row r="14866" spans="1:8" s="240" customFormat="1">
      <c r="A14866" s="270"/>
      <c r="B14866" s="271"/>
      <c r="C14866" s="270"/>
      <c r="D14866" s="272"/>
      <c r="E14866" s="247"/>
      <c r="F14866" s="273"/>
      <c r="G14866" s="661"/>
      <c r="H14866" s="662"/>
    </row>
    <row r="14867" spans="1:8" s="240" customFormat="1">
      <c r="A14867" s="270"/>
      <c r="B14867" s="271"/>
      <c r="C14867" s="270"/>
      <c r="D14867" s="272"/>
      <c r="E14867" s="247"/>
      <c r="F14867" s="273"/>
      <c r="G14867" s="661"/>
      <c r="H14867" s="662"/>
    </row>
    <row r="14868" spans="1:8" s="240" customFormat="1">
      <c r="A14868" s="270"/>
      <c r="B14868" s="271"/>
      <c r="C14868" s="270"/>
      <c r="D14868" s="272"/>
      <c r="E14868" s="247"/>
      <c r="F14868" s="273"/>
      <c r="G14868" s="661"/>
      <c r="H14868" s="662"/>
    </row>
    <row r="14869" spans="1:8" s="240" customFormat="1">
      <c r="A14869" s="270"/>
      <c r="B14869" s="271"/>
      <c r="C14869" s="270"/>
      <c r="D14869" s="272"/>
      <c r="E14869" s="247"/>
      <c r="F14869" s="273"/>
      <c r="G14869" s="661"/>
      <c r="H14869" s="662"/>
    </row>
    <row r="14870" spans="1:8" s="240" customFormat="1">
      <c r="A14870" s="270"/>
      <c r="B14870" s="271"/>
      <c r="C14870" s="270"/>
      <c r="D14870" s="272"/>
      <c r="E14870" s="247"/>
      <c r="F14870" s="273"/>
      <c r="G14870" s="661"/>
      <c r="H14870" s="662"/>
    </row>
    <row r="14871" spans="1:8" s="240" customFormat="1">
      <c r="A14871" s="270"/>
      <c r="B14871" s="271"/>
      <c r="C14871" s="270"/>
      <c r="D14871" s="272"/>
      <c r="E14871" s="247"/>
      <c r="F14871" s="273"/>
      <c r="G14871" s="661"/>
      <c r="H14871" s="662"/>
    </row>
    <row r="14872" spans="1:8" s="240" customFormat="1">
      <c r="A14872" s="270"/>
      <c r="B14872" s="271"/>
      <c r="C14872" s="270"/>
      <c r="D14872" s="272"/>
      <c r="E14872" s="247"/>
      <c r="F14872" s="273"/>
      <c r="G14872" s="661"/>
      <c r="H14872" s="662"/>
    </row>
    <row r="14873" spans="1:8" s="240" customFormat="1">
      <c r="A14873" s="270"/>
      <c r="B14873" s="271"/>
      <c r="C14873" s="270"/>
      <c r="D14873" s="272"/>
      <c r="E14873" s="247"/>
      <c r="F14873" s="273"/>
      <c r="G14873" s="661"/>
      <c r="H14873" s="662"/>
    </row>
    <row r="14874" spans="1:8" s="240" customFormat="1">
      <c r="A14874" s="270"/>
      <c r="B14874" s="271"/>
      <c r="C14874" s="270"/>
      <c r="D14874" s="272"/>
      <c r="E14874" s="247"/>
      <c r="F14874" s="273"/>
      <c r="G14874" s="661"/>
      <c r="H14874" s="662"/>
    </row>
    <row r="14875" spans="1:8" s="240" customFormat="1">
      <c r="A14875" s="270"/>
      <c r="B14875" s="271"/>
      <c r="C14875" s="270"/>
      <c r="D14875" s="272"/>
      <c r="E14875" s="247"/>
      <c r="F14875" s="273"/>
      <c r="G14875" s="661"/>
      <c r="H14875" s="662"/>
    </row>
    <row r="14876" spans="1:8" s="240" customFormat="1">
      <c r="A14876" s="270"/>
      <c r="B14876" s="271"/>
      <c r="C14876" s="270"/>
      <c r="D14876" s="272"/>
      <c r="E14876" s="247"/>
      <c r="F14876" s="273"/>
      <c r="G14876" s="661"/>
      <c r="H14876" s="662"/>
    </row>
    <row r="14877" spans="1:8" s="240" customFormat="1">
      <c r="A14877" s="270"/>
      <c r="B14877" s="271"/>
      <c r="C14877" s="270"/>
      <c r="D14877" s="272"/>
      <c r="E14877" s="247"/>
      <c r="F14877" s="273"/>
      <c r="G14877" s="661"/>
      <c r="H14877" s="662"/>
    </row>
    <row r="14878" spans="1:8" s="240" customFormat="1">
      <c r="A14878" s="270"/>
      <c r="B14878" s="271"/>
      <c r="C14878" s="270"/>
      <c r="D14878" s="272"/>
      <c r="E14878" s="247"/>
      <c r="F14878" s="273"/>
      <c r="G14878" s="661"/>
      <c r="H14878" s="662"/>
    </row>
    <row r="14879" spans="1:8" s="240" customFormat="1">
      <c r="A14879" s="270"/>
      <c r="B14879" s="271"/>
      <c r="C14879" s="270"/>
      <c r="D14879" s="272"/>
      <c r="E14879" s="247"/>
      <c r="F14879" s="273"/>
      <c r="G14879" s="661"/>
      <c r="H14879" s="662"/>
    </row>
    <row r="14880" spans="1:8" s="240" customFormat="1">
      <c r="A14880" s="270"/>
      <c r="B14880" s="271"/>
      <c r="C14880" s="270"/>
      <c r="D14880" s="272"/>
      <c r="E14880" s="247"/>
      <c r="F14880" s="273"/>
      <c r="G14880" s="661"/>
      <c r="H14880" s="662"/>
    </row>
    <row r="14881" spans="1:8" s="240" customFormat="1">
      <c r="A14881" s="270"/>
      <c r="B14881" s="271"/>
      <c r="C14881" s="270"/>
      <c r="D14881" s="272"/>
      <c r="E14881" s="247"/>
      <c r="F14881" s="273"/>
      <c r="G14881" s="661"/>
      <c r="H14881" s="662"/>
    </row>
    <row r="14882" spans="1:8" s="240" customFormat="1">
      <c r="A14882" s="270"/>
      <c r="B14882" s="271"/>
      <c r="C14882" s="270"/>
      <c r="D14882" s="272"/>
      <c r="E14882" s="247"/>
      <c r="F14882" s="273"/>
      <c r="G14882" s="661"/>
      <c r="H14882" s="662"/>
    </row>
    <row r="14883" spans="1:8" s="240" customFormat="1">
      <c r="A14883" s="270"/>
      <c r="B14883" s="271"/>
      <c r="C14883" s="270"/>
      <c r="D14883" s="272"/>
      <c r="E14883" s="247"/>
      <c r="F14883" s="273"/>
      <c r="G14883" s="661"/>
      <c r="H14883" s="662"/>
    </row>
    <row r="14884" spans="1:8" s="240" customFormat="1">
      <c r="A14884" s="270"/>
      <c r="B14884" s="271"/>
      <c r="C14884" s="270"/>
      <c r="D14884" s="272"/>
      <c r="E14884" s="247"/>
      <c r="F14884" s="273"/>
      <c r="G14884" s="661"/>
      <c r="H14884" s="662"/>
    </row>
    <row r="14885" spans="1:8" s="240" customFormat="1">
      <c r="A14885" s="270"/>
      <c r="B14885" s="271"/>
      <c r="C14885" s="270"/>
      <c r="D14885" s="272"/>
      <c r="E14885" s="247"/>
      <c r="F14885" s="273"/>
      <c r="G14885" s="661"/>
      <c r="H14885" s="662"/>
    </row>
    <row r="14886" spans="1:8" s="240" customFormat="1">
      <c r="A14886" s="270"/>
      <c r="B14886" s="271"/>
      <c r="C14886" s="270"/>
      <c r="D14886" s="272"/>
      <c r="E14886" s="247"/>
      <c r="F14886" s="273"/>
      <c r="G14886" s="661"/>
      <c r="H14886" s="662"/>
    </row>
    <row r="14887" spans="1:8" s="240" customFormat="1">
      <c r="A14887" s="270"/>
      <c r="B14887" s="271"/>
      <c r="C14887" s="270"/>
      <c r="D14887" s="272"/>
      <c r="E14887" s="247"/>
      <c r="F14887" s="273"/>
      <c r="G14887" s="661"/>
      <c r="H14887" s="662"/>
    </row>
    <row r="14888" spans="1:8" s="240" customFormat="1">
      <c r="A14888" s="270"/>
      <c r="B14888" s="271"/>
      <c r="C14888" s="270"/>
      <c r="D14888" s="272"/>
      <c r="E14888" s="247"/>
      <c r="F14888" s="273"/>
      <c r="G14888" s="661"/>
      <c r="H14888" s="662"/>
    </row>
    <row r="14889" spans="1:8" s="240" customFormat="1">
      <c r="A14889" s="270"/>
      <c r="B14889" s="271"/>
      <c r="C14889" s="270"/>
      <c r="D14889" s="272"/>
      <c r="E14889" s="247"/>
      <c r="F14889" s="273"/>
      <c r="G14889" s="661"/>
      <c r="H14889" s="662"/>
    </row>
    <row r="14890" spans="1:8" s="240" customFormat="1">
      <c r="A14890" s="270"/>
      <c r="B14890" s="271"/>
      <c r="C14890" s="270"/>
      <c r="D14890" s="272"/>
      <c r="E14890" s="247"/>
      <c r="F14890" s="273"/>
      <c r="G14890" s="661"/>
      <c r="H14890" s="662"/>
    </row>
    <row r="14891" spans="1:8" s="240" customFormat="1">
      <c r="A14891" s="270"/>
      <c r="B14891" s="271"/>
      <c r="C14891" s="270"/>
      <c r="D14891" s="272"/>
      <c r="E14891" s="247"/>
      <c r="F14891" s="273"/>
      <c r="G14891" s="661"/>
      <c r="H14891" s="662"/>
    </row>
    <row r="14892" spans="1:8" s="240" customFormat="1">
      <c r="A14892" s="270"/>
      <c r="B14892" s="271"/>
      <c r="C14892" s="270"/>
      <c r="D14892" s="272"/>
      <c r="E14892" s="247"/>
      <c r="F14892" s="273"/>
      <c r="G14892" s="661"/>
      <c r="H14892" s="662"/>
    </row>
    <row r="14893" spans="1:8" s="240" customFormat="1">
      <c r="A14893" s="270"/>
      <c r="B14893" s="271"/>
      <c r="C14893" s="270"/>
      <c r="D14893" s="272"/>
      <c r="E14893" s="247"/>
      <c r="F14893" s="273"/>
      <c r="G14893" s="661"/>
      <c r="H14893" s="662"/>
    </row>
    <row r="14894" spans="1:8" s="240" customFormat="1">
      <c r="A14894" s="270"/>
      <c r="B14894" s="271"/>
      <c r="C14894" s="270"/>
      <c r="D14894" s="272"/>
      <c r="E14894" s="247"/>
      <c r="F14894" s="273"/>
      <c r="G14894" s="661"/>
      <c r="H14894" s="662"/>
    </row>
    <row r="14895" spans="1:8" s="240" customFormat="1">
      <c r="A14895" s="270"/>
      <c r="B14895" s="271"/>
      <c r="C14895" s="270"/>
      <c r="D14895" s="272"/>
      <c r="E14895" s="247"/>
      <c r="F14895" s="273"/>
      <c r="G14895" s="661"/>
      <c r="H14895" s="662"/>
    </row>
    <row r="14896" spans="1:8" s="240" customFormat="1">
      <c r="A14896" s="270"/>
      <c r="B14896" s="271"/>
      <c r="C14896" s="270"/>
      <c r="D14896" s="272"/>
      <c r="E14896" s="247"/>
      <c r="F14896" s="273"/>
      <c r="G14896" s="661"/>
      <c r="H14896" s="662"/>
    </row>
    <row r="14897" spans="1:8" s="240" customFormat="1">
      <c r="A14897" s="270"/>
      <c r="B14897" s="271"/>
      <c r="C14897" s="270"/>
      <c r="D14897" s="272"/>
      <c r="E14897" s="247"/>
      <c r="F14897" s="273"/>
      <c r="G14897" s="661"/>
      <c r="H14897" s="662"/>
    </row>
    <row r="14898" spans="1:8" s="240" customFormat="1">
      <c r="A14898" s="270"/>
      <c r="B14898" s="271"/>
      <c r="C14898" s="270"/>
      <c r="D14898" s="272"/>
      <c r="E14898" s="247"/>
      <c r="F14898" s="273"/>
      <c r="G14898" s="661"/>
      <c r="H14898" s="662"/>
    </row>
    <row r="14899" spans="1:8" s="240" customFormat="1">
      <c r="A14899" s="270"/>
      <c r="B14899" s="271"/>
      <c r="C14899" s="270"/>
      <c r="D14899" s="272"/>
      <c r="E14899" s="247"/>
      <c r="F14899" s="273"/>
      <c r="G14899" s="661"/>
      <c r="H14899" s="662"/>
    </row>
    <row r="14900" spans="1:8" s="240" customFormat="1">
      <c r="A14900" s="270"/>
      <c r="B14900" s="271"/>
      <c r="C14900" s="270"/>
      <c r="D14900" s="272"/>
      <c r="E14900" s="247"/>
      <c r="F14900" s="273"/>
      <c r="G14900" s="661"/>
      <c r="H14900" s="662"/>
    </row>
    <row r="14901" spans="1:8" s="240" customFormat="1">
      <c r="A14901" s="270"/>
      <c r="B14901" s="271"/>
      <c r="C14901" s="270"/>
      <c r="D14901" s="272"/>
      <c r="E14901" s="247"/>
      <c r="F14901" s="273"/>
      <c r="G14901" s="661"/>
      <c r="H14901" s="662"/>
    </row>
    <row r="14902" spans="1:8" s="240" customFormat="1">
      <c r="A14902" s="270"/>
      <c r="B14902" s="271"/>
      <c r="C14902" s="270"/>
      <c r="D14902" s="272"/>
      <c r="E14902" s="247"/>
      <c r="F14902" s="273"/>
      <c r="G14902" s="661"/>
      <c r="H14902" s="662"/>
    </row>
    <row r="14903" spans="1:8" s="240" customFormat="1">
      <c r="A14903" s="270"/>
      <c r="B14903" s="271"/>
      <c r="C14903" s="270"/>
      <c r="D14903" s="272"/>
      <c r="E14903" s="247"/>
      <c r="F14903" s="273"/>
      <c r="G14903" s="661"/>
      <c r="H14903" s="662"/>
    </row>
    <row r="14904" spans="1:8" s="240" customFormat="1">
      <c r="A14904" s="270"/>
      <c r="B14904" s="271"/>
      <c r="C14904" s="270"/>
      <c r="D14904" s="272"/>
      <c r="E14904" s="247"/>
      <c r="F14904" s="273"/>
      <c r="G14904" s="661"/>
      <c r="H14904" s="662"/>
    </row>
    <row r="14905" spans="1:8" s="240" customFormat="1">
      <c r="A14905" s="270"/>
      <c r="B14905" s="271"/>
      <c r="C14905" s="270"/>
      <c r="D14905" s="272"/>
      <c r="E14905" s="247"/>
      <c r="F14905" s="273"/>
      <c r="G14905" s="661"/>
      <c r="H14905" s="662"/>
    </row>
    <row r="14906" spans="1:8" s="240" customFormat="1">
      <c r="A14906" s="270"/>
      <c r="B14906" s="271"/>
      <c r="C14906" s="270"/>
      <c r="D14906" s="272"/>
      <c r="E14906" s="247"/>
      <c r="F14906" s="273"/>
      <c r="G14906" s="661"/>
      <c r="H14906" s="662"/>
    </row>
    <row r="14907" spans="1:8" s="240" customFormat="1">
      <c r="A14907" s="270"/>
      <c r="B14907" s="271"/>
      <c r="C14907" s="270"/>
      <c r="D14907" s="272"/>
      <c r="E14907" s="247"/>
      <c r="F14907" s="273"/>
      <c r="G14907" s="661"/>
      <c r="H14907" s="662"/>
    </row>
    <row r="14908" spans="1:8" s="240" customFormat="1">
      <c r="A14908" s="270"/>
      <c r="B14908" s="271"/>
      <c r="C14908" s="270"/>
      <c r="D14908" s="272"/>
      <c r="E14908" s="247"/>
      <c r="F14908" s="273"/>
      <c r="G14908" s="661"/>
      <c r="H14908" s="662"/>
    </row>
    <row r="14909" spans="1:8" s="240" customFormat="1">
      <c r="A14909" s="270"/>
      <c r="B14909" s="271"/>
      <c r="C14909" s="270"/>
      <c r="D14909" s="272"/>
      <c r="E14909" s="247"/>
      <c r="F14909" s="273"/>
      <c r="G14909" s="661"/>
      <c r="H14909" s="662"/>
    </row>
    <row r="14910" spans="1:8" s="240" customFormat="1">
      <c r="A14910" s="270"/>
      <c r="B14910" s="271"/>
      <c r="C14910" s="270"/>
      <c r="D14910" s="272"/>
      <c r="E14910" s="247"/>
      <c r="F14910" s="273"/>
      <c r="G14910" s="661"/>
      <c r="H14910" s="662"/>
    </row>
    <row r="14911" spans="1:8" s="240" customFormat="1">
      <c r="A14911" s="270"/>
      <c r="B14911" s="271"/>
      <c r="C14911" s="270"/>
      <c r="D14911" s="272"/>
      <c r="E14911" s="247"/>
      <c r="F14911" s="273"/>
      <c r="G14911" s="661"/>
      <c r="H14911" s="662"/>
    </row>
    <row r="14912" spans="1:8" s="240" customFormat="1">
      <c r="A14912" s="270"/>
      <c r="B14912" s="271"/>
      <c r="C14912" s="270"/>
      <c r="D14912" s="272"/>
      <c r="E14912" s="247"/>
      <c r="F14912" s="273"/>
      <c r="G14912" s="661"/>
      <c r="H14912" s="662"/>
    </row>
    <row r="14913" spans="1:8" s="240" customFormat="1">
      <c r="A14913" s="270"/>
      <c r="B14913" s="271"/>
      <c r="C14913" s="270"/>
      <c r="D14913" s="272"/>
      <c r="E14913" s="247"/>
      <c r="F14913" s="273"/>
      <c r="G14913" s="661"/>
      <c r="H14913" s="662"/>
    </row>
    <row r="14914" spans="1:8" s="240" customFormat="1">
      <c r="A14914" s="270"/>
      <c r="B14914" s="271"/>
      <c r="C14914" s="270"/>
      <c r="D14914" s="272"/>
      <c r="E14914" s="247"/>
      <c r="F14914" s="273"/>
      <c r="G14914" s="661"/>
      <c r="H14914" s="662"/>
    </row>
    <row r="14915" spans="1:8" s="240" customFormat="1">
      <c r="A14915" s="270"/>
      <c r="B14915" s="271"/>
      <c r="C14915" s="270"/>
      <c r="D14915" s="272"/>
      <c r="E14915" s="247"/>
      <c r="F14915" s="273"/>
      <c r="G14915" s="661"/>
      <c r="H14915" s="662"/>
    </row>
    <row r="14916" spans="1:8" s="240" customFormat="1">
      <c r="A14916" s="270"/>
      <c r="B14916" s="271"/>
      <c r="C14916" s="270"/>
      <c r="D14916" s="272"/>
      <c r="E14916" s="247"/>
      <c r="F14916" s="273"/>
      <c r="G14916" s="661"/>
      <c r="H14916" s="662"/>
    </row>
    <row r="14917" spans="1:8" s="240" customFormat="1">
      <c r="A14917" s="270"/>
      <c r="B14917" s="271"/>
      <c r="C14917" s="270"/>
      <c r="D14917" s="272"/>
      <c r="E14917" s="247"/>
      <c r="F14917" s="273"/>
      <c r="G14917" s="661"/>
      <c r="H14917" s="662"/>
    </row>
    <row r="14918" spans="1:8" s="240" customFormat="1">
      <c r="A14918" s="270"/>
      <c r="B14918" s="271"/>
      <c r="C14918" s="270"/>
      <c r="D14918" s="272"/>
      <c r="E14918" s="247"/>
      <c r="F14918" s="273"/>
      <c r="G14918" s="661"/>
      <c r="H14918" s="662"/>
    </row>
    <row r="14919" spans="1:8" s="240" customFormat="1">
      <c r="A14919" s="270"/>
      <c r="B14919" s="271"/>
      <c r="C14919" s="270"/>
      <c r="D14919" s="272"/>
      <c r="E14919" s="247"/>
      <c r="F14919" s="273"/>
      <c r="G14919" s="661"/>
      <c r="H14919" s="662"/>
    </row>
    <row r="14920" spans="1:8" s="240" customFormat="1">
      <c r="A14920" s="270"/>
      <c r="B14920" s="271"/>
      <c r="C14920" s="270"/>
      <c r="D14920" s="272"/>
      <c r="E14920" s="247"/>
      <c r="F14920" s="273"/>
      <c r="G14920" s="661"/>
      <c r="H14920" s="662"/>
    </row>
    <row r="14921" spans="1:8" s="240" customFormat="1">
      <c r="A14921" s="270"/>
      <c r="B14921" s="271"/>
      <c r="C14921" s="270"/>
      <c r="D14921" s="272"/>
      <c r="E14921" s="247"/>
      <c r="F14921" s="273"/>
      <c r="G14921" s="661"/>
      <c r="H14921" s="662"/>
    </row>
    <row r="14922" spans="1:8" s="240" customFormat="1">
      <c r="A14922" s="270"/>
      <c r="B14922" s="271"/>
      <c r="C14922" s="270"/>
      <c r="D14922" s="272"/>
      <c r="E14922" s="247"/>
      <c r="F14922" s="273"/>
      <c r="G14922" s="661"/>
      <c r="H14922" s="662"/>
    </row>
    <row r="14923" spans="1:8" s="240" customFormat="1">
      <c r="A14923" s="270"/>
      <c r="B14923" s="271"/>
      <c r="C14923" s="270"/>
      <c r="D14923" s="272"/>
      <c r="E14923" s="247"/>
      <c r="F14923" s="273"/>
      <c r="G14923" s="661"/>
      <c r="H14923" s="662"/>
    </row>
    <row r="14924" spans="1:8" s="240" customFormat="1">
      <c r="A14924" s="270"/>
      <c r="B14924" s="271"/>
      <c r="C14924" s="270"/>
      <c r="D14924" s="272"/>
      <c r="E14924" s="247"/>
      <c r="F14924" s="273"/>
      <c r="G14924" s="661"/>
      <c r="H14924" s="662"/>
    </row>
    <row r="14925" spans="1:8" s="240" customFormat="1">
      <c r="A14925" s="270"/>
      <c r="B14925" s="271"/>
      <c r="C14925" s="270"/>
      <c r="D14925" s="272"/>
      <c r="E14925" s="247"/>
      <c r="F14925" s="273"/>
      <c r="G14925" s="661"/>
      <c r="H14925" s="662"/>
    </row>
    <row r="14926" spans="1:8" s="240" customFormat="1">
      <c r="A14926" s="270"/>
      <c r="B14926" s="271"/>
      <c r="C14926" s="270"/>
      <c r="D14926" s="272"/>
      <c r="E14926" s="247"/>
      <c r="F14926" s="273"/>
      <c r="G14926" s="661"/>
      <c r="H14926" s="662"/>
    </row>
    <row r="14927" spans="1:8" s="240" customFormat="1">
      <c r="A14927" s="270"/>
      <c r="B14927" s="271"/>
      <c r="C14927" s="270"/>
      <c r="D14927" s="272"/>
      <c r="E14927" s="247"/>
      <c r="F14927" s="273"/>
      <c r="G14927" s="661"/>
      <c r="H14927" s="662"/>
    </row>
    <row r="14928" spans="1:8" s="240" customFormat="1">
      <c r="A14928" s="270"/>
      <c r="B14928" s="271"/>
      <c r="C14928" s="270"/>
      <c r="D14928" s="272"/>
      <c r="E14928" s="247"/>
      <c r="F14928" s="273"/>
      <c r="G14928" s="661"/>
      <c r="H14928" s="662"/>
    </row>
    <row r="14929" spans="1:8" s="240" customFormat="1">
      <c r="A14929" s="270"/>
      <c r="B14929" s="271"/>
      <c r="C14929" s="270"/>
      <c r="D14929" s="272"/>
      <c r="E14929" s="247"/>
      <c r="F14929" s="273"/>
      <c r="G14929" s="661"/>
      <c r="H14929" s="662"/>
    </row>
    <row r="14930" spans="1:8" s="240" customFormat="1">
      <c r="A14930" s="270"/>
      <c r="B14930" s="271"/>
      <c r="C14930" s="270"/>
      <c r="D14930" s="272"/>
      <c r="E14930" s="247"/>
      <c r="F14930" s="273"/>
      <c r="G14930" s="661"/>
      <c r="H14930" s="662"/>
    </row>
    <row r="14931" spans="1:8" s="240" customFormat="1">
      <c r="A14931" s="270"/>
      <c r="B14931" s="271"/>
      <c r="C14931" s="270"/>
      <c r="D14931" s="272"/>
      <c r="E14931" s="247"/>
      <c r="F14931" s="273"/>
      <c r="G14931" s="661"/>
      <c r="H14931" s="662"/>
    </row>
    <row r="14932" spans="1:8" s="240" customFormat="1">
      <c r="A14932" s="270"/>
      <c r="B14932" s="271"/>
      <c r="C14932" s="270"/>
      <c r="D14932" s="272"/>
      <c r="E14932" s="247"/>
      <c r="F14932" s="273"/>
      <c r="G14932" s="661"/>
      <c r="H14932" s="662"/>
    </row>
    <row r="14933" spans="1:8" s="240" customFormat="1">
      <c r="A14933" s="270"/>
      <c r="B14933" s="271"/>
      <c r="C14933" s="270"/>
      <c r="D14933" s="272"/>
      <c r="E14933" s="247"/>
      <c r="F14933" s="273"/>
      <c r="G14933" s="661"/>
      <c r="H14933" s="662"/>
    </row>
    <row r="14934" spans="1:8" s="240" customFormat="1">
      <c r="A14934" s="270"/>
      <c r="B14934" s="271"/>
      <c r="C14934" s="270"/>
      <c r="D14934" s="272"/>
      <c r="E14934" s="247"/>
      <c r="F14934" s="273"/>
      <c r="G14934" s="661"/>
      <c r="H14934" s="662"/>
    </row>
    <row r="14935" spans="1:8" s="240" customFormat="1">
      <c r="A14935" s="270"/>
      <c r="B14935" s="271"/>
      <c r="C14935" s="270"/>
      <c r="D14935" s="272"/>
      <c r="E14935" s="247"/>
      <c r="F14935" s="273"/>
      <c r="G14935" s="661"/>
      <c r="H14935" s="662"/>
    </row>
    <row r="14936" spans="1:8" s="240" customFormat="1">
      <c r="A14936" s="270"/>
      <c r="B14936" s="271"/>
      <c r="C14936" s="270"/>
      <c r="D14936" s="272"/>
      <c r="E14936" s="247"/>
      <c r="F14936" s="273"/>
      <c r="G14936" s="661"/>
      <c r="H14936" s="662"/>
    </row>
    <row r="14937" spans="1:8" s="240" customFormat="1">
      <c r="A14937" s="270"/>
      <c r="B14937" s="271"/>
      <c r="C14937" s="270"/>
      <c r="D14937" s="272"/>
      <c r="E14937" s="247"/>
      <c r="F14937" s="273"/>
      <c r="G14937" s="661"/>
      <c r="H14937" s="662"/>
    </row>
    <row r="14938" spans="1:8" s="240" customFormat="1">
      <c r="A14938" s="270"/>
      <c r="B14938" s="271"/>
      <c r="C14938" s="270"/>
      <c r="D14938" s="272"/>
      <c r="E14938" s="247"/>
      <c r="F14938" s="273"/>
      <c r="G14938" s="661"/>
      <c r="H14938" s="662"/>
    </row>
    <row r="14939" spans="1:8" s="240" customFormat="1">
      <c r="A14939" s="270"/>
      <c r="B14939" s="271"/>
      <c r="C14939" s="270"/>
      <c r="D14939" s="272"/>
      <c r="E14939" s="247"/>
      <c r="F14939" s="273"/>
      <c r="G14939" s="661"/>
      <c r="H14939" s="662"/>
    </row>
    <row r="14940" spans="1:8" s="240" customFormat="1">
      <c r="A14940" s="270"/>
      <c r="B14940" s="271"/>
      <c r="C14940" s="270"/>
      <c r="D14940" s="272"/>
      <c r="E14940" s="247"/>
      <c r="F14940" s="273"/>
      <c r="G14940" s="661"/>
      <c r="H14940" s="662"/>
    </row>
    <row r="14941" spans="1:8" s="240" customFormat="1">
      <c r="A14941" s="270"/>
      <c r="B14941" s="271"/>
      <c r="C14941" s="270"/>
      <c r="D14941" s="272"/>
      <c r="E14941" s="247"/>
      <c r="F14941" s="273"/>
      <c r="G14941" s="661"/>
      <c r="H14941" s="662"/>
    </row>
    <row r="14942" spans="1:8" s="240" customFormat="1">
      <c r="A14942" s="270"/>
      <c r="B14942" s="271"/>
      <c r="C14942" s="270"/>
      <c r="D14942" s="272"/>
      <c r="E14942" s="247"/>
      <c r="F14942" s="273"/>
      <c r="G14942" s="661"/>
      <c r="H14942" s="662"/>
    </row>
    <row r="14943" spans="1:8" s="240" customFormat="1">
      <c r="A14943" s="270"/>
      <c r="B14943" s="271"/>
      <c r="C14943" s="270"/>
      <c r="D14943" s="272"/>
      <c r="E14943" s="247"/>
      <c r="F14943" s="273"/>
      <c r="G14943" s="661"/>
      <c r="H14943" s="662"/>
    </row>
    <row r="14944" spans="1:8" s="240" customFormat="1">
      <c r="A14944" s="270"/>
      <c r="B14944" s="271"/>
      <c r="C14944" s="270"/>
      <c r="D14944" s="272"/>
      <c r="E14944" s="247"/>
      <c r="F14944" s="273"/>
      <c r="G14944" s="661"/>
      <c r="H14944" s="662"/>
    </row>
    <row r="14945" spans="1:8" s="240" customFormat="1">
      <c r="A14945" s="270"/>
      <c r="B14945" s="271"/>
      <c r="C14945" s="270"/>
      <c r="D14945" s="272"/>
      <c r="E14945" s="247"/>
      <c r="F14945" s="273"/>
      <c r="G14945" s="661"/>
      <c r="H14945" s="662"/>
    </row>
    <row r="14946" spans="1:8" s="240" customFormat="1">
      <c r="A14946" s="270"/>
      <c r="B14946" s="271"/>
      <c r="C14946" s="270"/>
      <c r="D14946" s="272"/>
      <c r="E14946" s="247"/>
      <c r="F14946" s="273"/>
      <c r="G14946" s="661"/>
      <c r="H14946" s="662"/>
    </row>
    <row r="14947" spans="1:8" s="240" customFormat="1">
      <c r="A14947" s="270"/>
      <c r="B14947" s="271"/>
      <c r="C14947" s="270"/>
      <c r="D14947" s="272"/>
      <c r="E14947" s="247"/>
      <c r="F14947" s="273"/>
      <c r="G14947" s="661"/>
      <c r="H14947" s="662"/>
    </row>
    <row r="14948" spans="1:8" s="240" customFormat="1">
      <c r="A14948" s="270"/>
      <c r="B14948" s="271"/>
      <c r="C14948" s="270"/>
      <c r="D14948" s="272"/>
      <c r="E14948" s="247"/>
      <c r="F14948" s="273"/>
      <c r="G14948" s="661"/>
      <c r="H14948" s="662"/>
    </row>
    <row r="14949" spans="1:8" s="240" customFormat="1">
      <c r="A14949" s="270"/>
      <c r="B14949" s="271"/>
      <c r="C14949" s="270"/>
      <c r="D14949" s="272"/>
      <c r="E14949" s="247"/>
      <c r="F14949" s="273"/>
      <c r="G14949" s="661"/>
      <c r="H14949" s="662"/>
    </row>
    <row r="14950" spans="1:8" s="240" customFormat="1">
      <c r="A14950" s="270"/>
      <c r="B14950" s="271"/>
      <c r="C14950" s="270"/>
      <c r="D14950" s="272"/>
      <c r="E14950" s="247"/>
      <c r="F14950" s="273"/>
      <c r="G14950" s="661"/>
      <c r="H14950" s="662"/>
    </row>
    <row r="14951" spans="1:8" s="240" customFormat="1">
      <c r="A14951" s="270"/>
      <c r="B14951" s="271"/>
      <c r="C14951" s="270"/>
      <c r="D14951" s="272"/>
      <c r="E14951" s="247"/>
      <c r="F14951" s="273"/>
      <c r="G14951" s="661"/>
      <c r="H14951" s="662"/>
    </row>
    <row r="14952" spans="1:8" s="240" customFormat="1">
      <c r="A14952" s="270"/>
      <c r="B14952" s="271"/>
      <c r="C14952" s="270"/>
      <c r="D14952" s="272"/>
      <c r="E14952" s="247"/>
      <c r="F14952" s="273"/>
      <c r="G14952" s="661"/>
      <c r="H14952" s="662"/>
    </row>
    <row r="14953" spans="1:8" s="240" customFormat="1">
      <c r="A14953" s="270"/>
      <c r="B14953" s="271"/>
      <c r="C14953" s="270"/>
      <c r="D14953" s="272"/>
      <c r="E14953" s="247"/>
      <c r="F14953" s="273"/>
      <c r="G14953" s="661"/>
      <c r="H14953" s="662"/>
    </row>
    <row r="14954" spans="1:8" s="240" customFormat="1">
      <c r="A14954" s="270"/>
      <c r="B14954" s="271"/>
      <c r="C14954" s="270"/>
      <c r="D14954" s="272"/>
      <c r="E14954" s="247"/>
      <c r="F14954" s="273"/>
      <c r="G14954" s="661"/>
      <c r="H14954" s="662"/>
    </row>
    <row r="14955" spans="1:8" s="240" customFormat="1">
      <c r="A14955" s="270"/>
      <c r="B14955" s="271"/>
      <c r="C14955" s="270"/>
      <c r="D14955" s="272"/>
      <c r="E14955" s="247"/>
      <c r="F14955" s="273"/>
      <c r="G14955" s="661"/>
      <c r="H14955" s="662"/>
    </row>
    <row r="14956" spans="1:8" s="240" customFormat="1">
      <c r="A14956" s="270"/>
      <c r="B14956" s="271"/>
      <c r="C14956" s="270"/>
      <c r="D14956" s="272"/>
      <c r="E14956" s="247"/>
      <c r="F14956" s="273"/>
      <c r="G14956" s="661"/>
      <c r="H14956" s="662"/>
    </row>
    <row r="14957" spans="1:8" s="240" customFormat="1">
      <c r="A14957" s="270"/>
      <c r="B14957" s="271"/>
      <c r="C14957" s="270"/>
      <c r="D14957" s="272"/>
      <c r="E14957" s="247"/>
      <c r="F14957" s="273"/>
      <c r="G14957" s="661"/>
      <c r="H14957" s="662"/>
    </row>
    <row r="14958" spans="1:8" s="240" customFormat="1">
      <c r="A14958" s="270"/>
      <c r="B14958" s="271"/>
      <c r="C14958" s="270"/>
      <c r="D14958" s="272"/>
      <c r="E14958" s="247"/>
      <c r="F14958" s="273"/>
      <c r="G14958" s="661"/>
      <c r="H14958" s="662"/>
    </row>
    <row r="14959" spans="1:8" s="240" customFormat="1">
      <c r="A14959" s="270"/>
      <c r="B14959" s="271"/>
      <c r="C14959" s="270"/>
      <c r="D14959" s="272"/>
      <c r="E14959" s="247"/>
      <c r="F14959" s="273"/>
      <c r="G14959" s="661"/>
      <c r="H14959" s="662"/>
    </row>
    <row r="14960" spans="1:8" s="240" customFormat="1">
      <c r="A14960" s="270"/>
      <c r="B14960" s="271"/>
      <c r="C14960" s="270"/>
      <c r="D14960" s="272"/>
      <c r="E14960" s="247"/>
      <c r="F14960" s="273"/>
      <c r="G14960" s="661"/>
      <c r="H14960" s="662"/>
    </row>
    <row r="14961" spans="1:8" s="240" customFormat="1">
      <c r="A14961" s="270"/>
      <c r="B14961" s="271"/>
      <c r="C14961" s="270"/>
      <c r="D14961" s="272"/>
      <c r="E14961" s="247"/>
      <c r="F14961" s="273"/>
      <c r="G14961" s="661"/>
      <c r="H14961" s="662"/>
    </row>
    <row r="14962" spans="1:8" s="240" customFormat="1">
      <c r="A14962" s="270"/>
      <c r="B14962" s="271"/>
      <c r="C14962" s="270"/>
      <c r="D14962" s="272"/>
      <c r="E14962" s="247"/>
      <c r="F14962" s="273"/>
      <c r="G14962" s="661"/>
      <c r="H14962" s="662"/>
    </row>
    <row r="14963" spans="1:8" s="240" customFormat="1">
      <c r="A14963" s="270"/>
      <c r="B14963" s="271"/>
      <c r="C14963" s="270"/>
      <c r="D14963" s="272"/>
      <c r="E14963" s="247"/>
      <c r="F14963" s="273"/>
      <c r="G14963" s="661"/>
      <c r="H14963" s="662"/>
    </row>
    <row r="14964" spans="1:8" s="240" customFormat="1">
      <c r="A14964" s="270"/>
      <c r="B14964" s="271"/>
      <c r="C14964" s="270"/>
      <c r="D14964" s="272"/>
      <c r="E14964" s="247"/>
      <c r="F14964" s="273"/>
      <c r="G14964" s="661"/>
      <c r="H14964" s="662"/>
    </row>
    <row r="14965" spans="1:8" s="240" customFormat="1">
      <c r="A14965" s="270"/>
      <c r="B14965" s="271"/>
      <c r="C14965" s="270"/>
      <c r="D14965" s="272"/>
      <c r="E14965" s="247"/>
      <c r="F14965" s="273"/>
      <c r="G14965" s="661"/>
      <c r="H14965" s="662"/>
    </row>
    <row r="14966" spans="1:8" s="240" customFormat="1">
      <c r="A14966" s="270"/>
      <c r="B14966" s="271"/>
      <c r="C14966" s="270"/>
      <c r="D14966" s="272"/>
      <c r="E14966" s="247"/>
      <c r="F14966" s="273"/>
      <c r="G14966" s="661"/>
      <c r="H14966" s="662"/>
    </row>
    <row r="14967" spans="1:8" s="240" customFormat="1">
      <c r="A14967" s="270"/>
      <c r="B14967" s="271"/>
      <c r="C14967" s="270"/>
      <c r="D14967" s="272"/>
      <c r="E14967" s="247"/>
      <c r="F14967" s="273"/>
      <c r="G14967" s="661"/>
      <c r="H14967" s="662"/>
    </row>
    <row r="14968" spans="1:8" s="240" customFormat="1">
      <c r="A14968" s="270"/>
      <c r="B14968" s="271"/>
      <c r="C14968" s="270"/>
      <c r="D14968" s="272"/>
      <c r="E14968" s="247"/>
      <c r="F14968" s="273"/>
      <c r="G14968" s="661"/>
      <c r="H14968" s="662"/>
    </row>
    <row r="14969" spans="1:8" s="240" customFormat="1">
      <c r="A14969" s="270"/>
      <c r="B14969" s="271"/>
      <c r="C14969" s="270"/>
      <c r="D14969" s="272"/>
      <c r="E14969" s="247"/>
      <c r="F14969" s="273"/>
      <c r="G14969" s="661"/>
      <c r="H14969" s="662"/>
    </row>
    <row r="14970" spans="1:8" s="240" customFormat="1">
      <c r="A14970" s="270"/>
      <c r="B14970" s="271"/>
      <c r="C14970" s="270"/>
      <c r="D14970" s="272"/>
      <c r="E14970" s="247"/>
      <c r="F14970" s="273"/>
      <c r="G14970" s="661"/>
      <c r="H14970" s="662"/>
    </row>
    <row r="14971" spans="1:8" s="240" customFormat="1">
      <c r="A14971" s="270"/>
      <c r="B14971" s="271"/>
      <c r="C14971" s="270"/>
      <c r="D14971" s="272"/>
      <c r="E14971" s="247"/>
      <c r="F14971" s="273"/>
      <c r="G14971" s="661"/>
      <c r="H14971" s="662"/>
    </row>
    <row r="14972" spans="1:8" s="240" customFormat="1">
      <c r="A14972" s="270"/>
      <c r="B14972" s="271"/>
      <c r="C14972" s="270"/>
      <c r="D14972" s="272"/>
      <c r="E14972" s="247"/>
      <c r="F14972" s="273"/>
      <c r="G14972" s="661"/>
      <c r="H14972" s="662"/>
    </row>
    <row r="14973" spans="1:8" s="240" customFormat="1">
      <c r="A14973" s="270"/>
      <c r="B14973" s="271"/>
      <c r="C14973" s="270"/>
      <c r="D14973" s="272"/>
      <c r="E14973" s="247"/>
      <c r="F14973" s="273"/>
      <c r="G14973" s="661"/>
      <c r="H14973" s="662"/>
    </row>
    <row r="14974" spans="1:8" s="240" customFormat="1">
      <c r="A14974" s="270"/>
      <c r="B14974" s="271"/>
      <c r="C14974" s="270"/>
      <c r="D14974" s="272"/>
      <c r="E14974" s="247"/>
      <c r="F14974" s="273"/>
      <c r="G14974" s="661"/>
      <c r="H14974" s="662"/>
    </row>
    <row r="14975" spans="1:8" s="240" customFormat="1">
      <c r="A14975" s="270"/>
      <c r="B14975" s="271"/>
      <c r="C14975" s="270"/>
      <c r="D14975" s="272"/>
      <c r="E14975" s="247"/>
      <c r="F14975" s="273"/>
      <c r="G14975" s="661"/>
      <c r="H14975" s="662"/>
    </row>
    <row r="14976" spans="1:8" s="240" customFormat="1">
      <c r="A14976" s="270"/>
      <c r="B14976" s="271"/>
      <c r="C14976" s="270"/>
      <c r="D14976" s="272"/>
      <c r="E14976" s="247"/>
      <c r="F14976" s="273"/>
      <c r="G14976" s="661"/>
      <c r="H14976" s="662"/>
    </row>
    <row r="14977" spans="1:8" s="240" customFormat="1">
      <c r="A14977" s="270"/>
      <c r="B14977" s="271"/>
      <c r="C14977" s="270"/>
      <c r="D14977" s="272"/>
      <c r="E14977" s="247"/>
      <c r="F14977" s="273"/>
      <c r="G14977" s="661"/>
      <c r="H14977" s="662"/>
    </row>
    <row r="14978" spans="1:8" s="240" customFormat="1">
      <c r="A14978" s="270"/>
      <c r="B14978" s="271"/>
      <c r="C14978" s="270"/>
      <c r="D14978" s="272"/>
      <c r="E14978" s="247"/>
      <c r="F14978" s="273"/>
      <c r="G14978" s="661"/>
      <c r="H14978" s="662"/>
    </row>
    <row r="14979" spans="1:8" s="240" customFormat="1">
      <c r="A14979" s="270"/>
      <c r="B14979" s="271"/>
      <c r="C14979" s="270"/>
      <c r="D14979" s="272"/>
      <c r="E14979" s="247"/>
      <c r="F14979" s="273"/>
      <c r="G14979" s="661"/>
      <c r="H14979" s="662"/>
    </row>
    <row r="14980" spans="1:8" s="240" customFormat="1">
      <c r="A14980" s="270"/>
      <c r="B14980" s="271"/>
      <c r="C14980" s="270"/>
      <c r="D14980" s="272"/>
      <c r="E14980" s="247"/>
      <c r="F14980" s="273"/>
      <c r="G14980" s="661"/>
      <c r="H14980" s="662"/>
    </row>
    <row r="14981" spans="1:8" s="240" customFormat="1">
      <c r="A14981" s="270"/>
      <c r="B14981" s="271"/>
      <c r="C14981" s="270"/>
      <c r="D14981" s="272"/>
      <c r="E14981" s="247"/>
      <c r="F14981" s="273"/>
      <c r="G14981" s="661"/>
      <c r="H14981" s="662"/>
    </row>
    <row r="14982" spans="1:8" s="240" customFormat="1">
      <c r="A14982" s="270"/>
      <c r="B14982" s="271"/>
      <c r="C14982" s="270"/>
      <c r="D14982" s="272"/>
      <c r="E14982" s="247"/>
      <c r="F14982" s="273"/>
      <c r="G14982" s="661"/>
      <c r="H14982" s="662"/>
    </row>
    <row r="14983" spans="1:8" s="240" customFormat="1">
      <c r="A14983" s="270"/>
      <c r="B14983" s="271"/>
      <c r="C14983" s="270"/>
      <c r="D14983" s="272"/>
      <c r="E14983" s="247"/>
      <c r="F14983" s="273"/>
      <c r="G14983" s="661"/>
      <c r="H14983" s="662"/>
    </row>
    <row r="14984" spans="1:8" s="240" customFormat="1">
      <c r="A14984" s="270"/>
      <c r="B14984" s="271"/>
      <c r="C14984" s="270"/>
      <c r="D14984" s="272"/>
      <c r="E14984" s="247"/>
      <c r="F14984" s="273"/>
      <c r="G14984" s="661"/>
      <c r="H14984" s="662"/>
    </row>
    <row r="14985" spans="1:8" s="240" customFormat="1">
      <c r="A14985" s="270"/>
      <c r="B14985" s="271"/>
      <c r="C14985" s="270"/>
      <c r="D14985" s="272"/>
      <c r="E14985" s="247"/>
      <c r="F14985" s="273"/>
      <c r="G14985" s="661"/>
      <c r="H14985" s="662"/>
    </row>
    <row r="14986" spans="1:8" s="240" customFormat="1">
      <c r="A14986" s="270"/>
      <c r="B14986" s="271"/>
      <c r="C14986" s="270"/>
      <c r="D14986" s="272"/>
      <c r="E14986" s="247"/>
      <c r="F14986" s="273"/>
      <c r="G14986" s="661"/>
      <c r="H14986" s="662"/>
    </row>
    <row r="14987" spans="1:8" s="240" customFormat="1">
      <c r="A14987" s="270"/>
      <c r="B14987" s="271"/>
      <c r="C14987" s="270"/>
      <c r="D14987" s="272"/>
      <c r="E14987" s="247"/>
      <c r="F14987" s="273"/>
      <c r="G14987" s="661"/>
      <c r="H14987" s="662"/>
    </row>
    <row r="14988" spans="1:8" s="240" customFormat="1">
      <c r="A14988" s="270"/>
      <c r="B14988" s="271"/>
      <c r="C14988" s="270"/>
      <c r="D14988" s="272"/>
      <c r="E14988" s="247"/>
      <c r="F14988" s="273"/>
      <c r="G14988" s="661"/>
      <c r="H14988" s="662"/>
    </row>
    <row r="14989" spans="1:8" s="240" customFormat="1">
      <c r="A14989" s="270"/>
      <c r="B14989" s="271"/>
      <c r="C14989" s="270"/>
      <c r="D14989" s="272"/>
      <c r="E14989" s="247"/>
      <c r="F14989" s="273"/>
      <c r="G14989" s="661"/>
      <c r="H14989" s="662"/>
    </row>
    <row r="14990" spans="1:8" s="240" customFormat="1">
      <c r="A14990" s="270"/>
      <c r="B14990" s="271"/>
      <c r="C14990" s="270"/>
      <c r="D14990" s="272"/>
      <c r="E14990" s="247"/>
      <c r="F14990" s="273"/>
      <c r="G14990" s="661"/>
      <c r="H14990" s="662"/>
    </row>
    <row r="14991" spans="1:8" s="240" customFormat="1">
      <c r="A14991" s="270"/>
      <c r="B14991" s="271"/>
      <c r="C14991" s="270"/>
      <c r="D14991" s="272"/>
      <c r="E14991" s="247"/>
      <c r="F14991" s="273"/>
      <c r="G14991" s="661"/>
      <c r="H14991" s="662"/>
    </row>
    <row r="14992" spans="1:8" s="240" customFormat="1">
      <c r="A14992" s="270"/>
      <c r="B14992" s="271"/>
      <c r="C14992" s="270"/>
      <c r="D14992" s="272"/>
      <c r="E14992" s="247"/>
      <c r="F14992" s="273"/>
      <c r="G14992" s="661"/>
      <c r="H14992" s="662"/>
    </row>
    <row r="14993" spans="1:8" s="240" customFormat="1">
      <c r="A14993" s="270"/>
      <c r="B14993" s="271"/>
      <c r="C14993" s="270"/>
      <c r="D14993" s="272"/>
      <c r="E14993" s="247"/>
      <c r="F14993" s="273"/>
      <c r="G14993" s="661"/>
      <c r="H14993" s="662"/>
    </row>
    <row r="14994" spans="1:8" s="240" customFormat="1">
      <c r="A14994" s="270"/>
      <c r="B14994" s="271"/>
      <c r="C14994" s="270"/>
      <c r="D14994" s="272"/>
      <c r="E14994" s="247"/>
      <c r="F14994" s="273"/>
      <c r="G14994" s="661"/>
      <c r="H14994" s="662"/>
    </row>
    <row r="14995" spans="1:8" s="240" customFormat="1">
      <c r="A14995" s="270"/>
      <c r="B14995" s="271"/>
      <c r="C14995" s="270"/>
      <c r="D14995" s="272"/>
      <c r="E14995" s="247"/>
      <c r="F14995" s="273"/>
      <c r="G14995" s="661"/>
      <c r="H14995" s="662"/>
    </row>
    <row r="14996" spans="1:8" s="240" customFormat="1">
      <c r="A14996" s="270"/>
      <c r="B14996" s="271"/>
      <c r="C14996" s="270"/>
      <c r="D14996" s="272"/>
      <c r="E14996" s="247"/>
      <c r="F14996" s="273"/>
      <c r="G14996" s="661"/>
      <c r="H14996" s="662"/>
    </row>
    <row r="14997" spans="1:8" s="240" customFormat="1">
      <c r="A14997" s="270"/>
      <c r="B14997" s="271"/>
      <c r="C14997" s="270"/>
      <c r="D14997" s="272"/>
      <c r="E14997" s="247"/>
      <c r="F14997" s="273"/>
      <c r="G14997" s="661"/>
      <c r="H14997" s="662"/>
    </row>
    <row r="14998" spans="1:8" s="240" customFormat="1">
      <c r="A14998" s="270"/>
      <c r="B14998" s="271"/>
      <c r="C14998" s="270"/>
      <c r="D14998" s="272"/>
      <c r="E14998" s="247"/>
      <c r="F14998" s="273"/>
      <c r="G14998" s="661"/>
      <c r="H14998" s="662"/>
    </row>
    <row r="14999" spans="1:8" s="240" customFormat="1">
      <c r="A14999" s="270"/>
      <c r="B14999" s="271"/>
      <c r="C14999" s="270"/>
      <c r="D14999" s="272"/>
      <c r="E14999" s="247"/>
      <c r="F14999" s="273"/>
      <c r="G14999" s="661"/>
      <c r="H14999" s="662"/>
    </row>
    <row r="15000" spans="1:8" s="240" customFormat="1">
      <c r="A15000" s="270"/>
      <c r="B15000" s="271"/>
      <c r="C15000" s="270"/>
      <c r="D15000" s="272"/>
      <c r="E15000" s="247"/>
      <c r="F15000" s="273"/>
      <c r="G15000" s="661"/>
      <c r="H15000" s="662"/>
    </row>
    <row r="15001" spans="1:8" s="240" customFormat="1">
      <c r="A15001" s="270"/>
      <c r="B15001" s="271"/>
      <c r="C15001" s="270"/>
      <c r="D15001" s="272"/>
      <c r="E15001" s="247"/>
      <c r="F15001" s="273"/>
      <c r="G15001" s="661"/>
      <c r="H15001" s="662"/>
    </row>
    <row r="15002" spans="1:8" s="240" customFormat="1">
      <c r="A15002" s="270"/>
      <c r="B15002" s="271"/>
      <c r="C15002" s="270"/>
      <c r="D15002" s="272"/>
      <c r="E15002" s="247"/>
      <c r="F15002" s="273"/>
      <c r="G15002" s="661"/>
      <c r="H15002" s="662"/>
    </row>
    <row r="15003" spans="1:8" s="240" customFormat="1">
      <c r="A15003" s="270"/>
      <c r="B15003" s="271"/>
      <c r="C15003" s="270"/>
      <c r="D15003" s="272"/>
      <c r="E15003" s="247"/>
      <c r="F15003" s="273"/>
      <c r="G15003" s="661"/>
      <c r="H15003" s="662"/>
    </row>
    <row r="15004" spans="1:8" s="240" customFormat="1">
      <c r="A15004" s="270"/>
      <c r="B15004" s="271"/>
      <c r="C15004" s="270"/>
      <c r="D15004" s="272"/>
      <c r="E15004" s="247"/>
      <c r="F15004" s="273"/>
      <c r="G15004" s="661"/>
      <c r="H15004" s="662"/>
    </row>
    <row r="15005" spans="1:8" s="240" customFormat="1">
      <c r="A15005" s="270"/>
      <c r="B15005" s="271"/>
      <c r="C15005" s="270"/>
      <c r="D15005" s="272"/>
      <c r="E15005" s="247"/>
      <c r="F15005" s="273"/>
      <c r="G15005" s="661"/>
      <c r="H15005" s="662"/>
    </row>
    <row r="15006" spans="1:8" s="240" customFormat="1">
      <c r="A15006" s="270"/>
      <c r="B15006" s="271"/>
      <c r="C15006" s="270"/>
      <c r="D15006" s="272"/>
      <c r="E15006" s="247"/>
      <c r="F15006" s="273"/>
      <c r="G15006" s="661"/>
      <c r="H15006" s="662"/>
    </row>
    <row r="15007" spans="1:8" s="240" customFormat="1">
      <c r="A15007" s="270"/>
      <c r="B15007" s="271"/>
      <c r="C15007" s="270"/>
      <c r="D15007" s="272"/>
      <c r="E15007" s="247"/>
      <c r="F15007" s="273"/>
      <c r="G15007" s="661"/>
      <c r="H15007" s="662"/>
    </row>
    <row r="15008" spans="1:8" s="240" customFormat="1">
      <c r="A15008" s="270"/>
      <c r="B15008" s="271"/>
      <c r="C15008" s="270"/>
      <c r="D15008" s="272"/>
      <c r="E15008" s="247"/>
      <c r="F15008" s="273"/>
      <c r="G15008" s="661"/>
      <c r="H15008" s="662"/>
    </row>
    <row r="15009" spans="1:8" s="240" customFormat="1">
      <c r="A15009" s="270"/>
      <c r="B15009" s="271"/>
      <c r="C15009" s="270"/>
      <c r="D15009" s="272"/>
      <c r="E15009" s="247"/>
      <c r="F15009" s="273"/>
      <c r="G15009" s="661"/>
      <c r="H15009" s="662"/>
    </row>
    <row r="15010" spans="1:8" s="240" customFormat="1">
      <c r="A15010" s="270"/>
      <c r="B15010" s="271"/>
      <c r="C15010" s="270"/>
      <c r="D15010" s="272"/>
      <c r="E15010" s="247"/>
      <c r="F15010" s="273"/>
      <c r="G15010" s="661"/>
      <c r="H15010" s="662"/>
    </row>
    <row r="15011" spans="1:8" s="240" customFormat="1">
      <c r="A15011" s="270"/>
      <c r="B15011" s="271"/>
      <c r="C15011" s="270"/>
      <c r="D15011" s="272"/>
      <c r="E15011" s="247"/>
      <c r="F15011" s="273"/>
      <c r="G15011" s="661"/>
      <c r="H15011" s="662"/>
    </row>
    <row r="15012" spans="1:8" s="240" customFormat="1">
      <c r="A15012" s="270"/>
      <c r="B15012" s="271"/>
      <c r="C15012" s="270"/>
      <c r="D15012" s="272"/>
      <c r="E15012" s="247"/>
      <c r="F15012" s="273"/>
      <c r="G15012" s="661"/>
      <c r="H15012" s="662"/>
    </row>
    <row r="15013" spans="1:8" s="240" customFormat="1">
      <c r="A15013" s="270"/>
      <c r="B15013" s="271"/>
      <c r="C15013" s="270"/>
      <c r="D15013" s="272"/>
      <c r="E15013" s="247"/>
      <c r="F15013" s="273"/>
      <c r="G15013" s="661"/>
      <c r="H15013" s="662"/>
    </row>
    <row r="15014" spans="1:8" s="240" customFormat="1">
      <c r="A15014" s="270"/>
      <c r="B15014" s="271"/>
      <c r="C15014" s="270"/>
      <c r="D15014" s="272"/>
      <c r="E15014" s="247"/>
      <c r="F15014" s="273"/>
      <c r="G15014" s="661"/>
      <c r="H15014" s="662"/>
    </row>
    <row r="15015" spans="1:8" s="240" customFormat="1">
      <c r="A15015" s="270"/>
      <c r="B15015" s="271"/>
      <c r="C15015" s="270"/>
      <c r="D15015" s="272"/>
      <c r="E15015" s="247"/>
      <c r="F15015" s="273"/>
      <c r="G15015" s="661"/>
      <c r="H15015" s="662"/>
    </row>
    <row r="15016" spans="1:8" s="240" customFormat="1">
      <c r="A15016" s="270"/>
      <c r="B15016" s="271"/>
      <c r="C15016" s="270"/>
      <c r="D15016" s="272"/>
      <c r="E15016" s="247"/>
      <c r="F15016" s="273"/>
      <c r="G15016" s="661"/>
      <c r="H15016" s="662"/>
    </row>
    <row r="15017" spans="1:8" s="240" customFormat="1">
      <c r="A15017" s="270"/>
      <c r="B15017" s="271"/>
      <c r="C15017" s="270"/>
      <c r="D15017" s="272"/>
      <c r="E15017" s="247"/>
      <c r="F15017" s="273"/>
      <c r="G15017" s="661"/>
      <c r="H15017" s="662"/>
    </row>
    <row r="15018" spans="1:8" s="240" customFormat="1">
      <c r="A15018" s="270"/>
      <c r="B15018" s="271"/>
      <c r="C15018" s="270"/>
      <c r="D15018" s="272"/>
      <c r="E15018" s="247"/>
      <c r="F15018" s="273"/>
      <c r="G15018" s="661"/>
      <c r="H15018" s="662"/>
    </row>
    <row r="15019" spans="1:8" s="240" customFormat="1">
      <c r="A15019" s="270"/>
      <c r="B15019" s="271"/>
      <c r="C15019" s="270"/>
      <c r="D15019" s="272"/>
      <c r="E15019" s="247"/>
      <c r="F15019" s="273"/>
      <c r="G15019" s="661"/>
      <c r="H15019" s="662"/>
    </row>
    <row r="15020" spans="1:8" s="240" customFormat="1">
      <c r="A15020" s="270"/>
      <c r="B15020" s="271"/>
      <c r="C15020" s="270"/>
      <c r="D15020" s="272"/>
      <c r="E15020" s="247"/>
      <c r="F15020" s="273"/>
      <c r="G15020" s="661"/>
      <c r="H15020" s="662"/>
    </row>
    <row r="15021" spans="1:8" s="240" customFormat="1">
      <c r="A15021" s="270"/>
      <c r="B15021" s="271"/>
      <c r="C15021" s="270"/>
      <c r="D15021" s="272"/>
      <c r="E15021" s="247"/>
      <c r="F15021" s="273"/>
      <c r="G15021" s="661"/>
      <c r="H15021" s="662"/>
    </row>
    <row r="15022" spans="1:8" s="240" customFormat="1">
      <c r="A15022" s="270"/>
      <c r="B15022" s="271"/>
      <c r="C15022" s="270"/>
      <c r="D15022" s="272"/>
      <c r="E15022" s="247"/>
      <c r="F15022" s="273"/>
      <c r="G15022" s="661"/>
      <c r="H15022" s="662"/>
    </row>
    <row r="15023" spans="1:8" s="240" customFormat="1">
      <c r="A15023" s="270"/>
      <c r="B15023" s="271"/>
      <c r="C15023" s="270"/>
      <c r="D15023" s="272"/>
      <c r="E15023" s="247"/>
      <c r="F15023" s="273"/>
      <c r="G15023" s="661"/>
      <c r="H15023" s="662"/>
    </row>
    <row r="15024" spans="1:8" s="240" customFormat="1">
      <c r="A15024" s="270"/>
      <c r="B15024" s="271"/>
      <c r="C15024" s="270"/>
      <c r="D15024" s="272"/>
      <c r="E15024" s="247"/>
      <c r="F15024" s="273"/>
      <c r="G15024" s="661"/>
      <c r="H15024" s="662"/>
    </row>
    <row r="15025" spans="1:8" s="240" customFormat="1">
      <c r="A15025" s="270"/>
      <c r="B15025" s="271"/>
      <c r="C15025" s="270"/>
      <c r="D15025" s="272"/>
      <c r="E15025" s="247"/>
      <c r="F15025" s="273"/>
      <c r="G15025" s="661"/>
      <c r="H15025" s="662"/>
    </row>
    <row r="15026" spans="1:8" s="240" customFormat="1">
      <c r="A15026" s="270"/>
      <c r="B15026" s="271"/>
      <c r="C15026" s="270"/>
      <c r="D15026" s="272"/>
      <c r="E15026" s="247"/>
      <c r="F15026" s="273"/>
      <c r="G15026" s="661"/>
      <c r="H15026" s="662"/>
    </row>
    <row r="15027" spans="1:8" s="240" customFormat="1">
      <c r="A15027" s="270"/>
      <c r="B15027" s="271"/>
      <c r="C15027" s="270"/>
      <c r="D15027" s="272"/>
      <c r="E15027" s="247"/>
      <c r="F15027" s="273"/>
      <c r="G15027" s="661"/>
      <c r="H15027" s="662"/>
    </row>
    <row r="15028" spans="1:8" s="240" customFormat="1">
      <c r="A15028" s="270"/>
      <c r="B15028" s="271"/>
      <c r="C15028" s="270"/>
      <c r="D15028" s="272"/>
      <c r="E15028" s="247"/>
      <c r="F15028" s="273"/>
      <c r="G15028" s="661"/>
      <c r="H15028" s="662"/>
    </row>
    <row r="15029" spans="1:8" s="240" customFormat="1">
      <c r="A15029" s="270"/>
      <c r="B15029" s="271"/>
      <c r="C15029" s="270"/>
      <c r="D15029" s="272"/>
      <c r="E15029" s="247"/>
      <c r="F15029" s="273"/>
      <c r="G15029" s="661"/>
      <c r="H15029" s="662"/>
    </row>
    <row r="15030" spans="1:8" s="240" customFormat="1">
      <c r="A15030" s="270"/>
      <c r="B15030" s="271"/>
      <c r="C15030" s="270"/>
      <c r="D15030" s="272"/>
      <c r="E15030" s="247"/>
      <c r="F15030" s="273"/>
      <c r="G15030" s="661"/>
      <c r="H15030" s="662"/>
    </row>
    <row r="15031" spans="1:8" s="240" customFormat="1">
      <c r="A15031" s="270"/>
      <c r="B15031" s="271"/>
      <c r="C15031" s="270"/>
      <c r="D15031" s="272"/>
      <c r="E15031" s="247"/>
      <c r="F15031" s="273"/>
      <c r="G15031" s="661"/>
      <c r="H15031" s="662"/>
    </row>
    <row r="15032" spans="1:8" s="240" customFormat="1">
      <c r="A15032" s="270"/>
      <c r="B15032" s="271"/>
      <c r="C15032" s="270"/>
      <c r="D15032" s="272"/>
      <c r="E15032" s="247"/>
      <c r="F15032" s="273"/>
      <c r="G15032" s="661"/>
      <c r="H15032" s="662"/>
    </row>
    <row r="15033" spans="1:8" s="240" customFormat="1">
      <c r="A15033" s="270"/>
      <c r="B15033" s="271"/>
      <c r="C15033" s="270"/>
      <c r="D15033" s="272"/>
      <c r="E15033" s="247"/>
      <c r="F15033" s="273"/>
      <c r="G15033" s="661"/>
      <c r="H15033" s="662"/>
    </row>
    <row r="15034" spans="1:8" s="240" customFormat="1">
      <c r="A15034" s="270"/>
      <c r="B15034" s="271"/>
      <c r="C15034" s="270"/>
      <c r="D15034" s="272"/>
      <c r="E15034" s="247"/>
      <c r="F15034" s="273"/>
      <c r="G15034" s="661"/>
      <c r="H15034" s="662"/>
    </row>
    <row r="15035" spans="1:8" s="240" customFormat="1">
      <c r="A15035" s="270"/>
      <c r="B15035" s="271"/>
      <c r="C15035" s="270"/>
      <c r="D15035" s="272"/>
      <c r="E15035" s="247"/>
      <c r="F15035" s="273"/>
      <c r="G15035" s="661"/>
      <c r="H15035" s="662"/>
    </row>
    <row r="15036" spans="1:8" s="240" customFormat="1">
      <c r="A15036" s="270"/>
      <c r="B15036" s="271"/>
      <c r="C15036" s="270"/>
      <c r="D15036" s="272"/>
      <c r="E15036" s="247"/>
      <c r="F15036" s="273"/>
      <c r="G15036" s="661"/>
      <c r="H15036" s="662"/>
    </row>
    <row r="15037" spans="1:8" s="240" customFormat="1">
      <c r="A15037" s="270"/>
      <c r="B15037" s="271"/>
      <c r="C15037" s="270"/>
      <c r="D15037" s="272"/>
      <c r="E15037" s="247"/>
      <c r="F15037" s="273"/>
      <c r="G15037" s="661"/>
      <c r="H15037" s="662"/>
    </row>
    <row r="15038" spans="1:8" s="240" customFormat="1">
      <c r="A15038" s="270"/>
      <c r="B15038" s="271"/>
      <c r="C15038" s="270"/>
      <c r="D15038" s="272"/>
      <c r="E15038" s="247"/>
      <c r="F15038" s="273"/>
      <c r="G15038" s="661"/>
      <c r="H15038" s="662"/>
    </row>
    <row r="15039" spans="1:8" s="240" customFormat="1">
      <c r="A15039" s="270"/>
      <c r="B15039" s="271"/>
      <c r="C15039" s="270"/>
      <c r="D15039" s="272"/>
      <c r="E15039" s="247"/>
      <c r="F15039" s="273"/>
      <c r="G15039" s="661"/>
      <c r="H15039" s="662"/>
    </row>
    <row r="15040" spans="1:8" s="240" customFormat="1">
      <c r="A15040" s="270"/>
      <c r="B15040" s="271"/>
      <c r="C15040" s="270"/>
      <c r="D15040" s="272"/>
      <c r="E15040" s="247"/>
      <c r="F15040" s="273"/>
      <c r="G15040" s="661"/>
      <c r="H15040" s="662"/>
    </row>
    <row r="15041" spans="1:8" s="240" customFormat="1">
      <c r="A15041" s="270"/>
      <c r="B15041" s="271"/>
      <c r="C15041" s="270"/>
      <c r="D15041" s="272"/>
      <c r="E15041" s="247"/>
      <c r="F15041" s="273"/>
      <c r="G15041" s="661"/>
      <c r="H15041" s="662"/>
    </row>
    <row r="15042" spans="1:8" s="240" customFormat="1">
      <c r="A15042" s="270"/>
      <c r="B15042" s="271"/>
      <c r="C15042" s="270"/>
      <c r="D15042" s="272"/>
      <c r="E15042" s="247"/>
      <c r="F15042" s="273"/>
      <c r="G15042" s="661"/>
      <c r="H15042" s="662"/>
    </row>
    <row r="15043" spans="1:8" s="240" customFormat="1">
      <c r="A15043" s="270"/>
      <c r="B15043" s="271"/>
      <c r="C15043" s="270"/>
      <c r="D15043" s="272"/>
      <c r="E15043" s="247"/>
      <c r="F15043" s="273"/>
      <c r="G15043" s="661"/>
      <c r="H15043" s="662"/>
    </row>
    <row r="15044" spans="1:8" s="240" customFormat="1">
      <c r="A15044" s="270"/>
      <c r="B15044" s="271"/>
      <c r="C15044" s="270"/>
      <c r="D15044" s="272"/>
      <c r="E15044" s="247"/>
      <c r="F15044" s="273"/>
      <c r="G15044" s="661"/>
      <c r="H15044" s="662"/>
    </row>
    <row r="15045" spans="1:8" s="240" customFormat="1">
      <c r="A15045" s="270"/>
      <c r="B15045" s="271"/>
      <c r="C15045" s="270"/>
      <c r="D15045" s="272"/>
      <c r="E15045" s="247"/>
      <c r="F15045" s="273"/>
      <c r="G15045" s="661"/>
      <c r="H15045" s="662"/>
    </row>
    <row r="15046" spans="1:8" s="240" customFormat="1">
      <c r="A15046" s="270"/>
      <c r="B15046" s="271"/>
      <c r="C15046" s="270"/>
      <c r="D15046" s="272"/>
      <c r="E15046" s="247"/>
      <c r="F15046" s="273"/>
      <c r="G15046" s="661"/>
      <c r="H15046" s="662"/>
    </row>
    <row r="15047" spans="1:8" s="240" customFormat="1">
      <c r="A15047" s="270"/>
      <c r="B15047" s="271"/>
      <c r="C15047" s="270"/>
      <c r="D15047" s="272"/>
      <c r="E15047" s="247"/>
      <c r="F15047" s="273"/>
      <c r="G15047" s="661"/>
      <c r="H15047" s="662"/>
    </row>
    <row r="15048" spans="1:8" s="240" customFormat="1">
      <c r="A15048" s="270"/>
      <c r="B15048" s="271"/>
      <c r="C15048" s="270"/>
      <c r="D15048" s="272"/>
      <c r="E15048" s="247"/>
      <c r="F15048" s="273"/>
      <c r="G15048" s="661"/>
      <c r="H15048" s="662"/>
    </row>
    <row r="15049" spans="1:8" s="240" customFormat="1">
      <c r="A15049" s="270"/>
      <c r="B15049" s="271"/>
      <c r="C15049" s="270"/>
      <c r="D15049" s="272"/>
      <c r="E15049" s="247"/>
      <c r="F15049" s="273"/>
      <c r="G15049" s="661"/>
      <c r="H15049" s="662"/>
    </row>
    <row r="15050" spans="1:8" s="240" customFormat="1">
      <c r="A15050" s="270"/>
      <c r="B15050" s="271"/>
      <c r="C15050" s="270"/>
      <c r="D15050" s="272"/>
      <c r="E15050" s="247"/>
      <c r="F15050" s="273"/>
      <c r="G15050" s="661"/>
      <c r="H15050" s="662"/>
    </row>
    <row r="15051" spans="1:8" s="240" customFormat="1">
      <c r="A15051" s="270"/>
      <c r="B15051" s="271"/>
      <c r="C15051" s="270"/>
      <c r="D15051" s="272"/>
      <c r="E15051" s="247"/>
      <c r="F15051" s="273"/>
      <c r="G15051" s="661"/>
      <c r="H15051" s="662"/>
    </row>
    <row r="15052" spans="1:8" s="240" customFormat="1">
      <c r="A15052" s="270"/>
      <c r="B15052" s="271"/>
      <c r="C15052" s="270"/>
      <c r="D15052" s="272"/>
      <c r="E15052" s="247"/>
      <c r="F15052" s="273"/>
      <c r="G15052" s="661"/>
      <c r="H15052" s="662"/>
    </row>
    <row r="15053" spans="1:8" s="240" customFormat="1">
      <c r="A15053" s="270"/>
      <c r="B15053" s="271"/>
      <c r="C15053" s="270"/>
      <c r="D15053" s="272"/>
      <c r="E15053" s="247"/>
      <c r="F15053" s="273"/>
      <c r="G15053" s="661"/>
      <c r="H15053" s="662"/>
    </row>
    <row r="15054" spans="1:8" s="240" customFormat="1">
      <c r="A15054" s="270"/>
      <c r="B15054" s="271"/>
      <c r="C15054" s="270"/>
      <c r="D15054" s="272"/>
      <c r="E15054" s="247"/>
      <c r="F15054" s="273"/>
      <c r="G15054" s="661"/>
      <c r="H15054" s="662"/>
    </row>
    <row r="15055" spans="1:8" s="240" customFormat="1">
      <c r="A15055" s="270"/>
      <c r="B15055" s="271"/>
      <c r="C15055" s="270"/>
      <c r="D15055" s="272"/>
      <c r="E15055" s="247"/>
      <c r="F15055" s="273"/>
      <c r="G15055" s="661"/>
      <c r="H15055" s="662"/>
    </row>
    <row r="15056" spans="1:8" s="240" customFormat="1">
      <c r="A15056" s="270"/>
      <c r="B15056" s="271"/>
      <c r="C15056" s="270"/>
      <c r="D15056" s="272"/>
      <c r="E15056" s="247"/>
      <c r="F15056" s="273"/>
      <c r="G15056" s="661"/>
      <c r="H15056" s="662"/>
    </row>
    <row r="15057" spans="1:8" s="240" customFormat="1">
      <c r="A15057" s="270"/>
      <c r="B15057" s="271"/>
      <c r="C15057" s="270"/>
      <c r="D15057" s="272"/>
      <c r="E15057" s="247"/>
      <c r="F15057" s="273"/>
      <c r="G15057" s="661"/>
      <c r="H15057" s="662"/>
    </row>
    <row r="15058" spans="1:8" s="240" customFormat="1">
      <c r="A15058" s="270"/>
      <c r="B15058" s="271"/>
      <c r="C15058" s="270"/>
      <c r="D15058" s="272"/>
      <c r="E15058" s="247"/>
      <c r="F15058" s="273"/>
      <c r="G15058" s="661"/>
      <c r="H15058" s="662"/>
    </row>
    <row r="15059" spans="1:8" s="240" customFormat="1">
      <c r="A15059" s="270"/>
      <c r="B15059" s="271"/>
      <c r="C15059" s="270"/>
      <c r="D15059" s="272"/>
      <c r="E15059" s="247"/>
      <c r="F15059" s="273"/>
      <c r="G15059" s="661"/>
      <c r="H15059" s="662"/>
    </row>
    <row r="15060" spans="1:8" s="240" customFormat="1">
      <c r="A15060" s="270"/>
      <c r="B15060" s="271"/>
      <c r="C15060" s="270"/>
      <c r="D15060" s="272"/>
      <c r="E15060" s="247"/>
      <c r="F15060" s="273"/>
      <c r="G15060" s="661"/>
      <c r="H15060" s="662"/>
    </row>
    <row r="15061" spans="1:8" s="240" customFormat="1">
      <c r="A15061" s="270"/>
      <c r="B15061" s="271"/>
      <c r="C15061" s="270"/>
      <c r="D15061" s="272"/>
      <c r="E15061" s="247"/>
      <c r="F15061" s="273"/>
      <c r="G15061" s="661"/>
      <c r="H15061" s="662"/>
    </row>
    <row r="15062" spans="1:8" s="240" customFormat="1">
      <c r="A15062" s="270"/>
      <c r="B15062" s="271"/>
      <c r="C15062" s="270"/>
      <c r="D15062" s="272"/>
      <c r="E15062" s="247"/>
      <c r="F15062" s="273"/>
      <c r="G15062" s="661"/>
      <c r="H15062" s="662"/>
    </row>
    <row r="15063" spans="1:8" s="240" customFormat="1">
      <c r="A15063" s="270"/>
      <c r="B15063" s="271"/>
      <c r="C15063" s="270"/>
      <c r="D15063" s="272"/>
      <c r="E15063" s="247"/>
      <c r="F15063" s="273"/>
      <c r="G15063" s="661"/>
      <c r="H15063" s="662"/>
    </row>
    <row r="15064" spans="1:8" s="240" customFormat="1">
      <c r="A15064" s="270"/>
      <c r="B15064" s="271"/>
      <c r="C15064" s="270"/>
      <c r="D15064" s="272"/>
      <c r="E15064" s="247"/>
      <c r="F15064" s="273"/>
      <c r="G15064" s="661"/>
      <c r="H15064" s="662"/>
    </row>
    <row r="15065" spans="1:8" s="240" customFormat="1">
      <c r="A15065" s="270"/>
      <c r="B15065" s="271"/>
      <c r="C15065" s="270"/>
      <c r="D15065" s="272"/>
      <c r="E15065" s="247"/>
      <c r="F15065" s="273"/>
      <c r="G15065" s="661"/>
      <c r="H15065" s="662"/>
    </row>
    <row r="15066" spans="1:8" s="240" customFormat="1">
      <c r="A15066" s="270"/>
      <c r="B15066" s="271"/>
      <c r="C15066" s="270"/>
      <c r="D15066" s="272"/>
      <c r="E15066" s="247"/>
      <c r="F15066" s="273"/>
      <c r="G15066" s="661"/>
      <c r="H15066" s="662"/>
    </row>
    <row r="15067" spans="1:8" s="240" customFormat="1">
      <c r="A15067" s="270"/>
      <c r="B15067" s="271"/>
      <c r="C15067" s="270"/>
      <c r="D15067" s="272"/>
      <c r="E15067" s="247"/>
      <c r="F15067" s="273"/>
      <c r="G15067" s="661"/>
      <c r="H15067" s="662"/>
    </row>
    <row r="15068" spans="1:8" s="240" customFormat="1">
      <c r="A15068" s="270"/>
      <c r="B15068" s="271"/>
      <c r="C15068" s="270"/>
      <c r="D15068" s="272"/>
      <c r="E15068" s="247"/>
      <c r="F15068" s="273"/>
      <c r="G15068" s="661"/>
      <c r="H15068" s="662"/>
    </row>
    <row r="15069" spans="1:8" s="240" customFormat="1">
      <c r="A15069" s="270"/>
      <c r="B15069" s="271"/>
      <c r="C15069" s="270"/>
      <c r="D15069" s="272"/>
      <c r="E15069" s="247"/>
      <c r="F15069" s="273"/>
      <c r="G15069" s="661"/>
      <c r="H15069" s="662"/>
    </row>
    <row r="15070" spans="1:8" s="240" customFormat="1">
      <c r="A15070" s="270"/>
      <c r="B15070" s="271"/>
      <c r="C15070" s="270"/>
      <c r="D15070" s="272"/>
      <c r="E15070" s="247"/>
      <c r="F15070" s="273"/>
      <c r="G15070" s="661"/>
      <c r="H15070" s="662"/>
    </row>
    <row r="15071" spans="1:8" s="240" customFormat="1">
      <c r="A15071" s="270"/>
      <c r="B15071" s="271"/>
      <c r="C15071" s="270"/>
      <c r="D15071" s="272"/>
      <c r="E15071" s="247"/>
      <c r="F15071" s="273"/>
      <c r="G15071" s="661"/>
      <c r="H15071" s="662"/>
    </row>
    <row r="15072" spans="1:8" s="240" customFormat="1">
      <c r="A15072" s="270"/>
      <c r="B15072" s="271"/>
      <c r="C15072" s="270"/>
      <c r="D15072" s="272"/>
      <c r="E15072" s="247"/>
      <c r="F15072" s="273"/>
      <c r="G15072" s="661"/>
      <c r="H15072" s="662"/>
    </row>
    <row r="15073" spans="1:8" s="240" customFormat="1">
      <c r="A15073" s="270"/>
      <c r="B15073" s="271"/>
      <c r="C15073" s="270"/>
      <c r="D15073" s="272"/>
      <c r="E15073" s="247"/>
      <c r="F15073" s="273"/>
      <c r="G15073" s="661"/>
      <c r="H15073" s="662"/>
    </row>
    <row r="15074" spans="1:8" s="240" customFormat="1">
      <c r="A15074" s="270"/>
      <c r="B15074" s="271"/>
      <c r="C15074" s="270"/>
      <c r="D15074" s="272"/>
      <c r="E15074" s="247"/>
      <c r="F15074" s="273"/>
      <c r="G15074" s="661"/>
      <c r="H15074" s="662"/>
    </row>
    <row r="15075" spans="1:8" s="240" customFormat="1">
      <c r="A15075" s="270"/>
      <c r="B15075" s="271"/>
      <c r="C15075" s="270"/>
      <c r="D15075" s="272"/>
      <c r="E15075" s="247"/>
      <c r="F15075" s="273"/>
      <c r="G15075" s="661"/>
      <c r="H15075" s="662"/>
    </row>
    <row r="15076" spans="1:8" s="240" customFormat="1">
      <c r="A15076" s="270"/>
      <c r="B15076" s="271"/>
      <c r="C15076" s="270"/>
      <c r="D15076" s="272"/>
      <c r="E15076" s="247"/>
      <c r="F15076" s="273"/>
      <c r="G15076" s="661"/>
      <c r="H15076" s="662"/>
    </row>
    <row r="15077" spans="1:8" s="240" customFormat="1">
      <c r="A15077" s="270"/>
      <c r="B15077" s="271"/>
      <c r="C15077" s="270"/>
      <c r="D15077" s="272"/>
      <c r="E15077" s="247"/>
      <c r="F15077" s="273"/>
      <c r="G15077" s="661"/>
      <c r="H15077" s="662"/>
    </row>
    <row r="15078" spans="1:8" s="240" customFormat="1">
      <c r="A15078" s="270"/>
      <c r="B15078" s="271"/>
      <c r="C15078" s="270"/>
      <c r="D15078" s="272"/>
      <c r="E15078" s="247"/>
      <c r="F15078" s="273"/>
      <c r="G15078" s="661"/>
      <c r="H15078" s="662"/>
    </row>
    <row r="15079" spans="1:8" s="240" customFormat="1">
      <c r="A15079" s="270"/>
      <c r="B15079" s="271"/>
      <c r="C15079" s="270"/>
      <c r="D15079" s="272"/>
      <c r="E15079" s="247"/>
      <c r="F15079" s="273"/>
      <c r="G15079" s="661"/>
      <c r="H15079" s="662"/>
    </row>
    <row r="15080" spans="1:8" s="240" customFormat="1">
      <c r="A15080" s="270"/>
      <c r="B15080" s="271"/>
      <c r="C15080" s="270"/>
      <c r="D15080" s="272"/>
      <c r="E15080" s="247"/>
      <c r="F15080" s="273"/>
      <c r="G15080" s="661"/>
      <c r="H15080" s="662"/>
    </row>
    <row r="15081" spans="1:8" s="240" customFormat="1">
      <c r="A15081" s="270"/>
      <c r="B15081" s="271"/>
      <c r="C15081" s="270"/>
      <c r="D15081" s="272"/>
      <c r="E15081" s="247"/>
      <c r="F15081" s="273"/>
      <c r="G15081" s="661"/>
      <c r="H15081" s="662"/>
    </row>
    <row r="15082" spans="1:8" s="240" customFormat="1">
      <c r="A15082" s="270"/>
      <c r="B15082" s="271"/>
      <c r="C15082" s="270"/>
      <c r="D15082" s="272"/>
      <c r="E15082" s="247"/>
      <c r="F15082" s="273"/>
      <c r="G15082" s="661"/>
      <c r="H15082" s="662"/>
    </row>
    <row r="15083" spans="1:8" s="240" customFormat="1">
      <c r="A15083" s="270"/>
      <c r="B15083" s="271"/>
      <c r="C15083" s="270"/>
      <c r="D15083" s="272"/>
      <c r="E15083" s="247"/>
      <c r="F15083" s="273"/>
      <c r="G15083" s="661"/>
      <c r="H15083" s="662"/>
    </row>
    <row r="15084" spans="1:8" s="240" customFormat="1">
      <c r="A15084" s="270"/>
      <c r="B15084" s="271"/>
      <c r="C15084" s="270"/>
      <c r="D15084" s="272"/>
      <c r="E15084" s="247"/>
      <c r="F15084" s="273"/>
      <c r="G15084" s="661"/>
      <c r="H15084" s="662"/>
    </row>
    <row r="15085" spans="1:8" s="240" customFormat="1">
      <c r="A15085" s="270"/>
      <c r="B15085" s="271"/>
      <c r="C15085" s="270"/>
      <c r="D15085" s="272"/>
      <c r="E15085" s="247"/>
      <c r="F15085" s="273"/>
      <c r="G15085" s="661"/>
      <c r="H15085" s="662"/>
    </row>
    <row r="15086" spans="1:8" s="240" customFormat="1">
      <c r="A15086" s="270"/>
      <c r="B15086" s="271"/>
      <c r="C15086" s="270"/>
      <c r="D15086" s="272"/>
      <c r="E15086" s="247"/>
      <c r="F15086" s="273"/>
      <c r="G15086" s="661"/>
      <c r="H15086" s="662"/>
    </row>
    <row r="15087" spans="1:8" s="240" customFormat="1">
      <c r="A15087" s="270"/>
      <c r="B15087" s="271"/>
      <c r="C15087" s="270"/>
      <c r="D15087" s="272"/>
      <c r="E15087" s="247"/>
      <c r="F15087" s="273"/>
      <c r="G15087" s="661"/>
      <c r="H15087" s="662"/>
    </row>
    <row r="15088" spans="1:8" s="240" customFormat="1">
      <c r="A15088" s="270"/>
      <c r="B15088" s="271"/>
      <c r="C15088" s="270"/>
      <c r="D15088" s="272"/>
      <c r="E15088" s="247"/>
      <c r="F15088" s="273"/>
      <c r="G15088" s="661"/>
      <c r="H15088" s="662"/>
    </row>
    <row r="15089" spans="1:8" s="240" customFormat="1">
      <c r="A15089" s="270"/>
      <c r="B15089" s="271"/>
      <c r="C15089" s="270"/>
      <c r="D15089" s="272"/>
      <c r="E15089" s="247"/>
      <c r="F15089" s="273"/>
      <c r="G15089" s="661"/>
      <c r="H15089" s="662"/>
    </row>
    <row r="15090" spans="1:8" s="240" customFormat="1">
      <c r="A15090" s="270"/>
      <c r="B15090" s="271"/>
      <c r="C15090" s="270"/>
      <c r="D15090" s="272"/>
      <c r="E15090" s="247"/>
      <c r="F15090" s="273"/>
      <c r="G15090" s="661"/>
      <c r="H15090" s="662"/>
    </row>
    <row r="15091" spans="1:8" s="240" customFormat="1">
      <c r="A15091" s="270"/>
      <c r="B15091" s="271"/>
      <c r="C15091" s="270"/>
      <c r="D15091" s="272"/>
      <c r="E15091" s="247"/>
      <c r="F15091" s="273"/>
      <c r="G15091" s="661"/>
      <c r="H15091" s="662"/>
    </row>
    <row r="15092" spans="1:8" s="240" customFormat="1">
      <c r="A15092" s="270"/>
      <c r="B15092" s="271"/>
      <c r="C15092" s="270"/>
      <c r="D15092" s="272"/>
      <c r="E15092" s="247"/>
      <c r="F15092" s="273"/>
      <c r="G15092" s="661"/>
      <c r="H15092" s="662"/>
    </row>
    <row r="15093" spans="1:8" s="240" customFormat="1">
      <c r="A15093" s="270"/>
      <c r="B15093" s="271"/>
      <c r="C15093" s="270"/>
      <c r="D15093" s="272"/>
      <c r="E15093" s="247"/>
      <c r="F15093" s="273"/>
      <c r="G15093" s="661"/>
      <c r="H15093" s="662"/>
    </row>
    <row r="15094" spans="1:8" s="240" customFormat="1">
      <c r="A15094" s="270"/>
      <c r="B15094" s="271"/>
      <c r="C15094" s="270"/>
      <c r="D15094" s="272"/>
      <c r="E15094" s="247"/>
      <c r="F15094" s="273"/>
      <c r="G15094" s="661"/>
      <c r="H15094" s="662"/>
    </row>
    <row r="15095" spans="1:8" s="240" customFormat="1">
      <c r="A15095" s="270"/>
      <c r="B15095" s="271"/>
      <c r="C15095" s="270"/>
      <c r="D15095" s="272"/>
      <c r="E15095" s="247"/>
      <c r="F15095" s="273"/>
      <c r="G15095" s="661"/>
      <c r="H15095" s="662"/>
    </row>
    <row r="15096" spans="1:8" s="240" customFormat="1">
      <c r="A15096" s="270"/>
      <c r="B15096" s="271"/>
      <c r="C15096" s="270"/>
      <c r="D15096" s="272"/>
      <c r="E15096" s="247"/>
      <c r="F15096" s="273"/>
      <c r="G15096" s="661"/>
      <c r="H15096" s="662"/>
    </row>
    <row r="15097" spans="1:8" s="240" customFormat="1">
      <c r="A15097" s="270"/>
      <c r="B15097" s="271"/>
      <c r="C15097" s="270"/>
      <c r="D15097" s="272"/>
      <c r="E15097" s="247"/>
      <c r="F15097" s="273"/>
      <c r="G15097" s="661"/>
      <c r="H15097" s="662"/>
    </row>
    <row r="15098" spans="1:8" s="240" customFormat="1">
      <c r="A15098" s="270"/>
      <c r="B15098" s="271"/>
      <c r="C15098" s="270"/>
      <c r="D15098" s="272"/>
      <c r="E15098" s="247"/>
      <c r="F15098" s="273"/>
      <c r="G15098" s="661"/>
      <c r="H15098" s="662"/>
    </row>
    <row r="15099" spans="1:8" s="240" customFormat="1">
      <c r="A15099" s="270"/>
      <c r="B15099" s="271"/>
      <c r="C15099" s="270"/>
      <c r="D15099" s="272"/>
      <c r="E15099" s="247"/>
      <c r="F15099" s="273"/>
      <c r="G15099" s="661"/>
      <c r="H15099" s="662"/>
    </row>
    <row r="15100" spans="1:8" s="240" customFormat="1">
      <c r="A15100" s="270"/>
      <c r="B15100" s="271"/>
      <c r="C15100" s="270"/>
      <c r="D15100" s="272"/>
      <c r="E15100" s="247"/>
      <c r="F15100" s="273"/>
      <c r="G15100" s="661"/>
      <c r="H15100" s="662"/>
    </row>
    <row r="15101" spans="1:8" s="240" customFormat="1">
      <c r="A15101" s="270"/>
      <c r="B15101" s="271"/>
      <c r="C15101" s="270"/>
      <c r="D15101" s="272"/>
      <c r="E15101" s="247"/>
      <c r="F15101" s="273"/>
      <c r="G15101" s="661"/>
      <c r="H15101" s="662"/>
    </row>
    <row r="15102" spans="1:8" s="240" customFormat="1">
      <c r="A15102" s="270"/>
      <c r="B15102" s="271"/>
      <c r="C15102" s="270"/>
      <c r="D15102" s="272"/>
      <c r="E15102" s="247"/>
      <c r="F15102" s="273"/>
      <c r="G15102" s="661"/>
      <c r="H15102" s="662"/>
    </row>
    <row r="15103" spans="1:8" s="240" customFormat="1">
      <c r="A15103" s="270"/>
      <c r="B15103" s="271"/>
      <c r="C15103" s="270"/>
      <c r="D15103" s="272"/>
      <c r="E15103" s="247"/>
      <c r="F15103" s="273"/>
      <c r="G15103" s="661"/>
      <c r="H15103" s="662"/>
    </row>
    <row r="15104" spans="1:8" s="240" customFormat="1">
      <c r="A15104" s="270"/>
      <c r="B15104" s="271"/>
      <c r="C15104" s="270"/>
      <c r="D15104" s="272"/>
      <c r="E15104" s="247"/>
      <c r="F15104" s="273"/>
      <c r="G15104" s="661"/>
      <c r="H15104" s="662"/>
    </row>
    <row r="15105" spans="1:8" s="240" customFormat="1">
      <c r="A15105" s="270"/>
      <c r="B15105" s="271"/>
      <c r="C15105" s="270"/>
      <c r="D15105" s="272"/>
      <c r="E15105" s="247"/>
      <c r="F15105" s="273"/>
      <c r="G15105" s="661"/>
      <c r="H15105" s="662"/>
    </row>
    <row r="15106" spans="1:8" s="240" customFormat="1">
      <c r="A15106" s="270"/>
      <c r="B15106" s="271"/>
      <c r="C15106" s="270"/>
      <c r="D15106" s="272"/>
      <c r="E15106" s="247"/>
      <c r="F15106" s="273"/>
      <c r="G15106" s="661"/>
      <c r="H15106" s="662"/>
    </row>
    <row r="15107" spans="1:8" s="240" customFormat="1">
      <c r="A15107" s="270"/>
      <c r="B15107" s="271"/>
      <c r="C15107" s="270"/>
      <c r="D15107" s="272"/>
      <c r="E15107" s="247"/>
      <c r="F15107" s="273"/>
      <c r="G15107" s="661"/>
      <c r="H15107" s="662"/>
    </row>
    <row r="15108" spans="1:8" s="240" customFormat="1">
      <c r="A15108" s="270"/>
      <c r="B15108" s="271"/>
      <c r="C15108" s="270"/>
      <c r="D15108" s="272"/>
      <c r="E15108" s="247"/>
      <c r="F15108" s="273"/>
      <c r="G15108" s="661"/>
      <c r="H15108" s="662"/>
    </row>
    <row r="15109" spans="1:8" s="240" customFormat="1">
      <c r="A15109" s="270"/>
      <c r="B15109" s="271"/>
      <c r="C15109" s="270"/>
      <c r="D15109" s="272"/>
      <c r="E15109" s="247"/>
      <c r="F15109" s="273"/>
      <c r="G15109" s="661"/>
      <c r="H15109" s="662"/>
    </row>
    <row r="15110" spans="1:8" s="240" customFormat="1">
      <c r="A15110" s="270"/>
      <c r="B15110" s="271"/>
      <c r="C15110" s="270"/>
      <c r="D15110" s="272"/>
      <c r="E15110" s="247"/>
      <c r="F15110" s="273"/>
      <c r="G15110" s="661"/>
      <c r="H15110" s="662"/>
    </row>
    <row r="15111" spans="1:8" s="240" customFormat="1">
      <c r="A15111" s="270"/>
      <c r="B15111" s="271"/>
      <c r="C15111" s="270"/>
      <c r="D15111" s="272"/>
      <c r="E15111" s="247"/>
      <c r="F15111" s="273"/>
      <c r="G15111" s="661"/>
      <c r="H15111" s="662"/>
    </row>
    <row r="15112" spans="1:8" s="240" customFormat="1">
      <c r="A15112" s="270"/>
      <c r="B15112" s="271"/>
      <c r="C15112" s="270"/>
      <c r="D15112" s="272"/>
      <c r="E15112" s="247"/>
      <c r="F15112" s="273"/>
      <c r="G15112" s="661"/>
      <c r="H15112" s="662"/>
    </row>
    <row r="15113" spans="1:8" s="240" customFormat="1">
      <c r="A15113" s="270"/>
      <c r="B15113" s="271"/>
      <c r="C15113" s="270"/>
      <c r="D15113" s="272"/>
      <c r="E15113" s="247"/>
      <c r="F15113" s="273"/>
      <c r="G15113" s="661"/>
      <c r="H15113" s="662"/>
    </row>
    <row r="15114" spans="1:8" s="240" customFormat="1">
      <c r="A15114" s="270"/>
      <c r="B15114" s="271"/>
      <c r="C15114" s="270"/>
      <c r="D15114" s="272"/>
      <c r="E15114" s="247"/>
      <c r="F15114" s="273"/>
      <c r="G15114" s="661"/>
      <c r="H15114" s="662"/>
    </row>
    <row r="15115" spans="1:8" s="240" customFormat="1">
      <c r="A15115" s="270"/>
      <c r="B15115" s="271"/>
      <c r="C15115" s="270"/>
      <c r="D15115" s="272"/>
      <c r="E15115" s="247"/>
      <c r="F15115" s="273"/>
      <c r="G15115" s="661"/>
      <c r="H15115" s="662"/>
    </row>
    <row r="15116" spans="1:8" s="240" customFormat="1">
      <c r="A15116" s="270"/>
      <c r="B15116" s="271"/>
      <c r="C15116" s="270"/>
      <c r="D15116" s="272"/>
      <c r="E15116" s="247"/>
      <c r="F15116" s="273"/>
      <c r="G15116" s="661"/>
      <c r="H15116" s="662"/>
    </row>
    <row r="15117" spans="1:8" s="240" customFormat="1">
      <c r="A15117" s="270"/>
      <c r="B15117" s="271"/>
      <c r="C15117" s="270"/>
      <c r="D15117" s="272"/>
      <c r="E15117" s="247"/>
      <c r="F15117" s="273"/>
      <c r="G15117" s="661"/>
      <c r="H15117" s="662"/>
    </row>
    <row r="15118" spans="1:8" s="240" customFormat="1">
      <c r="A15118" s="270"/>
      <c r="B15118" s="271"/>
      <c r="C15118" s="270"/>
      <c r="D15118" s="272"/>
      <c r="E15118" s="247"/>
      <c r="F15118" s="273"/>
      <c r="G15118" s="661"/>
      <c r="H15118" s="662"/>
    </row>
    <row r="15119" spans="1:8" s="240" customFormat="1">
      <c r="A15119" s="270"/>
      <c r="B15119" s="271"/>
      <c r="C15119" s="270"/>
      <c r="D15119" s="272"/>
      <c r="E15119" s="247"/>
      <c r="F15119" s="273"/>
      <c r="G15119" s="661"/>
      <c r="H15119" s="662"/>
    </row>
    <row r="15120" spans="1:8" s="240" customFormat="1">
      <c r="A15120" s="270"/>
      <c r="B15120" s="271"/>
      <c r="C15120" s="270"/>
      <c r="D15120" s="272"/>
      <c r="E15120" s="247"/>
      <c r="F15120" s="273"/>
      <c r="G15120" s="661"/>
      <c r="H15120" s="662"/>
    </row>
    <row r="15121" spans="1:8" s="240" customFormat="1">
      <c r="A15121" s="270"/>
      <c r="B15121" s="271"/>
      <c r="C15121" s="270"/>
      <c r="D15121" s="272"/>
      <c r="E15121" s="247"/>
      <c r="F15121" s="273"/>
      <c r="G15121" s="661"/>
      <c r="H15121" s="662"/>
    </row>
    <row r="15122" spans="1:8" s="240" customFormat="1">
      <c r="A15122" s="270"/>
      <c r="B15122" s="271"/>
      <c r="C15122" s="270"/>
      <c r="D15122" s="272"/>
      <c r="E15122" s="247"/>
      <c r="F15122" s="273"/>
      <c r="G15122" s="661"/>
      <c r="H15122" s="662"/>
    </row>
    <row r="15123" spans="1:8" s="240" customFormat="1">
      <c r="A15123" s="270"/>
      <c r="B15123" s="271"/>
      <c r="C15123" s="270"/>
      <c r="D15123" s="272"/>
      <c r="E15123" s="247"/>
      <c r="F15123" s="273"/>
      <c r="G15123" s="661"/>
      <c r="H15123" s="662"/>
    </row>
    <row r="15124" spans="1:8" s="240" customFormat="1">
      <c r="A15124" s="270"/>
      <c r="B15124" s="271"/>
      <c r="C15124" s="270"/>
      <c r="D15124" s="272"/>
      <c r="E15124" s="247"/>
      <c r="F15124" s="273"/>
      <c r="G15124" s="661"/>
      <c r="H15124" s="662"/>
    </row>
    <row r="15125" spans="1:8" s="240" customFormat="1">
      <c r="A15125" s="270"/>
      <c r="B15125" s="271"/>
      <c r="C15125" s="270"/>
      <c r="D15125" s="272"/>
      <c r="E15125" s="247"/>
      <c r="F15125" s="273"/>
      <c r="G15125" s="661"/>
      <c r="H15125" s="662"/>
    </row>
    <row r="15126" spans="1:8" s="240" customFormat="1">
      <c r="A15126" s="270"/>
      <c r="B15126" s="271"/>
      <c r="C15126" s="270"/>
      <c r="D15126" s="272"/>
      <c r="E15126" s="247"/>
      <c r="F15126" s="273"/>
      <c r="G15126" s="661"/>
      <c r="H15126" s="662"/>
    </row>
    <row r="15127" spans="1:8" s="240" customFormat="1">
      <c r="A15127" s="270"/>
      <c r="B15127" s="271"/>
      <c r="C15127" s="270"/>
      <c r="D15127" s="272"/>
      <c r="E15127" s="247"/>
      <c r="F15127" s="273"/>
      <c r="G15127" s="661"/>
      <c r="H15127" s="662"/>
    </row>
    <row r="15128" spans="1:8" s="240" customFormat="1">
      <c r="A15128" s="270"/>
      <c r="B15128" s="271"/>
      <c r="C15128" s="270"/>
      <c r="D15128" s="272"/>
      <c r="E15128" s="247"/>
      <c r="F15128" s="273"/>
      <c r="G15128" s="661"/>
      <c r="H15128" s="662"/>
    </row>
    <row r="15129" spans="1:8" s="240" customFormat="1">
      <c r="A15129" s="270"/>
      <c r="B15129" s="271"/>
      <c r="C15129" s="270"/>
      <c r="D15129" s="272"/>
      <c r="E15129" s="247"/>
      <c r="F15129" s="273"/>
      <c r="G15129" s="661"/>
      <c r="H15129" s="662"/>
    </row>
    <row r="15130" spans="1:8" s="240" customFormat="1">
      <c r="A15130" s="270"/>
      <c r="B15130" s="271"/>
      <c r="C15130" s="270"/>
      <c r="D15130" s="272"/>
      <c r="E15130" s="247"/>
      <c r="F15130" s="273"/>
      <c r="G15130" s="661"/>
      <c r="H15130" s="662"/>
    </row>
    <row r="15131" spans="1:8" s="240" customFormat="1">
      <c r="A15131" s="270"/>
      <c r="B15131" s="271"/>
      <c r="C15131" s="270"/>
      <c r="D15131" s="272"/>
      <c r="E15131" s="247"/>
      <c r="F15131" s="273"/>
      <c r="G15131" s="661"/>
      <c r="H15131" s="662"/>
    </row>
    <row r="15132" spans="1:8" s="240" customFormat="1">
      <c r="A15132" s="270"/>
      <c r="B15132" s="271"/>
      <c r="C15132" s="270"/>
      <c r="D15132" s="272"/>
      <c r="E15132" s="247"/>
      <c r="F15132" s="273"/>
      <c r="G15132" s="661"/>
      <c r="H15132" s="662"/>
    </row>
    <row r="15133" spans="1:8" s="240" customFormat="1">
      <c r="A15133" s="270"/>
      <c r="B15133" s="271"/>
      <c r="C15133" s="270"/>
      <c r="D15133" s="272"/>
      <c r="E15133" s="247"/>
      <c r="F15133" s="273"/>
      <c r="G15133" s="661"/>
      <c r="H15133" s="662"/>
    </row>
    <row r="15134" spans="1:8" s="240" customFormat="1">
      <c r="A15134" s="270"/>
      <c r="B15134" s="271"/>
      <c r="C15134" s="270"/>
      <c r="D15134" s="272"/>
      <c r="E15134" s="247"/>
      <c r="F15134" s="273"/>
      <c r="G15134" s="661"/>
      <c r="H15134" s="662"/>
    </row>
    <row r="15135" spans="1:8" s="240" customFormat="1">
      <c r="A15135" s="270"/>
      <c r="B15135" s="271"/>
      <c r="C15135" s="270"/>
      <c r="D15135" s="272"/>
      <c r="E15135" s="247"/>
      <c r="F15135" s="273"/>
      <c r="G15135" s="661"/>
      <c r="H15135" s="662"/>
    </row>
    <row r="15136" spans="1:8" s="240" customFormat="1">
      <c r="A15136" s="270"/>
      <c r="B15136" s="271"/>
      <c r="C15136" s="270"/>
      <c r="D15136" s="272"/>
      <c r="E15136" s="247"/>
      <c r="F15136" s="273"/>
      <c r="G15136" s="661"/>
      <c r="H15136" s="662"/>
    </row>
    <row r="15137" spans="1:8" s="240" customFormat="1">
      <c r="A15137" s="270"/>
      <c r="B15137" s="271"/>
      <c r="C15137" s="270"/>
      <c r="D15137" s="272"/>
      <c r="E15137" s="247"/>
      <c r="F15137" s="273"/>
      <c r="G15137" s="661"/>
      <c r="H15137" s="662"/>
    </row>
    <row r="15138" spans="1:8" s="240" customFormat="1">
      <c r="A15138" s="270"/>
      <c r="B15138" s="271"/>
      <c r="C15138" s="270"/>
      <c r="D15138" s="272"/>
      <c r="E15138" s="247"/>
      <c r="F15138" s="273"/>
      <c r="G15138" s="661"/>
      <c r="H15138" s="662"/>
    </row>
    <row r="15139" spans="1:8" s="240" customFormat="1">
      <c r="A15139" s="270"/>
      <c r="B15139" s="271"/>
      <c r="C15139" s="270"/>
      <c r="D15139" s="272"/>
      <c r="E15139" s="247"/>
      <c r="F15139" s="273"/>
      <c r="G15139" s="661"/>
      <c r="H15139" s="662"/>
    </row>
    <row r="15140" spans="1:8" s="240" customFormat="1">
      <c r="A15140" s="270"/>
      <c r="B15140" s="271"/>
      <c r="C15140" s="270"/>
      <c r="D15140" s="272"/>
      <c r="E15140" s="247"/>
      <c r="F15140" s="273"/>
      <c r="G15140" s="661"/>
      <c r="H15140" s="662"/>
    </row>
    <row r="15141" spans="1:8" s="240" customFormat="1">
      <c r="A15141" s="270"/>
      <c r="B15141" s="271"/>
      <c r="C15141" s="270"/>
      <c r="D15141" s="272"/>
      <c r="E15141" s="247"/>
      <c r="F15141" s="273"/>
      <c r="G15141" s="661"/>
      <c r="H15141" s="662"/>
    </row>
    <row r="15142" spans="1:8" s="240" customFormat="1">
      <c r="A15142" s="270"/>
      <c r="B15142" s="271"/>
      <c r="C15142" s="270"/>
      <c r="D15142" s="272"/>
      <c r="E15142" s="247"/>
      <c r="F15142" s="273"/>
      <c r="G15142" s="661"/>
      <c r="H15142" s="662"/>
    </row>
    <row r="15143" spans="1:8" s="240" customFormat="1">
      <c r="A15143" s="270"/>
      <c r="B15143" s="271"/>
      <c r="C15143" s="270"/>
      <c r="D15143" s="272"/>
      <c r="E15143" s="247"/>
      <c r="F15143" s="273"/>
      <c r="G15143" s="661"/>
      <c r="H15143" s="662"/>
    </row>
    <row r="15144" spans="1:8" s="240" customFormat="1">
      <c r="A15144" s="270"/>
      <c r="B15144" s="271"/>
      <c r="C15144" s="270"/>
      <c r="D15144" s="272"/>
      <c r="E15144" s="247"/>
      <c r="F15144" s="273"/>
      <c r="G15144" s="661"/>
      <c r="H15144" s="662"/>
    </row>
    <row r="15145" spans="1:8" s="240" customFormat="1">
      <c r="A15145" s="270"/>
      <c r="B15145" s="271"/>
      <c r="C15145" s="270"/>
      <c r="D15145" s="272"/>
      <c r="E15145" s="247"/>
      <c r="F15145" s="273"/>
      <c r="G15145" s="661"/>
      <c r="H15145" s="662"/>
    </row>
    <row r="15146" spans="1:8" s="240" customFormat="1">
      <c r="A15146" s="270"/>
      <c r="B15146" s="271"/>
      <c r="C15146" s="270"/>
      <c r="D15146" s="272"/>
      <c r="E15146" s="247"/>
      <c r="F15146" s="273"/>
      <c r="G15146" s="661"/>
      <c r="H15146" s="662"/>
    </row>
    <row r="15147" spans="1:8" s="240" customFormat="1">
      <c r="A15147" s="270"/>
      <c r="B15147" s="271"/>
      <c r="C15147" s="270"/>
      <c r="D15147" s="272"/>
      <c r="E15147" s="247"/>
      <c r="F15147" s="273"/>
      <c r="G15147" s="661"/>
      <c r="H15147" s="662"/>
    </row>
    <row r="15148" spans="1:8" s="240" customFormat="1">
      <c r="A15148" s="270"/>
      <c r="B15148" s="271"/>
      <c r="C15148" s="270"/>
      <c r="D15148" s="272"/>
      <c r="E15148" s="247"/>
      <c r="F15148" s="273"/>
      <c r="G15148" s="661"/>
      <c r="H15148" s="662"/>
    </row>
    <row r="15149" spans="1:8" s="240" customFormat="1">
      <c r="A15149" s="270"/>
      <c r="B15149" s="271"/>
      <c r="C15149" s="270"/>
      <c r="D15149" s="272"/>
      <c r="E15149" s="247"/>
      <c r="F15149" s="273"/>
      <c r="G15149" s="661"/>
      <c r="H15149" s="662"/>
    </row>
    <row r="15150" spans="1:8" s="240" customFormat="1">
      <c r="A15150" s="270"/>
      <c r="B15150" s="271"/>
      <c r="C15150" s="270"/>
      <c r="D15150" s="272"/>
      <c r="E15150" s="247"/>
      <c r="F15150" s="273"/>
      <c r="G15150" s="661"/>
      <c r="H15150" s="662"/>
    </row>
    <row r="15151" spans="1:8" s="240" customFormat="1">
      <c r="A15151" s="270"/>
      <c r="B15151" s="271"/>
      <c r="C15151" s="270"/>
      <c r="D15151" s="272"/>
      <c r="E15151" s="247"/>
      <c r="F15151" s="273"/>
      <c r="G15151" s="661"/>
      <c r="H15151" s="662"/>
    </row>
    <row r="15152" spans="1:8" s="240" customFormat="1">
      <c r="A15152" s="270"/>
      <c r="B15152" s="271"/>
      <c r="C15152" s="270"/>
      <c r="D15152" s="272"/>
      <c r="E15152" s="247"/>
      <c r="F15152" s="273"/>
      <c r="G15152" s="661"/>
      <c r="H15152" s="662"/>
    </row>
    <row r="15153" spans="1:8" s="240" customFormat="1">
      <c r="A15153" s="270"/>
      <c r="B15153" s="271"/>
      <c r="C15153" s="270"/>
      <c r="D15153" s="272"/>
      <c r="E15153" s="247"/>
      <c r="F15153" s="273"/>
      <c r="G15153" s="661"/>
      <c r="H15153" s="662"/>
    </row>
    <row r="15154" spans="1:8" s="240" customFormat="1">
      <c r="A15154" s="270"/>
      <c r="B15154" s="271"/>
      <c r="C15154" s="270"/>
      <c r="D15154" s="272"/>
      <c r="E15154" s="247"/>
      <c r="F15154" s="273"/>
      <c r="G15154" s="661"/>
      <c r="H15154" s="662"/>
    </row>
    <row r="15155" spans="1:8" s="240" customFormat="1">
      <c r="A15155" s="270"/>
      <c r="B15155" s="271"/>
      <c r="C15155" s="270"/>
      <c r="D15155" s="272"/>
      <c r="E15155" s="247"/>
      <c r="F15155" s="273"/>
      <c r="G15155" s="661"/>
      <c r="H15155" s="662"/>
    </row>
    <row r="15156" spans="1:8" s="240" customFormat="1">
      <c r="A15156" s="270"/>
      <c r="B15156" s="271"/>
      <c r="C15156" s="270"/>
      <c r="D15156" s="272"/>
      <c r="E15156" s="247"/>
      <c r="F15156" s="273"/>
      <c r="G15156" s="661"/>
      <c r="H15156" s="662"/>
    </row>
    <row r="15157" spans="1:8" s="240" customFormat="1">
      <c r="A15157" s="270"/>
      <c r="B15157" s="271"/>
      <c r="C15157" s="270"/>
      <c r="D15157" s="272"/>
      <c r="E15157" s="247"/>
      <c r="F15157" s="273"/>
      <c r="G15157" s="661"/>
      <c r="H15157" s="662"/>
    </row>
    <row r="15158" spans="1:8" s="240" customFormat="1">
      <c r="A15158" s="270"/>
      <c r="B15158" s="271"/>
      <c r="C15158" s="270"/>
      <c r="D15158" s="272"/>
      <c r="E15158" s="247"/>
      <c r="F15158" s="273"/>
      <c r="G15158" s="661"/>
      <c r="H15158" s="662"/>
    </row>
    <row r="15159" spans="1:8" s="240" customFormat="1">
      <c r="A15159" s="270"/>
      <c r="B15159" s="271"/>
      <c r="C15159" s="270"/>
      <c r="D15159" s="272"/>
      <c r="E15159" s="247"/>
      <c r="F15159" s="273"/>
      <c r="G15159" s="661"/>
      <c r="H15159" s="662"/>
    </row>
    <row r="15160" spans="1:8" s="240" customFormat="1">
      <c r="A15160" s="270"/>
      <c r="B15160" s="271"/>
      <c r="C15160" s="270"/>
      <c r="D15160" s="272"/>
      <c r="E15160" s="247"/>
      <c r="F15160" s="273"/>
      <c r="G15160" s="661"/>
      <c r="H15160" s="662"/>
    </row>
    <row r="15161" spans="1:8" s="240" customFormat="1">
      <c r="A15161" s="270"/>
      <c r="B15161" s="271"/>
      <c r="C15161" s="270"/>
      <c r="D15161" s="272"/>
      <c r="E15161" s="247"/>
      <c r="F15161" s="273"/>
      <c r="G15161" s="661"/>
      <c r="H15161" s="662"/>
    </row>
    <row r="15162" spans="1:8" s="240" customFormat="1">
      <c r="A15162" s="270"/>
      <c r="B15162" s="271"/>
      <c r="C15162" s="270"/>
      <c r="D15162" s="272"/>
      <c r="E15162" s="247"/>
      <c r="F15162" s="273"/>
      <c r="G15162" s="661"/>
      <c r="H15162" s="662"/>
    </row>
    <row r="15163" spans="1:8" s="240" customFormat="1">
      <c r="A15163" s="270"/>
      <c r="B15163" s="271"/>
      <c r="C15163" s="270"/>
      <c r="D15163" s="272"/>
      <c r="E15163" s="247"/>
      <c r="F15163" s="273"/>
      <c r="G15163" s="661"/>
      <c r="H15163" s="662"/>
    </row>
    <row r="15164" spans="1:8" s="240" customFormat="1">
      <c r="A15164" s="270"/>
      <c r="B15164" s="271"/>
      <c r="C15164" s="270"/>
      <c r="D15164" s="272"/>
      <c r="E15164" s="247"/>
      <c r="F15164" s="273"/>
      <c r="G15164" s="661"/>
      <c r="H15164" s="662"/>
    </row>
    <row r="15165" spans="1:8" s="240" customFormat="1">
      <c r="A15165" s="270"/>
      <c r="B15165" s="271"/>
      <c r="C15165" s="270"/>
      <c r="D15165" s="272"/>
      <c r="E15165" s="247"/>
      <c r="F15165" s="273"/>
      <c r="G15165" s="661"/>
      <c r="H15165" s="662"/>
    </row>
    <row r="15166" spans="1:8" s="240" customFormat="1">
      <c r="A15166" s="270"/>
      <c r="B15166" s="271"/>
      <c r="C15166" s="270"/>
      <c r="D15166" s="272"/>
      <c r="E15166" s="247"/>
      <c r="F15166" s="273"/>
      <c r="G15166" s="661"/>
      <c r="H15166" s="662"/>
    </row>
    <row r="15167" spans="1:8" s="240" customFormat="1">
      <c r="A15167" s="270"/>
      <c r="B15167" s="271"/>
      <c r="C15167" s="270"/>
      <c r="D15167" s="272"/>
      <c r="E15167" s="247"/>
      <c r="F15167" s="273"/>
      <c r="G15167" s="661"/>
      <c r="H15167" s="662"/>
    </row>
    <row r="15168" spans="1:8" s="240" customFormat="1">
      <c r="A15168" s="270"/>
      <c r="B15168" s="271"/>
      <c r="C15168" s="270"/>
      <c r="D15168" s="272"/>
      <c r="E15168" s="247"/>
      <c r="F15168" s="273"/>
      <c r="G15168" s="661"/>
      <c r="H15168" s="662"/>
    </row>
    <row r="15169" spans="1:8" s="240" customFormat="1">
      <c r="A15169" s="270"/>
      <c r="B15169" s="271"/>
      <c r="C15169" s="270"/>
      <c r="D15169" s="272"/>
      <c r="E15169" s="247"/>
      <c r="F15169" s="273"/>
      <c r="G15169" s="661"/>
      <c r="H15169" s="662"/>
    </row>
    <row r="15170" spans="1:8" s="240" customFormat="1">
      <c r="A15170" s="270"/>
      <c r="B15170" s="271"/>
      <c r="C15170" s="270"/>
      <c r="D15170" s="272"/>
      <c r="E15170" s="247"/>
      <c r="F15170" s="273"/>
      <c r="G15170" s="661"/>
      <c r="H15170" s="662"/>
    </row>
    <row r="15171" spans="1:8" s="240" customFormat="1">
      <c r="A15171" s="270"/>
      <c r="B15171" s="271"/>
      <c r="C15171" s="270"/>
      <c r="D15171" s="272"/>
      <c r="E15171" s="247"/>
      <c r="F15171" s="273"/>
      <c r="G15171" s="661"/>
      <c r="H15171" s="662"/>
    </row>
    <row r="15172" spans="1:8" s="240" customFormat="1">
      <c r="A15172" s="270"/>
      <c r="B15172" s="271"/>
      <c r="C15172" s="270"/>
      <c r="D15172" s="272"/>
      <c r="E15172" s="247"/>
      <c r="F15172" s="273"/>
      <c r="G15172" s="661"/>
      <c r="H15172" s="662"/>
    </row>
    <row r="15173" spans="1:8" s="240" customFormat="1">
      <c r="A15173" s="270"/>
      <c r="B15173" s="271"/>
      <c r="C15173" s="270"/>
      <c r="D15173" s="272"/>
      <c r="E15173" s="247"/>
      <c r="F15173" s="273"/>
      <c r="G15173" s="661"/>
      <c r="H15173" s="662"/>
    </row>
    <row r="15174" spans="1:8" s="240" customFormat="1">
      <c r="A15174" s="270"/>
      <c r="B15174" s="271"/>
      <c r="C15174" s="270"/>
      <c r="D15174" s="272"/>
      <c r="E15174" s="247"/>
      <c r="F15174" s="273"/>
      <c r="G15174" s="661"/>
      <c r="H15174" s="662"/>
    </row>
    <row r="15175" spans="1:8" s="240" customFormat="1">
      <c r="A15175" s="270"/>
      <c r="B15175" s="271"/>
      <c r="C15175" s="270"/>
      <c r="D15175" s="272"/>
      <c r="E15175" s="247"/>
      <c r="F15175" s="273"/>
      <c r="G15175" s="661"/>
      <c r="H15175" s="662"/>
    </row>
    <row r="15176" spans="1:8" s="240" customFormat="1">
      <c r="A15176" s="270"/>
      <c r="B15176" s="271"/>
      <c r="C15176" s="270"/>
      <c r="D15176" s="272"/>
      <c r="E15176" s="247"/>
      <c r="F15176" s="273"/>
      <c r="G15176" s="661"/>
      <c r="H15176" s="662"/>
    </row>
    <row r="15177" spans="1:8" s="240" customFormat="1">
      <c r="A15177" s="270"/>
      <c r="B15177" s="271"/>
      <c r="C15177" s="270"/>
      <c r="D15177" s="272"/>
      <c r="E15177" s="247"/>
      <c r="F15177" s="273"/>
      <c r="G15177" s="661"/>
      <c r="H15177" s="662"/>
    </row>
    <row r="15178" spans="1:8" s="240" customFormat="1">
      <c r="A15178" s="270"/>
      <c r="B15178" s="271"/>
      <c r="C15178" s="270"/>
      <c r="D15178" s="272"/>
      <c r="E15178" s="247"/>
      <c r="F15178" s="273"/>
      <c r="G15178" s="661"/>
      <c r="H15178" s="662"/>
    </row>
    <row r="15179" spans="1:8" s="240" customFormat="1">
      <c r="A15179" s="270"/>
      <c r="B15179" s="271"/>
      <c r="C15179" s="270"/>
      <c r="D15179" s="272"/>
      <c r="E15179" s="247"/>
      <c r="F15179" s="273"/>
      <c r="G15179" s="661"/>
      <c r="H15179" s="662"/>
    </row>
    <row r="15180" spans="1:8" s="240" customFormat="1">
      <c r="A15180" s="270"/>
      <c r="B15180" s="271"/>
      <c r="C15180" s="270"/>
      <c r="D15180" s="272"/>
      <c r="E15180" s="247"/>
      <c r="F15180" s="273"/>
      <c r="G15180" s="661"/>
      <c r="H15180" s="662"/>
    </row>
    <row r="15181" spans="1:8" s="240" customFormat="1">
      <c r="A15181" s="270"/>
      <c r="B15181" s="271"/>
      <c r="C15181" s="270"/>
      <c r="D15181" s="272"/>
      <c r="E15181" s="247"/>
      <c r="F15181" s="273"/>
      <c r="G15181" s="661"/>
      <c r="H15181" s="662"/>
    </row>
    <row r="15182" spans="1:8" s="240" customFormat="1">
      <c r="A15182" s="270"/>
      <c r="B15182" s="271"/>
      <c r="C15182" s="270"/>
      <c r="D15182" s="272"/>
      <c r="E15182" s="247"/>
      <c r="F15182" s="273"/>
      <c r="G15182" s="661"/>
      <c r="H15182" s="662"/>
    </row>
    <row r="15183" spans="1:8" s="240" customFormat="1">
      <c r="A15183" s="270"/>
      <c r="B15183" s="271"/>
      <c r="C15183" s="270"/>
      <c r="D15183" s="272"/>
      <c r="E15183" s="247"/>
      <c r="F15183" s="273"/>
      <c r="G15183" s="661"/>
      <c r="H15183" s="662"/>
    </row>
    <row r="15184" spans="1:8" s="240" customFormat="1">
      <c r="A15184" s="270"/>
      <c r="B15184" s="271"/>
      <c r="C15184" s="270"/>
      <c r="D15184" s="272"/>
      <c r="E15184" s="247"/>
      <c r="F15184" s="273"/>
      <c r="G15184" s="661"/>
      <c r="H15184" s="662"/>
    </row>
    <row r="15185" spans="1:8" s="240" customFormat="1">
      <c r="A15185" s="270"/>
      <c r="B15185" s="271"/>
      <c r="C15185" s="270"/>
      <c r="D15185" s="272"/>
      <c r="E15185" s="247"/>
      <c r="F15185" s="273"/>
      <c r="G15185" s="661"/>
      <c r="H15185" s="662"/>
    </row>
    <row r="15186" spans="1:8" s="240" customFormat="1">
      <c r="A15186" s="270"/>
      <c r="B15186" s="271"/>
      <c r="C15186" s="270"/>
      <c r="D15186" s="272"/>
      <c r="E15186" s="247"/>
      <c r="F15186" s="273"/>
      <c r="G15186" s="661"/>
      <c r="H15186" s="662"/>
    </row>
    <row r="15187" spans="1:8" s="240" customFormat="1">
      <c r="A15187" s="270"/>
      <c r="B15187" s="271"/>
      <c r="C15187" s="270"/>
      <c r="D15187" s="272"/>
      <c r="E15187" s="247"/>
      <c r="F15187" s="273"/>
      <c r="G15187" s="661"/>
      <c r="H15187" s="662"/>
    </row>
    <row r="15188" spans="1:8" s="240" customFormat="1">
      <c r="A15188" s="270"/>
      <c r="B15188" s="271"/>
      <c r="C15188" s="270"/>
      <c r="D15188" s="272"/>
      <c r="E15188" s="247"/>
      <c r="F15188" s="273"/>
      <c r="G15188" s="661"/>
      <c r="H15188" s="662"/>
    </row>
    <row r="15189" spans="1:8" s="240" customFormat="1">
      <c r="A15189" s="270"/>
      <c r="B15189" s="271"/>
      <c r="C15189" s="270"/>
      <c r="D15189" s="272"/>
      <c r="E15189" s="247"/>
      <c r="F15189" s="273"/>
      <c r="G15189" s="661"/>
      <c r="H15189" s="662"/>
    </row>
    <row r="15190" spans="1:8" s="240" customFormat="1">
      <c r="A15190" s="270"/>
      <c r="B15190" s="271"/>
      <c r="C15190" s="270"/>
      <c r="D15190" s="272"/>
      <c r="E15190" s="247"/>
      <c r="F15190" s="273"/>
      <c r="G15190" s="661"/>
      <c r="H15190" s="662"/>
    </row>
    <row r="15191" spans="1:8" s="240" customFormat="1">
      <c r="A15191" s="270"/>
      <c r="B15191" s="271"/>
      <c r="C15191" s="270"/>
      <c r="D15191" s="272"/>
      <c r="E15191" s="247"/>
      <c r="F15191" s="273"/>
      <c r="G15191" s="661"/>
      <c r="H15191" s="662"/>
    </row>
    <row r="15192" spans="1:8" s="240" customFormat="1">
      <c r="A15192" s="270"/>
      <c r="B15192" s="271"/>
      <c r="C15192" s="270"/>
      <c r="D15192" s="272"/>
      <c r="E15192" s="247"/>
      <c r="F15192" s="273"/>
      <c r="G15192" s="661"/>
      <c r="H15192" s="662"/>
    </row>
    <row r="15193" spans="1:8" s="240" customFormat="1">
      <c r="A15193" s="270"/>
      <c r="B15193" s="271"/>
      <c r="C15193" s="270"/>
      <c r="D15193" s="272"/>
      <c r="E15193" s="247"/>
      <c r="F15193" s="273"/>
      <c r="G15193" s="661"/>
      <c r="H15193" s="662"/>
    </row>
    <row r="15194" spans="1:8" s="240" customFormat="1">
      <c r="A15194" s="270"/>
      <c r="B15194" s="271"/>
      <c r="C15194" s="270"/>
      <c r="D15194" s="272"/>
      <c r="E15194" s="247"/>
      <c r="F15194" s="273"/>
      <c r="G15194" s="661"/>
      <c r="H15194" s="662"/>
    </row>
    <row r="15195" spans="1:8" s="240" customFormat="1">
      <c r="A15195" s="270"/>
      <c r="B15195" s="271"/>
      <c r="C15195" s="270"/>
      <c r="D15195" s="272"/>
      <c r="E15195" s="247"/>
      <c r="F15195" s="273"/>
      <c r="G15195" s="661"/>
      <c r="H15195" s="662"/>
    </row>
    <row r="15196" spans="1:8" s="240" customFormat="1">
      <c r="A15196" s="270"/>
      <c r="B15196" s="271"/>
      <c r="C15196" s="270"/>
      <c r="D15196" s="272"/>
      <c r="E15196" s="247"/>
      <c r="F15196" s="273"/>
      <c r="G15196" s="661"/>
      <c r="H15196" s="662"/>
    </row>
    <row r="15197" spans="1:8" s="240" customFormat="1">
      <c r="A15197" s="270"/>
      <c r="B15197" s="271"/>
      <c r="C15197" s="270"/>
      <c r="D15197" s="272"/>
      <c r="E15197" s="247"/>
      <c r="F15197" s="273"/>
      <c r="G15197" s="661"/>
      <c r="H15197" s="662"/>
    </row>
    <row r="15198" spans="1:8" s="240" customFormat="1">
      <c r="A15198" s="270"/>
      <c r="B15198" s="271"/>
      <c r="C15198" s="270"/>
      <c r="D15198" s="272"/>
      <c r="E15198" s="247"/>
      <c r="F15198" s="273"/>
      <c r="G15198" s="661"/>
      <c r="H15198" s="662"/>
    </row>
    <row r="15199" spans="1:8" s="240" customFormat="1">
      <c r="A15199" s="270"/>
      <c r="B15199" s="271"/>
      <c r="C15199" s="270"/>
      <c r="D15199" s="272"/>
      <c r="E15199" s="247"/>
      <c r="F15199" s="273"/>
      <c r="G15199" s="661"/>
      <c r="H15199" s="662"/>
    </row>
    <row r="15200" spans="1:8" s="240" customFormat="1">
      <c r="A15200" s="270"/>
      <c r="B15200" s="271"/>
      <c r="C15200" s="270"/>
      <c r="D15200" s="272"/>
      <c r="E15200" s="247"/>
      <c r="F15200" s="273"/>
      <c r="G15200" s="661"/>
      <c r="H15200" s="662"/>
    </row>
    <row r="15201" spans="1:8" s="240" customFormat="1">
      <c r="A15201" s="270"/>
      <c r="B15201" s="271"/>
      <c r="C15201" s="270"/>
      <c r="D15201" s="272"/>
      <c r="E15201" s="247"/>
      <c r="F15201" s="273"/>
      <c r="G15201" s="661"/>
      <c r="H15201" s="662"/>
    </row>
    <row r="15202" spans="1:8" s="240" customFormat="1">
      <c r="A15202" s="270"/>
      <c r="B15202" s="271"/>
      <c r="C15202" s="270"/>
      <c r="D15202" s="272"/>
      <c r="E15202" s="247"/>
      <c r="F15202" s="273"/>
      <c r="G15202" s="661"/>
      <c r="H15202" s="662"/>
    </row>
    <row r="15203" spans="1:8" s="240" customFormat="1">
      <c r="A15203" s="270"/>
      <c r="B15203" s="271"/>
      <c r="C15203" s="270"/>
      <c r="D15203" s="272"/>
      <c r="E15203" s="247"/>
      <c r="F15203" s="273"/>
      <c r="G15203" s="661"/>
      <c r="H15203" s="662"/>
    </row>
    <row r="15204" spans="1:8" s="240" customFormat="1">
      <c r="A15204" s="270"/>
      <c r="B15204" s="271"/>
      <c r="C15204" s="270"/>
      <c r="D15204" s="272"/>
      <c r="E15204" s="247"/>
      <c r="F15204" s="273"/>
      <c r="G15204" s="661"/>
      <c r="H15204" s="662"/>
    </row>
    <row r="15205" spans="1:8" s="240" customFormat="1">
      <c r="A15205" s="270"/>
      <c r="B15205" s="271"/>
      <c r="C15205" s="270"/>
      <c r="D15205" s="272"/>
      <c r="E15205" s="247"/>
      <c r="F15205" s="273"/>
      <c r="G15205" s="661"/>
      <c r="H15205" s="662"/>
    </row>
    <row r="15206" spans="1:8" s="240" customFormat="1">
      <c r="A15206" s="270"/>
      <c r="B15206" s="271"/>
      <c r="C15206" s="270"/>
      <c r="D15206" s="272"/>
      <c r="E15206" s="247"/>
      <c r="F15206" s="273"/>
      <c r="G15206" s="661"/>
      <c r="H15206" s="662"/>
    </row>
    <row r="15207" spans="1:8" s="240" customFormat="1">
      <c r="A15207" s="270"/>
      <c r="B15207" s="271"/>
      <c r="C15207" s="270"/>
      <c r="D15207" s="272"/>
      <c r="E15207" s="247"/>
      <c r="F15207" s="273"/>
      <c r="G15207" s="661"/>
      <c r="H15207" s="662"/>
    </row>
    <row r="15208" spans="1:8" s="240" customFormat="1">
      <c r="A15208" s="270"/>
      <c r="B15208" s="271"/>
      <c r="C15208" s="270"/>
      <c r="D15208" s="272"/>
      <c r="E15208" s="247"/>
      <c r="F15208" s="273"/>
      <c r="G15208" s="661"/>
      <c r="H15208" s="662"/>
    </row>
    <row r="15209" spans="1:8" s="240" customFormat="1">
      <c r="A15209" s="270"/>
      <c r="B15209" s="271"/>
      <c r="C15209" s="270"/>
      <c r="D15209" s="272"/>
      <c r="E15209" s="247"/>
      <c r="F15209" s="273"/>
      <c r="G15209" s="661"/>
      <c r="H15209" s="662"/>
    </row>
    <row r="15210" spans="1:8" s="240" customFormat="1">
      <c r="A15210" s="270"/>
      <c r="B15210" s="271"/>
      <c r="C15210" s="270"/>
      <c r="D15210" s="272"/>
      <c r="E15210" s="247"/>
      <c r="F15210" s="273"/>
      <c r="G15210" s="661"/>
      <c r="H15210" s="662"/>
    </row>
    <row r="15211" spans="1:8" s="240" customFormat="1">
      <c r="A15211" s="270"/>
      <c r="B15211" s="271"/>
      <c r="C15211" s="270"/>
      <c r="D15211" s="272"/>
      <c r="E15211" s="247"/>
      <c r="F15211" s="273"/>
      <c r="G15211" s="661"/>
      <c r="H15211" s="662"/>
    </row>
    <row r="15212" spans="1:8" s="240" customFormat="1">
      <c r="A15212" s="270"/>
      <c r="B15212" s="271"/>
      <c r="C15212" s="270"/>
      <c r="D15212" s="272"/>
      <c r="E15212" s="247"/>
      <c r="F15212" s="273"/>
      <c r="G15212" s="661"/>
      <c r="H15212" s="662"/>
    </row>
    <row r="15213" spans="1:8" s="240" customFormat="1">
      <c r="A15213" s="270"/>
      <c r="B15213" s="271"/>
      <c r="C15213" s="270"/>
      <c r="D15213" s="272"/>
      <c r="E15213" s="247"/>
      <c r="F15213" s="273"/>
      <c r="G15213" s="661"/>
      <c r="H15213" s="662"/>
    </row>
    <row r="15214" spans="1:8" s="240" customFormat="1">
      <c r="A15214" s="270"/>
      <c r="B15214" s="271"/>
      <c r="C15214" s="270"/>
      <c r="D15214" s="272"/>
      <c r="E15214" s="247"/>
      <c r="F15214" s="273"/>
      <c r="G15214" s="661"/>
      <c r="H15214" s="662"/>
    </row>
    <row r="15215" spans="1:8" s="240" customFormat="1">
      <c r="A15215" s="270"/>
      <c r="B15215" s="271"/>
      <c r="C15215" s="270"/>
      <c r="D15215" s="272"/>
      <c r="E15215" s="247"/>
      <c r="F15215" s="273"/>
      <c r="G15215" s="661"/>
      <c r="H15215" s="662"/>
    </row>
    <row r="15216" spans="1:8" s="240" customFormat="1">
      <c r="A15216" s="270"/>
      <c r="B15216" s="271"/>
      <c r="C15216" s="270"/>
      <c r="D15216" s="272"/>
      <c r="E15216" s="247"/>
      <c r="F15216" s="273"/>
      <c r="G15216" s="661"/>
      <c r="H15216" s="662"/>
    </row>
    <row r="15217" spans="1:8" s="240" customFormat="1">
      <c r="A15217" s="270"/>
      <c r="B15217" s="271"/>
      <c r="C15217" s="270"/>
      <c r="D15217" s="272"/>
      <c r="E15217" s="247"/>
      <c r="F15217" s="273"/>
      <c r="G15217" s="661"/>
      <c r="H15217" s="662"/>
    </row>
    <row r="15218" spans="1:8" s="240" customFormat="1">
      <c r="A15218" s="270"/>
      <c r="B15218" s="271"/>
      <c r="C15218" s="270"/>
      <c r="D15218" s="272"/>
      <c r="E15218" s="247"/>
      <c r="F15218" s="273"/>
      <c r="G15218" s="661"/>
      <c r="H15218" s="662"/>
    </row>
    <row r="15219" spans="1:8" s="240" customFormat="1">
      <c r="A15219" s="270"/>
      <c r="B15219" s="271"/>
      <c r="C15219" s="270"/>
      <c r="D15219" s="272"/>
      <c r="E15219" s="247"/>
      <c r="F15219" s="273"/>
      <c r="G15219" s="661"/>
      <c r="H15219" s="662"/>
    </row>
    <row r="15220" spans="1:8" s="240" customFormat="1">
      <c r="A15220" s="270"/>
      <c r="B15220" s="271"/>
      <c r="C15220" s="270"/>
      <c r="D15220" s="272"/>
      <c r="E15220" s="247"/>
      <c r="F15220" s="273"/>
      <c r="G15220" s="661"/>
      <c r="H15220" s="662"/>
    </row>
    <row r="15221" spans="1:8" s="240" customFormat="1">
      <c r="A15221" s="270"/>
      <c r="B15221" s="271"/>
      <c r="C15221" s="270"/>
      <c r="D15221" s="272"/>
      <c r="E15221" s="247"/>
      <c r="F15221" s="273"/>
      <c r="G15221" s="661"/>
      <c r="H15221" s="662"/>
    </row>
    <row r="15222" spans="1:8" s="240" customFormat="1">
      <c r="A15222" s="270"/>
      <c r="B15222" s="271"/>
      <c r="C15222" s="270"/>
      <c r="D15222" s="272"/>
      <c r="E15222" s="247"/>
      <c r="F15222" s="273"/>
      <c r="G15222" s="661"/>
      <c r="H15222" s="662"/>
    </row>
    <row r="15223" spans="1:8" s="240" customFormat="1">
      <c r="A15223" s="270"/>
      <c r="B15223" s="271"/>
      <c r="C15223" s="270"/>
      <c r="D15223" s="272"/>
      <c r="E15223" s="247"/>
      <c r="F15223" s="273"/>
      <c r="G15223" s="661"/>
      <c r="H15223" s="662"/>
    </row>
    <row r="15224" spans="1:8" s="240" customFormat="1">
      <c r="A15224" s="270"/>
      <c r="B15224" s="271"/>
      <c r="C15224" s="270"/>
      <c r="D15224" s="272"/>
      <c r="E15224" s="247"/>
      <c r="F15224" s="273"/>
      <c r="G15224" s="661"/>
      <c r="H15224" s="662"/>
    </row>
    <row r="15225" spans="1:8" s="240" customFormat="1">
      <c r="A15225" s="270"/>
      <c r="B15225" s="271"/>
      <c r="C15225" s="270"/>
      <c r="D15225" s="272"/>
      <c r="E15225" s="247"/>
      <c r="F15225" s="273"/>
      <c r="G15225" s="661"/>
      <c r="H15225" s="662"/>
    </row>
    <row r="15226" spans="1:8" s="240" customFormat="1">
      <c r="A15226" s="270"/>
      <c r="B15226" s="271"/>
      <c r="C15226" s="270"/>
      <c r="D15226" s="272"/>
      <c r="E15226" s="247"/>
      <c r="F15226" s="273"/>
      <c r="G15226" s="661"/>
      <c r="H15226" s="662"/>
    </row>
    <row r="15227" spans="1:8" s="240" customFormat="1">
      <c r="A15227" s="270"/>
      <c r="B15227" s="271"/>
      <c r="C15227" s="270"/>
      <c r="D15227" s="272"/>
      <c r="E15227" s="247"/>
      <c r="F15227" s="273"/>
      <c r="G15227" s="661"/>
      <c r="H15227" s="662"/>
    </row>
    <row r="15228" spans="1:8" s="240" customFormat="1">
      <c r="A15228" s="270"/>
      <c r="B15228" s="271"/>
      <c r="C15228" s="270"/>
      <c r="D15228" s="272"/>
      <c r="E15228" s="247"/>
      <c r="F15228" s="273"/>
      <c r="G15228" s="661"/>
      <c r="H15228" s="662"/>
    </row>
    <row r="15229" spans="1:8" s="240" customFormat="1">
      <c r="A15229" s="270"/>
      <c r="B15229" s="271"/>
      <c r="C15229" s="270"/>
      <c r="D15229" s="272"/>
      <c r="E15229" s="247"/>
      <c r="F15229" s="273"/>
      <c r="G15229" s="661"/>
      <c r="H15229" s="662"/>
    </row>
    <row r="15230" spans="1:8" s="240" customFormat="1">
      <c r="A15230" s="270"/>
      <c r="B15230" s="271"/>
      <c r="C15230" s="270"/>
      <c r="D15230" s="272"/>
      <c r="E15230" s="247"/>
      <c r="F15230" s="273"/>
      <c r="G15230" s="661"/>
      <c r="H15230" s="662"/>
    </row>
    <row r="15231" spans="1:8" s="240" customFormat="1">
      <c r="A15231" s="270"/>
      <c r="B15231" s="271"/>
      <c r="C15231" s="270"/>
      <c r="D15231" s="272"/>
      <c r="E15231" s="247"/>
      <c r="F15231" s="273"/>
      <c r="G15231" s="661"/>
      <c r="H15231" s="662"/>
    </row>
    <row r="15232" spans="1:8" s="240" customFormat="1">
      <c r="A15232" s="270"/>
      <c r="B15232" s="271"/>
      <c r="C15232" s="270"/>
      <c r="D15232" s="272"/>
      <c r="E15232" s="247"/>
      <c r="F15232" s="273"/>
      <c r="G15232" s="661"/>
      <c r="H15232" s="662"/>
    </row>
    <row r="15233" spans="1:8" s="240" customFormat="1">
      <c r="A15233" s="270"/>
      <c r="B15233" s="271"/>
      <c r="C15233" s="270"/>
      <c r="D15233" s="272"/>
      <c r="E15233" s="247"/>
      <c r="F15233" s="273"/>
      <c r="G15233" s="661"/>
      <c r="H15233" s="662"/>
    </row>
    <row r="15234" spans="1:8" s="240" customFormat="1">
      <c r="A15234" s="270"/>
      <c r="B15234" s="271"/>
      <c r="C15234" s="270"/>
      <c r="D15234" s="272"/>
      <c r="E15234" s="247"/>
      <c r="F15234" s="273"/>
      <c r="G15234" s="661"/>
      <c r="H15234" s="662"/>
    </row>
    <row r="15235" spans="1:8" s="240" customFormat="1">
      <c r="A15235" s="270"/>
      <c r="B15235" s="271"/>
      <c r="C15235" s="270"/>
      <c r="D15235" s="272"/>
      <c r="E15235" s="247"/>
      <c r="F15235" s="273"/>
      <c r="G15235" s="661"/>
      <c r="H15235" s="662"/>
    </row>
    <row r="15236" spans="1:8" s="240" customFormat="1">
      <c r="A15236" s="270"/>
      <c r="B15236" s="271"/>
      <c r="C15236" s="270"/>
      <c r="D15236" s="272"/>
      <c r="E15236" s="247"/>
      <c r="F15236" s="273"/>
      <c r="G15236" s="661"/>
      <c r="H15236" s="662"/>
    </row>
    <row r="15237" spans="1:8" s="240" customFormat="1">
      <c r="A15237" s="270"/>
      <c r="B15237" s="271"/>
      <c r="C15237" s="270"/>
      <c r="D15237" s="272"/>
      <c r="E15237" s="247"/>
      <c r="F15237" s="273"/>
      <c r="G15237" s="661"/>
      <c r="H15237" s="662"/>
    </row>
    <row r="15238" spans="1:8" s="240" customFormat="1">
      <c r="A15238" s="270"/>
      <c r="B15238" s="271"/>
      <c r="C15238" s="270"/>
      <c r="D15238" s="272"/>
      <c r="E15238" s="247"/>
      <c r="F15238" s="273"/>
      <c r="G15238" s="661"/>
      <c r="H15238" s="662"/>
    </row>
    <row r="15239" spans="1:8" s="240" customFormat="1">
      <c r="A15239" s="270"/>
      <c r="B15239" s="271"/>
      <c r="C15239" s="270"/>
      <c r="D15239" s="272"/>
      <c r="E15239" s="247"/>
      <c r="F15239" s="273"/>
      <c r="G15239" s="661"/>
      <c r="H15239" s="662"/>
    </row>
    <row r="15240" spans="1:8" s="240" customFormat="1">
      <c r="A15240" s="270"/>
      <c r="B15240" s="271"/>
      <c r="C15240" s="270"/>
      <c r="D15240" s="272"/>
      <c r="E15240" s="247"/>
      <c r="F15240" s="273"/>
      <c r="G15240" s="661"/>
      <c r="H15240" s="662"/>
    </row>
    <row r="15241" spans="1:8" s="240" customFormat="1">
      <c r="A15241" s="270"/>
      <c r="B15241" s="271"/>
      <c r="C15241" s="270"/>
      <c r="D15241" s="272"/>
      <c r="E15241" s="247"/>
      <c r="F15241" s="273"/>
      <c r="G15241" s="661"/>
      <c r="H15241" s="662"/>
    </row>
    <row r="15242" spans="1:8" s="240" customFormat="1">
      <c r="A15242" s="270"/>
      <c r="B15242" s="271"/>
      <c r="C15242" s="270"/>
      <c r="D15242" s="272"/>
      <c r="E15242" s="247"/>
      <c r="F15242" s="273"/>
      <c r="G15242" s="661"/>
      <c r="H15242" s="662"/>
    </row>
    <row r="15243" spans="1:8" s="240" customFormat="1">
      <c r="A15243" s="270"/>
      <c r="B15243" s="271"/>
      <c r="C15243" s="270"/>
      <c r="D15243" s="272"/>
      <c r="E15243" s="247"/>
      <c r="F15243" s="273"/>
      <c r="G15243" s="661"/>
      <c r="H15243" s="662"/>
    </row>
    <row r="15244" spans="1:8" s="240" customFormat="1">
      <c r="A15244" s="270"/>
      <c r="B15244" s="271"/>
      <c r="C15244" s="270"/>
      <c r="D15244" s="272"/>
      <c r="E15244" s="247"/>
      <c r="F15244" s="273"/>
      <c r="G15244" s="661"/>
      <c r="H15244" s="662"/>
    </row>
    <row r="15245" spans="1:8" s="240" customFormat="1">
      <c r="A15245" s="270"/>
      <c r="B15245" s="271"/>
      <c r="C15245" s="270"/>
      <c r="D15245" s="272"/>
      <c r="E15245" s="247"/>
      <c r="F15245" s="273"/>
      <c r="G15245" s="661"/>
      <c r="H15245" s="662"/>
    </row>
    <row r="15246" spans="1:8" s="240" customFormat="1">
      <c r="A15246" s="270"/>
      <c r="B15246" s="271"/>
      <c r="C15246" s="270"/>
      <c r="D15246" s="272"/>
      <c r="E15246" s="247"/>
      <c r="F15246" s="273"/>
      <c r="G15246" s="661"/>
      <c r="H15246" s="662"/>
    </row>
    <row r="15247" spans="1:8" s="240" customFormat="1">
      <c r="A15247" s="270"/>
      <c r="B15247" s="271"/>
      <c r="C15247" s="270"/>
      <c r="D15247" s="272"/>
      <c r="E15247" s="247"/>
      <c r="F15247" s="273"/>
      <c r="G15247" s="661"/>
      <c r="H15247" s="662"/>
    </row>
    <row r="15248" spans="1:8" s="240" customFormat="1">
      <c r="A15248" s="270"/>
      <c r="B15248" s="271"/>
      <c r="C15248" s="270"/>
      <c r="D15248" s="272"/>
      <c r="E15248" s="247"/>
      <c r="F15248" s="273"/>
      <c r="G15248" s="661"/>
      <c r="H15248" s="662"/>
    </row>
    <row r="15249" spans="1:8" s="240" customFormat="1">
      <c r="A15249" s="270"/>
      <c r="B15249" s="271"/>
      <c r="C15249" s="270"/>
      <c r="D15249" s="272"/>
      <c r="E15249" s="247"/>
      <c r="F15249" s="273"/>
      <c r="G15249" s="661"/>
      <c r="H15249" s="662"/>
    </row>
    <row r="15250" spans="1:8" s="240" customFormat="1">
      <c r="A15250" s="270"/>
      <c r="B15250" s="271"/>
      <c r="C15250" s="270"/>
      <c r="D15250" s="272"/>
      <c r="E15250" s="247"/>
      <c r="F15250" s="273"/>
      <c r="G15250" s="661"/>
      <c r="H15250" s="662"/>
    </row>
    <row r="15251" spans="1:8" s="240" customFormat="1">
      <c r="A15251" s="270"/>
      <c r="B15251" s="271"/>
      <c r="C15251" s="270"/>
      <c r="D15251" s="272"/>
      <c r="E15251" s="247"/>
      <c r="F15251" s="273"/>
      <c r="G15251" s="661"/>
      <c r="H15251" s="662"/>
    </row>
    <row r="15252" spans="1:8" s="240" customFormat="1">
      <c r="A15252" s="270"/>
      <c r="B15252" s="271"/>
      <c r="C15252" s="270"/>
      <c r="D15252" s="272"/>
      <c r="E15252" s="247"/>
      <c r="F15252" s="273"/>
      <c r="G15252" s="661"/>
      <c r="H15252" s="662"/>
    </row>
    <row r="15253" spans="1:8" s="240" customFormat="1">
      <c r="A15253" s="270"/>
      <c r="B15253" s="271"/>
      <c r="C15253" s="270"/>
      <c r="D15253" s="272"/>
      <c r="E15253" s="247"/>
      <c r="F15253" s="273"/>
      <c r="G15253" s="661"/>
      <c r="H15253" s="662"/>
    </row>
    <row r="15254" spans="1:8" s="240" customFormat="1">
      <c r="A15254" s="270"/>
      <c r="B15254" s="271"/>
      <c r="C15254" s="270"/>
      <c r="D15254" s="272"/>
      <c r="E15254" s="247"/>
      <c r="F15254" s="273"/>
      <c r="G15254" s="661"/>
      <c r="H15254" s="662"/>
    </row>
    <row r="15255" spans="1:8" s="240" customFormat="1">
      <c r="A15255" s="270"/>
      <c r="B15255" s="271"/>
      <c r="C15255" s="270"/>
      <c r="D15255" s="272"/>
      <c r="E15255" s="247"/>
      <c r="F15255" s="273"/>
      <c r="G15255" s="661"/>
      <c r="H15255" s="662"/>
    </row>
    <row r="15256" spans="1:8" s="240" customFormat="1">
      <c r="A15256" s="270"/>
      <c r="B15256" s="271"/>
      <c r="C15256" s="270"/>
      <c r="D15256" s="272"/>
      <c r="E15256" s="247"/>
      <c r="F15256" s="273"/>
      <c r="G15256" s="661"/>
      <c r="H15256" s="662"/>
    </row>
    <row r="15257" spans="1:8" s="240" customFormat="1">
      <c r="A15257" s="270"/>
      <c r="B15257" s="271"/>
      <c r="C15257" s="270"/>
      <c r="D15257" s="272"/>
      <c r="E15257" s="247"/>
      <c r="F15257" s="273"/>
      <c r="G15257" s="661"/>
      <c r="H15257" s="662"/>
    </row>
    <row r="15258" spans="1:8" s="240" customFormat="1">
      <c r="A15258" s="270"/>
      <c r="B15258" s="271"/>
      <c r="C15258" s="270"/>
      <c r="D15258" s="272"/>
      <c r="E15258" s="247"/>
      <c r="F15258" s="273"/>
      <c r="G15258" s="661"/>
      <c r="H15258" s="662"/>
    </row>
    <row r="15259" spans="1:8" s="240" customFormat="1">
      <c r="A15259" s="270"/>
      <c r="B15259" s="271"/>
      <c r="C15259" s="270"/>
      <c r="D15259" s="272"/>
      <c r="E15259" s="247"/>
      <c r="F15259" s="273"/>
      <c r="G15259" s="661"/>
      <c r="H15259" s="662"/>
    </row>
    <row r="15260" spans="1:8" s="240" customFormat="1">
      <c r="A15260" s="270"/>
      <c r="B15260" s="271"/>
      <c r="C15260" s="270"/>
      <c r="D15260" s="272"/>
      <c r="E15260" s="247"/>
      <c r="F15260" s="273"/>
      <c r="G15260" s="661"/>
      <c r="H15260" s="662"/>
    </row>
    <row r="15261" spans="1:8" s="240" customFormat="1">
      <c r="A15261" s="270"/>
      <c r="B15261" s="271"/>
      <c r="C15261" s="270"/>
      <c r="D15261" s="272"/>
      <c r="E15261" s="247"/>
      <c r="F15261" s="273"/>
      <c r="G15261" s="661"/>
      <c r="H15261" s="662"/>
    </row>
    <row r="15262" spans="1:8" s="240" customFormat="1">
      <c r="A15262" s="270"/>
      <c r="B15262" s="271"/>
      <c r="C15262" s="270"/>
      <c r="D15262" s="272"/>
      <c r="E15262" s="247"/>
      <c r="F15262" s="273"/>
      <c r="G15262" s="661"/>
      <c r="H15262" s="662"/>
    </row>
    <row r="15263" spans="1:8" s="240" customFormat="1">
      <c r="A15263" s="270"/>
      <c r="B15263" s="271"/>
      <c r="C15263" s="270"/>
      <c r="D15263" s="272"/>
      <c r="E15263" s="247"/>
      <c r="F15263" s="273"/>
      <c r="G15263" s="661"/>
      <c r="H15263" s="662"/>
    </row>
    <row r="15264" spans="1:8" s="240" customFormat="1">
      <c r="A15264" s="270"/>
      <c r="B15264" s="271"/>
      <c r="C15264" s="270"/>
      <c r="D15264" s="272"/>
      <c r="E15264" s="247"/>
      <c r="F15264" s="273"/>
      <c r="G15264" s="661"/>
      <c r="H15264" s="662"/>
    </row>
    <row r="15265" spans="1:8" s="240" customFormat="1">
      <c r="A15265" s="270"/>
      <c r="B15265" s="271"/>
      <c r="C15265" s="270"/>
      <c r="D15265" s="272"/>
      <c r="E15265" s="247"/>
      <c r="F15265" s="273"/>
      <c r="G15265" s="661"/>
      <c r="H15265" s="662"/>
    </row>
    <row r="15266" spans="1:8" s="240" customFormat="1">
      <c r="A15266" s="270"/>
      <c r="B15266" s="271"/>
      <c r="C15266" s="270"/>
      <c r="D15266" s="272"/>
      <c r="E15266" s="247"/>
      <c r="F15266" s="273"/>
      <c r="G15266" s="661"/>
      <c r="H15266" s="662"/>
    </row>
    <row r="15267" spans="1:8" s="240" customFormat="1">
      <c r="A15267" s="270"/>
      <c r="B15267" s="271"/>
      <c r="C15267" s="270"/>
      <c r="D15267" s="272"/>
      <c r="E15267" s="247"/>
      <c r="F15267" s="273"/>
      <c r="G15267" s="661"/>
      <c r="H15267" s="662"/>
    </row>
    <row r="15268" spans="1:8" s="240" customFormat="1">
      <c r="A15268" s="270"/>
      <c r="B15268" s="271"/>
      <c r="C15268" s="270"/>
      <c r="D15268" s="272"/>
      <c r="E15268" s="247"/>
      <c r="F15268" s="273"/>
      <c r="G15268" s="661"/>
      <c r="H15268" s="662"/>
    </row>
    <row r="15269" spans="1:8" s="240" customFormat="1">
      <c r="A15269" s="270"/>
      <c r="B15269" s="271"/>
      <c r="C15269" s="270"/>
      <c r="D15269" s="272"/>
      <c r="E15269" s="247"/>
      <c r="F15269" s="273"/>
      <c r="G15269" s="661"/>
      <c r="H15269" s="662"/>
    </row>
    <row r="15270" spans="1:8" s="240" customFormat="1">
      <c r="A15270" s="270"/>
      <c r="B15270" s="271"/>
      <c r="C15270" s="270"/>
      <c r="D15270" s="272"/>
      <c r="E15270" s="247"/>
      <c r="F15270" s="273"/>
      <c r="G15270" s="661"/>
      <c r="H15270" s="662"/>
    </row>
    <row r="15271" spans="1:8" s="240" customFormat="1">
      <c r="A15271" s="270"/>
      <c r="B15271" s="271"/>
      <c r="C15271" s="270"/>
      <c r="D15271" s="272"/>
      <c r="E15271" s="247"/>
      <c r="F15271" s="273"/>
      <c r="G15271" s="661"/>
      <c r="H15271" s="662"/>
    </row>
    <row r="15272" spans="1:8" s="240" customFormat="1">
      <c r="A15272" s="270"/>
      <c r="B15272" s="271"/>
      <c r="C15272" s="270"/>
      <c r="D15272" s="272"/>
      <c r="E15272" s="247"/>
      <c r="F15272" s="273"/>
      <c r="G15272" s="661"/>
      <c r="H15272" s="662"/>
    </row>
    <row r="15273" spans="1:8" s="240" customFormat="1">
      <c r="A15273" s="270"/>
      <c r="B15273" s="271"/>
      <c r="C15273" s="270"/>
      <c r="D15273" s="272"/>
      <c r="E15273" s="247"/>
      <c r="F15273" s="273"/>
      <c r="G15273" s="661"/>
      <c r="H15273" s="662"/>
    </row>
    <row r="15274" spans="1:8" s="240" customFormat="1">
      <c r="A15274" s="270"/>
      <c r="B15274" s="271"/>
      <c r="C15274" s="270"/>
      <c r="D15274" s="272"/>
      <c r="E15274" s="247"/>
      <c r="F15274" s="273"/>
      <c r="G15274" s="661"/>
      <c r="H15274" s="662"/>
    </row>
    <row r="15275" spans="1:8" s="240" customFormat="1">
      <c r="A15275" s="270"/>
      <c r="B15275" s="271"/>
      <c r="C15275" s="270"/>
      <c r="D15275" s="272"/>
      <c r="E15275" s="247"/>
      <c r="F15275" s="273"/>
      <c r="G15275" s="661"/>
      <c r="H15275" s="662"/>
    </row>
    <row r="15276" spans="1:8" s="240" customFormat="1">
      <c r="A15276" s="270"/>
      <c r="B15276" s="271"/>
      <c r="C15276" s="270"/>
      <c r="D15276" s="272"/>
      <c r="E15276" s="247"/>
      <c r="F15276" s="273"/>
      <c r="G15276" s="661"/>
      <c r="H15276" s="662"/>
    </row>
    <row r="15277" spans="1:8" s="240" customFormat="1">
      <c r="A15277" s="270"/>
      <c r="B15277" s="271"/>
      <c r="C15277" s="270"/>
      <c r="D15277" s="272"/>
      <c r="E15277" s="247"/>
      <c r="F15277" s="273"/>
      <c r="G15277" s="661"/>
      <c r="H15277" s="662"/>
    </row>
    <row r="15278" spans="1:8" s="240" customFormat="1">
      <c r="A15278" s="270"/>
      <c r="B15278" s="271"/>
      <c r="C15278" s="270"/>
      <c r="D15278" s="272"/>
      <c r="E15278" s="247"/>
      <c r="F15278" s="273"/>
      <c r="G15278" s="661"/>
      <c r="H15278" s="662"/>
    </row>
    <row r="15279" spans="1:8" s="240" customFormat="1">
      <c r="A15279" s="270"/>
      <c r="B15279" s="271"/>
      <c r="C15279" s="270"/>
      <c r="D15279" s="272"/>
      <c r="E15279" s="247"/>
      <c r="F15279" s="273"/>
      <c r="G15279" s="661"/>
      <c r="H15279" s="662"/>
    </row>
    <row r="15280" spans="1:8" s="240" customFormat="1">
      <c r="A15280" s="270"/>
      <c r="B15280" s="271"/>
      <c r="C15280" s="270"/>
      <c r="D15280" s="272"/>
      <c r="E15280" s="247"/>
      <c r="F15280" s="273"/>
      <c r="G15280" s="661"/>
      <c r="H15280" s="662"/>
    </row>
    <row r="15281" spans="1:8" s="240" customFormat="1">
      <c r="A15281" s="270"/>
      <c r="B15281" s="271"/>
      <c r="C15281" s="270"/>
      <c r="D15281" s="272"/>
      <c r="E15281" s="247"/>
      <c r="F15281" s="273"/>
      <c r="G15281" s="661"/>
      <c r="H15281" s="662"/>
    </row>
    <row r="15282" spans="1:8" s="240" customFormat="1">
      <c r="A15282" s="270"/>
      <c r="B15282" s="271"/>
      <c r="C15282" s="270"/>
      <c r="D15282" s="272"/>
      <c r="E15282" s="247"/>
      <c r="F15282" s="273"/>
      <c r="G15282" s="661"/>
      <c r="H15282" s="662"/>
    </row>
    <row r="15283" spans="1:8" s="240" customFormat="1">
      <c r="A15283" s="270"/>
      <c r="B15283" s="271"/>
      <c r="C15283" s="270"/>
      <c r="D15283" s="272"/>
      <c r="E15283" s="247"/>
      <c r="F15283" s="273"/>
      <c r="G15283" s="661"/>
      <c r="H15283" s="662"/>
    </row>
    <row r="15284" spans="1:8" s="240" customFormat="1">
      <c r="A15284" s="270"/>
      <c r="B15284" s="271"/>
      <c r="C15284" s="270"/>
      <c r="D15284" s="272"/>
      <c r="E15284" s="247"/>
      <c r="F15284" s="273"/>
      <c r="G15284" s="661"/>
      <c r="H15284" s="662"/>
    </row>
    <row r="15285" spans="1:8" s="240" customFormat="1">
      <c r="A15285" s="270"/>
      <c r="B15285" s="271"/>
      <c r="C15285" s="270"/>
      <c r="D15285" s="272"/>
      <c r="E15285" s="247"/>
      <c r="F15285" s="273"/>
      <c r="G15285" s="661"/>
      <c r="H15285" s="662"/>
    </row>
    <row r="15286" spans="1:8" s="240" customFormat="1">
      <c r="A15286" s="270"/>
      <c r="B15286" s="271"/>
      <c r="C15286" s="270"/>
      <c r="D15286" s="272"/>
      <c r="E15286" s="247"/>
      <c r="F15286" s="273"/>
      <c r="G15286" s="661"/>
      <c r="H15286" s="662"/>
    </row>
    <row r="15287" spans="1:8" s="240" customFormat="1">
      <c r="A15287" s="270"/>
      <c r="B15287" s="271"/>
      <c r="C15287" s="270"/>
      <c r="D15287" s="272"/>
      <c r="E15287" s="247"/>
      <c r="F15287" s="273"/>
      <c r="G15287" s="661"/>
      <c r="H15287" s="662"/>
    </row>
    <row r="15288" spans="1:8" s="240" customFormat="1">
      <c r="A15288" s="270"/>
      <c r="B15288" s="271"/>
      <c r="C15288" s="270"/>
      <c r="D15288" s="272"/>
      <c r="E15288" s="247"/>
      <c r="F15288" s="273"/>
      <c r="G15288" s="661"/>
      <c r="H15288" s="662"/>
    </row>
    <row r="15289" spans="1:8" s="240" customFormat="1">
      <c r="A15289" s="270"/>
      <c r="B15289" s="271"/>
      <c r="C15289" s="270"/>
      <c r="D15289" s="272"/>
      <c r="E15289" s="247"/>
      <c r="F15289" s="273"/>
      <c r="G15289" s="661"/>
      <c r="H15289" s="662"/>
    </row>
    <row r="15290" spans="1:8" s="240" customFormat="1">
      <c r="A15290" s="270"/>
      <c r="B15290" s="271"/>
      <c r="C15290" s="270"/>
      <c r="D15290" s="272"/>
      <c r="E15290" s="247"/>
      <c r="F15290" s="273"/>
      <c r="G15290" s="661"/>
      <c r="H15290" s="662"/>
    </row>
    <row r="15291" spans="1:8" s="240" customFormat="1">
      <c r="A15291" s="270"/>
      <c r="B15291" s="271"/>
      <c r="C15291" s="270"/>
      <c r="D15291" s="272"/>
      <c r="E15291" s="247"/>
      <c r="F15291" s="273"/>
      <c r="G15291" s="661"/>
      <c r="H15291" s="662"/>
    </row>
    <row r="15292" spans="1:8" s="240" customFormat="1">
      <c r="A15292" s="270"/>
      <c r="B15292" s="271"/>
      <c r="C15292" s="270"/>
      <c r="D15292" s="272"/>
      <c r="E15292" s="247"/>
      <c r="F15292" s="273"/>
      <c r="G15292" s="661"/>
      <c r="H15292" s="662"/>
    </row>
    <row r="15293" spans="1:8" s="240" customFormat="1">
      <c r="A15293" s="270"/>
      <c r="B15293" s="271"/>
      <c r="C15293" s="270"/>
      <c r="D15293" s="272"/>
      <c r="E15293" s="247"/>
      <c r="F15293" s="273"/>
      <c r="G15293" s="661"/>
      <c r="H15293" s="662"/>
    </row>
    <row r="15294" spans="1:8" s="240" customFormat="1">
      <c r="A15294" s="270"/>
      <c r="B15294" s="271"/>
      <c r="C15294" s="270"/>
      <c r="D15294" s="272"/>
      <c r="E15294" s="247"/>
      <c r="F15294" s="273"/>
      <c r="G15294" s="661"/>
      <c r="H15294" s="662"/>
    </row>
    <row r="15295" spans="1:8" s="240" customFormat="1">
      <c r="A15295" s="270"/>
      <c r="B15295" s="271"/>
      <c r="C15295" s="270"/>
      <c r="D15295" s="272"/>
      <c r="E15295" s="247"/>
      <c r="F15295" s="273"/>
      <c r="G15295" s="661"/>
      <c r="H15295" s="662"/>
    </row>
    <row r="15296" spans="1:8" s="240" customFormat="1">
      <c r="A15296" s="270"/>
      <c r="B15296" s="271"/>
      <c r="C15296" s="270"/>
      <c r="D15296" s="272"/>
      <c r="E15296" s="247"/>
      <c r="F15296" s="273"/>
      <c r="G15296" s="661"/>
      <c r="H15296" s="662"/>
    </row>
    <row r="15297" spans="1:8" s="240" customFormat="1">
      <c r="A15297" s="270"/>
      <c r="B15297" s="271"/>
      <c r="C15297" s="270"/>
      <c r="D15297" s="272"/>
      <c r="E15297" s="247"/>
      <c r="F15297" s="273"/>
      <c r="G15297" s="661"/>
      <c r="H15297" s="662"/>
    </row>
    <row r="15298" spans="1:8" s="240" customFormat="1">
      <c r="A15298" s="270"/>
      <c r="B15298" s="271"/>
      <c r="C15298" s="270"/>
      <c r="D15298" s="272"/>
      <c r="E15298" s="247"/>
      <c r="F15298" s="273"/>
      <c r="G15298" s="661"/>
      <c r="H15298" s="662"/>
    </row>
    <row r="15299" spans="1:8" s="240" customFormat="1">
      <c r="A15299" s="270"/>
      <c r="B15299" s="271"/>
      <c r="C15299" s="270"/>
      <c r="D15299" s="272"/>
      <c r="E15299" s="247"/>
      <c r="F15299" s="273"/>
      <c r="G15299" s="661"/>
      <c r="H15299" s="662"/>
    </row>
    <row r="15300" spans="1:8" s="240" customFormat="1">
      <c r="A15300" s="270"/>
      <c r="B15300" s="271"/>
      <c r="C15300" s="270"/>
      <c r="D15300" s="272"/>
      <c r="E15300" s="247"/>
      <c r="F15300" s="273"/>
      <c r="G15300" s="661"/>
      <c r="H15300" s="662"/>
    </row>
    <row r="15301" spans="1:8" s="240" customFormat="1">
      <c r="A15301" s="270"/>
      <c r="B15301" s="271"/>
      <c r="C15301" s="270"/>
      <c r="D15301" s="272"/>
      <c r="E15301" s="247"/>
      <c r="F15301" s="273"/>
      <c r="G15301" s="661"/>
      <c r="H15301" s="662"/>
    </row>
    <row r="15302" spans="1:8" s="240" customFormat="1">
      <c r="A15302" s="270"/>
      <c r="B15302" s="271"/>
      <c r="C15302" s="270"/>
      <c r="D15302" s="272"/>
      <c r="E15302" s="247"/>
      <c r="F15302" s="273"/>
      <c r="G15302" s="661"/>
      <c r="H15302" s="662"/>
    </row>
    <row r="15303" spans="1:8" s="240" customFormat="1">
      <c r="A15303" s="270"/>
      <c r="B15303" s="271"/>
      <c r="C15303" s="270"/>
      <c r="D15303" s="272"/>
      <c r="E15303" s="247"/>
      <c r="F15303" s="273"/>
      <c r="G15303" s="661"/>
      <c r="H15303" s="662"/>
    </row>
    <row r="15304" spans="1:8" s="240" customFormat="1">
      <c r="A15304" s="270"/>
      <c r="B15304" s="271"/>
      <c r="C15304" s="270"/>
      <c r="D15304" s="272"/>
      <c r="E15304" s="247"/>
      <c r="F15304" s="273"/>
      <c r="G15304" s="661"/>
      <c r="H15304" s="662"/>
    </row>
    <row r="15305" spans="1:8" s="240" customFormat="1">
      <c r="A15305" s="270"/>
      <c r="B15305" s="271"/>
      <c r="C15305" s="270"/>
      <c r="D15305" s="272"/>
      <c r="E15305" s="247"/>
      <c r="F15305" s="273"/>
      <c r="G15305" s="661"/>
      <c r="H15305" s="662"/>
    </row>
    <row r="15306" spans="1:8" s="240" customFormat="1">
      <c r="A15306" s="270"/>
      <c r="B15306" s="271"/>
      <c r="C15306" s="270"/>
      <c r="D15306" s="272"/>
      <c r="E15306" s="247"/>
      <c r="F15306" s="273"/>
      <c r="G15306" s="661"/>
      <c r="H15306" s="662"/>
    </row>
    <row r="15307" spans="1:8" s="240" customFormat="1">
      <c r="A15307" s="270"/>
      <c r="B15307" s="271"/>
      <c r="C15307" s="270"/>
      <c r="D15307" s="272"/>
      <c r="E15307" s="247"/>
      <c r="F15307" s="273"/>
      <c r="G15307" s="661"/>
      <c r="H15307" s="662"/>
    </row>
    <row r="15308" spans="1:8" s="240" customFormat="1">
      <c r="A15308" s="270"/>
      <c r="B15308" s="271"/>
      <c r="C15308" s="270"/>
      <c r="D15308" s="272"/>
      <c r="E15308" s="247"/>
      <c r="F15308" s="273"/>
      <c r="G15308" s="661"/>
      <c r="H15308" s="662"/>
    </row>
    <row r="15309" spans="1:8" s="240" customFormat="1">
      <c r="A15309" s="270"/>
      <c r="B15309" s="271"/>
      <c r="C15309" s="270"/>
      <c r="D15309" s="272"/>
      <c r="E15309" s="247"/>
      <c r="F15309" s="273"/>
      <c r="G15309" s="661"/>
      <c r="H15309" s="662"/>
    </row>
    <row r="15310" spans="1:8" s="240" customFormat="1">
      <c r="A15310" s="270"/>
      <c r="B15310" s="271"/>
      <c r="C15310" s="270"/>
      <c r="D15310" s="272"/>
      <c r="E15310" s="247"/>
      <c r="F15310" s="273"/>
      <c r="G15310" s="661"/>
      <c r="H15310" s="662"/>
    </row>
    <row r="15311" spans="1:8" s="240" customFormat="1">
      <c r="A15311" s="270"/>
      <c r="B15311" s="271"/>
      <c r="C15311" s="270"/>
      <c r="D15311" s="272"/>
      <c r="E15311" s="247"/>
      <c r="F15311" s="273"/>
      <c r="G15311" s="661"/>
      <c r="H15311" s="662"/>
    </row>
    <row r="15312" spans="1:8" s="240" customFormat="1">
      <c r="A15312" s="270"/>
      <c r="B15312" s="271"/>
      <c r="C15312" s="270"/>
      <c r="D15312" s="272"/>
      <c r="E15312" s="247"/>
      <c r="F15312" s="273"/>
      <c r="G15312" s="661"/>
      <c r="H15312" s="662"/>
    </row>
    <row r="15313" spans="1:8" s="240" customFormat="1">
      <c r="A15313" s="270"/>
      <c r="B15313" s="271"/>
      <c r="C15313" s="270"/>
      <c r="D15313" s="272"/>
      <c r="E15313" s="247"/>
      <c r="F15313" s="273"/>
      <c r="G15313" s="661"/>
      <c r="H15313" s="662"/>
    </row>
    <row r="15314" spans="1:8" s="240" customFormat="1">
      <c r="A15314" s="270"/>
      <c r="B15314" s="271"/>
      <c r="C15314" s="270"/>
      <c r="D15314" s="272"/>
      <c r="E15314" s="247"/>
      <c r="F15314" s="273"/>
      <c r="G15314" s="661"/>
      <c r="H15314" s="662"/>
    </row>
    <row r="15315" spans="1:8" s="240" customFormat="1">
      <c r="A15315" s="270"/>
      <c r="B15315" s="271"/>
      <c r="C15315" s="270"/>
      <c r="D15315" s="272"/>
      <c r="E15315" s="247"/>
      <c r="F15315" s="273"/>
      <c r="G15315" s="661"/>
      <c r="H15315" s="662"/>
    </row>
    <row r="15316" spans="1:8" s="240" customFormat="1">
      <c r="A15316" s="270"/>
      <c r="B15316" s="271"/>
      <c r="C15316" s="270"/>
      <c r="D15316" s="272"/>
      <c r="E15316" s="247"/>
      <c r="F15316" s="273"/>
      <c r="G15316" s="661"/>
      <c r="H15316" s="662"/>
    </row>
    <row r="15317" spans="1:8" s="240" customFormat="1">
      <c r="A15317" s="270"/>
      <c r="B15317" s="271"/>
      <c r="C15317" s="270"/>
      <c r="D15317" s="272"/>
      <c r="E15317" s="247"/>
      <c r="F15317" s="273"/>
      <c r="G15317" s="661"/>
      <c r="H15317" s="662"/>
    </row>
    <row r="15318" spans="1:8" s="240" customFormat="1">
      <c r="A15318" s="270"/>
      <c r="B15318" s="271"/>
      <c r="C15318" s="270"/>
      <c r="D15318" s="272"/>
      <c r="E15318" s="247"/>
      <c r="F15318" s="273"/>
      <c r="G15318" s="661"/>
      <c r="H15318" s="662"/>
    </row>
    <row r="15319" spans="1:8" s="240" customFormat="1">
      <c r="A15319" s="270"/>
      <c r="B15319" s="271"/>
      <c r="C15319" s="270"/>
      <c r="D15319" s="272"/>
      <c r="E15319" s="247"/>
      <c r="F15319" s="273"/>
      <c r="G15319" s="661"/>
      <c r="H15319" s="662"/>
    </row>
    <row r="15320" spans="1:8" s="240" customFormat="1">
      <c r="A15320" s="270"/>
      <c r="B15320" s="271"/>
      <c r="C15320" s="270"/>
      <c r="D15320" s="272"/>
      <c r="E15320" s="247"/>
      <c r="F15320" s="273"/>
      <c r="G15320" s="661"/>
      <c r="H15320" s="662"/>
    </row>
    <row r="15321" spans="1:8" s="240" customFormat="1">
      <c r="A15321" s="270"/>
      <c r="B15321" s="271"/>
      <c r="C15321" s="270"/>
      <c r="D15321" s="272"/>
      <c r="E15321" s="247"/>
      <c r="F15321" s="273"/>
      <c r="G15321" s="661"/>
      <c r="H15321" s="662"/>
    </row>
    <row r="15322" spans="1:8" s="240" customFormat="1">
      <c r="A15322" s="270"/>
      <c r="B15322" s="271"/>
      <c r="C15322" s="270"/>
      <c r="D15322" s="272"/>
      <c r="E15322" s="247"/>
      <c r="F15322" s="273"/>
      <c r="G15322" s="661"/>
      <c r="H15322" s="662"/>
    </row>
    <row r="15323" spans="1:8" s="240" customFormat="1">
      <c r="A15323" s="270"/>
      <c r="B15323" s="271"/>
      <c r="C15323" s="270"/>
      <c r="D15323" s="272"/>
      <c r="E15323" s="247"/>
      <c r="F15323" s="273"/>
      <c r="G15323" s="661"/>
      <c r="H15323" s="662"/>
    </row>
    <row r="15324" spans="1:8" s="240" customFormat="1">
      <c r="A15324" s="270"/>
      <c r="B15324" s="271"/>
      <c r="C15324" s="270"/>
      <c r="D15324" s="272"/>
      <c r="E15324" s="247"/>
      <c r="F15324" s="273"/>
      <c r="G15324" s="661"/>
      <c r="H15324" s="662"/>
    </row>
    <row r="15325" spans="1:8" s="240" customFormat="1">
      <c r="A15325" s="270"/>
      <c r="B15325" s="271"/>
      <c r="C15325" s="270"/>
      <c r="D15325" s="272"/>
      <c r="E15325" s="247"/>
      <c r="F15325" s="273"/>
      <c r="G15325" s="661"/>
      <c r="H15325" s="662"/>
    </row>
    <row r="15326" spans="1:8" s="240" customFormat="1">
      <c r="A15326" s="270"/>
      <c r="B15326" s="271"/>
      <c r="C15326" s="270"/>
      <c r="D15326" s="272"/>
      <c r="E15326" s="247"/>
      <c r="F15326" s="273"/>
      <c r="G15326" s="661"/>
      <c r="H15326" s="662"/>
    </row>
    <row r="15327" spans="1:8" s="240" customFormat="1">
      <c r="A15327" s="270"/>
      <c r="B15327" s="271"/>
      <c r="C15327" s="270"/>
      <c r="D15327" s="272"/>
      <c r="E15327" s="247"/>
      <c r="F15327" s="273"/>
      <c r="G15327" s="661"/>
      <c r="H15327" s="662"/>
    </row>
    <row r="15328" spans="1:8" s="240" customFormat="1">
      <c r="A15328" s="270"/>
      <c r="B15328" s="271"/>
      <c r="C15328" s="270"/>
      <c r="D15328" s="272"/>
      <c r="E15328" s="247"/>
      <c r="F15328" s="273"/>
      <c r="G15328" s="661"/>
      <c r="H15328" s="662"/>
    </row>
    <row r="15329" spans="1:8" s="240" customFormat="1">
      <c r="A15329" s="270"/>
      <c r="B15329" s="271"/>
      <c r="C15329" s="270"/>
      <c r="D15329" s="272"/>
      <c r="E15329" s="247"/>
      <c r="F15329" s="273"/>
      <c r="G15329" s="661"/>
      <c r="H15329" s="662"/>
    </row>
    <row r="15330" spans="1:8" s="240" customFormat="1">
      <c r="A15330" s="270"/>
      <c r="B15330" s="271"/>
      <c r="C15330" s="270"/>
      <c r="D15330" s="272"/>
      <c r="E15330" s="247"/>
      <c r="F15330" s="273"/>
      <c r="G15330" s="661"/>
      <c r="H15330" s="662"/>
    </row>
    <row r="15331" spans="1:8" s="240" customFormat="1">
      <c r="A15331" s="270"/>
      <c r="B15331" s="271"/>
      <c r="C15331" s="270"/>
      <c r="D15331" s="272"/>
      <c r="E15331" s="247"/>
      <c r="F15331" s="273"/>
      <c r="G15331" s="661"/>
      <c r="H15331" s="662"/>
    </row>
    <row r="15332" spans="1:8" s="240" customFormat="1">
      <c r="A15332" s="270"/>
      <c r="B15332" s="271"/>
      <c r="C15332" s="270"/>
      <c r="D15332" s="272"/>
      <c r="E15332" s="247"/>
      <c r="F15332" s="273"/>
      <c r="G15332" s="661"/>
      <c r="H15332" s="662"/>
    </row>
    <row r="15333" spans="1:8" s="240" customFormat="1">
      <c r="A15333" s="270"/>
      <c r="B15333" s="271"/>
      <c r="C15333" s="270"/>
      <c r="D15333" s="272"/>
      <c r="E15333" s="247"/>
      <c r="F15333" s="273"/>
      <c r="G15333" s="661"/>
      <c r="H15333" s="662"/>
    </row>
    <row r="15334" spans="1:8" s="240" customFormat="1">
      <c r="A15334" s="270"/>
      <c r="B15334" s="271"/>
      <c r="C15334" s="270"/>
      <c r="D15334" s="272"/>
      <c r="E15334" s="247"/>
      <c r="F15334" s="273"/>
      <c r="G15334" s="661"/>
      <c r="H15334" s="662"/>
    </row>
    <row r="15335" spans="1:8" s="240" customFormat="1">
      <c r="A15335" s="270"/>
      <c r="B15335" s="271"/>
      <c r="C15335" s="270"/>
      <c r="D15335" s="272"/>
      <c r="E15335" s="247"/>
      <c r="F15335" s="273"/>
      <c r="G15335" s="661"/>
      <c r="H15335" s="662"/>
    </row>
    <row r="15336" spans="1:8" s="240" customFormat="1">
      <c r="A15336" s="270"/>
      <c r="B15336" s="271"/>
      <c r="C15336" s="270"/>
      <c r="D15336" s="272"/>
      <c r="E15336" s="247"/>
      <c r="F15336" s="273"/>
      <c r="G15336" s="661"/>
      <c r="H15336" s="662"/>
    </row>
    <row r="15337" spans="1:8" s="240" customFormat="1">
      <c r="A15337" s="270"/>
      <c r="B15337" s="271"/>
      <c r="C15337" s="270"/>
      <c r="D15337" s="272"/>
      <c r="E15337" s="247"/>
      <c r="F15337" s="273"/>
      <c r="G15337" s="661"/>
      <c r="H15337" s="662"/>
    </row>
    <row r="15338" spans="1:8" s="240" customFormat="1">
      <c r="A15338" s="270"/>
      <c r="B15338" s="271"/>
      <c r="C15338" s="270"/>
      <c r="D15338" s="272"/>
      <c r="E15338" s="247"/>
      <c r="F15338" s="273"/>
      <c r="G15338" s="661"/>
      <c r="H15338" s="662"/>
    </row>
    <row r="15339" spans="1:8" s="240" customFormat="1">
      <c r="A15339" s="270"/>
      <c r="B15339" s="271"/>
      <c r="C15339" s="270"/>
      <c r="D15339" s="272"/>
      <c r="E15339" s="247"/>
      <c r="F15339" s="273"/>
      <c r="G15339" s="661"/>
      <c r="H15339" s="662"/>
    </row>
    <row r="15340" spans="1:8" s="240" customFormat="1">
      <c r="A15340" s="270"/>
      <c r="B15340" s="271"/>
      <c r="C15340" s="270"/>
      <c r="D15340" s="272"/>
      <c r="E15340" s="247"/>
      <c r="F15340" s="273"/>
      <c r="G15340" s="661"/>
      <c r="H15340" s="662"/>
    </row>
    <row r="15341" spans="1:8" s="240" customFormat="1">
      <c r="A15341" s="270"/>
      <c r="B15341" s="271"/>
      <c r="C15341" s="270"/>
      <c r="D15341" s="272"/>
      <c r="E15341" s="247"/>
      <c r="F15341" s="273"/>
      <c r="G15341" s="661"/>
      <c r="H15341" s="662"/>
    </row>
    <row r="15342" spans="1:8" s="240" customFormat="1">
      <c r="A15342" s="270"/>
      <c r="B15342" s="271"/>
      <c r="C15342" s="270"/>
      <c r="D15342" s="272"/>
      <c r="E15342" s="247"/>
      <c r="F15342" s="273"/>
      <c r="G15342" s="661"/>
      <c r="H15342" s="662"/>
    </row>
    <row r="15343" spans="1:8" s="240" customFormat="1">
      <c r="A15343" s="270"/>
      <c r="B15343" s="271"/>
      <c r="C15343" s="270"/>
      <c r="D15343" s="272"/>
      <c r="E15343" s="247"/>
      <c r="F15343" s="273"/>
      <c r="G15343" s="661"/>
      <c r="H15343" s="662"/>
    </row>
    <row r="15344" spans="1:8" s="240" customFormat="1">
      <c r="A15344" s="270"/>
      <c r="B15344" s="271"/>
      <c r="C15344" s="270"/>
      <c r="D15344" s="272"/>
      <c r="E15344" s="247"/>
      <c r="F15344" s="273"/>
      <c r="G15344" s="661"/>
      <c r="H15344" s="662"/>
    </row>
    <row r="15345" spans="1:8" s="240" customFormat="1">
      <c r="A15345" s="270"/>
      <c r="B15345" s="271"/>
      <c r="C15345" s="270"/>
      <c r="D15345" s="272"/>
      <c r="E15345" s="247"/>
      <c r="F15345" s="273"/>
      <c r="G15345" s="661"/>
      <c r="H15345" s="662"/>
    </row>
    <row r="15346" spans="1:8" s="240" customFormat="1">
      <c r="A15346" s="270"/>
      <c r="B15346" s="271"/>
      <c r="C15346" s="270"/>
      <c r="D15346" s="272"/>
      <c r="E15346" s="247"/>
      <c r="F15346" s="273"/>
      <c r="G15346" s="661"/>
      <c r="H15346" s="662"/>
    </row>
    <row r="15347" spans="1:8" s="240" customFormat="1">
      <c r="A15347" s="270"/>
      <c r="B15347" s="271"/>
      <c r="C15347" s="270"/>
      <c r="D15347" s="272"/>
      <c r="E15347" s="247"/>
      <c r="F15347" s="273"/>
      <c r="G15347" s="661"/>
      <c r="H15347" s="662"/>
    </row>
    <row r="15348" spans="1:8" s="240" customFormat="1">
      <c r="A15348" s="270"/>
      <c r="B15348" s="271"/>
      <c r="C15348" s="270"/>
      <c r="D15348" s="272"/>
      <c r="E15348" s="247"/>
      <c r="F15348" s="273"/>
      <c r="G15348" s="661"/>
      <c r="H15348" s="662"/>
    </row>
    <row r="15349" spans="1:8" s="240" customFormat="1">
      <c r="A15349" s="270"/>
      <c r="B15349" s="271"/>
      <c r="C15349" s="270"/>
      <c r="D15349" s="272"/>
      <c r="E15349" s="247"/>
      <c r="F15349" s="273"/>
      <c r="G15349" s="661"/>
      <c r="H15349" s="662"/>
    </row>
    <row r="15350" spans="1:8" s="240" customFormat="1">
      <c r="A15350" s="270"/>
      <c r="B15350" s="271"/>
      <c r="C15350" s="270"/>
      <c r="D15350" s="272"/>
      <c r="E15350" s="247"/>
      <c r="F15350" s="273"/>
      <c r="G15350" s="661"/>
      <c r="H15350" s="662"/>
    </row>
    <row r="15351" spans="1:8" s="240" customFormat="1">
      <c r="A15351" s="270"/>
      <c r="B15351" s="271"/>
      <c r="C15351" s="270"/>
      <c r="D15351" s="272"/>
      <c r="E15351" s="247"/>
      <c r="F15351" s="273"/>
      <c r="G15351" s="661"/>
      <c r="H15351" s="662"/>
    </row>
    <row r="15352" spans="1:8" s="240" customFormat="1">
      <c r="A15352" s="270"/>
      <c r="B15352" s="271"/>
      <c r="C15352" s="270"/>
      <c r="D15352" s="272"/>
      <c r="E15352" s="247"/>
      <c r="F15352" s="273"/>
      <c r="G15352" s="661"/>
      <c r="H15352" s="662"/>
    </row>
    <row r="15353" spans="1:8" s="240" customFormat="1">
      <c r="A15353" s="270"/>
      <c r="B15353" s="271"/>
      <c r="C15353" s="270"/>
      <c r="D15353" s="272"/>
      <c r="E15353" s="247"/>
      <c r="F15353" s="273"/>
      <c r="G15353" s="661"/>
      <c r="H15353" s="662"/>
    </row>
    <row r="15354" spans="1:8" s="240" customFormat="1">
      <c r="A15354" s="270"/>
      <c r="B15354" s="271"/>
      <c r="C15354" s="270"/>
      <c r="D15354" s="272"/>
      <c r="E15354" s="247"/>
      <c r="F15354" s="273"/>
      <c r="G15354" s="661"/>
      <c r="H15354" s="662"/>
    </row>
    <row r="15355" spans="1:8" s="240" customFormat="1">
      <c r="A15355" s="270"/>
      <c r="B15355" s="271"/>
      <c r="C15355" s="270"/>
      <c r="D15355" s="272"/>
      <c r="E15355" s="247"/>
      <c r="F15355" s="273"/>
      <c r="G15355" s="661"/>
      <c r="H15355" s="662"/>
    </row>
    <row r="15356" spans="1:8" s="240" customFormat="1">
      <c r="A15356" s="270"/>
      <c r="B15356" s="271"/>
      <c r="C15356" s="270"/>
      <c r="D15356" s="272"/>
      <c r="E15356" s="247"/>
      <c r="F15356" s="273"/>
      <c r="G15356" s="661"/>
      <c r="H15356" s="662"/>
    </row>
    <row r="15357" spans="1:8" s="240" customFormat="1">
      <c r="A15357" s="270"/>
      <c r="B15357" s="271"/>
      <c r="C15357" s="270"/>
      <c r="D15357" s="272"/>
      <c r="E15357" s="247"/>
      <c r="F15357" s="273"/>
      <c r="G15357" s="661"/>
      <c r="H15357" s="662"/>
    </row>
    <row r="15358" spans="1:8" s="240" customFormat="1">
      <c r="A15358" s="270"/>
      <c r="B15358" s="271"/>
      <c r="C15358" s="270"/>
      <c r="D15358" s="272"/>
      <c r="E15358" s="247"/>
      <c r="F15358" s="273"/>
      <c r="G15358" s="661"/>
      <c r="H15358" s="662"/>
    </row>
    <row r="15359" spans="1:8" s="240" customFormat="1">
      <c r="A15359" s="270"/>
      <c r="B15359" s="271"/>
      <c r="C15359" s="270"/>
      <c r="D15359" s="272"/>
      <c r="E15359" s="247"/>
      <c r="F15359" s="273"/>
      <c r="G15359" s="661"/>
      <c r="H15359" s="662"/>
    </row>
    <row r="15360" spans="1:8" s="240" customFormat="1">
      <c r="A15360" s="270"/>
      <c r="B15360" s="271"/>
      <c r="C15360" s="270"/>
      <c r="D15360" s="272"/>
      <c r="E15360" s="247"/>
      <c r="F15360" s="273"/>
      <c r="G15360" s="661"/>
      <c r="H15360" s="662"/>
    </row>
    <row r="15361" spans="1:8" s="240" customFormat="1">
      <c r="A15361" s="270"/>
      <c r="B15361" s="271"/>
      <c r="C15361" s="270"/>
      <c r="D15361" s="272"/>
      <c r="E15361" s="247"/>
      <c r="F15361" s="273"/>
      <c r="G15361" s="661"/>
      <c r="H15361" s="662"/>
    </row>
    <row r="15362" spans="1:8" s="240" customFormat="1">
      <c r="A15362" s="270"/>
      <c r="B15362" s="271"/>
      <c r="C15362" s="270"/>
      <c r="D15362" s="272"/>
      <c r="E15362" s="247"/>
      <c r="F15362" s="273"/>
      <c r="G15362" s="661"/>
      <c r="H15362" s="662"/>
    </row>
    <row r="15363" spans="1:8" s="240" customFormat="1">
      <c r="A15363" s="270"/>
      <c r="B15363" s="271"/>
      <c r="C15363" s="270"/>
      <c r="D15363" s="272"/>
      <c r="E15363" s="247"/>
      <c r="F15363" s="273"/>
      <c r="G15363" s="661"/>
      <c r="H15363" s="662"/>
    </row>
    <row r="15364" spans="1:8" s="240" customFormat="1">
      <c r="A15364" s="270"/>
      <c r="B15364" s="271"/>
      <c r="C15364" s="270"/>
      <c r="D15364" s="272"/>
      <c r="E15364" s="247"/>
      <c r="F15364" s="273"/>
      <c r="G15364" s="661"/>
      <c r="H15364" s="662"/>
    </row>
    <row r="15365" spans="1:8" s="240" customFormat="1">
      <c r="A15365" s="270"/>
      <c r="B15365" s="271"/>
      <c r="C15365" s="270"/>
      <c r="D15365" s="272"/>
      <c r="E15365" s="247"/>
      <c r="F15365" s="273"/>
      <c r="G15365" s="661"/>
      <c r="H15365" s="662"/>
    </row>
    <row r="15366" spans="1:8" s="240" customFormat="1">
      <c r="A15366" s="270"/>
      <c r="B15366" s="271"/>
      <c r="C15366" s="270"/>
      <c r="D15366" s="272"/>
      <c r="E15366" s="247"/>
      <c r="F15366" s="273"/>
      <c r="G15366" s="661"/>
      <c r="H15366" s="662"/>
    </row>
    <row r="15367" spans="1:8" s="240" customFormat="1">
      <c r="A15367" s="270"/>
      <c r="B15367" s="271"/>
      <c r="C15367" s="270"/>
      <c r="D15367" s="272"/>
      <c r="E15367" s="247"/>
      <c r="F15367" s="273"/>
      <c r="G15367" s="661"/>
      <c r="H15367" s="662"/>
    </row>
    <row r="15368" spans="1:8" s="240" customFormat="1">
      <c r="A15368" s="270"/>
      <c r="B15368" s="271"/>
      <c r="C15368" s="270"/>
      <c r="D15368" s="272"/>
      <c r="E15368" s="247"/>
      <c r="F15368" s="273"/>
      <c r="G15368" s="661"/>
      <c r="H15368" s="662"/>
    </row>
    <row r="15369" spans="1:8" s="240" customFormat="1">
      <c r="A15369" s="270"/>
      <c r="B15369" s="271"/>
      <c r="C15369" s="270"/>
      <c r="D15369" s="272"/>
      <c r="E15369" s="247"/>
      <c r="F15369" s="273"/>
      <c r="G15369" s="661"/>
      <c r="H15369" s="662"/>
    </row>
    <row r="15370" spans="1:8" s="240" customFormat="1">
      <c r="A15370" s="270"/>
      <c r="B15370" s="271"/>
      <c r="C15370" s="270"/>
      <c r="D15370" s="272"/>
      <c r="E15370" s="247"/>
      <c r="F15370" s="273"/>
      <c r="G15370" s="661"/>
      <c r="H15370" s="662"/>
    </row>
    <row r="15371" spans="1:8" s="240" customFormat="1">
      <c r="A15371" s="270"/>
      <c r="B15371" s="271"/>
      <c r="C15371" s="270"/>
      <c r="D15371" s="272"/>
      <c r="E15371" s="247"/>
      <c r="F15371" s="273"/>
      <c r="G15371" s="661"/>
      <c r="H15371" s="662"/>
    </row>
    <row r="15372" spans="1:8" s="240" customFormat="1">
      <c r="A15372" s="270"/>
      <c r="B15372" s="271"/>
      <c r="C15372" s="270"/>
      <c r="D15372" s="272"/>
      <c r="E15372" s="247"/>
      <c r="F15372" s="273"/>
      <c r="G15372" s="661"/>
      <c r="H15372" s="662"/>
    </row>
    <row r="15373" spans="1:8" s="240" customFormat="1">
      <c r="A15373" s="270"/>
      <c r="B15373" s="271"/>
      <c r="C15373" s="270"/>
      <c r="D15373" s="272"/>
      <c r="E15373" s="247"/>
      <c r="F15373" s="273"/>
      <c r="G15373" s="661"/>
      <c r="H15373" s="662"/>
    </row>
    <row r="15374" spans="1:8" s="240" customFormat="1">
      <c r="A15374" s="270"/>
      <c r="B15374" s="271"/>
      <c r="C15374" s="270"/>
      <c r="D15374" s="272"/>
      <c r="E15374" s="247"/>
      <c r="F15374" s="273"/>
      <c r="G15374" s="661"/>
      <c r="H15374" s="662"/>
    </row>
    <row r="15375" spans="1:8" s="240" customFormat="1">
      <c r="A15375" s="270"/>
      <c r="B15375" s="271"/>
      <c r="C15375" s="270"/>
      <c r="D15375" s="272"/>
      <c r="E15375" s="247"/>
      <c r="F15375" s="273"/>
      <c r="G15375" s="661"/>
      <c r="H15375" s="662"/>
    </row>
    <row r="15376" spans="1:8" s="240" customFormat="1">
      <c r="A15376" s="270"/>
      <c r="B15376" s="271"/>
      <c r="C15376" s="270"/>
      <c r="D15376" s="272"/>
      <c r="E15376" s="247"/>
      <c r="F15376" s="273"/>
      <c r="G15376" s="661"/>
      <c r="H15376" s="662"/>
    </row>
    <row r="15377" spans="1:8" s="240" customFormat="1">
      <c r="A15377" s="270"/>
      <c r="B15377" s="271"/>
      <c r="C15377" s="270"/>
      <c r="D15377" s="272"/>
      <c r="E15377" s="247"/>
      <c r="F15377" s="273"/>
      <c r="G15377" s="661"/>
      <c r="H15377" s="662"/>
    </row>
    <row r="15378" spans="1:8" s="240" customFormat="1">
      <c r="A15378" s="270"/>
      <c r="B15378" s="271"/>
      <c r="C15378" s="270"/>
      <c r="D15378" s="272"/>
      <c r="E15378" s="247"/>
      <c r="F15378" s="273"/>
      <c r="G15378" s="661"/>
      <c r="H15378" s="662"/>
    </row>
    <row r="15379" spans="1:8" s="240" customFormat="1">
      <c r="A15379" s="270"/>
      <c r="B15379" s="271"/>
      <c r="C15379" s="270"/>
      <c r="D15379" s="272"/>
      <c r="E15379" s="247"/>
      <c r="F15379" s="273"/>
      <c r="G15379" s="661"/>
      <c r="H15379" s="662"/>
    </row>
    <row r="15380" spans="1:8" s="240" customFormat="1">
      <c r="A15380" s="270"/>
      <c r="B15380" s="271"/>
      <c r="C15380" s="270"/>
      <c r="D15380" s="272"/>
      <c r="E15380" s="247"/>
      <c r="F15380" s="273"/>
      <c r="G15380" s="661"/>
      <c r="H15380" s="662"/>
    </row>
    <row r="15381" spans="1:8" s="240" customFormat="1">
      <c r="A15381" s="270"/>
      <c r="B15381" s="271"/>
      <c r="C15381" s="270"/>
      <c r="D15381" s="272"/>
      <c r="E15381" s="247"/>
      <c r="F15381" s="273"/>
      <c r="G15381" s="661"/>
      <c r="H15381" s="662"/>
    </row>
    <row r="15382" spans="1:8" s="240" customFormat="1">
      <c r="A15382" s="270"/>
      <c r="B15382" s="271"/>
      <c r="C15382" s="270"/>
      <c r="D15382" s="272"/>
      <c r="E15382" s="247"/>
      <c r="F15382" s="273"/>
      <c r="G15382" s="661"/>
      <c r="H15382" s="662"/>
    </row>
    <row r="15383" spans="1:8" s="240" customFormat="1">
      <c r="A15383" s="270"/>
      <c r="B15383" s="271"/>
      <c r="C15383" s="270"/>
      <c r="D15383" s="272"/>
      <c r="E15383" s="247"/>
      <c r="F15383" s="273"/>
      <c r="G15383" s="661"/>
      <c r="H15383" s="662"/>
    </row>
    <row r="15384" spans="1:8" s="240" customFormat="1">
      <c r="A15384" s="270"/>
      <c r="B15384" s="271"/>
      <c r="C15384" s="270"/>
      <c r="D15384" s="272"/>
      <c r="E15384" s="247"/>
      <c r="F15384" s="273"/>
      <c r="G15384" s="661"/>
      <c r="H15384" s="662"/>
    </row>
    <row r="15385" spans="1:8" s="240" customFormat="1">
      <c r="A15385" s="270"/>
      <c r="B15385" s="271"/>
      <c r="C15385" s="270"/>
      <c r="D15385" s="272"/>
      <c r="E15385" s="247"/>
      <c r="F15385" s="273"/>
      <c r="G15385" s="661"/>
      <c r="H15385" s="662"/>
    </row>
    <row r="15386" spans="1:8" s="240" customFormat="1">
      <c r="A15386" s="270"/>
      <c r="B15386" s="271"/>
      <c r="C15386" s="270"/>
      <c r="D15386" s="272"/>
      <c r="E15386" s="247"/>
      <c r="F15386" s="273"/>
      <c r="G15386" s="661"/>
      <c r="H15386" s="662"/>
    </row>
    <row r="15387" spans="1:8" s="240" customFormat="1">
      <c r="A15387" s="270"/>
      <c r="B15387" s="271"/>
      <c r="C15387" s="270"/>
      <c r="D15387" s="272"/>
      <c r="E15387" s="247"/>
      <c r="F15387" s="273"/>
      <c r="G15387" s="661"/>
      <c r="H15387" s="662"/>
    </row>
    <row r="15388" spans="1:8" s="240" customFormat="1">
      <c r="A15388" s="270"/>
      <c r="B15388" s="271"/>
      <c r="C15388" s="270"/>
      <c r="D15388" s="272"/>
      <c r="E15388" s="247"/>
      <c r="F15388" s="273"/>
      <c r="G15388" s="661"/>
      <c r="H15388" s="662"/>
    </row>
    <row r="15389" spans="1:8" s="240" customFormat="1">
      <c r="A15389" s="270"/>
      <c r="B15389" s="271"/>
      <c r="C15389" s="270"/>
      <c r="D15389" s="272"/>
      <c r="E15389" s="247"/>
      <c r="F15389" s="273"/>
      <c r="G15389" s="661"/>
      <c r="H15389" s="662"/>
    </row>
    <row r="15390" spans="1:8" s="240" customFormat="1">
      <c r="A15390" s="270"/>
      <c r="B15390" s="271"/>
      <c r="C15390" s="270"/>
      <c r="D15390" s="272"/>
      <c r="E15390" s="247"/>
      <c r="F15390" s="273"/>
      <c r="G15390" s="661"/>
      <c r="H15390" s="662"/>
    </row>
    <row r="15391" spans="1:8" s="240" customFormat="1">
      <c r="A15391" s="270"/>
      <c r="B15391" s="271"/>
      <c r="C15391" s="270"/>
      <c r="D15391" s="272"/>
      <c r="E15391" s="247"/>
      <c r="F15391" s="273"/>
      <c r="G15391" s="661"/>
      <c r="H15391" s="662"/>
    </row>
    <row r="15392" spans="1:8" s="240" customFormat="1">
      <c r="A15392" s="270"/>
      <c r="B15392" s="271"/>
      <c r="C15392" s="270"/>
      <c r="D15392" s="272"/>
      <c r="E15392" s="247"/>
      <c r="F15392" s="273"/>
      <c r="G15392" s="661"/>
      <c r="H15392" s="662"/>
    </row>
    <row r="15393" spans="1:8" s="240" customFormat="1">
      <c r="A15393" s="270"/>
      <c r="B15393" s="271"/>
      <c r="C15393" s="270"/>
      <c r="D15393" s="272"/>
      <c r="E15393" s="247"/>
      <c r="F15393" s="273"/>
      <c r="G15393" s="661"/>
      <c r="H15393" s="662"/>
    </row>
    <row r="15394" spans="1:8" s="240" customFormat="1">
      <c r="A15394" s="270"/>
      <c r="B15394" s="271"/>
      <c r="C15394" s="270"/>
      <c r="D15394" s="272"/>
      <c r="E15394" s="247"/>
      <c r="F15394" s="273"/>
      <c r="G15394" s="661"/>
      <c r="H15394" s="662"/>
    </row>
    <row r="15395" spans="1:8" s="240" customFormat="1">
      <c r="A15395" s="270"/>
      <c r="B15395" s="271"/>
      <c r="C15395" s="270"/>
      <c r="D15395" s="272"/>
      <c r="E15395" s="247"/>
      <c r="F15395" s="273"/>
      <c r="G15395" s="661"/>
      <c r="H15395" s="662"/>
    </row>
    <row r="15396" spans="1:8" s="240" customFormat="1">
      <c r="A15396" s="270"/>
      <c r="B15396" s="271"/>
      <c r="C15396" s="270"/>
      <c r="D15396" s="272"/>
      <c r="E15396" s="247"/>
      <c r="F15396" s="273"/>
      <c r="G15396" s="661"/>
      <c r="H15396" s="662"/>
    </row>
    <row r="15397" spans="1:8" s="240" customFormat="1">
      <c r="A15397" s="270"/>
      <c r="B15397" s="271"/>
      <c r="C15397" s="270"/>
      <c r="D15397" s="272"/>
      <c r="E15397" s="247"/>
      <c r="F15397" s="273"/>
      <c r="G15397" s="661"/>
      <c r="H15397" s="662"/>
    </row>
    <row r="15398" spans="1:8" s="240" customFormat="1">
      <c r="A15398" s="270"/>
      <c r="B15398" s="271"/>
      <c r="C15398" s="270"/>
      <c r="D15398" s="272"/>
      <c r="E15398" s="247"/>
      <c r="F15398" s="273"/>
      <c r="G15398" s="661"/>
      <c r="H15398" s="662"/>
    </row>
    <row r="15399" spans="1:8" s="240" customFormat="1">
      <c r="A15399" s="270"/>
      <c r="B15399" s="271"/>
      <c r="C15399" s="270"/>
      <c r="D15399" s="272"/>
      <c r="E15399" s="247"/>
      <c r="F15399" s="273"/>
      <c r="G15399" s="661"/>
      <c r="H15399" s="662"/>
    </row>
    <row r="15400" spans="1:8" s="240" customFormat="1">
      <c r="A15400" s="270"/>
      <c r="B15400" s="271"/>
      <c r="C15400" s="270"/>
      <c r="D15400" s="272"/>
      <c r="E15400" s="247"/>
      <c r="F15400" s="273"/>
      <c r="G15400" s="661"/>
      <c r="H15400" s="662"/>
    </row>
    <row r="15401" spans="1:8" s="240" customFormat="1">
      <c r="A15401" s="270"/>
      <c r="B15401" s="271"/>
      <c r="C15401" s="270"/>
      <c r="D15401" s="272"/>
      <c r="E15401" s="247"/>
      <c r="F15401" s="273"/>
      <c r="G15401" s="661"/>
      <c r="H15401" s="662"/>
    </row>
    <row r="15402" spans="1:8" s="240" customFormat="1">
      <c r="A15402" s="270"/>
      <c r="B15402" s="271"/>
      <c r="C15402" s="270"/>
      <c r="D15402" s="272"/>
      <c r="E15402" s="247"/>
      <c r="F15402" s="273"/>
      <c r="G15402" s="661"/>
      <c r="H15402" s="662"/>
    </row>
    <row r="15403" spans="1:8" s="240" customFormat="1">
      <c r="A15403" s="270"/>
      <c r="B15403" s="271"/>
      <c r="C15403" s="270"/>
      <c r="D15403" s="272"/>
      <c r="E15403" s="247"/>
      <c r="F15403" s="273"/>
      <c r="G15403" s="661"/>
      <c r="H15403" s="662"/>
    </row>
    <row r="15404" spans="1:8" s="240" customFormat="1">
      <c r="A15404" s="270"/>
      <c r="B15404" s="271"/>
      <c r="C15404" s="270"/>
      <c r="D15404" s="272"/>
      <c r="E15404" s="247"/>
      <c r="F15404" s="273"/>
      <c r="G15404" s="661"/>
      <c r="H15404" s="662"/>
    </row>
    <row r="15405" spans="1:8" s="240" customFormat="1">
      <c r="A15405" s="270"/>
      <c r="B15405" s="271"/>
      <c r="C15405" s="270"/>
      <c r="D15405" s="272"/>
      <c r="E15405" s="247"/>
      <c r="F15405" s="273"/>
      <c r="G15405" s="661"/>
      <c r="H15405" s="662"/>
    </row>
    <row r="15406" spans="1:8" s="240" customFormat="1">
      <c r="A15406" s="270"/>
      <c r="B15406" s="271"/>
      <c r="C15406" s="270"/>
      <c r="D15406" s="272"/>
      <c r="E15406" s="247"/>
      <c r="F15406" s="273"/>
      <c r="G15406" s="661"/>
      <c r="H15406" s="662"/>
    </row>
    <row r="15407" spans="1:8" s="240" customFormat="1">
      <c r="A15407" s="270"/>
      <c r="B15407" s="271"/>
      <c r="C15407" s="270"/>
      <c r="D15407" s="272"/>
      <c r="E15407" s="247"/>
      <c r="F15407" s="273"/>
      <c r="G15407" s="661"/>
      <c r="H15407" s="662"/>
    </row>
    <row r="15408" spans="1:8" s="240" customFormat="1">
      <c r="A15408" s="270"/>
      <c r="B15408" s="271"/>
      <c r="C15408" s="270"/>
      <c r="D15408" s="272"/>
      <c r="E15408" s="247"/>
      <c r="F15408" s="273"/>
      <c r="G15408" s="661"/>
      <c r="H15408" s="662"/>
    </row>
    <row r="15409" spans="1:8" s="240" customFormat="1">
      <c r="A15409" s="270"/>
      <c r="B15409" s="271"/>
      <c r="C15409" s="270"/>
      <c r="D15409" s="272"/>
      <c r="E15409" s="247"/>
      <c r="F15409" s="273"/>
      <c r="G15409" s="661"/>
      <c r="H15409" s="662"/>
    </row>
    <row r="15410" spans="1:8" s="240" customFormat="1">
      <c r="A15410" s="270"/>
      <c r="B15410" s="271"/>
      <c r="C15410" s="270"/>
      <c r="D15410" s="272"/>
      <c r="E15410" s="247"/>
      <c r="F15410" s="273"/>
      <c r="G15410" s="661"/>
      <c r="H15410" s="662"/>
    </row>
    <row r="15411" spans="1:8" s="240" customFormat="1">
      <c r="A15411" s="270"/>
      <c r="B15411" s="271"/>
      <c r="C15411" s="270"/>
      <c r="D15411" s="272"/>
      <c r="E15411" s="247"/>
      <c r="F15411" s="273"/>
      <c r="G15411" s="661"/>
      <c r="H15411" s="662"/>
    </row>
    <row r="15412" spans="1:8" s="240" customFormat="1">
      <c r="A15412" s="270"/>
      <c r="B15412" s="271"/>
      <c r="C15412" s="270"/>
      <c r="D15412" s="272"/>
      <c r="E15412" s="247"/>
      <c r="F15412" s="273"/>
      <c r="G15412" s="661"/>
      <c r="H15412" s="662"/>
    </row>
    <row r="15413" spans="1:8" s="240" customFormat="1">
      <c r="A15413" s="270"/>
      <c r="B15413" s="271"/>
      <c r="C15413" s="270"/>
      <c r="D15413" s="272"/>
      <c r="E15413" s="247"/>
      <c r="F15413" s="273"/>
      <c r="G15413" s="661"/>
      <c r="H15413" s="662"/>
    </row>
    <row r="15414" spans="1:8" s="240" customFormat="1">
      <c r="A15414" s="270"/>
      <c r="B15414" s="271"/>
      <c r="C15414" s="270"/>
      <c r="D15414" s="272"/>
      <c r="E15414" s="247"/>
      <c r="F15414" s="273"/>
      <c r="G15414" s="661"/>
      <c r="H15414" s="662"/>
    </row>
    <row r="15415" spans="1:8" s="240" customFormat="1">
      <c r="A15415" s="270"/>
      <c r="B15415" s="271"/>
      <c r="C15415" s="270"/>
      <c r="D15415" s="272"/>
      <c r="E15415" s="247"/>
      <c r="F15415" s="273"/>
      <c r="G15415" s="661"/>
      <c r="H15415" s="662"/>
    </row>
    <row r="15416" spans="1:8" s="240" customFormat="1">
      <c r="A15416" s="270"/>
      <c r="B15416" s="271"/>
      <c r="C15416" s="270"/>
      <c r="D15416" s="272"/>
      <c r="E15416" s="247"/>
      <c r="F15416" s="273"/>
      <c r="G15416" s="661"/>
      <c r="H15416" s="662"/>
    </row>
    <row r="15417" spans="1:8" s="240" customFormat="1">
      <c r="A15417" s="270"/>
      <c r="B15417" s="271"/>
      <c r="C15417" s="270"/>
      <c r="D15417" s="272"/>
      <c r="E15417" s="247"/>
      <c r="F15417" s="273"/>
      <c r="G15417" s="661"/>
      <c r="H15417" s="662"/>
    </row>
    <row r="15418" spans="1:8" s="240" customFormat="1">
      <c r="A15418" s="270"/>
      <c r="B15418" s="271"/>
      <c r="C15418" s="270"/>
      <c r="D15418" s="272"/>
      <c r="E15418" s="247"/>
      <c r="F15418" s="273"/>
      <c r="G15418" s="661"/>
      <c r="H15418" s="662"/>
    </row>
    <row r="15419" spans="1:8" s="240" customFormat="1">
      <c r="A15419" s="270"/>
      <c r="B15419" s="271"/>
      <c r="C15419" s="270"/>
      <c r="D15419" s="272"/>
      <c r="E15419" s="247"/>
      <c r="F15419" s="273"/>
      <c r="G15419" s="661"/>
      <c r="H15419" s="662"/>
    </row>
    <row r="15420" spans="1:8" s="240" customFormat="1">
      <c r="A15420" s="270"/>
      <c r="B15420" s="271"/>
      <c r="C15420" s="270"/>
      <c r="D15420" s="272"/>
      <c r="E15420" s="247"/>
      <c r="F15420" s="273"/>
      <c r="G15420" s="661"/>
      <c r="H15420" s="662"/>
    </row>
    <row r="15421" spans="1:8" s="240" customFormat="1">
      <c r="A15421" s="270"/>
      <c r="B15421" s="271"/>
      <c r="C15421" s="270"/>
      <c r="D15421" s="272"/>
      <c r="E15421" s="247"/>
      <c r="F15421" s="273"/>
      <c r="G15421" s="661"/>
      <c r="H15421" s="662"/>
    </row>
    <row r="15422" spans="1:8" s="240" customFormat="1">
      <c r="A15422" s="270"/>
      <c r="B15422" s="271"/>
      <c r="C15422" s="270"/>
      <c r="D15422" s="272"/>
      <c r="E15422" s="247"/>
      <c r="F15422" s="273"/>
      <c r="G15422" s="661"/>
      <c r="H15422" s="662"/>
    </row>
    <row r="15423" spans="1:8" s="240" customFormat="1">
      <c r="A15423" s="270"/>
      <c r="B15423" s="271"/>
      <c r="C15423" s="270"/>
      <c r="D15423" s="272"/>
      <c r="E15423" s="247"/>
      <c r="F15423" s="273"/>
      <c r="G15423" s="661"/>
      <c r="H15423" s="662"/>
    </row>
    <row r="15424" spans="1:8" s="240" customFormat="1">
      <c r="A15424" s="270"/>
      <c r="B15424" s="271"/>
      <c r="C15424" s="270"/>
      <c r="D15424" s="272"/>
      <c r="E15424" s="247"/>
      <c r="F15424" s="273"/>
      <c r="G15424" s="661"/>
      <c r="H15424" s="662"/>
    </row>
    <row r="15425" spans="1:8" s="240" customFormat="1">
      <c r="A15425" s="270"/>
      <c r="B15425" s="271"/>
      <c r="C15425" s="270"/>
      <c r="D15425" s="272"/>
      <c r="E15425" s="247"/>
      <c r="F15425" s="273"/>
      <c r="G15425" s="661"/>
      <c r="H15425" s="662"/>
    </row>
    <row r="15426" spans="1:8" s="240" customFormat="1">
      <c r="A15426" s="270"/>
      <c r="B15426" s="271"/>
      <c r="C15426" s="270"/>
      <c r="D15426" s="272"/>
      <c r="E15426" s="247"/>
      <c r="F15426" s="273"/>
      <c r="G15426" s="661"/>
      <c r="H15426" s="662"/>
    </row>
    <row r="15427" spans="1:8" s="240" customFormat="1">
      <c r="A15427" s="270"/>
      <c r="B15427" s="271"/>
      <c r="C15427" s="270"/>
      <c r="D15427" s="272"/>
      <c r="E15427" s="247"/>
      <c r="F15427" s="273"/>
      <c r="G15427" s="661"/>
      <c r="H15427" s="662"/>
    </row>
    <row r="15428" spans="1:8" s="240" customFormat="1">
      <c r="A15428" s="270"/>
      <c r="B15428" s="271"/>
      <c r="C15428" s="270"/>
      <c r="D15428" s="272"/>
      <c r="E15428" s="247"/>
      <c r="F15428" s="273"/>
      <c r="G15428" s="661"/>
      <c r="H15428" s="662"/>
    </row>
    <row r="15429" spans="1:8" s="240" customFormat="1">
      <c r="A15429" s="270"/>
      <c r="B15429" s="271"/>
      <c r="C15429" s="270"/>
      <c r="D15429" s="272"/>
      <c r="E15429" s="247"/>
      <c r="F15429" s="273"/>
      <c r="G15429" s="661"/>
      <c r="H15429" s="662"/>
    </row>
    <row r="15430" spans="1:8" s="240" customFormat="1">
      <c r="A15430" s="270"/>
      <c r="B15430" s="271"/>
      <c r="C15430" s="270"/>
      <c r="D15430" s="272"/>
      <c r="E15430" s="247"/>
      <c r="F15430" s="273"/>
      <c r="G15430" s="661"/>
      <c r="H15430" s="662"/>
    </row>
    <row r="15431" spans="1:8" s="240" customFormat="1">
      <c r="A15431" s="270"/>
      <c r="B15431" s="271"/>
      <c r="C15431" s="270"/>
      <c r="D15431" s="272"/>
      <c r="E15431" s="247"/>
      <c r="F15431" s="273"/>
      <c r="G15431" s="661"/>
      <c r="H15431" s="662"/>
    </row>
    <row r="15432" spans="1:8" s="240" customFormat="1">
      <c r="A15432" s="270"/>
      <c r="B15432" s="271"/>
      <c r="C15432" s="270"/>
      <c r="D15432" s="272"/>
      <c r="E15432" s="247"/>
      <c r="F15432" s="273"/>
      <c r="G15432" s="661"/>
      <c r="H15432" s="662"/>
    </row>
    <row r="15433" spans="1:8" s="240" customFormat="1">
      <c r="A15433" s="270"/>
      <c r="B15433" s="271"/>
      <c r="C15433" s="270"/>
      <c r="D15433" s="272"/>
      <c r="E15433" s="247"/>
      <c r="F15433" s="273"/>
      <c r="G15433" s="661"/>
      <c r="H15433" s="662"/>
    </row>
    <row r="15434" spans="1:8" s="240" customFormat="1">
      <c r="A15434" s="270"/>
      <c r="B15434" s="271"/>
      <c r="C15434" s="270"/>
      <c r="D15434" s="272"/>
      <c r="E15434" s="247"/>
      <c r="F15434" s="273"/>
      <c r="G15434" s="661"/>
      <c r="H15434" s="662"/>
    </row>
    <row r="15435" spans="1:8" s="240" customFormat="1">
      <c r="A15435" s="270"/>
      <c r="B15435" s="271"/>
      <c r="C15435" s="270"/>
      <c r="D15435" s="272"/>
      <c r="E15435" s="247"/>
      <c r="F15435" s="273"/>
      <c r="G15435" s="661"/>
      <c r="H15435" s="662"/>
    </row>
    <row r="15436" spans="1:8" s="240" customFormat="1">
      <c r="A15436" s="270"/>
      <c r="B15436" s="271"/>
      <c r="C15436" s="270"/>
      <c r="D15436" s="272"/>
      <c r="E15436" s="247"/>
      <c r="F15436" s="273"/>
      <c r="G15436" s="661"/>
      <c r="H15436" s="662"/>
    </row>
    <row r="15437" spans="1:8" s="240" customFormat="1">
      <c r="A15437" s="270"/>
      <c r="B15437" s="271"/>
      <c r="C15437" s="270"/>
      <c r="D15437" s="272"/>
      <c r="E15437" s="247"/>
      <c r="F15437" s="273"/>
      <c r="G15437" s="661"/>
      <c r="H15437" s="662"/>
    </row>
    <row r="15438" spans="1:8" s="240" customFormat="1">
      <c r="A15438" s="270"/>
      <c r="B15438" s="271"/>
      <c r="C15438" s="270"/>
      <c r="D15438" s="272"/>
      <c r="E15438" s="247"/>
      <c r="F15438" s="273"/>
      <c r="G15438" s="661"/>
      <c r="H15438" s="662"/>
    </row>
    <row r="15439" spans="1:8" s="240" customFormat="1">
      <c r="A15439" s="270"/>
      <c r="B15439" s="271"/>
      <c r="C15439" s="270"/>
      <c r="D15439" s="272"/>
      <c r="E15439" s="247"/>
      <c r="F15439" s="273"/>
      <c r="G15439" s="661"/>
      <c r="H15439" s="662"/>
    </row>
    <row r="15440" spans="1:8" s="240" customFormat="1">
      <c r="A15440" s="270"/>
      <c r="B15440" s="271"/>
      <c r="C15440" s="270"/>
      <c r="D15440" s="272"/>
      <c r="E15440" s="247"/>
      <c r="F15440" s="273"/>
      <c r="G15440" s="661"/>
      <c r="H15440" s="662"/>
    </row>
    <row r="15441" spans="1:8" s="240" customFormat="1">
      <c r="A15441" s="270"/>
      <c r="B15441" s="271"/>
      <c r="C15441" s="270"/>
      <c r="D15441" s="272"/>
      <c r="E15441" s="247"/>
      <c r="F15441" s="273"/>
      <c r="G15441" s="661"/>
      <c r="H15441" s="662"/>
    </row>
    <row r="15442" spans="1:8" s="240" customFormat="1">
      <c r="A15442" s="270"/>
      <c r="B15442" s="271"/>
      <c r="C15442" s="270"/>
      <c r="D15442" s="272"/>
      <c r="E15442" s="247"/>
      <c r="F15442" s="273"/>
      <c r="G15442" s="661"/>
      <c r="H15442" s="662"/>
    </row>
    <row r="15443" spans="1:8" s="240" customFormat="1">
      <c r="A15443" s="270"/>
      <c r="B15443" s="271"/>
      <c r="C15443" s="270"/>
      <c r="D15443" s="272"/>
      <c r="E15443" s="247"/>
      <c r="F15443" s="273"/>
      <c r="G15443" s="661"/>
      <c r="H15443" s="662"/>
    </row>
    <row r="15444" spans="1:8" s="240" customFormat="1">
      <c r="A15444" s="270"/>
      <c r="B15444" s="271"/>
      <c r="C15444" s="270"/>
      <c r="D15444" s="272"/>
      <c r="E15444" s="247"/>
      <c r="F15444" s="273"/>
      <c r="G15444" s="661"/>
      <c r="H15444" s="662"/>
    </row>
    <row r="15445" spans="1:8" s="240" customFormat="1">
      <c r="A15445" s="270"/>
      <c r="B15445" s="271"/>
      <c r="C15445" s="270"/>
      <c r="D15445" s="272"/>
      <c r="E15445" s="247"/>
      <c r="F15445" s="273"/>
      <c r="G15445" s="661"/>
      <c r="H15445" s="662"/>
    </row>
    <row r="15446" spans="1:8" s="240" customFormat="1">
      <c r="A15446" s="270"/>
      <c r="B15446" s="271"/>
      <c r="C15446" s="270"/>
      <c r="D15446" s="272"/>
      <c r="E15446" s="247"/>
      <c r="F15446" s="273"/>
      <c r="G15446" s="661"/>
      <c r="H15446" s="662"/>
    </row>
    <row r="15447" spans="1:8" s="240" customFormat="1">
      <c r="A15447" s="270"/>
      <c r="B15447" s="271"/>
      <c r="C15447" s="270"/>
      <c r="D15447" s="272"/>
      <c r="E15447" s="247"/>
      <c r="F15447" s="273"/>
      <c r="G15447" s="661"/>
      <c r="H15447" s="662"/>
    </row>
    <row r="15448" spans="1:8" s="240" customFormat="1">
      <c r="A15448" s="270"/>
      <c r="B15448" s="271"/>
      <c r="C15448" s="270"/>
      <c r="D15448" s="272"/>
      <c r="E15448" s="247"/>
      <c r="F15448" s="273"/>
      <c r="G15448" s="661"/>
      <c r="H15448" s="662"/>
    </row>
    <row r="15449" spans="1:8" s="240" customFormat="1">
      <c r="A15449" s="270"/>
      <c r="B15449" s="271"/>
      <c r="C15449" s="270"/>
      <c r="D15449" s="272"/>
      <c r="E15449" s="247"/>
      <c r="F15449" s="273"/>
      <c r="G15449" s="661"/>
      <c r="H15449" s="662"/>
    </row>
    <row r="15450" spans="1:8" s="240" customFormat="1">
      <c r="A15450" s="270"/>
      <c r="B15450" s="271"/>
      <c r="C15450" s="270"/>
      <c r="D15450" s="272"/>
      <c r="E15450" s="247"/>
      <c r="F15450" s="273"/>
      <c r="G15450" s="661"/>
      <c r="H15450" s="662"/>
    </row>
    <row r="15451" spans="1:8" s="240" customFormat="1">
      <c r="A15451" s="270"/>
      <c r="B15451" s="271"/>
      <c r="C15451" s="270"/>
      <c r="D15451" s="272"/>
      <c r="E15451" s="247"/>
      <c r="F15451" s="273"/>
      <c r="G15451" s="661"/>
      <c r="H15451" s="662"/>
    </row>
    <row r="15452" spans="1:8" s="240" customFormat="1">
      <c r="A15452" s="270"/>
      <c r="B15452" s="271"/>
      <c r="C15452" s="270"/>
      <c r="D15452" s="272"/>
      <c r="E15452" s="247"/>
      <c r="F15452" s="273"/>
      <c r="G15452" s="661"/>
      <c r="H15452" s="662"/>
    </row>
    <row r="15453" spans="1:8" s="240" customFormat="1">
      <c r="A15453" s="270"/>
      <c r="B15453" s="271"/>
      <c r="C15453" s="270"/>
      <c r="D15453" s="272"/>
      <c r="E15453" s="247"/>
      <c r="F15453" s="273"/>
      <c r="G15453" s="661"/>
      <c r="H15453" s="662"/>
    </row>
    <row r="15454" spans="1:8" s="240" customFormat="1">
      <c r="A15454" s="270"/>
      <c r="B15454" s="271"/>
      <c r="C15454" s="270"/>
      <c r="D15454" s="272"/>
      <c r="E15454" s="247"/>
      <c r="F15454" s="273"/>
      <c r="G15454" s="661"/>
      <c r="H15454" s="662"/>
    </row>
    <row r="15455" spans="1:8" s="240" customFormat="1">
      <c r="A15455" s="270"/>
      <c r="B15455" s="271"/>
      <c r="C15455" s="270"/>
      <c r="D15455" s="272"/>
      <c r="E15455" s="247"/>
      <c r="F15455" s="273"/>
      <c r="G15455" s="661"/>
      <c r="H15455" s="662"/>
    </row>
    <row r="15456" spans="1:8" s="240" customFormat="1">
      <c r="A15456" s="270"/>
      <c r="B15456" s="271"/>
      <c r="C15456" s="270"/>
      <c r="D15456" s="272"/>
      <c r="E15456" s="247"/>
      <c r="F15456" s="273"/>
      <c r="G15456" s="661"/>
      <c r="H15456" s="662"/>
    </row>
    <row r="15457" spans="1:8" s="240" customFormat="1">
      <c r="A15457" s="270"/>
      <c r="B15457" s="271"/>
      <c r="C15457" s="270"/>
      <c r="D15457" s="272"/>
      <c r="E15457" s="247"/>
      <c r="F15457" s="273"/>
      <c r="G15457" s="661"/>
      <c r="H15457" s="662"/>
    </row>
    <row r="15458" spans="1:8" s="240" customFormat="1">
      <c r="A15458" s="270"/>
      <c r="B15458" s="271"/>
      <c r="C15458" s="270"/>
      <c r="D15458" s="272"/>
      <c r="E15458" s="247"/>
      <c r="F15458" s="273"/>
      <c r="G15458" s="661"/>
      <c r="H15458" s="662"/>
    </row>
    <row r="15459" spans="1:8" s="240" customFormat="1">
      <c r="A15459" s="270"/>
      <c r="B15459" s="271"/>
      <c r="C15459" s="270"/>
      <c r="D15459" s="272"/>
      <c r="E15459" s="247"/>
      <c r="F15459" s="273"/>
      <c r="G15459" s="661"/>
      <c r="H15459" s="662"/>
    </row>
    <row r="15460" spans="1:8" s="240" customFormat="1">
      <c r="A15460" s="270"/>
      <c r="B15460" s="271"/>
      <c r="C15460" s="270"/>
      <c r="D15460" s="272"/>
      <c r="E15460" s="247"/>
      <c r="F15460" s="273"/>
      <c r="G15460" s="661"/>
      <c r="H15460" s="662"/>
    </row>
    <row r="15461" spans="1:8" s="240" customFormat="1">
      <c r="A15461" s="270"/>
      <c r="B15461" s="271"/>
      <c r="C15461" s="270"/>
      <c r="D15461" s="272"/>
      <c r="E15461" s="247"/>
      <c r="F15461" s="273"/>
      <c r="G15461" s="661"/>
      <c r="H15461" s="662"/>
    </row>
    <row r="15462" spans="1:8" s="240" customFormat="1">
      <c r="A15462" s="270"/>
      <c r="B15462" s="271"/>
      <c r="C15462" s="270"/>
      <c r="D15462" s="272"/>
      <c r="E15462" s="247"/>
      <c r="F15462" s="273"/>
      <c r="G15462" s="661"/>
      <c r="H15462" s="662"/>
    </row>
    <row r="15463" spans="1:8" s="240" customFormat="1">
      <c r="A15463" s="270"/>
      <c r="B15463" s="271"/>
      <c r="C15463" s="270"/>
      <c r="D15463" s="272"/>
      <c r="E15463" s="247"/>
      <c r="F15463" s="273"/>
      <c r="G15463" s="661"/>
      <c r="H15463" s="662"/>
    </row>
    <row r="15464" spans="1:8" s="240" customFormat="1">
      <c r="A15464" s="270"/>
      <c r="B15464" s="271"/>
      <c r="C15464" s="270"/>
      <c r="D15464" s="272"/>
      <c r="E15464" s="247"/>
      <c r="F15464" s="273"/>
      <c r="G15464" s="661"/>
      <c r="H15464" s="662"/>
    </row>
    <row r="15465" spans="1:8" s="240" customFormat="1">
      <c r="A15465" s="270"/>
      <c r="B15465" s="271"/>
      <c r="C15465" s="270"/>
      <c r="D15465" s="272"/>
      <c r="E15465" s="247"/>
      <c r="F15465" s="273"/>
      <c r="G15465" s="661"/>
      <c r="H15465" s="662"/>
    </row>
    <row r="15466" spans="1:8" s="240" customFormat="1">
      <c r="A15466" s="270"/>
      <c r="B15466" s="271"/>
      <c r="C15466" s="270"/>
      <c r="D15466" s="272"/>
      <c r="E15466" s="247"/>
      <c r="F15466" s="273"/>
      <c r="G15466" s="661"/>
      <c r="H15466" s="662"/>
    </row>
    <row r="15467" spans="1:8" s="240" customFormat="1">
      <c r="A15467" s="270"/>
      <c r="B15467" s="271"/>
      <c r="C15467" s="270"/>
      <c r="D15467" s="272"/>
      <c r="E15467" s="247"/>
      <c r="F15467" s="273"/>
      <c r="G15467" s="661"/>
      <c r="H15467" s="662"/>
    </row>
    <row r="15468" spans="1:8" s="240" customFormat="1">
      <c r="A15468" s="270"/>
      <c r="B15468" s="271"/>
      <c r="C15468" s="270"/>
      <c r="D15468" s="272"/>
      <c r="E15468" s="247"/>
      <c r="F15468" s="273"/>
      <c r="G15468" s="661"/>
      <c r="H15468" s="662"/>
    </row>
    <row r="15469" spans="1:8" s="240" customFormat="1">
      <c r="A15469" s="270"/>
      <c r="B15469" s="271"/>
      <c r="C15469" s="270"/>
      <c r="D15469" s="272"/>
      <c r="E15469" s="247"/>
      <c r="F15469" s="273"/>
      <c r="G15469" s="661"/>
      <c r="H15469" s="662"/>
    </row>
    <row r="15470" spans="1:8" s="240" customFormat="1">
      <c r="A15470" s="270"/>
      <c r="B15470" s="271"/>
      <c r="C15470" s="270"/>
      <c r="D15470" s="272"/>
      <c r="E15470" s="247"/>
      <c r="F15470" s="273"/>
      <c r="G15470" s="661"/>
      <c r="H15470" s="662"/>
    </row>
    <row r="15471" spans="1:8" s="240" customFormat="1">
      <c r="A15471" s="270"/>
      <c r="B15471" s="271"/>
      <c r="C15471" s="270"/>
      <c r="D15471" s="272"/>
      <c r="E15471" s="247"/>
      <c r="F15471" s="273"/>
      <c r="G15471" s="661"/>
      <c r="H15471" s="662"/>
    </row>
    <row r="15472" spans="1:8" s="240" customFormat="1">
      <c r="A15472" s="270"/>
      <c r="B15472" s="271"/>
      <c r="C15472" s="270"/>
      <c r="D15472" s="272"/>
      <c r="E15472" s="247"/>
      <c r="F15472" s="273"/>
      <c r="G15472" s="661"/>
      <c r="H15472" s="662"/>
    </row>
    <row r="15473" spans="1:8" s="240" customFormat="1">
      <c r="A15473" s="270"/>
      <c r="B15473" s="271"/>
      <c r="C15473" s="270"/>
      <c r="D15473" s="272"/>
      <c r="E15473" s="247"/>
      <c r="F15473" s="273"/>
      <c r="G15473" s="661"/>
      <c r="H15473" s="662"/>
    </row>
    <row r="15474" spans="1:8" s="240" customFormat="1">
      <c r="A15474" s="270"/>
      <c r="B15474" s="271"/>
      <c r="C15474" s="270"/>
      <c r="D15474" s="272"/>
      <c r="E15474" s="247"/>
      <c r="F15474" s="273"/>
      <c r="G15474" s="661"/>
      <c r="H15474" s="662"/>
    </row>
    <row r="15475" spans="1:8" s="240" customFormat="1">
      <c r="A15475" s="270"/>
      <c r="B15475" s="271"/>
      <c r="C15475" s="270"/>
      <c r="D15475" s="272"/>
      <c r="E15475" s="247"/>
      <c r="F15475" s="273"/>
      <c r="G15475" s="661"/>
      <c r="H15475" s="662"/>
    </row>
    <row r="15476" spans="1:8" s="240" customFormat="1">
      <c r="A15476" s="270"/>
      <c r="B15476" s="271"/>
      <c r="C15476" s="270"/>
      <c r="D15476" s="272"/>
      <c r="E15476" s="247"/>
      <c r="F15476" s="273"/>
      <c r="G15476" s="661"/>
      <c r="H15476" s="662"/>
    </row>
    <row r="15477" spans="1:8" s="240" customFormat="1">
      <c r="A15477" s="270"/>
      <c r="B15477" s="271"/>
      <c r="C15477" s="270"/>
      <c r="D15477" s="272"/>
      <c r="E15477" s="247"/>
      <c r="F15477" s="273"/>
      <c r="G15477" s="661"/>
      <c r="H15477" s="662"/>
    </row>
    <row r="15478" spans="1:8" s="240" customFormat="1">
      <c r="A15478" s="270"/>
      <c r="B15478" s="271"/>
      <c r="C15478" s="270"/>
      <c r="D15478" s="272"/>
      <c r="E15478" s="247"/>
      <c r="F15478" s="273"/>
      <c r="G15478" s="661"/>
      <c r="H15478" s="662"/>
    </row>
    <row r="15479" spans="1:8" s="240" customFormat="1">
      <c r="A15479" s="270"/>
      <c r="B15479" s="271"/>
      <c r="C15479" s="270"/>
      <c r="D15479" s="272"/>
      <c r="E15479" s="247"/>
      <c r="F15479" s="273"/>
      <c r="G15479" s="661"/>
      <c r="H15479" s="662"/>
    </row>
    <row r="15480" spans="1:8" s="240" customFormat="1">
      <c r="A15480" s="270"/>
      <c r="B15480" s="271"/>
      <c r="C15480" s="270"/>
      <c r="D15480" s="272"/>
      <c r="E15480" s="247"/>
      <c r="F15480" s="273"/>
      <c r="G15480" s="661"/>
      <c r="H15480" s="662"/>
    </row>
    <row r="15481" spans="1:8" s="240" customFormat="1">
      <c r="A15481" s="270"/>
      <c r="B15481" s="271"/>
      <c r="C15481" s="270"/>
      <c r="D15481" s="272"/>
      <c r="E15481" s="247"/>
      <c r="F15481" s="273"/>
      <c r="G15481" s="661"/>
      <c r="H15481" s="662"/>
    </row>
    <row r="15482" spans="1:8" s="240" customFormat="1">
      <c r="A15482" s="270"/>
      <c r="B15482" s="271"/>
      <c r="C15482" s="270"/>
      <c r="D15482" s="272"/>
      <c r="E15482" s="247"/>
      <c r="F15482" s="273"/>
      <c r="G15482" s="661"/>
      <c r="H15482" s="662"/>
    </row>
    <row r="15483" spans="1:8" s="240" customFormat="1">
      <c r="A15483" s="270"/>
      <c r="B15483" s="271"/>
      <c r="C15483" s="270"/>
      <c r="D15483" s="272"/>
      <c r="E15483" s="247"/>
      <c r="F15483" s="273"/>
      <c r="G15483" s="661"/>
      <c r="H15483" s="662"/>
    </row>
    <row r="15484" spans="1:8" s="240" customFormat="1">
      <c r="A15484" s="270"/>
      <c r="B15484" s="271"/>
      <c r="C15484" s="270"/>
      <c r="D15484" s="272"/>
      <c r="E15484" s="247"/>
      <c r="F15484" s="273"/>
      <c r="G15484" s="661"/>
      <c r="H15484" s="662"/>
    </row>
    <row r="15485" spans="1:8" s="240" customFormat="1">
      <c r="A15485" s="270"/>
      <c r="B15485" s="271"/>
      <c r="C15485" s="270"/>
      <c r="D15485" s="272"/>
      <c r="E15485" s="247"/>
      <c r="F15485" s="273"/>
      <c r="G15485" s="661"/>
      <c r="H15485" s="662"/>
    </row>
    <row r="15486" spans="1:8" s="240" customFormat="1">
      <c r="A15486" s="270"/>
      <c r="B15486" s="271"/>
      <c r="C15486" s="270"/>
      <c r="D15486" s="272"/>
      <c r="E15486" s="247"/>
      <c r="F15486" s="273"/>
      <c r="G15486" s="661"/>
      <c r="H15486" s="662"/>
    </row>
    <row r="15487" spans="1:8" s="240" customFormat="1">
      <c r="A15487" s="270"/>
      <c r="B15487" s="271"/>
      <c r="C15487" s="270"/>
      <c r="D15487" s="272"/>
      <c r="E15487" s="247"/>
      <c r="F15487" s="273"/>
      <c r="G15487" s="661"/>
      <c r="H15487" s="662"/>
    </row>
    <row r="15488" spans="1:8" s="240" customFormat="1">
      <c r="A15488" s="270"/>
      <c r="B15488" s="271"/>
      <c r="C15488" s="270"/>
      <c r="D15488" s="272"/>
      <c r="E15488" s="247"/>
      <c r="F15488" s="273"/>
      <c r="G15488" s="661"/>
      <c r="H15488" s="662"/>
    </row>
    <row r="15489" spans="1:8" s="240" customFormat="1">
      <c r="A15489" s="270"/>
      <c r="B15489" s="271"/>
      <c r="C15489" s="270"/>
      <c r="D15489" s="272"/>
      <c r="E15489" s="247"/>
      <c r="F15489" s="273"/>
      <c r="G15489" s="661"/>
      <c r="H15489" s="662"/>
    </row>
    <row r="15490" spans="1:8" s="240" customFormat="1">
      <c r="A15490" s="270"/>
      <c r="B15490" s="271"/>
      <c r="C15490" s="270"/>
      <c r="D15490" s="272"/>
      <c r="E15490" s="247"/>
      <c r="F15490" s="273"/>
      <c r="G15490" s="661"/>
      <c r="H15490" s="662"/>
    </row>
    <row r="15491" spans="1:8" s="240" customFormat="1">
      <c r="A15491" s="270"/>
      <c r="B15491" s="271"/>
      <c r="C15491" s="270"/>
      <c r="D15491" s="272"/>
      <c r="E15491" s="247"/>
      <c r="F15491" s="273"/>
      <c r="G15491" s="661"/>
      <c r="H15491" s="662"/>
    </row>
    <row r="15492" spans="1:8" s="240" customFormat="1">
      <c r="A15492" s="270"/>
      <c r="B15492" s="271"/>
      <c r="C15492" s="270"/>
      <c r="D15492" s="272"/>
      <c r="E15492" s="247"/>
      <c r="F15492" s="273"/>
      <c r="G15492" s="661"/>
      <c r="H15492" s="662"/>
    </row>
    <row r="15493" spans="1:8" s="240" customFormat="1">
      <c r="A15493" s="270"/>
      <c r="B15493" s="271"/>
      <c r="C15493" s="270"/>
      <c r="D15493" s="272"/>
      <c r="E15493" s="247"/>
      <c r="F15493" s="273"/>
      <c r="G15493" s="661"/>
      <c r="H15493" s="662"/>
    </row>
    <row r="15494" spans="1:8" s="240" customFormat="1">
      <c r="A15494" s="270"/>
      <c r="B15494" s="271"/>
      <c r="C15494" s="270"/>
      <c r="D15494" s="272"/>
      <c r="E15494" s="247"/>
      <c r="F15494" s="273"/>
      <c r="G15494" s="661"/>
      <c r="H15494" s="662"/>
    </row>
    <row r="15495" spans="1:8" s="240" customFormat="1">
      <c r="A15495" s="270"/>
      <c r="B15495" s="271"/>
      <c r="C15495" s="270"/>
      <c r="D15495" s="272"/>
      <c r="E15495" s="247"/>
      <c r="F15495" s="273"/>
      <c r="G15495" s="661"/>
      <c r="H15495" s="662"/>
    </row>
    <row r="15496" spans="1:8" s="240" customFormat="1">
      <c r="A15496" s="270"/>
      <c r="B15496" s="271"/>
      <c r="C15496" s="270"/>
      <c r="D15496" s="272"/>
      <c r="E15496" s="247"/>
      <c r="F15496" s="273"/>
      <c r="G15496" s="661"/>
      <c r="H15496" s="662"/>
    </row>
    <row r="15497" spans="1:8" s="240" customFormat="1">
      <c r="A15497" s="270"/>
      <c r="B15497" s="271"/>
      <c r="C15497" s="270"/>
      <c r="D15497" s="272"/>
      <c r="E15497" s="247"/>
      <c r="F15497" s="273"/>
      <c r="G15497" s="661"/>
      <c r="H15497" s="662"/>
    </row>
    <row r="15498" spans="1:8" s="240" customFormat="1">
      <c r="A15498" s="270"/>
      <c r="B15498" s="271"/>
      <c r="C15498" s="270"/>
      <c r="D15498" s="272"/>
      <c r="E15498" s="247"/>
      <c r="F15498" s="273"/>
      <c r="G15498" s="661"/>
      <c r="H15498" s="662"/>
    </row>
    <row r="15499" spans="1:8" s="240" customFormat="1">
      <c r="A15499" s="270"/>
      <c r="B15499" s="271"/>
      <c r="C15499" s="270"/>
      <c r="D15499" s="272"/>
      <c r="E15499" s="247"/>
      <c r="F15499" s="273"/>
      <c r="G15499" s="661"/>
      <c r="H15499" s="662"/>
    </row>
    <row r="15500" spans="1:8" s="240" customFormat="1">
      <c r="A15500" s="270"/>
      <c r="B15500" s="271"/>
      <c r="C15500" s="270"/>
      <c r="D15500" s="272"/>
      <c r="E15500" s="247"/>
      <c r="F15500" s="273"/>
      <c r="G15500" s="661"/>
      <c r="H15500" s="662"/>
    </row>
    <row r="15501" spans="1:8" s="240" customFormat="1">
      <c r="A15501" s="270"/>
      <c r="B15501" s="271"/>
      <c r="C15501" s="270"/>
      <c r="D15501" s="272"/>
      <c r="E15501" s="247"/>
      <c r="F15501" s="273"/>
      <c r="G15501" s="661"/>
      <c r="H15501" s="662"/>
    </row>
    <row r="15502" spans="1:8" s="240" customFormat="1">
      <c r="A15502" s="270"/>
      <c r="B15502" s="271"/>
      <c r="C15502" s="270"/>
      <c r="D15502" s="272"/>
      <c r="E15502" s="247"/>
      <c r="F15502" s="273"/>
      <c r="G15502" s="661"/>
      <c r="H15502" s="662"/>
    </row>
    <row r="15503" spans="1:8" s="240" customFormat="1">
      <c r="A15503" s="270"/>
      <c r="B15503" s="271"/>
      <c r="C15503" s="270"/>
      <c r="D15503" s="272"/>
      <c r="E15503" s="247"/>
      <c r="F15503" s="273"/>
      <c r="G15503" s="661"/>
      <c r="H15503" s="662"/>
    </row>
    <row r="15504" spans="1:8" s="240" customFormat="1">
      <c r="A15504" s="270"/>
      <c r="B15504" s="271"/>
      <c r="C15504" s="270"/>
      <c r="D15504" s="272"/>
      <c r="E15504" s="247"/>
      <c r="F15504" s="273"/>
      <c r="G15504" s="661"/>
      <c r="H15504" s="662"/>
    </row>
    <row r="15505" spans="1:8" s="240" customFormat="1">
      <c r="A15505" s="270"/>
      <c r="B15505" s="271"/>
      <c r="C15505" s="270"/>
      <c r="D15505" s="272"/>
      <c r="E15505" s="247"/>
      <c r="F15505" s="273"/>
      <c r="G15505" s="661"/>
      <c r="H15505" s="662"/>
    </row>
    <row r="15506" spans="1:8" s="240" customFormat="1">
      <c r="A15506" s="270"/>
      <c r="B15506" s="271"/>
      <c r="C15506" s="270"/>
      <c r="D15506" s="272"/>
      <c r="E15506" s="247"/>
      <c r="F15506" s="273"/>
      <c r="G15506" s="661"/>
      <c r="H15506" s="662"/>
    </row>
    <row r="15507" spans="1:8" s="240" customFormat="1">
      <c r="A15507" s="270"/>
      <c r="B15507" s="271"/>
      <c r="C15507" s="270"/>
      <c r="D15507" s="272"/>
      <c r="E15507" s="247"/>
      <c r="F15507" s="273"/>
      <c r="G15507" s="661"/>
      <c r="H15507" s="662"/>
    </row>
    <row r="15508" spans="1:8" s="240" customFormat="1">
      <c r="A15508" s="270"/>
      <c r="B15508" s="271"/>
      <c r="C15508" s="270"/>
      <c r="D15508" s="272"/>
      <c r="E15508" s="247"/>
      <c r="F15508" s="273"/>
      <c r="G15508" s="661"/>
      <c r="H15508" s="662"/>
    </row>
    <row r="15509" spans="1:8" s="240" customFormat="1">
      <c r="A15509" s="270"/>
      <c r="B15509" s="271"/>
      <c r="C15509" s="270"/>
      <c r="D15509" s="272"/>
      <c r="E15509" s="247"/>
      <c r="F15509" s="273"/>
      <c r="G15509" s="661"/>
      <c r="H15509" s="662"/>
    </row>
    <row r="15510" spans="1:8" s="240" customFormat="1">
      <c r="A15510" s="270"/>
      <c r="B15510" s="271"/>
      <c r="C15510" s="270"/>
      <c r="D15510" s="272"/>
      <c r="E15510" s="247"/>
      <c r="F15510" s="273"/>
      <c r="G15510" s="661"/>
      <c r="H15510" s="662"/>
    </row>
    <row r="15511" spans="1:8" s="240" customFormat="1">
      <c r="A15511" s="270"/>
      <c r="B15511" s="271"/>
      <c r="C15511" s="270"/>
      <c r="D15511" s="272"/>
      <c r="E15511" s="247"/>
      <c r="F15511" s="273"/>
      <c r="G15511" s="661"/>
      <c r="H15511" s="662"/>
    </row>
    <row r="15512" spans="1:8" s="240" customFormat="1">
      <c r="A15512" s="270"/>
      <c r="B15512" s="271"/>
      <c r="C15512" s="270"/>
      <c r="D15512" s="272"/>
      <c r="E15512" s="247"/>
      <c r="F15512" s="273"/>
      <c r="G15512" s="661"/>
      <c r="H15512" s="662"/>
    </row>
    <row r="15513" spans="1:8" s="240" customFormat="1">
      <c r="A15513" s="270"/>
      <c r="B15513" s="271"/>
      <c r="C15513" s="270"/>
      <c r="D15513" s="272"/>
      <c r="E15513" s="247"/>
      <c r="F15513" s="273"/>
      <c r="G15513" s="661"/>
      <c r="H15513" s="662"/>
    </row>
    <row r="15514" spans="1:8" s="240" customFormat="1">
      <c r="A15514" s="270"/>
      <c r="B15514" s="271"/>
      <c r="C15514" s="270"/>
      <c r="D15514" s="272"/>
      <c r="E15514" s="247"/>
      <c r="F15514" s="273"/>
      <c r="G15514" s="661"/>
      <c r="H15514" s="662"/>
    </row>
    <row r="15515" spans="1:8" s="240" customFormat="1">
      <c r="A15515" s="270"/>
      <c r="B15515" s="271"/>
      <c r="C15515" s="270"/>
      <c r="D15515" s="272"/>
      <c r="E15515" s="247"/>
      <c r="F15515" s="273"/>
      <c r="G15515" s="661"/>
      <c r="H15515" s="662"/>
    </row>
    <row r="15516" spans="1:8" s="240" customFormat="1">
      <c r="A15516" s="270"/>
      <c r="B15516" s="271"/>
      <c r="C15516" s="270"/>
      <c r="D15516" s="272"/>
      <c r="E15516" s="247"/>
      <c r="F15516" s="273"/>
      <c r="G15516" s="661"/>
      <c r="H15516" s="662"/>
    </row>
    <row r="15517" spans="1:8" s="240" customFormat="1">
      <c r="A15517" s="270"/>
      <c r="B15517" s="271"/>
      <c r="C15517" s="270"/>
      <c r="D15517" s="272"/>
      <c r="E15517" s="247"/>
      <c r="F15517" s="273"/>
      <c r="G15517" s="661"/>
      <c r="H15517" s="662"/>
    </row>
    <row r="15518" spans="1:8" s="240" customFormat="1">
      <c r="A15518" s="270"/>
      <c r="B15518" s="271"/>
      <c r="C15518" s="270"/>
      <c r="D15518" s="272"/>
      <c r="E15518" s="247"/>
      <c r="F15518" s="273"/>
      <c r="G15518" s="661"/>
      <c r="H15518" s="662"/>
    </row>
    <row r="15519" spans="1:8" s="240" customFormat="1">
      <c r="A15519" s="270"/>
      <c r="B15519" s="271"/>
      <c r="C15519" s="270"/>
      <c r="D15519" s="272"/>
      <c r="E15519" s="247"/>
      <c r="F15519" s="273"/>
      <c r="G15519" s="661"/>
      <c r="H15519" s="662"/>
    </row>
    <row r="15520" spans="1:8" s="240" customFormat="1">
      <c r="A15520" s="270"/>
      <c r="B15520" s="271"/>
      <c r="C15520" s="270"/>
      <c r="D15520" s="272"/>
      <c r="E15520" s="247"/>
      <c r="F15520" s="273"/>
      <c r="G15520" s="661"/>
      <c r="H15520" s="662"/>
    </row>
    <row r="15521" spans="1:8" s="240" customFormat="1">
      <c r="A15521" s="270"/>
      <c r="B15521" s="271"/>
      <c r="C15521" s="270"/>
      <c r="D15521" s="272"/>
      <c r="E15521" s="247"/>
      <c r="F15521" s="273"/>
      <c r="G15521" s="661"/>
      <c r="H15521" s="662"/>
    </row>
    <row r="15522" spans="1:8" s="240" customFormat="1">
      <c r="A15522" s="270"/>
      <c r="B15522" s="271"/>
      <c r="C15522" s="270"/>
      <c r="D15522" s="272"/>
      <c r="E15522" s="247"/>
      <c r="F15522" s="273"/>
      <c r="G15522" s="661"/>
      <c r="H15522" s="662"/>
    </row>
    <row r="15523" spans="1:8" s="240" customFormat="1">
      <c r="A15523" s="270"/>
      <c r="B15523" s="271"/>
      <c r="C15523" s="270"/>
      <c r="D15523" s="272"/>
      <c r="E15523" s="247"/>
      <c r="F15523" s="273"/>
      <c r="G15523" s="661"/>
      <c r="H15523" s="662"/>
    </row>
    <row r="15524" spans="1:8" s="240" customFormat="1">
      <c r="A15524" s="270"/>
      <c r="B15524" s="271"/>
      <c r="C15524" s="270"/>
      <c r="D15524" s="272"/>
      <c r="E15524" s="247"/>
      <c r="F15524" s="273"/>
      <c r="G15524" s="661"/>
      <c r="H15524" s="662"/>
    </row>
    <row r="15525" spans="1:8" s="240" customFormat="1">
      <c r="A15525" s="270"/>
      <c r="B15525" s="271"/>
      <c r="C15525" s="270"/>
      <c r="D15525" s="272"/>
      <c r="E15525" s="247"/>
      <c r="F15525" s="273"/>
      <c r="G15525" s="661"/>
      <c r="H15525" s="662"/>
    </row>
    <row r="15526" spans="1:8" s="240" customFormat="1">
      <c r="A15526" s="270"/>
      <c r="B15526" s="271"/>
      <c r="C15526" s="270"/>
      <c r="D15526" s="272"/>
      <c r="E15526" s="247"/>
      <c r="F15526" s="273"/>
      <c r="G15526" s="661"/>
      <c r="H15526" s="662"/>
    </row>
    <row r="15527" spans="1:8" s="240" customFormat="1">
      <c r="A15527" s="270"/>
      <c r="B15527" s="271"/>
      <c r="C15527" s="270"/>
      <c r="D15527" s="272"/>
      <c r="E15527" s="247"/>
      <c r="F15527" s="273"/>
      <c r="G15527" s="661"/>
      <c r="H15527" s="662"/>
    </row>
    <row r="15528" spans="1:8" s="240" customFormat="1">
      <c r="A15528" s="270"/>
      <c r="B15528" s="271"/>
      <c r="C15528" s="270"/>
      <c r="D15528" s="272"/>
      <c r="E15528" s="247"/>
      <c r="F15528" s="273"/>
      <c r="G15528" s="661"/>
      <c r="H15528" s="662"/>
    </row>
    <row r="15529" spans="1:8" s="240" customFormat="1">
      <c r="A15529" s="270"/>
      <c r="B15529" s="271"/>
      <c r="C15529" s="270"/>
      <c r="D15529" s="272"/>
      <c r="E15529" s="247"/>
      <c r="F15529" s="273"/>
      <c r="G15529" s="661"/>
      <c r="H15529" s="662"/>
    </row>
    <row r="15530" spans="1:8" s="240" customFormat="1">
      <c r="A15530" s="270"/>
      <c r="B15530" s="271"/>
      <c r="C15530" s="270"/>
      <c r="D15530" s="272"/>
      <c r="E15530" s="247"/>
      <c r="F15530" s="273"/>
      <c r="G15530" s="661"/>
      <c r="H15530" s="662"/>
    </row>
    <row r="15531" spans="1:8" s="240" customFormat="1">
      <c r="A15531" s="270"/>
      <c r="B15531" s="271"/>
      <c r="C15531" s="270"/>
      <c r="D15531" s="272"/>
      <c r="E15531" s="247"/>
      <c r="F15531" s="273"/>
      <c r="G15531" s="661"/>
      <c r="H15531" s="662"/>
    </row>
    <row r="15532" spans="1:8" s="240" customFormat="1">
      <c r="A15532" s="270"/>
      <c r="B15532" s="271"/>
      <c r="C15532" s="270"/>
      <c r="D15532" s="272"/>
      <c r="E15532" s="247"/>
      <c r="F15532" s="273"/>
      <c r="G15532" s="661"/>
      <c r="H15532" s="662"/>
    </row>
    <row r="15533" spans="1:8" s="240" customFormat="1">
      <c r="A15533" s="270"/>
      <c r="B15533" s="271"/>
      <c r="C15533" s="270"/>
      <c r="D15533" s="272"/>
      <c r="E15533" s="247"/>
      <c r="F15533" s="273"/>
      <c r="G15533" s="661"/>
      <c r="H15533" s="662"/>
    </row>
    <row r="15534" spans="1:8" s="240" customFormat="1">
      <c r="A15534" s="270"/>
      <c r="B15534" s="271"/>
      <c r="C15534" s="270"/>
      <c r="D15534" s="272"/>
      <c r="E15534" s="247"/>
      <c r="F15534" s="273"/>
      <c r="G15534" s="661"/>
      <c r="H15534" s="662"/>
    </row>
    <row r="15535" spans="1:8" s="240" customFormat="1">
      <c r="A15535" s="270"/>
      <c r="B15535" s="271"/>
      <c r="C15535" s="270"/>
      <c r="D15535" s="272"/>
      <c r="E15535" s="247"/>
      <c r="F15535" s="273"/>
      <c r="G15535" s="661"/>
      <c r="H15535" s="662"/>
    </row>
    <row r="15536" spans="1:8" s="240" customFormat="1">
      <c r="A15536" s="270"/>
      <c r="B15536" s="271"/>
      <c r="C15536" s="270"/>
      <c r="D15536" s="272"/>
      <c r="E15536" s="247"/>
      <c r="F15536" s="273"/>
      <c r="G15536" s="661"/>
      <c r="H15536" s="662"/>
    </row>
    <row r="15537" spans="1:8" s="240" customFormat="1">
      <c r="A15537" s="270"/>
      <c r="B15537" s="271"/>
      <c r="C15537" s="270"/>
      <c r="D15537" s="272"/>
      <c r="E15537" s="247"/>
      <c r="F15537" s="273"/>
      <c r="G15537" s="661"/>
      <c r="H15537" s="662"/>
    </row>
    <row r="15538" spans="1:8" s="240" customFormat="1">
      <c r="A15538" s="270"/>
      <c r="B15538" s="271"/>
      <c r="C15538" s="270"/>
      <c r="D15538" s="272"/>
      <c r="E15538" s="247"/>
      <c r="F15538" s="273"/>
      <c r="G15538" s="661"/>
      <c r="H15538" s="662"/>
    </row>
    <row r="15539" spans="1:8" s="240" customFormat="1">
      <c r="A15539" s="270"/>
      <c r="B15539" s="271"/>
      <c r="C15539" s="270"/>
      <c r="D15539" s="272"/>
      <c r="E15539" s="247"/>
      <c r="F15539" s="273"/>
      <c r="G15539" s="661"/>
      <c r="H15539" s="662"/>
    </row>
    <row r="15540" spans="1:8" s="240" customFormat="1">
      <c r="A15540" s="270"/>
      <c r="B15540" s="271"/>
      <c r="C15540" s="270"/>
      <c r="D15540" s="272"/>
      <c r="E15540" s="247"/>
      <c r="F15540" s="273"/>
      <c r="G15540" s="661"/>
      <c r="H15540" s="662"/>
    </row>
    <row r="15541" spans="1:8" s="240" customFormat="1">
      <c r="A15541" s="270"/>
      <c r="B15541" s="271"/>
      <c r="C15541" s="270"/>
      <c r="D15541" s="272"/>
      <c r="E15541" s="247"/>
      <c r="F15541" s="273"/>
      <c r="G15541" s="661"/>
      <c r="H15541" s="662"/>
    </row>
    <row r="15542" spans="1:8" s="240" customFormat="1">
      <c r="A15542" s="270"/>
      <c r="B15542" s="271"/>
      <c r="C15542" s="270"/>
      <c r="D15542" s="272"/>
      <c r="E15542" s="247"/>
      <c r="F15542" s="273"/>
      <c r="G15542" s="661"/>
      <c r="H15542" s="662"/>
    </row>
    <row r="15543" spans="1:8" s="240" customFormat="1">
      <c r="A15543" s="270"/>
      <c r="B15543" s="271"/>
      <c r="C15543" s="270"/>
      <c r="D15543" s="272"/>
      <c r="E15543" s="247"/>
      <c r="F15543" s="273"/>
      <c r="G15543" s="661"/>
      <c r="H15543" s="662"/>
    </row>
    <row r="15544" spans="1:8" s="240" customFormat="1">
      <c r="A15544" s="270"/>
      <c r="B15544" s="271"/>
      <c r="C15544" s="270"/>
      <c r="D15544" s="272"/>
      <c r="E15544" s="247"/>
      <c r="F15544" s="273"/>
      <c r="G15544" s="661"/>
      <c r="H15544" s="662"/>
    </row>
    <row r="15545" spans="1:8" s="240" customFormat="1">
      <c r="A15545" s="270"/>
      <c r="B15545" s="271"/>
      <c r="C15545" s="270"/>
      <c r="D15545" s="272"/>
      <c r="E15545" s="247"/>
      <c r="F15545" s="273"/>
      <c r="G15545" s="661"/>
      <c r="H15545" s="662"/>
    </row>
    <row r="15546" spans="1:8" s="240" customFormat="1">
      <c r="A15546" s="270"/>
      <c r="B15546" s="271"/>
      <c r="C15546" s="270"/>
      <c r="D15546" s="272"/>
      <c r="E15546" s="247"/>
      <c r="F15546" s="273"/>
      <c r="G15546" s="661"/>
      <c r="H15546" s="662"/>
    </row>
    <row r="15547" spans="1:8" s="240" customFormat="1">
      <c r="A15547" s="270"/>
      <c r="B15547" s="271"/>
      <c r="C15547" s="270"/>
      <c r="D15547" s="272"/>
      <c r="E15547" s="247"/>
      <c r="F15547" s="273"/>
      <c r="G15547" s="661"/>
      <c r="H15547" s="662"/>
    </row>
    <row r="15548" spans="1:8" s="240" customFormat="1">
      <c r="A15548" s="270"/>
      <c r="B15548" s="271"/>
      <c r="C15548" s="270"/>
      <c r="D15548" s="272"/>
      <c r="E15548" s="247"/>
      <c r="F15548" s="273"/>
      <c r="G15548" s="661"/>
      <c r="H15548" s="662"/>
    </row>
    <row r="15549" spans="1:8" s="240" customFormat="1">
      <c r="A15549" s="270"/>
      <c r="B15549" s="271"/>
      <c r="C15549" s="270"/>
      <c r="D15549" s="272"/>
      <c r="E15549" s="247"/>
      <c r="F15549" s="273"/>
      <c r="G15549" s="661"/>
      <c r="H15549" s="662"/>
    </row>
    <row r="15550" spans="1:8" s="240" customFormat="1">
      <c r="A15550" s="270"/>
      <c r="B15550" s="271"/>
      <c r="C15550" s="270"/>
      <c r="D15550" s="272"/>
      <c r="E15550" s="247"/>
      <c r="F15550" s="273"/>
      <c r="G15550" s="661"/>
      <c r="H15550" s="662"/>
    </row>
    <row r="15551" spans="1:8" s="240" customFormat="1">
      <c r="A15551" s="270"/>
      <c r="B15551" s="271"/>
      <c r="C15551" s="270"/>
      <c r="D15551" s="272"/>
      <c r="E15551" s="247"/>
      <c r="F15551" s="273"/>
      <c r="G15551" s="661"/>
      <c r="H15551" s="662"/>
    </row>
    <row r="15552" spans="1:8" s="240" customFormat="1">
      <c r="A15552" s="270"/>
      <c r="B15552" s="271"/>
      <c r="C15552" s="270"/>
      <c r="D15552" s="272"/>
      <c r="E15552" s="247"/>
      <c r="F15552" s="273"/>
      <c r="G15552" s="661"/>
      <c r="H15552" s="662"/>
    </row>
    <row r="15553" spans="1:8" s="240" customFormat="1">
      <c r="A15553" s="270"/>
      <c r="B15553" s="271"/>
      <c r="C15553" s="270"/>
      <c r="D15553" s="272"/>
      <c r="E15553" s="247"/>
      <c r="F15553" s="273"/>
      <c r="G15553" s="661"/>
      <c r="H15553" s="662"/>
    </row>
    <row r="15554" spans="1:8" s="240" customFormat="1">
      <c r="A15554" s="270"/>
      <c r="B15554" s="271"/>
      <c r="C15554" s="270"/>
      <c r="D15554" s="272"/>
      <c r="E15554" s="247"/>
      <c r="F15554" s="273"/>
      <c r="G15554" s="661"/>
      <c r="H15554" s="662"/>
    </row>
    <row r="15555" spans="1:8" s="240" customFormat="1">
      <c r="A15555" s="270"/>
      <c r="B15555" s="271"/>
      <c r="C15555" s="270"/>
      <c r="D15555" s="272"/>
      <c r="E15555" s="247"/>
      <c r="F15555" s="273"/>
      <c r="G15555" s="661"/>
      <c r="H15555" s="662"/>
    </row>
    <row r="15556" spans="1:8" s="240" customFormat="1">
      <c r="A15556" s="270"/>
      <c r="B15556" s="271"/>
      <c r="C15556" s="270"/>
      <c r="D15556" s="272"/>
      <c r="E15556" s="247"/>
      <c r="F15556" s="273"/>
      <c r="G15556" s="661"/>
      <c r="H15556" s="662"/>
    </row>
    <row r="15557" spans="1:8" s="240" customFormat="1">
      <c r="A15557" s="270"/>
      <c r="B15557" s="271"/>
      <c r="C15557" s="270"/>
      <c r="D15557" s="272"/>
      <c r="E15557" s="247"/>
      <c r="F15557" s="273"/>
      <c r="G15557" s="661"/>
      <c r="H15557" s="662"/>
    </row>
    <row r="15558" spans="1:8" s="240" customFormat="1">
      <c r="A15558" s="270"/>
      <c r="B15558" s="271"/>
      <c r="C15558" s="270"/>
      <c r="D15558" s="272"/>
      <c r="E15558" s="247"/>
      <c r="F15558" s="273"/>
      <c r="G15558" s="661"/>
      <c r="H15558" s="662"/>
    </row>
    <row r="15559" spans="1:8" s="240" customFormat="1">
      <c r="A15559" s="270"/>
      <c r="B15559" s="271"/>
      <c r="C15559" s="270"/>
      <c r="D15559" s="272"/>
      <c r="E15559" s="247"/>
      <c r="F15559" s="273"/>
      <c r="G15559" s="661"/>
      <c r="H15559" s="662"/>
    </row>
    <row r="15560" spans="1:8" s="240" customFormat="1">
      <c r="A15560" s="270"/>
      <c r="B15560" s="271"/>
      <c r="C15560" s="270"/>
      <c r="D15560" s="272"/>
      <c r="E15560" s="247"/>
      <c r="F15560" s="273"/>
      <c r="G15560" s="661"/>
      <c r="H15560" s="662"/>
    </row>
    <row r="15561" spans="1:8" s="240" customFormat="1">
      <c r="A15561" s="270"/>
      <c r="B15561" s="271"/>
      <c r="C15561" s="270"/>
      <c r="D15561" s="272"/>
      <c r="E15561" s="247"/>
      <c r="F15561" s="273"/>
      <c r="G15561" s="661"/>
      <c r="H15561" s="662"/>
    </row>
    <row r="15562" spans="1:8" s="240" customFormat="1">
      <c r="A15562" s="270"/>
      <c r="B15562" s="271"/>
      <c r="C15562" s="270"/>
      <c r="D15562" s="272"/>
      <c r="E15562" s="247"/>
      <c r="F15562" s="273"/>
      <c r="G15562" s="661"/>
      <c r="H15562" s="662"/>
    </row>
    <row r="15563" spans="1:8" s="240" customFormat="1">
      <c r="A15563" s="270"/>
      <c r="B15563" s="271"/>
      <c r="C15563" s="270"/>
      <c r="D15563" s="272"/>
      <c r="E15563" s="247"/>
      <c r="F15563" s="273"/>
      <c r="G15563" s="661"/>
      <c r="H15563" s="662"/>
    </row>
    <row r="15564" spans="1:8" s="240" customFormat="1">
      <c r="A15564" s="270"/>
      <c r="B15564" s="271"/>
      <c r="C15564" s="270"/>
      <c r="D15564" s="272"/>
      <c r="E15564" s="247"/>
      <c r="F15564" s="273"/>
      <c r="G15564" s="661"/>
      <c r="H15564" s="662"/>
    </row>
    <row r="15565" spans="1:8" s="240" customFormat="1">
      <c r="A15565" s="270"/>
      <c r="B15565" s="271"/>
      <c r="C15565" s="270"/>
      <c r="D15565" s="272"/>
      <c r="E15565" s="247"/>
      <c r="F15565" s="273"/>
      <c r="G15565" s="661"/>
      <c r="H15565" s="662"/>
    </row>
    <row r="15566" spans="1:8" s="240" customFormat="1">
      <c r="A15566" s="270"/>
      <c r="B15566" s="271"/>
      <c r="C15566" s="270"/>
      <c r="D15566" s="272"/>
      <c r="E15566" s="247"/>
      <c r="F15566" s="273"/>
      <c r="G15566" s="661"/>
      <c r="H15566" s="662"/>
    </row>
    <row r="15567" spans="1:8" s="240" customFormat="1">
      <c r="A15567" s="270"/>
      <c r="B15567" s="271"/>
      <c r="C15567" s="270"/>
      <c r="D15567" s="272"/>
      <c r="E15567" s="247"/>
      <c r="F15567" s="273"/>
      <c r="G15567" s="661"/>
      <c r="H15567" s="662"/>
    </row>
    <row r="15568" spans="1:8" s="240" customFormat="1">
      <c r="A15568" s="270"/>
      <c r="B15568" s="271"/>
      <c r="C15568" s="270"/>
      <c r="D15568" s="272"/>
      <c r="E15568" s="247"/>
      <c r="F15568" s="273"/>
      <c r="G15568" s="661"/>
      <c r="H15568" s="662"/>
    </row>
    <row r="15569" spans="1:8" s="240" customFormat="1">
      <c r="A15569" s="270"/>
      <c r="B15569" s="271"/>
      <c r="C15569" s="270"/>
      <c r="D15569" s="272"/>
      <c r="E15569" s="247"/>
      <c r="F15569" s="273"/>
      <c r="G15569" s="661"/>
      <c r="H15569" s="662"/>
    </row>
    <row r="15570" spans="1:8" s="240" customFormat="1">
      <c r="A15570" s="270"/>
      <c r="B15570" s="271"/>
      <c r="C15570" s="270"/>
      <c r="D15570" s="272"/>
      <c r="E15570" s="247"/>
      <c r="F15570" s="273"/>
      <c r="G15570" s="661"/>
      <c r="H15570" s="662"/>
    </row>
    <row r="15571" spans="1:8" s="240" customFormat="1">
      <c r="A15571" s="270"/>
      <c r="B15571" s="271"/>
      <c r="C15571" s="270"/>
      <c r="D15571" s="272"/>
      <c r="E15571" s="247"/>
      <c r="F15571" s="273"/>
      <c r="G15571" s="661"/>
      <c r="H15571" s="662"/>
    </row>
    <row r="15572" spans="1:8" s="240" customFormat="1">
      <c r="A15572" s="270"/>
      <c r="B15572" s="271"/>
      <c r="C15572" s="270"/>
      <c r="D15572" s="272"/>
      <c r="E15572" s="247"/>
      <c r="F15572" s="273"/>
      <c r="G15572" s="661"/>
      <c r="H15572" s="662"/>
    </row>
    <row r="15573" spans="1:8" s="240" customFormat="1">
      <c r="A15573" s="270"/>
      <c r="B15573" s="271"/>
      <c r="C15573" s="270"/>
      <c r="D15573" s="272"/>
      <c r="E15573" s="247"/>
      <c r="F15573" s="273"/>
      <c r="G15573" s="661"/>
      <c r="H15573" s="662"/>
    </row>
    <row r="15574" spans="1:8" s="240" customFormat="1">
      <c r="A15574" s="270"/>
      <c r="B15574" s="271"/>
      <c r="C15574" s="270"/>
      <c r="D15574" s="272"/>
      <c r="E15574" s="247"/>
      <c r="F15574" s="273"/>
      <c r="G15574" s="661"/>
      <c r="H15574" s="662"/>
    </row>
    <row r="15575" spans="1:8" s="240" customFormat="1">
      <c r="A15575" s="270"/>
      <c r="B15575" s="271"/>
      <c r="C15575" s="270"/>
      <c r="D15575" s="272"/>
      <c r="E15575" s="247"/>
      <c r="F15575" s="273"/>
      <c r="G15575" s="661"/>
      <c r="H15575" s="662"/>
    </row>
    <row r="15576" spans="1:8" s="240" customFormat="1">
      <c r="A15576" s="270"/>
      <c r="B15576" s="271"/>
      <c r="C15576" s="270"/>
      <c r="D15576" s="272"/>
      <c r="E15576" s="247"/>
      <c r="F15576" s="273"/>
      <c r="G15576" s="661"/>
      <c r="H15576" s="662"/>
    </row>
    <row r="15577" spans="1:8" s="240" customFormat="1">
      <c r="A15577" s="270"/>
      <c r="B15577" s="271"/>
      <c r="C15577" s="270"/>
      <c r="D15577" s="272"/>
      <c r="E15577" s="247"/>
      <c r="F15577" s="273"/>
      <c r="G15577" s="661"/>
      <c r="H15577" s="662"/>
    </row>
    <row r="15578" spans="1:8" s="240" customFormat="1">
      <c r="A15578" s="270"/>
      <c r="B15578" s="271"/>
      <c r="C15578" s="270"/>
      <c r="D15578" s="272"/>
      <c r="E15578" s="247"/>
      <c r="F15578" s="273"/>
      <c r="G15578" s="661"/>
      <c r="H15578" s="662"/>
    </row>
    <row r="15579" spans="1:8" s="240" customFormat="1">
      <c r="A15579" s="270"/>
      <c r="B15579" s="271"/>
      <c r="C15579" s="270"/>
      <c r="D15579" s="272"/>
      <c r="E15579" s="247"/>
      <c r="F15579" s="273"/>
      <c r="G15579" s="661"/>
      <c r="H15579" s="662"/>
    </row>
    <row r="15580" spans="1:8" s="240" customFormat="1">
      <c r="A15580" s="270"/>
      <c r="B15580" s="271"/>
      <c r="C15580" s="270"/>
      <c r="D15580" s="272"/>
      <c r="E15580" s="247"/>
      <c r="F15580" s="273"/>
      <c r="G15580" s="661"/>
      <c r="H15580" s="662"/>
    </row>
    <row r="15581" spans="1:8" s="240" customFormat="1">
      <c r="A15581" s="270"/>
      <c r="B15581" s="271"/>
      <c r="C15581" s="270"/>
      <c r="D15581" s="272"/>
      <c r="E15581" s="247"/>
      <c r="F15581" s="273"/>
      <c r="G15581" s="661"/>
      <c r="H15581" s="662"/>
    </row>
    <row r="15582" spans="1:8" s="240" customFormat="1">
      <c r="A15582" s="270"/>
      <c r="B15582" s="271"/>
      <c r="C15582" s="270"/>
      <c r="D15582" s="272"/>
      <c r="E15582" s="247"/>
      <c r="F15582" s="273"/>
      <c r="G15582" s="661"/>
      <c r="H15582" s="662"/>
    </row>
    <row r="15583" spans="1:8" s="240" customFormat="1">
      <c r="A15583" s="270"/>
      <c r="B15583" s="271"/>
      <c r="C15583" s="270"/>
      <c r="D15583" s="272"/>
      <c r="E15583" s="247"/>
      <c r="F15583" s="273"/>
      <c r="G15583" s="661"/>
      <c r="H15583" s="662"/>
    </row>
    <row r="15584" spans="1:8" s="240" customFormat="1">
      <c r="A15584" s="270"/>
      <c r="B15584" s="271"/>
      <c r="C15584" s="270"/>
      <c r="D15584" s="272"/>
      <c r="E15584" s="247"/>
      <c r="F15584" s="273"/>
      <c r="G15584" s="661"/>
      <c r="H15584" s="662"/>
    </row>
    <row r="15585" spans="1:8" s="240" customFormat="1">
      <c r="A15585" s="270"/>
      <c r="B15585" s="271"/>
      <c r="C15585" s="270"/>
      <c r="D15585" s="272"/>
      <c r="E15585" s="247"/>
      <c r="F15585" s="273"/>
      <c r="G15585" s="661"/>
      <c r="H15585" s="662"/>
    </row>
    <row r="15586" spans="1:8" s="240" customFormat="1">
      <c r="A15586" s="270"/>
      <c r="B15586" s="271"/>
      <c r="C15586" s="270"/>
      <c r="D15586" s="272"/>
      <c r="E15586" s="247"/>
      <c r="F15586" s="273"/>
      <c r="G15586" s="661"/>
      <c r="H15586" s="662"/>
    </row>
    <row r="15587" spans="1:8" s="240" customFormat="1">
      <c r="A15587" s="270"/>
      <c r="B15587" s="271"/>
      <c r="C15587" s="270"/>
      <c r="D15587" s="272"/>
      <c r="E15587" s="247"/>
      <c r="F15587" s="273"/>
      <c r="G15587" s="661"/>
      <c r="H15587" s="662"/>
    </row>
    <row r="15588" spans="1:8" s="240" customFormat="1">
      <c r="A15588" s="270"/>
      <c r="B15588" s="271"/>
      <c r="C15588" s="270"/>
      <c r="D15588" s="272"/>
      <c r="E15588" s="247"/>
      <c r="F15588" s="273"/>
      <c r="G15588" s="661"/>
      <c r="H15588" s="662"/>
    </row>
    <row r="15589" spans="1:8" s="240" customFormat="1">
      <c r="A15589" s="270"/>
      <c r="B15589" s="271"/>
      <c r="C15589" s="270"/>
      <c r="D15589" s="272"/>
      <c r="E15589" s="247"/>
      <c r="F15589" s="273"/>
      <c r="G15589" s="661"/>
      <c r="H15589" s="662"/>
    </row>
    <row r="15590" spans="1:8" s="240" customFormat="1">
      <c r="A15590" s="270"/>
      <c r="B15590" s="271"/>
      <c r="C15590" s="270"/>
      <c r="D15590" s="272"/>
      <c r="E15590" s="247"/>
      <c r="F15590" s="273"/>
      <c r="G15590" s="661"/>
      <c r="H15590" s="662"/>
    </row>
    <row r="15591" spans="1:8" s="240" customFormat="1">
      <c r="A15591" s="270"/>
      <c r="B15591" s="271"/>
      <c r="C15591" s="270"/>
      <c r="D15591" s="272"/>
      <c r="E15591" s="247"/>
      <c r="F15591" s="273"/>
      <c r="G15591" s="661"/>
      <c r="H15591" s="662"/>
    </row>
    <row r="15592" spans="1:8" s="240" customFormat="1">
      <c r="A15592" s="270"/>
      <c r="B15592" s="271"/>
      <c r="C15592" s="270"/>
      <c r="D15592" s="272"/>
      <c r="E15592" s="247"/>
      <c r="F15592" s="273"/>
      <c r="G15592" s="661"/>
      <c r="H15592" s="662"/>
    </row>
    <row r="15593" spans="1:8" s="240" customFormat="1">
      <c r="A15593" s="270"/>
      <c r="B15593" s="271"/>
      <c r="C15593" s="270"/>
      <c r="D15593" s="272"/>
      <c r="E15593" s="247"/>
      <c r="F15593" s="273"/>
      <c r="G15593" s="661"/>
      <c r="H15593" s="662"/>
    </row>
    <row r="15594" spans="1:8" s="240" customFormat="1">
      <c r="A15594" s="270"/>
      <c r="B15594" s="271"/>
      <c r="C15594" s="270"/>
      <c r="D15594" s="272"/>
      <c r="E15594" s="247"/>
      <c r="F15594" s="273"/>
      <c r="G15594" s="661"/>
      <c r="H15594" s="662"/>
    </row>
    <row r="15595" spans="1:8" s="240" customFormat="1">
      <c r="A15595" s="270"/>
      <c r="B15595" s="271"/>
      <c r="C15595" s="270"/>
      <c r="D15595" s="272"/>
      <c r="E15595" s="247"/>
      <c r="F15595" s="273"/>
      <c r="G15595" s="661"/>
      <c r="H15595" s="662"/>
    </row>
    <row r="15596" spans="1:8" s="240" customFormat="1">
      <c r="A15596" s="270"/>
      <c r="B15596" s="271"/>
      <c r="C15596" s="270"/>
      <c r="D15596" s="272"/>
      <c r="E15596" s="247"/>
      <c r="F15596" s="273"/>
      <c r="G15596" s="661"/>
      <c r="H15596" s="662"/>
    </row>
    <row r="15597" spans="1:8" s="240" customFormat="1">
      <c r="A15597" s="270"/>
      <c r="B15597" s="271"/>
      <c r="C15597" s="270"/>
      <c r="D15597" s="272"/>
      <c r="E15597" s="247"/>
      <c r="F15597" s="273"/>
      <c r="G15597" s="661"/>
      <c r="H15597" s="662"/>
    </row>
    <row r="15598" spans="1:8" s="240" customFormat="1">
      <c r="A15598" s="270"/>
      <c r="B15598" s="271"/>
      <c r="C15598" s="270"/>
      <c r="D15598" s="272"/>
      <c r="E15598" s="247"/>
      <c r="F15598" s="273"/>
      <c r="G15598" s="661"/>
      <c r="H15598" s="662"/>
    </row>
    <row r="15599" spans="1:8" s="240" customFormat="1">
      <c r="A15599" s="270"/>
      <c r="B15599" s="271"/>
      <c r="C15599" s="270"/>
      <c r="D15599" s="272"/>
      <c r="E15599" s="247"/>
      <c r="F15599" s="273"/>
      <c r="G15599" s="661"/>
      <c r="H15599" s="662"/>
    </row>
    <row r="15600" spans="1:8" s="240" customFormat="1">
      <c r="A15600" s="270"/>
      <c r="B15600" s="271"/>
      <c r="C15600" s="270"/>
      <c r="D15600" s="272"/>
      <c r="E15600" s="247"/>
      <c r="F15600" s="273"/>
      <c r="G15600" s="661"/>
      <c r="H15600" s="662"/>
    </row>
    <row r="15601" spans="1:8" s="240" customFormat="1">
      <c r="A15601" s="270"/>
      <c r="B15601" s="271"/>
      <c r="C15601" s="270"/>
      <c r="D15601" s="272"/>
      <c r="E15601" s="247"/>
      <c r="F15601" s="273"/>
      <c r="G15601" s="661"/>
      <c r="H15601" s="662"/>
    </row>
    <row r="15602" spans="1:8" s="240" customFormat="1">
      <c r="A15602" s="270"/>
      <c r="B15602" s="271"/>
      <c r="C15602" s="270"/>
      <c r="D15602" s="272"/>
      <c r="E15602" s="247"/>
      <c r="F15602" s="273"/>
      <c r="G15602" s="661"/>
      <c r="H15602" s="662"/>
    </row>
    <row r="15603" spans="1:8" s="240" customFormat="1">
      <c r="A15603" s="270"/>
      <c r="B15603" s="271"/>
      <c r="C15603" s="270"/>
      <c r="D15603" s="272"/>
      <c r="E15603" s="247"/>
      <c r="F15603" s="273"/>
      <c r="G15603" s="661"/>
      <c r="H15603" s="662"/>
    </row>
    <row r="15604" spans="1:8" s="240" customFormat="1">
      <c r="A15604" s="270"/>
      <c r="B15604" s="271"/>
      <c r="C15604" s="270"/>
      <c r="D15604" s="272"/>
      <c r="E15604" s="247"/>
      <c r="F15604" s="273"/>
      <c r="G15604" s="661"/>
      <c r="H15604" s="662"/>
    </row>
    <row r="15605" spans="1:8" s="240" customFormat="1">
      <c r="A15605" s="270"/>
      <c r="B15605" s="271"/>
      <c r="C15605" s="270"/>
      <c r="D15605" s="272"/>
      <c r="E15605" s="247"/>
      <c r="F15605" s="273"/>
      <c r="G15605" s="661"/>
      <c r="H15605" s="662"/>
    </row>
    <row r="15606" spans="1:8" s="240" customFormat="1">
      <c r="A15606" s="270"/>
      <c r="B15606" s="271"/>
      <c r="C15606" s="270"/>
      <c r="D15606" s="272"/>
      <c r="E15606" s="247"/>
      <c r="F15606" s="273"/>
      <c r="G15606" s="661"/>
      <c r="H15606" s="662"/>
    </row>
    <row r="15607" spans="1:8" s="240" customFormat="1">
      <c r="A15607" s="270"/>
      <c r="B15607" s="271"/>
      <c r="C15607" s="270"/>
      <c r="D15607" s="272"/>
      <c r="E15607" s="247"/>
      <c r="F15607" s="273"/>
      <c r="G15607" s="661"/>
      <c r="H15607" s="662"/>
    </row>
    <row r="15608" spans="1:8" s="240" customFormat="1">
      <c r="A15608" s="270"/>
      <c r="B15608" s="271"/>
      <c r="C15608" s="270"/>
      <c r="D15608" s="272"/>
      <c r="E15608" s="247"/>
      <c r="F15608" s="273"/>
      <c r="G15608" s="661"/>
      <c r="H15608" s="662"/>
    </row>
    <row r="15609" spans="1:8" s="240" customFormat="1">
      <c r="A15609" s="270"/>
      <c r="B15609" s="271"/>
      <c r="C15609" s="270"/>
      <c r="D15609" s="272"/>
      <c r="E15609" s="247"/>
      <c r="F15609" s="273"/>
      <c r="G15609" s="661"/>
      <c r="H15609" s="662"/>
    </row>
    <row r="15610" spans="1:8" s="240" customFormat="1">
      <c r="A15610" s="270"/>
      <c r="B15610" s="271"/>
      <c r="C15610" s="270"/>
      <c r="D15610" s="272"/>
      <c r="E15610" s="247"/>
      <c r="F15610" s="273"/>
      <c r="G15610" s="661"/>
      <c r="H15610" s="662"/>
    </row>
    <row r="15611" spans="1:8" s="240" customFormat="1">
      <c r="A15611" s="270"/>
      <c r="B15611" s="271"/>
      <c r="C15611" s="270"/>
      <c r="D15611" s="272"/>
      <c r="E15611" s="247"/>
      <c r="F15611" s="273"/>
      <c r="G15611" s="661"/>
      <c r="H15611" s="662"/>
    </row>
    <row r="15612" spans="1:8" s="240" customFormat="1">
      <c r="A15612" s="270"/>
      <c r="B15612" s="271"/>
      <c r="C15612" s="270"/>
      <c r="D15612" s="272"/>
      <c r="E15612" s="247"/>
      <c r="F15612" s="273"/>
      <c r="G15612" s="661"/>
      <c r="H15612" s="662"/>
    </row>
    <row r="15613" spans="1:8" s="240" customFormat="1">
      <c r="A15613" s="270"/>
      <c r="B15613" s="271"/>
      <c r="C15613" s="270"/>
      <c r="D15613" s="272"/>
      <c r="E15613" s="247"/>
      <c r="F15613" s="273"/>
      <c r="G15613" s="661"/>
      <c r="H15613" s="662"/>
    </row>
    <row r="15614" spans="1:8" s="240" customFormat="1">
      <c r="A15614" s="270"/>
      <c r="B15614" s="271"/>
      <c r="C15614" s="270"/>
      <c r="D15614" s="272"/>
      <c r="E15614" s="247"/>
      <c r="F15614" s="273"/>
      <c r="G15614" s="661"/>
      <c r="H15614" s="662"/>
    </row>
    <row r="15615" spans="1:8" s="240" customFormat="1">
      <c r="A15615" s="270"/>
      <c r="B15615" s="271"/>
      <c r="C15615" s="270"/>
      <c r="D15615" s="272"/>
      <c r="E15615" s="247"/>
      <c r="F15615" s="273"/>
      <c r="G15615" s="661"/>
      <c r="H15615" s="662"/>
    </row>
    <row r="15616" spans="1:8" s="240" customFormat="1">
      <c r="A15616" s="270"/>
      <c r="B15616" s="271"/>
      <c r="C15616" s="270"/>
      <c r="D15616" s="272"/>
      <c r="E15616" s="247"/>
      <c r="F15616" s="273"/>
      <c r="G15616" s="661"/>
      <c r="H15616" s="662"/>
    </row>
    <row r="15617" spans="1:8" s="240" customFormat="1">
      <c r="A15617" s="270"/>
      <c r="B15617" s="271"/>
      <c r="C15617" s="270"/>
      <c r="D15617" s="272"/>
      <c r="E15617" s="247"/>
      <c r="F15617" s="273"/>
      <c r="G15617" s="661"/>
      <c r="H15617" s="662"/>
    </row>
    <row r="15618" spans="1:8" s="240" customFormat="1">
      <c r="A15618" s="270"/>
      <c r="B15618" s="271"/>
      <c r="C15618" s="270"/>
      <c r="D15618" s="272"/>
      <c r="E15618" s="247"/>
      <c r="F15618" s="273"/>
      <c r="G15618" s="661"/>
      <c r="H15618" s="662"/>
    </row>
    <row r="15619" spans="1:8" s="240" customFormat="1">
      <c r="A15619" s="270"/>
      <c r="B15619" s="271"/>
      <c r="C15619" s="270"/>
      <c r="D15619" s="272"/>
      <c r="E15619" s="247"/>
      <c r="F15619" s="273"/>
      <c r="G15619" s="661"/>
      <c r="H15619" s="662"/>
    </row>
    <row r="15620" spans="1:8" s="240" customFormat="1">
      <c r="A15620" s="270"/>
      <c r="B15620" s="271"/>
      <c r="C15620" s="270"/>
      <c r="D15620" s="272"/>
      <c r="E15620" s="247"/>
      <c r="F15620" s="273"/>
      <c r="G15620" s="661"/>
      <c r="H15620" s="662"/>
    </row>
    <row r="15621" spans="1:8" s="240" customFormat="1">
      <c r="A15621" s="270"/>
      <c r="B15621" s="271"/>
      <c r="C15621" s="270"/>
      <c r="D15621" s="272"/>
      <c r="E15621" s="247"/>
      <c r="F15621" s="273"/>
      <c r="G15621" s="661"/>
      <c r="H15621" s="662"/>
    </row>
    <row r="15622" spans="1:8" s="240" customFormat="1">
      <c r="A15622" s="270"/>
      <c r="B15622" s="271"/>
      <c r="C15622" s="270"/>
      <c r="D15622" s="272"/>
      <c r="E15622" s="247"/>
      <c r="F15622" s="273"/>
      <c r="G15622" s="661"/>
      <c r="H15622" s="662"/>
    </row>
    <row r="15623" spans="1:8" s="240" customFormat="1">
      <c r="A15623" s="270"/>
      <c r="B15623" s="271"/>
      <c r="C15623" s="270"/>
      <c r="D15623" s="272"/>
      <c r="E15623" s="247"/>
      <c r="F15623" s="273"/>
      <c r="G15623" s="661"/>
      <c r="H15623" s="662"/>
    </row>
    <row r="15624" spans="1:8" s="240" customFormat="1">
      <c r="A15624" s="270"/>
      <c r="B15624" s="271"/>
      <c r="C15624" s="270"/>
      <c r="D15624" s="272"/>
      <c r="E15624" s="247"/>
      <c r="F15624" s="273"/>
      <c r="G15624" s="661"/>
      <c r="H15624" s="662"/>
    </row>
    <row r="15625" spans="1:8" s="240" customFormat="1">
      <c r="A15625" s="270"/>
      <c r="B15625" s="271"/>
      <c r="C15625" s="270"/>
      <c r="D15625" s="272"/>
      <c r="E15625" s="247"/>
      <c r="F15625" s="273"/>
      <c r="G15625" s="661"/>
      <c r="H15625" s="662"/>
    </row>
    <row r="15626" spans="1:8" s="240" customFormat="1">
      <c r="A15626" s="270"/>
      <c r="B15626" s="271"/>
      <c r="C15626" s="270"/>
      <c r="D15626" s="272"/>
      <c r="E15626" s="247"/>
      <c r="F15626" s="273"/>
      <c r="G15626" s="661"/>
      <c r="H15626" s="662"/>
    </row>
    <row r="15627" spans="1:8" s="240" customFormat="1">
      <c r="A15627" s="270"/>
      <c r="B15627" s="271"/>
      <c r="C15627" s="270"/>
      <c r="D15627" s="272"/>
      <c r="E15627" s="247"/>
      <c r="F15627" s="273"/>
      <c r="G15627" s="661"/>
      <c r="H15627" s="662"/>
    </row>
    <row r="15628" spans="1:8" s="240" customFormat="1">
      <c r="A15628" s="270"/>
      <c r="B15628" s="271"/>
      <c r="C15628" s="270"/>
      <c r="D15628" s="272"/>
      <c r="E15628" s="247"/>
      <c r="F15628" s="273"/>
      <c r="G15628" s="661"/>
      <c r="H15628" s="662"/>
    </row>
    <row r="15629" spans="1:8" s="240" customFormat="1">
      <c r="A15629" s="270"/>
      <c r="B15629" s="271"/>
      <c r="C15629" s="270"/>
      <c r="D15629" s="272"/>
      <c r="E15629" s="247"/>
      <c r="F15629" s="273"/>
      <c r="G15629" s="661"/>
      <c r="H15629" s="662"/>
    </row>
    <row r="15630" spans="1:8" s="240" customFormat="1">
      <c r="A15630" s="270"/>
      <c r="B15630" s="271"/>
      <c r="C15630" s="270"/>
      <c r="D15630" s="272"/>
      <c r="E15630" s="247"/>
      <c r="F15630" s="273"/>
      <c r="G15630" s="661"/>
      <c r="H15630" s="662"/>
    </row>
    <row r="15631" spans="1:8" s="240" customFormat="1">
      <c r="A15631" s="270"/>
      <c r="B15631" s="271"/>
      <c r="C15631" s="270"/>
      <c r="D15631" s="272"/>
      <c r="E15631" s="247"/>
      <c r="F15631" s="273"/>
      <c r="G15631" s="661"/>
      <c r="H15631" s="662"/>
    </row>
    <row r="15632" spans="1:8" s="240" customFormat="1">
      <c r="A15632" s="270"/>
      <c r="B15632" s="271"/>
      <c r="C15632" s="270"/>
      <c r="D15632" s="272"/>
      <c r="E15632" s="247"/>
      <c r="F15632" s="273"/>
      <c r="G15632" s="661"/>
      <c r="H15632" s="662"/>
    </row>
    <row r="15633" spans="1:8" s="240" customFormat="1">
      <c r="A15633" s="270"/>
      <c r="B15633" s="271"/>
      <c r="C15633" s="270"/>
      <c r="D15633" s="272"/>
      <c r="E15633" s="247"/>
      <c r="F15633" s="273"/>
      <c r="G15633" s="661"/>
      <c r="H15633" s="662"/>
    </row>
    <row r="15634" spans="1:8" s="240" customFormat="1">
      <c r="A15634" s="270"/>
      <c r="B15634" s="271"/>
      <c r="C15634" s="270"/>
      <c r="D15634" s="272"/>
      <c r="E15634" s="247"/>
      <c r="F15634" s="273"/>
      <c r="G15634" s="661"/>
      <c r="H15634" s="662"/>
    </row>
    <row r="15635" spans="1:8" s="240" customFormat="1">
      <c r="A15635" s="270"/>
      <c r="B15635" s="271"/>
      <c r="C15635" s="270"/>
      <c r="D15635" s="272"/>
      <c r="E15635" s="247"/>
      <c r="F15635" s="273"/>
      <c r="G15635" s="661"/>
      <c r="H15635" s="662"/>
    </row>
    <row r="15636" spans="1:8" s="240" customFormat="1">
      <c r="A15636" s="270"/>
      <c r="B15636" s="271"/>
      <c r="C15636" s="270"/>
      <c r="D15636" s="272"/>
      <c r="E15636" s="247"/>
      <c r="F15636" s="273"/>
      <c r="G15636" s="661"/>
      <c r="H15636" s="662"/>
    </row>
    <row r="15637" spans="1:8" s="240" customFormat="1">
      <c r="A15637" s="270"/>
      <c r="B15637" s="271"/>
      <c r="C15637" s="270"/>
      <c r="D15637" s="272"/>
      <c r="E15637" s="247"/>
      <c r="F15637" s="273"/>
      <c r="G15637" s="661"/>
      <c r="H15637" s="662"/>
    </row>
    <row r="15638" spans="1:8" s="240" customFormat="1">
      <c r="A15638" s="270"/>
      <c r="B15638" s="271"/>
      <c r="C15638" s="270"/>
      <c r="D15638" s="272"/>
      <c r="E15638" s="247"/>
      <c r="F15638" s="273"/>
      <c r="G15638" s="661"/>
      <c r="H15638" s="662"/>
    </row>
    <row r="15639" spans="1:8" s="240" customFormat="1">
      <c r="A15639" s="270"/>
      <c r="B15639" s="271"/>
      <c r="C15639" s="270"/>
      <c r="D15639" s="272"/>
      <c r="E15639" s="247"/>
      <c r="F15639" s="273"/>
      <c r="G15639" s="661"/>
      <c r="H15639" s="662"/>
    </row>
    <row r="15640" spans="1:8" s="240" customFormat="1">
      <c r="A15640" s="270"/>
      <c r="B15640" s="271"/>
      <c r="C15640" s="270"/>
      <c r="D15640" s="272"/>
      <c r="E15640" s="247"/>
      <c r="F15640" s="273"/>
      <c r="G15640" s="661"/>
      <c r="H15640" s="662"/>
    </row>
    <row r="15641" spans="1:8" s="240" customFormat="1">
      <c r="A15641" s="270"/>
      <c r="B15641" s="271"/>
      <c r="C15641" s="270"/>
      <c r="D15641" s="272"/>
      <c r="E15641" s="247"/>
      <c r="F15641" s="273"/>
      <c r="G15641" s="661"/>
      <c r="H15641" s="662"/>
    </row>
    <row r="15642" spans="1:8" s="240" customFormat="1">
      <c r="A15642" s="270"/>
      <c r="B15642" s="271"/>
      <c r="C15642" s="270"/>
      <c r="D15642" s="272"/>
      <c r="E15642" s="247"/>
      <c r="F15642" s="273"/>
      <c r="G15642" s="661"/>
      <c r="H15642" s="662"/>
    </row>
    <row r="15643" spans="1:8" s="240" customFormat="1">
      <c r="A15643" s="270"/>
      <c r="B15643" s="271"/>
      <c r="C15643" s="270"/>
      <c r="D15643" s="272"/>
      <c r="E15643" s="247"/>
      <c r="F15643" s="273"/>
      <c r="G15643" s="661"/>
      <c r="H15643" s="662"/>
    </row>
    <row r="15644" spans="1:8" s="240" customFormat="1">
      <c r="A15644" s="270"/>
      <c r="B15644" s="271"/>
      <c r="C15644" s="270"/>
      <c r="D15644" s="272"/>
      <c r="E15644" s="247"/>
      <c r="F15644" s="273"/>
      <c r="G15644" s="661"/>
      <c r="H15644" s="662"/>
    </row>
    <row r="15645" spans="1:8" s="240" customFormat="1">
      <c r="A15645" s="270"/>
      <c r="B15645" s="271"/>
      <c r="C15645" s="270"/>
      <c r="D15645" s="272"/>
      <c r="E15645" s="247"/>
      <c r="F15645" s="273"/>
      <c r="G15645" s="661"/>
      <c r="H15645" s="662"/>
    </row>
    <row r="15646" spans="1:8" s="240" customFormat="1">
      <c r="A15646" s="270"/>
      <c r="B15646" s="271"/>
      <c r="C15646" s="270"/>
      <c r="D15646" s="272"/>
      <c r="E15646" s="247"/>
      <c r="F15646" s="273"/>
      <c r="G15646" s="661"/>
      <c r="H15646" s="662"/>
    </row>
    <row r="15647" spans="1:8" s="240" customFormat="1">
      <c r="A15647" s="270"/>
      <c r="B15647" s="271"/>
      <c r="C15647" s="270"/>
      <c r="D15647" s="272"/>
      <c r="E15647" s="247"/>
      <c r="F15647" s="273"/>
      <c r="G15647" s="661"/>
      <c r="H15647" s="662"/>
    </row>
    <row r="15648" spans="1:8" s="240" customFormat="1">
      <c r="A15648" s="270"/>
      <c r="B15648" s="271"/>
      <c r="C15648" s="270"/>
      <c r="D15648" s="272"/>
      <c r="E15648" s="247"/>
      <c r="F15648" s="273"/>
      <c r="G15648" s="661"/>
      <c r="H15648" s="662"/>
    </row>
    <row r="15649" spans="1:8" s="240" customFormat="1">
      <c r="A15649" s="270"/>
      <c r="B15649" s="271"/>
      <c r="C15649" s="270"/>
      <c r="D15649" s="272"/>
      <c r="E15649" s="247"/>
      <c r="F15649" s="273"/>
      <c r="G15649" s="661"/>
      <c r="H15649" s="662"/>
    </row>
    <row r="15650" spans="1:8" s="240" customFormat="1">
      <c r="A15650" s="270"/>
      <c r="B15650" s="271"/>
      <c r="C15650" s="270"/>
      <c r="D15650" s="272"/>
      <c r="E15650" s="247"/>
      <c r="F15650" s="273"/>
      <c r="G15650" s="661"/>
      <c r="H15650" s="662"/>
    </row>
    <row r="15651" spans="1:8" s="240" customFormat="1">
      <c r="A15651" s="270"/>
      <c r="B15651" s="271"/>
      <c r="C15651" s="270"/>
      <c r="D15651" s="272"/>
      <c r="E15651" s="247"/>
      <c r="F15651" s="273"/>
      <c r="G15651" s="661"/>
      <c r="H15651" s="662"/>
    </row>
    <row r="15652" spans="1:8" s="240" customFormat="1">
      <c r="A15652" s="270"/>
      <c r="B15652" s="271"/>
      <c r="C15652" s="270"/>
      <c r="D15652" s="272"/>
      <c r="E15652" s="247"/>
      <c r="F15652" s="273"/>
      <c r="G15652" s="661"/>
      <c r="H15652" s="662"/>
    </row>
    <row r="15653" spans="1:8" s="240" customFormat="1">
      <c r="A15653" s="270"/>
      <c r="B15653" s="271"/>
      <c r="C15653" s="270"/>
      <c r="D15653" s="272"/>
      <c r="E15653" s="247"/>
      <c r="F15653" s="273"/>
      <c r="G15653" s="661"/>
      <c r="H15653" s="662"/>
    </row>
    <row r="15654" spans="1:8" s="240" customFormat="1">
      <c r="A15654" s="270"/>
      <c r="B15654" s="271"/>
      <c r="C15654" s="270"/>
      <c r="D15654" s="272"/>
      <c r="E15654" s="247"/>
      <c r="F15654" s="273"/>
      <c r="G15654" s="661"/>
      <c r="H15654" s="662"/>
    </row>
    <row r="15655" spans="1:8" s="240" customFormat="1">
      <c r="A15655" s="270"/>
      <c r="B15655" s="271"/>
      <c r="C15655" s="270"/>
      <c r="D15655" s="272"/>
      <c r="E15655" s="247"/>
      <c r="F15655" s="273"/>
      <c r="G15655" s="661"/>
      <c r="H15655" s="662"/>
    </row>
    <row r="15656" spans="1:8" s="240" customFormat="1">
      <c r="A15656" s="270"/>
      <c r="B15656" s="271"/>
      <c r="C15656" s="270"/>
      <c r="D15656" s="272"/>
      <c r="E15656" s="247"/>
      <c r="F15656" s="273"/>
      <c r="G15656" s="661"/>
      <c r="H15656" s="662"/>
    </row>
    <row r="15657" spans="1:8" s="240" customFormat="1">
      <c r="A15657" s="270"/>
      <c r="B15657" s="271"/>
      <c r="C15657" s="270"/>
      <c r="D15657" s="272"/>
      <c r="E15657" s="247"/>
      <c r="F15657" s="273"/>
      <c r="G15657" s="661"/>
      <c r="H15657" s="662"/>
    </row>
    <row r="15658" spans="1:8" s="240" customFormat="1">
      <c r="A15658" s="270"/>
      <c r="B15658" s="271"/>
      <c r="C15658" s="270"/>
      <c r="D15658" s="272"/>
      <c r="E15658" s="247"/>
      <c r="F15658" s="273"/>
      <c r="G15658" s="661"/>
      <c r="H15658" s="662"/>
    </row>
    <row r="15659" spans="1:8" s="240" customFormat="1">
      <c r="A15659" s="270"/>
      <c r="B15659" s="271"/>
      <c r="C15659" s="270"/>
      <c r="D15659" s="272"/>
      <c r="E15659" s="247"/>
      <c r="F15659" s="273"/>
      <c r="G15659" s="661"/>
      <c r="H15659" s="662"/>
    </row>
    <row r="15660" spans="1:8" s="240" customFormat="1">
      <c r="A15660" s="270"/>
      <c r="B15660" s="271"/>
      <c r="C15660" s="270"/>
      <c r="D15660" s="272"/>
      <c r="E15660" s="247"/>
      <c r="F15660" s="273"/>
      <c r="G15660" s="661"/>
      <c r="H15660" s="662"/>
    </row>
    <row r="15661" spans="1:8" s="240" customFormat="1">
      <c r="A15661" s="270"/>
      <c r="B15661" s="271"/>
      <c r="C15661" s="270"/>
      <c r="D15661" s="272"/>
      <c r="E15661" s="247"/>
      <c r="F15661" s="273"/>
      <c r="G15661" s="661"/>
      <c r="H15661" s="662"/>
    </row>
    <row r="15662" spans="1:8" s="240" customFormat="1">
      <c r="A15662" s="270"/>
      <c r="B15662" s="271"/>
      <c r="C15662" s="270"/>
      <c r="D15662" s="272"/>
      <c r="E15662" s="247"/>
      <c r="F15662" s="273"/>
      <c r="G15662" s="661"/>
      <c r="H15662" s="662"/>
    </row>
    <row r="15663" spans="1:8" s="240" customFormat="1">
      <c r="A15663" s="270"/>
      <c r="B15663" s="271"/>
      <c r="C15663" s="270"/>
      <c r="D15663" s="272"/>
      <c r="E15663" s="247"/>
      <c r="F15663" s="273"/>
      <c r="G15663" s="661"/>
      <c r="H15663" s="662"/>
    </row>
    <row r="15664" spans="1:8" s="240" customFormat="1">
      <c r="A15664" s="270"/>
      <c r="B15664" s="271"/>
      <c r="C15664" s="270"/>
      <c r="D15664" s="272"/>
      <c r="E15664" s="247"/>
      <c r="F15664" s="273"/>
      <c r="G15664" s="661"/>
      <c r="H15664" s="662"/>
    </row>
    <row r="15665" spans="1:8" s="240" customFormat="1">
      <c r="A15665" s="270"/>
      <c r="B15665" s="271"/>
      <c r="C15665" s="270"/>
      <c r="D15665" s="272"/>
      <c r="E15665" s="247"/>
      <c r="F15665" s="273"/>
      <c r="G15665" s="661"/>
      <c r="H15665" s="662"/>
    </row>
    <row r="15666" spans="1:8" s="240" customFormat="1">
      <c r="A15666" s="270"/>
      <c r="B15666" s="271"/>
      <c r="C15666" s="270"/>
      <c r="D15666" s="272"/>
      <c r="E15666" s="247"/>
      <c r="F15666" s="273"/>
      <c r="G15666" s="661"/>
      <c r="H15666" s="662"/>
    </row>
    <row r="15667" spans="1:8" s="240" customFormat="1">
      <c r="A15667" s="270"/>
      <c r="B15667" s="271"/>
      <c r="C15667" s="270"/>
      <c r="D15667" s="272"/>
      <c r="E15667" s="247"/>
      <c r="F15667" s="273"/>
      <c r="G15667" s="661"/>
      <c r="H15667" s="662"/>
    </row>
    <row r="15668" spans="1:8" s="240" customFormat="1">
      <c r="A15668" s="270"/>
      <c r="B15668" s="271"/>
      <c r="C15668" s="270"/>
      <c r="D15668" s="272"/>
      <c r="E15668" s="247"/>
      <c r="F15668" s="273"/>
      <c r="G15668" s="661"/>
      <c r="H15668" s="662"/>
    </row>
    <row r="15669" spans="1:8" s="240" customFormat="1">
      <c r="A15669" s="270"/>
      <c r="B15669" s="271"/>
      <c r="C15669" s="270"/>
      <c r="D15669" s="272"/>
      <c r="E15669" s="247"/>
      <c r="F15669" s="273"/>
      <c r="G15669" s="661"/>
      <c r="H15669" s="662"/>
    </row>
    <row r="15670" spans="1:8" s="240" customFormat="1">
      <c r="A15670" s="270"/>
      <c r="B15670" s="271"/>
      <c r="C15670" s="270"/>
      <c r="D15670" s="272"/>
      <c r="E15670" s="247"/>
      <c r="F15670" s="273"/>
      <c r="G15670" s="661"/>
      <c r="H15670" s="662"/>
    </row>
    <row r="15671" spans="1:8" s="240" customFormat="1">
      <c r="A15671" s="270"/>
      <c r="B15671" s="271"/>
      <c r="C15671" s="270"/>
      <c r="D15671" s="272"/>
      <c r="E15671" s="247"/>
      <c r="F15671" s="273"/>
      <c r="G15671" s="661"/>
      <c r="H15671" s="662"/>
    </row>
    <row r="15672" spans="1:8" s="240" customFormat="1">
      <c r="A15672" s="270"/>
      <c r="B15672" s="271"/>
      <c r="C15672" s="270"/>
      <c r="D15672" s="272"/>
      <c r="E15672" s="247"/>
      <c r="F15672" s="273"/>
      <c r="G15672" s="661"/>
      <c r="H15672" s="662"/>
    </row>
    <row r="15673" spans="1:8" s="240" customFormat="1">
      <c r="A15673" s="270"/>
      <c r="B15673" s="271"/>
      <c r="C15673" s="270"/>
      <c r="D15673" s="272"/>
      <c r="E15673" s="247"/>
      <c r="F15673" s="273"/>
      <c r="G15673" s="661"/>
      <c r="H15673" s="662"/>
    </row>
    <row r="15674" spans="1:8" s="240" customFormat="1">
      <c r="A15674" s="270"/>
      <c r="B15674" s="271"/>
      <c r="C15674" s="270"/>
      <c r="D15674" s="272"/>
      <c r="E15674" s="247"/>
      <c r="F15674" s="273"/>
      <c r="G15674" s="661"/>
      <c r="H15674" s="662"/>
    </row>
    <row r="15675" spans="1:8" s="240" customFormat="1">
      <c r="A15675" s="270"/>
      <c r="B15675" s="271"/>
      <c r="C15675" s="270"/>
      <c r="D15675" s="272"/>
      <c r="E15675" s="247"/>
      <c r="F15675" s="273"/>
      <c r="G15675" s="661"/>
      <c r="H15675" s="662"/>
    </row>
    <row r="15676" spans="1:8" s="240" customFormat="1">
      <c r="A15676" s="270"/>
      <c r="B15676" s="271"/>
      <c r="C15676" s="270"/>
      <c r="D15676" s="272"/>
      <c r="E15676" s="247"/>
      <c r="F15676" s="273"/>
      <c r="G15676" s="661"/>
      <c r="H15676" s="662"/>
    </row>
    <row r="15677" spans="1:8" s="240" customFormat="1">
      <c r="A15677" s="270"/>
      <c r="B15677" s="271"/>
      <c r="C15677" s="270"/>
      <c r="D15677" s="272"/>
      <c r="E15677" s="247"/>
      <c r="F15677" s="273"/>
      <c r="G15677" s="661"/>
      <c r="H15677" s="662"/>
    </row>
    <row r="15678" spans="1:8" s="240" customFormat="1">
      <c r="A15678" s="270"/>
      <c r="B15678" s="271"/>
      <c r="C15678" s="270"/>
      <c r="D15678" s="272"/>
      <c r="E15678" s="247"/>
      <c r="F15678" s="273"/>
      <c r="G15678" s="661"/>
      <c r="H15678" s="662"/>
    </row>
    <row r="15679" spans="1:8" s="240" customFormat="1">
      <c r="A15679" s="270"/>
      <c r="B15679" s="271"/>
      <c r="C15679" s="270"/>
      <c r="D15679" s="272"/>
      <c r="E15679" s="247"/>
      <c r="F15679" s="273"/>
      <c r="G15679" s="661"/>
      <c r="H15679" s="662"/>
    </row>
    <row r="15680" spans="1:8" s="240" customFormat="1">
      <c r="A15680" s="270"/>
      <c r="B15680" s="271"/>
      <c r="C15680" s="270"/>
      <c r="D15680" s="272"/>
      <c r="E15680" s="247"/>
      <c r="F15680" s="273"/>
      <c r="G15680" s="661"/>
      <c r="H15680" s="662"/>
    </row>
    <row r="15681" spans="1:8" s="240" customFormat="1">
      <c r="A15681" s="270"/>
      <c r="B15681" s="271"/>
      <c r="C15681" s="270"/>
      <c r="D15681" s="272"/>
      <c r="E15681" s="247"/>
      <c r="F15681" s="273"/>
      <c r="G15681" s="661"/>
      <c r="H15681" s="662"/>
    </row>
    <row r="15682" spans="1:8" s="240" customFormat="1">
      <c r="A15682" s="270"/>
      <c r="B15682" s="271"/>
      <c r="C15682" s="270"/>
      <c r="D15682" s="272"/>
      <c r="E15682" s="247"/>
      <c r="F15682" s="273"/>
      <c r="G15682" s="661"/>
      <c r="H15682" s="662"/>
    </row>
    <row r="15683" spans="1:8" s="240" customFormat="1">
      <c r="A15683" s="270"/>
      <c r="B15683" s="271"/>
      <c r="C15683" s="270"/>
      <c r="D15683" s="272"/>
      <c r="E15683" s="247"/>
      <c r="F15683" s="273"/>
      <c r="G15683" s="661"/>
      <c r="H15683" s="662"/>
    </row>
    <row r="15684" spans="1:8" s="240" customFormat="1">
      <c r="A15684" s="270"/>
      <c r="B15684" s="271"/>
      <c r="C15684" s="270"/>
      <c r="D15684" s="272"/>
      <c r="E15684" s="247"/>
      <c r="F15684" s="273"/>
      <c r="G15684" s="661"/>
      <c r="H15684" s="662"/>
    </row>
    <row r="15685" spans="1:8" s="240" customFormat="1">
      <c r="A15685" s="270"/>
      <c r="B15685" s="271"/>
      <c r="C15685" s="270"/>
      <c r="D15685" s="272"/>
      <c r="E15685" s="247"/>
      <c r="F15685" s="273"/>
      <c r="G15685" s="661"/>
      <c r="H15685" s="662"/>
    </row>
    <row r="15686" spans="1:8" s="240" customFormat="1">
      <c r="A15686" s="270"/>
      <c r="B15686" s="271"/>
      <c r="C15686" s="270"/>
      <c r="D15686" s="272"/>
      <c r="E15686" s="247"/>
      <c r="F15686" s="273"/>
      <c r="G15686" s="661"/>
      <c r="H15686" s="662"/>
    </row>
    <row r="15687" spans="1:8" s="240" customFormat="1">
      <c r="A15687" s="270"/>
      <c r="B15687" s="271"/>
      <c r="C15687" s="270"/>
      <c r="D15687" s="272"/>
      <c r="E15687" s="247"/>
      <c r="F15687" s="273"/>
      <c r="G15687" s="661"/>
      <c r="H15687" s="662"/>
    </row>
    <row r="15688" spans="1:8" s="240" customFormat="1">
      <c r="A15688" s="270"/>
      <c r="B15688" s="271"/>
      <c r="C15688" s="270"/>
      <c r="D15688" s="272"/>
      <c r="E15688" s="247"/>
      <c r="F15688" s="273"/>
      <c r="G15688" s="661"/>
      <c r="H15688" s="662"/>
    </row>
    <row r="15689" spans="1:8" s="240" customFormat="1">
      <c r="A15689" s="270"/>
      <c r="B15689" s="271"/>
      <c r="C15689" s="270"/>
      <c r="D15689" s="272"/>
      <c r="E15689" s="247"/>
      <c r="F15689" s="273"/>
      <c r="G15689" s="661"/>
      <c r="H15689" s="662"/>
    </row>
    <row r="15690" spans="1:8" s="240" customFormat="1">
      <c r="A15690" s="270"/>
      <c r="B15690" s="271"/>
      <c r="C15690" s="270"/>
      <c r="D15690" s="272"/>
      <c r="E15690" s="247"/>
      <c r="F15690" s="273"/>
      <c r="G15690" s="661"/>
      <c r="H15690" s="662"/>
    </row>
    <row r="15691" spans="1:8" s="240" customFormat="1">
      <c r="A15691" s="270"/>
      <c r="B15691" s="271"/>
      <c r="C15691" s="270"/>
      <c r="D15691" s="272"/>
      <c r="E15691" s="247"/>
      <c r="F15691" s="273"/>
      <c r="G15691" s="661"/>
      <c r="H15691" s="662"/>
    </row>
    <row r="15692" spans="1:8" s="240" customFormat="1">
      <c r="A15692" s="270"/>
      <c r="B15692" s="271"/>
      <c r="C15692" s="270"/>
      <c r="D15692" s="272"/>
      <c r="E15692" s="247"/>
      <c r="F15692" s="273"/>
      <c r="G15692" s="661"/>
      <c r="H15692" s="662"/>
    </row>
    <row r="15693" spans="1:8" s="240" customFormat="1">
      <c r="A15693" s="270"/>
      <c r="B15693" s="271"/>
      <c r="C15693" s="270"/>
      <c r="D15693" s="272"/>
      <c r="E15693" s="247"/>
      <c r="F15693" s="273"/>
      <c r="G15693" s="661"/>
      <c r="H15693" s="662"/>
    </row>
    <row r="15694" spans="1:8" s="240" customFormat="1">
      <c r="A15694" s="270"/>
      <c r="B15694" s="271"/>
      <c r="C15694" s="270"/>
      <c r="D15694" s="272"/>
      <c r="E15694" s="247"/>
      <c r="F15694" s="273"/>
      <c r="G15694" s="661"/>
      <c r="H15694" s="662"/>
    </row>
    <row r="15695" spans="1:8" s="240" customFormat="1">
      <c r="A15695" s="270"/>
      <c r="B15695" s="271"/>
      <c r="C15695" s="270"/>
      <c r="D15695" s="272"/>
      <c r="E15695" s="247"/>
      <c r="F15695" s="273"/>
      <c r="G15695" s="661"/>
      <c r="H15695" s="662"/>
    </row>
    <row r="15696" spans="1:8" s="240" customFormat="1">
      <c r="A15696" s="270"/>
      <c r="B15696" s="271"/>
      <c r="C15696" s="270"/>
      <c r="D15696" s="272"/>
      <c r="E15696" s="247"/>
      <c r="F15696" s="273"/>
      <c r="G15696" s="661"/>
      <c r="H15696" s="662"/>
    </row>
    <row r="15697" spans="1:8" s="240" customFormat="1">
      <c r="A15697" s="270"/>
      <c r="B15697" s="271"/>
      <c r="C15697" s="270"/>
      <c r="D15697" s="272"/>
      <c r="E15697" s="247"/>
      <c r="F15697" s="273"/>
      <c r="G15697" s="661"/>
      <c r="H15697" s="662"/>
    </row>
    <row r="15698" spans="1:8" s="240" customFormat="1">
      <c r="A15698" s="270"/>
      <c r="B15698" s="271"/>
      <c r="C15698" s="270"/>
      <c r="D15698" s="272"/>
      <c r="E15698" s="247"/>
      <c r="F15698" s="273"/>
      <c r="G15698" s="661"/>
      <c r="H15698" s="662"/>
    </row>
    <row r="15699" spans="1:8" s="240" customFormat="1">
      <c r="A15699" s="270"/>
      <c r="B15699" s="271"/>
      <c r="C15699" s="270"/>
      <c r="D15699" s="272"/>
      <c r="E15699" s="247"/>
      <c r="F15699" s="273"/>
      <c r="G15699" s="661"/>
      <c r="H15699" s="662"/>
    </row>
    <row r="15700" spans="1:8" s="240" customFormat="1">
      <c r="A15700" s="270"/>
      <c r="B15700" s="271"/>
      <c r="C15700" s="270"/>
      <c r="D15700" s="272"/>
      <c r="E15700" s="247"/>
      <c r="F15700" s="273"/>
      <c r="G15700" s="661"/>
      <c r="H15700" s="662"/>
    </row>
    <row r="15701" spans="1:8" s="240" customFormat="1">
      <c r="A15701" s="270"/>
      <c r="B15701" s="271"/>
      <c r="C15701" s="270"/>
      <c r="D15701" s="272"/>
      <c r="E15701" s="247"/>
      <c r="F15701" s="273"/>
      <c r="G15701" s="661"/>
      <c r="H15701" s="662"/>
    </row>
    <row r="15702" spans="1:8" s="240" customFormat="1">
      <c r="A15702" s="270"/>
      <c r="B15702" s="271"/>
      <c r="C15702" s="270"/>
      <c r="D15702" s="272"/>
      <c r="E15702" s="247"/>
      <c r="F15702" s="273"/>
      <c r="G15702" s="661"/>
      <c r="H15702" s="662"/>
    </row>
    <row r="15703" spans="1:8" s="240" customFormat="1">
      <c r="A15703" s="270"/>
      <c r="B15703" s="271"/>
      <c r="C15703" s="270"/>
      <c r="D15703" s="272"/>
      <c r="E15703" s="247"/>
      <c r="F15703" s="273"/>
      <c r="G15703" s="661"/>
      <c r="H15703" s="662"/>
    </row>
    <row r="15704" spans="1:8" s="240" customFormat="1">
      <c r="A15704" s="270"/>
      <c r="B15704" s="271"/>
      <c r="C15704" s="270"/>
      <c r="D15704" s="272"/>
      <c r="E15704" s="247"/>
      <c r="F15704" s="273"/>
      <c r="G15704" s="661"/>
      <c r="H15704" s="662"/>
    </row>
    <row r="15705" spans="1:8" s="240" customFormat="1">
      <c r="A15705" s="270"/>
      <c r="B15705" s="271"/>
      <c r="C15705" s="270"/>
      <c r="D15705" s="272"/>
      <c r="E15705" s="247"/>
      <c r="F15705" s="273"/>
      <c r="G15705" s="661"/>
      <c r="H15705" s="662"/>
    </row>
    <row r="15706" spans="1:8" s="240" customFormat="1">
      <c r="A15706" s="270"/>
      <c r="B15706" s="271"/>
      <c r="C15706" s="270"/>
      <c r="D15706" s="272"/>
      <c r="E15706" s="247"/>
      <c r="F15706" s="273"/>
      <c r="G15706" s="661"/>
      <c r="H15706" s="662"/>
    </row>
    <row r="15707" spans="1:8" s="240" customFormat="1">
      <c r="A15707" s="270"/>
      <c r="B15707" s="271"/>
      <c r="C15707" s="270"/>
      <c r="D15707" s="272"/>
      <c r="E15707" s="247"/>
      <c r="F15707" s="273"/>
      <c r="G15707" s="661"/>
      <c r="H15707" s="662"/>
    </row>
    <row r="15708" spans="1:8" s="240" customFormat="1">
      <c r="A15708" s="270"/>
      <c r="B15708" s="271"/>
      <c r="C15708" s="270"/>
      <c r="D15708" s="272"/>
      <c r="E15708" s="247"/>
      <c r="F15708" s="273"/>
      <c r="G15708" s="661"/>
      <c r="H15708" s="662"/>
    </row>
    <row r="15709" spans="1:8" s="240" customFormat="1">
      <c r="A15709" s="270"/>
      <c r="B15709" s="271"/>
      <c r="C15709" s="270"/>
      <c r="D15709" s="272"/>
      <c r="E15709" s="247"/>
      <c r="F15709" s="273"/>
      <c r="G15709" s="661"/>
      <c r="H15709" s="662"/>
    </row>
    <row r="15710" spans="1:8" s="240" customFormat="1">
      <c r="A15710" s="270"/>
      <c r="B15710" s="271"/>
      <c r="C15710" s="270"/>
      <c r="D15710" s="272"/>
      <c r="E15710" s="247"/>
      <c r="F15710" s="273"/>
      <c r="G15710" s="661"/>
      <c r="H15710" s="662"/>
    </row>
    <row r="15711" spans="1:8" s="240" customFormat="1">
      <c r="A15711" s="270"/>
      <c r="B15711" s="271"/>
      <c r="C15711" s="270"/>
      <c r="D15711" s="272"/>
      <c r="E15711" s="247"/>
      <c r="F15711" s="273"/>
      <c r="G15711" s="661"/>
      <c r="H15711" s="662"/>
    </row>
    <row r="15712" spans="1:8" s="240" customFormat="1">
      <c r="A15712" s="270"/>
      <c r="B15712" s="271"/>
      <c r="C15712" s="270"/>
      <c r="D15712" s="272"/>
      <c r="E15712" s="247"/>
      <c r="F15712" s="273"/>
      <c r="G15712" s="661"/>
      <c r="H15712" s="662"/>
    </row>
    <row r="15713" spans="1:8" s="240" customFormat="1">
      <c r="A15713" s="270"/>
      <c r="B15713" s="271"/>
      <c r="C15713" s="270"/>
      <c r="D15713" s="272"/>
      <c r="E15713" s="247"/>
      <c r="F15713" s="273"/>
      <c r="G15713" s="661"/>
      <c r="H15713" s="662"/>
    </row>
    <row r="15714" spans="1:8" s="240" customFormat="1">
      <c r="A15714" s="270"/>
      <c r="B15714" s="271"/>
      <c r="C15714" s="270"/>
      <c r="D15714" s="272"/>
      <c r="E15714" s="247"/>
      <c r="F15714" s="273"/>
      <c r="G15714" s="661"/>
      <c r="H15714" s="662"/>
    </row>
    <row r="15715" spans="1:8" s="240" customFormat="1">
      <c r="A15715" s="270"/>
      <c r="B15715" s="271"/>
      <c r="C15715" s="270"/>
      <c r="D15715" s="272"/>
      <c r="E15715" s="247"/>
      <c r="F15715" s="273"/>
      <c r="G15715" s="661"/>
      <c r="H15715" s="662"/>
    </row>
    <row r="15716" spans="1:8" s="240" customFormat="1">
      <c r="A15716" s="270"/>
      <c r="B15716" s="271"/>
      <c r="C15716" s="270"/>
      <c r="D15716" s="272"/>
      <c r="E15716" s="247"/>
      <c r="F15716" s="273"/>
      <c r="G15716" s="661"/>
      <c r="H15716" s="662"/>
    </row>
    <row r="15717" spans="1:8" s="240" customFormat="1">
      <c r="A15717" s="270"/>
      <c r="B15717" s="271"/>
      <c r="C15717" s="270"/>
      <c r="D15717" s="272"/>
      <c r="E15717" s="247"/>
      <c r="F15717" s="273"/>
      <c r="G15717" s="661"/>
      <c r="H15717" s="662"/>
    </row>
    <row r="15718" spans="1:8" s="240" customFormat="1">
      <c r="A15718" s="270"/>
      <c r="B15718" s="271"/>
      <c r="C15718" s="270"/>
      <c r="D15718" s="272"/>
      <c r="E15718" s="247"/>
      <c r="F15718" s="273"/>
      <c r="G15718" s="661"/>
      <c r="H15718" s="662"/>
    </row>
    <row r="15719" spans="1:8" s="240" customFormat="1">
      <c r="A15719" s="270"/>
      <c r="B15719" s="271"/>
      <c r="C15719" s="270"/>
      <c r="D15719" s="272"/>
      <c r="E15719" s="247"/>
      <c r="F15719" s="273"/>
      <c r="G15719" s="661"/>
      <c r="H15719" s="662"/>
    </row>
    <row r="15720" spans="1:8" s="240" customFormat="1">
      <c r="A15720" s="270"/>
      <c r="B15720" s="271"/>
      <c r="C15720" s="270"/>
      <c r="D15720" s="272"/>
      <c r="E15720" s="247"/>
      <c r="F15720" s="273"/>
      <c r="G15720" s="661"/>
      <c r="H15720" s="662"/>
    </row>
    <row r="15721" spans="1:8" s="240" customFormat="1">
      <c r="A15721" s="270"/>
      <c r="B15721" s="271"/>
      <c r="C15721" s="270"/>
      <c r="D15721" s="272"/>
      <c r="E15721" s="247"/>
      <c r="F15721" s="273"/>
      <c r="G15721" s="661"/>
      <c r="H15721" s="662"/>
    </row>
    <row r="15722" spans="1:8" s="240" customFormat="1">
      <c r="A15722" s="270"/>
      <c r="B15722" s="271"/>
      <c r="C15722" s="270"/>
      <c r="D15722" s="272"/>
      <c r="E15722" s="247"/>
      <c r="F15722" s="273"/>
      <c r="G15722" s="661"/>
      <c r="H15722" s="662"/>
    </row>
    <row r="15723" spans="1:8" s="240" customFormat="1">
      <c r="A15723" s="270"/>
      <c r="B15723" s="271"/>
      <c r="C15723" s="270"/>
      <c r="D15723" s="272"/>
      <c r="E15723" s="247"/>
      <c r="F15723" s="273"/>
      <c r="G15723" s="661"/>
      <c r="H15723" s="662"/>
    </row>
    <row r="15724" spans="1:8" s="240" customFormat="1">
      <c r="A15724" s="270"/>
      <c r="B15724" s="271"/>
      <c r="C15724" s="270"/>
      <c r="D15724" s="272"/>
      <c r="E15724" s="247"/>
      <c r="F15724" s="273"/>
      <c r="G15724" s="661"/>
      <c r="H15724" s="662"/>
    </row>
    <row r="15725" spans="1:8" s="240" customFormat="1">
      <c r="A15725" s="270"/>
      <c r="B15725" s="271"/>
      <c r="C15725" s="270"/>
      <c r="D15725" s="272"/>
      <c r="E15725" s="247"/>
      <c r="F15725" s="273"/>
      <c r="G15725" s="661"/>
      <c r="H15725" s="662"/>
    </row>
    <row r="15726" spans="1:8" s="240" customFormat="1">
      <c r="A15726" s="270"/>
      <c r="B15726" s="271"/>
      <c r="C15726" s="270"/>
      <c r="D15726" s="272"/>
      <c r="E15726" s="247"/>
      <c r="F15726" s="273"/>
      <c r="G15726" s="661"/>
      <c r="H15726" s="662"/>
    </row>
    <row r="15727" spans="1:8" s="240" customFormat="1">
      <c r="A15727" s="270"/>
      <c r="B15727" s="271"/>
      <c r="C15727" s="270"/>
      <c r="D15727" s="272"/>
      <c r="E15727" s="247"/>
      <c r="F15727" s="273"/>
      <c r="G15727" s="661"/>
      <c r="H15727" s="662"/>
    </row>
    <row r="15728" spans="1:8" s="240" customFormat="1">
      <c r="A15728" s="270"/>
      <c r="B15728" s="271"/>
      <c r="C15728" s="270"/>
      <c r="D15728" s="272"/>
      <c r="E15728" s="247"/>
      <c r="F15728" s="273"/>
      <c r="G15728" s="661"/>
      <c r="H15728" s="662"/>
    </row>
    <row r="15729" spans="1:8" s="240" customFormat="1">
      <c r="A15729" s="270"/>
      <c r="B15729" s="271"/>
      <c r="C15729" s="270"/>
      <c r="D15729" s="272"/>
      <c r="E15729" s="247"/>
      <c r="F15729" s="273"/>
      <c r="G15729" s="661"/>
      <c r="H15729" s="662"/>
    </row>
    <row r="15730" spans="1:8" s="240" customFormat="1">
      <c r="A15730" s="270"/>
      <c r="B15730" s="271"/>
      <c r="C15730" s="270"/>
      <c r="D15730" s="272"/>
      <c r="E15730" s="247"/>
      <c r="F15730" s="273"/>
      <c r="G15730" s="661"/>
      <c r="H15730" s="662"/>
    </row>
    <row r="15731" spans="1:8" s="240" customFormat="1">
      <c r="A15731" s="270"/>
      <c r="B15731" s="271"/>
      <c r="C15731" s="270"/>
      <c r="D15731" s="272"/>
      <c r="E15731" s="247"/>
      <c r="F15731" s="273"/>
      <c r="G15731" s="661"/>
      <c r="H15731" s="662"/>
    </row>
    <row r="15732" spans="1:8" s="240" customFormat="1">
      <c r="A15732" s="270"/>
      <c r="B15732" s="271"/>
      <c r="C15732" s="270"/>
      <c r="D15732" s="272"/>
      <c r="E15732" s="247"/>
      <c r="F15732" s="273"/>
      <c r="G15732" s="661"/>
      <c r="H15732" s="662"/>
    </row>
    <row r="15733" spans="1:8" s="240" customFormat="1">
      <c r="A15733" s="270"/>
      <c r="B15733" s="271"/>
      <c r="C15733" s="270"/>
      <c r="D15733" s="272"/>
      <c r="E15733" s="247"/>
      <c r="F15733" s="273"/>
      <c r="G15733" s="661"/>
      <c r="H15733" s="662"/>
    </row>
    <row r="15734" spans="1:8" s="240" customFormat="1">
      <c r="A15734" s="270"/>
      <c r="B15734" s="271"/>
      <c r="C15734" s="270"/>
      <c r="D15734" s="272"/>
      <c r="E15734" s="247"/>
      <c r="F15734" s="273"/>
      <c r="G15734" s="661"/>
      <c r="H15734" s="662"/>
    </row>
    <row r="15735" spans="1:8" s="240" customFormat="1">
      <c r="A15735" s="270"/>
      <c r="B15735" s="271"/>
      <c r="C15735" s="270"/>
      <c r="D15735" s="272"/>
      <c r="E15735" s="247"/>
      <c r="F15735" s="273"/>
      <c r="G15735" s="661"/>
      <c r="H15735" s="662"/>
    </row>
    <row r="15736" spans="1:8" s="240" customFormat="1">
      <c r="A15736" s="270"/>
      <c r="B15736" s="271"/>
      <c r="C15736" s="270"/>
      <c r="D15736" s="272"/>
      <c r="E15736" s="247"/>
      <c r="F15736" s="273"/>
      <c r="G15736" s="661"/>
      <c r="H15736" s="662"/>
    </row>
    <row r="15737" spans="1:8" s="240" customFormat="1">
      <c r="A15737" s="270"/>
      <c r="B15737" s="271"/>
      <c r="C15737" s="270"/>
      <c r="D15737" s="272"/>
      <c r="E15737" s="247"/>
      <c r="F15737" s="273"/>
      <c r="G15737" s="661"/>
      <c r="H15737" s="662"/>
    </row>
    <row r="15738" spans="1:8" s="240" customFormat="1">
      <c r="A15738" s="270"/>
      <c r="B15738" s="271"/>
      <c r="C15738" s="270"/>
      <c r="D15738" s="272"/>
      <c r="E15738" s="247"/>
      <c r="F15738" s="273"/>
      <c r="G15738" s="661"/>
      <c r="H15738" s="662"/>
    </row>
    <row r="15739" spans="1:8" s="240" customFormat="1">
      <c r="A15739" s="270"/>
      <c r="B15739" s="271"/>
      <c r="C15739" s="270"/>
      <c r="D15739" s="272"/>
      <c r="E15739" s="247"/>
      <c r="F15739" s="273"/>
      <c r="G15739" s="661"/>
      <c r="H15739" s="662"/>
    </row>
    <row r="15740" spans="1:8" s="240" customFormat="1">
      <c r="A15740" s="270"/>
      <c r="B15740" s="271"/>
      <c r="C15740" s="270"/>
      <c r="D15740" s="272"/>
      <c r="E15740" s="247"/>
      <c r="F15740" s="273"/>
      <c r="G15740" s="661"/>
      <c r="H15740" s="662"/>
    </row>
    <row r="15741" spans="1:8" s="240" customFormat="1">
      <c r="A15741" s="270"/>
      <c r="B15741" s="271"/>
      <c r="C15741" s="270"/>
      <c r="D15741" s="272"/>
      <c r="E15741" s="247"/>
      <c r="F15741" s="273"/>
      <c r="G15741" s="661"/>
      <c r="H15741" s="662"/>
    </row>
    <row r="15742" spans="1:8" s="240" customFormat="1">
      <c r="A15742" s="270"/>
      <c r="B15742" s="271"/>
      <c r="C15742" s="270"/>
      <c r="D15742" s="272"/>
      <c r="E15742" s="247"/>
      <c r="F15742" s="273"/>
      <c r="G15742" s="661"/>
      <c r="H15742" s="662"/>
    </row>
    <row r="15743" spans="1:8" s="240" customFormat="1">
      <c r="A15743" s="270"/>
      <c r="B15743" s="271"/>
      <c r="C15743" s="270"/>
      <c r="D15743" s="272"/>
      <c r="E15743" s="247"/>
      <c r="F15743" s="273"/>
      <c r="G15743" s="661"/>
      <c r="H15743" s="662"/>
    </row>
    <row r="15744" spans="1:8" s="240" customFormat="1">
      <c r="A15744" s="270"/>
      <c r="B15744" s="271"/>
      <c r="C15744" s="270"/>
      <c r="D15744" s="272"/>
      <c r="E15744" s="247"/>
      <c r="F15744" s="273"/>
      <c r="G15744" s="661"/>
      <c r="H15744" s="662"/>
    </row>
    <row r="15745" spans="1:8" s="240" customFormat="1">
      <c r="A15745" s="270"/>
      <c r="B15745" s="271"/>
      <c r="C15745" s="270"/>
      <c r="D15745" s="272"/>
      <c r="E15745" s="247"/>
      <c r="F15745" s="273"/>
      <c r="G15745" s="661"/>
      <c r="H15745" s="662"/>
    </row>
    <row r="15746" spans="1:8" s="240" customFormat="1">
      <c r="A15746" s="270"/>
      <c r="B15746" s="271"/>
      <c r="C15746" s="270"/>
      <c r="D15746" s="272"/>
      <c r="E15746" s="247"/>
      <c r="F15746" s="273"/>
      <c r="G15746" s="661"/>
      <c r="H15746" s="662"/>
    </row>
    <row r="15747" spans="1:8" s="240" customFormat="1">
      <c r="A15747" s="270"/>
      <c r="B15747" s="271"/>
      <c r="C15747" s="270"/>
      <c r="D15747" s="272"/>
      <c r="E15747" s="247"/>
      <c r="F15747" s="273"/>
      <c r="G15747" s="661"/>
      <c r="H15747" s="662"/>
    </row>
    <row r="15748" spans="1:8" s="240" customFormat="1">
      <c r="A15748" s="270"/>
      <c r="B15748" s="271"/>
      <c r="C15748" s="270"/>
      <c r="D15748" s="272"/>
      <c r="E15748" s="247"/>
      <c r="F15748" s="273"/>
      <c r="G15748" s="661"/>
      <c r="H15748" s="662"/>
    </row>
    <row r="15749" spans="1:8" s="240" customFormat="1">
      <c r="A15749" s="270"/>
      <c r="B15749" s="271"/>
      <c r="C15749" s="270"/>
      <c r="D15749" s="272"/>
      <c r="E15749" s="247"/>
      <c r="F15749" s="273"/>
      <c r="G15749" s="661"/>
      <c r="H15749" s="662"/>
    </row>
    <row r="15750" spans="1:8" s="240" customFormat="1">
      <c r="A15750" s="270"/>
      <c r="B15750" s="271"/>
      <c r="C15750" s="270"/>
      <c r="D15750" s="272"/>
      <c r="E15750" s="247"/>
      <c r="F15750" s="273"/>
      <c r="G15750" s="661"/>
      <c r="H15750" s="662"/>
    </row>
    <row r="15751" spans="1:8" s="240" customFormat="1">
      <c r="A15751" s="270"/>
      <c r="B15751" s="271"/>
      <c r="C15751" s="270"/>
      <c r="D15751" s="272"/>
      <c r="E15751" s="247"/>
      <c r="F15751" s="273"/>
      <c r="G15751" s="661"/>
      <c r="H15751" s="662"/>
    </row>
    <row r="15752" spans="1:8" s="240" customFormat="1">
      <c r="A15752" s="270"/>
      <c r="B15752" s="271"/>
      <c r="C15752" s="270"/>
      <c r="D15752" s="272"/>
      <c r="E15752" s="247"/>
      <c r="F15752" s="273"/>
      <c r="G15752" s="661"/>
      <c r="H15752" s="662"/>
    </row>
    <row r="15753" spans="1:8" s="240" customFormat="1">
      <c r="A15753" s="270"/>
      <c r="B15753" s="271"/>
      <c r="C15753" s="270"/>
      <c r="D15753" s="272"/>
      <c r="E15753" s="247"/>
      <c r="F15753" s="273"/>
      <c r="G15753" s="661"/>
      <c r="H15753" s="662"/>
    </row>
    <row r="15754" spans="1:8" s="240" customFormat="1">
      <c r="A15754" s="270"/>
      <c r="B15754" s="271"/>
      <c r="C15754" s="270"/>
      <c r="D15754" s="272"/>
      <c r="E15754" s="247"/>
      <c r="F15754" s="273"/>
      <c r="G15754" s="661"/>
      <c r="H15754" s="662"/>
    </row>
    <row r="15755" spans="1:8" s="240" customFormat="1">
      <c r="A15755" s="270"/>
      <c r="B15755" s="271"/>
      <c r="C15755" s="270"/>
      <c r="D15755" s="272"/>
      <c r="E15755" s="247"/>
      <c r="F15755" s="273"/>
      <c r="G15755" s="661"/>
      <c r="H15755" s="662"/>
    </row>
    <row r="15756" spans="1:8" s="240" customFormat="1">
      <c r="A15756" s="270"/>
      <c r="B15756" s="271"/>
      <c r="C15756" s="270"/>
      <c r="D15756" s="272"/>
      <c r="E15756" s="247"/>
      <c r="F15756" s="273"/>
      <c r="G15756" s="661"/>
      <c r="H15756" s="662"/>
    </row>
    <row r="15757" spans="1:8" s="240" customFormat="1">
      <c r="A15757" s="270"/>
      <c r="B15757" s="271"/>
      <c r="C15757" s="270"/>
      <c r="D15757" s="272"/>
      <c r="E15757" s="247"/>
      <c r="F15757" s="273"/>
      <c r="G15757" s="661"/>
      <c r="H15757" s="662"/>
    </row>
    <row r="15758" spans="1:8" s="240" customFormat="1">
      <c r="A15758" s="270"/>
      <c r="B15758" s="271"/>
      <c r="C15758" s="270"/>
      <c r="D15758" s="272"/>
      <c r="E15758" s="247"/>
      <c r="F15758" s="273"/>
      <c r="G15758" s="661"/>
      <c r="H15758" s="662"/>
    </row>
    <row r="15759" spans="1:8" s="240" customFormat="1">
      <c r="A15759" s="270"/>
      <c r="B15759" s="271"/>
      <c r="C15759" s="270"/>
      <c r="D15759" s="272"/>
      <c r="E15759" s="247"/>
      <c r="F15759" s="273"/>
      <c r="G15759" s="661"/>
      <c r="H15759" s="662"/>
    </row>
    <row r="15760" spans="1:8" s="240" customFormat="1">
      <c r="A15760" s="270"/>
      <c r="B15760" s="271"/>
      <c r="C15760" s="270"/>
      <c r="D15760" s="272"/>
      <c r="E15760" s="247"/>
      <c r="F15760" s="273"/>
      <c r="G15760" s="661"/>
      <c r="H15760" s="662"/>
    </row>
    <row r="15761" spans="1:8" s="240" customFormat="1">
      <c r="A15761" s="270"/>
      <c r="B15761" s="271"/>
      <c r="C15761" s="270"/>
      <c r="D15761" s="272"/>
      <c r="E15761" s="247"/>
      <c r="F15761" s="273"/>
      <c r="G15761" s="661"/>
      <c r="H15761" s="662"/>
    </row>
    <row r="15762" spans="1:8" s="240" customFormat="1">
      <c r="A15762" s="270"/>
      <c r="B15762" s="271"/>
      <c r="C15762" s="270"/>
      <c r="D15762" s="272"/>
      <c r="E15762" s="247"/>
      <c r="F15762" s="273"/>
      <c r="G15762" s="661"/>
      <c r="H15762" s="662"/>
    </row>
    <row r="15763" spans="1:8" s="240" customFormat="1">
      <c r="A15763" s="270"/>
      <c r="B15763" s="271"/>
      <c r="C15763" s="270"/>
      <c r="D15763" s="272"/>
      <c r="E15763" s="247"/>
      <c r="F15763" s="273"/>
      <c r="G15763" s="661"/>
      <c r="H15763" s="662"/>
    </row>
    <row r="15764" spans="1:8" s="240" customFormat="1">
      <c r="A15764" s="270"/>
      <c r="B15764" s="271"/>
      <c r="C15764" s="270"/>
      <c r="D15764" s="272"/>
      <c r="E15764" s="247"/>
      <c r="F15764" s="273"/>
      <c r="G15764" s="661"/>
      <c r="H15764" s="662"/>
    </row>
    <row r="15765" spans="1:8" s="240" customFormat="1">
      <c r="A15765" s="270"/>
      <c r="B15765" s="271"/>
      <c r="C15765" s="270"/>
      <c r="D15765" s="272"/>
      <c r="E15765" s="247"/>
      <c r="F15765" s="273"/>
      <c r="G15765" s="661"/>
      <c r="H15765" s="662"/>
    </row>
    <row r="15766" spans="1:8" s="240" customFormat="1">
      <c r="A15766" s="270"/>
      <c r="B15766" s="271"/>
      <c r="C15766" s="270"/>
      <c r="D15766" s="272"/>
      <c r="E15766" s="247"/>
      <c r="F15766" s="273"/>
      <c r="G15766" s="661"/>
      <c r="H15766" s="662"/>
    </row>
    <row r="15767" spans="1:8" s="240" customFormat="1">
      <c r="A15767" s="270"/>
      <c r="B15767" s="271"/>
      <c r="C15767" s="270"/>
      <c r="D15767" s="272"/>
      <c r="E15767" s="247"/>
      <c r="F15767" s="273"/>
      <c r="G15767" s="661"/>
      <c r="H15767" s="662"/>
    </row>
    <row r="15768" spans="1:8" s="240" customFormat="1">
      <c r="A15768" s="270"/>
      <c r="B15768" s="271"/>
      <c r="C15768" s="270"/>
      <c r="D15768" s="272"/>
      <c r="E15768" s="247"/>
      <c r="F15768" s="273"/>
      <c r="G15768" s="661"/>
      <c r="H15768" s="662"/>
    </row>
    <row r="15769" spans="1:8" s="240" customFormat="1">
      <c r="A15769" s="270"/>
      <c r="B15769" s="271"/>
      <c r="C15769" s="270"/>
      <c r="D15769" s="272"/>
      <c r="E15769" s="247"/>
      <c r="F15769" s="273"/>
      <c r="G15769" s="661"/>
      <c r="H15769" s="662"/>
    </row>
    <row r="15770" spans="1:8" s="240" customFormat="1">
      <c r="A15770" s="270"/>
      <c r="B15770" s="271"/>
      <c r="C15770" s="270"/>
      <c r="D15770" s="272"/>
      <c r="E15770" s="247"/>
      <c r="F15770" s="273"/>
      <c r="G15770" s="661"/>
      <c r="H15770" s="662"/>
    </row>
    <row r="15771" spans="1:8" s="240" customFormat="1">
      <c r="A15771" s="270"/>
      <c r="B15771" s="271"/>
      <c r="C15771" s="270"/>
      <c r="D15771" s="272"/>
      <c r="E15771" s="247"/>
      <c r="F15771" s="273"/>
      <c r="G15771" s="661"/>
      <c r="H15771" s="662"/>
    </row>
    <row r="15772" spans="1:8" s="240" customFormat="1">
      <c r="A15772" s="270"/>
      <c r="B15772" s="271"/>
      <c r="C15772" s="270"/>
      <c r="D15772" s="272"/>
      <c r="E15772" s="247"/>
      <c r="F15772" s="273"/>
      <c r="G15772" s="661"/>
      <c r="H15772" s="662"/>
    </row>
    <row r="15773" spans="1:8" s="240" customFormat="1">
      <c r="A15773" s="270"/>
      <c r="B15773" s="271"/>
      <c r="C15773" s="270"/>
      <c r="D15773" s="272"/>
      <c r="E15773" s="247"/>
      <c r="F15773" s="273"/>
      <c r="G15773" s="661"/>
      <c r="H15773" s="662"/>
    </row>
    <row r="15774" spans="1:8" s="240" customFormat="1">
      <c r="A15774" s="270"/>
      <c r="B15774" s="271"/>
      <c r="C15774" s="270"/>
      <c r="D15774" s="272"/>
      <c r="E15774" s="247"/>
      <c r="F15774" s="273"/>
      <c r="G15774" s="661"/>
      <c r="H15774" s="662"/>
    </row>
    <row r="15775" spans="1:8" s="240" customFormat="1">
      <c r="A15775" s="270"/>
      <c r="B15775" s="271"/>
      <c r="C15775" s="270"/>
      <c r="D15775" s="272"/>
      <c r="E15775" s="247"/>
      <c r="F15775" s="273"/>
      <c r="G15775" s="661"/>
      <c r="H15775" s="662"/>
    </row>
    <row r="15776" spans="1:8" s="240" customFormat="1">
      <c r="A15776" s="270"/>
      <c r="B15776" s="271"/>
      <c r="C15776" s="270"/>
      <c r="D15776" s="272"/>
      <c r="E15776" s="247"/>
      <c r="F15776" s="273"/>
      <c r="G15776" s="661"/>
      <c r="H15776" s="662"/>
    </row>
    <row r="15777" spans="1:8" s="240" customFormat="1">
      <c r="A15777" s="270"/>
      <c r="B15777" s="271"/>
      <c r="C15777" s="270"/>
      <c r="D15777" s="272"/>
      <c r="E15777" s="247"/>
      <c r="F15777" s="273"/>
      <c r="G15777" s="661"/>
      <c r="H15777" s="662"/>
    </row>
    <row r="15778" spans="1:8" s="240" customFormat="1">
      <c r="A15778" s="270"/>
      <c r="B15778" s="271"/>
      <c r="C15778" s="270"/>
      <c r="D15778" s="272"/>
      <c r="E15778" s="247"/>
      <c r="F15778" s="273"/>
      <c r="G15778" s="661"/>
      <c r="H15778" s="662"/>
    </row>
    <row r="15779" spans="1:8" s="240" customFormat="1">
      <c r="A15779" s="270"/>
      <c r="B15779" s="271"/>
      <c r="C15779" s="270"/>
      <c r="D15779" s="272"/>
      <c r="E15779" s="247"/>
      <c r="F15779" s="273"/>
      <c r="G15779" s="661"/>
      <c r="H15779" s="662"/>
    </row>
    <row r="15780" spans="1:8" s="240" customFormat="1">
      <c r="A15780" s="270"/>
      <c r="B15780" s="271"/>
      <c r="C15780" s="270"/>
      <c r="D15780" s="272"/>
      <c r="E15780" s="247"/>
      <c r="F15780" s="273"/>
      <c r="G15780" s="661"/>
      <c r="H15780" s="662"/>
    </row>
    <row r="15781" spans="1:8" s="240" customFormat="1">
      <c r="A15781" s="270"/>
      <c r="B15781" s="271"/>
      <c r="C15781" s="270"/>
      <c r="D15781" s="272"/>
      <c r="E15781" s="247"/>
      <c r="F15781" s="273"/>
      <c r="G15781" s="661"/>
      <c r="H15781" s="662"/>
    </row>
    <row r="15782" spans="1:8" s="240" customFormat="1">
      <c r="A15782" s="270"/>
      <c r="B15782" s="271"/>
      <c r="C15782" s="270"/>
      <c r="D15782" s="272"/>
      <c r="E15782" s="247"/>
      <c r="F15782" s="273"/>
      <c r="G15782" s="661"/>
      <c r="H15782" s="662"/>
    </row>
    <row r="15783" spans="1:8" s="240" customFormat="1">
      <c r="A15783" s="270"/>
      <c r="B15783" s="271"/>
      <c r="C15783" s="270"/>
      <c r="D15783" s="272"/>
      <c r="E15783" s="247"/>
      <c r="F15783" s="273"/>
      <c r="G15783" s="661"/>
      <c r="H15783" s="662"/>
    </row>
    <row r="15784" spans="1:8" s="240" customFormat="1">
      <c r="A15784" s="270"/>
      <c r="B15784" s="271"/>
      <c r="C15784" s="270"/>
      <c r="D15784" s="272"/>
      <c r="E15784" s="247"/>
      <c r="F15784" s="273"/>
      <c r="G15784" s="661"/>
      <c r="H15784" s="662"/>
    </row>
    <row r="15785" spans="1:8" s="240" customFormat="1">
      <c r="A15785" s="270"/>
      <c r="B15785" s="271"/>
      <c r="C15785" s="270"/>
      <c r="D15785" s="272"/>
      <c r="E15785" s="247"/>
      <c r="F15785" s="273"/>
      <c r="G15785" s="661"/>
      <c r="H15785" s="662"/>
    </row>
    <row r="15786" spans="1:8" s="240" customFormat="1">
      <c r="A15786" s="270"/>
      <c r="B15786" s="271"/>
      <c r="C15786" s="270"/>
      <c r="D15786" s="272"/>
      <c r="E15786" s="247"/>
      <c r="F15786" s="273"/>
      <c r="G15786" s="661"/>
      <c r="H15786" s="662"/>
    </row>
    <row r="15787" spans="1:8" s="240" customFormat="1">
      <c r="A15787" s="270"/>
      <c r="B15787" s="271"/>
      <c r="C15787" s="270"/>
      <c r="D15787" s="272"/>
      <c r="E15787" s="247"/>
      <c r="F15787" s="273"/>
      <c r="G15787" s="661"/>
      <c r="H15787" s="662"/>
    </row>
    <row r="15788" spans="1:8" s="240" customFormat="1">
      <c r="A15788" s="270"/>
      <c r="B15788" s="271"/>
      <c r="C15788" s="270"/>
      <c r="D15788" s="272"/>
      <c r="E15788" s="247"/>
      <c r="F15788" s="273"/>
      <c r="G15788" s="661"/>
      <c r="H15788" s="662"/>
    </row>
    <row r="15789" spans="1:8" s="240" customFormat="1">
      <c r="A15789" s="270"/>
      <c r="B15789" s="271"/>
      <c r="C15789" s="270"/>
      <c r="D15789" s="272"/>
      <c r="E15789" s="247"/>
      <c r="F15789" s="273"/>
      <c r="G15789" s="661"/>
      <c r="H15789" s="662"/>
    </row>
    <row r="15790" spans="1:8" s="240" customFormat="1">
      <c r="A15790" s="270"/>
      <c r="B15790" s="271"/>
      <c r="C15790" s="270"/>
      <c r="D15790" s="272"/>
      <c r="E15790" s="247"/>
      <c r="F15790" s="273"/>
      <c r="G15790" s="661"/>
      <c r="H15790" s="662"/>
    </row>
    <row r="15791" spans="1:8" s="240" customFormat="1">
      <c r="A15791" s="270"/>
      <c r="B15791" s="271"/>
      <c r="C15791" s="270"/>
      <c r="D15791" s="272"/>
      <c r="E15791" s="247"/>
      <c r="F15791" s="273"/>
      <c r="G15791" s="661"/>
      <c r="H15791" s="662"/>
    </row>
    <row r="15792" spans="1:8" s="240" customFormat="1">
      <c r="A15792" s="270"/>
      <c r="B15792" s="271"/>
      <c r="C15792" s="270"/>
      <c r="D15792" s="272"/>
      <c r="E15792" s="247"/>
      <c r="F15792" s="273"/>
      <c r="G15792" s="661"/>
      <c r="H15792" s="662"/>
    </row>
    <row r="15793" spans="1:8" s="240" customFormat="1">
      <c r="A15793" s="270"/>
      <c r="B15793" s="271"/>
      <c r="C15793" s="270"/>
      <c r="D15793" s="272"/>
      <c r="E15793" s="247"/>
      <c r="F15793" s="273"/>
      <c r="G15793" s="661"/>
      <c r="H15793" s="662"/>
    </row>
    <row r="15794" spans="1:8" s="240" customFormat="1">
      <c r="A15794" s="270"/>
      <c r="B15794" s="271"/>
      <c r="C15794" s="270"/>
      <c r="D15794" s="272"/>
      <c r="E15794" s="247"/>
      <c r="F15794" s="273"/>
      <c r="G15794" s="661"/>
      <c r="H15794" s="662"/>
    </row>
    <row r="15795" spans="1:8" s="240" customFormat="1">
      <c r="A15795" s="270"/>
      <c r="B15795" s="271"/>
      <c r="C15795" s="270"/>
      <c r="D15795" s="272"/>
      <c r="E15795" s="247"/>
      <c r="F15795" s="273"/>
      <c r="G15795" s="661"/>
      <c r="H15795" s="662"/>
    </row>
    <row r="15796" spans="1:8" s="240" customFormat="1">
      <c r="A15796" s="270"/>
      <c r="B15796" s="271"/>
      <c r="C15796" s="270"/>
      <c r="D15796" s="272"/>
      <c r="E15796" s="247"/>
      <c r="F15796" s="273"/>
      <c r="G15796" s="661"/>
      <c r="H15796" s="662"/>
    </row>
    <row r="15797" spans="1:8" s="240" customFormat="1">
      <c r="A15797" s="270"/>
      <c r="B15797" s="271"/>
      <c r="C15797" s="270"/>
      <c r="D15797" s="272"/>
      <c r="E15797" s="247"/>
      <c r="F15797" s="273"/>
      <c r="G15797" s="661"/>
      <c r="H15797" s="662"/>
    </row>
    <row r="15798" spans="1:8" s="240" customFormat="1">
      <c r="A15798" s="270"/>
      <c r="B15798" s="271"/>
      <c r="C15798" s="270"/>
      <c r="D15798" s="272"/>
      <c r="E15798" s="247"/>
      <c r="F15798" s="273"/>
      <c r="G15798" s="661"/>
      <c r="H15798" s="662"/>
    </row>
    <row r="15799" spans="1:8" s="240" customFormat="1">
      <c r="A15799" s="270"/>
      <c r="B15799" s="271"/>
      <c r="C15799" s="270"/>
      <c r="D15799" s="272"/>
      <c r="E15799" s="247"/>
      <c r="F15799" s="273"/>
      <c r="G15799" s="661"/>
      <c r="H15799" s="662"/>
    </row>
    <row r="15800" spans="1:8" s="240" customFormat="1">
      <c r="A15800" s="270"/>
      <c r="B15800" s="271"/>
      <c r="C15800" s="270"/>
      <c r="D15800" s="272"/>
      <c r="E15800" s="247"/>
      <c r="F15800" s="273"/>
      <c r="G15800" s="661"/>
      <c r="H15800" s="662"/>
    </row>
    <row r="15801" spans="1:8" s="240" customFormat="1">
      <c r="A15801" s="270"/>
      <c r="B15801" s="271"/>
      <c r="C15801" s="270"/>
      <c r="D15801" s="272"/>
      <c r="E15801" s="247"/>
      <c r="F15801" s="273"/>
      <c r="G15801" s="661"/>
      <c r="H15801" s="662"/>
    </row>
    <row r="15802" spans="1:8" s="240" customFormat="1">
      <c r="A15802" s="270"/>
      <c r="B15802" s="271"/>
      <c r="C15802" s="270"/>
      <c r="D15802" s="272"/>
      <c r="E15802" s="247"/>
      <c r="F15802" s="273"/>
      <c r="G15802" s="661"/>
      <c r="H15802" s="662"/>
    </row>
    <row r="15803" spans="1:8" s="240" customFormat="1">
      <c r="A15803" s="270"/>
      <c r="B15803" s="271"/>
      <c r="C15803" s="270"/>
      <c r="D15803" s="272"/>
      <c r="E15803" s="247"/>
      <c r="F15803" s="273"/>
      <c r="G15803" s="661"/>
      <c r="H15803" s="662"/>
    </row>
    <row r="15804" spans="1:8" s="240" customFormat="1">
      <c r="A15804" s="270"/>
      <c r="B15804" s="271"/>
      <c r="C15804" s="270"/>
      <c r="D15804" s="272"/>
      <c r="E15804" s="247"/>
      <c r="F15804" s="273"/>
      <c r="G15804" s="661"/>
      <c r="H15804" s="662"/>
    </row>
    <row r="15805" spans="1:8" s="240" customFormat="1">
      <c r="A15805" s="270"/>
      <c r="B15805" s="271"/>
      <c r="C15805" s="270"/>
      <c r="D15805" s="272"/>
      <c r="E15805" s="247"/>
      <c r="F15805" s="273"/>
      <c r="G15805" s="661"/>
      <c r="H15805" s="662"/>
    </row>
    <row r="15806" spans="1:8" s="240" customFormat="1">
      <c r="A15806" s="270"/>
      <c r="B15806" s="271"/>
      <c r="C15806" s="270"/>
      <c r="D15806" s="272"/>
      <c r="E15806" s="247"/>
      <c r="F15806" s="273"/>
      <c r="G15806" s="661"/>
      <c r="H15806" s="662"/>
    </row>
    <row r="15807" spans="1:8" s="240" customFormat="1">
      <c r="A15807" s="270"/>
      <c r="B15807" s="271"/>
      <c r="C15807" s="270"/>
      <c r="D15807" s="272"/>
      <c r="E15807" s="247"/>
      <c r="F15807" s="273"/>
      <c r="G15807" s="661"/>
      <c r="H15807" s="662"/>
    </row>
    <row r="15808" spans="1:8" s="240" customFormat="1">
      <c r="A15808" s="270"/>
      <c r="B15808" s="271"/>
      <c r="C15808" s="270"/>
      <c r="D15808" s="272"/>
      <c r="E15808" s="247"/>
      <c r="F15808" s="273"/>
      <c r="G15808" s="661"/>
      <c r="H15808" s="662"/>
    </row>
    <row r="15809" spans="1:8" s="240" customFormat="1">
      <c r="A15809" s="270"/>
      <c r="B15809" s="271"/>
      <c r="C15809" s="270"/>
      <c r="D15809" s="272"/>
      <c r="E15809" s="247"/>
      <c r="F15809" s="273"/>
      <c r="G15809" s="661"/>
      <c r="H15809" s="662"/>
    </row>
    <row r="15810" spans="1:8" s="240" customFormat="1">
      <c r="A15810" s="270"/>
      <c r="B15810" s="271"/>
      <c r="C15810" s="270"/>
      <c r="D15810" s="272"/>
      <c r="E15810" s="247"/>
      <c r="F15810" s="273"/>
      <c r="G15810" s="661"/>
      <c r="H15810" s="662"/>
    </row>
    <row r="15811" spans="1:8" s="240" customFormat="1">
      <c r="A15811" s="270"/>
      <c r="B15811" s="271"/>
      <c r="C15811" s="270"/>
      <c r="D15811" s="272"/>
      <c r="E15811" s="247"/>
      <c r="F15811" s="273"/>
      <c r="G15811" s="661"/>
      <c r="H15811" s="662"/>
    </row>
    <row r="15812" spans="1:8" s="240" customFormat="1">
      <c r="A15812" s="270"/>
      <c r="B15812" s="271"/>
      <c r="C15812" s="270"/>
      <c r="D15812" s="272"/>
      <c r="E15812" s="247"/>
      <c r="F15812" s="273"/>
      <c r="G15812" s="661"/>
      <c r="H15812" s="662"/>
    </row>
    <row r="15813" spans="1:8" s="240" customFormat="1">
      <c r="A15813" s="270"/>
      <c r="B15813" s="271"/>
      <c r="C15813" s="270"/>
      <c r="D15813" s="272"/>
      <c r="E15813" s="247"/>
      <c r="F15813" s="273"/>
      <c r="G15813" s="661"/>
      <c r="H15813" s="662"/>
    </row>
    <row r="15814" spans="1:8" s="240" customFormat="1">
      <c r="A15814" s="270"/>
      <c r="B15814" s="271"/>
      <c r="C15814" s="270"/>
      <c r="D15814" s="272"/>
      <c r="E15814" s="247"/>
      <c r="F15814" s="273"/>
      <c r="G15814" s="661"/>
      <c r="H15814" s="662"/>
    </row>
    <row r="15815" spans="1:8" s="240" customFormat="1">
      <c r="A15815" s="270"/>
      <c r="B15815" s="271"/>
      <c r="C15815" s="270"/>
      <c r="D15815" s="272"/>
      <c r="E15815" s="247"/>
      <c r="F15815" s="273"/>
      <c r="G15815" s="661"/>
      <c r="H15815" s="662"/>
    </row>
    <row r="15816" spans="1:8" s="240" customFormat="1">
      <c r="A15816" s="270"/>
      <c r="B15816" s="271"/>
      <c r="C15816" s="270"/>
      <c r="D15816" s="272"/>
      <c r="E15816" s="247"/>
      <c r="F15816" s="273"/>
      <c r="G15816" s="661"/>
      <c r="H15816" s="662"/>
    </row>
    <row r="15817" spans="1:8" s="240" customFormat="1">
      <c r="A15817" s="270"/>
      <c r="B15817" s="271"/>
      <c r="C15817" s="270"/>
      <c r="D15817" s="272"/>
      <c r="E15817" s="247"/>
      <c r="F15817" s="273"/>
      <c r="G15817" s="661"/>
      <c r="H15817" s="662"/>
    </row>
    <row r="15818" spans="1:8" s="240" customFormat="1">
      <c r="A15818" s="270"/>
      <c r="B15818" s="271"/>
      <c r="C15818" s="270"/>
      <c r="D15818" s="272"/>
      <c r="E15818" s="247"/>
      <c r="F15818" s="273"/>
      <c r="G15818" s="661"/>
      <c r="H15818" s="662"/>
    </row>
    <row r="15819" spans="1:8" s="240" customFormat="1">
      <c r="A15819" s="270"/>
      <c r="B15819" s="271"/>
      <c r="C15819" s="270"/>
      <c r="D15819" s="272"/>
      <c r="E15819" s="247"/>
      <c r="F15819" s="273"/>
      <c r="G15819" s="661"/>
      <c r="H15819" s="662"/>
    </row>
    <row r="15820" spans="1:8" s="240" customFormat="1">
      <c r="A15820" s="270"/>
      <c r="B15820" s="271"/>
      <c r="C15820" s="270"/>
      <c r="D15820" s="272"/>
      <c r="E15820" s="247"/>
      <c r="F15820" s="273"/>
      <c r="G15820" s="661"/>
      <c r="H15820" s="662"/>
    </row>
    <row r="15821" spans="1:8" s="240" customFormat="1">
      <c r="A15821" s="270"/>
      <c r="B15821" s="271"/>
      <c r="C15821" s="270"/>
      <c r="D15821" s="272"/>
      <c r="E15821" s="247"/>
      <c r="F15821" s="273"/>
      <c r="G15821" s="661"/>
      <c r="H15821" s="662"/>
    </row>
    <row r="15822" spans="1:8" s="240" customFormat="1">
      <c r="A15822" s="270"/>
      <c r="B15822" s="271"/>
      <c r="C15822" s="270"/>
      <c r="D15822" s="272"/>
      <c r="E15822" s="247"/>
      <c r="F15822" s="273"/>
      <c r="G15822" s="661"/>
      <c r="H15822" s="662"/>
    </row>
    <row r="15823" spans="1:8" s="240" customFormat="1">
      <c r="A15823" s="270"/>
      <c r="B15823" s="271"/>
      <c r="C15823" s="270"/>
      <c r="D15823" s="272"/>
      <c r="E15823" s="247"/>
      <c r="F15823" s="273"/>
      <c r="G15823" s="661"/>
      <c r="H15823" s="662"/>
    </row>
    <row r="15824" spans="1:8" s="240" customFormat="1">
      <c r="A15824" s="270"/>
      <c r="B15824" s="271"/>
      <c r="C15824" s="270"/>
      <c r="D15824" s="272"/>
      <c r="E15824" s="247"/>
      <c r="F15824" s="273"/>
      <c r="G15824" s="661"/>
      <c r="H15824" s="662"/>
    </row>
    <row r="15825" spans="1:8" s="240" customFormat="1">
      <c r="A15825" s="270"/>
      <c r="B15825" s="271"/>
      <c r="C15825" s="270"/>
      <c r="D15825" s="272"/>
      <c r="E15825" s="247"/>
      <c r="F15825" s="273"/>
      <c r="G15825" s="661"/>
      <c r="H15825" s="662"/>
    </row>
    <row r="15826" spans="1:8" s="240" customFormat="1">
      <c r="A15826" s="270"/>
      <c r="B15826" s="271"/>
      <c r="C15826" s="270"/>
      <c r="D15826" s="272"/>
      <c r="E15826" s="247"/>
      <c r="F15826" s="273"/>
      <c r="G15826" s="661"/>
      <c r="H15826" s="662"/>
    </row>
    <row r="15827" spans="1:8" s="240" customFormat="1">
      <c r="A15827" s="270"/>
      <c r="B15827" s="271"/>
      <c r="C15827" s="270"/>
      <c r="D15827" s="272"/>
      <c r="E15827" s="247"/>
      <c r="F15827" s="273"/>
      <c r="G15827" s="661"/>
      <c r="H15827" s="662"/>
    </row>
    <row r="15828" spans="1:8" s="240" customFormat="1">
      <c r="A15828" s="270"/>
      <c r="B15828" s="271"/>
      <c r="C15828" s="270"/>
      <c r="D15828" s="272"/>
      <c r="E15828" s="247"/>
      <c r="F15828" s="273"/>
      <c r="G15828" s="661"/>
      <c r="H15828" s="662"/>
    </row>
    <row r="15829" spans="1:8" s="240" customFormat="1">
      <c r="A15829" s="270"/>
      <c r="B15829" s="271"/>
      <c r="C15829" s="270"/>
      <c r="D15829" s="272"/>
      <c r="E15829" s="247"/>
      <c r="F15829" s="273"/>
      <c r="G15829" s="661"/>
      <c r="H15829" s="662"/>
    </row>
    <row r="15830" spans="1:8" s="240" customFormat="1">
      <c r="A15830" s="270"/>
      <c r="B15830" s="271"/>
      <c r="C15830" s="270"/>
      <c r="D15830" s="272"/>
      <c r="E15830" s="247"/>
      <c r="F15830" s="273"/>
      <c r="G15830" s="661"/>
      <c r="H15830" s="662"/>
    </row>
    <row r="15831" spans="1:8" s="240" customFormat="1">
      <c r="A15831" s="270"/>
      <c r="B15831" s="271"/>
      <c r="C15831" s="270"/>
      <c r="D15831" s="272"/>
      <c r="E15831" s="247"/>
      <c r="F15831" s="273"/>
      <c r="G15831" s="661"/>
      <c r="H15831" s="662"/>
    </row>
    <row r="15832" spans="1:8" s="240" customFormat="1">
      <c r="A15832" s="270"/>
      <c r="B15832" s="271"/>
      <c r="C15832" s="270"/>
      <c r="D15832" s="272"/>
      <c r="E15832" s="247"/>
      <c r="F15832" s="273"/>
      <c r="G15832" s="661"/>
      <c r="H15832" s="662"/>
    </row>
    <row r="15833" spans="1:8" s="240" customFormat="1">
      <c r="A15833" s="270"/>
      <c r="B15833" s="271"/>
      <c r="C15833" s="270"/>
      <c r="D15833" s="272"/>
      <c r="E15833" s="247"/>
      <c r="F15833" s="273"/>
      <c r="G15833" s="661"/>
      <c r="H15833" s="662"/>
    </row>
    <row r="15834" spans="1:8" s="240" customFormat="1">
      <c r="A15834" s="270"/>
      <c r="B15834" s="271"/>
      <c r="C15834" s="270"/>
      <c r="D15834" s="272"/>
      <c r="E15834" s="247"/>
      <c r="F15834" s="273"/>
      <c r="G15834" s="661"/>
      <c r="H15834" s="662"/>
    </row>
    <row r="15835" spans="1:8" s="240" customFormat="1">
      <c r="A15835" s="270"/>
      <c r="B15835" s="271"/>
      <c r="C15835" s="270"/>
      <c r="D15835" s="272"/>
      <c r="E15835" s="247"/>
      <c r="F15835" s="273"/>
      <c r="G15835" s="661"/>
      <c r="H15835" s="662"/>
    </row>
    <row r="15836" spans="1:8" s="240" customFormat="1">
      <c r="A15836" s="270"/>
      <c r="B15836" s="271"/>
      <c r="C15836" s="270"/>
      <c r="D15836" s="272"/>
      <c r="E15836" s="247"/>
      <c r="F15836" s="273"/>
      <c r="G15836" s="661"/>
      <c r="H15836" s="662"/>
    </row>
    <row r="15837" spans="1:8" s="240" customFormat="1">
      <c r="A15837" s="270"/>
      <c r="B15837" s="271"/>
      <c r="C15837" s="270"/>
      <c r="D15837" s="272"/>
      <c r="E15837" s="247"/>
      <c r="F15837" s="273"/>
      <c r="G15837" s="661"/>
      <c r="H15837" s="662"/>
    </row>
    <row r="15838" spans="1:8" s="240" customFormat="1">
      <c r="A15838" s="270"/>
      <c r="B15838" s="271"/>
      <c r="C15838" s="270"/>
      <c r="D15838" s="272"/>
      <c r="E15838" s="247"/>
      <c r="F15838" s="273"/>
      <c r="G15838" s="661"/>
      <c r="H15838" s="662"/>
    </row>
    <row r="15839" spans="1:8" s="240" customFormat="1">
      <c r="A15839" s="270"/>
      <c r="B15839" s="271"/>
      <c r="C15839" s="270"/>
      <c r="D15839" s="272"/>
      <c r="E15839" s="247"/>
      <c r="F15839" s="273"/>
      <c r="G15839" s="661"/>
      <c r="H15839" s="662"/>
    </row>
    <row r="15840" spans="1:8" s="240" customFormat="1">
      <c r="A15840" s="270"/>
      <c r="B15840" s="271"/>
      <c r="C15840" s="270"/>
      <c r="D15840" s="272"/>
      <c r="E15840" s="247"/>
      <c r="F15840" s="273"/>
      <c r="G15840" s="661"/>
      <c r="H15840" s="662"/>
    </row>
    <row r="15841" spans="1:8" s="240" customFormat="1">
      <c r="A15841" s="270"/>
      <c r="B15841" s="271"/>
      <c r="C15841" s="270"/>
      <c r="D15841" s="272"/>
      <c r="E15841" s="247"/>
      <c r="F15841" s="273"/>
      <c r="G15841" s="661"/>
      <c r="H15841" s="662"/>
    </row>
    <row r="15842" spans="1:8" s="240" customFormat="1">
      <c r="A15842" s="270"/>
      <c r="B15842" s="271"/>
      <c r="C15842" s="270"/>
      <c r="D15842" s="272"/>
      <c r="E15842" s="247"/>
      <c r="F15842" s="273"/>
      <c r="G15842" s="661"/>
      <c r="H15842" s="662"/>
    </row>
    <row r="15843" spans="1:8" s="240" customFormat="1">
      <c r="A15843" s="270"/>
      <c r="B15843" s="271"/>
      <c r="C15843" s="270"/>
      <c r="D15843" s="272"/>
      <c r="E15843" s="247"/>
      <c r="F15843" s="273"/>
      <c r="G15843" s="661"/>
      <c r="H15843" s="662"/>
    </row>
    <row r="15844" spans="1:8" s="240" customFormat="1">
      <c r="A15844" s="270"/>
      <c r="B15844" s="271"/>
      <c r="C15844" s="270"/>
      <c r="D15844" s="272"/>
      <c r="E15844" s="247"/>
      <c r="F15844" s="273"/>
      <c r="G15844" s="661"/>
      <c r="H15844" s="662"/>
    </row>
    <row r="15845" spans="1:8" s="240" customFormat="1">
      <c r="A15845" s="270"/>
      <c r="B15845" s="271"/>
      <c r="C15845" s="270"/>
      <c r="D15845" s="272"/>
      <c r="E15845" s="247"/>
      <c r="F15845" s="273"/>
      <c r="G15845" s="661"/>
      <c r="H15845" s="662"/>
    </row>
    <row r="15846" spans="1:8" s="240" customFormat="1">
      <c r="A15846" s="270"/>
      <c r="B15846" s="271"/>
      <c r="C15846" s="270"/>
      <c r="D15846" s="272"/>
      <c r="E15846" s="247"/>
      <c r="F15846" s="273"/>
      <c r="G15846" s="661"/>
      <c r="H15846" s="662"/>
    </row>
    <row r="15847" spans="1:8" s="240" customFormat="1">
      <c r="A15847" s="270"/>
      <c r="B15847" s="271"/>
      <c r="C15847" s="270"/>
      <c r="D15847" s="272"/>
      <c r="E15847" s="247"/>
      <c r="F15847" s="273"/>
      <c r="G15847" s="661"/>
      <c r="H15847" s="662"/>
    </row>
    <row r="15848" spans="1:8" s="240" customFormat="1">
      <c r="A15848" s="270"/>
      <c r="B15848" s="271"/>
      <c r="C15848" s="270"/>
      <c r="D15848" s="272"/>
      <c r="E15848" s="247"/>
      <c r="F15848" s="273"/>
      <c r="G15848" s="661"/>
      <c r="H15848" s="662"/>
    </row>
    <row r="15849" spans="1:8" s="240" customFormat="1">
      <c r="A15849" s="270"/>
      <c r="B15849" s="271"/>
      <c r="C15849" s="270"/>
      <c r="D15849" s="272"/>
      <c r="E15849" s="247"/>
      <c r="F15849" s="273"/>
      <c r="G15849" s="661"/>
      <c r="H15849" s="662"/>
    </row>
    <row r="15850" spans="1:8" s="240" customFormat="1">
      <c r="A15850" s="270"/>
      <c r="B15850" s="271"/>
      <c r="C15850" s="270"/>
      <c r="D15850" s="272"/>
      <c r="E15850" s="247"/>
      <c r="F15850" s="273"/>
      <c r="G15850" s="661"/>
      <c r="H15850" s="662"/>
    </row>
    <row r="15851" spans="1:8" s="240" customFormat="1">
      <c r="A15851" s="270"/>
      <c r="B15851" s="271"/>
      <c r="C15851" s="270"/>
      <c r="D15851" s="272"/>
      <c r="E15851" s="247"/>
      <c r="F15851" s="273"/>
      <c r="G15851" s="661"/>
      <c r="H15851" s="662"/>
    </row>
    <row r="15852" spans="1:8" s="240" customFormat="1">
      <c r="A15852" s="270"/>
      <c r="B15852" s="271"/>
      <c r="C15852" s="270"/>
      <c r="D15852" s="272"/>
      <c r="E15852" s="247"/>
      <c r="F15852" s="273"/>
      <c r="G15852" s="661"/>
      <c r="H15852" s="662"/>
    </row>
    <row r="15853" spans="1:8" s="240" customFormat="1">
      <c r="A15853" s="270"/>
      <c r="B15853" s="271"/>
      <c r="C15853" s="270"/>
      <c r="D15853" s="272"/>
      <c r="E15853" s="247"/>
      <c r="F15853" s="273"/>
      <c r="G15853" s="661"/>
      <c r="H15853" s="662"/>
    </row>
    <row r="15854" spans="1:8" s="240" customFormat="1">
      <c r="A15854" s="270"/>
      <c r="B15854" s="271"/>
      <c r="C15854" s="270"/>
      <c r="D15854" s="272"/>
      <c r="E15854" s="247"/>
      <c r="F15854" s="273"/>
      <c r="G15854" s="661"/>
      <c r="H15854" s="662"/>
    </row>
    <row r="15855" spans="1:8" s="240" customFormat="1">
      <c r="A15855" s="270"/>
      <c r="B15855" s="271"/>
      <c r="C15855" s="270"/>
      <c r="D15855" s="272"/>
      <c r="E15855" s="247"/>
      <c r="F15855" s="273"/>
      <c r="G15855" s="661"/>
      <c r="H15855" s="662"/>
    </row>
    <row r="15856" spans="1:8" s="240" customFormat="1">
      <c r="A15856" s="270"/>
      <c r="B15856" s="271"/>
      <c r="C15856" s="270"/>
      <c r="D15856" s="272"/>
      <c r="E15856" s="247"/>
      <c r="F15856" s="273"/>
      <c r="G15856" s="661"/>
      <c r="H15856" s="662"/>
    </row>
    <row r="15857" spans="1:8" s="240" customFormat="1">
      <c r="A15857" s="270"/>
      <c r="B15857" s="271"/>
      <c r="C15857" s="270"/>
      <c r="D15857" s="272"/>
      <c r="E15857" s="247"/>
      <c r="F15857" s="273"/>
      <c r="G15857" s="661"/>
      <c r="H15857" s="662"/>
    </row>
    <row r="15858" spans="1:8" s="240" customFormat="1">
      <c r="A15858" s="270"/>
      <c r="B15858" s="271"/>
      <c r="C15858" s="270"/>
      <c r="D15858" s="272"/>
      <c r="E15858" s="247"/>
      <c r="F15858" s="273"/>
      <c r="G15858" s="661"/>
      <c r="H15858" s="662"/>
    </row>
    <row r="15859" spans="1:8" s="240" customFormat="1">
      <c r="A15859" s="270"/>
      <c r="B15859" s="271"/>
      <c r="C15859" s="270"/>
      <c r="D15859" s="272"/>
      <c r="E15859" s="247"/>
      <c r="F15859" s="273"/>
      <c r="G15859" s="661"/>
      <c r="H15859" s="662"/>
    </row>
    <row r="15860" spans="1:8" s="240" customFormat="1">
      <c r="A15860" s="270"/>
      <c r="B15860" s="271"/>
      <c r="C15860" s="270"/>
      <c r="D15860" s="272"/>
      <c r="E15860" s="247"/>
      <c r="F15860" s="273"/>
      <c r="G15860" s="661"/>
      <c r="H15860" s="662"/>
    </row>
    <row r="15861" spans="1:8" s="240" customFormat="1">
      <c r="A15861" s="270"/>
      <c r="B15861" s="271"/>
      <c r="C15861" s="270"/>
      <c r="D15861" s="272"/>
      <c r="E15861" s="247"/>
      <c r="F15861" s="273"/>
      <c r="G15861" s="661"/>
      <c r="H15861" s="662"/>
    </row>
    <row r="15862" spans="1:8" s="240" customFormat="1">
      <c r="A15862" s="270"/>
      <c r="B15862" s="271"/>
      <c r="C15862" s="270"/>
      <c r="D15862" s="272"/>
      <c r="E15862" s="247"/>
      <c r="F15862" s="273"/>
      <c r="G15862" s="661"/>
      <c r="H15862" s="662"/>
    </row>
    <row r="15863" spans="1:8" s="240" customFormat="1">
      <c r="A15863" s="270"/>
      <c r="B15863" s="271"/>
      <c r="C15863" s="270"/>
      <c r="D15863" s="272"/>
      <c r="E15863" s="247"/>
      <c r="F15863" s="273"/>
      <c r="G15863" s="661"/>
      <c r="H15863" s="662"/>
    </row>
    <row r="15864" spans="1:8" s="240" customFormat="1">
      <c r="A15864" s="270"/>
      <c r="B15864" s="271"/>
      <c r="C15864" s="270"/>
      <c r="D15864" s="272"/>
      <c r="E15864" s="247"/>
      <c r="F15864" s="273"/>
      <c r="G15864" s="661"/>
      <c r="H15864" s="662"/>
    </row>
    <row r="15865" spans="1:8" s="240" customFormat="1">
      <c r="A15865" s="270"/>
      <c r="B15865" s="271"/>
      <c r="C15865" s="270"/>
      <c r="D15865" s="272"/>
      <c r="E15865" s="247"/>
      <c r="F15865" s="273"/>
      <c r="G15865" s="661"/>
      <c r="H15865" s="662"/>
    </row>
    <row r="15866" spans="1:8" s="240" customFormat="1">
      <c r="A15866" s="270"/>
      <c r="B15866" s="271"/>
      <c r="C15866" s="270"/>
      <c r="D15866" s="272"/>
      <c r="E15866" s="247"/>
      <c r="F15866" s="273"/>
      <c r="G15866" s="661"/>
      <c r="H15866" s="662"/>
    </row>
    <row r="15867" spans="1:8" s="240" customFormat="1">
      <c r="A15867" s="270"/>
      <c r="B15867" s="271"/>
      <c r="C15867" s="270"/>
      <c r="D15867" s="272"/>
      <c r="E15867" s="247"/>
      <c r="F15867" s="273"/>
      <c r="G15867" s="661"/>
      <c r="H15867" s="662"/>
    </row>
    <row r="15868" spans="1:8" s="240" customFormat="1">
      <c r="A15868" s="270"/>
      <c r="B15868" s="271"/>
      <c r="C15868" s="270"/>
      <c r="D15868" s="272"/>
      <c r="E15868" s="247"/>
      <c r="F15868" s="273"/>
      <c r="G15868" s="661"/>
      <c r="H15868" s="662"/>
    </row>
    <row r="15869" spans="1:8" s="240" customFormat="1">
      <c r="A15869" s="270"/>
      <c r="B15869" s="271"/>
      <c r="C15869" s="270"/>
      <c r="D15869" s="272"/>
      <c r="E15869" s="247"/>
      <c r="F15869" s="273"/>
      <c r="G15869" s="661"/>
      <c r="H15869" s="662"/>
    </row>
    <row r="15870" spans="1:8" s="240" customFormat="1">
      <c r="A15870" s="270"/>
      <c r="B15870" s="271"/>
      <c r="C15870" s="270"/>
      <c r="D15870" s="272"/>
      <c r="E15870" s="247"/>
      <c r="F15870" s="273"/>
      <c r="G15870" s="661"/>
      <c r="H15870" s="662"/>
    </row>
    <row r="15871" spans="1:8" s="240" customFormat="1">
      <c r="A15871" s="270"/>
      <c r="B15871" s="271"/>
      <c r="C15871" s="270"/>
      <c r="D15871" s="272"/>
      <c r="E15871" s="247"/>
      <c r="F15871" s="273"/>
      <c r="G15871" s="661"/>
      <c r="H15871" s="662"/>
    </row>
    <row r="15872" spans="1:8" s="240" customFormat="1">
      <c r="A15872" s="270"/>
      <c r="B15872" s="271"/>
      <c r="C15872" s="270"/>
      <c r="D15872" s="272"/>
      <c r="E15872" s="247"/>
      <c r="F15872" s="273"/>
      <c r="G15872" s="661"/>
      <c r="H15872" s="662"/>
    </row>
    <row r="15873" spans="1:8" s="240" customFormat="1">
      <c r="A15873" s="270"/>
      <c r="B15873" s="271"/>
      <c r="C15873" s="270"/>
      <c r="D15873" s="272"/>
      <c r="E15873" s="247"/>
      <c r="F15873" s="273"/>
      <c r="G15873" s="661"/>
      <c r="H15873" s="662"/>
    </row>
    <row r="15874" spans="1:8" s="240" customFormat="1">
      <c r="A15874" s="270"/>
      <c r="B15874" s="271"/>
      <c r="C15874" s="270"/>
      <c r="D15874" s="272"/>
      <c r="E15874" s="247"/>
      <c r="F15874" s="273"/>
      <c r="G15874" s="661"/>
      <c r="H15874" s="662"/>
    </row>
    <row r="15875" spans="1:8" s="240" customFormat="1">
      <c r="A15875" s="270"/>
      <c r="B15875" s="271"/>
      <c r="C15875" s="270"/>
      <c r="D15875" s="272"/>
      <c r="E15875" s="247"/>
      <c r="F15875" s="273"/>
      <c r="G15875" s="661"/>
      <c r="H15875" s="662"/>
    </row>
    <row r="15876" spans="1:8" s="240" customFormat="1">
      <c r="A15876" s="270"/>
      <c r="B15876" s="271"/>
      <c r="C15876" s="270"/>
      <c r="D15876" s="272"/>
      <c r="E15876" s="247"/>
      <c r="F15876" s="273"/>
      <c r="G15876" s="661"/>
      <c r="H15876" s="662"/>
    </row>
    <row r="15877" spans="1:8" s="240" customFormat="1">
      <c r="A15877" s="270"/>
      <c r="B15877" s="271"/>
      <c r="C15877" s="270"/>
      <c r="D15877" s="272"/>
      <c r="E15877" s="247"/>
      <c r="F15877" s="273"/>
      <c r="G15877" s="661"/>
      <c r="H15877" s="662"/>
    </row>
    <row r="15878" spans="1:8" s="240" customFormat="1">
      <c r="A15878" s="270"/>
      <c r="B15878" s="271"/>
      <c r="C15878" s="270"/>
      <c r="D15878" s="272"/>
      <c r="E15878" s="247"/>
      <c r="F15878" s="273"/>
      <c r="G15878" s="661"/>
      <c r="H15878" s="662"/>
    </row>
    <row r="15879" spans="1:8" s="240" customFormat="1">
      <c r="A15879" s="270"/>
      <c r="B15879" s="271"/>
      <c r="C15879" s="270"/>
      <c r="D15879" s="272"/>
      <c r="E15879" s="247"/>
      <c r="F15879" s="273"/>
      <c r="G15879" s="661"/>
      <c r="H15879" s="662"/>
    </row>
    <row r="15880" spans="1:8" s="240" customFormat="1">
      <c r="A15880" s="270"/>
      <c r="B15880" s="271"/>
      <c r="C15880" s="270"/>
      <c r="D15880" s="272"/>
      <c r="E15880" s="247"/>
      <c r="F15880" s="273"/>
      <c r="G15880" s="661"/>
      <c r="H15880" s="662"/>
    </row>
    <row r="15881" spans="1:8" s="240" customFormat="1">
      <c r="A15881" s="270"/>
      <c r="B15881" s="271"/>
      <c r="C15881" s="270"/>
      <c r="D15881" s="272"/>
      <c r="E15881" s="247"/>
      <c r="F15881" s="273"/>
      <c r="G15881" s="661"/>
      <c r="H15881" s="662"/>
    </row>
    <row r="15882" spans="1:8" s="240" customFormat="1">
      <c r="A15882" s="270"/>
      <c r="B15882" s="271"/>
      <c r="C15882" s="270"/>
      <c r="D15882" s="272"/>
      <c r="E15882" s="247"/>
      <c r="F15882" s="273"/>
      <c r="G15882" s="661"/>
      <c r="H15882" s="662"/>
    </row>
    <row r="15883" spans="1:8" s="240" customFormat="1">
      <c r="A15883" s="270"/>
      <c r="B15883" s="271"/>
      <c r="C15883" s="270"/>
      <c r="D15883" s="272"/>
      <c r="E15883" s="247"/>
      <c r="F15883" s="273"/>
      <c r="G15883" s="661"/>
      <c r="H15883" s="662"/>
    </row>
    <row r="15884" spans="1:8" s="240" customFormat="1">
      <c r="A15884" s="270"/>
      <c r="B15884" s="271"/>
      <c r="C15884" s="270"/>
      <c r="D15884" s="272"/>
      <c r="E15884" s="247"/>
      <c r="F15884" s="273"/>
      <c r="G15884" s="661"/>
      <c r="H15884" s="662"/>
    </row>
    <row r="15885" spans="1:8" s="240" customFormat="1">
      <c r="A15885" s="270"/>
      <c r="B15885" s="271"/>
      <c r="C15885" s="270"/>
      <c r="D15885" s="272"/>
      <c r="E15885" s="247"/>
      <c r="F15885" s="273"/>
      <c r="G15885" s="661"/>
      <c r="H15885" s="662"/>
    </row>
    <row r="15886" spans="1:8" s="240" customFormat="1">
      <c r="A15886" s="270"/>
      <c r="B15886" s="271"/>
      <c r="C15886" s="270"/>
      <c r="D15886" s="272"/>
      <c r="E15886" s="247"/>
      <c r="F15886" s="273"/>
      <c r="G15886" s="661"/>
      <c r="H15886" s="662"/>
    </row>
    <row r="15887" spans="1:8" s="240" customFormat="1">
      <c r="A15887" s="270"/>
      <c r="B15887" s="271"/>
      <c r="C15887" s="270"/>
      <c r="D15887" s="272"/>
      <c r="E15887" s="247"/>
      <c r="F15887" s="273"/>
      <c r="G15887" s="661"/>
      <c r="H15887" s="662"/>
    </row>
    <row r="15888" spans="1:8" s="240" customFormat="1">
      <c r="A15888" s="270"/>
      <c r="B15888" s="271"/>
      <c r="C15888" s="270"/>
      <c r="D15888" s="272"/>
      <c r="E15888" s="247"/>
      <c r="F15888" s="273"/>
      <c r="G15888" s="661"/>
      <c r="H15888" s="662"/>
    </row>
    <row r="15889" spans="1:8" s="240" customFormat="1">
      <c r="A15889" s="270"/>
      <c r="B15889" s="271"/>
      <c r="C15889" s="270"/>
      <c r="D15889" s="272"/>
      <c r="E15889" s="247"/>
      <c r="F15889" s="273"/>
      <c r="G15889" s="661"/>
      <c r="H15889" s="662"/>
    </row>
    <row r="15890" spans="1:8" s="240" customFormat="1">
      <c r="A15890" s="270"/>
      <c r="B15890" s="271"/>
      <c r="C15890" s="270"/>
      <c r="D15890" s="272"/>
      <c r="E15890" s="247"/>
      <c r="F15890" s="273"/>
      <c r="G15890" s="661"/>
      <c r="H15890" s="662"/>
    </row>
    <row r="15891" spans="1:8" s="240" customFormat="1">
      <c r="A15891" s="270"/>
      <c r="B15891" s="271"/>
      <c r="C15891" s="270"/>
      <c r="D15891" s="272"/>
      <c r="E15891" s="247"/>
      <c r="F15891" s="273"/>
      <c r="G15891" s="661"/>
      <c r="H15891" s="662"/>
    </row>
    <row r="15892" spans="1:8" s="240" customFormat="1">
      <c r="A15892" s="270"/>
      <c r="B15892" s="271"/>
      <c r="C15892" s="270"/>
      <c r="D15892" s="272"/>
      <c r="E15892" s="247"/>
      <c r="F15892" s="273"/>
      <c r="G15892" s="661"/>
      <c r="H15892" s="662"/>
    </row>
    <row r="15893" spans="1:8" s="240" customFormat="1">
      <c r="A15893" s="270"/>
      <c r="B15893" s="271"/>
      <c r="C15893" s="270"/>
      <c r="D15893" s="272"/>
      <c r="E15893" s="247"/>
      <c r="F15893" s="273"/>
      <c r="G15893" s="661"/>
      <c r="H15893" s="662"/>
    </row>
    <row r="15894" spans="1:8" s="240" customFormat="1">
      <c r="A15894" s="270"/>
      <c r="B15894" s="271"/>
      <c r="C15894" s="270"/>
      <c r="D15894" s="272"/>
      <c r="E15894" s="247"/>
      <c r="F15894" s="273"/>
      <c r="G15894" s="661"/>
      <c r="H15894" s="662"/>
    </row>
    <row r="15895" spans="1:8" s="240" customFormat="1">
      <c r="A15895" s="270"/>
      <c r="B15895" s="271"/>
      <c r="C15895" s="270"/>
      <c r="D15895" s="272"/>
      <c r="E15895" s="247"/>
      <c r="F15895" s="273"/>
      <c r="G15895" s="661"/>
      <c r="H15895" s="662"/>
    </row>
    <row r="15896" spans="1:8" s="240" customFormat="1">
      <c r="A15896" s="270"/>
      <c r="B15896" s="271"/>
      <c r="C15896" s="270"/>
      <c r="D15896" s="272"/>
      <c r="E15896" s="247"/>
      <c r="F15896" s="273"/>
      <c r="G15896" s="661"/>
      <c r="H15896" s="662"/>
    </row>
    <row r="15897" spans="1:8" s="240" customFormat="1">
      <c r="A15897" s="270"/>
      <c r="B15897" s="271"/>
      <c r="C15897" s="270"/>
      <c r="D15897" s="272"/>
      <c r="E15897" s="247"/>
      <c r="F15897" s="273"/>
      <c r="G15897" s="661"/>
      <c r="H15897" s="662"/>
    </row>
    <row r="15898" spans="1:8" s="240" customFormat="1">
      <c r="A15898" s="270"/>
      <c r="B15898" s="271"/>
      <c r="C15898" s="270"/>
      <c r="D15898" s="272"/>
      <c r="E15898" s="247"/>
      <c r="F15898" s="273"/>
      <c r="G15898" s="661"/>
      <c r="H15898" s="662"/>
    </row>
    <row r="15899" spans="1:8" s="240" customFormat="1">
      <c r="A15899" s="270"/>
      <c r="B15899" s="271"/>
      <c r="C15899" s="270"/>
      <c r="D15899" s="272"/>
      <c r="E15899" s="247"/>
      <c r="F15899" s="273"/>
      <c r="G15899" s="661"/>
      <c r="H15899" s="662"/>
    </row>
    <row r="15900" spans="1:8" s="240" customFormat="1">
      <c r="A15900" s="270"/>
      <c r="B15900" s="271"/>
      <c r="C15900" s="270"/>
      <c r="D15900" s="272"/>
      <c r="E15900" s="247"/>
      <c r="F15900" s="273"/>
      <c r="G15900" s="661"/>
      <c r="H15900" s="662"/>
    </row>
    <row r="15901" spans="1:8" s="240" customFormat="1">
      <c r="A15901" s="270"/>
      <c r="B15901" s="271"/>
      <c r="C15901" s="270"/>
      <c r="D15901" s="272"/>
      <c r="E15901" s="247"/>
      <c r="F15901" s="273"/>
      <c r="G15901" s="661"/>
      <c r="H15901" s="662"/>
    </row>
    <row r="15902" spans="1:8" s="240" customFormat="1">
      <c r="A15902" s="270"/>
      <c r="B15902" s="271"/>
      <c r="C15902" s="270"/>
      <c r="D15902" s="272"/>
      <c r="E15902" s="247"/>
      <c r="F15902" s="273"/>
      <c r="G15902" s="661"/>
      <c r="H15902" s="662"/>
    </row>
    <row r="15903" spans="1:8" s="240" customFormat="1">
      <c r="A15903" s="270"/>
      <c r="B15903" s="271"/>
      <c r="C15903" s="270"/>
      <c r="D15903" s="272"/>
      <c r="E15903" s="247"/>
      <c r="F15903" s="273"/>
      <c r="G15903" s="661"/>
      <c r="H15903" s="662"/>
    </row>
    <row r="15904" spans="1:8" s="240" customFormat="1">
      <c r="A15904" s="270"/>
      <c r="B15904" s="271"/>
      <c r="C15904" s="270"/>
      <c r="D15904" s="272"/>
      <c r="E15904" s="247"/>
      <c r="F15904" s="273"/>
      <c r="G15904" s="661"/>
      <c r="H15904" s="662"/>
    </row>
    <row r="15905" spans="1:8" s="240" customFormat="1">
      <c r="A15905" s="270"/>
      <c r="B15905" s="271"/>
      <c r="C15905" s="270"/>
      <c r="D15905" s="272"/>
      <c r="E15905" s="247"/>
      <c r="F15905" s="273"/>
      <c r="G15905" s="661"/>
      <c r="H15905" s="662"/>
    </row>
    <row r="15906" spans="1:8" s="240" customFormat="1">
      <c r="A15906" s="270"/>
      <c r="B15906" s="271"/>
      <c r="C15906" s="270"/>
      <c r="D15906" s="272"/>
      <c r="E15906" s="247"/>
      <c r="F15906" s="273"/>
      <c r="G15906" s="661"/>
      <c r="H15906" s="662"/>
    </row>
    <row r="15907" spans="1:8" s="240" customFormat="1">
      <c r="A15907" s="270"/>
      <c r="B15907" s="271"/>
      <c r="C15907" s="270"/>
      <c r="D15907" s="272"/>
      <c r="E15907" s="247"/>
      <c r="F15907" s="273"/>
      <c r="G15907" s="661"/>
      <c r="H15907" s="662"/>
    </row>
    <row r="15908" spans="1:8" s="240" customFormat="1">
      <c r="A15908" s="270"/>
      <c r="B15908" s="271"/>
      <c r="C15908" s="270"/>
      <c r="D15908" s="272"/>
      <c r="E15908" s="247"/>
      <c r="F15908" s="273"/>
      <c r="G15908" s="661"/>
      <c r="H15908" s="662"/>
    </row>
    <row r="15909" spans="1:8" s="240" customFormat="1">
      <c r="A15909" s="270"/>
      <c r="B15909" s="271"/>
      <c r="C15909" s="270"/>
      <c r="D15909" s="272"/>
      <c r="E15909" s="247"/>
      <c r="F15909" s="273"/>
      <c r="G15909" s="661"/>
      <c r="H15909" s="662"/>
    </row>
    <row r="15910" spans="1:8" s="240" customFormat="1">
      <c r="A15910" s="270"/>
      <c r="B15910" s="271"/>
      <c r="C15910" s="270"/>
      <c r="D15910" s="272"/>
      <c r="E15910" s="247"/>
      <c r="F15910" s="273"/>
      <c r="G15910" s="661"/>
      <c r="H15910" s="662"/>
    </row>
    <row r="15911" spans="1:8" s="240" customFormat="1">
      <c r="A15911" s="270"/>
      <c r="B15911" s="271"/>
      <c r="C15911" s="270"/>
      <c r="D15911" s="272"/>
      <c r="E15911" s="247"/>
      <c r="F15911" s="273"/>
      <c r="G15911" s="661"/>
      <c r="H15911" s="662"/>
    </row>
    <row r="15912" spans="1:8" s="240" customFormat="1">
      <c r="A15912" s="270"/>
      <c r="B15912" s="271"/>
      <c r="C15912" s="270"/>
      <c r="D15912" s="272"/>
      <c r="E15912" s="247"/>
      <c r="F15912" s="273"/>
      <c r="G15912" s="661"/>
      <c r="H15912" s="662"/>
    </row>
    <row r="15913" spans="1:8" s="240" customFormat="1">
      <c r="A15913" s="270"/>
      <c r="B15913" s="271"/>
      <c r="C15913" s="270"/>
      <c r="D15913" s="272"/>
      <c r="E15913" s="247"/>
      <c r="F15913" s="273"/>
      <c r="G15913" s="661"/>
      <c r="H15913" s="662"/>
    </row>
    <row r="15914" spans="1:8" s="240" customFormat="1">
      <c r="A15914" s="270"/>
      <c r="B15914" s="271"/>
      <c r="C15914" s="270"/>
      <c r="D15914" s="272"/>
      <c r="E15914" s="247"/>
      <c r="F15914" s="273"/>
      <c r="G15914" s="661"/>
      <c r="H15914" s="662"/>
    </row>
    <row r="15915" spans="1:8" s="240" customFormat="1">
      <c r="A15915" s="270"/>
      <c r="B15915" s="271"/>
      <c r="C15915" s="270"/>
      <c r="D15915" s="272"/>
      <c r="E15915" s="247"/>
      <c r="F15915" s="273"/>
      <c r="G15915" s="661"/>
      <c r="H15915" s="662"/>
    </row>
    <row r="15916" spans="1:8" s="240" customFormat="1">
      <c r="A15916" s="270"/>
      <c r="B15916" s="271"/>
      <c r="C15916" s="270"/>
      <c r="D15916" s="272"/>
      <c r="E15916" s="247"/>
      <c r="F15916" s="273"/>
      <c r="G15916" s="661"/>
      <c r="H15916" s="662"/>
    </row>
    <row r="15917" spans="1:8" s="240" customFormat="1">
      <c r="A15917" s="270"/>
      <c r="B15917" s="271"/>
      <c r="C15917" s="270"/>
      <c r="D15917" s="272"/>
      <c r="E15917" s="247"/>
      <c r="F15917" s="273"/>
      <c r="G15917" s="661"/>
      <c r="H15917" s="662"/>
    </row>
    <row r="15918" spans="1:8" s="240" customFormat="1">
      <c r="A15918" s="270"/>
      <c r="B15918" s="271"/>
      <c r="C15918" s="270"/>
      <c r="D15918" s="272"/>
      <c r="E15918" s="247"/>
      <c r="F15918" s="273"/>
      <c r="G15918" s="661"/>
      <c r="H15918" s="662"/>
    </row>
    <row r="15919" spans="1:8" s="240" customFormat="1">
      <c r="A15919" s="270"/>
      <c r="B15919" s="271"/>
      <c r="C15919" s="270"/>
      <c r="D15919" s="272"/>
      <c r="E15919" s="247"/>
      <c r="F15919" s="273"/>
      <c r="G15919" s="661"/>
      <c r="H15919" s="662"/>
    </row>
    <row r="15920" spans="1:8" s="240" customFormat="1">
      <c r="A15920" s="270"/>
      <c r="B15920" s="271"/>
      <c r="C15920" s="270"/>
      <c r="D15920" s="272"/>
      <c r="E15920" s="247"/>
      <c r="F15920" s="273"/>
      <c r="G15920" s="661"/>
      <c r="H15920" s="662"/>
    </row>
    <row r="15921" spans="1:8" s="240" customFormat="1">
      <c r="A15921" s="270"/>
      <c r="B15921" s="271"/>
      <c r="C15921" s="270"/>
      <c r="D15921" s="272"/>
      <c r="E15921" s="247"/>
      <c r="F15921" s="273"/>
      <c r="G15921" s="661"/>
      <c r="H15921" s="662"/>
    </row>
    <row r="15922" spans="1:8" s="240" customFormat="1">
      <c r="A15922" s="270"/>
      <c r="B15922" s="271"/>
      <c r="C15922" s="270"/>
      <c r="D15922" s="272"/>
      <c r="E15922" s="247"/>
      <c r="F15922" s="273"/>
      <c r="G15922" s="661"/>
      <c r="H15922" s="662"/>
    </row>
    <row r="15923" spans="1:8" s="240" customFormat="1">
      <c r="A15923" s="270"/>
      <c r="B15923" s="271"/>
      <c r="C15923" s="270"/>
      <c r="D15923" s="272"/>
      <c r="E15923" s="247"/>
      <c r="F15923" s="273"/>
      <c r="G15923" s="661"/>
      <c r="H15923" s="662"/>
    </row>
    <row r="15924" spans="1:8" s="240" customFormat="1">
      <c r="A15924" s="270"/>
      <c r="B15924" s="271"/>
      <c r="C15924" s="270"/>
      <c r="D15924" s="272"/>
      <c r="E15924" s="247"/>
      <c r="F15924" s="273"/>
      <c r="G15924" s="661"/>
      <c r="H15924" s="662"/>
    </row>
    <row r="15925" spans="1:8" s="240" customFormat="1">
      <c r="A15925" s="270"/>
      <c r="B15925" s="271"/>
      <c r="C15925" s="270"/>
      <c r="D15925" s="272"/>
      <c r="E15925" s="247"/>
      <c r="F15925" s="273"/>
      <c r="G15925" s="661"/>
      <c r="H15925" s="662"/>
    </row>
    <row r="15926" spans="1:8" s="240" customFormat="1">
      <c r="A15926" s="270"/>
      <c r="B15926" s="271"/>
      <c r="C15926" s="270"/>
      <c r="D15926" s="272"/>
      <c r="E15926" s="247"/>
      <c r="F15926" s="273"/>
      <c r="G15926" s="661"/>
      <c r="H15926" s="662"/>
    </row>
    <row r="15927" spans="1:8" s="240" customFormat="1">
      <c r="A15927" s="270"/>
      <c r="B15927" s="271"/>
      <c r="C15927" s="270"/>
      <c r="D15927" s="272"/>
      <c r="E15927" s="247"/>
      <c r="F15927" s="273"/>
      <c r="G15927" s="661"/>
      <c r="H15927" s="662"/>
    </row>
    <row r="15928" spans="1:8" s="240" customFormat="1">
      <c r="A15928" s="270"/>
      <c r="B15928" s="271"/>
      <c r="C15928" s="270"/>
      <c r="D15928" s="272"/>
      <c r="E15928" s="247"/>
      <c r="F15928" s="273"/>
      <c r="G15928" s="661"/>
      <c r="H15928" s="662"/>
    </row>
    <row r="15929" spans="1:8" s="240" customFormat="1">
      <c r="A15929" s="270"/>
      <c r="B15929" s="271"/>
      <c r="C15929" s="270"/>
      <c r="D15929" s="272"/>
      <c r="E15929" s="247"/>
      <c r="F15929" s="273"/>
      <c r="G15929" s="661"/>
      <c r="H15929" s="662"/>
    </row>
    <row r="15930" spans="1:8" s="240" customFormat="1">
      <c r="A15930" s="270"/>
      <c r="B15930" s="271"/>
      <c r="C15930" s="270"/>
      <c r="D15930" s="272"/>
      <c r="E15930" s="247"/>
      <c r="F15930" s="273"/>
      <c r="G15930" s="661"/>
      <c r="H15930" s="662"/>
    </row>
    <row r="15931" spans="1:8" s="240" customFormat="1">
      <c r="A15931" s="270"/>
      <c r="B15931" s="271"/>
      <c r="C15931" s="270"/>
      <c r="D15931" s="272"/>
      <c r="E15931" s="247"/>
      <c r="F15931" s="273"/>
      <c r="G15931" s="661"/>
      <c r="H15931" s="662"/>
    </row>
    <row r="15932" spans="1:8" s="240" customFormat="1">
      <c r="A15932" s="270"/>
      <c r="B15932" s="271"/>
      <c r="C15932" s="270"/>
      <c r="D15932" s="272"/>
      <c r="E15932" s="247"/>
      <c r="F15932" s="273"/>
      <c r="G15932" s="661"/>
      <c r="H15932" s="662"/>
    </row>
    <row r="15933" spans="1:8" s="240" customFormat="1">
      <c r="A15933" s="270"/>
      <c r="B15933" s="271"/>
      <c r="C15933" s="270"/>
      <c r="D15933" s="272"/>
      <c r="E15933" s="247"/>
      <c r="F15933" s="273"/>
      <c r="G15933" s="661"/>
      <c r="H15933" s="662"/>
    </row>
    <row r="15934" spans="1:8" s="240" customFormat="1">
      <c r="A15934" s="270"/>
      <c r="B15934" s="271"/>
      <c r="C15934" s="270"/>
      <c r="D15934" s="272"/>
      <c r="E15934" s="247"/>
      <c r="F15934" s="273"/>
      <c r="G15934" s="661"/>
      <c r="H15934" s="662"/>
    </row>
    <row r="15935" spans="1:8" s="240" customFormat="1">
      <c r="A15935" s="270"/>
      <c r="B15935" s="271"/>
      <c r="C15935" s="270"/>
      <c r="D15935" s="272"/>
      <c r="E15935" s="247"/>
      <c r="F15935" s="273"/>
      <c r="G15935" s="661"/>
      <c r="H15935" s="662"/>
    </row>
    <row r="15936" spans="1:8" s="240" customFormat="1">
      <c r="A15936" s="270"/>
      <c r="B15936" s="271"/>
      <c r="C15936" s="270"/>
      <c r="D15936" s="272"/>
      <c r="E15936" s="247"/>
      <c r="F15936" s="273"/>
      <c r="G15936" s="661"/>
      <c r="H15936" s="662"/>
    </row>
    <row r="15937" spans="1:8" s="240" customFormat="1">
      <c r="A15937" s="270"/>
      <c r="B15937" s="271"/>
      <c r="C15937" s="270"/>
      <c r="D15937" s="272"/>
      <c r="E15937" s="247"/>
      <c r="F15937" s="273"/>
      <c r="G15937" s="661"/>
      <c r="H15937" s="662"/>
    </row>
    <row r="15938" spans="1:8" s="240" customFormat="1">
      <c r="A15938" s="270"/>
      <c r="B15938" s="271"/>
      <c r="C15938" s="270"/>
      <c r="D15938" s="272"/>
      <c r="E15938" s="247"/>
      <c r="F15938" s="273"/>
      <c r="G15938" s="661"/>
      <c r="H15938" s="662"/>
    </row>
    <row r="15939" spans="1:8" s="240" customFormat="1">
      <c r="A15939" s="270"/>
      <c r="B15939" s="271"/>
      <c r="C15939" s="270"/>
      <c r="D15939" s="272"/>
      <c r="E15939" s="247"/>
      <c r="F15939" s="273"/>
      <c r="G15939" s="661"/>
      <c r="H15939" s="662"/>
    </row>
    <row r="15940" spans="1:8" s="240" customFormat="1">
      <c r="A15940" s="270"/>
      <c r="B15940" s="271"/>
      <c r="C15940" s="270"/>
      <c r="D15940" s="272"/>
      <c r="E15940" s="247"/>
      <c r="F15940" s="273"/>
      <c r="G15940" s="661"/>
      <c r="H15940" s="662"/>
    </row>
    <row r="15941" spans="1:8" s="240" customFormat="1">
      <c r="A15941" s="270"/>
      <c r="B15941" s="271"/>
      <c r="C15941" s="270"/>
      <c r="D15941" s="272"/>
      <c r="E15941" s="247"/>
      <c r="F15941" s="273"/>
      <c r="G15941" s="661"/>
      <c r="H15941" s="662"/>
    </row>
    <row r="15942" spans="1:8" s="240" customFormat="1">
      <c r="A15942" s="270"/>
      <c r="B15942" s="271"/>
      <c r="C15942" s="270"/>
      <c r="D15942" s="272"/>
      <c r="E15942" s="247"/>
      <c r="F15942" s="273"/>
      <c r="G15942" s="661"/>
      <c r="H15942" s="662"/>
    </row>
    <row r="15943" spans="1:8" s="240" customFormat="1">
      <c r="A15943" s="270"/>
      <c r="B15943" s="271"/>
      <c r="C15943" s="270"/>
      <c r="D15943" s="272"/>
      <c r="E15943" s="247"/>
      <c r="F15943" s="273"/>
      <c r="G15943" s="661"/>
      <c r="H15943" s="662"/>
    </row>
    <row r="15944" spans="1:8" s="240" customFormat="1">
      <c r="A15944" s="270"/>
      <c r="B15944" s="271"/>
      <c r="C15944" s="270"/>
      <c r="D15944" s="272"/>
      <c r="E15944" s="247"/>
      <c r="F15944" s="273"/>
      <c r="G15944" s="661"/>
      <c r="H15944" s="662"/>
    </row>
    <row r="15945" spans="1:8" s="240" customFormat="1">
      <c r="A15945" s="270"/>
      <c r="B15945" s="271"/>
      <c r="C15945" s="270"/>
      <c r="D15945" s="272"/>
      <c r="E15945" s="247"/>
      <c r="F15945" s="273"/>
      <c r="G15945" s="661"/>
      <c r="H15945" s="662"/>
    </row>
    <row r="15946" spans="1:8" s="240" customFormat="1">
      <c r="A15946" s="270"/>
      <c r="B15946" s="271"/>
      <c r="C15946" s="270"/>
      <c r="D15946" s="272"/>
      <c r="E15946" s="247"/>
      <c r="F15946" s="273"/>
      <c r="G15946" s="661"/>
      <c r="H15946" s="662"/>
    </row>
    <row r="15947" spans="1:8" s="240" customFormat="1">
      <c r="A15947" s="270"/>
      <c r="B15947" s="271"/>
      <c r="C15947" s="270"/>
      <c r="D15947" s="272"/>
      <c r="E15947" s="247"/>
      <c r="F15947" s="273"/>
      <c r="G15947" s="661"/>
      <c r="H15947" s="662"/>
    </row>
    <row r="15948" spans="1:8" s="240" customFormat="1">
      <c r="A15948" s="270"/>
      <c r="B15948" s="271"/>
      <c r="C15948" s="270"/>
      <c r="D15948" s="272"/>
      <c r="E15948" s="247"/>
      <c r="F15948" s="273"/>
      <c r="G15948" s="661"/>
      <c r="H15948" s="662"/>
    </row>
    <row r="15949" spans="1:8" s="240" customFormat="1">
      <c r="A15949" s="270"/>
      <c r="B15949" s="271"/>
      <c r="C15949" s="270"/>
      <c r="D15949" s="272"/>
      <c r="E15949" s="247"/>
      <c r="F15949" s="273"/>
      <c r="G15949" s="661"/>
      <c r="H15949" s="662"/>
    </row>
    <row r="15950" spans="1:8" s="240" customFormat="1">
      <c r="A15950" s="270"/>
      <c r="B15950" s="271"/>
      <c r="C15950" s="270"/>
      <c r="D15950" s="272"/>
      <c r="E15950" s="247"/>
      <c r="F15950" s="273"/>
      <c r="G15950" s="661"/>
      <c r="H15950" s="662"/>
    </row>
    <row r="15951" spans="1:8" s="240" customFormat="1">
      <c r="A15951" s="270"/>
      <c r="B15951" s="271"/>
      <c r="C15951" s="270"/>
      <c r="D15951" s="272"/>
      <c r="E15951" s="247"/>
      <c r="F15951" s="273"/>
      <c r="G15951" s="661"/>
      <c r="H15951" s="662"/>
    </row>
    <row r="15952" spans="1:8" s="240" customFormat="1">
      <c r="A15952" s="270"/>
      <c r="B15952" s="271"/>
      <c r="C15952" s="270"/>
      <c r="D15952" s="272"/>
      <c r="E15952" s="247"/>
      <c r="F15952" s="273"/>
      <c r="G15952" s="661"/>
      <c r="H15952" s="662"/>
    </row>
    <row r="15953" spans="1:8" s="240" customFormat="1">
      <c r="A15953" s="270"/>
      <c r="B15953" s="271"/>
      <c r="C15953" s="270"/>
      <c r="D15953" s="272"/>
      <c r="E15953" s="247"/>
      <c r="F15953" s="273"/>
      <c r="G15953" s="661"/>
      <c r="H15953" s="662"/>
    </row>
    <row r="15954" spans="1:8" s="240" customFormat="1">
      <c r="A15954" s="270"/>
      <c r="B15954" s="271"/>
      <c r="C15954" s="270"/>
      <c r="D15954" s="272"/>
      <c r="E15954" s="247"/>
      <c r="F15954" s="273"/>
      <c r="G15954" s="661"/>
      <c r="H15954" s="662"/>
    </row>
    <row r="15955" spans="1:8" s="240" customFormat="1">
      <c r="A15955" s="270"/>
      <c r="B15955" s="271"/>
      <c r="C15955" s="270"/>
      <c r="D15955" s="272"/>
      <c r="E15955" s="247"/>
      <c r="F15955" s="273"/>
      <c r="G15955" s="661"/>
      <c r="H15955" s="662"/>
    </row>
    <row r="15956" spans="1:8" s="240" customFormat="1">
      <c r="A15956" s="270"/>
      <c r="B15956" s="271"/>
      <c r="C15956" s="270"/>
      <c r="D15956" s="272"/>
      <c r="E15956" s="247"/>
      <c r="F15956" s="273"/>
      <c r="G15956" s="661"/>
      <c r="H15956" s="662"/>
    </row>
    <row r="15957" spans="1:8" s="240" customFormat="1">
      <c r="A15957" s="270"/>
      <c r="B15957" s="271"/>
      <c r="C15957" s="270"/>
      <c r="D15957" s="272"/>
      <c r="E15957" s="247"/>
      <c r="F15957" s="273"/>
      <c r="G15957" s="661"/>
      <c r="H15957" s="662"/>
    </row>
    <row r="15958" spans="1:8" s="240" customFormat="1">
      <c r="A15958" s="270"/>
      <c r="B15958" s="271"/>
      <c r="C15958" s="270"/>
      <c r="D15958" s="272"/>
      <c r="E15958" s="247"/>
      <c r="F15958" s="273"/>
      <c r="G15958" s="661"/>
      <c r="H15958" s="662"/>
    </row>
    <row r="15959" spans="1:8" s="240" customFormat="1">
      <c r="A15959" s="270"/>
      <c r="B15959" s="271"/>
      <c r="C15959" s="270"/>
      <c r="D15959" s="272"/>
      <c r="E15959" s="247"/>
      <c r="F15959" s="273"/>
      <c r="G15959" s="661"/>
      <c r="H15959" s="662"/>
    </row>
    <row r="15960" spans="1:8" s="240" customFormat="1">
      <c r="A15960" s="270"/>
      <c r="B15960" s="271"/>
      <c r="C15960" s="270"/>
      <c r="D15960" s="272"/>
      <c r="E15960" s="247"/>
      <c r="F15960" s="273"/>
      <c r="G15960" s="661"/>
      <c r="H15960" s="662"/>
    </row>
    <row r="15961" spans="1:8" s="240" customFormat="1">
      <c r="A15961" s="270"/>
      <c r="B15961" s="271"/>
      <c r="C15961" s="270"/>
      <c r="D15961" s="272"/>
      <c r="E15961" s="247"/>
      <c r="F15961" s="273"/>
      <c r="G15961" s="661"/>
      <c r="H15961" s="662"/>
    </row>
    <row r="15962" spans="1:8" s="240" customFormat="1">
      <c r="A15962" s="270"/>
      <c r="B15962" s="271"/>
      <c r="C15962" s="270"/>
      <c r="D15962" s="272"/>
      <c r="E15962" s="247"/>
      <c r="F15962" s="273"/>
      <c r="G15962" s="661"/>
      <c r="H15962" s="662"/>
    </row>
    <row r="15963" spans="1:8" s="240" customFormat="1">
      <c r="A15963" s="270"/>
      <c r="B15963" s="271"/>
      <c r="C15963" s="270"/>
      <c r="D15963" s="272"/>
      <c r="E15963" s="247"/>
      <c r="F15963" s="273"/>
      <c r="G15963" s="661"/>
      <c r="H15963" s="662"/>
    </row>
    <row r="15964" spans="1:8" s="240" customFormat="1">
      <c r="A15964" s="270"/>
      <c r="B15964" s="271"/>
      <c r="C15964" s="270"/>
      <c r="D15964" s="272"/>
      <c r="E15964" s="247"/>
      <c r="F15964" s="273"/>
      <c r="G15964" s="661"/>
      <c r="H15964" s="662"/>
    </row>
    <row r="15965" spans="1:8" s="240" customFormat="1">
      <c r="A15965" s="270"/>
      <c r="B15965" s="271"/>
      <c r="C15965" s="270"/>
      <c r="D15965" s="272"/>
      <c r="E15965" s="247"/>
      <c r="F15965" s="273"/>
      <c r="G15965" s="661"/>
      <c r="H15965" s="662"/>
    </row>
    <row r="15966" spans="1:8" s="240" customFormat="1">
      <c r="A15966" s="270"/>
      <c r="B15966" s="271"/>
      <c r="C15966" s="270"/>
      <c r="D15966" s="272"/>
      <c r="E15966" s="247"/>
      <c r="F15966" s="273"/>
      <c r="G15966" s="661"/>
      <c r="H15966" s="662"/>
    </row>
    <row r="15967" spans="1:8" s="240" customFormat="1">
      <c r="A15967" s="270"/>
      <c r="B15967" s="271"/>
      <c r="C15967" s="270"/>
      <c r="D15967" s="272"/>
      <c r="E15967" s="247"/>
      <c r="F15967" s="273"/>
      <c r="G15967" s="661"/>
      <c r="H15967" s="662"/>
    </row>
    <row r="15968" spans="1:8" s="240" customFormat="1">
      <c r="A15968" s="270"/>
      <c r="B15968" s="271"/>
      <c r="C15968" s="270"/>
      <c r="D15968" s="272"/>
      <c r="E15968" s="247"/>
      <c r="F15968" s="273"/>
      <c r="G15968" s="661"/>
      <c r="H15968" s="662"/>
    </row>
    <row r="15969" spans="1:8" s="240" customFormat="1">
      <c r="A15969" s="270"/>
      <c r="B15969" s="271"/>
      <c r="C15969" s="270"/>
      <c r="D15969" s="272"/>
      <c r="E15969" s="247"/>
      <c r="F15969" s="273"/>
      <c r="G15969" s="661"/>
      <c r="H15969" s="662"/>
    </row>
    <row r="15970" spans="1:8" s="240" customFormat="1">
      <c r="A15970" s="270"/>
      <c r="B15970" s="271"/>
      <c r="C15970" s="270"/>
      <c r="D15970" s="272"/>
      <c r="E15970" s="247"/>
      <c r="F15970" s="273"/>
      <c r="G15970" s="661"/>
      <c r="H15970" s="662"/>
    </row>
    <row r="15971" spans="1:8" s="240" customFormat="1">
      <c r="A15971" s="270"/>
      <c r="B15971" s="271"/>
      <c r="C15971" s="270"/>
      <c r="D15971" s="272"/>
      <c r="E15971" s="247"/>
      <c r="F15971" s="273"/>
      <c r="G15971" s="661"/>
      <c r="H15971" s="662"/>
    </row>
    <row r="15972" spans="1:8" s="240" customFormat="1">
      <c r="A15972" s="270"/>
      <c r="B15972" s="271"/>
      <c r="C15972" s="270"/>
      <c r="D15972" s="272"/>
      <c r="E15972" s="247"/>
      <c r="F15972" s="273"/>
      <c r="G15972" s="661"/>
      <c r="H15972" s="662"/>
    </row>
    <row r="15973" spans="1:8" s="240" customFormat="1">
      <c r="A15973" s="270"/>
      <c r="B15973" s="271"/>
      <c r="C15973" s="270"/>
      <c r="D15973" s="272"/>
      <c r="E15973" s="247"/>
      <c r="F15973" s="273"/>
      <c r="G15973" s="661"/>
      <c r="H15973" s="662"/>
    </row>
    <row r="15974" spans="1:8" s="240" customFormat="1">
      <c r="A15974" s="270"/>
      <c r="B15974" s="271"/>
      <c r="C15974" s="270"/>
      <c r="D15974" s="272"/>
      <c r="E15974" s="247"/>
      <c r="F15974" s="273"/>
      <c r="G15974" s="661"/>
      <c r="H15974" s="662"/>
    </row>
    <row r="15975" spans="1:8" s="240" customFormat="1">
      <c r="A15975" s="270"/>
      <c r="B15975" s="271"/>
      <c r="C15975" s="270"/>
      <c r="D15975" s="272"/>
      <c r="E15975" s="247"/>
      <c r="F15975" s="273"/>
      <c r="G15975" s="661"/>
      <c r="H15975" s="662"/>
    </row>
    <row r="15976" spans="1:8" s="240" customFormat="1">
      <c r="A15976" s="270"/>
      <c r="B15976" s="271"/>
      <c r="C15976" s="270"/>
      <c r="D15976" s="272"/>
      <c r="E15976" s="247"/>
      <c r="F15976" s="273"/>
      <c r="G15976" s="661"/>
      <c r="H15976" s="662"/>
    </row>
    <row r="15977" spans="1:8" s="240" customFormat="1">
      <c r="A15977" s="270"/>
      <c r="B15977" s="271"/>
      <c r="C15977" s="270"/>
      <c r="D15977" s="272"/>
      <c r="E15977" s="247"/>
      <c r="F15977" s="273"/>
      <c r="G15977" s="661"/>
      <c r="H15977" s="662"/>
    </row>
    <row r="15978" spans="1:8" s="240" customFormat="1">
      <c r="A15978" s="270"/>
      <c r="B15978" s="271"/>
      <c r="C15978" s="270"/>
      <c r="D15978" s="272"/>
      <c r="E15978" s="247"/>
      <c r="F15978" s="273"/>
      <c r="G15978" s="661"/>
      <c r="H15978" s="662"/>
    </row>
    <row r="15979" spans="1:8" s="240" customFormat="1">
      <c r="A15979" s="270"/>
      <c r="B15979" s="271"/>
      <c r="C15979" s="270"/>
      <c r="D15979" s="272"/>
      <c r="E15979" s="247"/>
      <c r="F15979" s="273"/>
      <c r="G15979" s="661"/>
      <c r="H15979" s="662"/>
    </row>
    <row r="15980" spans="1:8" s="240" customFormat="1">
      <c r="A15980" s="270"/>
      <c r="B15980" s="271"/>
      <c r="C15980" s="270"/>
      <c r="D15980" s="272"/>
      <c r="E15980" s="247"/>
      <c r="F15980" s="273"/>
      <c r="G15980" s="661"/>
      <c r="H15980" s="662"/>
    </row>
    <row r="15981" spans="1:8" s="240" customFormat="1">
      <c r="A15981" s="270"/>
      <c r="B15981" s="271"/>
      <c r="C15981" s="270"/>
      <c r="D15981" s="272"/>
      <c r="E15981" s="247"/>
      <c r="F15981" s="273"/>
      <c r="G15981" s="661"/>
      <c r="H15981" s="662"/>
    </row>
    <row r="15982" spans="1:8" s="240" customFormat="1">
      <c r="A15982" s="270"/>
      <c r="B15982" s="271"/>
      <c r="C15982" s="270"/>
      <c r="D15982" s="272"/>
      <c r="E15982" s="247"/>
      <c r="F15982" s="273"/>
      <c r="G15982" s="661"/>
      <c r="H15982" s="662"/>
    </row>
    <row r="15983" spans="1:8" s="240" customFormat="1">
      <c r="A15983" s="270"/>
      <c r="B15983" s="271"/>
      <c r="C15983" s="270"/>
      <c r="D15983" s="272"/>
      <c r="E15983" s="247"/>
      <c r="F15983" s="273"/>
      <c r="G15983" s="661"/>
      <c r="H15983" s="662"/>
    </row>
    <row r="15984" spans="1:8" s="240" customFormat="1">
      <c r="A15984" s="270"/>
      <c r="B15984" s="271"/>
      <c r="C15984" s="270"/>
      <c r="D15984" s="272"/>
      <c r="E15984" s="247"/>
      <c r="F15984" s="273"/>
      <c r="G15984" s="661"/>
      <c r="H15984" s="662"/>
    </row>
    <row r="15985" spans="1:8" s="240" customFormat="1">
      <c r="A15985" s="270"/>
      <c r="B15985" s="271"/>
      <c r="C15985" s="270"/>
      <c r="D15985" s="272"/>
      <c r="E15985" s="247"/>
      <c r="F15985" s="273"/>
      <c r="G15985" s="661"/>
      <c r="H15985" s="662"/>
    </row>
    <row r="15986" spans="1:8" s="240" customFormat="1">
      <c r="A15986" s="270"/>
      <c r="B15986" s="271"/>
      <c r="C15986" s="270"/>
      <c r="D15986" s="272"/>
      <c r="E15986" s="247"/>
      <c r="F15986" s="273"/>
      <c r="G15986" s="661"/>
      <c r="H15986" s="662"/>
    </row>
    <row r="15987" spans="1:8" s="240" customFormat="1">
      <c r="A15987" s="270"/>
      <c r="B15987" s="271"/>
      <c r="C15987" s="270"/>
      <c r="D15987" s="272"/>
      <c r="E15987" s="247"/>
      <c r="F15987" s="273"/>
      <c r="G15987" s="661"/>
      <c r="H15987" s="662"/>
    </row>
    <row r="15988" spans="1:8" s="240" customFormat="1">
      <c r="A15988" s="270"/>
      <c r="B15988" s="271"/>
      <c r="C15988" s="270"/>
      <c r="D15988" s="272"/>
      <c r="E15988" s="247"/>
      <c r="F15988" s="273"/>
      <c r="G15988" s="661"/>
      <c r="H15988" s="662"/>
    </row>
    <row r="15989" spans="1:8" s="240" customFormat="1">
      <c r="A15989" s="270"/>
      <c r="B15989" s="271"/>
      <c r="C15989" s="270"/>
      <c r="D15989" s="272"/>
      <c r="E15989" s="247"/>
      <c r="F15989" s="273"/>
      <c r="G15989" s="661"/>
      <c r="H15989" s="662"/>
    </row>
    <row r="15990" spans="1:8" s="240" customFormat="1">
      <c r="A15990" s="270"/>
      <c r="B15990" s="271"/>
      <c r="C15990" s="270"/>
      <c r="D15990" s="272"/>
      <c r="E15990" s="247"/>
      <c r="F15990" s="273"/>
      <c r="G15990" s="661"/>
      <c r="H15990" s="662"/>
    </row>
    <row r="15991" spans="1:8" s="240" customFormat="1">
      <c r="A15991" s="270"/>
      <c r="B15991" s="271"/>
      <c r="C15991" s="270"/>
      <c r="D15991" s="272"/>
      <c r="E15991" s="247"/>
      <c r="F15991" s="273"/>
      <c r="G15991" s="661"/>
      <c r="H15991" s="662"/>
    </row>
    <row r="15992" spans="1:8" s="240" customFormat="1">
      <c r="A15992" s="270"/>
      <c r="B15992" s="271"/>
      <c r="C15992" s="270"/>
      <c r="D15992" s="272"/>
      <c r="E15992" s="247"/>
      <c r="F15992" s="273"/>
      <c r="G15992" s="661"/>
      <c r="H15992" s="662"/>
    </row>
    <row r="15993" spans="1:8" s="240" customFormat="1">
      <c r="A15993" s="270"/>
      <c r="B15993" s="271"/>
      <c r="C15993" s="270"/>
      <c r="D15993" s="272"/>
      <c r="E15993" s="247"/>
      <c r="F15993" s="273"/>
      <c r="G15993" s="661"/>
      <c r="H15993" s="662"/>
    </row>
    <row r="15994" spans="1:8" s="240" customFormat="1">
      <c r="A15994" s="270"/>
      <c r="B15994" s="271"/>
      <c r="C15994" s="270"/>
      <c r="D15994" s="272"/>
      <c r="E15994" s="247"/>
      <c r="F15994" s="273"/>
      <c r="G15994" s="661"/>
      <c r="H15994" s="662"/>
    </row>
    <row r="15995" spans="1:8" s="240" customFormat="1">
      <c r="A15995" s="270"/>
      <c r="B15995" s="271"/>
      <c r="C15995" s="270"/>
      <c r="D15995" s="272"/>
      <c r="E15995" s="247"/>
      <c r="F15995" s="273"/>
      <c r="G15995" s="661"/>
      <c r="H15995" s="662"/>
    </row>
    <row r="15996" spans="1:8" s="240" customFormat="1">
      <c r="A15996" s="270"/>
      <c r="B15996" s="271"/>
      <c r="C15996" s="270"/>
      <c r="D15996" s="272"/>
      <c r="E15996" s="247"/>
      <c r="F15996" s="273"/>
      <c r="G15996" s="661"/>
      <c r="H15996" s="662"/>
    </row>
    <row r="15997" spans="1:8" s="240" customFormat="1">
      <c r="A15997" s="270"/>
      <c r="B15997" s="271"/>
      <c r="C15997" s="270"/>
      <c r="D15997" s="272"/>
      <c r="E15997" s="247"/>
      <c r="F15997" s="273"/>
      <c r="G15997" s="661"/>
      <c r="H15997" s="662"/>
    </row>
    <row r="15998" spans="1:8" s="240" customFormat="1">
      <c r="A15998" s="270"/>
      <c r="B15998" s="271"/>
      <c r="C15998" s="270"/>
      <c r="D15998" s="272"/>
      <c r="E15998" s="247"/>
      <c r="F15998" s="273"/>
      <c r="G15998" s="661"/>
      <c r="H15998" s="662"/>
    </row>
    <row r="15999" spans="1:8" s="240" customFormat="1">
      <c r="A15999" s="270"/>
      <c r="B15999" s="271"/>
      <c r="C15999" s="270"/>
      <c r="D15999" s="272"/>
      <c r="E15999" s="247"/>
      <c r="F15999" s="273"/>
      <c r="G15999" s="661"/>
      <c r="H15999" s="662"/>
    </row>
    <row r="16000" spans="1:8" s="240" customFormat="1">
      <c r="A16000" s="270"/>
      <c r="B16000" s="271"/>
      <c r="C16000" s="270"/>
      <c r="D16000" s="272"/>
      <c r="E16000" s="247"/>
      <c r="F16000" s="273"/>
      <c r="G16000" s="661"/>
      <c r="H16000" s="662"/>
    </row>
    <row r="16001" spans="1:8" s="240" customFormat="1">
      <c r="A16001" s="270"/>
      <c r="B16001" s="271"/>
      <c r="C16001" s="270"/>
      <c r="D16001" s="272"/>
      <c r="E16001" s="247"/>
      <c r="F16001" s="273"/>
      <c r="G16001" s="661"/>
      <c r="H16001" s="662"/>
    </row>
    <row r="16002" spans="1:8" s="240" customFormat="1">
      <c r="A16002" s="270"/>
      <c r="B16002" s="271"/>
      <c r="C16002" s="270"/>
      <c r="D16002" s="272"/>
      <c r="E16002" s="247"/>
      <c r="F16002" s="273"/>
      <c r="G16002" s="661"/>
      <c r="H16002" s="662"/>
    </row>
    <row r="16003" spans="1:8" s="240" customFormat="1">
      <c r="A16003" s="270"/>
      <c r="B16003" s="271"/>
      <c r="C16003" s="270"/>
      <c r="D16003" s="272"/>
      <c r="E16003" s="247"/>
      <c r="F16003" s="273"/>
      <c r="G16003" s="661"/>
      <c r="H16003" s="662"/>
    </row>
    <row r="16004" spans="1:8" s="240" customFormat="1">
      <c r="A16004" s="270"/>
      <c r="B16004" s="271"/>
      <c r="C16004" s="270"/>
      <c r="D16004" s="272"/>
      <c r="E16004" s="247"/>
      <c r="F16004" s="273"/>
      <c r="G16004" s="661"/>
      <c r="H16004" s="662"/>
    </row>
    <row r="16005" spans="1:8" s="240" customFormat="1">
      <c r="A16005" s="270"/>
      <c r="B16005" s="271"/>
      <c r="C16005" s="270"/>
      <c r="D16005" s="272"/>
      <c r="E16005" s="247"/>
      <c r="F16005" s="273"/>
      <c r="G16005" s="661"/>
      <c r="H16005" s="662"/>
    </row>
    <row r="16006" spans="1:8" s="240" customFormat="1">
      <c r="A16006" s="270"/>
      <c r="B16006" s="271"/>
      <c r="C16006" s="270"/>
      <c r="D16006" s="272"/>
      <c r="E16006" s="247"/>
      <c r="F16006" s="273"/>
      <c r="G16006" s="661"/>
      <c r="H16006" s="662"/>
    </row>
    <row r="16007" spans="1:8" s="240" customFormat="1">
      <c r="A16007" s="270"/>
      <c r="B16007" s="271"/>
      <c r="C16007" s="270"/>
      <c r="D16007" s="272"/>
      <c r="E16007" s="247"/>
      <c r="F16007" s="273"/>
      <c r="G16007" s="661"/>
      <c r="H16007" s="662"/>
    </row>
    <row r="16008" spans="1:8" s="240" customFormat="1">
      <c r="A16008" s="270"/>
      <c r="B16008" s="271"/>
      <c r="C16008" s="270"/>
      <c r="D16008" s="272"/>
      <c r="E16008" s="247"/>
      <c r="F16008" s="273"/>
      <c r="G16008" s="661"/>
      <c r="H16008" s="662"/>
    </row>
    <row r="16009" spans="1:8" s="240" customFormat="1">
      <c r="A16009" s="270"/>
      <c r="B16009" s="271"/>
      <c r="C16009" s="270"/>
      <c r="D16009" s="272"/>
      <c r="E16009" s="247"/>
      <c r="F16009" s="273"/>
      <c r="G16009" s="661"/>
      <c r="H16009" s="662"/>
    </row>
    <row r="16010" spans="1:8" s="240" customFormat="1">
      <c r="A16010" s="270"/>
      <c r="B16010" s="271"/>
      <c r="C16010" s="270"/>
      <c r="D16010" s="272"/>
      <c r="E16010" s="247"/>
      <c r="F16010" s="273"/>
      <c r="G16010" s="661"/>
      <c r="H16010" s="662"/>
    </row>
    <row r="16011" spans="1:8" s="240" customFormat="1">
      <c r="A16011" s="270"/>
      <c r="B16011" s="271"/>
      <c r="C16011" s="270"/>
      <c r="D16011" s="272"/>
      <c r="E16011" s="247"/>
      <c r="F16011" s="273"/>
      <c r="G16011" s="661"/>
      <c r="H16011" s="662"/>
    </row>
    <row r="16012" spans="1:8" s="240" customFormat="1">
      <c r="A16012" s="270"/>
      <c r="B16012" s="271"/>
      <c r="C16012" s="270"/>
      <c r="D16012" s="272"/>
      <c r="E16012" s="247"/>
      <c r="F16012" s="273"/>
      <c r="G16012" s="661"/>
      <c r="H16012" s="662"/>
    </row>
    <row r="16013" spans="1:8" s="240" customFormat="1">
      <c r="A16013" s="270"/>
      <c r="B16013" s="271"/>
      <c r="C16013" s="270"/>
      <c r="D16013" s="272"/>
      <c r="E16013" s="247"/>
      <c r="F16013" s="273"/>
      <c r="G16013" s="661"/>
      <c r="H16013" s="662"/>
    </row>
    <row r="16014" spans="1:8" s="240" customFormat="1">
      <c r="A16014" s="270"/>
      <c r="B16014" s="271"/>
      <c r="C16014" s="270"/>
      <c r="D16014" s="272"/>
      <c r="E16014" s="247"/>
      <c r="F16014" s="273"/>
      <c r="G16014" s="661"/>
      <c r="H16014" s="662"/>
    </row>
    <row r="16015" spans="1:8" s="240" customFormat="1">
      <c r="A16015" s="270"/>
      <c r="B16015" s="271"/>
      <c r="C16015" s="270"/>
      <c r="D16015" s="272"/>
      <c r="E16015" s="247"/>
      <c r="F16015" s="273"/>
      <c r="G16015" s="661"/>
      <c r="H16015" s="662"/>
    </row>
    <row r="16016" spans="1:8" s="240" customFormat="1">
      <c r="A16016" s="270"/>
      <c r="B16016" s="271"/>
      <c r="C16016" s="270"/>
      <c r="D16016" s="272"/>
      <c r="E16016" s="247"/>
      <c r="F16016" s="273"/>
      <c r="G16016" s="661"/>
      <c r="H16016" s="662"/>
    </row>
    <row r="16017" spans="1:8" s="240" customFormat="1">
      <c r="A16017" s="270"/>
      <c r="B16017" s="271"/>
      <c r="C16017" s="270"/>
      <c r="D16017" s="272"/>
      <c r="E16017" s="247"/>
      <c r="F16017" s="273"/>
      <c r="G16017" s="661"/>
      <c r="H16017" s="662"/>
    </row>
    <row r="16018" spans="1:8" s="240" customFormat="1">
      <c r="A16018" s="270"/>
      <c r="B16018" s="271"/>
      <c r="C16018" s="270"/>
      <c r="D16018" s="272"/>
      <c r="E16018" s="247"/>
      <c r="F16018" s="273"/>
      <c r="G16018" s="661"/>
      <c r="H16018" s="662"/>
    </row>
    <row r="16019" spans="1:8" s="240" customFormat="1">
      <c r="A16019" s="270"/>
      <c r="B16019" s="271"/>
      <c r="C16019" s="270"/>
      <c r="D16019" s="272"/>
      <c r="E16019" s="247"/>
      <c r="F16019" s="273"/>
      <c r="G16019" s="661"/>
      <c r="H16019" s="662"/>
    </row>
    <row r="16020" spans="1:8" s="240" customFormat="1">
      <c r="A16020" s="270"/>
      <c r="B16020" s="271"/>
      <c r="C16020" s="270"/>
      <c r="D16020" s="272"/>
      <c r="E16020" s="247"/>
      <c r="F16020" s="273"/>
      <c r="G16020" s="661"/>
      <c r="H16020" s="662"/>
    </row>
    <row r="16021" spans="1:8" s="240" customFormat="1">
      <c r="A16021" s="270"/>
      <c r="B16021" s="271"/>
      <c r="C16021" s="270"/>
      <c r="D16021" s="272"/>
      <c r="E16021" s="247"/>
      <c r="F16021" s="273"/>
      <c r="G16021" s="661"/>
      <c r="H16021" s="662"/>
    </row>
    <row r="16022" spans="1:8" s="240" customFormat="1">
      <c r="A16022" s="270"/>
      <c r="B16022" s="271"/>
      <c r="C16022" s="270"/>
      <c r="D16022" s="272"/>
      <c r="E16022" s="247"/>
      <c r="F16022" s="273"/>
      <c r="G16022" s="661"/>
      <c r="H16022" s="662"/>
    </row>
    <row r="16023" spans="1:8" s="240" customFormat="1">
      <c r="A16023" s="270"/>
      <c r="B16023" s="271"/>
      <c r="C16023" s="270"/>
      <c r="D16023" s="272"/>
      <c r="E16023" s="247"/>
      <c r="F16023" s="273"/>
      <c r="G16023" s="661"/>
      <c r="H16023" s="662"/>
    </row>
    <row r="16024" spans="1:8" s="240" customFormat="1">
      <c r="A16024" s="270"/>
      <c r="B16024" s="271"/>
      <c r="C16024" s="270"/>
      <c r="D16024" s="272"/>
      <c r="E16024" s="247"/>
      <c r="F16024" s="273"/>
      <c r="G16024" s="661"/>
      <c r="H16024" s="662"/>
    </row>
    <row r="16025" spans="1:8" s="240" customFormat="1">
      <c r="A16025" s="270"/>
      <c r="B16025" s="271"/>
      <c r="C16025" s="270"/>
      <c r="D16025" s="272"/>
      <c r="E16025" s="247"/>
      <c r="F16025" s="273"/>
      <c r="G16025" s="661"/>
      <c r="H16025" s="662"/>
    </row>
    <row r="16026" spans="1:8" s="240" customFormat="1">
      <c r="A16026" s="270"/>
      <c r="B16026" s="271"/>
      <c r="C16026" s="270"/>
      <c r="D16026" s="272"/>
      <c r="E16026" s="247"/>
      <c r="F16026" s="273"/>
      <c r="G16026" s="661"/>
      <c r="H16026" s="662"/>
    </row>
    <row r="16027" spans="1:8" s="240" customFormat="1">
      <c r="A16027" s="270"/>
      <c r="B16027" s="271"/>
      <c r="C16027" s="270"/>
      <c r="D16027" s="272"/>
      <c r="E16027" s="247"/>
      <c r="F16027" s="273"/>
      <c r="G16027" s="661"/>
      <c r="H16027" s="662"/>
    </row>
    <row r="16028" spans="1:8" s="240" customFormat="1">
      <c r="A16028" s="270"/>
      <c r="B16028" s="271"/>
      <c r="C16028" s="270"/>
      <c r="D16028" s="272"/>
      <c r="E16028" s="247"/>
      <c r="F16028" s="273"/>
      <c r="G16028" s="661"/>
      <c r="H16028" s="662"/>
    </row>
    <row r="16029" spans="1:8" s="240" customFormat="1">
      <c r="A16029" s="270"/>
      <c r="B16029" s="271"/>
      <c r="C16029" s="270"/>
      <c r="D16029" s="272"/>
      <c r="E16029" s="247"/>
      <c r="F16029" s="273"/>
      <c r="G16029" s="661"/>
      <c r="H16029" s="662"/>
    </row>
    <row r="16030" spans="1:8" s="240" customFormat="1">
      <c r="A16030" s="270"/>
      <c r="B16030" s="271"/>
      <c r="C16030" s="270"/>
      <c r="D16030" s="272"/>
      <c r="E16030" s="247"/>
      <c r="F16030" s="273"/>
      <c r="G16030" s="661"/>
      <c r="H16030" s="662"/>
    </row>
    <row r="16031" spans="1:8" s="240" customFormat="1">
      <c r="A16031" s="270"/>
      <c r="B16031" s="271"/>
      <c r="C16031" s="270"/>
      <c r="D16031" s="272"/>
      <c r="E16031" s="247"/>
      <c r="F16031" s="273"/>
      <c r="G16031" s="661"/>
      <c r="H16031" s="662"/>
    </row>
    <row r="16032" spans="1:8" s="240" customFormat="1">
      <c r="A16032" s="270"/>
      <c r="B16032" s="271"/>
      <c r="C16032" s="270"/>
      <c r="D16032" s="272"/>
      <c r="E16032" s="247"/>
      <c r="F16032" s="273"/>
      <c r="G16032" s="661"/>
      <c r="H16032" s="662"/>
    </row>
    <row r="16033" spans="1:8" s="240" customFormat="1">
      <c r="A16033" s="270"/>
      <c r="B16033" s="271"/>
      <c r="C16033" s="270"/>
      <c r="D16033" s="272"/>
      <c r="E16033" s="247"/>
      <c r="F16033" s="273"/>
      <c r="G16033" s="661"/>
      <c r="H16033" s="662"/>
    </row>
    <row r="16034" spans="1:8" s="240" customFormat="1">
      <c r="A16034" s="270"/>
      <c r="B16034" s="271"/>
      <c r="C16034" s="270"/>
      <c r="D16034" s="272"/>
      <c r="E16034" s="247"/>
      <c r="F16034" s="273"/>
      <c r="G16034" s="661"/>
      <c r="H16034" s="662"/>
    </row>
    <row r="16035" spans="1:8" s="240" customFormat="1">
      <c r="A16035" s="270"/>
      <c r="B16035" s="271"/>
      <c r="C16035" s="270"/>
      <c r="D16035" s="272"/>
      <c r="E16035" s="247"/>
      <c r="F16035" s="273"/>
      <c r="G16035" s="661"/>
      <c r="H16035" s="662"/>
    </row>
    <row r="16036" spans="1:8" s="240" customFormat="1">
      <c r="A16036" s="270"/>
      <c r="B16036" s="271"/>
      <c r="C16036" s="270"/>
      <c r="D16036" s="272"/>
      <c r="E16036" s="247"/>
      <c r="F16036" s="273"/>
      <c r="G16036" s="661"/>
      <c r="H16036" s="662"/>
    </row>
    <row r="16037" spans="1:8" s="240" customFormat="1">
      <c r="A16037" s="270"/>
      <c r="B16037" s="271"/>
      <c r="C16037" s="270"/>
      <c r="D16037" s="272"/>
      <c r="E16037" s="247"/>
      <c r="F16037" s="273"/>
      <c r="G16037" s="661"/>
      <c r="H16037" s="662"/>
    </row>
    <row r="16038" spans="1:8" s="240" customFormat="1">
      <c r="A16038" s="270"/>
      <c r="B16038" s="271"/>
      <c r="C16038" s="270"/>
      <c r="D16038" s="272"/>
      <c r="E16038" s="247"/>
      <c r="F16038" s="273"/>
      <c r="G16038" s="661"/>
      <c r="H16038" s="662"/>
    </row>
    <row r="16039" spans="1:8" s="240" customFormat="1">
      <c r="A16039" s="270"/>
      <c r="B16039" s="271"/>
      <c r="C16039" s="270"/>
      <c r="D16039" s="272"/>
      <c r="E16039" s="247"/>
      <c r="F16039" s="273"/>
      <c r="G16039" s="661"/>
      <c r="H16039" s="662"/>
    </row>
    <row r="16040" spans="1:8" s="240" customFormat="1">
      <c r="A16040" s="270"/>
      <c r="B16040" s="271"/>
      <c r="C16040" s="270"/>
      <c r="D16040" s="272"/>
      <c r="E16040" s="247"/>
      <c r="F16040" s="273"/>
      <c r="G16040" s="661"/>
      <c r="H16040" s="662"/>
    </row>
    <row r="16041" spans="1:8" s="240" customFormat="1">
      <c r="A16041" s="270"/>
      <c r="B16041" s="271"/>
      <c r="C16041" s="270"/>
      <c r="D16041" s="272"/>
      <c r="E16041" s="247"/>
      <c r="F16041" s="273"/>
      <c r="G16041" s="661"/>
      <c r="H16041" s="662"/>
    </row>
    <row r="16042" spans="1:8" s="240" customFormat="1">
      <c r="A16042" s="270"/>
      <c r="B16042" s="271"/>
      <c r="C16042" s="270"/>
      <c r="D16042" s="272"/>
      <c r="E16042" s="247"/>
      <c r="F16042" s="273"/>
      <c r="G16042" s="661"/>
      <c r="H16042" s="662"/>
    </row>
    <row r="16043" spans="1:8" s="240" customFormat="1">
      <c r="A16043" s="270"/>
      <c r="B16043" s="271"/>
      <c r="C16043" s="270"/>
      <c r="D16043" s="272"/>
      <c r="E16043" s="247"/>
      <c r="F16043" s="273"/>
      <c r="G16043" s="661"/>
      <c r="H16043" s="662"/>
    </row>
    <row r="16044" spans="1:8" s="240" customFormat="1">
      <c r="A16044" s="270"/>
      <c r="B16044" s="271"/>
      <c r="C16044" s="270"/>
      <c r="D16044" s="272"/>
      <c r="E16044" s="247"/>
      <c r="F16044" s="273"/>
      <c r="G16044" s="661"/>
      <c r="H16044" s="662"/>
    </row>
    <row r="16045" spans="1:8" s="240" customFormat="1">
      <c r="A16045" s="270"/>
      <c r="B16045" s="271"/>
      <c r="C16045" s="270"/>
      <c r="D16045" s="272"/>
      <c r="E16045" s="247"/>
      <c r="F16045" s="273"/>
      <c r="G16045" s="661"/>
      <c r="H16045" s="662"/>
    </row>
    <row r="16046" spans="1:8" s="240" customFormat="1">
      <c r="A16046" s="270"/>
      <c r="B16046" s="271"/>
      <c r="C16046" s="270"/>
      <c r="D16046" s="272"/>
      <c r="E16046" s="247"/>
      <c r="F16046" s="273"/>
      <c r="G16046" s="661"/>
      <c r="H16046" s="662"/>
    </row>
    <row r="16047" spans="1:8" s="240" customFormat="1">
      <c r="A16047" s="270"/>
      <c r="B16047" s="271"/>
      <c r="C16047" s="270"/>
      <c r="D16047" s="272"/>
      <c r="E16047" s="247"/>
      <c r="F16047" s="273"/>
      <c r="G16047" s="661"/>
      <c r="H16047" s="662"/>
    </row>
    <row r="16048" spans="1:8" s="240" customFormat="1">
      <c r="A16048" s="270"/>
      <c r="B16048" s="271"/>
      <c r="C16048" s="270"/>
      <c r="D16048" s="272"/>
      <c r="E16048" s="247"/>
      <c r="F16048" s="273"/>
      <c r="G16048" s="661"/>
      <c r="H16048" s="662"/>
    </row>
    <row r="16049" spans="1:8" s="240" customFormat="1">
      <c r="A16049" s="270"/>
      <c r="B16049" s="271"/>
      <c r="C16049" s="270"/>
      <c r="D16049" s="272"/>
      <c r="E16049" s="247"/>
      <c r="F16049" s="273"/>
      <c r="G16049" s="661"/>
      <c r="H16049" s="662"/>
    </row>
    <row r="16050" spans="1:8" s="240" customFormat="1">
      <c r="A16050" s="270"/>
      <c r="B16050" s="271"/>
      <c r="C16050" s="270"/>
      <c r="D16050" s="272"/>
      <c r="E16050" s="247"/>
      <c r="F16050" s="273"/>
      <c r="G16050" s="661"/>
      <c r="H16050" s="662"/>
    </row>
    <row r="16051" spans="1:8" s="240" customFormat="1">
      <c r="A16051" s="270"/>
      <c r="B16051" s="271"/>
      <c r="C16051" s="270"/>
      <c r="D16051" s="272"/>
      <c r="E16051" s="247"/>
      <c r="F16051" s="273"/>
      <c r="G16051" s="661"/>
      <c r="H16051" s="662"/>
    </row>
    <row r="16052" spans="1:8" s="240" customFormat="1">
      <c r="A16052" s="270"/>
      <c r="B16052" s="271"/>
      <c r="C16052" s="270"/>
      <c r="D16052" s="272"/>
      <c r="E16052" s="247"/>
      <c r="F16052" s="273"/>
      <c r="G16052" s="661"/>
      <c r="H16052" s="662"/>
    </row>
    <row r="16053" spans="1:8" s="240" customFormat="1">
      <c r="A16053" s="270"/>
      <c r="B16053" s="271"/>
      <c r="C16053" s="270"/>
      <c r="D16053" s="272"/>
      <c r="E16053" s="247"/>
      <c r="F16053" s="273"/>
      <c r="G16053" s="661"/>
      <c r="H16053" s="662"/>
    </row>
    <row r="16054" spans="1:8" s="240" customFormat="1">
      <c r="A16054" s="270"/>
      <c r="B16054" s="271"/>
      <c r="C16054" s="270"/>
      <c r="D16054" s="272"/>
      <c r="E16054" s="247"/>
      <c r="F16054" s="273"/>
      <c r="G16054" s="661"/>
      <c r="H16054" s="662"/>
    </row>
    <row r="16055" spans="1:8" s="240" customFormat="1">
      <c r="A16055" s="270"/>
      <c r="B16055" s="271"/>
      <c r="C16055" s="270"/>
      <c r="D16055" s="272"/>
      <c r="E16055" s="247"/>
      <c r="F16055" s="273"/>
      <c r="G16055" s="661"/>
      <c r="H16055" s="662"/>
    </row>
    <row r="16056" spans="1:8" s="240" customFormat="1">
      <c r="A16056" s="270"/>
      <c r="B16056" s="271"/>
      <c r="C16056" s="270"/>
      <c r="D16056" s="272"/>
      <c r="E16056" s="247"/>
      <c r="F16056" s="273"/>
      <c r="G16056" s="661"/>
      <c r="H16056" s="662"/>
    </row>
    <row r="16057" spans="1:8" s="240" customFormat="1">
      <c r="A16057" s="270"/>
      <c r="B16057" s="271"/>
      <c r="C16057" s="270"/>
      <c r="D16057" s="272"/>
      <c r="E16057" s="247"/>
      <c r="F16057" s="273"/>
      <c r="G16057" s="661"/>
      <c r="H16057" s="662"/>
    </row>
    <row r="16058" spans="1:8" s="240" customFormat="1">
      <c r="A16058" s="270"/>
      <c r="B16058" s="271"/>
      <c r="C16058" s="270"/>
      <c r="D16058" s="272"/>
      <c r="E16058" s="247"/>
      <c r="F16058" s="273"/>
      <c r="G16058" s="661"/>
      <c r="H16058" s="662"/>
    </row>
    <row r="16059" spans="1:8" s="240" customFormat="1">
      <c r="A16059" s="270"/>
      <c r="B16059" s="271"/>
      <c r="C16059" s="270"/>
      <c r="D16059" s="272"/>
      <c r="E16059" s="247"/>
      <c r="F16059" s="273"/>
      <c r="G16059" s="661"/>
      <c r="H16059" s="662"/>
    </row>
    <row r="16060" spans="1:8" s="240" customFormat="1">
      <c r="A16060" s="270"/>
      <c r="B16060" s="271"/>
      <c r="C16060" s="270"/>
      <c r="D16060" s="272"/>
      <c r="E16060" s="247"/>
      <c r="F16060" s="273"/>
      <c r="G16060" s="661"/>
      <c r="H16060" s="662"/>
    </row>
    <row r="16061" spans="1:8" s="240" customFormat="1">
      <c r="A16061" s="270"/>
      <c r="B16061" s="271"/>
      <c r="C16061" s="270"/>
      <c r="D16061" s="272"/>
      <c r="E16061" s="247"/>
      <c r="F16061" s="273"/>
      <c r="G16061" s="661"/>
      <c r="H16061" s="662"/>
    </row>
    <row r="16062" spans="1:8" s="240" customFormat="1">
      <c r="A16062" s="270"/>
      <c r="B16062" s="271"/>
      <c r="C16062" s="270"/>
      <c r="D16062" s="272"/>
      <c r="E16062" s="247"/>
      <c r="F16062" s="273"/>
      <c r="G16062" s="661"/>
      <c r="H16062" s="662"/>
    </row>
    <row r="16063" spans="1:8" s="240" customFormat="1">
      <c r="A16063" s="270"/>
      <c r="B16063" s="271"/>
      <c r="C16063" s="270"/>
      <c r="D16063" s="272"/>
      <c r="E16063" s="247"/>
      <c r="F16063" s="273"/>
      <c r="G16063" s="661"/>
      <c r="H16063" s="662"/>
    </row>
    <row r="16064" spans="1:8" s="240" customFormat="1">
      <c r="A16064" s="270"/>
      <c r="B16064" s="271"/>
      <c r="C16064" s="270"/>
      <c r="D16064" s="272"/>
      <c r="E16064" s="247"/>
      <c r="F16064" s="273"/>
      <c r="G16064" s="661"/>
      <c r="H16064" s="662"/>
    </row>
    <row r="16065" spans="1:8" s="240" customFormat="1">
      <c r="A16065" s="270"/>
      <c r="B16065" s="271"/>
      <c r="C16065" s="270"/>
      <c r="D16065" s="272"/>
      <c r="E16065" s="247"/>
      <c r="F16065" s="273"/>
      <c r="G16065" s="661"/>
      <c r="H16065" s="662"/>
    </row>
    <row r="16066" spans="1:8" s="240" customFormat="1">
      <c r="A16066" s="270"/>
      <c r="B16066" s="271"/>
      <c r="C16066" s="270"/>
      <c r="D16066" s="272"/>
      <c r="E16066" s="247"/>
      <c r="F16066" s="273"/>
      <c r="G16066" s="661"/>
      <c r="H16066" s="662"/>
    </row>
    <row r="16067" spans="1:8" s="240" customFormat="1">
      <c r="A16067" s="270"/>
      <c r="B16067" s="271"/>
      <c r="C16067" s="270"/>
      <c r="D16067" s="272"/>
      <c r="E16067" s="247"/>
      <c r="F16067" s="273"/>
      <c r="G16067" s="661"/>
      <c r="H16067" s="662"/>
    </row>
    <row r="16068" spans="1:8" s="240" customFormat="1">
      <c r="A16068" s="270"/>
      <c r="B16068" s="271"/>
      <c r="C16068" s="270"/>
      <c r="D16068" s="272"/>
      <c r="E16068" s="247"/>
      <c r="F16068" s="273"/>
      <c r="G16068" s="661"/>
      <c r="H16068" s="662"/>
    </row>
    <row r="16069" spans="1:8" s="240" customFormat="1">
      <c r="A16069" s="270"/>
      <c r="B16069" s="271"/>
      <c r="C16069" s="270"/>
      <c r="D16069" s="272"/>
      <c r="E16069" s="247"/>
      <c r="F16069" s="273"/>
      <c r="G16069" s="661"/>
      <c r="H16069" s="662"/>
    </row>
    <row r="16070" spans="1:8" s="240" customFormat="1">
      <c r="A16070" s="270"/>
      <c r="B16070" s="271"/>
      <c r="C16070" s="270"/>
      <c r="D16070" s="272"/>
      <c r="E16070" s="247"/>
      <c r="F16070" s="273"/>
      <c r="G16070" s="661"/>
      <c r="H16070" s="662"/>
    </row>
    <row r="16071" spans="1:8" s="240" customFormat="1">
      <c r="A16071" s="270"/>
      <c r="B16071" s="271"/>
      <c r="C16071" s="270"/>
      <c r="D16071" s="272"/>
      <c r="E16071" s="247"/>
      <c r="F16071" s="273"/>
      <c r="G16071" s="661"/>
      <c r="H16071" s="662"/>
    </row>
    <row r="16072" spans="1:8" s="240" customFormat="1">
      <c r="A16072" s="270"/>
      <c r="B16072" s="271"/>
      <c r="C16072" s="270"/>
      <c r="D16072" s="272"/>
      <c r="E16072" s="247"/>
      <c r="F16072" s="273"/>
      <c r="G16072" s="661"/>
      <c r="H16072" s="662"/>
    </row>
    <row r="16073" spans="1:8" s="240" customFormat="1">
      <c r="A16073" s="270"/>
      <c r="B16073" s="271"/>
      <c r="C16073" s="270"/>
      <c r="D16073" s="272"/>
      <c r="E16073" s="247"/>
      <c r="F16073" s="273"/>
      <c r="G16073" s="661"/>
      <c r="H16073" s="662"/>
    </row>
    <row r="16074" spans="1:8" s="240" customFormat="1">
      <c r="A16074" s="270"/>
      <c r="B16074" s="271"/>
      <c r="C16074" s="270"/>
      <c r="D16074" s="272"/>
      <c r="E16074" s="247"/>
      <c r="F16074" s="273"/>
      <c r="G16074" s="661"/>
      <c r="H16074" s="662"/>
    </row>
    <row r="16075" spans="1:8" s="240" customFormat="1">
      <c r="A16075" s="270"/>
      <c r="B16075" s="271"/>
      <c r="C16075" s="270"/>
      <c r="D16075" s="272"/>
      <c r="E16075" s="247"/>
      <c r="F16075" s="273"/>
      <c r="G16075" s="661"/>
      <c r="H16075" s="662"/>
    </row>
    <row r="16076" spans="1:8" s="240" customFormat="1">
      <c r="A16076" s="270"/>
      <c r="B16076" s="271"/>
      <c r="C16076" s="270"/>
      <c r="D16076" s="272"/>
      <c r="E16076" s="247"/>
      <c r="F16076" s="273"/>
      <c r="G16076" s="661"/>
      <c r="H16076" s="662"/>
    </row>
    <row r="16077" spans="1:8" s="240" customFormat="1">
      <c r="A16077" s="270"/>
      <c r="B16077" s="271"/>
      <c r="C16077" s="270"/>
      <c r="D16077" s="272"/>
      <c r="E16077" s="247"/>
      <c r="F16077" s="273"/>
      <c r="G16077" s="661"/>
      <c r="H16077" s="662"/>
    </row>
    <row r="16078" spans="1:8" s="240" customFormat="1">
      <c r="A16078" s="270"/>
      <c r="B16078" s="271"/>
      <c r="C16078" s="270"/>
      <c r="D16078" s="272"/>
      <c r="E16078" s="247"/>
      <c r="F16078" s="273"/>
      <c r="G16078" s="661"/>
      <c r="H16078" s="662"/>
    </row>
    <row r="16079" spans="1:8" s="240" customFormat="1">
      <c r="A16079" s="270"/>
      <c r="B16079" s="271"/>
      <c r="C16079" s="270"/>
      <c r="D16079" s="272"/>
      <c r="E16079" s="247"/>
      <c r="F16079" s="273"/>
      <c r="G16079" s="661"/>
      <c r="H16079" s="662"/>
    </row>
    <row r="16080" spans="1:8" s="240" customFormat="1">
      <c r="A16080" s="270"/>
      <c r="B16080" s="271"/>
      <c r="C16080" s="270"/>
      <c r="D16080" s="272"/>
      <c r="E16080" s="247"/>
      <c r="F16080" s="273"/>
      <c r="G16080" s="661"/>
      <c r="H16080" s="662"/>
    </row>
    <row r="16081" spans="1:8" s="240" customFormat="1">
      <c r="A16081" s="270"/>
      <c r="B16081" s="271"/>
      <c r="C16081" s="270"/>
      <c r="D16081" s="272"/>
      <c r="E16081" s="247"/>
      <c r="F16081" s="273"/>
      <c r="G16081" s="661"/>
      <c r="H16081" s="662"/>
    </row>
    <row r="16082" spans="1:8" s="240" customFormat="1">
      <c r="A16082" s="270"/>
      <c r="B16082" s="271"/>
      <c r="C16082" s="270"/>
      <c r="D16082" s="272"/>
      <c r="E16082" s="247"/>
      <c r="F16082" s="273"/>
      <c r="G16082" s="661"/>
      <c r="H16082" s="662"/>
    </row>
    <row r="16083" spans="1:8" s="240" customFormat="1">
      <c r="A16083" s="270"/>
      <c r="B16083" s="271"/>
      <c r="C16083" s="270"/>
      <c r="D16083" s="272"/>
      <c r="E16083" s="247"/>
      <c r="F16083" s="273"/>
      <c r="G16083" s="661"/>
      <c r="H16083" s="662"/>
    </row>
    <row r="16084" spans="1:8" s="240" customFormat="1">
      <c r="A16084" s="270"/>
      <c r="B16084" s="271"/>
      <c r="C16084" s="270"/>
      <c r="D16084" s="272"/>
      <c r="E16084" s="247"/>
      <c r="F16084" s="273"/>
      <c r="G16084" s="661"/>
      <c r="H16084" s="662"/>
    </row>
    <row r="16085" spans="1:8" s="240" customFormat="1">
      <c r="A16085" s="270"/>
      <c r="B16085" s="271"/>
      <c r="C16085" s="270"/>
      <c r="D16085" s="272"/>
      <c r="E16085" s="247"/>
      <c r="F16085" s="273"/>
      <c r="G16085" s="661"/>
      <c r="H16085" s="662"/>
    </row>
    <row r="16086" spans="1:8" s="240" customFormat="1">
      <c r="A16086" s="270"/>
      <c r="B16086" s="271"/>
      <c r="C16086" s="270"/>
      <c r="D16086" s="272"/>
      <c r="E16086" s="247"/>
      <c r="F16086" s="273"/>
      <c r="G16086" s="661"/>
      <c r="H16086" s="662"/>
    </row>
    <row r="16087" spans="1:8" s="240" customFormat="1">
      <c r="A16087" s="270"/>
      <c r="B16087" s="271"/>
      <c r="C16087" s="270"/>
      <c r="D16087" s="272"/>
      <c r="E16087" s="247"/>
      <c r="F16087" s="273"/>
      <c r="G16087" s="661"/>
      <c r="H16087" s="662"/>
    </row>
    <row r="16088" spans="1:8" s="240" customFormat="1">
      <c r="A16088" s="270"/>
      <c r="B16088" s="271"/>
      <c r="C16088" s="270"/>
      <c r="D16088" s="272"/>
      <c r="E16088" s="247"/>
      <c r="F16088" s="273"/>
      <c r="G16088" s="661"/>
      <c r="H16088" s="662"/>
    </row>
    <row r="16089" spans="1:8" s="240" customFormat="1">
      <c r="A16089" s="270"/>
      <c r="B16089" s="271"/>
      <c r="C16089" s="270"/>
      <c r="D16089" s="272"/>
      <c r="E16089" s="247"/>
      <c r="F16089" s="273"/>
      <c r="G16089" s="661"/>
      <c r="H16089" s="662"/>
    </row>
    <row r="16090" spans="1:8" s="240" customFormat="1">
      <c r="A16090" s="270"/>
      <c r="B16090" s="271"/>
      <c r="C16090" s="270"/>
      <c r="D16090" s="272"/>
      <c r="E16090" s="247"/>
      <c r="F16090" s="273"/>
      <c r="G16090" s="661"/>
      <c r="H16090" s="662"/>
    </row>
    <row r="16091" spans="1:8" s="240" customFormat="1">
      <c r="A16091" s="270"/>
      <c r="B16091" s="271"/>
      <c r="C16091" s="270"/>
      <c r="D16091" s="272"/>
      <c r="E16091" s="247"/>
      <c r="F16091" s="273"/>
      <c r="G16091" s="661"/>
      <c r="H16091" s="662"/>
    </row>
    <row r="16092" spans="1:8" s="240" customFormat="1">
      <c r="A16092" s="270"/>
      <c r="B16092" s="271"/>
      <c r="C16092" s="270"/>
      <c r="D16092" s="272"/>
      <c r="E16092" s="247"/>
      <c r="F16092" s="273"/>
      <c r="G16092" s="661"/>
      <c r="H16092" s="662"/>
    </row>
    <row r="16093" spans="1:8" s="240" customFormat="1">
      <c r="A16093" s="270"/>
      <c r="B16093" s="271"/>
      <c r="C16093" s="270"/>
      <c r="D16093" s="272"/>
      <c r="E16093" s="247"/>
      <c r="F16093" s="273"/>
      <c r="G16093" s="661"/>
      <c r="H16093" s="662"/>
    </row>
    <row r="16094" spans="1:8" s="240" customFormat="1">
      <c r="A16094" s="270"/>
      <c r="B16094" s="271"/>
      <c r="C16094" s="270"/>
      <c r="D16094" s="272"/>
      <c r="E16094" s="247"/>
      <c r="F16094" s="273"/>
      <c r="G16094" s="661"/>
      <c r="H16094" s="662"/>
    </row>
    <row r="16095" spans="1:8" s="240" customFormat="1">
      <c r="A16095" s="270"/>
      <c r="B16095" s="271"/>
      <c r="C16095" s="270"/>
      <c r="D16095" s="272"/>
      <c r="E16095" s="247"/>
      <c r="F16095" s="273"/>
      <c r="G16095" s="661"/>
      <c r="H16095" s="662"/>
    </row>
    <row r="16096" spans="1:8" s="240" customFormat="1">
      <c r="A16096" s="270"/>
      <c r="B16096" s="271"/>
      <c r="C16096" s="270"/>
      <c r="D16096" s="272"/>
      <c r="E16096" s="247"/>
      <c r="F16096" s="273"/>
      <c r="G16096" s="661"/>
      <c r="H16096" s="662"/>
    </row>
    <row r="16097" spans="1:8" s="240" customFormat="1">
      <c r="A16097" s="270"/>
      <c r="B16097" s="271"/>
      <c r="C16097" s="270"/>
      <c r="D16097" s="272"/>
      <c r="E16097" s="247"/>
      <c r="F16097" s="273"/>
      <c r="G16097" s="661"/>
      <c r="H16097" s="662"/>
    </row>
    <row r="16098" spans="1:8" s="240" customFormat="1">
      <c r="A16098" s="270"/>
      <c r="B16098" s="271"/>
      <c r="C16098" s="270"/>
      <c r="D16098" s="272"/>
      <c r="E16098" s="247"/>
      <c r="F16098" s="273"/>
      <c r="G16098" s="661"/>
      <c r="H16098" s="662"/>
    </row>
    <row r="16099" spans="1:8" s="240" customFormat="1">
      <c r="A16099" s="270"/>
      <c r="B16099" s="271"/>
      <c r="C16099" s="270"/>
      <c r="D16099" s="272"/>
      <c r="E16099" s="247"/>
      <c r="F16099" s="273"/>
      <c r="G16099" s="661"/>
      <c r="H16099" s="662"/>
    </row>
    <row r="16100" spans="1:8" s="240" customFormat="1">
      <c r="A16100" s="270"/>
      <c r="B16100" s="271"/>
      <c r="C16100" s="270"/>
      <c r="D16100" s="272"/>
      <c r="E16100" s="247"/>
      <c r="F16100" s="273"/>
      <c r="G16100" s="661"/>
      <c r="H16100" s="662"/>
    </row>
    <row r="16101" spans="1:8" s="240" customFormat="1">
      <c r="A16101" s="270"/>
      <c r="B16101" s="271"/>
      <c r="C16101" s="270"/>
      <c r="D16101" s="272"/>
      <c r="E16101" s="247"/>
      <c r="F16101" s="273"/>
      <c r="G16101" s="661"/>
      <c r="H16101" s="662"/>
    </row>
    <row r="16102" spans="1:8" s="240" customFormat="1">
      <c r="A16102" s="270"/>
      <c r="B16102" s="271"/>
      <c r="C16102" s="270"/>
      <c r="D16102" s="272"/>
      <c r="E16102" s="247"/>
      <c r="F16102" s="273"/>
      <c r="G16102" s="661"/>
      <c r="H16102" s="662"/>
    </row>
    <row r="16103" spans="1:8" s="240" customFormat="1">
      <c r="A16103" s="270"/>
      <c r="B16103" s="271"/>
      <c r="C16103" s="270"/>
      <c r="D16103" s="272"/>
      <c r="E16103" s="247"/>
      <c r="F16103" s="273"/>
      <c r="G16103" s="661"/>
      <c r="H16103" s="662"/>
    </row>
    <row r="16104" spans="1:8" s="240" customFormat="1">
      <c r="A16104" s="270"/>
      <c r="B16104" s="271"/>
      <c r="C16104" s="270"/>
      <c r="D16104" s="272"/>
      <c r="E16104" s="247"/>
      <c r="F16104" s="273"/>
      <c r="G16104" s="661"/>
      <c r="H16104" s="662"/>
    </row>
    <row r="16105" spans="1:8" s="240" customFormat="1">
      <c r="A16105" s="270"/>
      <c r="B16105" s="271"/>
      <c r="C16105" s="270"/>
      <c r="D16105" s="272"/>
      <c r="E16105" s="247"/>
      <c r="F16105" s="273"/>
      <c r="G16105" s="661"/>
      <c r="H16105" s="662"/>
    </row>
    <row r="16106" spans="1:8" s="240" customFormat="1">
      <c r="A16106" s="270"/>
      <c r="B16106" s="271"/>
      <c r="C16106" s="270"/>
      <c r="D16106" s="272"/>
      <c r="E16106" s="247"/>
      <c r="F16106" s="273"/>
      <c r="G16106" s="661"/>
      <c r="H16106" s="662"/>
    </row>
    <row r="16107" spans="1:8" s="240" customFormat="1">
      <c r="A16107" s="270"/>
      <c r="B16107" s="271"/>
      <c r="C16107" s="270"/>
      <c r="D16107" s="272"/>
      <c r="E16107" s="247"/>
      <c r="F16107" s="273"/>
      <c r="G16107" s="661"/>
      <c r="H16107" s="662"/>
    </row>
    <row r="16108" spans="1:8" s="240" customFormat="1">
      <c r="A16108" s="270"/>
      <c r="B16108" s="271"/>
      <c r="C16108" s="270"/>
      <c r="D16108" s="272"/>
      <c r="E16108" s="247"/>
      <c r="F16108" s="273"/>
      <c r="G16108" s="661"/>
      <c r="H16108" s="662"/>
    </row>
    <row r="16109" spans="1:8" s="240" customFormat="1">
      <c r="A16109" s="270"/>
      <c r="B16109" s="271"/>
      <c r="C16109" s="270"/>
      <c r="D16109" s="272"/>
      <c r="E16109" s="247"/>
      <c r="F16109" s="273"/>
      <c r="G16109" s="661"/>
      <c r="H16109" s="662"/>
    </row>
    <row r="16110" spans="1:8" s="240" customFormat="1">
      <c r="A16110" s="270"/>
      <c r="B16110" s="271"/>
      <c r="C16110" s="270"/>
      <c r="D16110" s="272"/>
      <c r="E16110" s="247"/>
      <c r="F16110" s="273"/>
      <c r="G16110" s="661"/>
      <c r="H16110" s="662"/>
    </row>
    <row r="16111" spans="1:8" s="240" customFormat="1">
      <c r="A16111" s="270"/>
      <c r="B16111" s="271"/>
      <c r="C16111" s="270"/>
      <c r="D16111" s="272"/>
      <c r="E16111" s="247"/>
      <c r="F16111" s="273"/>
      <c r="G16111" s="661"/>
      <c r="H16111" s="662"/>
    </row>
    <row r="16112" spans="1:8" s="240" customFormat="1">
      <c r="A16112" s="270"/>
      <c r="B16112" s="271"/>
      <c r="C16112" s="270"/>
      <c r="D16112" s="272"/>
      <c r="E16112" s="247"/>
      <c r="F16112" s="273"/>
      <c r="G16112" s="661"/>
      <c r="H16112" s="662"/>
    </row>
    <row r="16113" spans="1:8" s="240" customFormat="1">
      <c r="A16113" s="270"/>
      <c r="B16113" s="271"/>
      <c r="C16113" s="270"/>
      <c r="D16113" s="272"/>
      <c r="E16113" s="247"/>
      <c r="F16113" s="273"/>
      <c r="G16113" s="661"/>
      <c r="H16113" s="662"/>
    </row>
    <row r="16114" spans="1:8" s="240" customFormat="1">
      <c r="A16114" s="270"/>
      <c r="B16114" s="271"/>
      <c r="C16114" s="270"/>
      <c r="D16114" s="272"/>
      <c r="E16114" s="247"/>
      <c r="F16114" s="273"/>
      <c r="G16114" s="661"/>
      <c r="H16114" s="662"/>
    </row>
    <row r="16115" spans="1:8" s="240" customFormat="1">
      <c r="A16115" s="270"/>
      <c r="B16115" s="271"/>
      <c r="C16115" s="270"/>
      <c r="D16115" s="272"/>
      <c r="E16115" s="247"/>
      <c r="F16115" s="273"/>
      <c r="G16115" s="661"/>
      <c r="H16115" s="662"/>
    </row>
    <row r="16116" spans="1:8" s="240" customFormat="1">
      <c r="A16116" s="270"/>
      <c r="B16116" s="271"/>
      <c r="C16116" s="270"/>
      <c r="D16116" s="272"/>
      <c r="E16116" s="247"/>
      <c r="F16116" s="273"/>
      <c r="G16116" s="661"/>
      <c r="H16116" s="662"/>
    </row>
    <row r="16117" spans="1:8" s="240" customFormat="1">
      <c r="A16117" s="270"/>
      <c r="B16117" s="271"/>
      <c r="C16117" s="270"/>
      <c r="D16117" s="272"/>
      <c r="E16117" s="247"/>
      <c r="F16117" s="273"/>
      <c r="G16117" s="661"/>
      <c r="H16117" s="662"/>
    </row>
    <row r="16118" spans="1:8" s="240" customFormat="1">
      <c r="A16118" s="270"/>
      <c r="B16118" s="271"/>
      <c r="C16118" s="270"/>
      <c r="D16118" s="272"/>
      <c r="E16118" s="247"/>
      <c r="F16118" s="273"/>
      <c r="G16118" s="661"/>
      <c r="H16118" s="662"/>
    </row>
    <row r="16119" spans="1:8" s="240" customFormat="1">
      <c r="A16119" s="270"/>
      <c r="B16119" s="271"/>
      <c r="C16119" s="270"/>
      <c r="D16119" s="272"/>
      <c r="E16119" s="247"/>
      <c r="F16119" s="273"/>
      <c r="G16119" s="661"/>
      <c r="H16119" s="662"/>
    </row>
    <row r="16120" spans="1:8" s="240" customFormat="1">
      <c r="A16120" s="270"/>
      <c r="B16120" s="271"/>
      <c r="C16120" s="270"/>
      <c r="D16120" s="272"/>
      <c r="E16120" s="247"/>
      <c r="F16120" s="273"/>
      <c r="G16120" s="661"/>
      <c r="H16120" s="662"/>
    </row>
    <row r="16121" spans="1:8" s="240" customFormat="1">
      <c r="A16121" s="270"/>
      <c r="B16121" s="271"/>
      <c r="C16121" s="270"/>
      <c r="D16121" s="272"/>
      <c r="E16121" s="247"/>
      <c r="F16121" s="273"/>
      <c r="G16121" s="661"/>
      <c r="H16121" s="662"/>
    </row>
    <row r="16122" spans="1:8" s="240" customFormat="1">
      <c r="A16122" s="270"/>
      <c r="B16122" s="271"/>
      <c r="C16122" s="270"/>
      <c r="D16122" s="272"/>
      <c r="E16122" s="247"/>
      <c r="F16122" s="273"/>
      <c r="G16122" s="661"/>
      <c r="H16122" s="662"/>
    </row>
    <row r="16123" spans="1:8" s="240" customFormat="1">
      <c r="A16123" s="270"/>
      <c r="B16123" s="271"/>
      <c r="C16123" s="270"/>
      <c r="D16123" s="272"/>
      <c r="E16123" s="247"/>
      <c r="F16123" s="273"/>
      <c r="G16123" s="661"/>
      <c r="H16123" s="662"/>
    </row>
    <row r="16124" spans="1:8" s="240" customFormat="1">
      <c r="A16124" s="270"/>
      <c r="B16124" s="271"/>
      <c r="C16124" s="270"/>
      <c r="D16124" s="272"/>
      <c r="E16124" s="247"/>
      <c r="F16124" s="273"/>
      <c r="G16124" s="661"/>
      <c r="H16124" s="662"/>
    </row>
    <row r="16125" spans="1:8" s="240" customFormat="1">
      <c r="A16125" s="270"/>
      <c r="B16125" s="271"/>
      <c r="C16125" s="270"/>
      <c r="D16125" s="272"/>
      <c r="E16125" s="247"/>
      <c r="F16125" s="273"/>
      <c r="G16125" s="661"/>
      <c r="H16125" s="662"/>
    </row>
    <row r="16126" spans="1:8" s="240" customFormat="1">
      <c r="A16126" s="270"/>
      <c r="B16126" s="271"/>
      <c r="C16126" s="270"/>
      <c r="D16126" s="272"/>
      <c r="E16126" s="247"/>
      <c r="F16126" s="273"/>
      <c r="G16126" s="661"/>
      <c r="H16126" s="662"/>
    </row>
    <row r="16127" spans="1:8" s="240" customFormat="1">
      <c r="A16127" s="270"/>
      <c r="B16127" s="271"/>
      <c r="C16127" s="270"/>
      <c r="D16127" s="272"/>
      <c r="E16127" s="247"/>
      <c r="F16127" s="273"/>
      <c r="G16127" s="661"/>
      <c r="H16127" s="662"/>
    </row>
    <row r="16128" spans="1:8" s="240" customFormat="1">
      <c r="A16128" s="270"/>
      <c r="B16128" s="271"/>
      <c r="C16128" s="270"/>
      <c r="D16128" s="272"/>
      <c r="E16128" s="247"/>
      <c r="F16128" s="273"/>
      <c r="G16128" s="661"/>
      <c r="H16128" s="662"/>
    </row>
    <row r="16129" spans="1:8" s="240" customFormat="1">
      <c r="A16129" s="270"/>
      <c r="B16129" s="271"/>
      <c r="C16129" s="270"/>
      <c r="D16129" s="272"/>
      <c r="E16129" s="247"/>
      <c r="F16129" s="273"/>
      <c r="G16129" s="661"/>
      <c r="H16129" s="662"/>
    </row>
    <row r="16130" spans="1:8" s="240" customFormat="1">
      <c r="A16130" s="270"/>
      <c r="B16130" s="271"/>
      <c r="C16130" s="270"/>
      <c r="D16130" s="272"/>
      <c r="E16130" s="247"/>
      <c r="F16130" s="273"/>
      <c r="G16130" s="661"/>
      <c r="H16130" s="662"/>
    </row>
    <row r="16131" spans="1:8" s="240" customFormat="1">
      <c r="A16131" s="270"/>
      <c r="B16131" s="271"/>
      <c r="C16131" s="270"/>
      <c r="D16131" s="272"/>
      <c r="E16131" s="247"/>
      <c r="F16131" s="273"/>
      <c r="G16131" s="661"/>
      <c r="H16131" s="662"/>
    </row>
    <row r="16132" spans="1:8" s="240" customFormat="1">
      <c r="A16132" s="270"/>
      <c r="B16132" s="271"/>
      <c r="C16132" s="270"/>
      <c r="D16132" s="272"/>
      <c r="E16132" s="247"/>
      <c r="F16132" s="273"/>
      <c r="G16132" s="661"/>
      <c r="H16132" s="662"/>
    </row>
    <row r="16133" spans="1:8" s="240" customFormat="1">
      <c r="A16133" s="270"/>
      <c r="B16133" s="271"/>
      <c r="C16133" s="270"/>
      <c r="D16133" s="272"/>
      <c r="E16133" s="247"/>
      <c r="F16133" s="273"/>
      <c r="G16133" s="661"/>
      <c r="H16133" s="662"/>
    </row>
    <row r="16134" spans="1:8" s="240" customFormat="1">
      <c r="A16134" s="270"/>
      <c r="B16134" s="271"/>
      <c r="C16134" s="270"/>
      <c r="D16134" s="272"/>
      <c r="E16134" s="247"/>
      <c r="F16134" s="273"/>
      <c r="G16134" s="661"/>
      <c r="H16134" s="662"/>
    </row>
    <row r="16135" spans="1:8" s="240" customFormat="1">
      <c r="A16135" s="270"/>
      <c r="B16135" s="271"/>
      <c r="C16135" s="270"/>
      <c r="D16135" s="272"/>
      <c r="E16135" s="247"/>
      <c r="F16135" s="273"/>
      <c r="G16135" s="661"/>
      <c r="H16135" s="662"/>
    </row>
    <row r="16136" spans="1:8" s="240" customFormat="1">
      <c r="A16136" s="270"/>
      <c r="B16136" s="271"/>
      <c r="C16136" s="270"/>
      <c r="D16136" s="272"/>
      <c r="E16136" s="247"/>
      <c r="F16136" s="273"/>
      <c r="G16136" s="661"/>
      <c r="H16136" s="662"/>
    </row>
    <row r="16137" spans="1:8" s="240" customFormat="1">
      <c r="A16137" s="270"/>
      <c r="B16137" s="271"/>
      <c r="C16137" s="270"/>
      <c r="D16137" s="272"/>
      <c r="E16137" s="247"/>
      <c r="F16137" s="273"/>
      <c r="G16137" s="661"/>
      <c r="H16137" s="662"/>
    </row>
    <row r="16138" spans="1:8" s="240" customFormat="1">
      <c r="A16138" s="270"/>
      <c r="B16138" s="271"/>
      <c r="C16138" s="270"/>
      <c r="D16138" s="272"/>
      <c r="E16138" s="247"/>
      <c r="F16138" s="273"/>
      <c r="G16138" s="661"/>
      <c r="H16138" s="662"/>
    </row>
    <row r="16139" spans="1:8" s="240" customFormat="1">
      <c r="A16139" s="270"/>
      <c r="B16139" s="271"/>
      <c r="C16139" s="270"/>
      <c r="D16139" s="272"/>
      <c r="E16139" s="247"/>
      <c r="F16139" s="273"/>
      <c r="G16139" s="661"/>
      <c r="H16139" s="662"/>
    </row>
    <row r="16140" spans="1:8" s="240" customFormat="1">
      <c r="A16140" s="270"/>
      <c r="B16140" s="271"/>
      <c r="C16140" s="270"/>
      <c r="D16140" s="272"/>
      <c r="E16140" s="247"/>
      <c r="F16140" s="273"/>
      <c r="G16140" s="661"/>
      <c r="H16140" s="662"/>
    </row>
    <row r="16141" spans="1:8" s="240" customFormat="1">
      <c r="A16141" s="270"/>
      <c r="B16141" s="271"/>
      <c r="C16141" s="270"/>
      <c r="D16141" s="272"/>
      <c r="E16141" s="247"/>
      <c r="F16141" s="273"/>
      <c r="G16141" s="661"/>
      <c r="H16141" s="662"/>
    </row>
    <row r="16142" spans="1:8" s="240" customFormat="1">
      <c r="A16142" s="270"/>
      <c r="B16142" s="271"/>
      <c r="C16142" s="270"/>
      <c r="D16142" s="272"/>
      <c r="E16142" s="247"/>
      <c r="F16142" s="273"/>
      <c r="G16142" s="661"/>
      <c r="H16142" s="662"/>
    </row>
    <row r="16143" spans="1:8" s="240" customFormat="1">
      <c r="A16143" s="270"/>
      <c r="B16143" s="271"/>
      <c r="C16143" s="270"/>
      <c r="D16143" s="272"/>
      <c r="E16143" s="247"/>
      <c r="F16143" s="273"/>
      <c r="G16143" s="661"/>
      <c r="H16143" s="662"/>
    </row>
    <row r="16144" spans="1:8" s="240" customFormat="1">
      <c r="A16144" s="270"/>
      <c r="B16144" s="271"/>
      <c r="C16144" s="270"/>
      <c r="D16144" s="272"/>
      <c r="E16144" s="247"/>
      <c r="F16144" s="273"/>
      <c r="G16144" s="661"/>
      <c r="H16144" s="662"/>
    </row>
    <row r="16145" spans="1:8" s="240" customFormat="1">
      <c r="A16145" s="270"/>
      <c r="B16145" s="271"/>
      <c r="C16145" s="270"/>
      <c r="D16145" s="272"/>
      <c r="E16145" s="247"/>
      <c r="F16145" s="273"/>
      <c r="G16145" s="661"/>
      <c r="H16145" s="662"/>
    </row>
    <row r="16146" spans="1:8" s="240" customFormat="1">
      <c r="A16146" s="270"/>
      <c r="B16146" s="271"/>
      <c r="C16146" s="270"/>
      <c r="D16146" s="272"/>
      <c r="E16146" s="247"/>
      <c r="F16146" s="273"/>
      <c r="G16146" s="661"/>
      <c r="H16146" s="662"/>
    </row>
    <row r="16147" spans="1:8" s="240" customFormat="1">
      <c r="A16147" s="270"/>
      <c r="B16147" s="271"/>
      <c r="C16147" s="270"/>
      <c r="D16147" s="272"/>
      <c r="E16147" s="247"/>
      <c r="F16147" s="273"/>
      <c r="G16147" s="661"/>
      <c r="H16147" s="662"/>
    </row>
    <row r="16148" spans="1:8" s="240" customFormat="1">
      <c r="A16148" s="270"/>
      <c r="B16148" s="271"/>
      <c r="C16148" s="270"/>
      <c r="D16148" s="272"/>
      <c r="E16148" s="247"/>
      <c r="F16148" s="273"/>
      <c r="G16148" s="661"/>
      <c r="H16148" s="662"/>
    </row>
    <row r="16149" spans="1:8" s="240" customFormat="1">
      <c r="A16149" s="270"/>
      <c r="B16149" s="271"/>
      <c r="C16149" s="270"/>
      <c r="D16149" s="272"/>
      <c r="E16149" s="247"/>
      <c r="F16149" s="273"/>
      <c r="G16149" s="661"/>
      <c r="H16149" s="662"/>
    </row>
    <row r="16150" spans="1:8" s="240" customFormat="1">
      <c r="A16150" s="270"/>
      <c r="B16150" s="271"/>
      <c r="C16150" s="270"/>
      <c r="D16150" s="272"/>
      <c r="E16150" s="247"/>
      <c r="F16150" s="273"/>
      <c r="G16150" s="661"/>
      <c r="H16150" s="662"/>
    </row>
    <row r="16151" spans="1:8" s="240" customFormat="1">
      <c r="A16151" s="270"/>
      <c r="B16151" s="271"/>
      <c r="C16151" s="270"/>
      <c r="D16151" s="272"/>
      <c r="E16151" s="247"/>
      <c r="F16151" s="273"/>
      <c r="G16151" s="661"/>
      <c r="H16151" s="662"/>
    </row>
    <row r="16152" spans="1:8" s="240" customFormat="1">
      <c r="A16152" s="270"/>
      <c r="B16152" s="271"/>
      <c r="C16152" s="270"/>
      <c r="D16152" s="272"/>
      <c r="E16152" s="247"/>
      <c r="F16152" s="273"/>
      <c r="G16152" s="661"/>
      <c r="H16152" s="662"/>
    </row>
    <row r="16153" spans="1:8" s="240" customFormat="1">
      <c r="A16153" s="270"/>
      <c r="B16153" s="271"/>
      <c r="C16153" s="270"/>
      <c r="D16153" s="272"/>
      <c r="E16153" s="247"/>
      <c r="F16153" s="273"/>
      <c r="G16153" s="661"/>
      <c r="H16153" s="662"/>
    </row>
    <row r="16154" spans="1:8" s="240" customFormat="1">
      <c r="A16154" s="270"/>
      <c r="B16154" s="271"/>
      <c r="C16154" s="270"/>
      <c r="D16154" s="272"/>
      <c r="E16154" s="247"/>
      <c r="F16154" s="273"/>
      <c r="G16154" s="661"/>
      <c r="H16154" s="662"/>
    </row>
    <row r="16155" spans="1:8" s="240" customFormat="1">
      <c r="A16155" s="270"/>
      <c r="B16155" s="271"/>
      <c r="C16155" s="270"/>
      <c r="D16155" s="272"/>
      <c r="E16155" s="247"/>
      <c r="F16155" s="273"/>
      <c r="G16155" s="661"/>
      <c r="H16155" s="662"/>
    </row>
    <row r="16156" spans="1:8" s="240" customFormat="1">
      <c r="A16156" s="270"/>
      <c r="B16156" s="271"/>
      <c r="C16156" s="270"/>
      <c r="D16156" s="272"/>
      <c r="E16156" s="247"/>
      <c r="F16156" s="273"/>
      <c r="G16156" s="661"/>
      <c r="H16156" s="662"/>
    </row>
    <row r="16157" spans="1:8" s="240" customFormat="1">
      <c r="A16157" s="270"/>
      <c r="B16157" s="271"/>
      <c r="C16157" s="270"/>
      <c r="D16157" s="272"/>
      <c r="E16157" s="247"/>
      <c r="F16157" s="273"/>
      <c r="G16157" s="661"/>
      <c r="H16157" s="662"/>
    </row>
    <row r="16158" spans="1:8" s="240" customFormat="1">
      <c r="A16158" s="270"/>
      <c r="B16158" s="271"/>
      <c r="C16158" s="270"/>
      <c r="D16158" s="272"/>
      <c r="E16158" s="247"/>
      <c r="F16158" s="273"/>
      <c r="G16158" s="661"/>
      <c r="H16158" s="662"/>
    </row>
    <row r="16159" spans="1:8" s="240" customFormat="1">
      <c r="A16159" s="270"/>
      <c r="B16159" s="271"/>
      <c r="C16159" s="270"/>
      <c r="D16159" s="272"/>
      <c r="E16159" s="247"/>
      <c r="F16159" s="273"/>
      <c r="G16159" s="661"/>
      <c r="H16159" s="662"/>
    </row>
    <row r="16160" spans="1:8" s="240" customFormat="1">
      <c r="A16160" s="270"/>
      <c r="B16160" s="271"/>
      <c r="C16160" s="270"/>
      <c r="D16160" s="272"/>
      <c r="E16160" s="247"/>
      <c r="F16160" s="273"/>
      <c r="G16160" s="661"/>
      <c r="H16160" s="662"/>
    </row>
    <row r="16161" spans="1:8" s="240" customFormat="1">
      <c r="A16161" s="270"/>
      <c r="B16161" s="271"/>
      <c r="C16161" s="270"/>
      <c r="D16161" s="272"/>
      <c r="E16161" s="247"/>
      <c r="F16161" s="273"/>
      <c r="G16161" s="661"/>
      <c r="H16161" s="662"/>
    </row>
    <row r="16162" spans="1:8" s="240" customFormat="1">
      <c r="A16162" s="270"/>
      <c r="B16162" s="271"/>
      <c r="C16162" s="270"/>
      <c r="D16162" s="272"/>
      <c r="E16162" s="247"/>
      <c r="F16162" s="273"/>
      <c r="G16162" s="661"/>
      <c r="H16162" s="662"/>
    </row>
    <row r="16163" spans="1:8" s="240" customFormat="1">
      <c r="A16163" s="270"/>
      <c r="B16163" s="271"/>
      <c r="C16163" s="270"/>
      <c r="D16163" s="272"/>
      <c r="E16163" s="247"/>
      <c r="F16163" s="273"/>
      <c r="G16163" s="661"/>
      <c r="H16163" s="662"/>
    </row>
    <row r="16164" spans="1:8" s="240" customFormat="1">
      <c r="A16164" s="270"/>
      <c r="B16164" s="271"/>
      <c r="C16164" s="270"/>
      <c r="D16164" s="272"/>
      <c r="E16164" s="247"/>
      <c r="F16164" s="273"/>
      <c r="G16164" s="661"/>
      <c r="H16164" s="662"/>
    </row>
    <row r="16165" spans="1:8" s="240" customFormat="1">
      <c r="A16165" s="270"/>
      <c r="B16165" s="271"/>
      <c r="C16165" s="270"/>
      <c r="D16165" s="272"/>
      <c r="E16165" s="247"/>
      <c r="F16165" s="273"/>
      <c r="G16165" s="661"/>
      <c r="H16165" s="662"/>
    </row>
    <row r="16166" spans="1:8" s="240" customFormat="1">
      <c r="A16166" s="270"/>
      <c r="B16166" s="271"/>
      <c r="C16166" s="270"/>
      <c r="D16166" s="272"/>
      <c r="E16166" s="247"/>
      <c r="F16166" s="273"/>
      <c r="G16166" s="661"/>
      <c r="H16166" s="662"/>
    </row>
    <row r="16167" spans="1:8" s="240" customFormat="1">
      <c r="A16167" s="270"/>
      <c r="B16167" s="271"/>
      <c r="C16167" s="270"/>
      <c r="D16167" s="272"/>
      <c r="E16167" s="247"/>
      <c r="F16167" s="273"/>
      <c r="G16167" s="661"/>
      <c r="H16167" s="662"/>
    </row>
    <row r="16168" spans="1:8" s="240" customFormat="1">
      <c r="A16168" s="270"/>
      <c r="B16168" s="271"/>
      <c r="C16168" s="270"/>
      <c r="D16168" s="272"/>
      <c r="E16168" s="247"/>
      <c r="F16168" s="273"/>
      <c r="G16168" s="661"/>
      <c r="H16168" s="662"/>
    </row>
    <row r="16169" spans="1:8" s="240" customFormat="1">
      <c r="A16169" s="270"/>
      <c r="B16169" s="271"/>
      <c r="C16169" s="270"/>
      <c r="D16169" s="272"/>
      <c r="E16169" s="247"/>
      <c r="F16169" s="273"/>
      <c r="G16169" s="661"/>
      <c r="H16169" s="662"/>
    </row>
    <row r="16170" spans="1:8" s="240" customFormat="1">
      <c r="A16170" s="270"/>
      <c r="B16170" s="271"/>
      <c r="C16170" s="270"/>
      <c r="D16170" s="272"/>
      <c r="E16170" s="247"/>
      <c r="F16170" s="273"/>
      <c r="G16170" s="661"/>
      <c r="H16170" s="662"/>
    </row>
    <row r="16171" spans="1:8" s="240" customFormat="1">
      <c r="A16171" s="270"/>
      <c r="B16171" s="271"/>
      <c r="C16171" s="270"/>
      <c r="D16171" s="272"/>
      <c r="E16171" s="247"/>
      <c r="F16171" s="273"/>
      <c r="G16171" s="661"/>
      <c r="H16171" s="662"/>
    </row>
    <row r="16172" spans="1:8" s="240" customFormat="1">
      <c r="A16172" s="270"/>
      <c r="B16172" s="271"/>
      <c r="C16172" s="270"/>
      <c r="D16172" s="272"/>
      <c r="E16172" s="247"/>
      <c r="F16172" s="273"/>
      <c r="G16172" s="661"/>
      <c r="H16172" s="662"/>
    </row>
    <row r="16173" spans="1:8" s="240" customFormat="1">
      <c r="A16173" s="270"/>
      <c r="B16173" s="271"/>
      <c r="C16173" s="270"/>
      <c r="D16173" s="272"/>
      <c r="E16173" s="247"/>
      <c r="F16173" s="273"/>
      <c r="G16173" s="661"/>
      <c r="H16173" s="662"/>
    </row>
    <row r="16174" spans="1:8" s="240" customFormat="1">
      <c r="A16174" s="270"/>
      <c r="B16174" s="271"/>
      <c r="C16174" s="270"/>
      <c r="D16174" s="272"/>
      <c r="E16174" s="247"/>
      <c r="F16174" s="273"/>
      <c r="G16174" s="661"/>
      <c r="H16174" s="662"/>
    </row>
    <row r="16175" spans="1:8" s="240" customFormat="1">
      <c r="A16175" s="270"/>
      <c r="B16175" s="271"/>
      <c r="C16175" s="270"/>
      <c r="D16175" s="272"/>
      <c r="E16175" s="247"/>
      <c r="F16175" s="273"/>
      <c r="G16175" s="661"/>
      <c r="H16175" s="662"/>
    </row>
    <row r="16176" spans="1:8" s="240" customFormat="1">
      <c r="A16176" s="270"/>
      <c r="B16176" s="271"/>
      <c r="C16176" s="270"/>
      <c r="D16176" s="272"/>
      <c r="E16176" s="247"/>
      <c r="F16176" s="273"/>
      <c r="G16176" s="661"/>
      <c r="H16176" s="662"/>
    </row>
    <row r="16177" spans="1:8" s="240" customFormat="1">
      <c r="A16177" s="270"/>
      <c r="B16177" s="271"/>
      <c r="C16177" s="270"/>
      <c r="D16177" s="272"/>
      <c r="E16177" s="247"/>
      <c r="F16177" s="273"/>
      <c r="G16177" s="661"/>
      <c r="H16177" s="662"/>
    </row>
    <row r="16178" spans="1:8" s="240" customFormat="1">
      <c r="A16178" s="270"/>
      <c r="B16178" s="271"/>
      <c r="C16178" s="270"/>
      <c r="D16178" s="272"/>
      <c r="E16178" s="247"/>
      <c r="F16178" s="273"/>
      <c r="G16178" s="661"/>
      <c r="H16178" s="662"/>
    </row>
    <row r="16179" spans="1:8" s="240" customFormat="1">
      <c r="A16179" s="270"/>
      <c r="B16179" s="271"/>
      <c r="C16179" s="270"/>
      <c r="D16179" s="272"/>
      <c r="E16179" s="247"/>
      <c r="F16179" s="273"/>
      <c r="G16179" s="661"/>
      <c r="H16179" s="662"/>
    </row>
    <row r="16180" spans="1:8" s="240" customFormat="1">
      <c r="A16180" s="270"/>
      <c r="B16180" s="271"/>
      <c r="C16180" s="270"/>
      <c r="D16180" s="272"/>
      <c r="E16180" s="247"/>
      <c r="F16180" s="273"/>
      <c r="G16180" s="661"/>
      <c r="H16180" s="662"/>
    </row>
    <row r="16181" spans="1:8" s="240" customFormat="1">
      <c r="A16181" s="270"/>
      <c r="B16181" s="271"/>
      <c r="C16181" s="270"/>
      <c r="D16181" s="272"/>
      <c r="E16181" s="247"/>
      <c r="F16181" s="273"/>
      <c r="G16181" s="661"/>
      <c r="H16181" s="662"/>
    </row>
    <row r="16182" spans="1:8" s="240" customFormat="1">
      <c r="A16182" s="270"/>
      <c r="B16182" s="271"/>
      <c r="C16182" s="270"/>
      <c r="D16182" s="272"/>
      <c r="E16182" s="247"/>
      <c r="F16182" s="273"/>
      <c r="G16182" s="661"/>
      <c r="H16182" s="662"/>
    </row>
    <row r="16183" spans="1:8" s="240" customFormat="1">
      <c r="A16183" s="270"/>
      <c r="B16183" s="271"/>
      <c r="C16183" s="270"/>
      <c r="D16183" s="272"/>
      <c r="E16183" s="247"/>
      <c r="F16183" s="273"/>
      <c r="G16183" s="661"/>
      <c r="H16183" s="662"/>
    </row>
    <row r="16184" spans="1:8" s="240" customFormat="1">
      <c r="A16184" s="270"/>
      <c r="B16184" s="271"/>
      <c r="C16184" s="270"/>
      <c r="D16184" s="272"/>
      <c r="E16184" s="247"/>
      <c r="F16184" s="273"/>
      <c r="G16184" s="661"/>
      <c r="H16184" s="662"/>
    </row>
    <row r="16185" spans="1:8" s="240" customFormat="1">
      <c r="A16185" s="270"/>
      <c r="B16185" s="271"/>
      <c r="C16185" s="270"/>
      <c r="D16185" s="272"/>
      <c r="E16185" s="247"/>
      <c r="F16185" s="273"/>
      <c r="G16185" s="661"/>
      <c r="H16185" s="662"/>
    </row>
    <row r="16186" spans="1:8" s="240" customFormat="1">
      <c r="A16186" s="270"/>
      <c r="B16186" s="271"/>
      <c r="C16186" s="270"/>
      <c r="D16186" s="272"/>
      <c r="E16186" s="247"/>
      <c r="F16186" s="273"/>
      <c r="G16186" s="661"/>
      <c r="H16186" s="662"/>
    </row>
    <row r="16187" spans="1:8" s="240" customFormat="1">
      <c r="A16187" s="270"/>
      <c r="B16187" s="271"/>
      <c r="C16187" s="270"/>
      <c r="D16187" s="272"/>
      <c r="E16187" s="247"/>
      <c r="F16187" s="273"/>
      <c r="G16187" s="661"/>
      <c r="H16187" s="662"/>
    </row>
    <row r="16188" spans="1:8" s="240" customFormat="1">
      <c r="A16188" s="270"/>
      <c r="B16188" s="271"/>
      <c r="C16188" s="270"/>
      <c r="D16188" s="272"/>
      <c r="E16188" s="247"/>
      <c r="F16188" s="273"/>
      <c r="G16188" s="661"/>
      <c r="H16188" s="662"/>
    </row>
    <row r="16189" spans="1:8" s="240" customFormat="1">
      <c r="A16189" s="270"/>
      <c r="B16189" s="271"/>
      <c r="C16189" s="270"/>
      <c r="D16189" s="272"/>
      <c r="E16189" s="247"/>
      <c r="F16189" s="273"/>
      <c r="G16189" s="661"/>
      <c r="H16189" s="662"/>
    </row>
    <row r="16190" spans="1:8" s="240" customFormat="1">
      <c r="A16190" s="270"/>
      <c r="B16190" s="271"/>
      <c r="C16190" s="270"/>
      <c r="D16190" s="272"/>
      <c r="E16190" s="247"/>
      <c r="F16190" s="273"/>
      <c r="G16190" s="661"/>
      <c r="H16190" s="662"/>
    </row>
    <row r="16191" spans="1:8" s="240" customFormat="1">
      <c r="A16191" s="270"/>
      <c r="B16191" s="271"/>
      <c r="C16191" s="270"/>
      <c r="D16191" s="272"/>
      <c r="E16191" s="247"/>
      <c r="F16191" s="273"/>
      <c r="G16191" s="661"/>
      <c r="H16191" s="662"/>
    </row>
    <row r="16192" spans="1:8" s="240" customFormat="1">
      <c r="A16192" s="270"/>
      <c r="B16192" s="271"/>
      <c r="C16192" s="270"/>
      <c r="D16192" s="272"/>
      <c r="E16192" s="247"/>
      <c r="F16192" s="273"/>
      <c r="G16192" s="661"/>
      <c r="H16192" s="662"/>
    </row>
    <row r="16193" spans="1:8" s="240" customFormat="1">
      <c r="A16193" s="270"/>
      <c r="B16193" s="271"/>
      <c r="C16193" s="270"/>
      <c r="D16193" s="272"/>
      <c r="E16193" s="247"/>
      <c r="F16193" s="273"/>
      <c r="G16193" s="661"/>
      <c r="H16193" s="662"/>
    </row>
    <row r="16194" spans="1:8" s="240" customFormat="1">
      <c r="A16194" s="270"/>
      <c r="B16194" s="271"/>
      <c r="C16194" s="270"/>
      <c r="D16194" s="272"/>
      <c r="E16194" s="247"/>
      <c r="F16194" s="273"/>
      <c r="G16194" s="661"/>
      <c r="H16194" s="662"/>
    </row>
    <row r="16195" spans="1:8" s="240" customFormat="1">
      <c r="A16195" s="270"/>
      <c r="B16195" s="271"/>
      <c r="C16195" s="270"/>
      <c r="D16195" s="272"/>
      <c r="E16195" s="247"/>
      <c r="F16195" s="273"/>
      <c r="G16195" s="661"/>
      <c r="H16195" s="662"/>
    </row>
    <row r="16196" spans="1:8" s="240" customFormat="1">
      <c r="A16196" s="270"/>
      <c r="B16196" s="271"/>
      <c r="C16196" s="270"/>
      <c r="D16196" s="272"/>
      <c r="E16196" s="247"/>
      <c r="F16196" s="273"/>
      <c r="G16196" s="661"/>
      <c r="H16196" s="662"/>
    </row>
    <row r="16197" spans="1:8" s="240" customFormat="1">
      <c r="A16197" s="270"/>
      <c r="B16197" s="271"/>
      <c r="C16197" s="270"/>
      <c r="D16197" s="272"/>
      <c r="E16197" s="247"/>
      <c r="F16197" s="273"/>
      <c r="G16197" s="661"/>
      <c r="H16197" s="662"/>
    </row>
    <row r="16198" spans="1:8" s="240" customFormat="1">
      <c r="A16198" s="270"/>
      <c r="B16198" s="271"/>
      <c r="C16198" s="270"/>
      <c r="D16198" s="272"/>
      <c r="E16198" s="247"/>
      <c r="F16198" s="273"/>
      <c r="G16198" s="661"/>
      <c r="H16198" s="662"/>
    </row>
    <row r="16199" spans="1:8" s="240" customFormat="1">
      <c r="A16199" s="270"/>
      <c r="B16199" s="271"/>
      <c r="C16199" s="270"/>
      <c r="D16199" s="272"/>
      <c r="E16199" s="247"/>
      <c r="F16199" s="273"/>
      <c r="G16199" s="661"/>
      <c r="H16199" s="662"/>
    </row>
    <row r="16200" spans="1:8" s="240" customFormat="1">
      <c r="A16200" s="270"/>
      <c r="B16200" s="271"/>
      <c r="C16200" s="270"/>
      <c r="D16200" s="272"/>
      <c r="E16200" s="247"/>
      <c r="F16200" s="273"/>
      <c r="G16200" s="661"/>
      <c r="H16200" s="662"/>
    </row>
    <row r="16201" spans="1:8" s="240" customFormat="1">
      <c r="A16201" s="270"/>
      <c r="B16201" s="271"/>
      <c r="C16201" s="270"/>
      <c r="D16201" s="272"/>
      <c r="E16201" s="247"/>
      <c r="F16201" s="273"/>
      <c r="G16201" s="661"/>
      <c r="H16201" s="662"/>
    </row>
    <row r="16202" spans="1:8" s="240" customFormat="1">
      <c r="A16202" s="270"/>
      <c r="B16202" s="271"/>
      <c r="C16202" s="270"/>
      <c r="D16202" s="272"/>
      <c r="E16202" s="247"/>
      <c r="F16202" s="273"/>
      <c r="G16202" s="661"/>
      <c r="H16202" s="662"/>
    </row>
    <row r="16203" spans="1:8" s="240" customFormat="1">
      <c r="A16203" s="270"/>
      <c r="B16203" s="271"/>
      <c r="C16203" s="270"/>
      <c r="D16203" s="272"/>
      <c r="E16203" s="247"/>
      <c r="F16203" s="273"/>
      <c r="G16203" s="661"/>
      <c r="H16203" s="662"/>
    </row>
    <row r="16204" spans="1:8" s="240" customFormat="1">
      <c r="A16204" s="270"/>
      <c r="B16204" s="271"/>
      <c r="C16204" s="270"/>
      <c r="D16204" s="272"/>
      <c r="E16204" s="247"/>
      <c r="F16204" s="273"/>
      <c r="G16204" s="661"/>
      <c r="H16204" s="662"/>
    </row>
    <row r="16205" spans="1:8" s="240" customFormat="1">
      <c r="A16205" s="270"/>
      <c r="B16205" s="271"/>
      <c r="C16205" s="270"/>
      <c r="D16205" s="272"/>
      <c r="E16205" s="247"/>
      <c r="F16205" s="273"/>
      <c r="G16205" s="661"/>
      <c r="H16205" s="662"/>
    </row>
    <row r="16206" spans="1:8" s="240" customFormat="1">
      <c r="A16206" s="270"/>
      <c r="B16206" s="271"/>
      <c r="C16206" s="270"/>
      <c r="D16206" s="272"/>
      <c r="E16206" s="247"/>
      <c r="F16206" s="273"/>
      <c r="G16206" s="661"/>
      <c r="H16206" s="662"/>
    </row>
    <row r="16207" spans="1:8" s="240" customFormat="1">
      <c r="A16207" s="270"/>
      <c r="B16207" s="271"/>
      <c r="C16207" s="270"/>
      <c r="D16207" s="272"/>
      <c r="E16207" s="247"/>
      <c r="F16207" s="273"/>
      <c r="G16207" s="661"/>
      <c r="H16207" s="662"/>
    </row>
    <row r="16208" spans="1:8" s="240" customFormat="1">
      <c r="A16208" s="270"/>
      <c r="B16208" s="271"/>
      <c r="C16208" s="270"/>
      <c r="D16208" s="272"/>
      <c r="E16208" s="247"/>
      <c r="F16208" s="273"/>
      <c r="G16208" s="661"/>
      <c r="H16208" s="662"/>
    </row>
    <row r="16209" spans="1:8" s="240" customFormat="1">
      <c r="A16209" s="270"/>
      <c r="B16209" s="271"/>
      <c r="C16209" s="270"/>
      <c r="D16209" s="272"/>
      <c r="E16209" s="247"/>
      <c r="F16209" s="273"/>
      <c r="G16209" s="661"/>
      <c r="H16209" s="662"/>
    </row>
    <row r="16210" spans="1:8" s="240" customFormat="1">
      <c r="A16210" s="270"/>
      <c r="B16210" s="271"/>
      <c r="C16210" s="270"/>
      <c r="D16210" s="272"/>
      <c r="E16210" s="247"/>
      <c r="F16210" s="273"/>
      <c r="G16210" s="661"/>
      <c r="H16210" s="662"/>
    </row>
    <row r="16211" spans="1:8" s="240" customFormat="1">
      <c r="A16211" s="270"/>
      <c r="B16211" s="271"/>
      <c r="C16211" s="270"/>
      <c r="D16211" s="272"/>
      <c r="E16211" s="247"/>
      <c r="F16211" s="273"/>
      <c r="G16211" s="661"/>
      <c r="H16211" s="662"/>
    </row>
    <row r="16212" spans="1:8" s="240" customFormat="1">
      <c r="A16212" s="270"/>
      <c r="B16212" s="271"/>
      <c r="C16212" s="270"/>
      <c r="D16212" s="272"/>
      <c r="E16212" s="247"/>
      <c r="F16212" s="273"/>
      <c r="G16212" s="661"/>
      <c r="H16212" s="662"/>
    </row>
    <row r="16213" spans="1:8" s="240" customFormat="1">
      <c r="A16213" s="270"/>
      <c r="B16213" s="271"/>
      <c r="C16213" s="270"/>
      <c r="D16213" s="272"/>
      <c r="E16213" s="247"/>
      <c r="F16213" s="273"/>
      <c r="G16213" s="661"/>
      <c r="H16213" s="662"/>
    </row>
    <row r="16214" spans="1:8" s="240" customFormat="1">
      <c r="A16214" s="270"/>
      <c r="B16214" s="271"/>
      <c r="C16214" s="270"/>
      <c r="D16214" s="272"/>
      <c r="E16214" s="247"/>
      <c r="F16214" s="273"/>
      <c r="G16214" s="661"/>
      <c r="H16214" s="662"/>
    </row>
    <row r="16215" spans="1:8" s="240" customFormat="1">
      <c r="A16215" s="270"/>
      <c r="B16215" s="271"/>
      <c r="C16215" s="270"/>
      <c r="D16215" s="272"/>
      <c r="E16215" s="247"/>
      <c r="F16215" s="273"/>
      <c r="G16215" s="661"/>
      <c r="H16215" s="662"/>
    </row>
    <row r="16216" spans="1:8" s="240" customFormat="1">
      <c r="A16216" s="270"/>
      <c r="B16216" s="271"/>
      <c r="C16216" s="270"/>
      <c r="D16216" s="272"/>
      <c r="E16216" s="247"/>
      <c r="F16216" s="273"/>
      <c r="G16216" s="661"/>
      <c r="H16216" s="662"/>
    </row>
    <row r="16217" spans="1:8" s="240" customFormat="1">
      <c r="A16217" s="270"/>
      <c r="B16217" s="271"/>
      <c r="C16217" s="270"/>
      <c r="D16217" s="272"/>
      <c r="E16217" s="247"/>
      <c r="F16217" s="273"/>
      <c r="G16217" s="661"/>
      <c r="H16217" s="662"/>
    </row>
    <row r="16218" spans="1:8" s="240" customFormat="1">
      <c r="A16218" s="270"/>
      <c r="B16218" s="271"/>
      <c r="C16218" s="270"/>
      <c r="D16218" s="272"/>
      <c r="E16218" s="247"/>
      <c r="F16218" s="273"/>
      <c r="G16218" s="661"/>
      <c r="H16218" s="662"/>
    </row>
    <row r="16219" spans="1:8" s="240" customFormat="1">
      <c r="A16219" s="270"/>
      <c r="B16219" s="271"/>
      <c r="C16219" s="270"/>
      <c r="D16219" s="272"/>
      <c r="E16219" s="247"/>
      <c r="F16219" s="273"/>
      <c r="G16219" s="661"/>
      <c r="H16219" s="662"/>
    </row>
    <row r="16220" spans="1:8" s="240" customFormat="1">
      <c r="A16220" s="270"/>
      <c r="B16220" s="271"/>
      <c r="C16220" s="270"/>
      <c r="D16220" s="272"/>
      <c r="E16220" s="247"/>
      <c r="F16220" s="273"/>
      <c r="G16220" s="661"/>
      <c r="H16220" s="662"/>
    </row>
    <row r="16221" spans="1:8" s="240" customFormat="1">
      <c r="A16221" s="270"/>
      <c r="B16221" s="271"/>
      <c r="C16221" s="270"/>
      <c r="D16221" s="272"/>
      <c r="E16221" s="247"/>
      <c r="F16221" s="273"/>
      <c r="G16221" s="661"/>
      <c r="H16221" s="662"/>
    </row>
    <row r="16222" spans="1:8" s="240" customFormat="1">
      <c r="A16222" s="270"/>
      <c r="B16222" s="271"/>
      <c r="C16222" s="270"/>
      <c r="D16222" s="272"/>
      <c r="E16222" s="247"/>
      <c r="F16222" s="273"/>
      <c r="G16222" s="661"/>
      <c r="H16222" s="662"/>
    </row>
    <row r="16223" spans="1:8" s="240" customFormat="1">
      <c r="A16223" s="270"/>
      <c r="B16223" s="271"/>
      <c r="C16223" s="270"/>
      <c r="D16223" s="272"/>
      <c r="E16223" s="247"/>
      <c r="F16223" s="273"/>
      <c r="G16223" s="661"/>
      <c r="H16223" s="662"/>
    </row>
    <row r="16224" spans="1:8" s="240" customFormat="1">
      <c r="A16224" s="270"/>
      <c r="B16224" s="271"/>
      <c r="C16224" s="270"/>
      <c r="D16224" s="272"/>
      <c r="E16224" s="247"/>
      <c r="F16224" s="273"/>
      <c r="G16224" s="661"/>
      <c r="H16224" s="662"/>
    </row>
    <row r="16225" spans="1:8" s="240" customFormat="1">
      <c r="A16225" s="270"/>
      <c r="B16225" s="271"/>
      <c r="C16225" s="270"/>
      <c r="D16225" s="272"/>
      <c r="E16225" s="247"/>
      <c r="F16225" s="273"/>
      <c r="G16225" s="661"/>
      <c r="H16225" s="662"/>
    </row>
    <row r="16226" spans="1:8" s="240" customFormat="1">
      <c r="A16226" s="270"/>
      <c r="B16226" s="271"/>
      <c r="C16226" s="270"/>
      <c r="D16226" s="272"/>
      <c r="E16226" s="247"/>
      <c r="F16226" s="273"/>
      <c r="G16226" s="661"/>
      <c r="H16226" s="662"/>
    </row>
    <row r="16227" spans="1:8" s="240" customFormat="1">
      <c r="A16227" s="270"/>
      <c r="B16227" s="271"/>
      <c r="C16227" s="270"/>
      <c r="D16227" s="272"/>
      <c r="E16227" s="247"/>
      <c r="F16227" s="273"/>
      <c r="G16227" s="661"/>
      <c r="H16227" s="662"/>
    </row>
    <row r="16228" spans="1:8" s="240" customFormat="1">
      <c r="A16228" s="270"/>
      <c r="B16228" s="271"/>
      <c r="C16228" s="270"/>
      <c r="D16228" s="272"/>
      <c r="E16228" s="247"/>
      <c r="F16228" s="273"/>
      <c r="G16228" s="661"/>
      <c r="H16228" s="662"/>
    </row>
    <row r="16229" spans="1:8" s="240" customFormat="1">
      <c r="A16229" s="270"/>
      <c r="B16229" s="271"/>
      <c r="C16229" s="270"/>
      <c r="D16229" s="272"/>
      <c r="E16229" s="247"/>
      <c r="F16229" s="273"/>
      <c r="G16229" s="661"/>
      <c r="H16229" s="662"/>
    </row>
    <row r="16230" spans="1:8" s="240" customFormat="1">
      <c r="A16230" s="270"/>
      <c r="B16230" s="271"/>
      <c r="C16230" s="270"/>
      <c r="D16230" s="272"/>
      <c r="E16230" s="247"/>
      <c r="F16230" s="273"/>
      <c r="G16230" s="661"/>
      <c r="H16230" s="662"/>
    </row>
    <row r="16231" spans="1:8" s="240" customFormat="1">
      <c r="A16231" s="270"/>
      <c r="B16231" s="271"/>
      <c r="C16231" s="270"/>
      <c r="D16231" s="272"/>
      <c r="E16231" s="247"/>
      <c r="F16231" s="273"/>
      <c r="G16231" s="661"/>
      <c r="H16231" s="662"/>
    </row>
    <row r="16232" spans="1:8" s="240" customFormat="1">
      <c r="A16232" s="270"/>
      <c r="B16232" s="271"/>
      <c r="C16232" s="270"/>
      <c r="D16232" s="272"/>
      <c r="E16232" s="247"/>
      <c r="F16232" s="273"/>
      <c r="G16232" s="661"/>
      <c r="H16232" s="662"/>
    </row>
    <row r="16233" spans="1:8" s="240" customFormat="1">
      <c r="A16233" s="270"/>
      <c r="B16233" s="271"/>
      <c r="C16233" s="270"/>
      <c r="D16233" s="272"/>
      <c r="E16233" s="247"/>
      <c r="F16233" s="273"/>
      <c r="G16233" s="661"/>
      <c r="H16233" s="662"/>
    </row>
    <row r="16234" spans="1:8" s="240" customFormat="1">
      <c r="A16234" s="270"/>
      <c r="B16234" s="271"/>
      <c r="C16234" s="270"/>
      <c r="D16234" s="272"/>
      <c r="E16234" s="247"/>
      <c r="F16234" s="273"/>
      <c r="G16234" s="661"/>
      <c r="H16234" s="662"/>
    </row>
    <row r="16235" spans="1:8" s="240" customFormat="1">
      <c r="A16235" s="270"/>
      <c r="B16235" s="271"/>
      <c r="C16235" s="270"/>
      <c r="D16235" s="272"/>
      <c r="E16235" s="247"/>
      <c r="F16235" s="273"/>
      <c r="G16235" s="661"/>
      <c r="H16235" s="662"/>
    </row>
    <row r="16236" spans="1:8" s="240" customFormat="1">
      <c r="A16236" s="270"/>
      <c r="B16236" s="271"/>
      <c r="C16236" s="270"/>
      <c r="D16236" s="272"/>
      <c r="E16236" s="247"/>
      <c r="F16236" s="273"/>
      <c r="G16236" s="661"/>
      <c r="H16236" s="662"/>
    </row>
    <row r="16237" spans="1:8" s="240" customFormat="1">
      <c r="A16237" s="270"/>
      <c r="B16237" s="271"/>
      <c r="C16237" s="270"/>
      <c r="D16237" s="272"/>
      <c r="E16237" s="247"/>
      <c r="F16237" s="273"/>
      <c r="G16237" s="661"/>
      <c r="H16237" s="662"/>
    </row>
    <row r="16238" spans="1:8" s="240" customFormat="1">
      <c r="A16238" s="270"/>
      <c r="B16238" s="271"/>
      <c r="C16238" s="270"/>
      <c r="D16238" s="272"/>
      <c r="E16238" s="247"/>
      <c r="F16238" s="273"/>
      <c r="G16238" s="661"/>
      <c r="H16238" s="662"/>
    </row>
    <row r="16239" spans="1:8" s="240" customFormat="1">
      <c r="A16239" s="270"/>
      <c r="B16239" s="271"/>
      <c r="C16239" s="270"/>
      <c r="D16239" s="272"/>
      <c r="E16239" s="247"/>
      <c r="F16239" s="273"/>
      <c r="G16239" s="661"/>
      <c r="H16239" s="662"/>
    </row>
    <row r="16240" spans="1:8" s="240" customFormat="1">
      <c r="A16240" s="270"/>
      <c r="B16240" s="271"/>
      <c r="C16240" s="270"/>
      <c r="D16240" s="272"/>
      <c r="E16240" s="247"/>
      <c r="F16240" s="273"/>
      <c r="G16240" s="661"/>
      <c r="H16240" s="662"/>
    </row>
    <row r="16241" spans="1:8" s="240" customFormat="1">
      <c r="A16241" s="270"/>
      <c r="B16241" s="271"/>
      <c r="C16241" s="270"/>
      <c r="D16241" s="272"/>
      <c r="E16241" s="247"/>
      <c r="F16241" s="273"/>
      <c r="G16241" s="661"/>
      <c r="H16241" s="662"/>
    </row>
    <row r="16242" spans="1:8" s="240" customFormat="1">
      <c r="A16242" s="270"/>
      <c r="B16242" s="271"/>
      <c r="C16242" s="270"/>
      <c r="D16242" s="272"/>
      <c r="E16242" s="247"/>
      <c r="F16242" s="273"/>
      <c r="G16242" s="661"/>
      <c r="H16242" s="662"/>
    </row>
    <row r="16243" spans="1:8" s="240" customFormat="1">
      <c r="A16243" s="270"/>
      <c r="B16243" s="271"/>
      <c r="C16243" s="270"/>
      <c r="D16243" s="272"/>
      <c r="E16243" s="247"/>
      <c r="F16243" s="273"/>
      <c r="G16243" s="661"/>
      <c r="H16243" s="662"/>
    </row>
    <row r="16244" spans="1:8" s="240" customFormat="1">
      <c r="A16244" s="270"/>
      <c r="B16244" s="271"/>
      <c r="C16244" s="270"/>
      <c r="D16244" s="272"/>
      <c r="E16244" s="247"/>
      <c r="F16244" s="273"/>
      <c r="G16244" s="661"/>
      <c r="H16244" s="662"/>
    </row>
    <row r="16245" spans="1:8" s="240" customFormat="1">
      <c r="A16245" s="270"/>
      <c r="B16245" s="271"/>
      <c r="C16245" s="270"/>
      <c r="D16245" s="272"/>
      <c r="E16245" s="247"/>
      <c r="F16245" s="273"/>
      <c r="G16245" s="661"/>
      <c r="H16245" s="662"/>
    </row>
    <row r="16246" spans="1:8" s="240" customFormat="1">
      <c r="A16246" s="270"/>
      <c r="B16246" s="271"/>
      <c r="C16246" s="270"/>
      <c r="D16246" s="272"/>
      <c r="E16246" s="247"/>
      <c r="F16246" s="273"/>
      <c r="G16246" s="661"/>
      <c r="H16246" s="662"/>
    </row>
    <row r="16247" spans="1:8" s="240" customFormat="1">
      <c r="A16247" s="270"/>
      <c r="B16247" s="271"/>
      <c r="C16247" s="270"/>
      <c r="D16247" s="272"/>
      <c r="E16247" s="247"/>
      <c r="F16247" s="273"/>
      <c r="G16247" s="661"/>
      <c r="H16247" s="662"/>
    </row>
    <row r="16248" spans="1:8" s="240" customFormat="1">
      <c r="A16248" s="270"/>
      <c r="B16248" s="271"/>
      <c r="C16248" s="270"/>
      <c r="D16248" s="272"/>
      <c r="E16248" s="247"/>
      <c r="F16248" s="273"/>
      <c r="G16248" s="661"/>
      <c r="H16248" s="662"/>
    </row>
    <row r="16249" spans="1:8" s="240" customFormat="1">
      <c r="A16249" s="270"/>
      <c r="B16249" s="271"/>
      <c r="C16249" s="270"/>
      <c r="D16249" s="272"/>
      <c r="E16249" s="247"/>
      <c r="F16249" s="273"/>
      <c r="G16249" s="661"/>
      <c r="H16249" s="662"/>
    </row>
    <row r="16250" spans="1:8" s="240" customFormat="1">
      <c r="A16250" s="270"/>
      <c r="B16250" s="271"/>
      <c r="C16250" s="270"/>
      <c r="D16250" s="272"/>
      <c r="E16250" s="247"/>
      <c r="F16250" s="273"/>
      <c r="G16250" s="661"/>
      <c r="H16250" s="662"/>
    </row>
    <row r="16251" spans="1:8" s="240" customFormat="1">
      <c r="A16251" s="270"/>
      <c r="B16251" s="271"/>
      <c r="C16251" s="270"/>
      <c r="D16251" s="272"/>
      <c r="E16251" s="247"/>
      <c r="F16251" s="273"/>
      <c r="G16251" s="661"/>
      <c r="H16251" s="662"/>
    </row>
    <row r="16252" spans="1:8" s="240" customFormat="1">
      <c r="A16252" s="270"/>
      <c r="B16252" s="271"/>
      <c r="C16252" s="270"/>
      <c r="D16252" s="272"/>
      <c r="E16252" s="247"/>
      <c r="F16252" s="273"/>
      <c r="G16252" s="661"/>
      <c r="H16252" s="662"/>
    </row>
    <row r="16253" spans="1:8" s="240" customFormat="1">
      <c r="A16253" s="270"/>
      <c r="B16253" s="271"/>
      <c r="C16253" s="270"/>
      <c r="D16253" s="272"/>
      <c r="E16253" s="247"/>
      <c r="F16253" s="273"/>
      <c r="G16253" s="661"/>
      <c r="H16253" s="662"/>
    </row>
    <row r="16254" spans="1:8" s="240" customFormat="1">
      <c r="A16254" s="270"/>
      <c r="B16254" s="271"/>
      <c r="C16254" s="270"/>
      <c r="D16254" s="272"/>
      <c r="E16254" s="247"/>
      <c r="F16254" s="273"/>
      <c r="G16254" s="661"/>
      <c r="H16254" s="662"/>
    </row>
    <row r="16255" spans="1:8" s="240" customFormat="1">
      <c r="A16255" s="270"/>
      <c r="B16255" s="271"/>
      <c r="C16255" s="270"/>
      <c r="D16255" s="272"/>
      <c r="E16255" s="247"/>
      <c r="F16255" s="273"/>
      <c r="G16255" s="661"/>
      <c r="H16255" s="662"/>
    </row>
    <row r="16256" spans="1:8" s="240" customFormat="1">
      <c r="A16256" s="270"/>
      <c r="B16256" s="271"/>
      <c r="C16256" s="270"/>
      <c r="D16256" s="272"/>
      <c r="E16256" s="247"/>
      <c r="F16256" s="273"/>
      <c r="G16256" s="661"/>
      <c r="H16256" s="662"/>
    </row>
    <row r="16257" spans="1:8" s="240" customFormat="1">
      <c r="A16257" s="270"/>
      <c r="B16257" s="271"/>
      <c r="C16257" s="270"/>
      <c r="D16257" s="272"/>
      <c r="E16257" s="247"/>
      <c r="F16257" s="273"/>
      <c r="G16257" s="661"/>
      <c r="H16257" s="662"/>
    </row>
    <row r="16258" spans="1:8" s="240" customFormat="1">
      <c r="A16258" s="270"/>
      <c r="B16258" s="271"/>
      <c r="C16258" s="270"/>
      <c r="D16258" s="272"/>
      <c r="E16258" s="247"/>
      <c r="F16258" s="273"/>
      <c r="G16258" s="661"/>
      <c r="H16258" s="662"/>
    </row>
    <row r="16259" spans="1:8" s="240" customFormat="1">
      <c r="A16259" s="270"/>
      <c r="B16259" s="271"/>
      <c r="C16259" s="270"/>
      <c r="D16259" s="272"/>
      <c r="E16259" s="247"/>
      <c r="F16259" s="273"/>
      <c r="G16259" s="661"/>
      <c r="H16259" s="662"/>
    </row>
    <row r="16260" spans="1:8" s="240" customFormat="1">
      <c r="A16260" s="270"/>
      <c r="B16260" s="271"/>
      <c r="C16260" s="270"/>
      <c r="D16260" s="272"/>
      <c r="E16260" s="247"/>
      <c r="F16260" s="273"/>
      <c r="G16260" s="661"/>
      <c r="H16260" s="662"/>
    </row>
    <row r="16261" spans="1:8" s="240" customFormat="1">
      <c r="A16261" s="270"/>
      <c r="B16261" s="271"/>
      <c r="C16261" s="270"/>
      <c r="D16261" s="272"/>
      <c r="E16261" s="247"/>
      <c r="F16261" s="273"/>
      <c r="G16261" s="661"/>
      <c r="H16261" s="662"/>
    </row>
    <row r="16262" spans="1:8" s="240" customFormat="1">
      <c r="A16262" s="270"/>
      <c r="B16262" s="271"/>
      <c r="C16262" s="270"/>
      <c r="D16262" s="272"/>
      <c r="E16262" s="247"/>
      <c r="F16262" s="273"/>
      <c r="G16262" s="661"/>
      <c r="H16262" s="662"/>
    </row>
    <row r="16263" spans="1:8" s="240" customFormat="1">
      <c r="A16263" s="270"/>
      <c r="B16263" s="271"/>
      <c r="C16263" s="270"/>
      <c r="D16263" s="272"/>
      <c r="E16263" s="247"/>
      <c r="F16263" s="273"/>
      <c r="G16263" s="661"/>
      <c r="H16263" s="662"/>
    </row>
    <row r="16264" spans="1:8" s="240" customFormat="1">
      <c r="A16264" s="270"/>
      <c r="B16264" s="271"/>
      <c r="C16264" s="270"/>
      <c r="D16264" s="272"/>
      <c r="E16264" s="247"/>
      <c r="F16264" s="273"/>
      <c r="G16264" s="661"/>
      <c r="H16264" s="662"/>
    </row>
    <row r="16265" spans="1:8" s="240" customFormat="1">
      <c r="A16265" s="270"/>
      <c r="B16265" s="271"/>
      <c r="C16265" s="270"/>
      <c r="D16265" s="272"/>
      <c r="E16265" s="247"/>
      <c r="F16265" s="273"/>
      <c r="G16265" s="661"/>
      <c r="H16265" s="662"/>
    </row>
    <row r="16266" spans="1:8" s="240" customFormat="1">
      <c r="A16266" s="270"/>
      <c r="B16266" s="271"/>
      <c r="C16266" s="270"/>
      <c r="D16266" s="272"/>
      <c r="E16266" s="247"/>
      <c r="F16266" s="273"/>
      <c r="G16266" s="661"/>
      <c r="H16266" s="662"/>
    </row>
    <row r="16267" spans="1:8" s="240" customFormat="1">
      <c r="A16267" s="270"/>
      <c r="B16267" s="271"/>
      <c r="C16267" s="270"/>
      <c r="D16267" s="272"/>
      <c r="E16267" s="247"/>
      <c r="F16267" s="273"/>
      <c r="G16267" s="661"/>
      <c r="H16267" s="662"/>
    </row>
    <row r="16268" spans="1:8" s="240" customFormat="1">
      <c r="A16268" s="270"/>
      <c r="B16268" s="271"/>
      <c r="C16268" s="270"/>
      <c r="D16268" s="272"/>
      <c r="E16268" s="247"/>
      <c r="F16268" s="273"/>
      <c r="G16268" s="661"/>
      <c r="H16268" s="662"/>
    </row>
    <row r="16269" spans="1:8" s="240" customFormat="1">
      <c r="A16269" s="270"/>
      <c r="B16269" s="271"/>
      <c r="C16269" s="270"/>
      <c r="D16269" s="272"/>
      <c r="E16269" s="247"/>
      <c r="F16269" s="273"/>
      <c r="G16269" s="661"/>
      <c r="H16269" s="662"/>
    </row>
    <row r="16270" spans="1:8" s="240" customFormat="1">
      <c r="A16270" s="270"/>
      <c r="B16270" s="271"/>
      <c r="C16270" s="270"/>
      <c r="D16270" s="272"/>
      <c r="E16270" s="247"/>
      <c r="F16270" s="273"/>
      <c r="G16270" s="661"/>
      <c r="H16270" s="662"/>
    </row>
    <row r="16271" spans="1:8" s="240" customFormat="1">
      <c r="A16271" s="270"/>
      <c r="B16271" s="271"/>
      <c r="C16271" s="270"/>
      <c r="D16271" s="272"/>
      <c r="E16271" s="247"/>
      <c r="F16271" s="273"/>
      <c r="G16271" s="661"/>
      <c r="H16271" s="662"/>
    </row>
    <row r="16272" spans="1:8" s="240" customFormat="1">
      <c r="A16272" s="270"/>
      <c r="B16272" s="271"/>
      <c r="C16272" s="270"/>
      <c r="D16272" s="272"/>
      <c r="E16272" s="247"/>
      <c r="F16272" s="273"/>
      <c r="G16272" s="661"/>
      <c r="H16272" s="662"/>
    </row>
    <row r="16273" spans="1:8" s="240" customFormat="1">
      <c r="A16273" s="270"/>
      <c r="B16273" s="271"/>
      <c r="C16273" s="270"/>
      <c r="D16273" s="272"/>
      <c r="E16273" s="247"/>
      <c r="F16273" s="273"/>
      <c r="G16273" s="661"/>
      <c r="H16273" s="662"/>
    </row>
    <row r="16274" spans="1:8" s="240" customFormat="1">
      <c r="A16274" s="270"/>
      <c r="B16274" s="271"/>
      <c r="C16274" s="270"/>
      <c r="D16274" s="272"/>
      <c r="E16274" s="247"/>
      <c r="F16274" s="273"/>
      <c r="G16274" s="661"/>
      <c r="H16274" s="662"/>
    </row>
    <row r="16275" spans="1:8" s="240" customFormat="1">
      <c r="A16275" s="270"/>
      <c r="B16275" s="271"/>
      <c r="C16275" s="270"/>
      <c r="D16275" s="272"/>
      <c r="E16275" s="247"/>
      <c r="F16275" s="273"/>
      <c r="G16275" s="661"/>
      <c r="H16275" s="662"/>
    </row>
    <row r="16276" spans="1:8" s="240" customFormat="1">
      <c r="A16276" s="270"/>
      <c r="B16276" s="271"/>
      <c r="C16276" s="270"/>
      <c r="D16276" s="272"/>
      <c r="E16276" s="247"/>
      <c r="F16276" s="273"/>
      <c r="G16276" s="661"/>
      <c r="H16276" s="662"/>
    </row>
    <row r="16277" spans="1:8" s="240" customFormat="1">
      <c r="A16277" s="270"/>
      <c r="B16277" s="271"/>
      <c r="C16277" s="270"/>
      <c r="D16277" s="272"/>
      <c r="E16277" s="247"/>
      <c r="F16277" s="273"/>
      <c r="G16277" s="661"/>
      <c r="H16277" s="662"/>
    </row>
    <row r="16278" spans="1:8" s="240" customFormat="1">
      <c r="A16278" s="270"/>
      <c r="B16278" s="271"/>
      <c r="C16278" s="270"/>
      <c r="D16278" s="272"/>
      <c r="E16278" s="247"/>
      <c r="F16278" s="273"/>
      <c r="G16278" s="661"/>
      <c r="H16278" s="662"/>
    </row>
    <row r="16279" spans="1:8" s="240" customFormat="1">
      <c r="A16279" s="270"/>
      <c r="B16279" s="271"/>
      <c r="C16279" s="270"/>
      <c r="D16279" s="272"/>
      <c r="E16279" s="247"/>
      <c r="F16279" s="273"/>
      <c r="G16279" s="661"/>
      <c r="H16279" s="662"/>
    </row>
    <row r="16280" spans="1:8" s="240" customFormat="1">
      <c r="A16280" s="270"/>
      <c r="B16280" s="271"/>
      <c r="C16280" s="270"/>
      <c r="D16280" s="272"/>
      <c r="E16280" s="247"/>
      <c r="F16280" s="273"/>
      <c r="G16280" s="661"/>
      <c r="H16280" s="662"/>
    </row>
    <row r="16281" spans="1:8" s="240" customFormat="1">
      <c r="A16281" s="270"/>
      <c r="B16281" s="271"/>
      <c r="C16281" s="270"/>
      <c r="D16281" s="272"/>
      <c r="E16281" s="247"/>
      <c r="F16281" s="273"/>
      <c r="G16281" s="661"/>
      <c r="H16281" s="662"/>
    </row>
    <row r="16282" spans="1:8" s="240" customFormat="1">
      <c r="A16282" s="270"/>
      <c r="B16282" s="271"/>
      <c r="C16282" s="270"/>
      <c r="D16282" s="272"/>
      <c r="E16282" s="247"/>
      <c r="F16282" s="273"/>
      <c r="G16282" s="661"/>
      <c r="H16282" s="662"/>
    </row>
    <row r="16283" spans="1:8" s="240" customFormat="1">
      <c r="A16283" s="270"/>
      <c r="B16283" s="271"/>
      <c r="C16283" s="270"/>
      <c r="D16283" s="272"/>
      <c r="E16283" s="247"/>
      <c r="F16283" s="273"/>
      <c r="G16283" s="661"/>
      <c r="H16283" s="662"/>
    </row>
    <row r="16284" spans="1:8" s="240" customFormat="1">
      <c r="A16284" s="270"/>
      <c r="B16284" s="271"/>
      <c r="C16284" s="270"/>
      <c r="D16284" s="272"/>
      <c r="E16284" s="247"/>
      <c r="F16284" s="273"/>
      <c r="G16284" s="661"/>
      <c r="H16284" s="662"/>
    </row>
    <row r="16285" spans="1:8" s="240" customFormat="1">
      <c r="A16285" s="270"/>
      <c r="B16285" s="271"/>
      <c r="C16285" s="270"/>
      <c r="D16285" s="272"/>
      <c r="E16285" s="247"/>
      <c r="F16285" s="273"/>
      <c r="G16285" s="661"/>
      <c r="H16285" s="662"/>
    </row>
    <row r="16286" spans="1:8" s="240" customFormat="1">
      <c r="A16286" s="270"/>
      <c r="B16286" s="271"/>
      <c r="C16286" s="270"/>
      <c r="D16286" s="272"/>
      <c r="E16286" s="247"/>
      <c r="F16286" s="273"/>
      <c r="G16286" s="661"/>
      <c r="H16286" s="662"/>
    </row>
    <row r="16287" spans="1:8" s="240" customFormat="1">
      <c r="A16287" s="270"/>
      <c r="B16287" s="271"/>
      <c r="C16287" s="270"/>
      <c r="D16287" s="272"/>
      <c r="E16287" s="247"/>
      <c r="F16287" s="273"/>
      <c r="G16287" s="661"/>
      <c r="H16287" s="662"/>
    </row>
    <row r="16288" spans="1:8" s="240" customFormat="1">
      <c r="A16288" s="270"/>
      <c r="B16288" s="271"/>
      <c r="C16288" s="270"/>
      <c r="D16288" s="272"/>
      <c r="E16288" s="247"/>
      <c r="F16288" s="273"/>
      <c r="G16288" s="661"/>
      <c r="H16288" s="662"/>
    </row>
    <row r="16289" spans="1:8" s="240" customFormat="1">
      <c r="A16289" s="270"/>
      <c r="B16289" s="271"/>
      <c r="C16289" s="270"/>
      <c r="D16289" s="272"/>
      <c r="E16289" s="247"/>
      <c r="F16289" s="273"/>
      <c r="G16289" s="661"/>
      <c r="H16289" s="662"/>
    </row>
    <row r="16290" spans="1:8" s="240" customFormat="1">
      <c r="A16290" s="270"/>
      <c r="B16290" s="271"/>
      <c r="C16290" s="270"/>
      <c r="D16290" s="272"/>
      <c r="E16290" s="247"/>
      <c r="F16290" s="273"/>
      <c r="G16290" s="661"/>
      <c r="H16290" s="662"/>
    </row>
    <row r="16291" spans="1:8" s="240" customFormat="1">
      <c r="A16291" s="270"/>
      <c r="B16291" s="271"/>
      <c r="C16291" s="270"/>
      <c r="D16291" s="272"/>
      <c r="E16291" s="247"/>
      <c r="F16291" s="273"/>
      <c r="G16291" s="661"/>
      <c r="H16291" s="662"/>
    </row>
    <row r="16292" spans="1:8" s="240" customFormat="1">
      <c r="A16292" s="270"/>
      <c r="B16292" s="271"/>
      <c r="C16292" s="270"/>
      <c r="D16292" s="272"/>
      <c r="E16292" s="247"/>
      <c r="F16292" s="273"/>
      <c r="G16292" s="661"/>
      <c r="H16292" s="662"/>
    </row>
    <row r="16293" spans="1:8" s="240" customFormat="1">
      <c r="A16293" s="270"/>
      <c r="B16293" s="271"/>
      <c r="C16293" s="270"/>
      <c r="D16293" s="272"/>
      <c r="E16293" s="247"/>
      <c r="F16293" s="273"/>
      <c r="G16293" s="661"/>
      <c r="H16293" s="662"/>
    </row>
    <row r="16294" spans="1:8" s="240" customFormat="1">
      <c r="A16294" s="270"/>
      <c r="B16294" s="271"/>
      <c r="C16294" s="270"/>
      <c r="D16294" s="272"/>
      <c r="E16294" s="247"/>
      <c r="F16294" s="273"/>
      <c r="G16294" s="661"/>
      <c r="H16294" s="662"/>
    </row>
    <row r="16295" spans="1:8" s="240" customFormat="1">
      <c r="A16295" s="270"/>
      <c r="B16295" s="271"/>
      <c r="C16295" s="270"/>
      <c r="D16295" s="272"/>
      <c r="E16295" s="247"/>
      <c r="F16295" s="273"/>
      <c r="G16295" s="661"/>
      <c r="H16295" s="662"/>
    </row>
    <row r="16296" spans="1:8" s="240" customFormat="1">
      <c r="A16296" s="270"/>
      <c r="B16296" s="271"/>
      <c r="C16296" s="270"/>
      <c r="D16296" s="272"/>
      <c r="E16296" s="247"/>
      <c r="F16296" s="273"/>
      <c r="G16296" s="661"/>
      <c r="H16296" s="662"/>
    </row>
    <row r="16297" spans="1:8" s="240" customFormat="1">
      <c r="A16297" s="270"/>
      <c r="B16297" s="271"/>
      <c r="C16297" s="270"/>
      <c r="D16297" s="272"/>
      <c r="E16297" s="247"/>
      <c r="F16297" s="273"/>
      <c r="G16297" s="661"/>
      <c r="H16297" s="662"/>
    </row>
    <row r="16298" spans="1:8" s="240" customFormat="1">
      <c r="A16298" s="270"/>
      <c r="B16298" s="271"/>
      <c r="C16298" s="270"/>
      <c r="D16298" s="272"/>
      <c r="E16298" s="247"/>
      <c r="F16298" s="273"/>
      <c r="G16298" s="661"/>
      <c r="H16298" s="662"/>
    </row>
    <row r="16299" spans="1:8" s="240" customFormat="1">
      <c r="A16299" s="270"/>
      <c r="B16299" s="271"/>
      <c r="C16299" s="270"/>
      <c r="D16299" s="272"/>
      <c r="E16299" s="247"/>
      <c r="F16299" s="273"/>
      <c r="G16299" s="661"/>
      <c r="H16299" s="662"/>
    </row>
    <row r="16300" spans="1:8" s="240" customFormat="1">
      <c r="A16300" s="270"/>
      <c r="B16300" s="271"/>
      <c r="C16300" s="270"/>
      <c r="D16300" s="272"/>
      <c r="E16300" s="247"/>
      <c r="F16300" s="273"/>
      <c r="G16300" s="661"/>
      <c r="H16300" s="662"/>
    </row>
    <row r="16301" spans="1:8" s="240" customFormat="1">
      <c r="A16301" s="270"/>
      <c r="B16301" s="271"/>
      <c r="C16301" s="270"/>
      <c r="D16301" s="272"/>
      <c r="E16301" s="247"/>
      <c r="F16301" s="273"/>
      <c r="G16301" s="661"/>
      <c r="H16301" s="662"/>
    </row>
    <row r="16302" spans="1:8" s="240" customFormat="1">
      <c r="A16302" s="270"/>
      <c r="B16302" s="271"/>
      <c r="C16302" s="270"/>
      <c r="D16302" s="272"/>
      <c r="E16302" s="247"/>
      <c r="F16302" s="273"/>
      <c r="G16302" s="661"/>
      <c r="H16302" s="662"/>
    </row>
    <row r="16303" spans="1:8" s="240" customFormat="1">
      <c r="A16303" s="270"/>
      <c r="B16303" s="271"/>
      <c r="C16303" s="270"/>
      <c r="D16303" s="272"/>
      <c r="E16303" s="247"/>
      <c r="F16303" s="273"/>
      <c r="G16303" s="661"/>
      <c r="H16303" s="662"/>
    </row>
    <row r="16304" spans="1:8" s="240" customFormat="1">
      <c r="A16304" s="270"/>
      <c r="B16304" s="271"/>
      <c r="C16304" s="270"/>
      <c r="D16304" s="272"/>
      <c r="E16304" s="247"/>
      <c r="F16304" s="273"/>
      <c r="G16304" s="661"/>
      <c r="H16304" s="662"/>
    </row>
    <row r="16305" spans="1:8" s="240" customFormat="1">
      <c r="A16305" s="270"/>
      <c r="B16305" s="271"/>
      <c r="C16305" s="270"/>
      <c r="D16305" s="272"/>
      <c r="E16305" s="247"/>
      <c r="F16305" s="273"/>
      <c r="G16305" s="661"/>
      <c r="H16305" s="662"/>
    </row>
    <row r="16306" spans="1:8" s="240" customFormat="1">
      <c r="A16306" s="270"/>
      <c r="B16306" s="271"/>
      <c r="C16306" s="270"/>
      <c r="D16306" s="272"/>
      <c r="E16306" s="247"/>
      <c r="F16306" s="273"/>
      <c r="G16306" s="661"/>
      <c r="H16306" s="662"/>
    </row>
    <row r="16307" spans="1:8" s="240" customFormat="1">
      <c r="A16307" s="270"/>
      <c r="B16307" s="271"/>
      <c r="C16307" s="270"/>
      <c r="D16307" s="272"/>
      <c r="E16307" s="247"/>
      <c r="F16307" s="273"/>
      <c r="G16307" s="661"/>
      <c r="H16307" s="662"/>
    </row>
    <row r="16308" spans="1:8" s="240" customFormat="1">
      <c r="A16308" s="270"/>
      <c r="B16308" s="271"/>
      <c r="C16308" s="270"/>
      <c r="D16308" s="272"/>
      <c r="E16308" s="247"/>
      <c r="F16308" s="273"/>
      <c r="G16308" s="661"/>
      <c r="H16308" s="662"/>
    </row>
    <row r="16309" spans="1:8" s="240" customFormat="1">
      <c r="A16309" s="270"/>
      <c r="B16309" s="271"/>
      <c r="C16309" s="270"/>
      <c r="D16309" s="272"/>
      <c r="E16309" s="247"/>
      <c r="F16309" s="273"/>
      <c r="G16309" s="661"/>
      <c r="H16309" s="662"/>
    </row>
    <row r="16310" spans="1:8" s="240" customFormat="1">
      <c r="A16310" s="270"/>
      <c r="B16310" s="271"/>
      <c r="C16310" s="270"/>
      <c r="D16310" s="272"/>
      <c r="E16310" s="247"/>
      <c r="F16310" s="273"/>
      <c r="G16310" s="661"/>
      <c r="H16310" s="662"/>
    </row>
    <row r="16311" spans="1:8" s="240" customFormat="1">
      <c r="A16311" s="270"/>
      <c r="B16311" s="271"/>
      <c r="C16311" s="270"/>
      <c r="D16311" s="272"/>
      <c r="E16311" s="247"/>
      <c r="F16311" s="273"/>
      <c r="G16311" s="661"/>
      <c r="H16311" s="662"/>
    </row>
    <row r="16312" spans="1:8" s="240" customFormat="1">
      <c r="A16312" s="270"/>
      <c r="B16312" s="271"/>
      <c r="C16312" s="270"/>
      <c r="D16312" s="272"/>
      <c r="E16312" s="247"/>
      <c r="F16312" s="273"/>
      <c r="G16312" s="661"/>
      <c r="H16312" s="662"/>
    </row>
    <row r="16313" spans="1:8" s="240" customFormat="1">
      <c r="A16313" s="270"/>
      <c r="B16313" s="271"/>
      <c r="C16313" s="270"/>
      <c r="D16313" s="272"/>
      <c r="E16313" s="247"/>
      <c r="F16313" s="273"/>
      <c r="G16313" s="661"/>
      <c r="H16313" s="662"/>
    </row>
    <row r="16314" spans="1:8" s="240" customFormat="1">
      <c r="A16314" s="270"/>
      <c r="B16314" s="271"/>
      <c r="C16314" s="270"/>
      <c r="D16314" s="272"/>
      <c r="E16314" s="247"/>
      <c r="F16314" s="273"/>
      <c r="G16314" s="661"/>
      <c r="H16314" s="662"/>
    </row>
    <row r="16315" spans="1:8" s="240" customFormat="1">
      <c r="A16315" s="270"/>
      <c r="B16315" s="271"/>
      <c r="C16315" s="270"/>
      <c r="D16315" s="272"/>
      <c r="E16315" s="247"/>
      <c r="F16315" s="273"/>
      <c r="G16315" s="661"/>
      <c r="H16315" s="662"/>
    </row>
    <row r="16316" spans="1:8" s="240" customFormat="1">
      <c r="A16316" s="270"/>
      <c r="B16316" s="271"/>
      <c r="C16316" s="270"/>
      <c r="D16316" s="272"/>
      <c r="E16316" s="247"/>
      <c r="F16316" s="273"/>
      <c r="G16316" s="661"/>
      <c r="H16316" s="662"/>
    </row>
    <row r="16317" spans="1:8" s="240" customFormat="1">
      <c r="A16317" s="270"/>
      <c r="B16317" s="271"/>
      <c r="C16317" s="270"/>
      <c r="D16317" s="272"/>
      <c r="E16317" s="247"/>
      <c r="F16317" s="273"/>
      <c r="G16317" s="661"/>
      <c r="H16317" s="662"/>
    </row>
    <row r="16318" spans="1:8" s="240" customFormat="1">
      <c r="A16318" s="270"/>
      <c r="B16318" s="271"/>
      <c r="C16318" s="270"/>
      <c r="D16318" s="272"/>
      <c r="E16318" s="247"/>
      <c r="F16318" s="273"/>
      <c r="G16318" s="661"/>
      <c r="H16318" s="662"/>
    </row>
  </sheetData>
  <mergeCells count="82">
    <mergeCell ref="B40:C40"/>
    <mergeCell ref="B42:C42"/>
    <mergeCell ref="A44:D44"/>
    <mergeCell ref="A5:A6"/>
    <mergeCell ref="B5:B6"/>
    <mergeCell ref="C5:C6"/>
    <mergeCell ref="D5:D6"/>
    <mergeCell ref="B17:C17"/>
    <mergeCell ref="B7:C7"/>
    <mergeCell ref="B12:C12"/>
    <mergeCell ref="HJ38:HK38"/>
    <mergeCell ref="HR38:HS38"/>
    <mergeCell ref="HZ38:IA38"/>
    <mergeCell ref="IH38:II38"/>
    <mergeCell ref="IP38:IQ38"/>
    <mergeCell ref="FV38:FW38"/>
    <mergeCell ref="GD38:GE38"/>
    <mergeCell ref="GL38:GM38"/>
    <mergeCell ref="GT38:GU38"/>
    <mergeCell ref="HB38:HC38"/>
    <mergeCell ref="EH38:EI38"/>
    <mergeCell ref="EP38:EQ38"/>
    <mergeCell ref="EX38:EY38"/>
    <mergeCell ref="FF38:FG38"/>
    <mergeCell ref="FN38:FO38"/>
    <mergeCell ref="CT38:CU38"/>
    <mergeCell ref="DB38:DC38"/>
    <mergeCell ref="DJ38:DK38"/>
    <mergeCell ref="DR38:DS38"/>
    <mergeCell ref="DZ38:EA38"/>
    <mergeCell ref="IH17:II17"/>
    <mergeCell ref="IP17:IQ17"/>
    <mergeCell ref="B24:C24"/>
    <mergeCell ref="B27:C27"/>
    <mergeCell ref="B38:C38"/>
    <mergeCell ref="J38:K38"/>
    <mergeCell ref="R38:S38"/>
    <mergeCell ref="Z38:AA38"/>
    <mergeCell ref="AH38:AI38"/>
    <mergeCell ref="AP38:AQ38"/>
    <mergeCell ref="AX38:AY38"/>
    <mergeCell ref="BF38:BG38"/>
    <mergeCell ref="BN38:BO38"/>
    <mergeCell ref="BV38:BW38"/>
    <mergeCell ref="CD38:CE38"/>
    <mergeCell ref="CL38:CM38"/>
    <mergeCell ref="GT17:GU17"/>
    <mergeCell ref="HB17:HC17"/>
    <mergeCell ref="HJ17:HK17"/>
    <mergeCell ref="HR17:HS17"/>
    <mergeCell ref="HZ17:IA17"/>
    <mergeCell ref="FF17:FG17"/>
    <mergeCell ref="FN17:FO17"/>
    <mergeCell ref="FV17:FW17"/>
    <mergeCell ref="GD17:GE17"/>
    <mergeCell ref="GL17:GM17"/>
    <mergeCell ref="DR17:DS17"/>
    <mergeCell ref="DZ17:EA17"/>
    <mergeCell ref="EH17:EI17"/>
    <mergeCell ref="EP17:EQ17"/>
    <mergeCell ref="EX17:EY17"/>
    <mergeCell ref="CD17:CE17"/>
    <mergeCell ref="CL17:CM17"/>
    <mergeCell ref="CT17:CU17"/>
    <mergeCell ref="DB17:DC17"/>
    <mergeCell ref="DJ17:DK17"/>
    <mergeCell ref="AP17:AQ17"/>
    <mergeCell ref="AX17:AY17"/>
    <mergeCell ref="BF17:BG17"/>
    <mergeCell ref="BN17:BO17"/>
    <mergeCell ref="BV17:BW17"/>
    <mergeCell ref="AH17:AI17"/>
    <mergeCell ref="E1:H1"/>
    <mergeCell ref="E4:H4"/>
    <mergeCell ref="G5:H5"/>
    <mergeCell ref="E5:E6"/>
    <mergeCell ref="F5:F6"/>
    <mergeCell ref="A1:C4"/>
    <mergeCell ref="E2:H3"/>
    <mergeCell ref="J17:K17"/>
    <mergeCell ref="R17:S17"/>
    <mergeCell ref="Z17:AA17"/>
  </mergeCells>
  <pageMargins left="0.75138888888888899" right="0.75138888888888899" top="1" bottom="1" header="0.51180555555555596" footer="0.51180555555555596"/>
  <pageSetup paperSize="9" scale="53" fitToHeight="0" orientation="portrait" r:id="rId1"/>
  <colBreaks count="1" manualBreakCount="1">
    <brk id="8"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19" zoomScale="115" zoomScaleNormal="100" zoomScaleSheetLayoutView="115" workbookViewId="0">
      <selection activeCell="H25" sqref="H25"/>
    </sheetView>
  </sheetViews>
  <sheetFormatPr defaultColWidth="9.140625" defaultRowHeight="12.75"/>
  <cols>
    <col min="1" max="1" width="52.140625" style="165" customWidth="1"/>
    <col min="2" max="2" width="14.85546875" style="165" customWidth="1"/>
    <col min="3" max="3" width="13.7109375" style="165" customWidth="1"/>
    <col min="4" max="4" width="10.28515625" style="165" customWidth="1"/>
    <col min="5" max="5" width="17.7109375" style="147" customWidth="1"/>
    <col min="6" max="6" width="20.7109375" style="147" customWidth="1"/>
    <col min="7" max="7" width="14.140625" style="165" customWidth="1"/>
    <col min="8" max="8" width="10.7109375" style="165" customWidth="1"/>
    <col min="9" max="16384" width="9.140625" style="165"/>
  </cols>
  <sheetData>
    <row r="1" spans="1:9" ht="14.25">
      <c r="A1" s="560"/>
      <c r="B1" s="561"/>
      <c r="C1" s="561"/>
      <c r="D1" s="561"/>
      <c r="E1" s="563"/>
      <c r="F1" s="563"/>
      <c r="G1" s="561"/>
      <c r="H1" s="564"/>
      <c r="I1" s="622"/>
    </row>
    <row r="2" spans="1:9" ht="14.25">
      <c r="A2" s="1615"/>
      <c r="B2" s="1616"/>
      <c r="C2" s="1616"/>
      <c r="D2" s="1616"/>
      <c r="E2" s="1616"/>
      <c r="F2" s="1616"/>
      <c r="G2" s="1616"/>
      <c r="I2" s="170"/>
    </row>
    <row r="3" spans="1:9" ht="14.25">
      <c r="A3" s="1615"/>
      <c r="B3" s="1616"/>
      <c r="C3" s="1616"/>
      <c r="D3" s="1616"/>
      <c r="E3" s="1616"/>
      <c r="F3" s="1616"/>
      <c r="G3" s="1616"/>
      <c r="I3" s="170"/>
    </row>
    <row r="4" spans="1:9" ht="14.25">
      <c r="A4" s="1615"/>
      <c r="B4" s="1616"/>
      <c r="C4" s="1616"/>
      <c r="D4" s="1616"/>
      <c r="E4" s="1616"/>
      <c r="F4" s="1616"/>
      <c r="G4" s="1616"/>
      <c r="I4" s="170"/>
    </row>
    <row r="5" spans="1:9" ht="15">
      <c r="A5" s="1617" t="s">
        <v>160</v>
      </c>
      <c r="B5" s="1618"/>
      <c r="C5" s="1618"/>
      <c r="D5" s="1618"/>
      <c r="E5" s="1618"/>
      <c r="F5" s="1618"/>
      <c r="G5" s="1618"/>
      <c r="I5" s="170"/>
    </row>
    <row r="6" spans="1:9" ht="15">
      <c r="A6" s="1617" t="s">
        <v>28</v>
      </c>
      <c r="B6" s="1618"/>
      <c r="C6" s="1618"/>
      <c r="D6" s="1618"/>
      <c r="E6" s="1618"/>
      <c r="F6" s="1618"/>
      <c r="G6" s="1618"/>
      <c r="I6" s="170"/>
    </row>
    <row r="7" spans="1:9" ht="15">
      <c r="A7" s="1617" t="s">
        <v>29</v>
      </c>
      <c r="B7" s="1618"/>
      <c r="C7" s="1618"/>
      <c r="D7" s="1618"/>
      <c r="E7" s="1618"/>
      <c r="F7" s="1618"/>
      <c r="G7" s="1618"/>
      <c r="I7" s="170"/>
    </row>
    <row r="8" spans="1:9" ht="15">
      <c r="A8" s="1619" t="s">
        <v>161</v>
      </c>
      <c r="B8" s="1620"/>
      <c r="C8" s="1620"/>
      <c r="D8" s="1620"/>
      <c r="E8" s="1620"/>
      <c r="F8" s="1620"/>
      <c r="G8" s="1620"/>
      <c r="I8" s="170"/>
    </row>
    <row r="9" spans="1:9" ht="15">
      <c r="A9" s="1621" t="s">
        <v>162</v>
      </c>
      <c r="B9" s="1622"/>
      <c r="C9" s="566" t="s">
        <v>32</v>
      </c>
      <c r="D9" s="1623" t="s">
        <v>163</v>
      </c>
      <c r="E9" s="1624"/>
      <c r="F9" s="1623" t="s">
        <v>164</v>
      </c>
      <c r="G9" s="1624"/>
      <c r="I9" s="170"/>
    </row>
    <row r="10" spans="1:9" ht="35.1" customHeight="1">
      <c r="A10" s="1625" t="s">
        <v>165</v>
      </c>
      <c r="B10" s="1626"/>
      <c r="C10" s="567" t="s">
        <v>166</v>
      </c>
      <c r="D10" s="1627" t="s">
        <v>36</v>
      </c>
      <c r="E10" s="1628"/>
      <c r="F10" s="1629" t="s">
        <v>167</v>
      </c>
      <c r="G10" s="1630"/>
      <c r="I10" s="170"/>
    </row>
    <row r="11" spans="1:9" ht="15">
      <c r="A11" s="1647" t="s">
        <v>168</v>
      </c>
      <c r="B11" s="1651" t="s">
        <v>169</v>
      </c>
      <c r="C11" s="1651" t="s">
        <v>36</v>
      </c>
      <c r="D11" s="1655" t="s">
        <v>170</v>
      </c>
      <c r="E11" s="1631" t="s">
        <v>171</v>
      </c>
      <c r="F11" s="1632"/>
      <c r="G11" s="1636" t="s">
        <v>172</v>
      </c>
      <c r="I11" s="170"/>
    </row>
    <row r="12" spans="1:9" ht="15">
      <c r="A12" s="1648"/>
      <c r="B12" s="1652"/>
      <c r="C12" s="1652"/>
      <c r="D12" s="1656"/>
      <c r="E12" s="571" t="s">
        <v>173</v>
      </c>
      <c r="F12" s="571" t="s">
        <v>174</v>
      </c>
      <c r="G12" s="1637"/>
      <c r="I12" s="170"/>
    </row>
    <row r="13" spans="1:9" ht="25.5">
      <c r="A13" s="573" t="s">
        <v>175</v>
      </c>
      <c r="B13" s="9" t="s">
        <v>176</v>
      </c>
      <c r="C13" s="574" t="s">
        <v>177</v>
      </c>
      <c r="D13" s="626">
        <v>0.18</v>
      </c>
      <c r="E13" s="576">
        <v>16.309999999999999</v>
      </c>
      <c r="F13" s="577">
        <f>D13*E13</f>
        <v>2.9357999999999995</v>
      </c>
      <c r="G13" s="578"/>
      <c r="I13" s="170"/>
    </row>
    <row r="14" spans="1:9" ht="25.5">
      <c r="A14" s="573" t="s">
        <v>178</v>
      </c>
      <c r="B14" s="9" t="s">
        <v>179</v>
      </c>
      <c r="C14" s="574" t="s">
        <v>177</v>
      </c>
      <c r="D14" s="626">
        <v>0.18</v>
      </c>
      <c r="E14" s="576">
        <v>20.98</v>
      </c>
      <c r="F14" s="577">
        <f>D14*E14</f>
        <v>3.7763999999999998</v>
      </c>
      <c r="G14" s="578"/>
      <c r="I14" s="170"/>
    </row>
    <row r="15" spans="1:9" ht="15">
      <c r="A15" s="579"/>
      <c r="B15" s="580"/>
      <c r="C15" s="581"/>
      <c r="D15" s="627"/>
      <c r="E15" s="583"/>
      <c r="F15" s="584"/>
      <c r="G15" s="585"/>
      <c r="I15" s="170"/>
    </row>
    <row r="16" spans="1:9" ht="15">
      <c r="A16" s="586" t="s">
        <v>172</v>
      </c>
      <c r="B16" s="1633"/>
      <c r="C16" s="1634"/>
      <c r="D16" s="1634"/>
      <c r="E16" s="1634"/>
      <c r="F16" s="1635"/>
      <c r="G16" s="587">
        <f>SUM(F13:F14)</f>
        <v>6.7121999999999993</v>
      </c>
      <c r="I16" s="170"/>
    </row>
    <row r="17" spans="1:9" ht="15">
      <c r="A17" s="1647" t="s">
        <v>180</v>
      </c>
      <c r="B17" s="1651" t="s">
        <v>169</v>
      </c>
      <c r="C17" s="1651" t="s">
        <v>36</v>
      </c>
      <c r="D17" s="1655" t="s">
        <v>170</v>
      </c>
      <c r="E17" s="1631" t="s">
        <v>171</v>
      </c>
      <c r="F17" s="1632"/>
      <c r="G17" s="1636" t="s">
        <v>181</v>
      </c>
      <c r="I17" s="170"/>
    </row>
    <row r="18" spans="1:9" ht="15">
      <c r="A18" s="1648"/>
      <c r="B18" s="1652"/>
      <c r="C18" s="1652"/>
      <c r="D18" s="1656"/>
      <c r="E18" s="571" t="s">
        <v>173</v>
      </c>
      <c r="F18" s="571" t="s">
        <v>174</v>
      </c>
      <c r="G18" s="1637"/>
      <c r="I18" s="170"/>
    </row>
    <row r="19" spans="1:9" ht="20.45" customHeight="1">
      <c r="A19" s="588" t="s">
        <v>182</v>
      </c>
      <c r="B19" s="10" t="s">
        <v>183</v>
      </c>
      <c r="C19" s="589" t="s">
        <v>36</v>
      </c>
      <c r="D19" s="628">
        <f>0.0062*2</f>
        <v>1.24E-2</v>
      </c>
      <c r="E19" s="576">
        <v>69.099999999999994</v>
      </c>
      <c r="F19" s="576">
        <f>D19*E19</f>
        <v>0.85683999999999994</v>
      </c>
      <c r="G19" s="591"/>
      <c r="I19" s="170"/>
    </row>
    <row r="20" spans="1:9" ht="25.5">
      <c r="A20" s="588" t="s">
        <v>184</v>
      </c>
      <c r="B20" s="10" t="s">
        <v>185</v>
      </c>
      <c r="C20" s="589" t="s">
        <v>36</v>
      </c>
      <c r="D20" s="628">
        <f>0.037*2</f>
        <v>7.3999999999999996E-2</v>
      </c>
      <c r="E20" s="576">
        <v>0.86</v>
      </c>
      <c r="F20" s="576">
        <f>D20*E20</f>
        <v>6.3640000000000002E-2</v>
      </c>
      <c r="G20" s="591"/>
      <c r="I20" s="170"/>
    </row>
    <row r="21" spans="1:9" ht="25.5">
      <c r="A21" s="592" t="s">
        <v>186</v>
      </c>
      <c r="B21" s="10" t="s">
        <v>187</v>
      </c>
      <c r="C21" s="589" t="s">
        <v>36</v>
      </c>
      <c r="D21" s="628">
        <f>0.0102*2</f>
        <v>2.0400000000000001E-2</v>
      </c>
      <c r="E21" s="576">
        <v>60.01</v>
      </c>
      <c r="F21" s="576">
        <f>D21*E21</f>
        <v>1.2242040000000001</v>
      </c>
      <c r="G21" s="591"/>
      <c r="I21" s="170"/>
    </row>
    <row r="22" spans="1:9" ht="25.5">
      <c r="A22" s="592" t="s">
        <v>188</v>
      </c>
      <c r="B22" s="10" t="s">
        <v>189</v>
      </c>
      <c r="C22" s="589" t="s">
        <v>36</v>
      </c>
      <c r="D22" s="628">
        <v>1.04</v>
      </c>
      <c r="E22" s="576">
        <f>H46</f>
        <v>28.014946331094663</v>
      </c>
      <c r="F22" s="576">
        <f>D22*E22</f>
        <v>29.13554418433845</v>
      </c>
      <c r="G22" s="591"/>
      <c r="I22" s="170"/>
    </row>
    <row r="23" spans="1:9">
      <c r="A23" s="593"/>
      <c r="B23" s="594"/>
      <c r="C23" s="594"/>
      <c r="D23" s="595"/>
      <c r="E23" s="596"/>
      <c r="F23" s="596"/>
      <c r="G23" s="597"/>
      <c r="I23" s="170"/>
    </row>
    <row r="24" spans="1:9" ht="15">
      <c r="A24" s="586" t="s">
        <v>181</v>
      </c>
      <c r="B24" s="1633"/>
      <c r="C24" s="1634"/>
      <c r="D24" s="1634"/>
      <c r="E24" s="1634"/>
      <c r="F24" s="1635"/>
      <c r="G24" s="587">
        <f>SUM(F19:F22)</f>
        <v>31.280228184338448</v>
      </c>
      <c r="I24" s="170"/>
    </row>
    <row r="25" spans="1:9" ht="15">
      <c r="A25" s="1647" t="s">
        <v>190</v>
      </c>
      <c r="B25" s="1653" t="s">
        <v>169</v>
      </c>
      <c r="C25" s="1653" t="s">
        <v>36</v>
      </c>
      <c r="D25" s="1653" t="s">
        <v>170</v>
      </c>
      <c r="E25" s="598" t="s">
        <v>171</v>
      </c>
      <c r="F25" s="571" t="s">
        <v>174</v>
      </c>
      <c r="G25" s="1657" t="s">
        <v>191</v>
      </c>
      <c r="I25" s="170"/>
    </row>
    <row r="26" spans="1:9" ht="15">
      <c r="A26" s="1648"/>
      <c r="B26" s="1654"/>
      <c r="C26" s="1654"/>
      <c r="D26" s="1654"/>
      <c r="E26" s="1631" t="s">
        <v>173</v>
      </c>
      <c r="F26" s="1632"/>
      <c r="G26" s="1658"/>
      <c r="I26" s="170"/>
    </row>
    <row r="27" spans="1:9" ht="15">
      <c r="A27" s="568"/>
      <c r="B27" s="569"/>
      <c r="C27" s="569"/>
      <c r="D27" s="625"/>
      <c r="E27" s="571"/>
      <c r="F27" s="571" t="s">
        <v>192</v>
      </c>
      <c r="G27" s="572"/>
      <c r="I27" s="170"/>
    </row>
    <row r="28" spans="1:9" ht="15">
      <c r="A28" s="599"/>
      <c r="B28" s="600"/>
      <c r="C28" s="601"/>
      <c r="D28" s="627"/>
      <c r="E28" s="583"/>
      <c r="F28" s="602"/>
      <c r="G28" s="603"/>
      <c r="I28" s="170"/>
    </row>
    <row r="29" spans="1:9" ht="15">
      <c r="A29" s="586" t="s">
        <v>191</v>
      </c>
      <c r="B29" s="1633"/>
      <c r="C29" s="1634"/>
      <c r="D29" s="1634"/>
      <c r="E29" s="1634"/>
      <c r="F29" s="1635"/>
      <c r="G29" s="604" t="str">
        <f>F27</f>
        <v>-</v>
      </c>
      <c r="I29" s="170"/>
    </row>
    <row r="30" spans="1:9" ht="15">
      <c r="A30" s="1643" t="s">
        <v>193</v>
      </c>
      <c r="B30" s="1643"/>
      <c r="C30" s="1643"/>
      <c r="D30" s="629" t="s">
        <v>194</v>
      </c>
      <c r="E30" s="584" t="s">
        <v>195</v>
      </c>
      <c r="F30" s="584" t="s">
        <v>21</v>
      </c>
      <c r="G30" s="606" t="s">
        <v>40</v>
      </c>
      <c r="I30" s="170"/>
    </row>
    <row r="31" spans="1:9" ht="14.25">
      <c r="A31" s="1642" t="s">
        <v>196</v>
      </c>
      <c r="B31" s="1642"/>
      <c r="C31" s="1642"/>
      <c r="D31" s="630"/>
      <c r="E31" s="608">
        <f>G16</f>
        <v>6.7121999999999993</v>
      </c>
      <c r="F31" s="1660"/>
      <c r="G31" s="1660"/>
      <c r="I31" s="170"/>
    </row>
    <row r="32" spans="1:9" ht="15">
      <c r="A32" s="1642" t="s">
        <v>197</v>
      </c>
      <c r="B32" s="1642"/>
      <c r="C32" s="1642"/>
      <c r="D32" s="631">
        <v>1.1615</v>
      </c>
      <c r="E32" s="608">
        <f>(E31*D32)</f>
        <v>7.796220299999999</v>
      </c>
      <c r="F32" s="1660"/>
      <c r="G32" s="1660"/>
      <c r="I32" s="170"/>
    </row>
    <row r="33" spans="1:9" ht="15">
      <c r="A33" s="1643" t="s">
        <v>198</v>
      </c>
      <c r="B33" s="1643"/>
      <c r="C33" s="1643"/>
      <c r="D33" s="1639"/>
      <c r="E33" s="604">
        <f>SUM(E31:E32)</f>
        <v>14.508420299999997</v>
      </c>
      <c r="F33" s="604">
        <f>E33*D38</f>
        <v>3.0467682629999993</v>
      </c>
      <c r="G33" s="587">
        <f>E33+F33</f>
        <v>17.555188562999998</v>
      </c>
      <c r="I33" s="170"/>
    </row>
    <row r="34" spans="1:9" ht="14.25">
      <c r="A34" s="1642" t="s">
        <v>199</v>
      </c>
      <c r="B34" s="1642"/>
      <c r="C34" s="1642"/>
      <c r="D34" s="1639"/>
      <c r="E34" s="608">
        <f>G24</f>
        <v>31.280228184338448</v>
      </c>
      <c r="F34" s="1660"/>
      <c r="G34" s="1660"/>
      <c r="I34" s="170"/>
    </row>
    <row r="35" spans="1:9" ht="14.25">
      <c r="A35" s="1642" t="s">
        <v>200</v>
      </c>
      <c r="B35" s="1642"/>
      <c r="C35" s="1642"/>
      <c r="D35" s="1639"/>
      <c r="E35" s="608" t="str">
        <f>G29</f>
        <v>-</v>
      </c>
      <c r="F35" s="1660"/>
      <c r="G35" s="1660"/>
      <c r="I35" s="170"/>
    </row>
    <row r="36" spans="1:9" ht="15">
      <c r="A36" s="1643" t="s">
        <v>201</v>
      </c>
      <c r="B36" s="1643"/>
      <c r="C36" s="1643"/>
      <c r="D36" s="1639"/>
      <c r="E36" s="604">
        <f>SUM(E34:E35)</f>
        <v>31.280228184338448</v>
      </c>
      <c r="F36" s="604">
        <f>E36*D38</f>
        <v>6.5688479187110742</v>
      </c>
      <c r="G36" s="587">
        <f>E36+F36</f>
        <v>37.849076103049519</v>
      </c>
      <c r="I36" s="170"/>
    </row>
    <row r="37" spans="1:9" ht="15">
      <c r="A37" s="1643" t="s">
        <v>202</v>
      </c>
      <c r="B37" s="1643"/>
      <c r="C37" s="1643"/>
      <c r="D37" s="1639"/>
      <c r="E37" s="604">
        <f>E36+E33</f>
        <v>45.788648484338445</v>
      </c>
      <c r="F37" s="1659"/>
      <c r="G37" s="1659"/>
      <c r="I37" s="170"/>
    </row>
    <row r="38" spans="1:9" ht="15">
      <c r="A38" s="1643" t="s">
        <v>203</v>
      </c>
      <c r="B38" s="1643"/>
      <c r="C38" s="1643"/>
      <c r="D38" s="631">
        <v>0.21</v>
      </c>
      <c r="E38" s="608">
        <f>E37*D38</f>
        <v>9.6156161817110739</v>
      </c>
      <c r="F38" s="1659"/>
      <c r="G38" s="1659"/>
      <c r="I38" s="170"/>
    </row>
    <row r="39" spans="1:9" ht="15">
      <c r="A39" s="1661" t="s">
        <v>204</v>
      </c>
      <c r="B39" s="1661"/>
      <c r="C39" s="1661"/>
      <c r="D39" s="1661"/>
      <c r="E39" s="1661"/>
      <c r="F39" s="1661"/>
      <c r="G39" s="194">
        <f>ROUND(G36+G33,2)</f>
        <v>55.4</v>
      </c>
      <c r="I39" s="170"/>
    </row>
    <row r="40" spans="1:9" ht="14.25">
      <c r="A40" s="59"/>
      <c r="B40" s="565"/>
      <c r="C40" s="59"/>
      <c r="D40" s="59"/>
      <c r="E40" s="565"/>
      <c r="F40" s="565"/>
      <c r="G40" s="59"/>
      <c r="I40" s="170"/>
    </row>
    <row r="41" spans="1:9" ht="14.25">
      <c r="A41" s="59" t="s">
        <v>205</v>
      </c>
      <c r="B41" s="565"/>
      <c r="C41" s="59"/>
      <c r="D41" s="59"/>
      <c r="E41" s="565"/>
      <c r="F41" s="565"/>
      <c r="G41" s="59"/>
      <c r="I41" s="170"/>
    </row>
    <row r="42" spans="1:9" ht="14.25">
      <c r="A42" s="59"/>
      <c r="B42" s="565"/>
      <c r="C42" s="59"/>
      <c r="D42" s="59"/>
      <c r="E42" s="565"/>
      <c r="F42" s="565"/>
      <c r="G42" s="59"/>
      <c r="I42" s="170"/>
    </row>
    <row r="43" spans="1:9" ht="14.25">
      <c r="A43" s="610"/>
      <c r="B43" s="59"/>
      <c r="C43" s="59"/>
      <c r="D43" s="59"/>
      <c r="E43" s="565"/>
      <c r="F43" s="565"/>
      <c r="G43" s="59"/>
      <c r="I43" s="170"/>
    </row>
    <row r="44" spans="1:9" ht="12.75" customHeight="1">
      <c r="A44" s="1649" t="s">
        <v>206</v>
      </c>
      <c r="B44" s="1649" t="s">
        <v>207</v>
      </c>
      <c r="C44" s="1640" t="s">
        <v>208</v>
      </c>
      <c r="D44" s="1640" t="s">
        <v>163</v>
      </c>
      <c r="E44" s="1638" t="s">
        <v>209</v>
      </c>
      <c r="F44" s="1638"/>
      <c r="G44" s="11" t="s">
        <v>210</v>
      </c>
      <c r="H44" s="1638" t="s">
        <v>211</v>
      </c>
      <c r="I44" s="1638"/>
    </row>
    <row r="45" spans="1:9">
      <c r="A45" s="1650"/>
      <c r="B45" s="1650"/>
      <c r="C45" s="1641"/>
      <c r="D45" s="1641"/>
      <c r="E45" s="419" t="s">
        <v>212</v>
      </c>
      <c r="F45" s="419" t="s">
        <v>167</v>
      </c>
      <c r="G45" s="12"/>
      <c r="H45" s="1638"/>
      <c r="I45" s="1638"/>
    </row>
    <row r="46" spans="1:9" ht="29.85" customHeight="1">
      <c r="A46" s="592" t="s">
        <v>188</v>
      </c>
      <c r="B46" s="420" t="s">
        <v>78</v>
      </c>
      <c r="C46" s="612">
        <v>19.829999999999998</v>
      </c>
      <c r="D46" s="15" t="s">
        <v>36</v>
      </c>
      <c r="E46" s="421">
        <v>642.64400000000001</v>
      </c>
      <c r="F46" s="520">
        <v>907.899</v>
      </c>
      <c r="G46" s="614">
        <f>F46/E46</f>
        <v>1.4127557403476887</v>
      </c>
      <c r="H46" s="1644">
        <f>C46*G46</f>
        <v>28.014946331094663</v>
      </c>
      <c r="I46" s="1645"/>
    </row>
    <row r="47" spans="1:9">
      <c r="A47" s="15"/>
      <c r="B47" s="15"/>
      <c r="C47" s="615"/>
      <c r="D47" s="615"/>
      <c r="E47" s="1646"/>
      <c r="F47" s="1646"/>
      <c r="G47" s="422"/>
      <c r="H47" s="422"/>
      <c r="I47" s="623"/>
    </row>
    <row r="48" spans="1:9">
      <c r="A48" s="617"/>
      <c r="I48" s="170"/>
    </row>
    <row r="49" spans="1:9">
      <c r="A49" s="617"/>
      <c r="I49" s="170"/>
    </row>
    <row r="50" spans="1:9">
      <c r="A50" s="617"/>
      <c r="I50" s="170"/>
    </row>
    <row r="51" spans="1:9">
      <c r="A51" s="617"/>
      <c r="I51" s="170"/>
    </row>
    <row r="52" spans="1:9">
      <c r="A52" s="617"/>
      <c r="I52" s="170"/>
    </row>
    <row r="53" spans="1:9">
      <c r="A53" s="618"/>
      <c r="B53" s="619"/>
      <c r="C53" s="619"/>
      <c r="D53" s="619"/>
      <c r="E53" s="621"/>
      <c r="F53" s="621"/>
      <c r="G53" s="619"/>
      <c r="H53" s="619"/>
      <c r="I53" s="624"/>
    </row>
  </sheetData>
  <mergeCells count="56">
    <mergeCell ref="G17:G18"/>
    <mergeCell ref="G25:G26"/>
    <mergeCell ref="H44:I45"/>
    <mergeCell ref="F37:G38"/>
    <mergeCell ref="F31:G32"/>
    <mergeCell ref="F34:G35"/>
    <mergeCell ref="E17:F17"/>
    <mergeCell ref="B24:F24"/>
    <mergeCell ref="E26:F26"/>
    <mergeCell ref="B29:F29"/>
    <mergeCell ref="A30:C30"/>
    <mergeCell ref="D25:D26"/>
    <mergeCell ref="A36:C36"/>
    <mergeCell ref="A37:C37"/>
    <mergeCell ref="A38:C38"/>
    <mergeCell ref="A39:F39"/>
    <mergeCell ref="H46:I46"/>
    <mergeCell ref="E47:F47"/>
    <mergeCell ref="A11:A12"/>
    <mergeCell ref="A17:A18"/>
    <mergeCell ref="A25:A26"/>
    <mergeCell ref="A44:A45"/>
    <mergeCell ref="B11:B12"/>
    <mergeCell ref="B17:B18"/>
    <mergeCell ref="B25:B26"/>
    <mergeCell ref="B44:B45"/>
    <mergeCell ref="C11:C12"/>
    <mergeCell ref="C17:C18"/>
    <mergeCell ref="C25:C26"/>
    <mergeCell ref="C44:C45"/>
    <mergeCell ref="D11:D12"/>
    <mergeCell ref="D17:D18"/>
    <mergeCell ref="E44:F44"/>
    <mergeCell ref="D33:D37"/>
    <mergeCell ref="D44:D45"/>
    <mergeCell ref="A31:C31"/>
    <mergeCell ref="A32:C32"/>
    <mergeCell ref="A33:C33"/>
    <mergeCell ref="A34:C34"/>
    <mergeCell ref="A35:C35"/>
    <mergeCell ref="A10:B10"/>
    <mergeCell ref="D10:E10"/>
    <mergeCell ref="F10:G10"/>
    <mergeCell ref="E11:F11"/>
    <mergeCell ref="B16:F16"/>
    <mergeCell ref="G11:G12"/>
    <mergeCell ref="A7:G7"/>
    <mergeCell ref="A8:G8"/>
    <mergeCell ref="A9:B9"/>
    <mergeCell ref="D9:E9"/>
    <mergeCell ref="F9:G9"/>
    <mergeCell ref="A2:G2"/>
    <mergeCell ref="A3:G3"/>
    <mergeCell ref="A4:G4"/>
    <mergeCell ref="A5:G5"/>
    <mergeCell ref="A6:G6"/>
  </mergeCells>
  <pageMargins left="0.75" right="0.75" top="1" bottom="1" header="0.51180555555555596" footer="0.51180555555555596"/>
  <pageSetup paperSize="9"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3"/>
  <sheetViews>
    <sheetView view="pageBreakPreview" zoomScale="145" zoomScaleNormal="100" zoomScaleSheetLayoutView="145" workbookViewId="0">
      <selection activeCell="A10" sqref="A10:B10"/>
    </sheetView>
  </sheetViews>
  <sheetFormatPr defaultColWidth="9.140625" defaultRowHeight="12.75"/>
  <cols>
    <col min="1" max="1" width="52.140625" style="165" customWidth="1"/>
    <col min="2" max="2" width="14.85546875" style="165" customWidth="1"/>
    <col min="3" max="3" width="9.7109375" style="165" customWidth="1"/>
    <col min="4" max="4" width="10.28515625" style="559" customWidth="1"/>
    <col min="5" max="5" width="17.7109375" style="147" customWidth="1"/>
    <col min="6" max="6" width="20.7109375" style="147" customWidth="1"/>
    <col min="7" max="7" width="14.140625" style="165" customWidth="1"/>
    <col min="8" max="8" width="10.7109375" style="165" customWidth="1"/>
    <col min="9" max="16384" width="9.140625" style="165"/>
  </cols>
  <sheetData>
    <row r="1" spans="1:9" ht="14.25">
      <c r="A1" s="560"/>
      <c r="B1" s="561"/>
      <c r="C1" s="561"/>
      <c r="D1" s="562"/>
      <c r="E1" s="563"/>
      <c r="F1" s="563"/>
      <c r="G1" s="561"/>
      <c r="H1" s="564"/>
      <c r="I1" s="622"/>
    </row>
    <row r="2" spans="1:9" ht="14.25">
      <c r="A2" s="1615"/>
      <c r="B2" s="1616"/>
      <c r="C2" s="1616"/>
      <c r="D2" s="1616"/>
      <c r="E2" s="1616"/>
      <c r="F2" s="1616"/>
      <c r="G2" s="1616"/>
      <c r="I2" s="170"/>
    </row>
    <row r="3" spans="1:9" ht="14.25">
      <c r="A3" s="1615"/>
      <c r="B3" s="1616"/>
      <c r="C3" s="1616"/>
      <c r="D3" s="1616"/>
      <c r="E3" s="1616"/>
      <c r="F3" s="1616"/>
      <c r="G3" s="1616"/>
      <c r="I3" s="170"/>
    </row>
    <row r="4" spans="1:9" ht="14.25">
      <c r="A4" s="1615"/>
      <c r="B4" s="1616"/>
      <c r="C4" s="1616"/>
      <c r="D4" s="1616"/>
      <c r="E4" s="1616"/>
      <c r="F4" s="1616"/>
      <c r="G4" s="1616"/>
      <c r="I4" s="170"/>
    </row>
    <row r="5" spans="1:9" ht="15">
      <c r="A5" s="1617" t="s">
        <v>160</v>
      </c>
      <c r="B5" s="1618"/>
      <c r="C5" s="1618"/>
      <c r="D5" s="1618"/>
      <c r="E5" s="1618"/>
      <c r="F5" s="1618"/>
      <c r="G5" s="1618"/>
      <c r="I5" s="170"/>
    </row>
    <row r="6" spans="1:9" ht="15">
      <c r="A6" s="1617" t="s">
        <v>28</v>
      </c>
      <c r="B6" s="1618"/>
      <c r="C6" s="1618"/>
      <c r="D6" s="1618"/>
      <c r="E6" s="1618"/>
      <c r="F6" s="1618"/>
      <c r="G6" s="1618"/>
      <c r="I6" s="170"/>
    </row>
    <row r="7" spans="1:9" ht="15">
      <c r="A7" s="1617" t="s">
        <v>29</v>
      </c>
      <c r="B7" s="1618"/>
      <c r="C7" s="1618"/>
      <c r="D7" s="1618"/>
      <c r="E7" s="1618"/>
      <c r="F7" s="1618"/>
      <c r="G7" s="1618"/>
      <c r="I7" s="170"/>
    </row>
    <row r="8" spans="1:9" ht="15">
      <c r="A8" s="1619" t="s">
        <v>161</v>
      </c>
      <c r="B8" s="1620"/>
      <c r="C8" s="1620"/>
      <c r="D8" s="1620"/>
      <c r="E8" s="1620"/>
      <c r="F8" s="1620"/>
      <c r="G8" s="1620"/>
      <c r="I8" s="170"/>
    </row>
    <row r="9" spans="1:9" ht="15">
      <c r="A9" s="1621" t="s">
        <v>162</v>
      </c>
      <c r="B9" s="1622"/>
      <c r="C9" s="566" t="s">
        <v>32</v>
      </c>
      <c r="D9" s="1623" t="s">
        <v>163</v>
      </c>
      <c r="E9" s="1624"/>
      <c r="F9" s="1623" t="s">
        <v>164</v>
      </c>
      <c r="G9" s="1624"/>
      <c r="I9" s="170"/>
    </row>
    <row r="10" spans="1:9" ht="35.1" customHeight="1">
      <c r="A10" s="1625" t="s">
        <v>213</v>
      </c>
      <c r="B10" s="1626"/>
      <c r="C10" s="567" t="s">
        <v>156</v>
      </c>
      <c r="D10" s="1627" t="s">
        <v>36</v>
      </c>
      <c r="E10" s="1628"/>
      <c r="F10" s="1629" t="s">
        <v>167</v>
      </c>
      <c r="G10" s="1630"/>
      <c r="I10" s="170"/>
    </row>
    <row r="11" spans="1:9" ht="15">
      <c r="A11" s="1647" t="s">
        <v>168</v>
      </c>
      <c r="B11" s="1651" t="s">
        <v>169</v>
      </c>
      <c r="C11" s="1651" t="s">
        <v>36</v>
      </c>
      <c r="D11" s="1665" t="s">
        <v>170</v>
      </c>
      <c r="E11" s="1631" t="s">
        <v>171</v>
      </c>
      <c r="F11" s="1632"/>
      <c r="G11" s="1636" t="s">
        <v>172</v>
      </c>
      <c r="I11" s="170"/>
    </row>
    <row r="12" spans="1:9" ht="15">
      <c r="A12" s="1648"/>
      <c r="B12" s="1652"/>
      <c r="C12" s="1652"/>
      <c r="D12" s="1666"/>
      <c r="E12" s="571" t="s">
        <v>173</v>
      </c>
      <c r="F12" s="571" t="s">
        <v>174</v>
      </c>
      <c r="G12" s="1637"/>
      <c r="I12" s="170"/>
    </row>
    <row r="13" spans="1:9" ht="25.5">
      <c r="A13" s="573" t="s">
        <v>175</v>
      </c>
      <c r="B13" s="9" t="s">
        <v>176</v>
      </c>
      <c r="C13" s="574" t="s">
        <v>177</v>
      </c>
      <c r="D13" s="575">
        <v>0.18</v>
      </c>
      <c r="E13" s="576">
        <v>16.309999999999999</v>
      </c>
      <c r="F13" s="577">
        <f>D13*E13</f>
        <v>2.9357999999999995</v>
      </c>
      <c r="G13" s="578"/>
      <c r="I13" s="170"/>
    </row>
    <row r="14" spans="1:9" ht="25.5">
      <c r="A14" s="573" t="s">
        <v>178</v>
      </c>
      <c r="B14" s="9" t="s">
        <v>179</v>
      </c>
      <c r="C14" s="574" t="s">
        <v>177</v>
      </c>
      <c r="D14" s="575">
        <v>0.18</v>
      </c>
      <c r="E14" s="576">
        <v>20.98</v>
      </c>
      <c r="F14" s="577">
        <f>D14*E14</f>
        <v>3.7763999999999998</v>
      </c>
      <c r="G14" s="578"/>
      <c r="I14" s="170"/>
    </row>
    <row r="15" spans="1:9" ht="15">
      <c r="A15" s="579"/>
      <c r="B15" s="580"/>
      <c r="C15" s="581"/>
      <c r="D15" s="582"/>
      <c r="E15" s="583"/>
      <c r="F15" s="584"/>
      <c r="G15" s="585"/>
      <c r="I15" s="170"/>
    </row>
    <row r="16" spans="1:9" ht="15">
      <c r="A16" s="586" t="s">
        <v>172</v>
      </c>
      <c r="B16" s="1633"/>
      <c r="C16" s="1634"/>
      <c r="D16" s="1634"/>
      <c r="E16" s="1634"/>
      <c r="F16" s="1635"/>
      <c r="G16" s="587">
        <f>SUM(F13:F14)</f>
        <v>6.7121999999999993</v>
      </c>
      <c r="I16" s="170"/>
    </row>
    <row r="17" spans="1:9" ht="15">
      <c r="A17" s="1647" t="s">
        <v>180</v>
      </c>
      <c r="B17" s="1651" t="s">
        <v>169</v>
      </c>
      <c r="C17" s="1651" t="s">
        <v>36</v>
      </c>
      <c r="D17" s="1665" t="s">
        <v>170</v>
      </c>
      <c r="E17" s="1631" t="s">
        <v>171</v>
      </c>
      <c r="F17" s="1632"/>
      <c r="G17" s="1636" t="s">
        <v>181</v>
      </c>
      <c r="I17" s="170"/>
    </row>
    <row r="18" spans="1:9" ht="15">
      <c r="A18" s="1648"/>
      <c r="B18" s="1652"/>
      <c r="C18" s="1652"/>
      <c r="D18" s="1666"/>
      <c r="E18" s="571" t="s">
        <v>173</v>
      </c>
      <c r="F18" s="571" t="s">
        <v>174</v>
      </c>
      <c r="G18" s="1637"/>
      <c r="I18" s="170"/>
    </row>
    <row r="19" spans="1:9" ht="20.45" customHeight="1">
      <c r="A19" s="588" t="s">
        <v>182</v>
      </c>
      <c r="B19" s="10" t="s">
        <v>183</v>
      </c>
      <c r="C19" s="589" t="s">
        <v>36</v>
      </c>
      <c r="D19" s="590">
        <f>0.0062*2</f>
        <v>1.24E-2</v>
      </c>
      <c r="E19" s="576">
        <v>69.099999999999994</v>
      </c>
      <c r="F19" s="576">
        <f>D19*E19</f>
        <v>0.85683999999999994</v>
      </c>
      <c r="G19" s="591"/>
      <c r="I19" s="170"/>
    </row>
    <row r="20" spans="1:9" ht="25.5">
      <c r="A20" s="588" t="s">
        <v>184</v>
      </c>
      <c r="B20" s="10" t="s">
        <v>185</v>
      </c>
      <c r="C20" s="589" t="s">
        <v>36</v>
      </c>
      <c r="D20" s="590">
        <f>0.037*2</f>
        <v>7.3999999999999996E-2</v>
      </c>
      <c r="E20" s="576">
        <v>0.86</v>
      </c>
      <c r="F20" s="576">
        <f>D20*E20</f>
        <v>6.3640000000000002E-2</v>
      </c>
      <c r="G20" s="591"/>
      <c r="I20" s="170"/>
    </row>
    <row r="21" spans="1:9" ht="25.5">
      <c r="A21" s="588" t="s">
        <v>186</v>
      </c>
      <c r="B21" s="10" t="s">
        <v>187</v>
      </c>
      <c r="C21" s="589" t="s">
        <v>36</v>
      </c>
      <c r="D21" s="590">
        <f>0.0102*2</f>
        <v>2.0400000000000001E-2</v>
      </c>
      <c r="E21" s="576">
        <v>60.01</v>
      </c>
      <c r="F21" s="576">
        <f>D21*E21</f>
        <v>1.2242040000000001</v>
      </c>
      <c r="G21" s="591"/>
      <c r="I21" s="170"/>
    </row>
    <row r="22" spans="1:9" ht="25.5">
      <c r="A22" s="592" t="s">
        <v>214</v>
      </c>
      <c r="B22" s="10" t="s">
        <v>215</v>
      </c>
      <c r="C22" s="589" t="s">
        <v>36</v>
      </c>
      <c r="D22" s="590">
        <v>1.04</v>
      </c>
      <c r="E22" s="576">
        <f>H46</f>
        <v>58.262046731938682</v>
      </c>
      <c r="F22" s="576">
        <f>D22*E22</f>
        <v>60.59252860121623</v>
      </c>
      <c r="G22" s="591"/>
      <c r="I22" s="170"/>
    </row>
    <row r="23" spans="1:9">
      <c r="A23" s="593"/>
      <c r="B23" s="594"/>
      <c r="C23" s="594"/>
      <c r="D23" s="595"/>
      <c r="E23" s="596"/>
      <c r="F23" s="596"/>
      <c r="G23" s="597"/>
      <c r="I23" s="170"/>
    </row>
    <row r="24" spans="1:9" ht="15">
      <c r="A24" s="586" t="s">
        <v>181</v>
      </c>
      <c r="B24" s="1633"/>
      <c r="C24" s="1634"/>
      <c r="D24" s="1634"/>
      <c r="E24" s="1634"/>
      <c r="F24" s="1635"/>
      <c r="G24" s="587">
        <f>SUM(F19:F22)</f>
        <v>62.737212601216228</v>
      </c>
      <c r="I24" s="170"/>
    </row>
    <row r="25" spans="1:9" ht="15">
      <c r="A25" s="1647" t="s">
        <v>190</v>
      </c>
      <c r="B25" s="1653" t="s">
        <v>169</v>
      </c>
      <c r="C25" s="1653" t="s">
        <v>36</v>
      </c>
      <c r="D25" s="1667" t="s">
        <v>170</v>
      </c>
      <c r="E25" s="598" t="s">
        <v>171</v>
      </c>
      <c r="F25" s="571" t="s">
        <v>174</v>
      </c>
      <c r="G25" s="1657" t="s">
        <v>191</v>
      </c>
      <c r="I25" s="170"/>
    </row>
    <row r="26" spans="1:9" ht="15">
      <c r="A26" s="1648"/>
      <c r="B26" s="1654"/>
      <c r="C26" s="1654"/>
      <c r="D26" s="1668"/>
      <c r="E26" s="1631" t="s">
        <v>173</v>
      </c>
      <c r="F26" s="1632"/>
      <c r="G26" s="1658"/>
      <c r="I26" s="170"/>
    </row>
    <row r="27" spans="1:9" ht="15">
      <c r="A27" s="568"/>
      <c r="B27" s="569"/>
      <c r="C27" s="569"/>
      <c r="D27" s="570"/>
      <c r="E27" s="571"/>
      <c r="F27" s="571" t="s">
        <v>192</v>
      </c>
      <c r="G27" s="572"/>
      <c r="I27" s="170"/>
    </row>
    <row r="28" spans="1:9" ht="15">
      <c r="A28" s="599"/>
      <c r="B28" s="600"/>
      <c r="C28" s="601"/>
      <c r="D28" s="582"/>
      <c r="E28" s="583"/>
      <c r="F28" s="602"/>
      <c r="G28" s="603"/>
      <c r="I28" s="170"/>
    </row>
    <row r="29" spans="1:9" ht="15">
      <c r="A29" s="586" t="s">
        <v>191</v>
      </c>
      <c r="B29" s="1633"/>
      <c r="C29" s="1634"/>
      <c r="D29" s="1634"/>
      <c r="E29" s="1634"/>
      <c r="F29" s="1635"/>
      <c r="G29" s="604" t="str">
        <f>F27</f>
        <v>-</v>
      </c>
      <c r="I29" s="170"/>
    </row>
    <row r="30" spans="1:9" ht="15">
      <c r="A30" s="1643" t="s">
        <v>193</v>
      </c>
      <c r="B30" s="1643"/>
      <c r="C30" s="1643"/>
      <c r="D30" s="605" t="s">
        <v>194</v>
      </c>
      <c r="E30" s="584" t="s">
        <v>195</v>
      </c>
      <c r="F30" s="584" t="s">
        <v>21</v>
      </c>
      <c r="G30" s="606" t="s">
        <v>40</v>
      </c>
      <c r="I30" s="170"/>
    </row>
    <row r="31" spans="1:9" ht="14.25">
      <c r="A31" s="1642" t="s">
        <v>196</v>
      </c>
      <c r="B31" s="1642"/>
      <c r="C31" s="1642"/>
      <c r="D31" s="607"/>
      <c r="E31" s="608">
        <f>G16</f>
        <v>6.7121999999999993</v>
      </c>
      <c r="F31" s="1660"/>
      <c r="G31" s="1660"/>
      <c r="I31" s="170"/>
    </row>
    <row r="32" spans="1:9" ht="15">
      <c r="A32" s="1642" t="s">
        <v>197</v>
      </c>
      <c r="B32" s="1642"/>
      <c r="C32" s="1642"/>
      <c r="D32" s="609">
        <v>1.1615</v>
      </c>
      <c r="E32" s="608">
        <f>(E31*D32)</f>
        <v>7.796220299999999</v>
      </c>
      <c r="F32" s="1660"/>
      <c r="G32" s="1660"/>
      <c r="I32" s="170"/>
    </row>
    <row r="33" spans="1:9" ht="15">
      <c r="A33" s="1643" t="s">
        <v>198</v>
      </c>
      <c r="B33" s="1643"/>
      <c r="C33" s="1643"/>
      <c r="D33" s="1662"/>
      <c r="E33" s="604">
        <f>SUM(E31:E32)</f>
        <v>14.508420299999997</v>
      </c>
      <c r="F33" s="604">
        <f>E33*D38</f>
        <v>3.0467682629999993</v>
      </c>
      <c r="G33" s="587">
        <f>E33+F33</f>
        <v>17.555188562999998</v>
      </c>
      <c r="I33" s="170"/>
    </row>
    <row r="34" spans="1:9" ht="14.25">
      <c r="A34" s="1642" t="s">
        <v>199</v>
      </c>
      <c r="B34" s="1642"/>
      <c r="C34" s="1642"/>
      <c r="D34" s="1662"/>
      <c r="E34" s="608">
        <f>G24</f>
        <v>62.737212601216228</v>
      </c>
      <c r="F34" s="1660"/>
      <c r="G34" s="1660"/>
      <c r="I34" s="170"/>
    </row>
    <row r="35" spans="1:9" ht="14.25">
      <c r="A35" s="1642" t="s">
        <v>200</v>
      </c>
      <c r="B35" s="1642"/>
      <c r="C35" s="1642"/>
      <c r="D35" s="1662"/>
      <c r="E35" s="608" t="str">
        <f>G29</f>
        <v>-</v>
      </c>
      <c r="F35" s="1660"/>
      <c r="G35" s="1660"/>
      <c r="I35" s="170"/>
    </row>
    <row r="36" spans="1:9" ht="15">
      <c r="A36" s="1643" t="s">
        <v>201</v>
      </c>
      <c r="B36" s="1643"/>
      <c r="C36" s="1643"/>
      <c r="D36" s="1662"/>
      <c r="E36" s="604">
        <f>SUM(E34:E35)</f>
        <v>62.737212601216228</v>
      </c>
      <c r="F36" s="604">
        <f>E36*D38</f>
        <v>13.174814646255408</v>
      </c>
      <c r="G36" s="587">
        <f>E36+F36</f>
        <v>75.912027247471642</v>
      </c>
      <c r="I36" s="170"/>
    </row>
    <row r="37" spans="1:9" ht="15">
      <c r="A37" s="1643" t="s">
        <v>202</v>
      </c>
      <c r="B37" s="1643"/>
      <c r="C37" s="1643"/>
      <c r="D37" s="1662"/>
      <c r="E37" s="604">
        <f>E36+E33</f>
        <v>77.245632901216226</v>
      </c>
      <c r="F37" s="1659"/>
      <c r="G37" s="1659"/>
      <c r="I37" s="170"/>
    </row>
    <row r="38" spans="1:9" ht="15">
      <c r="A38" s="1643" t="s">
        <v>203</v>
      </c>
      <c r="B38" s="1643"/>
      <c r="C38" s="1643"/>
      <c r="D38" s="609">
        <v>0.21</v>
      </c>
      <c r="E38" s="608">
        <f>E37*D38</f>
        <v>16.221582909255407</v>
      </c>
      <c r="F38" s="1659"/>
      <c r="G38" s="1659"/>
      <c r="I38" s="170"/>
    </row>
    <row r="39" spans="1:9" ht="15">
      <c r="A39" s="1661" t="s">
        <v>204</v>
      </c>
      <c r="B39" s="1661"/>
      <c r="C39" s="1661"/>
      <c r="D39" s="1661"/>
      <c r="E39" s="1661"/>
      <c r="F39" s="1661"/>
      <c r="G39" s="194">
        <f>ROUND(G36+G33,2)</f>
        <v>93.47</v>
      </c>
      <c r="I39" s="170"/>
    </row>
    <row r="40" spans="1:9" ht="14.25">
      <c r="A40" s="610"/>
      <c r="B40" s="59"/>
      <c r="C40" s="59"/>
      <c r="D40" s="611"/>
      <c r="E40" s="565"/>
      <c r="F40" s="565"/>
      <c r="G40" s="59"/>
      <c r="I40" s="170"/>
    </row>
    <row r="41" spans="1:9" ht="14.25">
      <c r="A41" s="59" t="s">
        <v>216</v>
      </c>
      <c r="B41" s="59"/>
      <c r="C41" s="59"/>
      <c r="D41" s="611"/>
      <c r="E41" s="565"/>
      <c r="F41" s="565"/>
      <c r="G41" s="59"/>
      <c r="I41" s="170"/>
    </row>
    <row r="42" spans="1:9" ht="14.25">
      <c r="A42" s="610"/>
      <c r="B42" s="59"/>
      <c r="C42" s="59"/>
      <c r="D42" s="611"/>
      <c r="E42" s="565"/>
      <c r="F42" s="565"/>
      <c r="G42" s="59"/>
      <c r="I42" s="170"/>
    </row>
    <row r="43" spans="1:9" ht="14.25">
      <c r="A43" s="610"/>
      <c r="B43" s="59"/>
      <c r="C43" s="59"/>
      <c r="D43" s="611"/>
      <c r="E43" s="565"/>
      <c r="F43" s="565"/>
      <c r="G43" s="59"/>
      <c r="I43" s="170"/>
    </row>
    <row r="44" spans="1:9" ht="12.75" customHeight="1">
      <c r="A44" s="1649" t="s">
        <v>206</v>
      </c>
      <c r="B44" s="1649" t="s">
        <v>207</v>
      </c>
      <c r="C44" s="1640" t="s">
        <v>208</v>
      </c>
      <c r="D44" s="1663" t="s">
        <v>163</v>
      </c>
      <c r="E44" s="1638" t="s">
        <v>209</v>
      </c>
      <c r="F44" s="1638"/>
      <c r="G44" s="11" t="s">
        <v>210</v>
      </c>
      <c r="H44" s="1638" t="s">
        <v>211</v>
      </c>
      <c r="I44" s="1638"/>
    </row>
    <row r="45" spans="1:9">
      <c r="A45" s="1650"/>
      <c r="B45" s="1650"/>
      <c r="C45" s="1641"/>
      <c r="D45" s="1664"/>
      <c r="E45" s="419" t="s">
        <v>212</v>
      </c>
      <c r="F45" s="419" t="s">
        <v>167</v>
      </c>
      <c r="G45" s="12"/>
      <c r="H45" s="1638"/>
      <c r="I45" s="1638"/>
    </row>
    <row r="46" spans="1:9" ht="29.85" customHeight="1">
      <c r="A46" s="8" t="s">
        <v>217</v>
      </c>
      <c r="B46" s="420" t="s">
        <v>78</v>
      </c>
      <c r="C46" s="612">
        <v>41.24</v>
      </c>
      <c r="D46" s="613" t="s">
        <v>36</v>
      </c>
      <c r="E46" s="421">
        <v>642.64400000000001</v>
      </c>
      <c r="F46" s="520">
        <v>907.899</v>
      </c>
      <c r="G46" s="614">
        <f>F46/E46</f>
        <v>1.4127557403476887</v>
      </c>
      <c r="H46" s="1644">
        <f>C46*G46</f>
        <v>58.262046731938682</v>
      </c>
      <c r="I46" s="1645"/>
    </row>
    <row r="47" spans="1:9">
      <c r="A47" s="15"/>
      <c r="B47" s="15"/>
      <c r="C47" s="615"/>
      <c r="D47" s="616"/>
      <c r="E47" s="1646"/>
      <c r="F47" s="1646"/>
      <c r="G47" s="422"/>
      <c r="H47" s="422"/>
      <c r="I47" s="623"/>
    </row>
    <row r="48" spans="1:9">
      <c r="A48" s="617"/>
      <c r="I48" s="170"/>
    </row>
    <row r="49" spans="1:9">
      <c r="A49" s="617"/>
      <c r="I49" s="170"/>
    </row>
    <row r="50" spans="1:9">
      <c r="A50" s="617"/>
      <c r="I50" s="170"/>
    </row>
    <row r="51" spans="1:9">
      <c r="A51" s="617"/>
      <c r="I51" s="170"/>
    </row>
    <row r="52" spans="1:9">
      <c r="A52" s="617"/>
      <c r="I52" s="170"/>
    </row>
    <row r="53" spans="1:9">
      <c r="A53" s="618"/>
      <c r="B53" s="619"/>
      <c r="C53" s="619"/>
      <c r="D53" s="620"/>
      <c r="E53" s="621"/>
      <c r="F53" s="621"/>
      <c r="G53" s="619"/>
      <c r="H53" s="619"/>
      <c r="I53" s="624"/>
    </row>
  </sheetData>
  <mergeCells count="56">
    <mergeCell ref="G17:G18"/>
    <mergeCell ref="G25:G26"/>
    <mergeCell ref="F34:G35"/>
    <mergeCell ref="F31:G32"/>
    <mergeCell ref="H44:I45"/>
    <mergeCell ref="F37:G38"/>
    <mergeCell ref="E17:F17"/>
    <mergeCell ref="B24:F24"/>
    <mergeCell ref="E26:F26"/>
    <mergeCell ref="B29:F29"/>
    <mergeCell ref="A30:C30"/>
    <mergeCell ref="D25:D26"/>
    <mergeCell ref="A36:C36"/>
    <mergeCell ref="A37:C37"/>
    <mergeCell ref="A38:C38"/>
    <mergeCell ref="A39:F39"/>
    <mergeCell ref="H46:I46"/>
    <mergeCell ref="E47:F47"/>
    <mergeCell ref="A11:A12"/>
    <mergeCell ref="A17:A18"/>
    <mergeCell ref="A25:A26"/>
    <mergeCell ref="A44:A45"/>
    <mergeCell ref="B11:B12"/>
    <mergeCell ref="B17:B18"/>
    <mergeCell ref="B25:B26"/>
    <mergeCell ref="B44:B45"/>
    <mergeCell ref="C11:C12"/>
    <mergeCell ref="C17:C18"/>
    <mergeCell ref="C25:C26"/>
    <mergeCell ref="C44:C45"/>
    <mergeCell ref="D11:D12"/>
    <mergeCell ref="D17:D18"/>
    <mergeCell ref="E44:F44"/>
    <mergeCell ref="D33:D37"/>
    <mergeCell ref="D44:D45"/>
    <mergeCell ref="A31:C31"/>
    <mergeCell ref="A32:C32"/>
    <mergeCell ref="A33:C33"/>
    <mergeCell ref="A34:C34"/>
    <mergeCell ref="A35:C35"/>
    <mergeCell ref="A10:B10"/>
    <mergeCell ref="D10:E10"/>
    <mergeCell ref="F10:G10"/>
    <mergeCell ref="E11:F11"/>
    <mergeCell ref="B16:F16"/>
    <mergeCell ref="G11:G12"/>
    <mergeCell ref="A7:G7"/>
    <mergeCell ref="A8:G8"/>
    <mergeCell ref="A9:B9"/>
    <mergeCell ref="D9:E9"/>
    <mergeCell ref="F9:G9"/>
    <mergeCell ref="A2:G2"/>
    <mergeCell ref="A3:G3"/>
    <mergeCell ref="A4:G4"/>
    <mergeCell ref="A5:G5"/>
    <mergeCell ref="A6:G6"/>
  </mergeCells>
  <pageMargins left="0.75" right="0.75" top="1" bottom="1" header="0.51180555555555596" footer="0.51180555555555596"/>
  <pageSetup paperSize="9" scale="5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39"/>
  <sheetViews>
    <sheetView view="pageBreakPreview" topLeftCell="P13" zoomScaleNormal="100" zoomScaleSheetLayoutView="100" workbookViewId="0">
      <selection activeCell="AB29" sqref="AB29"/>
    </sheetView>
  </sheetViews>
  <sheetFormatPr defaultColWidth="9" defaultRowHeight="15.2" customHeight="1"/>
  <cols>
    <col min="1" max="1" width="13.28515625" style="528" hidden="1" customWidth="1"/>
    <col min="2" max="3" width="9" style="528" hidden="1" customWidth="1"/>
    <col min="4" max="4" width="11.85546875" style="528" hidden="1" customWidth="1"/>
    <col min="5" max="6" width="14.28515625" style="528" hidden="1" customWidth="1"/>
    <col min="7" max="7" width="9" style="528" hidden="1" customWidth="1"/>
    <col min="8" max="8" width="37.28515625" style="528" hidden="1" customWidth="1"/>
    <col min="9" max="9" width="13.28515625" style="528" hidden="1" customWidth="1"/>
    <col min="10" max="11" width="9" style="528" hidden="1" customWidth="1"/>
    <col min="12" max="12" width="11.85546875" style="528" hidden="1" customWidth="1"/>
    <col min="13" max="14" width="14.28515625" style="528" hidden="1" customWidth="1"/>
    <col min="15" max="15" width="9" style="528" hidden="1" customWidth="1"/>
    <col min="16" max="16" width="28.28515625" style="528" customWidth="1"/>
    <col min="17" max="17" width="13" style="528" customWidth="1"/>
    <col min="18" max="18" width="9" style="528"/>
    <col min="19" max="19" width="10.7109375" style="528" customWidth="1"/>
    <col min="20" max="21" width="11.85546875" style="528" customWidth="1"/>
    <col min="22" max="22" width="14.7109375" style="528" customWidth="1"/>
    <col min="23" max="23" width="11" style="528" customWidth="1"/>
    <col min="24" max="24" width="10.85546875" style="528" customWidth="1"/>
    <col min="25" max="16384" width="9" style="528"/>
  </cols>
  <sheetData>
    <row r="1" spans="1:24" ht="15.2" customHeight="1">
      <c r="A1" s="1669"/>
      <c r="B1" s="1670"/>
      <c r="C1" s="1670"/>
      <c r="D1" s="1670"/>
      <c r="E1" s="1670"/>
      <c r="F1" s="1670"/>
      <c r="G1" s="529"/>
      <c r="H1" s="1670"/>
      <c r="I1" s="1670"/>
      <c r="J1" s="1670"/>
      <c r="K1" s="1670"/>
      <c r="L1" s="1670"/>
      <c r="M1" s="1670"/>
      <c r="N1" s="1670"/>
      <c r="O1" s="529"/>
      <c r="P1" s="1669"/>
      <c r="Q1" s="1670"/>
      <c r="R1" s="1670"/>
      <c r="S1" s="1670"/>
      <c r="T1" s="1670"/>
      <c r="U1" s="1670"/>
      <c r="V1" s="1670"/>
      <c r="W1" s="1671"/>
      <c r="X1" s="552"/>
    </row>
    <row r="2" spans="1:24" ht="15.2" customHeight="1">
      <c r="A2" s="1672"/>
      <c r="B2" s="1673"/>
      <c r="C2" s="1673"/>
      <c r="D2" s="1673"/>
      <c r="E2" s="1673"/>
      <c r="F2" s="1673"/>
      <c r="H2" s="1673"/>
      <c r="I2" s="1673"/>
      <c r="J2" s="1673"/>
      <c r="K2" s="1673"/>
      <c r="L2" s="1673"/>
      <c r="M2" s="1673"/>
      <c r="N2" s="1673"/>
      <c r="P2" s="1672"/>
      <c r="Q2" s="1673"/>
      <c r="R2" s="1673"/>
      <c r="S2" s="1673"/>
      <c r="T2" s="1673"/>
      <c r="U2" s="1673"/>
      <c r="V2" s="1673"/>
      <c r="W2" s="1674"/>
      <c r="X2" s="553"/>
    </row>
    <row r="3" spans="1:24" ht="15.2" customHeight="1">
      <c r="A3" s="1672"/>
      <c r="B3" s="1673"/>
      <c r="C3" s="1673"/>
      <c r="D3" s="1673"/>
      <c r="E3" s="1673"/>
      <c r="F3" s="1673"/>
      <c r="H3" s="1673"/>
      <c r="I3" s="1673"/>
      <c r="J3" s="1673"/>
      <c r="K3" s="1673"/>
      <c r="L3" s="1673"/>
      <c r="M3" s="1673"/>
      <c r="N3" s="1673"/>
      <c r="P3" s="1672"/>
      <c r="Q3" s="1673"/>
      <c r="R3" s="1673"/>
      <c r="S3" s="1673"/>
      <c r="T3" s="1673"/>
      <c r="U3" s="1673"/>
      <c r="V3" s="1673"/>
      <c r="W3" s="1674"/>
      <c r="X3" s="553"/>
    </row>
    <row r="4" spans="1:24" ht="15.2" customHeight="1">
      <c r="A4" s="1675"/>
      <c r="B4" s="1676"/>
      <c r="C4" s="1676"/>
      <c r="D4" s="1676"/>
      <c r="E4" s="1676"/>
      <c r="F4" s="1676"/>
      <c r="H4" s="1676" t="s">
        <v>160</v>
      </c>
      <c r="I4" s="1676"/>
      <c r="J4" s="1676"/>
      <c r="K4" s="1676"/>
      <c r="L4" s="1676"/>
      <c r="M4" s="1676"/>
      <c r="N4" s="1676"/>
      <c r="P4" s="1675" t="s">
        <v>160</v>
      </c>
      <c r="Q4" s="1676"/>
      <c r="R4" s="1676"/>
      <c r="S4" s="1676"/>
      <c r="T4" s="1676"/>
      <c r="U4" s="1676"/>
      <c r="V4" s="1676"/>
      <c r="W4" s="1677"/>
      <c r="X4" s="553"/>
    </row>
    <row r="5" spans="1:24" ht="15.2" customHeight="1">
      <c r="A5" s="1675"/>
      <c r="B5" s="1676"/>
      <c r="C5" s="1676"/>
      <c r="D5" s="1676"/>
      <c r="E5" s="1676"/>
      <c r="F5" s="1676"/>
      <c r="H5" s="1676" t="s">
        <v>28</v>
      </c>
      <c r="I5" s="1676"/>
      <c r="J5" s="1676"/>
      <c r="K5" s="1676"/>
      <c r="L5" s="1676"/>
      <c r="M5" s="1676"/>
      <c r="N5" s="1676"/>
      <c r="P5" s="1675" t="s">
        <v>28</v>
      </c>
      <c r="Q5" s="1676"/>
      <c r="R5" s="1676"/>
      <c r="S5" s="1676"/>
      <c r="T5" s="1676"/>
      <c r="U5" s="1676"/>
      <c r="V5" s="1676"/>
      <c r="W5" s="1677"/>
      <c r="X5" s="553"/>
    </row>
    <row r="6" spans="1:24" ht="15.2" customHeight="1">
      <c r="A6" s="1675"/>
      <c r="B6" s="1676"/>
      <c r="C6" s="1676"/>
      <c r="D6" s="1676"/>
      <c r="E6" s="1676"/>
      <c r="F6" s="1676"/>
      <c r="H6" s="1676" t="s">
        <v>29</v>
      </c>
      <c r="I6" s="1676"/>
      <c r="J6" s="1676"/>
      <c r="K6" s="1676"/>
      <c r="L6" s="1676"/>
      <c r="M6" s="1676"/>
      <c r="N6" s="1676"/>
      <c r="P6" s="1675" t="s">
        <v>29</v>
      </c>
      <c r="Q6" s="1676"/>
      <c r="R6" s="1676"/>
      <c r="S6" s="1676"/>
      <c r="T6" s="1676"/>
      <c r="U6" s="1676"/>
      <c r="V6" s="1676"/>
      <c r="W6" s="1677"/>
      <c r="X6" s="553"/>
    </row>
    <row r="7" spans="1:24" ht="15.2" customHeight="1">
      <c r="A7" s="1678"/>
      <c r="B7" s="1679"/>
      <c r="C7" s="1679"/>
      <c r="D7" s="1679"/>
      <c r="E7" s="1679"/>
      <c r="F7" s="1679"/>
      <c r="H7" s="1679" t="s">
        <v>161</v>
      </c>
      <c r="I7" s="1679"/>
      <c r="J7" s="1679"/>
      <c r="K7" s="1679"/>
      <c r="L7" s="1679"/>
      <c r="M7" s="1679"/>
      <c r="N7" s="1679"/>
      <c r="P7" s="1680" t="s">
        <v>161</v>
      </c>
      <c r="Q7" s="1681"/>
      <c r="R7" s="1681"/>
      <c r="S7" s="1681"/>
      <c r="T7" s="1681"/>
      <c r="U7" s="1681"/>
      <c r="V7" s="1681"/>
      <c r="W7" s="1682"/>
      <c r="X7" s="553"/>
    </row>
    <row r="8" spans="1:24" s="526" customFormat="1" ht="32.25" customHeight="1">
      <c r="A8" s="433"/>
      <c r="B8" s="433" t="s">
        <v>32</v>
      </c>
      <c r="C8" s="1683" t="s">
        <v>163</v>
      </c>
      <c r="D8" s="1683"/>
      <c r="E8" s="1683" t="s">
        <v>164</v>
      </c>
      <c r="F8" s="1683"/>
      <c r="H8" s="1684" t="s">
        <v>162</v>
      </c>
      <c r="I8" s="1684"/>
      <c r="J8" s="433" t="s">
        <v>32</v>
      </c>
      <c r="K8" s="1685" t="s">
        <v>163</v>
      </c>
      <c r="L8" s="1685"/>
      <c r="M8" s="1685" t="s">
        <v>164</v>
      </c>
      <c r="N8" s="1685"/>
      <c r="P8" s="1684" t="s">
        <v>162</v>
      </c>
      <c r="Q8" s="1684"/>
      <c r="R8" s="433" t="s">
        <v>32</v>
      </c>
      <c r="S8" s="1686" t="s">
        <v>163</v>
      </c>
      <c r="T8" s="1687"/>
      <c r="U8" s="1688"/>
      <c r="V8" s="1685" t="s">
        <v>164</v>
      </c>
      <c r="W8" s="1685"/>
      <c r="X8" s="553"/>
    </row>
    <row r="9" spans="1:24" ht="27.75" customHeight="1">
      <c r="A9" s="435"/>
      <c r="B9" s="530" t="s">
        <v>45</v>
      </c>
      <c r="C9" s="1689" t="s">
        <v>218</v>
      </c>
      <c r="D9" s="1689"/>
      <c r="E9" s="1690" t="s">
        <v>219</v>
      </c>
      <c r="F9" s="1690"/>
      <c r="H9" s="1691" t="s">
        <v>46</v>
      </c>
      <c r="I9" s="1691"/>
      <c r="J9" s="530" t="s">
        <v>45</v>
      </c>
      <c r="K9" s="1689" t="s">
        <v>218</v>
      </c>
      <c r="L9" s="1689"/>
      <c r="M9" s="1692" t="s">
        <v>220</v>
      </c>
      <c r="N9" s="1692"/>
      <c r="P9" s="1691" t="s">
        <v>46</v>
      </c>
      <c r="Q9" s="1691"/>
      <c r="R9" s="530" t="s">
        <v>45</v>
      </c>
      <c r="S9" s="1693" t="s">
        <v>218</v>
      </c>
      <c r="T9" s="1694"/>
      <c r="U9" s="1695"/>
      <c r="V9" s="1696" t="s">
        <v>167</v>
      </c>
      <c r="W9" s="1696"/>
      <c r="X9" s="553"/>
    </row>
    <row r="10" spans="1:24" ht="15.2" customHeight="1">
      <c r="A10" s="1699" t="s">
        <v>169</v>
      </c>
      <c r="B10" s="1684" t="s">
        <v>36</v>
      </c>
      <c r="C10" s="1710" t="s">
        <v>170</v>
      </c>
      <c r="D10" s="1697" t="s">
        <v>221</v>
      </c>
      <c r="E10" s="1697"/>
      <c r="F10" s="1683" t="s">
        <v>172</v>
      </c>
      <c r="H10" s="1704" t="s">
        <v>168</v>
      </c>
      <c r="I10" s="1699" t="s">
        <v>169</v>
      </c>
      <c r="J10" s="1684" t="s">
        <v>36</v>
      </c>
      <c r="K10" s="1703" t="s">
        <v>170</v>
      </c>
      <c r="L10" s="1698" t="s">
        <v>221</v>
      </c>
      <c r="M10" s="1698"/>
      <c r="N10" s="1685" t="s">
        <v>172</v>
      </c>
      <c r="P10" s="1704" t="s">
        <v>168</v>
      </c>
      <c r="Q10" s="1699" t="s">
        <v>169</v>
      </c>
      <c r="R10" s="1684" t="s">
        <v>36</v>
      </c>
      <c r="S10" s="1703" t="s">
        <v>170</v>
      </c>
      <c r="T10" s="1698" t="s">
        <v>221</v>
      </c>
      <c r="U10" s="1698"/>
      <c r="V10" s="1698"/>
      <c r="W10" s="1685" t="s">
        <v>172</v>
      </c>
      <c r="X10" s="553"/>
    </row>
    <row r="11" spans="1:24" ht="15.2" customHeight="1">
      <c r="A11" s="1699"/>
      <c r="B11" s="1684"/>
      <c r="C11" s="1710"/>
      <c r="D11" s="434" t="s">
        <v>173</v>
      </c>
      <c r="E11" s="434" t="s">
        <v>174</v>
      </c>
      <c r="F11" s="1683"/>
      <c r="H11" s="1704"/>
      <c r="I11" s="1699"/>
      <c r="J11" s="1684"/>
      <c r="K11" s="1703"/>
      <c r="L11" s="467" t="s">
        <v>173</v>
      </c>
      <c r="M11" s="467" t="s">
        <v>174</v>
      </c>
      <c r="N11" s="1685"/>
      <c r="P11" s="1704"/>
      <c r="Q11" s="1699"/>
      <c r="R11" s="1684"/>
      <c r="S11" s="1703"/>
      <c r="T11" s="1686" t="s">
        <v>173</v>
      </c>
      <c r="U11" s="1688"/>
      <c r="V11" s="467" t="s">
        <v>174</v>
      </c>
      <c r="W11" s="1685"/>
      <c r="X11" s="553"/>
    </row>
    <row r="12" spans="1:24" s="527" customFormat="1" ht="15.2" customHeight="1">
      <c r="A12" s="531"/>
      <c r="B12" s="483"/>
      <c r="C12" s="532"/>
      <c r="D12" s="533"/>
      <c r="E12" s="533"/>
      <c r="F12" s="533"/>
      <c r="G12" s="534"/>
      <c r="H12" s="535"/>
      <c r="I12" s="531"/>
      <c r="J12" s="483"/>
      <c r="K12" s="484"/>
      <c r="L12" s="485"/>
      <c r="M12" s="485"/>
      <c r="N12" s="485"/>
      <c r="O12" s="534"/>
      <c r="P12" s="535"/>
      <c r="Q12" s="531"/>
      <c r="R12" s="483"/>
      <c r="S12" s="484"/>
      <c r="T12" s="554"/>
      <c r="U12" s="555"/>
      <c r="V12" s="485"/>
      <c r="W12" s="485"/>
      <c r="X12" s="556"/>
    </row>
    <row r="13" spans="1:24" ht="15.2" customHeight="1">
      <c r="A13" s="446"/>
      <c r="B13" s="447"/>
      <c r="C13" s="448"/>
      <c r="D13" s="449"/>
      <c r="E13" s="449"/>
      <c r="F13" s="449"/>
      <c r="H13" s="445"/>
      <c r="I13" s="446"/>
      <c r="J13" s="447"/>
      <c r="K13" s="471"/>
      <c r="L13" s="472"/>
      <c r="M13" s="472"/>
      <c r="N13" s="472"/>
      <c r="P13" s="445"/>
      <c r="Q13" s="446"/>
      <c r="R13" s="447"/>
      <c r="S13" s="471"/>
      <c r="T13" s="472"/>
      <c r="U13" s="472"/>
      <c r="V13" s="472"/>
      <c r="W13" s="472"/>
      <c r="X13" s="553"/>
    </row>
    <row r="14" spans="1:24" ht="15.2" customHeight="1">
      <c r="A14" s="1700"/>
      <c r="B14" s="1700"/>
      <c r="C14" s="1700"/>
      <c r="D14" s="1700"/>
      <c r="E14" s="1700"/>
      <c r="F14" s="434">
        <f>SUM(E12:E12)</f>
        <v>0</v>
      </c>
      <c r="H14" s="437" t="s">
        <v>172</v>
      </c>
      <c r="I14" s="1700"/>
      <c r="J14" s="1700"/>
      <c r="K14" s="1700"/>
      <c r="L14" s="1700"/>
      <c r="M14" s="1700"/>
      <c r="N14" s="467">
        <f>SUM(M12:M12)</f>
        <v>0</v>
      </c>
      <c r="P14" s="437" t="s">
        <v>172</v>
      </c>
      <c r="Q14" s="1700"/>
      <c r="R14" s="1700"/>
      <c r="S14" s="1700"/>
      <c r="T14" s="1700"/>
      <c r="U14" s="1700"/>
      <c r="V14" s="1700"/>
      <c r="W14" s="467">
        <f>SUM(V12:V12)</f>
        <v>0</v>
      </c>
      <c r="X14" s="553"/>
    </row>
    <row r="15" spans="1:24" ht="15.2" customHeight="1">
      <c r="A15" s="1699" t="s">
        <v>169</v>
      </c>
      <c r="B15" s="1684" t="s">
        <v>36</v>
      </c>
      <c r="C15" s="1710" t="s">
        <v>170</v>
      </c>
      <c r="D15" s="1697" t="s">
        <v>221</v>
      </c>
      <c r="E15" s="1697"/>
      <c r="F15" s="1683" t="s">
        <v>181</v>
      </c>
      <c r="H15" s="1704" t="s">
        <v>180</v>
      </c>
      <c r="I15" s="1699" t="s">
        <v>169</v>
      </c>
      <c r="J15" s="1684" t="s">
        <v>36</v>
      </c>
      <c r="K15" s="1703" t="s">
        <v>170</v>
      </c>
      <c r="L15" s="1698" t="s">
        <v>221</v>
      </c>
      <c r="M15" s="1698"/>
      <c r="N15" s="1685" t="s">
        <v>181</v>
      </c>
      <c r="P15" s="1704" t="s">
        <v>180</v>
      </c>
      <c r="Q15" s="1699" t="s">
        <v>169</v>
      </c>
      <c r="R15" s="1684" t="s">
        <v>36</v>
      </c>
      <c r="S15" s="1703" t="s">
        <v>170</v>
      </c>
      <c r="T15" s="1698" t="s">
        <v>221</v>
      </c>
      <c r="U15" s="1698"/>
      <c r="V15" s="1698"/>
      <c r="W15" s="1685" t="s">
        <v>181</v>
      </c>
      <c r="X15" s="553"/>
    </row>
    <row r="16" spans="1:24" ht="15.2" customHeight="1">
      <c r="A16" s="1699"/>
      <c r="B16" s="1684"/>
      <c r="C16" s="1710"/>
      <c r="D16" s="434" t="s">
        <v>173</v>
      </c>
      <c r="E16" s="434" t="s">
        <v>174</v>
      </c>
      <c r="F16" s="1683"/>
      <c r="H16" s="1704"/>
      <c r="I16" s="1699"/>
      <c r="J16" s="1684"/>
      <c r="K16" s="1703"/>
      <c r="L16" s="467" t="s">
        <v>173</v>
      </c>
      <c r="M16" s="467" t="s">
        <v>174</v>
      </c>
      <c r="N16" s="1685"/>
      <c r="P16" s="1704"/>
      <c r="Q16" s="1699"/>
      <c r="R16" s="1684"/>
      <c r="S16" s="1703"/>
      <c r="T16" s="1686" t="s">
        <v>173</v>
      </c>
      <c r="U16" s="1688"/>
      <c r="V16" s="467" t="s">
        <v>174</v>
      </c>
      <c r="W16" s="1685"/>
      <c r="X16" s="553"/>
    </row>
    <row r="17" spans="1:24" ht="24.2" customHeight="1">
      <c r="A17" s="536" t="s">
        <v>222</v>
      </c>
      <c r="B17" s="455" t="s">
        <v>36</v>
      </c>
      <c r="C17" s="448">
        <v>1</v>
      </c>
      <c r="D17" s="449" t="e">
        <f>A35</f>
        <v>#REF!</v>
      </c>
      <c r="E17" s="456" t="e">
        <f>C17*D17</f>
        <v>#REF!</v>
      </c>
      <c r="F17" s="449"/>
      <c r="H17" s="537" t="str">
        <f>H9</f>
        <v>ALUGUEL/MANUTENÇÃO/DESMOBILIZAÇÃO BANHEIRO HIDRAULICO</v>
      </c>
      <c r="I17" s="536" t="s">
        <v>222</v>
      </c>
      <c r="J17" s="455" t="s">
        <v>36</v>
      </c>
      <c r="K17" s="471">
        <v>1</v>
      </c>
      <c r="L17" s="548" t="e">
        <f>I35</f>
        <v>#REF!</v>
      </c>
      <c r="M17" s="549" t="e">
        <f>K17*L17</f>
        <v>#REF!</v>
      </c>
      <c r="N17" s="472"/>
      <c r="P17" s="537" t="str">
        <f>P9</f>
        <v>ALUGUEL/MANUTENÇÃO/DESMOBILIZAÇÃO BANHEIRO HIDRAULICO</v>
      </c>
      <c r="Q17" s="536" t="s">
        <v>222</v>
      </c>
      <c r="R17" s="455" t="s">
        <v>36</v>
      </c>
      <c r="S17" s="471">
        <v>1</v>
      </c>
      <c r="T17" s="1701">
        <f>X37</f>
        <v>1149.8742334407975</v>
      </c>
      <c r="U17" s="1702"/>
      <c r="V17" s="549">
        <f>S17*T17</f>
        <v>1149.8742334407975</v>
      </c>
      <c r="W17" s="472"/>
      <c r="X17" s="553"/>
    </row>
    <row r="18" spans="1:24" ht="15.2" customHeight="1">
      <c r="A18" s="536"/>
      <c r="B18" s="455"/>
      <c r="C18" s="448"/>
      <c r="D18" s="449"/>
      <c r="E18" s="456"/>
      <c r="F18" s="449"/>
      <c r="H18" s="538"/>
      <c r="I18" s="536"/>
      <c r="J18" s="455"/>
      <c r="K18" s="471"/>
      <c r="L18" s="472"/>
      <c r="M18" s="456"/>
      <c r="N18" s="472"/>
      <c r="P18" s="538"/>
      <c r="Q18" s="536"/>
      <c r="R18" s="455"/>
      <c r="S18" s="471"/>
      <c r="T18" s="472"/>
      <c r="U18" s="472"/>
      <c r="V18" s="456"/>
      <c r="W18" s="472"/>
      <c r="X18" s="553"/>
    </row>
    <row r="19" spans="1:24" ht="15.2" customHeight="1">
      <c r="A19" s="1700"/>
      <c r="B19" s="1700"/>
      <c r="C19" s="1700"/>
      <c r="D19" s="1700"/>
      <c r="E19" s="1700"/>
      <c r="F19" s="434" t="e">
        <f>SUM(E17:E18)</f>
        <v>#REF!</v>
      </c>
      <c r="H19" s="437" t="s">
        <v>181</v>
      </c>
      <c r="I19" s="1700"/>
      <c r="J19" s="1700"/>
      <c r="K19" s="1700"/>
      <c r="L19" s="1700"/>
      <c r="M19" s="1700"/>
      <c r="N19" s="475" t="e">
        <f>SUM(M17:M18)</f>
        <v>#REF!</v>
      </c>
      <c r="P19" s="437" t="s">
        <v>181</v>
      </c>
      <c r="Q19" s="1700"/>
      <c r="R19" s="1700"/>
      <c r="S19" s="1700"/>
      <c r="T19" s="1700"/>
      <c r="U19" s="1700"/>
      <c r="V19" s="1700"/>
      <c r="W19" s="475">
        <f>SUM(V17:V18)</f>
        <v>1149.8742334407975</v>
      </c>
      <c r="X19" s="553"/>
    </row>
    <row r="20" spans="1:24" ht="15.2" customHeight="1">
      <c r="A20" s="1699" t="s">
        <v>169</v>
      </c>
      <c r="B20" s="1684" t="s">
        <v>36</v>
      </c>
      <c r="C20" s="1710" t="s">
        <v>170</v>
      </c>
      <c r="D20" s="1697" t="s">
        <v>221</v>
      </c>
      <c r="E20" s="1697"/>
      <c r="F20" s="1683" t="s">
        <v>191</v>
      </c>
      <c r="H20" s="1704" t="s">
        <v>190</v>
      </c>
      <c r="I20" s="1699" t="s">
        <v>169</v>
      </c>
      <c r="J20" s="1684" t="s">
        <v>36</v>
      </c>
      <c r="K20" s="1703" t="s">
        <v>170</v>
      </c>
      <c r="L20" s="1698" t="s">
        <v>221</v>
      </c>
      <c r="M20" s="1698"/>
      <c r="N20" s="1685" t="s">
        <v>191</v>
      </c>
      <c r="P20" s="1704" t="s">
        <v>190</v>
      </c>
      <c r="Q20" s="1699" t="s">
        <v>169</v>
      </c>
      <c r="R20" s="1684" t="s">
        <v>36</v>
      </c>
      <c r="S20" s="1703" t="s">
        <v>170</v>
      </c>
      <c r="T20" s="1698" t="s">
        <v>221</v>
      </c>
      <c r="U20" s="1698"/>
      <c r="V20" s="1698"/>
      <c r="W20" s="1685" t="s">
        <v>191</v>
      </c>
      <c r="X20" s="553"/>
    </row>
    <row r="21" spans="1:24" ht="15.2" customHeight="1">
      <c r="A21" s="1699"/>
      <c r="B21" s="1684"/>
      <c r="C21" s="1710"/>
      <c r="D21" s="434" t="s">
        <v>173</v>
      </c>
      <c r="E21" s="434" t="s">
        <v>174</v>
      </c>
      <c r="F21" s="1683"/>
      <c r="H21" s="1704"/>
      <c r="I21" s="1699"/>
      <c r="J21" s="1684"/>
      <c r="K21" s="1703"/>
      <c r="L21" s="467" t="s">
        <v>173</v>
      </c>
      <c r="M21" s="467" t="s">
        <v>174</v>
      </c>
      <c r="N21" s="1685"/>
      <c r="P21" s="1704"/>
      <c r="Q21" s="1699"/>
      <c r="R21" s="1684"/>
      <c r="S21" s="1703"/>
      <c r="T21" s="1686" t="s">
        <v>173</v>
      </c>
      <c r="U21" s="1688"/>
      <c r="V21" s="467" t="s">
        <v>174</v>
      </c>
      <c r="W21" s="1685"/>
      <c r="X21" s="553"/>
    </row>
    <row r="22" spans="1:24" s="527" customFormat="1" ht="15.2" customHeight="1">
      <c r="A22" s="539"/>
      <c r="B22" s="451"/>
      <c r="C22" s="443"/>
      <c r="D22" s="444"/>
      <c r="E22" s="444"/>
      <c r="F22" s="540"/>
      <c r="H22" s="541"/>
      <c r="I22" s="539"/>
      <c r="J22" s="451"/>
      <c r="K22" s="469"/>
      <c r="L22" s="470"/>
      <c r="M22" s="470"/>
      <c r="N22" s="550"/>
      <c r="P22" s="551"/>
      <c r="Q22" s="557"/>
      <c r="R22" s="487"/>
      <c r="S22" s="484"/>
      <c r="T22" s="1705"/>
      <c r="U22" s="1706"/>
      <c r="V22" s="485"/>
      <c r="W22" s="558"/>
      <c r="X22" s="556"/>
    </row>
    <row r="23" spans="1:24" ht="15.2" customHeight="1">
      <c r="A23" s="1700"/>
      <c r="B23" s="1700"/>
      <c r="C23" s="1700"/>
      <c r="D23" s="1700"/>
      <c r="E23" s="1700"/>
      <c r="F23" s="449">
        <f>SUM(E22:E22)</f>
        <v>0</v>
      </c>
      <c r="H23" s="437" t="s">
        <v>191</v>
      </c>
      <c r="I23" s="1700"/>
      <c r="J23" s="1700"/>
      <c r="K23" s="1700"/>
      <c r="L23" s="1700"/>
      <c r="M23" s="1700"/>
      <c r="N23" s="472">
        <f>SUM(M22:M22)</f>
        <v>0</v>
      </c>
      <c r="P23" s="437" t="s">
        <v>191</v>
      </c>
      <c r="Q23" s="1700"/>
      <c r="R23" s="1700"/>
      <c r="S23" s="1700"/>
      <c r="T23" s="1700"/>
      <c r="U23" s="1700"/>
      <c r="V23" s="1700"/>
      <c r="W23" s="472">
        <f>SUM(V22:V22)</f>
        <v>0</v>
      </c>
      <c r="X23" s="553"/>
    </row>
    <row r="24" spans="1:24" ht="15.2" customHeight="1">
      <c r="A24" s="1704"/>
      <c r="B24" s="1704"/>
      <c r="C24" s="439" t="s">
        <v>194</v>
      </c>
      <c r="D24" s="434" t="s">
        <v>195</v>
      </c>
      <c r="E24" s="434" t="s">
        <v>21</v>
      </c>
      <c r="F24" s="461" t="s">
        <v>40</v>
      </c>
      <c r="H24" s="1704" t="s">
        <v>193</v>
      </c>
      <c r="I24" s="1704"/>
      <c r="J24" s="1704"/>
      <c r="K24" s="468" t="s">
        <v>194</v>
      </c>
      <c r="L24" s="467" t="s">
        <v>195</v>
      </c>
      <c r="M24" s="467" t="s">
        <v>21</v>
      </c>
      <c r="N24" s="476" t="s">
        <v>40</v>
      </c>
      <c r="P24" s="1704" t="s">
        <v>193</v>
      </c>
      <c r="Q24" s="1704"/>
      <c r="R24" s="1704"/>
      <c r="S24" s="468" t="s">
        <v>194</v>
      </c>
      <c r="T24" s="467" t="s">
        <v>195</v>
      </c>
      <c r="U24" s="467"/>
      <c r="V24" s="467" t="s">
        <v>21</v>
      </c>
      <c r="W24" s="476" t="s">
        <v>40</v>
      </c>
      <c r="X24" s="553"/>
    </row>
    <row r="25" spans="1:24" ht="15.2" customHeight="1">
      <c r="A25" s="1707"/>
      <c r="B25" s="1707"/>
      <c r="C25" s="462"/>
      <c r="D25" s="449">
        <f>F14</f>
        <v>0</v>
      </c>
      <c r="E25" s="1717"/>
      <c r="F25" s="1717"/>
      <c r="H25" s="1707" t="s">
        <v>223</v>
      </c>
      <c r="I25" s="1707"/>
      <c r="J25" s="1707"/>
      <c r="K25" s="462"/>
      <c r="L25" s="472">
        <f>N14</f>
        <v>0</v>
      </c>
      <c r="M25" s="1718"/>
      <c r="N25" s="1718"/>
      <c r="P25" s="1707" t="s">
        <v>223</v>
      </c>
      <c r="Q25" s="1707"/>
      <c r="R25" s="1707"/>
      <c r="S25" s="462"/>
      <c r="T25" s="472">
        <f>W14</f>
        <v>0</v>
      </c>
      <c r="U25" s="472"/>
      <c r="V25" s="1718"/>
      <c r="W25" s="1718"/>
      <c r="X25" s="553"/>
    </row>
    <row r="26" spans="1:24" ht="15.2" customHeight="1">
      <c r="A26" s="1707"/>
      <c r="B26" s="1707"/>
      <c r="C26" s="463"/>
      <c r="D26" s="449">
        <f>(D25*C26)</f>
        <v>0</v>
      </c>
      <c r="E26" s="1717"/>
      <c r="F26" s="1717"/>
      <c r="H26" s="1707" t="s">
        <v>224</v>
      </c>
      <c r="I26" s="1707"/>
      <c r="J26" s="1707"/>
      <c r="K26" s="463"/>
      <c r="L26" s="472">
        <f>(L25*K26)</f>
        <v>0</v>
      </c>
      <c r="M26" s="1718"/>
      <c r="N26" s="1718"/>
      <c r="P26" s="1707" t="s">
        <v>224</v>
      </c>
      <c r="Q26" s="1707"/>
      <c r="R26" s="1707"/>
      <c r="S26" s="490">
        <v>1.1615</v>
      </c>
      <c r="T26" s="472">
        <f>(T25*S26)</f>
        <v>0</v>
      </c>
      <c r="U26" s="472"/>
      <c r="V26" s="1718"/>
      <c r="W26" s="1718"/>
      <c r="X26" s="553"/>
    </row>
    <row r="27" spans="1:24" ht="15.2" customHeight="1">
      <c r="A27" s="1704"/>
      <c r="B27" s="1704"/>
      <c r="C27" s="1708"/>
      <c r="D27" s="434">
        <f>SUM(D25:D26)</f>
        <v>0</v>
      </c>
      <c r="E27" s="449">
        <f>D27*C32</f>
        <v>0</v>
      </c>
      <c r="F27" s="449">
        <f>D27+E27</f>
        <v>0</v>
      </c>
      <c r="H27" s="1704" t="s">
        <v>198</v>
      </c>
      <c r="I27" s="1704"/>
      <c r="J27" s="1704"/>
      <c r="K27" s="1708"/>
      <c r="L27" s="467">
        <f>SUM(L25:L26)</f>
        <v>0</v>
      </c>
      <c r="M27" s="472">
        <f>L27*K32</f>
        <v>0</v>
      </c>
      <c r="N27" s="472">
        <f>L27+M27</f>
        <v>0</v>
      </c>
      <c r="P27" s="1704" t="s">
        <v>198</v>
      </c>
      <c r="Q27" s="1704"/>
      <c r="R27" s="1704"/>
      <c r="S27" s="1708"/>
      <c r="T27" s="467">
        <f>SUM(T25:T26)</f>
        <v>0</v>
      </c>
      <c r="U27" s="467"/>
      <c r="V27" s="472">
        <f>T27*S32</f>
        <v>0</v>
      </c>
      <c r="W27" s="472">
        <f>T27+V27</f>
        <v>0</v>
      </c>
      <c r="X27" s="553"/>
    </row>
    <row r="28" spans="1:24" ht="15.2" customHeight="1">
      <c r="A28" s="1707"/>
      <c r="B28" s="1707"/>
      <c r="C28" s="1708"/>
      <c r="D28" s="449" t="e">
        <f>F19</f>
        <v>#REF!</v>
      </c>
      <c r="E28" s="1717"/>
      <c r="F28" s="1717"/>
      <c r="H28" s="1707" t="s">
        <v>225</v>
      </c>
      <c r="I28" s="1707"/>
      <c r="J28" s="1707"/>
      <c r="K28" s="1708"/>
      <c r="L28" s="472" t="e">
        <f>N19</f>
        <v>#REF!</v>
      </c>
      <c r="M28" s="1718"/>
      <c r="N28" s="1718"/>
      <c r="P28" s="1707" t="s">
        <v>225</v>
      </c>
      <c r="Q28" s="1707"/>
      <c r="R28" s="1707"/>
      <c r="S28" s="1708"/>
      <c r="T28" s="472">
        <f>W19</f>
        <v>1149.8742334407975</v>
      </c>
      <c r="U28" s="472"/>
      <c r="V28" s="1718"/>
      <c r="W28" s="1718"/>
      <c r="X28" s="553"/>
    </row>
    <row r="29" spans="1:24" ht="15.2" customHeight="1">
      <c r="A29" s="1707"/>
      <c r="B29" s="1707"/>
      <c r="C29" s="1708"/>
      <c r="D29" s="449">
        <f>F23</f>
        <v>0</v>
      </c>
      <c r="E29" s="1717"/>
      <c r="F29" s="1717"/>
      <c r="H29" s="1707" t="s">
        <v>226</v>
      </c>
      <c r="I29" s="1707"/>
      <c r="J29" s="1707"/>
      <c r="K29" s="1708"/>
      <c r="L29" s="472">
        <f>N23</f>
        <v>0</v>
      </c>
      <c r="M29" s="1718"/>
      <c r="N29" s="1718"/>
      <c r="P29" s="1707" t="s">
        <v>226</v>
      </c>
      <c r="Q29" s="1707"/>
      <c r="R29" s="1707"/>
      <c r="S29" s="1708"/>
      <c r="T29" s="472">
        <f>W23</f>
        <v>0</v>
      </c>
      <c r="U29" s="472"/>
      <c r="V29" s="1718"/>
      <c r="W29" s="1718"/>
      <c r="X29" s="553"/>
    </row>
    <row r="30" spans="1:24" ht="15.2" customHeight="1">
      <c r="A30" s="1704"/>
      <c r="B30" s="1704"/>
      <c r="C30" s="1708"/>
      <c r="D30" s="434" t="e">
        <f>SUM(D28:D29)</f>
        <v>#REF!</v>
      </c>
      <c r="E30" s="449" t="e">
        <f>D30*C32</f>
        <v>#REF!</v>
      </c>
      <c r="F30" s="449" t="e">
        <f>D30+E30</f>
        <v>#REF!</v>
      </c>
      <c r="H30" s="1704" t="s">
        <v>201</v>
      </c>
      <c r="I30" s="1704"/>
      <c r="J30" s="1704"/>
      <c r="K30" s="1708"/>
      <c r="L30" s="467" t="e">
        <f>SUM(L28:L29)</f>
        <v>#REF!</v>
      </c>
      <c r="M30" s="472" t="e">
        <f>L30*K32</f>
        <v>#REF!</v>
      </c>
      <c r="N30" s="472" t="e">
        <f>L30+M30</f>
        <v>#REF!</v>
      </c>
      <c r="P30" s="1704" t="s">
        <v>201</v>
      </c>
      <c r="Q30" s="1704"/>
      <c r="R30" s="1704"/>
      <c r="S30" s="1708"/>
      <c r="T30" s="467">
        <f>SUM(T28:T29)</f>
        <v>1149.8742334407975</v>
      </c>
      <c r="U30" s="467"/>
      <c r="V30" s="472">
        <f>T30*S32</f>
        <v>241.47358902256747</v>
      </c>
      <c r="W30" s="472">
        <f>T30+V30</f>
        <v>1391.347822463365</v>
      </c>
      <c r="X30" s="553"/>
    </row>
    <row r="31" spans="1:24" ht="24.2" customHeight="1">
      <c r="A31" s="1709"/>
      <c r="B31" s="1709"/>
      <c r="C31" s="1708"/>
      <c r="D31" s="434" t="e">
        <f>D30+D27</f>
        <v>#REF!</v>
      </c>
      <c r="E31" s="1717"/>
      <c r="F31" s="1717"/>
      <c r="H31" s="1709" t="s">
        <v>202</v>
      </c>
      <c r="I31" s="1709"/>
      <c r="J31" s="1709"/>
      <c r="K31" s="1708"/>
      <c r="L31" s="467" t="e">
        <f>L30+L27</f>
        <v>#REF!</v>
      </c>
      <c r="M31" s="1718"/>
      <c r="N31" s="1718"/>
      <c r="P31" s="1709" t="s">
        <v>202</v>
      </c>
      <c r="Q31" s="1709"/>
      <c r="R31" s="1709"/>
      <c r="S31" s="1708"/>
      <c r="T31" s="467">
        <f>T30+T27</f>
        <v>1149.8742334407975</v>
      </c>
      <c r="U31" s="467"/>
      <c r="V31" s="1718"/>
      <c r="W31" s="1718"/>
      <c r="X31" s="553"/>
    </row>
    <row r="32" spans="1:24" ht="15.2" customHeight="1">
      <c r="A32" s="1704"/>
      <c r="B32" s="1704"/>
      <c r="C32" s="463">
        <v>0.309</v>
      </c>
      <c r="D32" s="434" t="e">
        <f>D31*C32</f>
        <v>#REF!</v>
      </c>
      <c r="E32" s="1717"/>
      <c r="F32" s="1717"/>
      <c r="H32" s="1704" t="s">
        <v>203</v>
      </c>
      <c r="I32" s="1704"/>
      <c r="J32" s="1704"/>
      <c r="K32" s="463">
        <v>0.29630000000000001</v>
      </c>
      <c r="L32" s="467" t="e">
        <f>L31*K32</f>
        <v>#REF!</v>
      </c>
      <c r="M32" s="1718"/>
      <c r="N32" s="1718"/>
      <c r="P32" s="1704" t="s">
        <v>203</v>
      </c>
      <c r="Q32" s="1704"/>
      <c r="R32" s="1704"/>
      <c r="S32" s="490">
        <v>0.21</v>
      </c>
      <c r="T32" s="467">
        <f>T31*S32</f>
        <v>241.47358902256747</v>
      </c>
      <c r="U32" s="467"/>
      <c r="V32" s="1718"/>
      <c r="W32" s="1718"/>
      <c r="X32" s="553"/>
    </row>
    <row r="33" spans="1:24" ht="15.2" customHeight="1">
      <c r="A33" s="1711"/>
      <c r="B33" s="1711"/>
      <c r="C33" s="1711"/>
      <c r="D33" s="1711"/>
      <c r="E33" s="1711"/>
      <c r="F33" s="464" t="e">
        <f>ROUND(F30+F27,2)</f>
        <v>#REF!</v>
      </c>
      <c r="G33" s="542"/>
      <c r="H33" s="1711" t="s">
        <v>204</v>
      </c>
      <c r="I33" s="1711"/>
      <c r="J33" s="1711"/>
      <c r="K33" s="1711"/>
      <c r="L33" s="1711"/>
      <c r="M33" s="1711"/>
      <c r="N33" s="477" t="e">
        <f>ROUND(N30+N27,2)</f>
        <v>#REF!</v>
      </c>
      <c r="O33" s="542"/>
      <c r="P33" s="1711" t="s">
        <v>204</v>
      </c>
      <c r="Q33" s="1711"/>
      <c r="R33" s="1711"/>
      <c r="S33" s="1711"/>
      <c r="T33" s="1711"/>
      <c r="U33" s="1711"/>
      <c r="V33" s="1711"/>
      <c r="W33" s="477">
        <f>ROUND(W30+W27,2)</f>
        <v>1391.35</v>
      </c>
      <c r="X33" s="553"/>
    </row>
    <row r="34" spans="1:24" ht="28.5" customHeight="1">
      <c r="A34" s="543"/>
      <c r="W34" s="553"/>
      <c r="X34" s="553"/>
    </row>
    <row r="35" spans="1:24" ht="24.2" customHeight="1">
      <c r="A35" s="544" t="e">
        <f>ROUND(((#REF!+#REF!)),2)</f>
        <v>#REF!</v>
      </c>
      <c r="H35" s="545" t="s">
        <v>227</v>
      </c>
      <c r="I35" s="544" t="e">
        <f>ROUND(((#REF!+#REF!)),2)/2</f>
        <v>#REF!</v>
      </c>
      <c r="P35" s="1638" t="s">
        <v>228</v>
      </c>
      <c r="Q35" s="1640" t="s">
        <v>208</v>
      </c>
      <c r="R35" s="1640" t="s">
        <v>163</v>
      </c>
      <c r="S35" s="1712" t="s">
        <v>209</v>
      </c>
      <c r="T35" s="1713"/>
      <c r="U35" s="1714"/>
      <c r="V35" s="1640" t="s">
        <v>210</v>
      </c>
      <c r="W35" s="1640" t="s">
        <v>211</v>
      </c>
      <c r="X35" s="1715" t="s">
        <v>227</v>
      </c>
    </row>
    <row r="36" spans="1:24" ht="27.6" customHeight="1">
      <c r="A36" s="543"/>
      <c r="P36" s="1638"/>
      <c r="Q36" s="1641"/>
      <c r="R36" s="1641"/>
      <c r="S36" s="419" t="s">
        <v>229</v>
      </c>
      <c r="T36" s="419" t="s">
        <v>230</v>
      </c>
      <c r="U36" s="419" t="s">
        <v>167</v>
      </c>
      <c r="V36" s="1641"/>
      <c r="W36" s="1641"/>
      <c r="X36" s="1715"/>
    </row>
    <row r="37" spans="1:24" ht="15.2" customHeight="1">
      <c r="A37" s="1719"/>
      <c r="B37" s="1720"/>
      <c r="C37" s="1720"/>
      <c r="D37" s="1720"/>
      <c r="E37" s="1720"/>
      <c r="F37" s="1720"/>
      <c r="H37" s="1721" t="s">
        <v>231</v>
      </c>
      <c r="I37" s="1721"/>
      <c r="J37" s="1721"/>
      <c r="K37" s="1721"/>
      <c r="L37" s="1721"/>
      <c r="M37" s="1721"/>
      <c r="N37" s="1721"/>
      <c r="P37" s="14" t="s">
        <v>232</v>
      </c>
      <c r="Q37" s="15">
        <v>1430</v>
      </c>
      <c r="R37" s="15" t="s">
        <v>218</v>
      </c>
      <c r="S37" s="421">
        <v>775.22500000000002</v>
      </c>
      <c r="T37" s="520">
        <v>774.93899999999996</v>
      </c>
      <c r="U37" s="520">
        <v>907.899</v>
      </c>
      <c r="V37" s="422">
        <f>U37/S37</f>
        <v>1.1711425715114967</v>
      </c>
      <c r="W37" s="15">
        <f>Q37/V37</f>
        <v>1221.0298171933221</v>
      </c>
      <c r="X37" s="1716">
        <f>AVERAGE(W37:W39)</f>
        <v>1149.8742334407975</v>
      </c>
    </row>
    <row r="38" spans="1:24" ht="15.2" customHeight="1">
      <c r="A38" s="546"/>
      <c r="B38" s="526"/>
      <c r="C38" s="526"/>
      <c r="D38" s="526"/>
      <c r="E38" s="526"/>
      <c r="F38" s="526"/>
      <c r="H38" s="547"/>
      <c r="I38" s="547"/>
      <c r="J38" s="547"/>
      <c r="K38" s="547"/>
      <c r="L38" s="547"/>
      <c r="M38" s="547"/>
      <c r="N38" s="547"/>
      <c r="P38" s="14" t="s">
        <v>233</v>
      </c>
      <c r="Q38" s="15">
        <v>1510</v>
      </c>
      <c r="R38" s="15" t="s">
        <v>218</v>
      </c>
      <c r="S38" s="421">
        <v>775.22500000000002</v>
      </c>
      <c r="T38" s="520">
        <v>774.93899999999996</v>
      </c>
      <c r="U38" s="520">
        <v>907.899</v>
      </c>
      <c r="V38" s="422">
        <f>U38/S38</f>
        <v>1.1711425715114967</v>
      </c>
      <c r="W38" s="15">
        <f>Q38/V38</f>
        <v>1289.3391775957457</v>
      </c>
      <c r="X38" s="1716"/>
    </row>
    <row r="39" spans="1:24" ht="15.2" customHeight="1">
      <c r="A39" s="1722"/>
      <c r="B39" s="1723"/>
      <c r="C39" s="1723"/>
      <c r="D39" s="1723"/>
      <c r="E39" s="1723"/>
      <c r="F39" s="1723"/>
      <c r="G39" s="542"/>
      <c r="H39" s="1724" t="s">
        <v>234</v>
      </c>
      <c r="I39" s="1724"/>
      <c r="J39" s="1724"/>
      <c r="K39" s="1724"/>
      <c r="L39" s="1724"/>
      <c r="M39" s="1724"/>
      <c r="N39" s="1724"/>
      <c r="O39" s="542"/>
      <c r="P39" s="14" t="s">
        <v>235</v>
      </c>
      <c r="Q39" s="15">
        <v>1100</v>
      </c>
      <c r="R39" s="15" t="s">
        <v>218</v>
      </c>
      <c r="S39" s="421">
        <v>775.22500000000002</v>
      </c>
      <c r="T39" s="421">
        <v>774.93899999999996</v>
      </c>
      <c r="U39" s="421">
        <v>907.899</v>
      </c>
      <c r="V39" s="422">
        <f>U39/S39</f>
        <v>1.1711425715114967</v>
      </c>
      <c r="W39" s="15">
        <f>Q39/V39</f>
        <v>939.25370553332471</v>
      </c>
      <c r="X39" s="1716"/>
    </row>
  </sheetData>
  <sheetProtection selectLockedCells="1" selectUnlockedCells="1"/>
  <mergeCells count="156">
    <mergeCell ref="W15:W16"/>
    <mergeCell ref="W20:W21"/>
    <mergeCell ref="W35:W36"/>
    <mergeCell ref="X35:X36"/>
    <mergeCell ref="X37:X39"/>
    <mergeCell ref="E25:F26"/>
    <mergeCell ref="M25:N26"/>
    <mergeCell ref="E28:F29"/>
    <mergeCell ref="M28:N29"/>
    <mergeCell ref="E31:F32"/>
    <mergeCell ref="M31:N32"/>
    <mergeCell ref="V25:W26"/>
    <mergeCell ref="V28:W29"/>
    <mergeCell ref="V31:W32"/>
    <mergeCell ref="P35:P36"/>
    <mergeCell ref="Q15:Q16"/>
    <mergeCell ref="Q20:Q21"/>
    <mergeCell ref="Q35:Q36"/>
    <mergeCell ref="R15:R16"/>
    <mergeCell ref="P31:R31"/>
    <mergeCell ref="A37:F37"/>
    <mergeCell ref="H37:N37"/>
    <mergeCell ref="A39:F39"/>
    <mergeCell ref="H39:N39"/>
    <mergeCell ref="A32:B32"/>
    <mergeCell ref="H32:J32"/>
    <mergeCell ref="P32:R32"/>
    <mergeCell ref="P25:R25"/>
    <mergeCell ref="A26:B26"/>
    <mergeCell ref="H26:J26"/>
    <mergeCell ref="P26:R26"/>
    <mergeCell ref="S27:S31"/>
    <mergeCell ref="R35:R36"/>
    <mergeCell ref="A33:E33"/>
    <mergeCell ref="H33:M33"/>
    <mergeCell ref="P33:V33"/>
    <mergeCell ref="S35:U35"/>
    <mergeCell ref="V35:V36"/>
    <mergeCell ref="A10:A11"/>
    <mergeCell ref="A15:A16"/>
    <mergeCell ref="A20:A21"/>
    <mergeCell ref="B10:B11"/>
    <mergeCell ref="B15:B16"/>
    <mergeCell ref="B20:B21"/>
    <mergeCell ref="C10:C11"/>
    <mergeCell ref="C15:C16"/>
    <mergeCell ref="C20:C21"/>
    <mergeCell ref="A19:E19"/>
    <mergeCell ref="A14:E14"/>
    <mergeCell ref="A24:B24"/>
    <mergeCell ref="H24:J24"/>
    <mergeCell ref="P24:R24"/>
    <mergeCell ref="A25:B25"/>
    <mergeCell ref="H25:J25"/>
    <mergeCell ref="R20:R21"/>
    <mergeCell ref="C27:C31"/>
    <mergeCell ref="A31:B31"/>
    <mergeCell ref="H31:J31"/>
    <mergeCell ref="A30:B30"/>
    <mergeCell ref="H30:J30"/>
    <mergeCell ref="P30:R30"/>
    <mergeCell ref="K27:K31"/>
    <mergeCell ref="A27:B27"/>
    <mergeCell ref="H27:J27"/>
    <mergeCell ref="P27:R27"/>
    <mergeCell ref="A28:B28"/>
    <mergeCell ref="H28:J28"/>
    <mergeCell ref="P28:R28"/>
    <mergeCell ref="A29:B29"/>
    <mergeCell ref="H29:J29"/>
    <mergeCell ref="P29:R29"/>
    <mergeCell ref="I19:M19"/>
    <mergeCell ref="Q19:V19"/>
    <mergeCell ref="D20:E20"/>
    <mergeCell ref="L20:M20"/>
    <mergeCell ref="T20:V20"/>
    <mergeCell ref="T21:U21"/>
    <mergeCell ref="T22:U22"/>
    <mergeCell ref="A23:E23"/>
    <mergeCell ref="I23:M23"/>
    <mergeCell ref="Q23:V23"/>
    <mergeCell ref="I20:I21"/>
    <mergeCell ref="J20:J21"/>
    <mergeCell ref="K20:K21"/>
    <mergeCell ref="N20:N21"/>
    <mergeCell ref="P20:P21"/>
    <mergeCell ref="S20:S21"/>
    <mergeCell ref="F20:F21"/>
    <mergeCell ref="H20:H21"/>
    <mergeCell ref="I14:M14"/>
    <mergeCell ref="Q14:V14"/>
    <mergeCell ref="D15:E15"/>
    <mergeCell ref="L15:M15"/>
    <mergeCell ref="T15:V15"/>
    <mergeCell ref="T16:U16"/>
    <mergeCell ref="T17:U17"/>
    <mergeCell ref="I10:I11"/>
    <mergeCell ref="I15:I16"/>
    <mergeCell ref="J10:J11"/>
    <mergeCell ref="J15:J16"/>
    <mergeCell ref="K10:K11"/>
    <mergeCell ref="K15:K16"/>
    <mergeCell ref="N10:N11"/>
    <mergeCell ref="N15:N16"/>
    <mergeCell ref="P10:P11"/>
    <mergeCell ref="P15:P16"/>
    <mergeCell ref="S10:S11"/>
    <mergeCell ref="S15:S16"/>
    <mergeCell ref="F10:F11"/>
    <mergeCell ref="F15:F16"/>
    <mergeCell ref="H10:H11"/>
    <mergeCell ref="H15:H16"/>
    <mergeCell ref="C9:D9"/>
    <mergeCell ref="E9:F9"/>
    <mergeCell ref="H9:I9"/>
    <mergeCell ref="K9:L9"/>
    <mergeCell ref="M9:N9"/>
    <mergeCell ref="P9:Q9"/>
    <mergeCell ref="S9:U9"/>
    <mergeCell ref="V9:W9"/>
    <mergeCell ref="D10:E10"/>
    <mergeCell ref="L10:M10"/>
    <mergeCell ref="T10:V10"/>
    <mergeCell ref="W10:W11"/>
    <mergeCell ref="Q10:Q11"/>
    <mergeCell ref="R10:R11"/>
    <mergeCell ref="T11:U11"/>
    <mergeCell ref="A7:F7"/>
    <mergeCell ref="H7:N7"/>
    <mergeCell ref="P7:W7"/>
    <mergeCell ref="C8:D8"/>
    <mergeCell ref="E8:F8"/>
    <mergeCell ref="H8:I8"/>
    <mergeCell ref="K8:L8"/>
    <mergeCell ref="M8:N8"/>
    <mergeCell ref="P8:Q8"/>
    <mergeCell ref="S8:U8"/>
    <mergeCell ref="V8:W8"/>
    <mergeCell ref="A4:F4"/>
    <mergeCell ref="H4:N4"/>
    <mergeCell ref="P4:W4"/>
    <mergeCell ref="A5:F5"/>
    <mergeCell ref="H5:N5"/>
    <mergeCell ref="P5:W5"/>
    <mergeCell ref="A6:F6"/>
    <mergeCell ref="H6:N6"/>
    <mergeCell ref="P6:W6"/>
    <mergeCell ref="A1:F1"/>
    <mergeCell ref="H1:N1"/>
    <mergeCell ref="P1:W1"/>
    <mergeCell ref="A2:F2"/>
    <mergeCell ref="H2:N2"/>
    <mergeCell ref="P2:W2"/>
    <mergeCell ref="A3:F3"/>
    <mergeCell ref="H3:N3"/>
    <mergeCell ref="P3:W3"/>
  </mergeCells>
  <pageMargins left="0.51041666666666696" right="0.51041666666666696" top="0.78749999999999998" bottom="0.78749999999999998" header="0.51041666666666696" footer="0.51041666666666696"/>
  <pageSetup paperSize="9" scale="85" firstPageNumber="0" fitToHeight="0"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47"/>
  <sheetViews>
    <sheetView view="pageBreakPreview" topLeftCell="A22" zoomScaleNormal="100" zoomScaleSheetLayoutView="100" workbookViewId="0">
      <selection activeCell="G21" sqref="G21"/>
    </sheetView>
  </sheetViews>
  <sheetFormatPr defaultColWidth="9" defaultRowHeight="15"/>
  <cols>
    <col min="1" max="1" width="38.7109375" style="511" customWidth="1"/>
    <col min="2" max="2" width="22.140625" style="370" customWidth="1"/>
    <col min="3" max="3" width="12.7109375" style="370" customWidth="1"/>
    <col min="4" max="4" width="23" style="370" customWidth="1"/>
    <col min="5" max="5" width="24.28515625" style="370" customWidth="1"/>
    <col min="6" max="6" width="14.7109375" style="370" customWidth="1"/>
    <col min="7" max="7" width="14.28515625" style="370" customWidth="1"/>
    <col min="8" max="8" width="16.7109375" style="370" customWidth="1"/>
    <col min="9" max="9" width="13.7109375" style="424" customWidth="1"/>
    <col min="10" max="16384" width="9" style="370"/>
  </cols>
  <sheetData>
    <row r="1" spans="1:9">
      <c r="A1" s="1725"/>
      <c r="B1" s="1726"/>
      <c r="C1" s="1726"/>
      <c r="D1" s="1726"/>
      <c r="E1" s="1726"/>
      <c r="F1" s="1726"/>
      <c r="G1" s="1726"/>
      <c r="H1" s="1726"/>
      <c r="I1" s="1727"/>
    </row>
    <row r="2" spans="1:9">
      <c r="A2" s="1728"/>
      <c r="B2" s="1729"/>
      <c r="C2" s="1729"/>
      <c r="D2" s="1729"/>
      <c r="E2" s="1729"/>
      <c r="F2" s="1729"/>
      <c r="G2" s="1729"/>
      <c r="H2" s="1729"/>
      <c r="I2" s="1730"/>
    </row>
    <row r="3" spans="1:9">
      <c r="A3" s="1728"/>
      <c r="B3" s="1729"/>
      <c r="C3" s="1729"/>
      <c r="D3" s="1729"/>
      <c r="E3" s="1729"/>
      <c r="F3" s="1729"/>
      <c r="G3" s="1729"/>
      <c r="H3" s="1729"/>
      <c r="I3" s="1730"/>
    </row>
    <row r="4" spans="1:9">
      <c r="A4" s="1731" t="s">
        <v>160</v>
      </c>
      <c r="B4" s="1732"/>
      <c r="C4" s="1732"/>
      <c r="D4" s="1732"/>
      <c r="E4" s="1732"/>
      <c r="F4" s="1732"/>
      <c r="G4" s="1732"/>
      <c r="H4" s="1732"/>
      <c r="I4" s="1733"/>
    </row>
    <row r="5" spans="1:9">
      <c r="A5" s="1731" t="s">
        <v>28</v>
      </c>
      <c r="B5" s="1732"/>
      <c r="C5" s="1732"/>
      <c r="D5" s="1732"/>
      <c r="E5" s="1732"/>
      <c r="F5" s="1732"/>
      <c r="G5" s="1732"/>
      <c r="H5" s="1732"/>
      <c r="I5" s="1733"/>
    </row>
    <row r="6" spans="1:9">
      <c r="A6" s="1731" t="s">
        <v>29</v>
      </c>
      <c r="B6" s="1732"/>
      <c r="C6" s="1732"/>
      <c r="D6" s="1732"/>
      <c r="E6" s="1732"/>
      <c r="F6" s="1732"/>
      <c r="G6" s="1732"/>
      <c r="H6" s="1732"/>
      <c r="I6" s="1733"/>
    </row>
    <row r="7" spans="1:9">
      <c r="A7" s="1734" t="s">
        <v>161</v>
      </c>
      <c r="B7" s="1735"/>
      <c r="C7" s="1735"/>
      <c r="D7" s="1735"/>
      <c r="E7" s="1735"/>
      <c r="F7" s="1735"/>
      <c r="G7" s="1735"/>
      <c r="H7" s="1735"/>
      <c r="I7" s="1736"/>
    </row>
    <row r="8" spans="1:9">
      <c r="A8" s="1737" t="s">
        <v>162</v>
      </c>
      <c r="B8" s="1737"/>
      <c r="C8" s="371" t="s">
        <v>32</v>
      </c>
      <c r="D8" s="1738" t="s">
        <v>163</v>
      </c>
      <c r="E8" s="1738"/>
      <c r="F8" s="1738"/>
      <c r="G8" s="1738"/>
      <c r="H8" s="1738" t="s">
        <v>164</v>
      </c>
      <c r="I8" s="1738"/>
    </row>
    <row r="9" spans="1:9" s="510" customFormat="1" ht="45.6" customHeight="1">
      <c r="A9" s="1748" t="s">
        <v>236</v>
      </c>
      <c r="B9" s="1749"/>
      <c r="C9" s="373" t="s">
        <v>63</v>
      </c>
      <c r="D9" s="1739" t="s">
        <v>52</v>
      </c>
      <c r="E9" s="1739"/>
      <c r="F9" s="1739"/>
      <c r="G9" s="1739"/>
      <c r="H9" s="1740" t="s">
        <v>167</v>
      </c>
      <c r="I9" s="1740"/>
    </row>
    <row r="10" spans="1:9">
      <c r="A10" s="1747" t="s">
        <v>168</v>
      </c>
      <c r="B10" s="1737" t="s">
        <v>169</v>
      </c>
      <c r="C10" s="1766" t="s">
        <v>36</v>
      </c>
      <c r="D10" s="1743" t="s">
        <v>170</v>
      </c>
      <c r="E10" s="1744" t="s">
        <v>237</v>
      </c>
      <c r="F10" s="1744" t="s">
        <v>238</v>
      </c>
      <c r="G10" s="1741" t="s">
        <v>221</v>
      </c>
      <c r="H10" s="1741"/>
      <c r="I10" s="1738" t="s">
        <v>172</v>
      </c>
    </row>
    <row r="11" spans="1:9" ht="33.200000000000003" customHeight="1">
      <c r="A11" s="1747"/>
      <c r="B11" s="1737"/>
      <c r="C11" s="1766"/>
      <c r="D11" s="1743"/>
      <c r="E11" s="1745"/>
      <c r="F11" s="1745"/>
      <c r="G11" s="149" t="s">
        <v>239</v>
      </c>
      <c r="H11" s="53" t="s">
        <v>174</v>
      </c>
      <c r="I11" s="1738"/>
    </row>
    <row r="12" spans="1:9" s="369" customFormat="1" ht="32.25" customHeight="1">
      <c r="A12" s="375" t="s">
        <v>240</v>
      </c>
      <c r="B12" s="376" t="s">
        <v>241</v>
      </c>
      <c r="C12" s="377" t="s">
        <v>177</v>
      </c>
      <c r="D12" s="378">
        <v>0.35</v>
      </c>
      <c r="E12" s="512">
        <v>16.5</v>
      </c>
      <c r="F12" s="378">
        <v>1.1615</v>
      </c>
      <c r="G12" s="377">
        <f>E12/F12</f>
        <v>14.20576840292725</v>
      </c>
      <c r="H12" s="377">
        <f>G12*D12</f>
        <v>4.9720189410245368</v>
      </c>
      <c r="I12" s="377"/>
    </row>
    <row r="13" spans="1:9">
      <c r="A13" s="497"/>
      <c r="B13" s="498"/>
      <c r="C13" s="387"/>
      <c r="D13" s="387"/>
      <c r="E13" s="387"/>
      <c r="F13" s="387"/>
      <c r="G13" s="387"/>
      <c r="H13" s="387"/>
      <c r="I13" s="387"/>
    </row>
    <row r="14" spans="1:9">
      <c r="A14" s="379" t="s">
        <v>172</v>
      </c>
      <c r="B14" s="1742"/>
      <c r="C14" s="1742"/>
      <c r="D14" s="1742"/>
      <c r="E14" s="1742"/>
      <c r="F14" s="1742"/>
      <c r="G14" s="1742"/>
      <c r="H14" s="1742"/>
      <c r="I14" s="372">
        <f>SUM(H12:H12)</f>
        <v>4.9720189410245368</v>
      </c>
    </row>
    <row r="15" spans="1:9">
      <c r="A15" s="1747" t="s">
        <v>180</v>
      </c>
      <c r="B15" s="1737" t="s">
        <v>169</v>
      </c>
      <c r="C15" s="1766" t="s">
        <v>36</v>
      </c>
      <c r="D15" s="1743" t="s">
        <v>170</v>
      </c>
      <c r="E15" s="374"/>
      <c r="F15" s="374"/>
      <c r="G15" s="1738" t="s">
        <v>171</v>
      </c>
      <c r="H15" s="1738"/>
      <c r="I15" s="1738" t="s">
        <v>181</v>
      </c>
    </row>
    <row r="16" spans="1:9">
      <c r="A16" s="1747"/>
      <c r="B16" s="1737"/>
      <c r="C16" s="1766"/>
      <c r="D16" s="1743"/>
      <c r="E16" s="374"/>
      <c r="F16" s="374"/>
      <c r="G16" s="372" t="s">
        <v>173</v>
      </c>
      <c r="H16" s="372" t="s">
        <v>174</v>
      </c>
      <c r="I16" s="1738"/>
    </row>
    <row r="17" spans="1:9">
      <c r="A17" s="383"/>
      <c r="B17" s="384"/>
      <c r="C17" s="385"/>
      <c r="D17" s="386"/>
      <c r="E17" s="386"/>
      <c r="F17" s="386"/>
      <c r="G17" s="387"/>
      <c r="H17" s="387"/>
      <c r="I17" s="387"/>
    </row>
    <row r="18" spans="1:9">
      <c r="A18" s="379" t="s">
        <v>181</v>
      </c>
      <c r="B18" s="1742"/>
      <c r="C18" s="1742"/>
      <c r="D18" s="1742"/>
      <c r="E18" s="1742"/>
      <c r="F18" s="1742"/>
      <c r="G18" s="1742"/>
      <c r="H18" s="1742"/>
      <c r="I18" s="372">
        <f>I14+I17</f>
        <v>4.9720189410245368</v>
      </c>
    </row>
    <row r="19" spans="1:9">
      <c r="A19" s="1747" t="s">
        <v>190</v>
      </c>
      <c r="B19" s="1737" t="s">
        <v>169</v>
      </c>
      <c r="C19" s="1766" t="s">
        <v>36</v>
      </c>
      <c r="D19" s="1743" t="s">
        <v>170</v>
      </c>
      <c r="E19" s="374"/>
      <c r="F19" s="374"/>
      <c r="G19" s="1771" t="s">
        <v>221</v>
      </c>
      <c r="H19" s="1771"/>
      <c r="I19" s="1738" t="s">
        <v>191</v>
      </c>
    </row>
    <row r="20" spans="1:9">
      <c r="A20" s="1747"/>
      <c r="B20" s="1737"/>
      <c r="C20" s="1766"/>
      <c r="D20" s="1743"/>
      <c r="E20" s="374"/>
      <c r="F20" s="374"/>
      <c r="G20" s="372" t="s">
        <v>173</v>
      </c>
      <c r="H20" s="372" t="s">
        <v>174</v>
      </c>
      <c r="I20" s="1738"/>
    </row>
    <row r="21" spans="1:9" s="369" customFormat="1" ht="51">
      <c r="A21" s="375" t="s">
        <v>242</v>
      </c>
      <c r="B21" s="376" t="s">
        <v>243</v>
      </c>
      <c r="C21" s="377" t="s">
        <v>244</v>
      </c>
      <c r="D21" s="378">
        <v>2E-3</v>
      </c>
      <c r="E21" s="378"/>
      <c r="F21" s="378"/>
      <c r="G21" s="377">
        <f>H40</f>
        <v>10.439041541877133</v>
      </c>
      <c r="H21" s="377">
        <f>G21*D21</f>
        <v>2.0878083083754266E-2</v>
      </c>
      <c r="I21" s="377"/>
    </row>
    <row r="22" spans="1:9" s="369" customFormat="1" ht="51">
      <c r="A22" s="513" t="s">
        <v>245</v>
      </c>
      <c r="B22" s="514" t="s">
        <v>246</v>
      </c>
      <c r="C22" s="381" t="s">
        <v>247</v>
      </c>
      <c r="D22" s="381">
        <v>0.06</v>
      </c>
      <c r="E22" s="381"/>
      <c r="F22" s="381"/>
      <c r="G22" s="512">
        <v>1.31</v>
      </c>
      <c r="H22" s="377">
        <f>G22*D22</f>
        <v>7.8600000000000003E-2</v>
      </c>
      <c r="I22" s="377"/>
    </row>
    <row r="23" spans="1:9">
      <c r="A23" s="379" t="s">
        <v>191</v>
      </c>
      <c r="B23" s="1742"/>
      <c r="C23" s="1742"/>
      <c r="D23" s="1742"/>
      <c r="E23" s="1742"/>
      <c r="F23" s="1742"/>
      <c r="G23" s="1742"/>
      <c r="H23" s="1742"/>
      <c r="I23" s="372">
        <f>SUM(H21:H22)</f>
        <v>9.9478083083754276E-2</v>
      </c>
    </row>
    <row r="24" spans="1:9">
      <c r="A24" s="1747" t="s">
        <v>193</v>
      </c>
      <c r="B24" s="1747"/>
      <c r="C24" s="1747"/>
      <c r="D24" s="374" t="s">
        <v>194</v>
      </c>
      <c r="E24" s="374"/>
      <c r="F24" s="374"/>
      <c r="G24" s="372" t="s">
        <v>195</v>
      </c>
      <c r="H24" s="372" t="s">
        <v>21</v>
      </c>
      <c r="I24" s="395"/>
    </row>
    <row r="25" spans="1:9">
      <c r="A25" s="1746" t="s">
        <v>196</v>
      </c>
      <c r="B25" s="1746"/>
      <c r="C25" s="1746"/>
      <c r="D25" s="396"/>
      <c r="E25" s="396"/>
      <c r="F25" s="396"/>
      <c r="G25" s="387">
        <f>ROUND(I14,2)</f>
        <v>4.97</v>
      </c>
      <c r="H25" s="1769"/>
      <c r="I25" s="1769"/>
    </row>
    <row r="26" spans="1:9">
      <c r="A26" s="1746" t="s">
        <v>197</v>
      </c>
      <c r="B26" s="1746"/>
      <c r="C26" s="1746"/>
      <c r="D26" s="397">
        <v>1.1615</v>
      </c>
      <c r="E26" s="515"/>
      <c r="F26" s="515"/>
      <c r="G26" s="387">
        <f>(G25*D26)</f>
        <v>5.7726549999999994</v>
      </c>
      <c r="H26" s="1769"/>
      <c r="I26" s="1769"/>
    </row>
    <row r="27" spans="1:9">
      <c r="A27" s="1747" t="s">
        <v>198</v>
      </c>
      <c r="B27" s="1747"/>
      <c r="C27" s="1747"/>
      <c r="D27" s="1762"/>
      <c r="E27" s="398"/>
      <c r="F27" s="398"/>
      <c r="G27" s="372">
        <f>SUM(G25:G26)</f>
        <v>10.742654999999999</v>
      </c>
      <c r="H27" s="516">
        <f>ROUND(G27*D32,2)</f>
        <v>2.2599999999999998</v>
      </c>
      <c r="I27" s="516">
        <f>ROUND(G27+H27,2)</f>
        <v>13</v>
      </c>
    </row>
    <row r="28" spans="1:9">
      <c r="A28" s="1746" t="s">
        <v>199</v>
      </c>
      <c r="B28" s="1746"/>
      <c r="C28" s="1746"/>
      <c r="D28" s="1762"/>
      <c r="E28" s="398"/>
      <c r="F28" s="398"/>
      <c r="G28" s="387">
        <f>ROUND(I18,2)</f>
        <v>4.97</v>
      </c>
      <c r="H28" s="1770"/>
      <c r="I28" s="1770"/>
    </row>
    <row r="29" spans="1:9">
      <c r="A29" s="1746" t="s">
        <v>200</v>
      </c>
      <c r="B29" s="1746"/>
      <c r="C29" s="1746"/>
      <c r="D29" s="1762"/>
      <c r="E29" s="398"/>
      <c r="F29" s="398"/>
      <c r="G29" s="387">
        <f>I23</f>
        <v>9.9478083083754276E-2</v>
      </c>
      <c r="H29" s="1770"/>
      <c r="I29" s="1770"/>
    </row>
    <row r="30" spans="1:9">
      <c r="A30" s="1747" t="s">
        <v>201</v>
      </c>
      <c r="B30" s="1747"/>
      <c r="C30" s="1747"/>
      <c r="D30" s="1762"/>
      <c r="E30" s="398"/>
      <c r="F30" s="398"/>
      <c r="G30" s="372">
        <f>SUM(G28:G29)</f>
        <v>5.0694780830837542</v>
      </c>
      <c r="H30" s="516">
        <f>ROUND(G30*D32,2)</f>
        <v>1.06</v>
      </c>
      <c r="I30" s="516">
        <f>ROUND(G30+H30,2)</f>
        <v>6.13</v>
      </c>
    </row>
    <row r="31" spans="1:9">
      <c r="A31" s="1747" t="s">
        <v>202</v>
      </c>
      <c r="B31" s="1747"/>
      <c r="C31" s="1747"/>
      <c r="D31" s="1762"/>
      <c r="E31" s="398"/>
      <c r="F31" s="398"/>
      <c r="G31" s="372">
        <f>ROUND(G30+G27,2)</f>
        <v>15.81</v>
      </c>
      <c r="H31" s="1769"/>
      <c r="I31" s="1769"/>
    </row>
    <row r="32" spans="1:9">
      <c r="A32" s="1747" t="s">
        <v>203</v>
      </c>
      <c r="B32" s="1747"/>
      <c r="C32" s="1747"/>
      <c r="D32" s="397">
        <v>0.21</v>
      </c>
      <c r="E32" s="515"/>
      <c r="F32" s="515"/>
      <c r="G32" s="372"/>
      <c r="H32" s="1769"/>
      <c r="I32" s="1769"/>
    </row>
    <row r="33" spans="1:9">
      <c r="A33" s="1758" t="s">
        <v>204</v>
      </c>
      <c r="B33" s="1758"/>
      <c r="C33" s="1758"/>
      <c r="D33" s="1758"/>
      <c r="E33" s="1758"/>
      <c r="F33" s="1758"/>
      <c r="G33" s="1758"/>
      <c r="H33" s="1758"/>
      <c r="I33" s="524">
        <f>SUM(I30+I27)</f>
        <v>19.13</v>
      </c>
    </row>
    <row r="34" spans="1:9">
      <c r="A34" s="517"/>
      <c r="B34" s="518"/>
      <c r="C34" s="519"/>
      <c r="D34" s="519"/>
      <c r="E34" s="519"/>
      <c r="F34" s="519"/>
      <c r="G34" s="519"/>
      <c r="H34" s="519"/>
      <c r="I34" s="525"/>
    </row>
    <row r="35" spans="1:9">
      <c r="A35" s="1759" t="s">
        <v>248</v>
      </c>
      <c r="B35" s="1760"/>
      <c r="C35" s="1760"/>
      <c r="D35" s="1760"/>
      <c r="E35" s="1760"/>
      <c r="F35" s="1760"/>
      <c r="G35" s="1760"/>
      <c r="H35" s="1760"/>
      <c r="I35" s="1761"/>
    </row>
    <row r="38" spans="1:9" ht="15.2" customHeight="1">
      <c r="A38" s="1640" t="s">
        <v>206</v>
      </c>
      <c r="B38" s="1640" t="s">
        <v>208</v>
      </c>
      <c r="C38" s="1640" t="s">
        <v>163</v>
      </c>
      <c r="D38" s="1772" t="s">
        <v>209</v>
      </c>
      <c r="E38" s="1715"/>
      <c r="F38" s="1712" t="s">
        <v>210</v>
      </c>
      <c r="G38" s="1714"/>
      <c r="H38" s="1712" t="s">
        <v>211</v>
      </c>
      <c r="I38" s="1714"/>
    </row>
    <row r="39" spans="1:9" ht="28.5" customHeight="1">
      <c r="A39" s="1641"/>
      <c r="B39" s="1641"/>
      <c r="C39" s="1641"/>
      <c r="D39" s="418" t="s">
        <v>249</v>
      </c>
      <c r="E39" s="419" t="s">
        <v>167</v>
      </c>
      <c r="F39" s="1767"/>
      <c r="G39" s="1768"/>
      <c r="H39" s="1767"/>
      <c r="I39" s="1768"/>
    </row>
    <row r="40" spans="1:9" ht="60.75" customHeight="1">
      <c r="A40" s="513" t="s">
        <v>250</v>
      </c>
      <c r="B40" s="15">
        <v>9.26</v>
      </c>
      <c r="C40" s="15" t="s">
        <v>244</v>
      </c>
      <c r="D40" s="16">
        <v>805.35599999999999</v>
      </c>
      <c r="E40" s="520">
        <v>907.899</v>
      </c>
      <c r="F40" s="1750">
        <f>E40/D40</f>
        <v>1.1273263004186969</v>
      </c>
      <c r="G40" s="1751"/>
      <c r="H40" s="1752">
        <f>B40*F40</f>
        <v>10.439041541877133</v>
      </c>
      <c r="I40" s="1753"/>
    </row>
    <row r="41" spans="1:9">
      <c r="A41" s="521"/>
      <c r="B41" s="15"/>
      <c r="C41" s="15"/>
      <c r="D41" s="522"/>
      <c r="E41" s="520"/>
      <c r="F41" s="1754"/>
      <c r="G41" s="1755"/>
      <c r="H41" s="1756"/>
      <c r="I41" s="1757"/>
    </row>
    <row r="42" spans="1:9">
      <c r="A42" s="521"/>
      <c r="B42" s="15"/>
      <c r="C42" s="15"/>
      <c r="D42" s="522"/>
      <c r="E42" s="421"/>
      <c r="F42" s="1763"/>
      <c r="G42" s="1764"/>
      <c r="H42" s="1756"/>
      <c r="I42" s="1757"/>
    </row>
    <row r="46" spans="1:9">
      <c r="C46" s="1765"/>
      <c r="D46" s="1765"/>
      <c r="E46" s="523"/>
      <c r="F46" s="523"/>
    </row>
    <row r="47" spans="1:9">
      <c r="C47" s="1765"/>
      <c r="D47" s="1765"/>
      <c r="E47" s="523"/>
      <c r="F47" s="523"/>
    </row>
  </sheetData>
  <mergeCells count="65">
    <mergeCell ref="I15:I16"/>
    <mergeCell ref="I19:I20"/>
    <mergeCell ref="F38:G39"/>
    <mergeCell ref="H38:I39"/>
    <mergeCell ref="H25:I26"/>
    <mergeCell ref="H28:I29"/>
    <mergeCell ref="H31:I32"/>
    <mergeCell ref="G15:H15"/>
    <mergeCell ref="B18:H18"/>
    <mergeCell ref="G19:H19"/>
    <mergeCell ref="B23:H23"/>
    <mergeCell ref="A24:C24"/>
    <mergeCell ref="D15:D16"/>
    <mergeCell ref="D19:D20"/>
    <mergeCell ref="D38:E38"/>
    <mergeCell ref="A25:C25"/>
    <mergeCell ref="F42:G42"/>
    <mergeCell ref="H42:I42"/>
    <mergeCell ref="C46:D46"/>
    <mergeCell ref="C47:D47"/>
    <mergeCell ref="A10:A11"/>
    <mergeCell ref="A15:A16"/>
    <mergeCell ref="A19:A20"/>
    <mergeCell ref="A38:A39"/>
    <mergeCell ref="B10:B11"/>
    <mergeCell ref="B15:B16"/>
    <mergeCell ref="B19:B20"/>
    <mergeCell ref="B38:B39"/>
    <mergeCell ref="C10:C11"/>
    <mergeCell ref="C15:C16"/>
    <mergeCell ref="C19:C20"/>
    <mergeCell ref="C38:C39"/>
    <mergeCell ref="F40:G40"/>
    <mergeCell ref="H40:I40"/>
    <mergeCell ref="F41:G41"/>
    <mergeCell ref="H41:I41"/>
    <mergeCell ref="A30:C30"/>
    <mergeCell ref="A31:C31"/>
    <mergeCell ref="A32:C32"/>
    <mergeCell ref="A33:H33"/>
    <mergeCell ref="A35:I35"/>
    <mergeCell ref="D27:D31"/>
    <mergeCell ref="A26:C26"/>
    <mergeCell ref="A27:C27"/>
    <mergeCell ref="A28:C28"/>
    <mergeCell ref="A29:C29"/>
    <mergeCell ref="A9:B9"/>
    <mergeCell ref="D9:G9"/>
    <mergeCell ref="H9:I9"/>
    <mergeCell ref="G10:H10"/>
    <mergeCell ref="B14:H14"/>
    <mergeCell ref="D10:D11"/>
    <mergeCell ref="E10:E11"/>
    <mergeCell ref="F10:F11"/>
    <mergeCell ref="I10:I11"/>
    <mergeCell ref="A6:I6"/>
    <mergeCell ref="A7:I7"/>
    <mergeCell ref="A8:B8"/>
    <mergeCell ref="D8:G8"/>
    <mergeCell ref="H8:I8"/>
    <mergeCell ref="A1:I1"/>
    <mergeCell ref="A2:I2"/>
    <mergeCell ref="A3:I3"/>
    <mergeCell ref="A4:I4"/>
    <mergeCell ref="A5:I5"/>
  </mergeCells>
  <pageMargins left="0.51180555555555596" right="0.51180555555555596" top="0.78680555555555598" bottom="0.78680555555555598" header="0.31388888888888899" footer="0.31388888888888899"/>
  <pageSetup paperSize="9" scale="5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40"/>
  <sheetViews>
    <sheetView view="pageBreakPreview" topLeftCell="A22" zoomScale="115" zoomScaleNormal="100" zoomScaleSheetLayoutView="115" workbookViewId="0">
      <selection activeCell="D39" sqref="D39"/>
    </sheetView>
  </sheetViews>
  <sheetFormatPr defaultColWidth="9" defaultRowHeight="15"/>
  <cols>
    <col min="1" max="1" width="40.28515625" style="169" customWidth="1"/>
    <col min="2" max="2" width="18" style="169" customWidth="1"/>
    <col min="3" max="3" width="10.85546875" style="169" customWidth="1"/>
    <col min="4" max="4" width="15.28515625" style="169" customWidth="1"/>
    <col min="5" max="6" width="16.7109375" style="169" customWidth="1"/>
    <col min="7" max="7" width="14.7109375" style="169" customWidth="1"/>
    <col min="8" max="8" width="10.85546875" style="492" customWidth="1"/>
    <col min="9" max="9" width="9.7109375" style="492" customWidth="1"/>
    <col min="10" max="10" width="14" style="492" customWidth="1"/>
    <col min="11" max="11" width="16.7109375" style="492" customWidth="1"/>
    <col min="12" max="12" width="9.7109375" style="492" customWidth="1"/>
    <col min="13" max="13" width="9" style="493"/>
    <col min="14" max="14" width="40.28515625" style="492" customWidth="1"/>
    <col min="15" max="15" width="18" style="492" customWidth="1"/>
    <col min="16" max="16" width="10.85546875" style="492" customWidth="1"/>
    <col min="17" max="17" width="9.7109375" style="492" customWidth="1"/>
    <col min="18" max="18" width="14" style="492" customWidth="1"/>
    <col min="19" max="19" width="16.7109375" style="492" customWidth="1"/>
    <col min="20" max="20" width="9.7109375" style="492" customWidth="1"/>
    <col min="21" max="16384" width="9" style="370"/>
  </cols>
  <sheetData>
    <row r="1" spans="1:20">
      <c r="A1" s="1773" t="s">
        <v>251</v>
      </c>
      <c r="B1" s="1726"/>
      <c r="C1" s="1726"/>
      <c r="D1" s="1726"/>
      <c r="E1" s="1726"/>
      <c r="F1" s="1726"/>
      <c r="G1" s="1727"/>
      <c r="H1" s="370"/>
      <c r="I1" s="370"/>
      <c r="J1" s="370"/>
      <c r="K1" s="370"/>
      <c r="L1" s="370"/>
      <c r="M1" s="370"/>
      <c r="N1" s="370"/>
      <c r="O1" s="370"/>
      <c r="P1" s="370"/>
      <c r="Q1" s="370"/>
      <c r="R1" s="370"/>
      <c r="S1" s="370"/>
      <c r="T1" s="370"/>
    </row>
    <row r="2" spans="1:20">
      <c r="A2" s="1728"/>
      <c r="B2" s="1729"/>
      <c r="C2" s="1729"/>
      <c r="D2" s="1729"/>
      <c r="E2" s="1729"/>
      <c r="F2" s="1729"/>
      <c r="G2" s="1730"/>
      <c r="H2" s="370"/>
      <c r="I2" s="370"/>
      <c r="J2" s="370"/>
      <c r="K2" s="370"/>
      <c r="L2" s="370"/>
      <c r="M2" s="370"/>
      <c r="N2" s="370"/>
      <c r="O2" s="370"/>
      <c r="P2" s="370"/>
      <c r="Q2" s="370"/>
      <c r="R2" s="370"/>
      <c r="S2" s="370"/>
      <c r="T2" s="370"/>
    </row>
    <row r="3" spans="1:20">
      <c r="A3" s="1728"/>
      <c r="B3" s="1729"/>
      <c r="C3" s="1729"/>
      <c r="D3" s="1729"/>
      <c r="E3" s="1729"/>
      <c r="F3" s="1729"/>
      <c r="G3" s="1730"/>
      <c r="H3" s="370"/>
      <c r="I3" s="370"/>
      <c r="J3" s="370"/>
      <c r="K3" s="370"/>
      <c r="L3" s="370"/>
      <c r="M3" s="370"/>
      <c r="N3" s="370"/>
      <c r="O3" s="370"/>
      <c r="P3" s="370"/>
      <c r="Q3" s="370"/>
      <c r="R3" s="370"/>
      <c r="S3" s="370"/>
      <c r="T3" s="370"/>
    </row>
    <row r="4" spans="1:20">
      <c r="A4" s="1731" t="s">
        <v>160</v>
      </c>
      <c r="B4" s="1732"/>
      <c r="C4" s="1732"/>
      <c r="D4" s="1732"/>
      <c r="E4" s="1732"/>
      <c r="F4" s="1732"/>
      <c r="G4" s="1733"/>
      <c r="H4" s="370"/>
      <c r="I4" s="370"/>
      <c r="J4" s="370"/>
      <c r="K4" s="370"/>
      <c r="L4" s="370"/>
      <c r="M4" s="370"/>
      <c r="N4" s="370"/>
      <c r="O4" s="370"/>
      <c r="P4" s="370"/>
      <c r="Q4" s="370"/>
      <c r="R4" s="370"/>
      <c r="S4" s="370"/>
      <c r="T4" s="370"/>
    </row>
    <row r="5" spans="1:20">
      <c r="A5" s="1731" t="s">
        <v>28</v>
      </c>
      <c r="B5" s="1732"/>
      <c r="C5" s="1732"/>
      <c r="D5" s="1732"/>
      <c r="E5" s="1732"/>
      <c r="F5" s="1732"/>
      <c r="G5" s="1733"/>
      <c r="H5" s="370"/>
      <c r="I5" s="370"/>
      <c r="J5" s="370"/>
      <c r="K5" s="370"/>
      <c r="L5" s="370"/>
      <c r="M5" s="370"/>
      <c r="N5" s="370"/>
      <c r="O5" s="370"/>
      <c r="P5" s="370"/>
      <c r="Q5" s="370"/>
      <c r="R5" s="370"/>
      <c r="S5" s="370"/>
      <c r="T5" s="370"/>
    </row>
    <row r="6" spans="1:20">
      <c r="A6" s="1731" t="s">
        <v>29</v>
      </c>
      <c r="B6" s="1732"/>
      <c r="C6" s="1732"/>
      <c r="D6" s="1732"/>
      <c r="E6" s="1732"/>
      <c r="F6" s="1732"/>
      <c r="G6" s="1733"/>
      <c r="H6" s="370"/>
      <c r="I6" s="370"/>
      <c r="J6" s="370"/>
      <c r="K6" s="370"/>
      <c r="L6" s="370"/>
      <c r="M6" s="370"/>
      <c r="N6" s="370"/>
      <c r="O6" s="370"/>
      <c r="P6" s="370"/>
      <c r="Q6" s="370"/>
      <c r="R6" s="370"/>
      <c r="S6" s="370"/>
      <c r="T6" s="370"/>
    </row>
    <row r="7" spans="1:20" ht="15.2" customHeight="1">
      <c r="A7" s="1734" t="s">
        <v>161</v>
      </c>
      <c r="B7" s="1735"/>
      <c r="C7" s="1735"/>
      <c r="D7" s="1735"/>
      <c r="E7" s="1735"/>
      <c r="F7" s="1735"/>
      <c r="G7" s="1736"/>
      <c r="H7" s="370"/>
      <c r="I7" s="370"/>
      <c r="J7" s="370"/>
      <c r="K7" s="370"/>
      <c r="L7" s="370"/>
      <c r="M7" s="370"/>
      <c r="N7" s="370"/>
      <c r="O7" s="370"/>
      <c r="P7" s="370"/>
      <c r="Q7" s="370"/>
      <c r="R7" s="370"/>
      <c r="S7" s="370"/>
      <c r="T7" s="370"/>
    </row>
    <row r="8" spans="1:20">
      <c r="A8" s="1737" t="s">
        <v>162</v>
      </c>
      <c r="B8" s="1737"/>
      <c r="C8" s="371" t="s">
        <v>32</v>
      </c>
      <c r="D8" s="1738" t="s">
        <v>163</v>
      </c>
      <c r="E8" s="1738"/>
      <c r="F8" s="1738" t="s">
        <v>164</v>
      </c>
      <c r="G8" s="1738"/>
      <c r="H8" s="370"/>
      <c r="I8" s="370"/>
      <c r="J8" s="370"/>
      <c r="K8" s="370"/>
      <c r="L8" s="370"/>
      <c r="M8" s="370"/>
      <c r="N8" s="370"/>
      <c r="O8" s="370"/>
      <c r="P8" s="370"/>
      <c r="Q8" s="370"/>
      <c r="R8" s="370"/>
      <c r="S8" s="370"/>
      <c r="T8" s="370"/>
    </row>
    <row r="9" spans="1:20" ht="75.2" customHeight="1">
      <c r="A9" s="1774" t="s">
        <v>158</v>
      </c>
      <c r="B9" s="1774"/>
      <c r="C9" s="373" t="s">
        <v>94</v>
      </c>
      <c r="D9" s="1775" t="s">
        <v>252</v>
      </c>
      <c r="E9" s="1775"/>
      <c r="F9" s="1740" t="s">
        <v>167</v>
      </c>
      <c r="G9" s="1740"/>
      <c r="H9" s="370"/>
      <c r="I9" s="370"/>
      <c r="J9" s="370"/>
      <c r="K9" s="370"/>
      <c r="L9" s="370"/>
      <c r="M9" s="370"/>
      <c r="N9" s="370"/>
      <c r="O9" s="370"/>
      <c r="P9" s="370"/>
      <c r="Q9" s="370"/>
      <c r="R9" s="370"/>
      <c r="S9" s="370"/>
      <c r="T9" s="370"/>
    </row>
    <row r="10" spans="1:20">
      <c r="A10" s="1747" t="s">
        <v>168</v>
      </c>
      <c r="B10" s="1737" t="s">
        <v>169</v>
      </c>
      <c r="C10" s="1766" t="s">
        <v>36</v>
      </c>
      <c r="D10" s="1743" t="s">
        <v>170</v>
      </c>
      <c r="E10" s="1771" t="s">
        <v>221</v>
      </c>
      <c r="F10" s="1771"/>
      <c r="G10" s="1738" t="s">
        <v>172</v>
      </c>
      <c r="H10" s="370"/>
      <c r="I10" s="370"/>
      <c r="J10" s="370"/>
      <c r="K10" s="370"/>
      <c r="L10" s="370"/>
      <c r="M10" s="370"/>
      <c r="N10" s="370"/>
      <c r="O10" s="370"/>
      <c r="P10" s="370"/>
      <c r="Q10" s="370"/>
      <c r="R10" s="370"/>
      <c r="S10" s="370"/>
      <c r="T10" s="370"/>
    </row>
    <row r="11" spans="1:20">
      <c r="A11" s="1747"/>
      <c r="B11" s="1737"/>
      <c r="C11" s="1766"/>
      <c r="D11" s="1743"/>
      <c r="E11" s="372" t="s">
        <v>173</v>
      </c>
      <c r="F11" s="372" t="s">
        <v>174</v>
      </c>
      <c r="G11" s="1738"/>
      <c r="H11" s="370"/>
      <c r="I11" s="370"/>
      <c r="J11" s="370"/>
      <c r="K11" s="370"/>
      <c r="L11" s="370"/>
      <c r="M11" s="370"/>
      <c r="N11" s="370"/>
      <c r="O11" s="370"/>
      <c r="P11" s="370"/>
      <c r="Q11" s="370"/>
      <c r="R11" s="370"/>
      <c r="S11" s="370"/>
      <c r="T11" s="370"/>
    </row>
    <row r="12" spans="1:20" s="369" customFormat="1" ht="24">
      <c r="A12" s="481" t="s">
        <v>253</v>
      </c>
      <c r="B12" s="494" t="s">
        <v>241</v>
      </c>
      <c r="C12" s="494" t="s">
        <v>177</v>
      </c>
      <c r="D12" s="483">
        <v>0.15640000000000001</v>
      </c>
      <c r="E12" s="495">
        <f>16.5/1.1615</f>
        <v>14.20576840292725</v>
      </c>
      <c r="F12" s="496">
        <f>ROUND(E12*D12,2)</f>
        <v>2.2200000000000002</v>
      </c>
      <c r="G12" s="496"/>
    </row>
    <row r="13" spans="1:20" s="369" customFormat="1" ht="24">
      <c r="A13" s="481" t="s">
        <v>254</v>
      </c>
      <c r="B13" s="494" t="s">
        <v>255</v>
      </c>
      <c r="C13" s="494" t="s">
        <v>177</v>
      </c>
      <c r="D13" s="483">
        <v>3.9100000000000003E-2</v>
      </c>
      <c r="E13" s="495">
        <f>22.58/1.1615</f>
        <v>19.440378820490743</v>
      </c>
      <c r="F13" s="496">
        <f>ROUND(E13*D13,2)</f>
        <v>0.76</v>
      </c>
      <c r="G13" s="496"/>
    </row>
    <row r="14" spans="1:20" s="369" customFormat="1">
      <c r="A14" s="481"/>
      <c r="B14" s="494"/>
      <c r="C14" s="494"/>
      <c r="D14" s="483"/>
      <c r="E14" s="495"/>
      <c r="F14" s="496"/>
      <c r="G14" s="496"/>
    </row>
    <row r="15" spans="1:20">
      <c r="A15" s="497"/>
      <c r="B15" s="498"/>
      <c r="C15" s="387"/>
      <c r="D15" s="387"/>
      <c r="E15" s="387"/>
      <c r="F15" s="387"/>
      <c r="G15" s="387"/>
      <c r="H15" s="370"/>
      <c r="I15" s="370"/>
      <c r="J15" s="370"/>
      <c r="K15" s="370"/>
      <c r="L15" s="370"/>
      <c r="M15" s="370"/>
      <c r="N15" s="370"/>
      <c r="O15" s="370"/>
      <c r="P15" s="370"/>
      <c r="Q15" s="370"/>
      <c r="R15" s="370"/>
      <c r="S15" s="370"/>
      <c r="T15" s="370"/>
    </row>
    <row r="16" spans="1:20">
      <c r="A16" s="379" t="s">
        <v>172</v>
      </c>
      <c r="B16" s="1742"/>
      <c r="C16" s="1742"/>
      <c r="D16" s="1742"/>
      <c r="E16" s="1742"/>
      <c r="F16" s="1742"/>
      <c r="G16" s="372">
        <f>SUM(F12:F13)</f>
        <v>2.9800000000000004</v>
      </c>
      <c r="H16" s="370"/>
      <c r="I16" s="370"/>
      <c r="J16" s="370"/>
      <c r="K16" s="370"/>
      <c r="L16" s="370"/>
      <c r="M16" s="370"/>
      <c r="N16" s="370"/>
      <c r="O16" s="370"/>
      <c r="P16" s="370"/>
      <c r="Q16" s="370"/>
      <c r="R16" s="370"/>
      <c r="S16" s="370"/>
      <c r="T16" s="370"/>
    </row>
    <row r="17" spans="1:20">
      <c r="A17" s="1747" t="s">
        <v>180</v>
      </c>
      <c r="B17" s="1737" t="s">
        <v>169</v>
      </c>
      <c r="C17" s="1766" t="s">
        <v>36</v>
      </c>
      <c r="D17" s="1743" t="s">
        <v>170</v>
      </c>
      <c r="E17" s="1738" t="s">
        <v>171</v>
      </c>
      <c r="F17" s="1738"/>
      <c r="G17" s="1738" t="s">
        <v>181</v>
      </c>
      <c r="H17" s="370"/>
      <c r="I17" s="370"/>
      <c r="J17" s="370"/>
      <c r="K17" s="370"/>
      <c r="L17" s="370"/>
      <c r="M17" s="370"/>
      <c r="N17" s="370"/>
      <c r="O17" s="370"/>
      <c r="P17" s="370"/>
      <c r="Q17" s="370"/>
      <c r="R17" s="370"/>
      <c r="S17" s="370"/>
      <c r="T17" s="370"/>
    </row>
    <row r="18" spans="1:20">
      <c r="A18" s="1747"/>
      <c r="B18" s="1737"/>
      <c r="C18" s="1766"/>
      <c r="D18" s="1743"/>
      <c r="E18" s="372" t="s">
        <v>173</v>
      </c>
      <c r="F18" s="372" t="s">
        <v>174</v>
      </c>
      <c r="G18" s="1738"/>
      <c r="H18" s="370"/>
      <c r="I18" s="370"/>
      <c r="J18" s="370"/>
      <c r="K18" s="370"/>
      <c r="L18" s="370"/>
      <c r="M18" s="370"/>
      <c r="N18" s="370"/>
      <c r="O18" s="370"/>
      <c r="P18" s="370"/>
      <c r="Q18" s="370"/>
      <c r="R18" s="370"/>
      <c r="S18" s="370"/>
      <c r="T18" s="370"/>
    </row>
    <row r="19" spans="1:20" s="369" customFormat="1" ht="47.85" customHeight="1">
      <c r="A19" s="481" t="s">
        <v>158</v>
      </c>
      <c r="B19" s="499" t="s">
        <v>256</v>
      </c>
      <c r="C19" s="483" t="s">
        <v>252</v>
      </c>
      <c r="D19" s="495">
        <v>1</v>
      </c>
      <c r="E19" s="495">
        <f>G40</f>
        <v>120.83090368426572</v>
      </c>
      <c r="F19" s="496">
        <f>ROUND(E19*D19,2)</f>
        <v>120.83</v>
      </c>
      <c r="G19" s="496"/>
    </row>
    <row r="20" spans="1:20">
      <c r="A20" s="500"/>
      <c r="B20" s="384"/>
      <c r="C20" s="385"/>
      <c r="D20" s="386"/>
      <c r="E20" s="387"/>
      <c r="F20" s="387"/>
      <c r="G20" s="372"/>
      <c r="H20" s="370"/>
      <c r="I20" s="370"/>
      <c r="J20" s="370"/>
      <c r="K20" s="370"/>
      <c r="L20" s="370"/>
      <c r="M20" s="370"/>
      <c r="N20" s="370"/>
      <c r="O20" s="370"/>
      <c r="P20" s="370"/>
      <c r="Q20" s="370"/>
      <c r="R20" s="370"/>
      <c r="S20" s="370"/>
      <c r="T20" s="370"/>
    </row>
    <row r="21" spans="1:20">
      <c r="A21" s="379" t="s">
        <v>181</v>
      </c>
      <c r="B21" s="1742"/>
      <c r="C21" s="1742"/>
      <c r="D21" s="1742"/>
      <c r="E21" s="1742"/>
      <c r="F21" s="1742"/>
      <c r="G21" s="372">
        <f>ROUND(F19,2)</f>
        <v>120.83</v>
      </c>
      <c r="H21" s="370"/>
      <c r="I21" s="370"/>
      <c r="J21" s="370"/>
      <c r="K21" s="370"/>
      <c r="L21" s="370"/>
      <c r="M21" s="370"/>
      <c r="N21" s="370"/>
      <c r="O21" s="370"/>
      <c r="P21" s="370"/>
      <c r="Q21" s="370"/>
      <c r="R21" s="370"/>
      <c r="S21" s="370"/>
      <c r="T21" s="370"/>
    </row>
    <row r="22" spans="1:20">
      <c r="A22" s="1747" t="s">
        <v>190</v>
      </c>
      <c r="B22" s="1737" t="s">
        <v>169</v>
      </c>
      <c r="C22" s="1766" t="s">
        <v>36</v>
      </c>
      <c r="D22" s="1743" t="s">
        <v>170</v>
      </c>
      <c r="E22" s="1771" t="s">
        <v>221</v>
      </c>
      <c r="F22" s="1771"/>
      <c r="G22" s="1738" t="s">
        <v>191</v>
      </c>
      <c r="H22" s="370"/>
      <c r="I22" s="370"/>
      <c r="J22" s="370"/>
      <c r="K22" s="370"/>
      <c r="L22" s="370"/>
      <c r="M22" s="370"/>
      <c r="N22" s="370"/>
      <c r="O22" s="370"/>
      <c r="P22" s="370"/>
      <c r="Q22" s="370"/>
      <c r="R22" s="370"/>
      <c r="S22" s="370"/>
      <c r="T22" s="370"/>
    </row>
    <row r="23" spans="1:20">
      <c r="A23" s="1747"/>
      <c r="B23" s="1737"/>
      <c r="C23" s="1766"/>
      <c r="D23" s="1743"/>
      <c r="E23" s="372" t="s">
        <v>173</v>
      </c>
      <c r="F23" s="372" t="s">
        <v>174</v>
      </c>
      <c r="G23" s="1738"/>
      <c r="H23" s="370"/>
      <c r="I23" s="370"/>
      <c r="J23" s="370"/>
      <c r="K23" s="370"/>
      <c r="L23" s="370"/>
      <c r="M23" s="370"/>
      <c r="N23" s="370"/>
      <c r="O23" s="370"/>
      <c r="P23" s="370"/>
      <c r="Q23" s="370"/>
      <c r="R23" s="370"/>
      <c r="S23" s="370"/>
      <c r="T23" s="370"/>
    </row>
    <row r="24" spans="1:20" s="369" customFormat="1">
      <c r="A24" s="375"/>
      <c r="B24" s="376"/>
      <c r="C24" s="377"/>
      <c r="D24" s="378"/>
      <c r="E24" s="377"/>
      <c r="F24" s="377"/>
      <c r="G24" s="377"/>
    </row>
    <row r="25" spans="1:20">
      <c r="A25" s="393"/>
      <c r="B25" s="394"/>
      <c r="C25" s="386"/>
      <c r="D25" s="386"/>
      <c r="E25" s="386"/>
      <c r="F25" s="386"/>
      <c r="G25" s="387"/>
      <c r="H25" s="370"/>
      <c r="I25" s="370"/>
      <c r="J25" s="370"/>
      <c r="K25" s="370"/>
      <c r="L25" s="370"/>
      <c r="M25" s="370"/>
      <c r="N25" s="370"/>
      <c r="O25" s="370"/>
      <c r="P25" s="370"/>
      <c r="Q25" s="370"/>
      <c r="R25" s="370"/>
      <c r="S25" s="370"/>
      <c r="T25" s="370"/>
    </row>
    <row r="26" spans="1:20">
      <c r="A26" s="379" t="s">
        <v>191</v>
      </c>
      <c r="B26" s="1742"/>
      <c r="C26" s="1742"/>
      <c r="D26" s="1742"/>
      <c r="E26" s="1742"/>
      <c r="F26" s="1742"/>
      <c r="G26" s="372"/>
      <c r="H26" s="370"/>
      <c r="I26" s="370"/>
      <c r="J26" s="370"/>
      <c r="K26" s="370"/>
      <c r="L26" s="370"/>
      <c r="M26" s="370"/>
      <c r="N26" s="370"/>
      <c r="O26" s="370"/>
      <c r="P26" s="370"/>
      <c r="Q26" s="370"/>
      <c r="R26" s="370"/>
      <c r="S26" s="370"/>
      <c r="T26" s="370"/>
    </row>
    <row r="27" spans="1:20">
      <c r="A27" s="1747" t="s">
        <v>193</v>
      </c>
      <c r="B27" s="1747"/>
      <c r="C27" s="1747"/>
      <c r="D27" s="374" t="s">
        <v>194</v>
      </c>
      <c r="E27" s="372" t="s">
        <v>195</v>
      </c>
      <c r="F27" s="372" t="s">
        <v>21</v>
      </c>
      <c r="G27" s="395"/>
      <c r="H27" s="370"/>
      <c r="I27" s="370"/>
      <c r="J27" s="370"/>
      <c r="K27" s="370"/>
      <c r="L27" s="370"/>
      <c r="M27" s="370"/>
      <c r="N27" s="370"/>
      <c r="O27" s="370"/>
      <c r="P27" s="370"/>
      <c r="Q27" s="370"/>
      <c r="R27" s="370"/>
      <c r="S27" s="370"/>
      <c r="T27" s="370"/>
    </row>
    <row r="28" spans="1:20">
      <c r="A28" s="1746" t="s">
        <v>196</v>
      </c>
      <c r="B28" s="1746"/>
      <c r="C28" s="1746"/>
      <c r="D28" s="396"/>
      <c r="E28" s="387">
        <f>ROUND(G16,2)</f>
        <v>2.98</v>
      </c>
      <c r="F28" s="1769"/>
      <c r="G28" s="1769"/>
      <c r="H28" s="370"/>
      <c r="I28" s="370"/>
      <c r="J28" s="370"/>
      <c r="K28" s="370"/>
      <c r="L28" s="370"/>
      <c r="M28" s="370"/>
      <c r="N28" s="370"/>
      <c r="O28" s="370"/>
      <c r="P28" s="370"/>
      <c r="Q28" s="370"/>
      <c r="R28" s="370"/>
      <c r="S28" s="370"/>
      <c r="T28" s="370"/>
    </row>
    <row r="29" spans="1:20">
      <c r="A29" s="1746" t="s">
        <v>197</v>
      </c>
      <c r="B29" s="1746"/>
      <c r="C29" s="1746"/>
      <c r="D29" s="397">
        <v>1.1615</v>
      </c>
      <c r="E29" s="387">
        <f>(E28*D29)</f>
        <v>3.4612699999999998</v>
      </c>
      <c r="F29" s="1769"/>
      <c r="G29" s="1769"/>
      <c r="H29" s="370"/>
      <c r="I29" s="370"/>
      <c r="J29" s="370"/>
      <c r="K29" s="370"/>
      <c r="L29" s="370"/>
      <c r="M29" s="370"/>
      <c r="N29" s="370"/>
      <c r="O29" s="370"/>
      <c r="P29" s="370"/>
      <c r="Q29" s="370"/>
      <c r="R29" s="370"/>
      <c r="S29" s="370"/>
      <c r="T29" s="370"/>
    </row>
    <row r="30" spans="1:20">
      <c r="A30" s="1747" t="s">
        <v>198</v>
      </c>
      <c r="B30" s="1747"/>
      <c r="C30" s="1747"/>
      <c r="D30" s="1762"/>
      <c r="E30" s="372">
        <f>SUM(E28:E29)</f>
        <v>6.4412699999999994</v>
      </c>
      <c r="F30" s="372">
        <f>ROUND(E30*D35,2)</f>
        <v>1.35</v>
      </c>
      <c r="G30" s="372">
        <f>ROUND(E30+F30,2)</f>
        <v>7.79</v>
      </c>
      <c r="H30" s="370"/>
      <c r="I30" s="370"/>
      <c r="J30" s="370"/>
      <c r="K30" s="370"/>
      <c r="L30" s="370"/>
      <c r="M30" s="370"/>
      <c r="N30" s="370"/>
      <c r="O30" s="370"/>
      <c r="P30" s="370"/>
      <c r="Q30" s="370"/>
      <c r="R30" s="370"/>
      <c r="S30" s="370"/>
      <c r="T30" s="370"/>
    </row>
    <row r="31" spans="1:20">
      <c r="A31" s="1746" t="s">
        <v>199</v>
      </c>
      <c r="B31" s="1746"/>
      <c r="C31" s="1746"/>
      <c r="D31" s="1762"/>
      <c r="E31" s="387">
        <f>ROUND(G21,2)</f>
        <v>120.83</v>
      </c>
      <c r="F31" s="1769"/>
      <c r="G31" s="1769"/>
      <c r="H31" s="370"/>
      <c r="I31" s="370"/>
      <c r="J31" s="370"/>
      <c r="K31" s="370"/>
      <c r="L31" s="370"/>
      <c r="M31" s="370"/>
      <c r="N31" s="370"/>
      <c r="O31" s="370"/>
      <c r="P31" s="370"/>
      <c r="Q31" s="370"/>
      <c r="R31" s="370"/>
      <c r="S31" s="370"/>
      <c r="T31" s="370"/>
    </row>
    <row r="32" spans="1:20">
      <c r="A32" s="1746" t="s">
        <v>200</v>
      </c>
      <c r="B32" s="1746"/>
      <c r="C32" s="1746"/>
      <c r="D32" s="1762"/>
      <c r="E32" s="387">
        <f>G26</f>
        <v>0</v>
      </c>
      <c r="F32" s="1769"/>
      <c r="G32" s="1769"/>
      <c r="H32" s="370"/>
      <c r="I32" s="370"/>
      <c r="J32" s="370"/>
      <c r="K32" s="370"/>
      <c r="L32" s="370"/>
      <c r="M32" s="370"/>
      <c r="N32" s="370"/>
      <c r="O32" s="370"/>
      <c r="P32" s="370"/>
      <c r="Q32" s="370"/>
      <c r="R32" s="370"/>
      <c r="S32" s="370"/>
      <c r="T32" s="370"/>
    </row>
    <row r="33" spans="1:20">
      <c r="A33" s="1747" t="s">
        <v>201</v>
      </c>
      <c r="B33" s="1747"/>
      <c r="C33" s="1747"/>
      <c r="D33" s="1762"/>
      <c r="E33" s="372">
        <f>SUM(E31:E32)</f>
        <v>120.83</v>
      </c>
      <c r="F33" s="372">
        <f>ROUND(E33*D35,2)</f>
        <v>25.37</v>
      </c>
      <c r="G33" s="372">
        <f>ROUND(E33+F33,2)</f>
        <v>146.19999999999999</v>
      </c>
      <c r="H33" s="370"/>
      <c r="I33" s="370"/>
      <c r="J33" s="370"/>
      <c r="K33" s="370"/>
      <c r="L33" s="370"/>
      <c r="M33" s="370"/>
      <c r="N33" s="370"/>
      <c r="O33" s="370"/>
      <c r="P33" s="370"/>
      <c r="Q33" s="370"/>
      <c r="R33" s="370"/>
      <c r="S33" s="370"/>
      <c r="T33" s="370"/>
    </row>
    <row r="34" spans="1:20">
      <c r="A34" s="1747" t="s">
        <v>202</v>
      </c>
      <c r="B34" s="1747"/>
      <c r="C34" s="1747"/>
      <c r="D34" s="1762"/>
      <c r="E34" s="372">
        <f>ROUND(E33+E30,2)</f>
        <v>127.27</v>
      </c>
      <c r="F34" s="1769"/>
      <c r="G34" s="1769"/>
      <c r="H34" s="370"/>
      <c r="I34" s="370"/>
      <c r="J34" s="370"/>
      <c r="K34" s="370"/>
      <c r="L34" s="370"/>
      <c r="M34" s="370"/>
      <c r="N34" s="370"/>
      <c r="O34" s="370"/>
      <c r="P34" s="370"/>
      <c r="Q34" s="370"/>
      <c r="R34" s="370"/>
      <c r="S34" s="370"/>
      <c r="T34" s="370"/>
    </row>
    <row r="35" spans="1:20">
      <c r="A35" s="1747" t="s">
        <v>203</v>
      </c>
      <c r="B35" s="1747"/>
      <c r="C35" s="1747"/>
      <c r="D35" s="397">
        <v>0.21</v>
      </c>
      <c r="E35" s="372"/>
      <c r="F35" s="1769"/>
      <c r="G35" s="1769"/>
      <c r="H35" s="370"/>
      <c r="I35" s="370"/>
      <c r="J35" s="370"/>
      <c r="K35" s="370"/>
      <c r="L35" s="370"/>
      <c r="M35" s="370"/>
      <c r="N35" s="370"/>
      <c r="O35" s="370"/>
      <c r="P35" s="370"/>
      <c r="Q35" s="370"/>
      <c r="R35" s="370"/>
      <c r="S35" s="370"/>
      <c r="T35" s="370"/>
    </row>
    <row r="36" spans="1:20">
      <c r="A36" s="1758" t="s">
        <v>204</v>
      </c>
      <c r="B36" s="1758"/>
      <c r="C36" s="1758"/>
      <c r="D36" s="1758"/>
      <c r="E36" s="1758"/>
      <c r="F36" s="1758"/>
      <c r="G36" s="400">
        <f>G30+G33</f>
        <v>153.98999999999998</v>
      </c>
      <c r="H36" s="370"/>
      <c r="I36" s="370"/>
      <c r="J36" s="370"/>
      <c r="K36" s="370"/>
      <c r="L36" s="370"/>
      <c r="M36" s="370"/>
      <c r="N36" s="370"/>
      <c r="O36" s="370"/>
      <c r="P36" s="370"/>
      <c r="Q36" s="370"/>
      <c r="R36" s="370"/>
      <c r="S36" s="370"/>
      <c r="T36" s="370"/>
    </row>
    <row r="37" spans="1:20">
      <c r="A37" s="501"/>
      <c r="G37" s="502"/>
      <c r="H37" s="370"/>
      <c r="I37" s="370"/>
      <c r="J37" s="370"/>
      <c r="K37" s="370"/>
      <c r="L37" s="370"/>
      <c r="M37" s="370"/>
      <c r="N37" s="370"/>
      <c r="O37" s="370"/>
      <c r="P37" s="370"/>
      <c r="Q37" s="370"/>
      <c r="R37" s="370"/>
      <c r="S37" s="370"/>
      <c r="T37" s="370"/>
    </row>
    <row r="38" spans="1:20" ht="24.75" customHeight="1">
      <c r="A38" s="1640" t="s">
        <v>206</v>
      </c>
      <c r="B38" s="1640" t="s">
        <v>208</v>
      </c>
      <c r="C38" s="1712" t="s">
        <v>163</v>
      </c>
      <c r="D38" s="1772" t="s">
        <v>209</v>
      </c>
      <c r="E38" s="1715"/>
      <c r="F38" s="1640" t="s">
        <v>210</v>
      </c>
      <c r="G38" s="1640" t="s">
        <v>211</v>
      </c>
      <c r="H38" s="1776"/>
      <c r="I38" s="370"/>
      <c r="J38" s="370"/>
      <c r="K38" s="370"/>
      <c r="L38" s="370"/>
      <c r="M38" s="370"/>
      <c r="N38" s="370"/>
      <c r="O38" s="370"/>
      <c r="P38" s="370"/>
      <c r="Q38" s="370"/>
      <c r="R38" s="370"/>
      <c r="S38" s="370"/>
      <c r="T38" s="370"/>
    </row>
    <row r="39" spans="1:20" ht="25.5" customHeight="1">
      <c r="A39" s="1641"/>
      <c r="B39" s="1641"/>
      <c r="C39" s="1641"/>
      <c r="D39" s="13" t="s">
        <v>257</v>
      </c>
      <c r="E39" s="503" t="s">
        <v>167</v>
      </c>
      <c r="F39" s="1641"/>
      <c r="G39" s="1641"/>
      <c r="H39" s="1776"/>
      <c r="I39" s="370"/>
      <c r="J39" s="370"/>
      <c r="K39" s="370"/>
      <c r="L39" s="370"/>
      <c r="M39" s="370"/>
      <c r="N39" s="370"/>
      <c r="O39" s="370"/>
      <c r="P39" s="370"/>
      <c r="Q39" s="370"/>
      <c r="R39" s="370"/>
      <c r="S39" s="370"/>
      <c r="T39" s="370"/>
    </row>
    <row r="40" spans="1:20" ht="63.95" customHeight="1">
      <c r="A40" s="504" t="s">
        <v>258</v>
      </c>
      <c r="B40" s="505">
        <v>99</v>
      </c>
      <c r="C40" s="505" t="s">
        <v>252</v>
      </c>
      <c r="D40" s="506">
        <v>743.86599999999999</v>
      </c>
      <c r="E40" s="507">
        <v>907.899</v>
      </c>
      <c r="F40" s="508">
        <f>E40/D40</f>
        <v>1.2205141786289466</v>
      </c>
      <c r="G40" s="508">
        <f>F40*B40</f>
        <v>120.83090368426572</v>
      </c>
      <c r="H40" s="509" t="s">
        <v>259</v>
      </c>
      <c r="I40" s="370"/>
      <c r="J40" s="370"/>
      <c r="K40" s="370"/>
      <c r="L40" s="370"/>
      <c r="M40" s="370"/>
      <c r="N40" s="370"/>
      <c r="O40" s="370"/>
      <c r="P40" s="370"/>
      <c r="Q40" s="370"/>
      <c r="R40" s="370"/>
      <c r="S40" s="370"/>
      <c r="T40" s="370"/>
    </row>
  </sheetData>
  <mergeCells count="55">
    <mergeCell ref="G17:G18"/>
    <mergeCell ref="G22:G23"/>
    <mergeCell ref="G38:G39"/>
    <mergeCell ref="H38:H39"/>
    <mergeCell ref="F28:G29"/>
    <mergeCell ref="F31:G32"/>
    <mergeCell ref="F34:G35"/>
    <mergeCell ref="E17:F17"/>
    <mergeCell ref="B21:F21"/>
    <mergeCell ref="E22:F22"/>
    <mergeCell ref="B26:F26"/>
    <mergeCell ref="A27:C27"/>
    <mergeCell ref="A17:A18"/>
    <mergeCell ref="A22:A23"/>
    <mergeCell ref="B17:B18"/>
    <mergeCell ref="B22:B23"/>
    <mergeCell ref="A33:C33"/>
    <mergeCell ref="A34:C34"/>
    <mergeCell ref="A35:C35"/>
    <mergeCell ref="A36:F36"/>
    <mergeCell ref="D38:E38"/>
    <mergeCell ref="A38:A39"/>
    <mergeCell ref="B38:B39"/>
    <mergeCell ref="C38:C39"/>
    <mergeCell ref="D30:D34"/>
    <mergeCell ref="F38:F39"/>
    <mergeCell ref="A28:C28"/>
    <mergeCell ref="A29:C29"/>
    <mergeCell ref="A30:C30"/>
    <mergeCell ref="A31:C31"/>
    <mergeCell ref="A32:C32"/>
    <mergeCell ref="C17:C18"/>
    <mergeCell ref="C22:C23"/>
    <mergeCell ref="D17:D18"/>
    <mergeCell ref="D22:D23"/>
    <mergeCell ref="A9:B9"/>
    <mergeCell ref="D9:E9"/>
    <mergeCell ref="F9:G9"/>
    <mergeCell ref="E10:F10"/>
    <mergeCell ref="B16:F16"/>
    <mergeCell ref="A10:A11"/>
    <mergeCell ref="B10:B11"/>
    <mergeCell ref="C10:C11"/>
    <mergeCell ref="D10:D11"/>
    <mergeCell ref="G10:G11"/>
    <mergeCell ref="A6:G6"/>
    <mergeCell ref="A7:G7"/>
    <mergeCell ref="A8:B8"/>
    <mergeCell ref="D8:E8"/>
    <mergeCell ref="F8:G8"/>
    <mergeCell ref="A1:G1"/>
    <mergeCell ref="A2:G2"/>
    <mergeCell ref="A3:G3"/>
    <mergeCell ref="A4:G4"/>
    <mergeCell ref="A5:G5"/>
  </mergeCells>
  <pageMargins left="0.75" right="0.75" top="1" bottom="1" header="0.51180555555555596" footer="0.51180555555555596"/>
  <pageSetup paperSize="9" scale="72"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36"/>
  <sheetViews>
    <sheetView view="pageBreakPreview" topLeftCell="Y19" zoomScale="130" zoomScaleNormal="100" zoomScaleSheetLayoutView="130" workbookViewId="0">
      <selection activeCell="AJ32" sqref="AJ32"/>
    </sheetView>
  </sheetViews>
  <sheetFormatPr defaultColWidth="9" defaultRowHeight="15.2" customHeight="1"/>
  <cols>
    <col min="1" max="1" width="33.7109375" style="429" hidden="1" customWidth="1"/>
    <col min="2" max="2" width="13.28515625" style="429" hidden="1" customWidth="1"/>
    <col min="3" max="4" width="9" style="429" hidden="1" customWidth="1"/>
    <col min="5" max="5" width="11.85546875" style="429" hidden="1" customWidth="1"/>
    <col min="6" max="7" width="14.28515625" style="429" hidden="1" customWidth="1"/>
    <col min="8" max="8" width="9" style="429" hidden="1" customWidth="1"/>
    <col min="9" max="9" width="33.7109375" style="429" hidden="1" customWidth="1"/>
    <col min="10" max="10" width="13.28515625" style="429" hidden="1" customWidth="1"/>
    <col min="11" max="12" width="9" style="429" hidden="1" customWidth="1"/>
    <col min="13" max="13" width="11.85546875" style="429" hidden="1" customWidth="1"/>
    <col min="14" max="15" width="14.28515625" style="429" hidden="1" customWidth="1"/>
    <col min="16" max="16" width="9" style="429" hidden="1" customWidth="1"/>
    <col min="17" max="17" width="37.28515625" style="429" hidden="1" customWidth="1"/>
    <col min="18" max="18" width="13.28515625" style="429" hidden="1" customWidth="1"/>
    <col min="19" max="20" width="9" style="429" hidden="1" customWidth="1"/>
    <col min="21" max="21" width="11.85546875" style="429" hidden="1" customWidth="1"/>
    <col min="22" max="23" width="14.28515625" style="429" hidden="1" customWidth="1"/>
    <col min="24" max="24" width="9" style="429" hidden="1" customWidth="1"/>
    <col min="25" max="25" width="37.85546875" style="429" customWidth="1"/>
    <col min="26" max="26" width="13.28515625" style="429" customWidth="1"/>
    <col min="27" max="27" width="9" style="429"/>
    <col min="28" max="28" width="10.7109375" style="429" customWidth="1"/>
    <col min="29" max="29" width="11.85546875" style="429" customWidth="1"/>
    <col min="30" max="30" width="14.7109375" style="429" customWidth="1"/>
    <col min="31" max="31" width="11" style="429" customWidth="1"/>
    <col min="32" max="32" width="10.85546875" style="429" hidden="1" customWidth="1"/>
    <col min="33" max="16384" width="9" style="429"/>
  </cols>
  <sheetData>
    <row r="1" spans="1:34" ht="15.2" customHeight="1">
      <c r="A1" s="1669"/>
      <c r="B1" s="1670"/>
      <c r="C1" s="1670"/>
      <c r="D1" s="1670"/>
      <c r="E1" s="1670"/>
      <c r="F1" s="1670"/>
      <c r="G1" s="1670"/>
      <c r="H1" s="430"/>
      <c r="I1" s="1670"/>
      <c r="J1" s="1670"/>
      <c r="K1" s="1670"/>
      <c r="L1" s="1670"/>
      <c r="M1" s="1670"/>
      <c r="N1" s="1670"/>
      <c r="O1" s="1670"/>
      <c r="P1" s="430"/>
      <c r="Q1" s="1670"/>
      <c r="R1" s="1670"/>
      <c r="S1" s="1670"/>
      <c r="T1" s="1670"/>
      <c r="U1" s="1670"/>
      <c r="V1" s="1670"/>
      <c r="W1" s="1670"/>
      <c r="X1" s="430"/>
      <c r="Y1" s="1669"/>
      <c r="Z1" s="1670"/>
      <c r="AA1" s="1670"/>
      <c r="AB1" s="1670"/>
      <c r="AC1" s="1670"/>
      <c r="AD1" s="1670"/>
      <c r="AE1" s="1671"/>
      <c r="AF1" s="478"/>
    </row>
    <row r="2" spans="1:34" ht="15.2" customHeight="1">
      <c r="A2" s="431"/>
      <c r="B2" s="432"/>
      <c r="C2" s="432"/>
      <c r="D2" s="432"/>
      <c r="E2" s="432"/>
      <c r="F2" s="432"/>
      <c r="G2" s="432"/>
      <c r="I2" s="432"/>
      <c r="J2" s="432"/>
      <c r="K2" s="432"/>
      <c r="L2" s="432"/>
      <c r="M2" s="432"/>
      <c r="N2" s="432"/>
      <c r="O2" s="432"/>
      <c r="Q2" s="432"/>
      <c r="R2" s="432"/>
      <c r="S2" s="432"/>
      <c r="T2" s="432"/>
      <c r="U2" s="432"/>
      <c r="V2" s="432"/>
      <c r="W2" s="432"/>
      <c r="Y2" s="431"/>
      <c r="Z2" s="432"/>
      <c r="AA2" s="432"/>
      <c r="AB2" s="432"/>
      <c r="AC2" s="432"/>
      <c r="AD2" s="432"/>
      <c r="AE2" s="479"/>
      <c r="AF2" s="480"/>
    </row>
    <row r="3" spans="1:34" ht="15.2" customHeight="1">
      <c r="A3" s="431"/>
      <c r="B3" s="432"/>
      <c r="C3" s="432"/>
      <c r="D3" s="432"/>
      <c r="E3" s="432"/>
      <c r="F3" s="432"/>
      <c r="G3" s="432"/>
      <c r="I3" s="432"/>
      <c r="J3" s="432"/>
      <c r="K3" s="432"/>
      <c r="L3" s="432"/>
      <c r="M3" s="432"/>
      <c r="N3" s="432"/>
      <c r="O3" s="432"/>
      <c r="Q3" s="432"/>
      <c r="R3" s="432"/>
      <c r="S3" s="432"/>
      <c r="T3" s="432"/>
      <c r="U3" s="432"/>
      <c r="V3" s="432"/>
      <c r="W3" s="432"/>
      <c r="Y3" s="431"/>
      <c r="Z3" s="432"/>
      <c r="AA3" s="432"/>
      <c r="AB3" s="432"/>
      <c r="AC3" s="432"/>
      <c r="AD3" s="432"/>
      <c r="AE3" s="479"/>
      <c r="AF3" s="480"/>
    </row>
    <row r="4" spans="1:34" ht="15">
      <c r="A4" s="1675" t="s">
        <v>160</v>
      </c>
      <c r="B4" s="1676"/>
      <c r="C4" s="1676"/>
      <c r="D4" s="1676"/>
      <c r="E4" s="1676"/>
      <c r="F4" s="1676"/>
      <c r="G4" s="1676"/>
      <c r="I4" s="1676" t="s">
        <v>160</v>
      </c>
      <c r="J4" s="1676"/>
      <c r="K4" s="1676"/>
      <c r="L4" s="1676"/>
      <c r="M4" s="1676"/>
      <c r="N4" s="1676"/>
      <c r="O4" s="1676"/>
      <c r="Q4" s="1676" t="s">
        <v>160</v>
      </c>
      <c r="R4" s="1676"/>
      <c r="S4" s="1676"/>
      <c r="T4" s="1676"/>
      <c r="U4" s="1676"/>
      <c r="V4" s="1676"/>
      <c r="W4" s="1676"/>
      <c r="Y4" s="1675" t="s">
        <v>160</v>
      </c>
      <c r="Z4" s="1676"/>
      <c r="AA4" s="1676"/>
      <c r="AB4" s="1676"/>
      <c r="AC4" s="1676"/>
      <c r="AD4" s="1676"/>
      <c r="AE4" s="1677"/>
      <c r="AF4" s="480"/>
    </row>
    <row r="5" spans="1:34" ht="15.2" customHeight="1">
      <c r="A5" s="1675" t="s">
        <v>28</v>
      </c>
      <c r="B5" s="1676"/>
      <c r="C5" s="1676"/>
      <c r="D5" s="1676"/>
      <c r="E5" s="1676"/>
      <c r="F5" s="1676"/>
      <c r="G5" s="1676"/>
      <c r="I5" s="1676" t="s">
        <v>28</v>
      </c>
      <c r="J5" s="1676"/>
      <c r="K5" s="1676"/>
      <c r="L5" s="1676"/>
      <c r="M5" s="1676"/>
      <c r="N5" s="1676"/>
      <c r="O5" s="1676"/>
      <c r="Q5" s="1676" t="s">
        <v>28</v>
      </c>
      <c r="R5" s="1676"/>
      <c r="S5" s="1676"/>
      <c r="T5" s="1676"/>
      <c r="U5" s="1676"/>
      <c r="V5" s="1676"/>
      <c r="W5" s="1676"/>
      <c r="Y5" s="1675" t="s">
        <v>28</v>
      </c>
      <c r="Z5" s="1676"/>
      <c r="AA5" s="1676"/>
      <c r="AB5" s="1676"/>
      <c r="AC5" s="1676"/>
      <c r="AD5" s="1676"/>
      <c r="AE5" s="1677"/>
      <c r="AF5" s="480"/>
    </row>
    <row r="6" spans="1:34" ht="15.2" customHeight="1">
      <c r="A6" s="1675" t="s">
        <v>29</v>
      </c>
      <c r="B6" s="1676"/>
      <c r="C6" s="1676"/>
      <c r="D6" s="1676"/>
      <c r="E6" s="1676"/>
      <c r="F6" s="1676"/>
      <c r="G6" s="1676"/>
      <c r="I6" s="1676" t="s">
        <v>29</v>
      </c>
      <c r="J6" s="1676"/>
      <c r="K6" s="1676"/>
      <c r="L6" s="1676"/>
      <c r="M6" s="1676"/>
      <c r="N6" s="1676"/>
      <c r="O6" s="1676"/>
      <c r="Q6" s="1676" t="s">
        <v>29</v>
      </c>
      <c r="R6" s="1676"/>
      <c r="S6" s="1676"/>
      <c r="T6" s="1676"/>
      <c r="U6" s="1676"/>
      <c r="V6" s="1676"/>
      <c r="W6" s="1676"/>
      <c r="Y6" s="1675" t="s">
        <v>29</v>
      </c>
      <c r="Z6" s="1676"/>
      <c r="AA6" s="1676"/>
      <c r="AB6" s="1676"/>
      <c r="AC6" s="1676"/>
      <c r="AD6" s="1676"/>
      <c r="AE6" s="1677"/>
      <c r="AF6" s="480"/>
    </row>
    <row r="7" spans="1:34" ht="15.2" customHeight="1">
      <c r="A7" s="1678" t="s">
        <v>161</v>
      </c>
      <c r="B7" s="1679"/>
      <c r="C7" s="1679"/>
      <c r="D7" s="1679"/>
      <c r="E7" s="1679"/>
      <c r="F7" s="1679"/>
      <c r="G7" s="1679"/>
      <c r="I7" s="1679" t="s">
        <v>161</v>
      </c>
      <c r="J7" s="1679"/>
      <c r="K7" s="1679"/>
      <c r="L7" s="1679"/>
      <c r="M7" s="1679"/>
      <c r="N7" s="1679"/>
      <c r="O7" s="1679"/>
      <c r="Q7" s="1679" t="s">
        <v>161</v>
      </c>
      <c r="R7" s="1679"/>
      <c r="S7" s="1679"/>
      <c r="T7" s="1679"/>
      <c r="U7" s="1679"/>
      <c r="V7" s="1679"/>
      <c r="W7" s="1679"/>
      <c r="Y7" s="1680" t="s">
        <v>161</v>
      </c>
      <c r="Z7" s="1681"/>
      <c r="AA7" s="1681"/>
      <c r="AB7" s="1681"/>
      <c r="AC7" s="1681"/>
      <c r="AD7" s="1681"/>
      <c r="AE7" s="1682"/>
      <c r="AF7" s="480"/>
    </row>
    <row r="8" spans="1:34" s="427" customFormat="1" ht="32.25" customHeight="1">
      <c r="A8" s="1684" t="s">
        <v>162</v>
      </c>
      <c r="B8" s="1684"/>
      <c r="C8" s="433" t="s">
        <v>32</v>
      </c>
      <c r="D8" s="1683" t="s">
        <v>163</v>
      </c>
      <c r="E8" s="1683"/>
      <c r="F8" s="1683" t="s">
        <v>164</v>
      </c>
      <c r="G8" s="1683"/>
      <c r="I8" s="1684" t="s">
        <v>162</v>
      </c>
      <c r="J8" s="1684"/>
      <c r="K8" s="433" t="s">
        <v>32</v>
      </c>
      <c r="L8" s="1683" t="s">
        <v>163</v>
      </c>
      <c r="M8" s="1683"/>
      <c r="N8" s="1683" t="s">
        <v>164</v>
      </c>
      <c r="O8" s="1683"/>
      <c r="Q8" s="1684" t="s">
        <v>162</v>
      </c>
      <c r="R8" s="1684"/>
      <c r="S8" s="433" t="s">
        <v>32</v>
      </c>
      <c r="T8" s="1685" t="s">
        <v>163</v>
      </c>
      <c r="U8" s="1685"/>
      <c r="V8" s="1685" t="s">
        <v>164</v>
      </c>
      <c r="W8" s="1685"/>
      <c r="Y8" s="1684" t="s">
        <v>162</v>
      </c>
      <c r="Z8" s="1684"/>
      <c r="AA8" s="433" t="s">
        <v>32</v>
      </c>
      <c r="AB8" s="1685" t="s">
        <v>163</v>
      </c>
      <c r="AC8" s="1685"/>
      <c r="AD8" s="1685" t="s">
        <v>164</v>
      </c>
      <c r="AE8" s="1685"/>
      <c r="AF8" s="480"/>
      <c r="AH8" s="491" t="s">
        <v>260</v>
      </c>
    </row>
    <row r="9" spans="1:34" ht="27.75" customHeight="1">
      <c r="A9" s="1691" t="s">
        <v>46</v>
      </c>
      <c r="B9" s="1691"/>
      <c r="C9" s="436" t="s">
        <v>45</v>
      </c>
      <c r="D9" s="1689" t="s">
        <v>218</v>
      </c>
      <c r="E9" s="1689"/>
      <c r="F9" s="1690" t="s">
        <v>261</v>
      </c>
      <c r="G9" s="1690"/>
      <c r="I9" s="1691" t="s">
        <v>46</v>
      </c>
      <c r="J9" s="1691"/>
      <c r="K9" s="436" t="s">
        <v>45</v>
      </c>
      <c r="L9" s="1689" t="s">
        <v>218</v>
      </c>
      <c r="M9" s="1689"/>
      <c r="N9" s="1690" t="s">
        <v>219</v>
      </c>
      <c r="O9" s="1690"/>
      <c r="Q9" s="1691" t="s">
        <v>46</v>
      </c>
      <c r="R9" s="1691"/>
      <c r="S9" s="436" t="s">
        <v>45</v>
      </c>
      <c r="T9" s="1689" t="s">
        <v>218</v>
      </c>
      <c r="U9" s="1689"/>
      <c r="V9" s="1692" t="s">
        <v>220</v>
      </c>
      <c r="W9" s="1692"/>
      <c r="Y9" s="1691" t="s">
        <v>89</v>
      </c>
      <c r="Z9" s="1691"/>
      <c r="AA9" s="436" t="s">
        <v>88</v>
      </c>
      <c r="AB9" s="1689" t="s">
        <v>262</v>
      </c>
      <c r="AC9" s="1689"/>
      <c r="AD9" s="1696" t="s">
        <v>263</v>
      </c>
      <c r="AE9" s="1696"/>
      <c r="AF9" s="480"/>
    </row>
    <row r="10" spans="1:34" ht="15.2" customHeight="1">
      <c r="A10" s="1704" t="s">
        <v>168</v>
      </c>
      <c r="B10" s="1699" t="s">
        <v>169</v>
      </c>
      <c r="C10" s="1684" t="s">
        <v>36</v>
      </c>
      <c r="D10" s="1710" t="s">
        <v>170</v>
      </c>
      <c r="E10" s="1697" t="s">
        <v>221</v>
      </c>
      <c r="F10" s="1697"/>
      <c r="G10" s="1683" t="s">
        <v>172</v>
      </c>
      <c r="I10" s="1704" t="s">
        <v>168</v>
      </c>
      <c r="J10" s="1699" t="s">
        <v>169</v>
      </c>
      <c r="K10" s="1684" t="s">
        <v>36</v>
      </c>
      <c r="L10" s="1710" t="s">
        <v>170</v>
      </c>
      <c r="M10" s="1697" t="s">
        <v>221</v>
      </c>
      <c r="N10" s="1697"/>
      <c r="O10" s="1683" t="s">
        <v>172</v>
      </c>
      <c r="Q10" s="1704" t="s">
        <v>168</v>
      </c>
      <c r="R10" s="1699" t="s">
        <v>169</v>
      </c>
      <c r="S10" s="1684" t="s">
        <v>36</v>
      </c>
      <c r="T10" s="1703" t="s">
        <v>170</v>
      </c>
      <c r="U10" s="1698" t="s">
        <v>221</v>
      </c>
      <c r="V10" s="1698"/>
      <c r="W10" s="1685" t="s">
        <v>172</v>
      </c>
      <c r="Y10" s="1704" t="s">
        <v>168</v>
      </c>
      <c r="Z10" s="1699" t="s">
        <v>169</v>
      </c>
      <c r="AA10" s="1684" t="s">
        <v>36</v>
      </c>
      <c r="AB10" s="1703" t="s">
        <v>170</v>
      </c>
      <c r="AC10" s="1698" t="s">
        <v>221</v>
      </c>
      <c r="AD10" s="1698"/>
      <c r="AE10" s="1685" t="s">
        <v>172</v>
      </c>
      <c r="AF10" s="480"/>
    </row>
    <row r="11" spans="1:34" ht="15.2" customHeight="1">
      <c r="A11" s="1704"/>
      <c r="B11" s="1699"/>
      <c r="C11" s="1684"/>
      <c r="D11" s="1710"/>
      <c r="E11" s="434" t="s">
        <v>173</v>
      </c>
      <c r="F11" s="434" t="s">
        <v>174</v>
      </c>
      <c r="G11" s="1683"/>
      <c r="I11" s="1704"/>
      <c r="J11" s="1699"/>
      <c r="K11" s="1684"/>
      <c r="L11" s="1710"/>
      <c r="M11" s="434" t="s">
        <v>173</v>
      </c>
      <c r="N11" s="434" t="s">
        <v>174</v>
      </c>
      <c r="O11" s="1683"/>
      <c r="Q11" s="1704"/>
      <c r="R11" s="1699"/>
      <c r="S11" s="1684"/>
      <c r="T11" s="1703"/>
      <c r="U11" s="467" t="s">
        <v>173</v>
      </c>
      <c r="V11" s="467" t="s">
        <v>174</v>
      </c>
      <c r="W11" s="1685"/>
      <c r="Y11" s="1704"/>
      <c r="Z11" s="1699"/>
      <c r="AA11" s="1684"/>
      <c r="AB11" s="1703"/>
      <c r="AC11" s="467" t="s">
        <v>173</v>
      </c>
      <c r="AD11" s="467" t="s">
        <v>174</v>
      </c>
      <c r="AE11" s="1685"/>
      <c r="AF11" s="480"/>
    </row>
    <row r="12" spans="1:34" s="428" customFormat="1" ht="29.85" customHeight="1">
      <c r="A12" s="440"/>
      <c r="B12" s="441"/>
      <c r="C12" s="442"/>
      <c r="D12" s="443"/>
      <c r="E12" s="444"/>
      <c r="F12" s="444"/>
      <c r="G12" s="444"/>
      <c r="I12" s="440"/>
      <c r="J12" s="441"/>
      <c r="K12" s="442"/>
      <c r="L12" s="443"/>
      <c r="M12" s="444"/>
      <c r="N12" s="444"/>
      <c r="O12" s="444"/>
      <c r="Q12" s="440"/>
      <c r="R12" s="441"/>
      <c r="S12" s="442"/>
      <c r="T12" s="469"/>
      <c r="U12" s="470"/>
      <c r="V12" s="470"/>
      <c r="W12" s="470"/>
      <c r="Y12" s="481" t="s">
        <v>240</v>
      </c>
      <c r="Z12" s="482" t="s">
        <v>264</v>
      </c>
      <c r="AA12" s="483" t="s">
        <v>177</v>
      </c>
      <c r="AB12" s="484">
        <v>1.3</v>
      </c>
      <c r="AC12" s="485">
        <f>16.5/1.1615</f>
        <v>14.20576840292725</v>
      </c>
      <c r="AD12" s="485">
        <f>AC12*AB12</f>
        <v>18.467498923805426</v>
      </c>
      <c r="AE12" s="485"/>
      <c r="AF12" s="486"/>
    </row>
    <row r="13" spans="1:34" ht="15.2" customHeight="1">
      <c r="A13" s="445"/>
      <c r="B13" s="446"/>
      <c r="C13" s="447"/>
      <c r="D13" s="448"/>
      <c r="E13" s="449"/>
      <c r="F13" s="449"/>
      <c r="G13" s="449"/>
      <c r="I13" s="445"/>
      <c r="J13" s="446"/>
      <c r="K13" s="447"/>
      <c r="L13" s="448"/>
      <c r="M13" s="449"/>
      <c r="N13" s="449"/>
      <c r="O13" s="449"/>
      <c r="Q13" s="445"/>
      <c r="R13" s="446"/>
      <c r="S13" s="447"/>
      <c r="T13" s="471"/>
      <c r="U13" s="472"/>
      <c r="V13" s="472"/>
      <c r="W13" s="472"/>
      <c r="Y13" s="445"/>
      <c r="Z13" s="446"/>
      <c r="AA13" s="447"/>
      <c r="AB13" s="471"/>
      <c r="AC13" s="472"/>
      <c r="AD13" s="472"/>
      <c r="AE13" s="472"/>
      <c r="AF13" s="480"/>
    </row>
    <row r="14" spans="1:34" ht="15.2" customHeight="1">
      <c r="A14" s="437" t="s">
        <v>172</v>
      </c>
      <c r="B14" s="1700"/>
      <c r="C14" s="1700"/>
      <c r="D14" s="1700"/>
      <c r="E14" s="1700"/>
      <c r="F14" s="1700"/>
      <c r="G14" s="434">
        <f>SUM(F12:F12)</f>
        <v>0</v>
      </c>
      <c r="I14" s="437" t="s">
        <v>172</v>
      </c>
      <c r="J14" s="1700"/>
      <c r="K14" s="1700"/>
      <c r="L14" s="1700"/>
      <c r="M14" s="1700"/>
      <c r="N14" s="1700"/>
      <c r="O14" s="434">
        <f>SUM(N12:N12)</f>
        <v>0</v>
      </c>
      <c r="Q14" s="437" t="s">
        <v>172</v>
      </c>
      <c r="R14" s="1700"/>
      <c r="S14" s="1700"/>
      <c r="T14" s="1700"/>
      <c r="U14" s="1700"/>
      <c r="V14" s="1700"/>
      <c r="W14" s="467">
        <f>SUM(V12:V12)</f>
        <v>0</v>
      </c>
      <c r="Y14" s="437" t="s">
        <v>172</v>
      </c>
      <c r="Z14" s="1700"/>
      <c r="AA14" s="1700"/>
      <c r="AB14" s="1700"/>
      <c r="AC14" s="1700"/>
      <c r="AD14" s="1700"/>
      <c r="AE14" s="467">
        <f>SUM(AD12:AD12)</f>
        <v>18.467498923805426</v>
      </c>
      <c r="AF14" s="480"/>
    </row>
    <row r="15" spans="1:34" ht="15.2" customHeight="1">
      <c r="A15" s="1704" t="s">
        <v>180</v>
      </c>
      <c r="B15" s="1699" t="s">
        <v>169</v>
      </c>
      <c r="C15" s="1684" t="s">
        <v>36</v>
      </c>
      <c r="D15" s="1710" t="s">
        <v>170</v>
      </c>
      <c r="E15" s="1697" t="s">
        <v>221</v>
      </c>
      <c r="F15" s="1697"/>
      <c r="G15" s="1683" t="s">
        <v>181</v>
      </c>
      <c r="I15" s="1704" t="s">
        <v>180</v>
      </c>
      <c r="J15" s="1699" t="s">
        <v>169</v>
      </c>
      <c r="K15" s="1684" t="s">
        <v>36</v>
      </c>
      <c r="L15" s="1710" t="s">
        <v>170</v>
      </c>
      <c r="M15" s="1697" t="s">
        <v>221</v>
      </c>
      <c r="N15" s="1697"/>
      <c r="O15" s="1683" t="s">
        <v>181</v>
      </c>
      <c r="Q15" s="1704" t="s">
        <v>180</v>
      </c>
      <c r="R15" s="1699" t="s">
        <v>169</v>
      </c>
      <c r="S15" s="1684" t="s">
        <v>36</v>
      </c>
      <c r="T15" s="1703" t="s">
        <v>170</v>
      </c>
      <c r="U15" s="1698" t="s">
        <v>221</v>
      </c>
      <c r="V15" s="1698"/>
      <c r="W15" s="1685" t="s">
        <v>181</v>
      </c>
      <c r="Y15" s="1704" t="s">
        <v>180</v>
      </c>
      <c r="Z15" s="1699" t="s">
        <v>169</v>
      </c>
      <c r="AA15" s="1684" t="s">
        <v>36</v>
      </c>
      <c r="AB15" s="1703" t="s">
        <v>170</v>
      </c>
      <c r="AC15" s="1698" t="s">
        <v>221</v>
      </c>
      <c r="AD15" s="1698"/>
      <c r="AE15" s="1685" t="s">
        <v>181</v>
      </c>
      <c r="AF15" s="480"/>
    </row>
    <row r="16" spans="1:34" ht="15.2" customHeight="1">
      <c r="A16" s="1704"/>
      <c r="B16" s="1699"/>
      <c r="C16" s="1684"/>
      <c r="D16" s="1710"/>
      <c r="E16" s="434" t="s">
        <v>173</v>
      </c>
      <c r="F16" s="434" t="s">
        <v>174</v>
      </c>
      <c r="G16" s="1683"/>
      <c r="I16" s="1704"/>
      <c r="J16" s="1699"/>
      <c r="K16" s="1684"/>
      <c r="L16" s="1710"/>
      <c r="M16" s="434" t="s">
        <v>173</v>
      </c>
      <c r="N16" s="434" t="s">
        <v>174</v>
      </c>
      <c r="O16" s="1683"/>
      <c r="Q16" s="1704"/>
      <c r="R16" s="1699"/>
      <c r="S16" s="1684"/>
      <c r="T16" s="1703"/>
      <c r="U16" s="467" t="s">
        <v>173</v>
      </c>
      <c r="V16" s="467" t="s">
        <v>174</v>
      </c>
      <c r="W16" s="1685"/>
      <c r="Y16" s="1704"/>
      <c r="Z16" s="1699"/>
      <c r="AA16" s="1684"/>
      <c r="AB16" s="1703"/>
      <c r="AC16" s="467" t="s">
        <v>173</v>
      </c>
      <c r="AD16" s="467" t="s">
        <v>174</v>
      </c>
      <c r="AE16" s="1685"/>
      <c r="AF16" s="480"/>
    </row>
    <row r="17" spans="1:32" s="428" customFormat="1" ht="30.95" customHeight="1">
      <c r="A17" s="450" t="str">
        <f>A9</f>
        <v>ALUGUEL/MANUTENÇÃO/DESMOBILIZAÇÃO BANHEIRO HIDRAULICO</v>
      </c>
      <c r="B17" s="441" t="s">
        <v>222</v>
      </c>
      <c r="C17" s="451" t="s">
        <v>36</v>
      </c>
      <c r="D17" s="443">
        <v>1</v>
      </c>
      <c r="E17" s="444" t="e">
        <f>#REF!</f>
        <v>#REF!</v>
      </c>
      <c r="F17" s="452" t="e">
        <f>D17*E17</f>
        <v>#REF!</v>
      </c>
      <c r="G17" s="444"/>
      <c r="I17" s="450" t="str">
        <f>I9</f>
        <v>ALUGUEL/MANUTENÇÃO/DESMOBILIZAÇÃO BANHEIRO HIDRAULICO</v>
      </c>
      <c r="J17" s="441" t="s">
        <v>222</v>
      </c>
      <c r="K17" s="451" t="s">
        <v>36</v>
      </c>
      <c r="L17" s="443">
        <v>1</v>
      </c>
      <c r="M17" s="444" t="e">
        <f>#REF!</f>
        <v>#REF!</v>
      </c>
      <c r="N17" s="452" t="e">
        <f>L17*M17</f>
        <v>#REF!</v>
      </c>
      <c r="O17" s="444"/>
      <c r="Q17" s="450" t="str">
        <f>Q9</f>
        <v>ALUGUEL/MANUTENÇÃO/DESMOBILIZAÇÃO BANHEIRO HIDRAULICO</v>
      </c>
      <c r="R17" s="441" t="s">
        <v>222</v>
      </c>
      <c r="S17" s="451" t="s">
        <v>36</v>
      </c>
      <c r="T17" s="469">
        <v>1</v>
      </c>
      <c r="U17" s="473" t="e">
        <f>#REF!</f>
        <v>#REF!</v>
      </c>
      <c r="V17" s="474" t="e">
        <f>T17*U17</f>
        <v>#REF!</v>
      </c>
      <c r="W17" s="470"/>
      <c r="Y17" s="481" t="s">
        <v>265</v>
      </c>
      <c r="Z17" s="482" t="s">
        <v>266</v>
      </c>
      <c r="AA17" s="487" t="s">
        <v>267</v>
      </c>
      <c r="AB17" s="484">
        <v>1.1000000000000001</v>
      </c>
      <c r="AC17" s="488">
        <v>51.67</v>
      </c>
      <c r="AD17" s="489">
        <f>AC17*AB17</f>
        <v>56.837000000000003</v>
      </c>
      <c r="AE17" s="485"/>
      <c r="AF17" s="486"/>
    </row>
    <row r="18" spans="1:32" ht="15.2" customHeight="1">
      <c r="A18" s="453"/>
      <c r="B18" s="454"/>
      <c r="C18" s="455"/>
      <c r="D18" s="448"/>
      <c r="E18" s="449"/>
      <c r="F18" s="456"/>
      <c r="G18" s="449"/>
      <c r="I18" s="453"/>
      <c r="J18" s="454"/>
      <c r="K18" s="455"/>
      <c r="L18" s="448"/>
      <c r="M18" s="449"/>
      <c r="N18" s="456"/>
      <c r="O18" s="449"/>
      <c r="Q18" s="453"/>
      <c r="R18" s="454"/>
      <c r="S18" s="455"/>
      <c r="T18" s="471"/>
      <c r="U18" s="472"/>
      <c r="V18" s="456"/>
      <c r="W18" s="472"/>
      <c r="Y18" s="453"/>
      <c r="Z18" s="454"/>
      <c r="AA18" s="455"/>
      <c r="AB18" s="471"/>
      <c r="AC18" s="472"/>
      <c r="AD18" s="456"/>
      <c r="AE18" s="472"/>
      <c r="AF18" s="480"/>
    </row>
    <row r="19" spans="1:32" ht="15.2" customHeight="1">
      <c r="A19" s="437" t="s">
        <v>181</v>
      </c>
      <c r="B19" s="1700"/>
      <c r="C19" s="1700"/>
      <c r="D19" s="1700"/>
      <c r="E19" s="1700"/>
      <c r="F19" s="1700"/>
      <c r="G19" s="434" t="e">
        <f>SUM(F17:F18)</f>
        <v>#REF!</v>
      </c>
      <c r="I19" s="437" t="s">
        <v>181</v>
      </c>
      <c r="J19" s="1700"/>
      <c r="K19" s="1700"/>
      <c r="L19" s="1700"/>
      <c r="M19" s="1700"/>
      <c r="N19" s="1700"/>
      <c r="O19" s="434" t="e">
        <f>SUM(N17:N18)</f>
        <v>#REF!</v>
      </c>
      <c r="Q19" s="437" t="s">
        <v>181</v>
      </c>
      <c r="R19" s="1700"/>
      <c r="S19" s="1700"/>
      <c r="T19" s="1700"/>
      <c r="U19" s="1700"/>
      <c r="V19" s="1700"/>
      <c r="W19" s="475" t="e">
        <f>SUM(V17:V18)</f>
        <v>#REF!</v>
      </c>
      <c r="Y19" s="437" t="s">
        <v>181</v>
      </c>
      <c r="Z19" s="1700"/>
      <c r="AA19" s="1700"/>
      <c r="AB19" s="1700"/>
      <c r="AC19" s="1700"/>
      <c r="AD19" s="1700"/>
      <c r="AE19" s="475">
        <f>SUM(AD17:AD18)</f>
        <v>56.837000000000003</v>
      </c>
      <c r="AF19" s="480"/>
    </row>
    <row r="20" spans="1:32" ht="15.2" customHeight="1">
      <c r="A20" s="1704" t="s">
        <v>190</v>
      </c>
      <c r="B20" s="1699" t="s">
        <v>169</v>
      </c>
      <c r="C20" s="1684" t="s">
        <v>36</v>
      </c>
      <c r="D20" s="1710" t="s">
        <v>170</v>
      </c>
      <c r="E20" s="1697" t="s">
        <v>221</v>
      </c>
      <c r="F20" s="1697"/>
      <c r="G20" s="1683" t="s">
        <v>191</v>
      </c>
      <c r="I20" s="1704" t="s">
        <v>190</v>
      </c>
      <c r="J20" s="1699" t="s">
        <v>169</v>
      </c>
      <c r="K20" s="1684" t="s">
        <v>36</v>
      </c>
      <c r="L20" s="1710" t="s">
        <v>170</v>
      </c>
      <c r="M20" s="1697" t="s">
        <v>221</v>
      </c>
      <c r="N20" s="1697"/>
      <c r="O20" s="1683" t="s">
        <v>191</v>
      </c>
      <c r="Q20" s="1704" t="s">
        <v>190</v>
      </c>
      <c r="R20" s="1699" t="s">
        <v>169</v>
      </c>
      <c r="S20" s="1684" t="s">
        <v>36</v>
      </c>
      <c r="T20" s="1703" t="s">
        <v>170</v>
      </c>
      <c r="U20" s="1698" t="s">
        <v>221</v>
      </c>
      <c r="V20" s="1698"/>
      <c r="W20" s="1685" t="s">
        <v>191</v>
      </c>
      <c r="Y20" s="1704" t="s">
        <v>190</v>
      </c>
      <c r="Z20" s="1699" t="s">
        <v>169</v>
      </c>
      <c r="AA20" s="1684" t="s">
        <v>36</v>
      </c>
      <c r="AB20" s="1703" t="s">
        <v>170</v>
      </c>
      <c r="AC20" s="1698" t="s">
        <v>221</v>
      </c>
      <c r="AD20" s="1698"/>
      <c r="AE20" s="1685" t="s">
        <v>191</v>
      </c>
      <c r="AF20" s="480"/>
    </row>
    <row r="21" spans="1:32" ht="15.2" customHeight="1">
      <c r="A21" s="1704"/>
      <c r="B21" s="1699"/>
      <c r="C21" s="1684"/>
      <c r="D21" s="1710"/>
      <c r="E21" s="434" t="s">
        <v>173</v>
      </c>
      <c r="F21" s="434" t="s">
        <v>174</v>
      </c>
      <c r="G21" s="1683"/>
      <c r="I21" s="1704"/>
      <c r="J21" s="1699"/>
      <c r="K21" s="1684"/>
      <c r="L21" s="1710"/>
      <c r="M21" s="434" t="s">
        <v>173</v>
      </c>
      <c r="N21" s="434" t="s">
        <v>174</v>
      </c>
      <c r="O21" s="1683"/>
      <c r="Q21" s="1704"/>
      <c r="R21" s="1699"/>
      <c r="S21" s="1684"/>
      <c r="T21" s="1703"/>
      <c r="U21" s="467" t="s">
        <v>173</v>
      </c>
      <c r="V21" s="467" t="s">
        <v>174</v>
      </c>
      <c r="W21" s="1685"/>
      <c r="Y21" s="1704"/>
      <c r="Z21" s="1699"/>
      <c r="AA21" s="1684"/>
      <c r="AB21" s="1703"/>
      <c r="AC21" s="467" t="s">
        <v>173</v>
      </c>
      <c r="AD21" s="467" t="s">
        <v>174</v>
      </c>
      <c r="AE21" s="1685"/>
      <c r="AF21" s="480"/>
    </row>
    <row r="22" spans="1:32" ht="15.2" customHeight="1">
      <c r="A22" s="457"/>
      <c r="B22" s="458"/>
      <c r="C22" s="455"/>
      <c r="D22" s="448"/>
      <c r="E22" s="449"/>
      <c r="F22" s="449"/>
      <c r="G22" s="434"/>
      <c r="I22" s="457"/>
      <c r="J22" s="458"/>
      <c r="K22" s="455"/>
      <c r="L22" s="448"/>
      <c r="M22" s="449"/>
      <c r="N22" s="449"/>
      <c r="O22" s="434"/>
      <c r="Q22" s="457"/>
      <c r="R22" s="458"/>
      <c r="S22" s="455"/>
      <c r="T22" s="471"/>
      <c r="U22" s="472"/>
      <c r="V22" s="472"/>
      <c r="W22" s="467"/>
      <c r="Y22" s="457"/>
      <c r="Z22" s="458"/>
      <c r="AA22" s="455"/>
      <c r="AB22" s="471"/>
      <c r="AC22" s="472"/>
      <c r="AD22" s="472"/>
      <c r="AE22" s="467"/>
      <c r="AF22" s="480"/>
    </row>
    <row r="23" spans="1:32" ht="15.2" customHeight="1">
      <c r="A23" s="459"/>
      <c r="B23" s="438"/>
      <c r="C23" s="433"/>
      <c r="D23" s="460"/>
      <c r="E23" s="434"/>
      <c r="F23" s="434"/>
      <c r="G23" s="434"/>
      <c r="I23" s="459"/>
      <c r="J23" s="438"/>
      <c r="K23" s="433"/>
      <c r="L23" s="460"/>
      <c r="M23" s="434"/>
      <c r="N23" s="434"/>
      <c r="O23" s="434"/>
      <c r="Q23" s="459"/>
      <c r="R23" s="438"/>
      <c r="S23" s="433"/>
      <c r="T23" s="460"/>
      <c r="U23" s="467"/>
      <c r="V23" s="467"/>
      <c r="W23" s="467"/>
      <c r="Y23" s="459"/>
      <c r="Z23" s="438"/>
      <c r="AA23" s="433"/>
      <c r="AB23" s="460"/>
      <c r="AC23" s="467"/>
      <c r="AD23" s="467"/>
      <c r="AE23" s="467"/>
      <c r="AF23" s="480"/>
    </row>
    <row r="24" spans="1:32" ht="15.2" customHeight="1">
      <c r="A24" s="437" t="s">
        <v>191</v>
      </c>
      <c r="B24" s="1700"/>
      <c r="C24" s="1700"/>
      <c r="D24" s="1700"/>
      <c r="E24" s="1700"/>
      <c r="F24" s="1700"/>
      <c r="G24" s="449">
        <f>SUM(F22:F23)</f>
        <v>0</v>
      </c>
      <c r="I24" s="437" t="s">
        <v>191</v>
      </c>
      <c r="J24" s="1700"/>
      <c r="K24" s="1700"/>
      <c r="L24" s="1700"/>
      <c r="M24" s="1700"/>
      <c r="N24" s="1700"/>
      <c r="O24" s="449">
        <f>SUM(N22:N23)</f>
        <v>0</v>
      </c>
      <c r="Q24" s="437" t="s">
        <v>191</v>
      </c>
      <c r="R24" s="1700"/>
      <c r="S24" s="1700"/>
      <c r="T24" s="1700"/>
      <c r="U24" s="1700"/>
      <c r="V24" s="1700"/>
      <c r="W24" s="472">
        <f>SUM(V22:V23)</f>
        <v>0</v>
      </c>
      <c r="Y24" s="437" t="s">
        <v>191</v>
      </c>
      <c r="Z24" s="1700"/>
      <c r="AA24" s="1700"/>
      <c r="AB24" s="1700"/>
      <c r="AC24" s="1700"/>
      <c r="AD24" s="1700"/>
      <c r="AE24" s="472">
        <f>SUM(AD22:AD23)</f>
        <v>0</v>
      </c>
      <c r="AF24" s="480"/>
    </row>
    <row r="25" spans="1:32" ht="15.2" customHeight="1">
      <c r="A25" s="1704" t="s">
        <v>193</v>
      </c>
      <c r="B25" s="1704"/>
      <c r="C25" s="1704"/>
      <c r="D25" s="439" t="s">
        <v>194</v>
      </c>
      <c r="E25" s="434" t="s">
        <v>195</v>
      </c>
      <c r="F25" s="434" t="s">
        <v>21</v>
      </c>
      <c r="G25" s="461" t="s">
        <v>40</v>
      </c>
      <c r="I25" s="1704" t="s">
        <v>193</v>
      </c>
      <c r="J25" s="1704"/>
      <c r="K25" s="1704"/>
      <c r="L25" s="439" t="s">
        <v>194</v>
      </c>
      <c r="M25" s="434" t="s">
        <v>195</v>
      </c>
      <c r="N25" s="434" t="s">
        <v>21</v>
      </c>
      <c r="O25" s="461" t="s">
        <v>40</v>
      </c>
      <c r="Q25" s="1704" t="s">
        <v>193</v>
      </c>
      <c r="R25" s="1704"/>
      <c r="S25" s="1704"/>
      <c r="T25" s="468" t="s">
        <v>194</v>
      </c>
      <c r="U25" s="467" t="s">
        <v>195</v>
      </c>
      <c r="V25" s="467" t="s">
        <v>21</v>
      </c>
      <c r="W25" s="476" t="s">
        <v>40</v>
      </c>
      <c r="Y25" s="1704" t="s">
        <v>193</v>
      </c>
      <c r="Z25" s="1704"/>
      <c r="AA25" s="1704"/>
      <c r="AB25" s="468" t="s">
        <v>194</v>
      </c>
      <c r="AC25" s="467" t="s">
        <v>195</v>
      </c>
      <c r="AD25" s="467" t="s">
        <v>21</v>
      </c>
      <c r="AE25" s="476" t="s">
        <v>40</v>
      </c>
      <c r="AF25" s="480"/>
    </row>
    <row r="26" spans="1:32" ht="15.2" customHeight="1">
      <c r="A26" s="1707" t="s">
        <v>223</v>
      </c>
      <c r="B26" s="1707"/>
      <c r="C26" s="1707"/>
      <c r="D26" s="462"/>
      <c r="E26" s="449">
        <f>G14</f>
        <v>0</v>
      </c>
      <c r="F26" s="1717"/>
      <c r="G26" s="1717"/>
      <c r="I26" s="1707" t="s">
        <v>223</v>
      </c>
      <c r="J26" s="1707"/>
      <c r="K26" s="1707"/>
      <c r="L26" s="462"/>
      <c r="M26" s="449">
        <f>O14</f>
        <v>0</v>
      </c>
      <c r="N26" s="1717"/>
      <c r="O26" s="1717"/>
      <c r="Q26" s="1707" t="s">
        <v>223</v>
      </c>
      <c r="R26" s="1707"/>
      <c r="S26" s="1707"/>
      <c r="T26" s="462"/>
      <c r="U26" s="472">
        <f>W14</f>
        <v>0</v>
      </c>
      <c r="V26" s="1718"/>
      <c r="W26" s="1718"/>
      <c r="Y26" s="1707" t="s">
        <v>223</v>
      </c>
      <c r="Z26" s="1707"/>
      <c r="AA26" s="1707"/>
      <c r="AB26" s="462"/>
      <c r="AC26" s="472">
        <f>AE14</f>
        <v>18.467498923805426</v>
      </c>
      <c r="AD26" s="1718"/>
      <c r="AE26" s="1718"/>
      <c r="AF26" s="480"/>
    </row>
    <row r="27" spans="1:32" ht="15.2" customHeight="1">
      <c r="A27" s="1707" t="s">
        <v>224</v>
      </c>
      <c r="B27" s="1707"/>
      <c r="C27" s="1707"/>
      <c r="D27" s="463"/>
      <c r="E27" s="449">
        <f>(E26*D27)</f>
        <v>0</v>
      </c>
      <c r="F27" s="1717"/>
      <c r="G27" s="1717"/>
      <c r="I27" s="1707" t="s">
        <v>224</v>
      </c>
      <c r="J27" s="1707"/>
      <c r="K27" s="1707"/>
      <c r="L27" s="463"/>
      <c r="M27" s="449">
        <f>(M26*L27)</f>
        <v>0</v>
      </c>
      <c r="N27" s="1717"/>
      <c r="O27" s="1717"/>
      <c r="Q27" s="1707" t="s">
        <v>224</v>
      </c>
      <c r="R27" s="1707"/>
      <c r="S27" s="1707"/>
      <c r="T27" s="463"/>
      <c r="U27" s="472">
        <f>(U26*T27)</f>
        <v>0</v>
      </c>
      <c r="V27" s="1718"/>
      <c r="W27" s="1718"/>
      <c r="Y27" s="1707" t="s">
        <v>224</v>
      </c>
      <c r="Z27" s="1707"/>
      <c r="AA27" s="1707"/>
      <c r="AB27" s="490">
        <v>1.1615</v>
      </c>
      <c r="AC27" s="472">
        <f>(AC26*AB27)</f>
        <v>21.450000000000003</v>
      </c>
      <c r="AD27" s="1718"/>
      <c r="AE27" s="1718"/>
      <c r="AF27" s="480"/>
    </row>
    <row r="28" spans="1:32" ht="15.2" customHeight="1">
      <c r="A28" s="1704" t="s">
        <v>198</v>
      </c>
      <c r="B28" s="1704"/>
      <c r="C28" s="1704"/>
      <c r="D28" s="1708"/>
      <c r="E28" s="434">
        <f>SUM(E26:E27)</f>
        <v>0</v>
      </c>
      <c r="F28" s="449">
        <f>E28*D33</f>
        <v>0</v>
      </c>
      <c r="G28" s="449">
        <f>E28+F28</f>
        <v>0</v>
      </c>
      <c r="I28" s="1704" t="s">
        <v>198</v>
      </c>
      <c r="J28" s="1704"/>
      <c r="K28" s="1704"/>
      <c r="L28" s="1708"/>
      <c r="M28" s="434">
        <f>SUM(M26:M27)</f>
        <v>0</v>
      </c>
      <c r="N28" s="449">
        <f>M28*L33</f>
        <v>0</v>
      </c>
      <c r="O28" s="449">
        <f>M28+N28</f>
        <v>0</v>
      </c>
      <c r="Q28" s="1704" t="s">
        <v>198</v>
      </c>
      <c r="R28" s="1704"/>
      <c r="S28" s="1704"/>
      <c r="T28" s="1708"/>
      <c r="U28" s="467">
        <f>SUM(U26:U27)</f>
        <v>0</v>
      </c>
      <c r="V28" s="472">
        <f>U28*T33</f>
        <v>0</v>
      </c>
      <c r="W28" s="472">
        <f>U28+V28</f>
        <v>0</v>
      </c>
      <c r="Y28" s="1704" t="s">
        <v>198</v>
      </c>
      <c r="Z28" s="1704"/>
      <c r="AA28" s="1704"/>
      <c r="AB28" s="1708"/>
      <c r="AC28" s="467">
        <f>SUM(AC26:AC27)</f>
        <v>39.917498923805425</v>
      </c>
      <c r="AD28" s="472">
        <f>AC28*AB33</f>
        <v>8.3826747739991383</v>
      </c>
      <c r="AE28" s="472">
        <f>AC28+AD28</f>
        <v>48.300173697804567</v>
      </c>
      <c r="AF28" s="480"/>
    </row>
    <row r="29" spans="1:32" ht="15.2" customHeight="1">
      <c r="A29" s="1707" t="s">
        <v>225</v>
      </c>
      <c r="B29" s="1707"/>
      <c r="C29" s="1707"/>
      <c r="D29" s="1708"/>
      <c r="E29" s="449" t="e">
        <f>G19</f>
        <v>#REF!</v>
      </c>
      <c r="F29" s="1717"/>
      <c r="G29" s="1717"/>
      <c r="I29" s="1707" t="s">
        <v>225</v>
      </c>
      <c r="J29" s="1707"/>
      <c r="K29" s="1707"/>
      <c r="L29" s="1708"/>
      <c r="M29" s="449" t="e">
        <f>O19</f>
        <v>#REF!</v>
      </c>
      <c r="N29" s="1717"/>
      <c r="O29" s="1717"/>
      <c r="Q29" s="1707" t="s">
        <v>225</v>
      </c>
      <c r="R29" s="1707"/>
      <c r="S29" s="1707"/>
      <c r="T29" s="1708"/>
      <c r="U29" s="472" t="e">
        <f>W19</f>
        <v>#REF!</v>
      </c>
      <c r="V29" s="1718"/>
      <c r="W29" s="1718"/>
      <c r="Y29" s="1707" t="s">
        <v>225</v>
      </c>
      <c r="Z29" s="1707"/>
      <c r="AA29" s="1707"/>
      <c r="AB29" s="1708"/>
      <c r="AC29" s="472">
        <f>AE19</f>
        <v>56.837000000000003</v>
      </c>
      <c r="AD29" s="1718"/>
      <c r="AE29" s="1718"/>
      <c r="AF29" s="480"/>
    </row>
    <row r="30" spans="1:32" ht="15.2" customHeight="1">
      <c r="A30" s="1707" t="s">
        <v>226</v>
      </c>
      <c r="B30" s="1707"/>
      <c r="C30" s="1707"/>
      <c r="D30" s="1708"/>
      <c r="E30" s="449">
        <f>G24</f>
        <v>0</v>
      </c>
      <c r="F30" s="1717"/>
      <c r="G30" s="1717"/>
      <c r="I30" s="1707" t="s">
        <v>226</v>
      </c>
      <c r="J30" s="1707"/>
      <c r="K30" s="1707"/>
      <c r="L30" s="1708"/>
      <c r="M30" s="449">
        <f>O24</f>
        <v>0</v>
      </c>
      <c r="N30" s="1717"/>
      <c r="O30" s="1717"/>
      <c r="Q30" s="1707" t="s">
        <v>226</v>
      </c>
      <c r="R30" s="1707"/>
      <c r="S30" s="1707"/>
      <c r="T30" s="1708"/>
      <c r="U30" s="472">
        <f>W24</f>
        <v>0</v>
      </c>
      <c r="V30" s="1718"/>
      <c r="W30" s="1718"/>
      <c r="Y30" s="1707" t="s">
        <v>226</v>
      </c>
      <c r="Z30" s="1707"/>
      <c r="AA30" s="1707"/>
      <c r="AB30" s="1708"/>
      <c r="AC30" s="472">
        <f>AE24</f>
        <v>0</v>
      </c>
      <c r="AD30" s="1718"/>
      <c r="AE30" s="1718"/>
      <c r="AF30" s="480"/>
    </row>
    <row r="31" spans="1:32" ht="15.2" customHeight="1">
      <c r="A31" s="1704" t="s">
        <v>201</v>
      </c>
      <c r="B31" s="1704"/>
      <c r="C31" s="1704"/>
      <c r="D31" s="1708"/>
      <c r="E31" s="434" t="e">
        <f>SUM(E29:E30)</f>
        <v>#REF!</v>
      </c>
      <c r="F31" s="449" t="e">
        <f>E31*D33</f>
        <v>#REF!</v>
      </c>
      <c r="G31" s="449" t="e">
        <f>E31+F31</f>
        <v>#REF!</v>
      </c>
      <c r="I31" s="1704" t="s">
        <v>201</v>
      </c>
      <c r="J31" s="1704"/>
      <c r="K31" s="1704"/>
      <c r="L31" s="1708"/>
      <c r="M31" s="434" t="e">
        <f>SUM(M29:M30)</f>
        <v>#REF!</v>
      </c>
      <c r="N31" s="449" t="e">
        <f>M31*L33</f>
        <v>#REF!</v>
      </c>
      <c r="O31" s="449" t="e">
        <f>M31+N31</f>
        <v>#REF!</v>
      </c>
      <c r="Q31" s="1704" t="s">
        <v>201</v>
      </c>
      <c r="R31" s="1704"/>
      <c r="S31" s="1704"/>
      <c r="T31" s="1708"/>
      <c r="U31" s="467" t="e">
        <f>SUM(U29:U30)</f>
        <v>#REF!</v>
      </c>
      <c r="V31" s="472" t="e">
        <f>U31*T33</f>
        <v>#REF!</v>
      </c>
      <c r="W31" s="472" t="e">
        <f>U31+V31</f>
        <v>#REF!</v>
      </c>
      <c r="Y31" s="1704" t="s">
        <v>201</v>
      </c>
      <c r="Z31" s="1704"/>
      <c r="AA31" s="1704"/>
      <c r="AB31" s="1708"/>
      <c r="AC31" s="467">
        <f>SUM(AC29:AC30)</f>
        <v>56.837000000000003</v>
      </c>
      <c r="AD31" s="472">
        <f>AC31*AB33</f>
        <v>11.93577</v>
      </c>
      <c r="AE31" s="472">
        <f>AC31+AD31</f>
        <v>68.772770000000008</v>
      </c>
      <c r="AF31" s="480"/>
    </row>
    <row r="32" spans="1:32" ht="24.2" customHeight="1">
      <c r="A32" s="1709" t="s">
        <v>202</v>
      </c>
      <c r="B32" s="1709"/>
      <c r="C32" s="1709"/>
      <c r="D32" s="1708"/>
      <c r="E32" s="434" t="e">
        <f>E31+E28</f>
        <v>#REF!</v>
      </c>
      <c r="F32" s="1717"/>
      <c r="G32" s="1717"/>
      <c r="I32" s="1709" t="s">
        <v>202</v>
      </c>
      <c r="J32" s="1709"/>
      <c r="K32" s="1709"/>
      <c r="L32" s="1708"/>
      <c r="M32" s="434" t="e">
        <f>M31+M28</f>
        <v>#REF!</v>
      </c>
      <c r="N32" s="1717"/>
      <c r="O32" s="1717"/>
      <c r="Q32" s="1709" t="s">
        <v>202</v>
      </c>
      <c r="R32" s="1709"/>
      <c r="S32" s="1709"/>
      <c r="T32" s="1708"/>
      <c r="U32" s="467" t="e">
        <f>U31+U28</f>
        <v>#REF!</v>
      </c>
      <c r="V32" s="1718"/>
      <c r="W32" s="1718"/>
      <c r="Y32" s="1709" t="s">
        <v>202</v>
      </c>
      <c r="Z32" s="1709"/>
      <c r="AA32" s="1709"/>
      <c r="AB32" s="1708"/>
      <c r="AC32" s="467">
        <f>AC31+AC28</f>
        <v>96.754498923805428</v>
      </c>
      <c r="AD32" s="1718"/>
      <c r="AE32" s="1718"/>
      <c r="AF32" s="480"/>
    </row>
    <row r="33" spans="1:32" ht="15.2" customHeight="1">
      <c r="A33" s="1704" t="s">
        <v>203</v>
      </c>
      <c r="B33" s="1704"/>
      <c r="C33" s="1704"/>
      <c r="D33" s="463">
        <v>0.27639999999999998</v>
      </c>
      <c r="E33" s="434" t="e">
        <f>E32*D33</f>
        <v>#REF!</v>
      </c>
      <c r="F33" s="1717"/>
      <c r="G33" s="1717"/>
      <c r="I33" s="1704" t="s">
        <v>203</v>
      </c>
      <c r="J33" s="1704"/>
      <c r="K33" s="1704"/>
      <c r="L33" s="463">
        <v>0.309</v>
      </c>
      <c r="M33" s="434" t="e">
        <f>M32*L33</f>
        <v>#REF!</v>
      </c>
      <c r="N33" s="1717"/>
      <c r="O33" s="1717"/>
      <c r="Q33" s="1704" t="s">
        <v>203</v>
      </c>
      <c r="R33" s="1704"/>
      <c r="S33" s="1704"/>
      <c r="T33" s="463">
        <v>0.29630000000000001</v>
      </c>
      <c r="U33" s="467" t="e">
        <f>U32*T33</f>
        <v>#REF!</v>
      </c>
      <c r="V33" s="1718"/>
      <c r="W33" s="1718"/>
      <c r="Y33" s="1704" t="s">
        <v>203</v>
      </c>
      <c r="Z33" s="1704"/>
      <c r="AA33" s="1704"/>
      <c r="AB33" s="490">
        <v>0.21</v>
      </c>
      <c r="AC33" s="467">
        <f>AC32*AB33</f>
        <v>20.31844477399914</v>
      </c>
      <c r="AD33" s="1718"/>
      <c r="AE33" s="1718"/>
      <c r="AF33" s="480"/>
    </row>
    <row r="34" spans="1:32" ht="15.2" customHeight="1">
      <c r="A34" s="1711" t="s">
        <v>204</v>
      </c>
      <c r="B34" s="1711"/>
      <c r="C34" s="1711"/>
      <c r="D34" s="1711"/>
      <c r="E34" s="1711"/>
      <c r="F34" s="1711"/>
      <c r="G34" s="464" t="e">
        <f>ROUND(G31+G28,2)</f>
        <v>#REF!</v>
      </c>
      <c r="I34" s="1711" t="s">
        <v>204</v>
      </c>
      <c r="J34" s="1711"/>
      <c r="K34" s="1711"/>
      <c r="L34" s="1711"/>
      <c r="M34" s="1711"/>
      <c r="N34" s="1711"/>
      <c r="O34" s="464" t="e">
        <f>ROUND(O31+O28,2)</f>
        <v>#REF!</v>
      </c>
      <c r="Q34" s="1711" t="s">
        <v>204</v>
      </c>
      <c r="R34" s="1711"/>
      <c r="S34" s="1711"/>
      <c r="T34" s="1711"/>
      <c r="U34" s="1711"/>
      <c r="V34" s="1711"/>
      <c r="W34" s="477" t="e">
        <f>ROUND(W31+W28,2)</f>
        <v>#REF!</v>
      </c>
      <c r="Y34" s="1711" t="s">
        <v>204</v>
      </c>
      <c r="Z34" s="1711"/>
      <c r="AA34" s="1711"/>
      <c r="AB34" s="1711"/>
      <c r="AC34" s="1711"/>
      <c r="AD34" s="1711"/>
      <c r="AE34" s="477">
        <f>ROUND(AE31+AE28,2)</f>
        <v>117.07</v>
      </c>
      <c r="AF34" s="480"/>
    </row>
    <row r="35" spans="1:32" ht="11.25" customHeight="1">
      <c r="A35" s="465"/>
      <c r="Y35" s="465"/>
      <c r="AF35" s="480"/>
    </row>
    <row r="36" spans="1:32" ht="15.2" customHeight="1">
      <c r="A36" s="1777" t="s">
        <v>234</v>
      </c>
      <c r="B36" s="1778"/>
      <c r="C36" s="1778"/>
      <c r="D36" s="1778"/>
      <c r="E36" s="1778"/>
      <c r="F36" s="1778"/>
      <c r="G36" s="1778"/>
      <c r="H36" s="466"/>
      <c r="I36" s="1779"/>
      <c r="J36" s="1779"/>
      <c r="K36" s="1779"/>
      <c r="L36" s="1779"/>
      <c r="M36" s="1779"/>
      <c r="N36" s="1779"/>
      <c r="O36" s="1779"/>
      <c r="P36" s="466"/>
      <c r="Q36" s="1778" t="s">
        <v>234</v>
      </c>
      <c r="R36" s="1778"/>
      <c r="S36" s="1778"/>
      <c r="T36" s="1778"/>
      <c r="U36" s="1778"/>
      <c r="V36" s="1778"/>
      <c r="W36" s="1778"/>
      <c r="X36" s="466"/>
      <c r="Y36" s="1780" t="s">
        <v>268</v>
      </c>
      <c r="Z36" s="1781"/>
      <c r="AA36" s="1781"/>
      <c r="AB36" s="1781"/>
      <c r="AC36" s="1781"/>
      <c r="AD36" s="1781"/>
      <c r="AE36" s="1781"/>
      <c r="AF36" s="1782"/>
    </row>
  </sheetData>
  <sheetProtection selectLockedCells="1" selectUnlockedCells="1"/>
  <mergeCells count="188">
    <mergeCell ref="AE15:AE16"/>
    <mergeCell ref="AE20:AE21"/>
    <mergeCell ref="F32:G33"/>
    <mergeCell ref="N32:O33"/>
    <mergeCell ref="V32:W33"/>
    <mergeCell ref="AD32:AE33"/>
    <mergeCell ref="F26:G27"/>
    <mergeCell ref="N26:O27"/>
    <mergeCell ref="V26:W27"/>
    <mergeCell ref="AD26:AE27"/>
    <mergeCell ref="F29:G30"/>
    <mergeCell ref="N29:O30"/>
    <mergeCell ref="V29:W30"/>
    <mergeCell ref="AD29:AE30"/>
    <mergeCell ref="Z15:Z16"/>
    <mergeCell ref="Z20:Z21"/>
    <mergeCell ref="O15:O16"/>
    <mergeCell ref="O20:O21"/>
    <mergeCell ref="B24:F24"/>
    <mergeCell ref="J24:N24"/>
    <mergeCell ref="A25:C25"/>
    <mergeCell ref="I25:K25"/>
    <mergeCell ref="A26:C26"/>
    <mergeCell ref="I26:K26"/>
    <mergeCell ref="AA10:AA11"/>
    <mergeCell ref="AA15:AA16"/>
    <mergeCell ref="AA20:AA21"/>
    <mergeCell ref="AB10:AB11"/>
    <mergeCell ref="AB15:AB16"/>
    <mergeCell ref="AB20:AB21"/>
    <mergeCell ref="AB28:AB32"/>
    <mergeCell ref="T15:T16"/>
    <mergeCell ref="T20:T21"/>
    <mergeCell ref="T28:T32"/>
    <mergeCell ref="W10:W11"/>
    <mergeCell ref="W15:W16"/>
    <mergeCell ref="W20:W21"/>
    <mergeCell ref="Y10:Y11"/>
    <mergeCell ref="Y15:Y16"/>
    <mergeCell ref="Y20:Y21"/>
    <mergeCell ref="R24:V24"/>
    <mergeCell ref="Z24:AD24"/>
    <mergeCell ref="Q25:S25"/>
    <mergeCell ref="Y25:AA25"/>
    <mergeCell ref="Q26:S26"/>
    <mergeCell ref="Y26:AA26"/>
    <mergeCell ref="Q10:Q11"/>
    <mergeCell ref="Q15:Q16"/>
    <mergeCell ref="R10:R11"/>
    <mergeCell ref="R15:R16"/>
    <mergeCell ref="R20:R21"/>
    <mergeCell ref="S10:S11"/>
    <mergeCell ref="S15:S16"/>
    <mergeCell ref="S20:S21"/>
    <mergeCell ref="A10:A11"/>
    <mergeCell ref="A15:A16"/>
    <mergeCell ref="A20:A21"/>
    <mergeCell ref="B10:B11"/>
    <mergeCell ref="B15:B16"/>
    <mergeCell ref="B20:B21"/>
    <mergeCell ref="C10:C11"/>
    <mergeCell ref="C15:C16"/>
    <mergeCell ref="C20:C21"/>
    <mergeCell ref="E15:F15"/>
    <mergeCell ref="M15:N15"/>
    <mergeCell ref="A33:C33"/>
    <mergeCell ref="I33:K33"/>
    <mergeCell ref="Q33:S33"/>
    <mergeCell ref="Y33:AA33"/>
    <mergeCell ref="A34:F34"/>
    <mergeCell ref="I34:N34"/>
    <mergeCell ref="Q34:V34"/>
    <mergeCell ref="Y34:AD34"/>
    <mergeCell ref="A36:G36"/>
    <mergeCell ref="I36:O36"/>
    <mergeCell ref="Q36:W36"/>
    <mergeCell ref="Y36:AF36"/>
    <mergeCell ref="A30:C30"/>
    <mergeCell ref="I30:K30"/>
    <mergeCell ref="Q30:S30"/>
    <mergeCell ref="Y30:AA30"/>
    <mergeCell ref="A31:C31"/>
    <mergeCell ref="I31:K31"/>
    <mergeCell ref="Q31:S31"/>
    <mergeCell ref="Y31:AA31"/>
    <mergeCell ref="A32:C32"/>
    <mergeCell ref="I32:K32"/>
    <mergeCell ref="Q32:S32"/>
    <mergeCell ref="Y32:AA32"/>
    <mergeCell ref="D28:D32"/>
    <mergeCell ref="L28:L32"/>
    <mergeCell ref="A27:C27"/>
    <mergeCell ref="I27:K27"/>
    <mergeCell ref="Q27:S27"/>
    <mergeCell ref="Y27:AA27"/>
    <mergeCell ref="A28:C28"/>
    <mergeCell ref="I28:K28"/>
    <mergeCell ref="Q28:S28"/>
    <mergeCell ref="Y28:AA28"/>
    <mergeCell ref="A29:C29"/>
    <mergeCell ref="I29:K29"/>
    <mergeCell ref="Q29:S29"/>
    <mergeCell ref="Y29:AA29"/>
    <mergeCell ref="U15:V15"/>
    <mergeCell ref="AC15:AD15"/>
    <mergeCell ref="B19:F19"/>
    <mergeCell ref="J19:N19"/>
    <mergeCell ref="R19:V19"/>
    <mergeCell ref="Z19:AD19"/>
    <mergeCell ref="E20:F20"/>
    <mergeCell ref="M20:N20"/>
    <mergeCell ref="U20:V20"/>
    <mergeCell ref="AC20:AD20"/>
    <mergeCell ref="D15:D16"/>
    <mergeCell ref="D20:D21"/>
    <mergeCell ref="G15:G16"/>
    <mergeCell ref="G20:G21"/>
    <mergeCell ref="I15:I16"/>
    <mergeCell ref="I20:I21"/>
    <mergeCell ref="J15:J16"/>
    <mergeCell ref="J20:J21"/>
    <mergeCell ref="K15:K16"/>
    <mergeCell ref="K20:K21"/>
    <mergeCell ref="L15:L16"/>
    <mergeCell ref="L20:L21"/>
    <mergeCell ref="Q20:Q21"/>
    <mergeCell ref="Y9:Z9"/>
    <mergeCell ref="AB9:AC9"/>
    <mergeCell ref="AD9:AE9"/>
    <mergeCell ref="E10:F10"/>
    <mergeCell ref="M10:N10"/>
    <mergeCell ref="U10:V10"/>
    <mergeCell ref="AC10:AD10"/>
    <mergeCell ref="B14:F14"/>
    <mergeCell ref="J14:N14"/>
    <mergeCell ref="R14:V14"/>
    <mergeCell ref="Z14:AD14"/>
    <mergeCell ref="D10:D11"/>
    <mergeCell ref="G10:G11"/>
    <mergeCell ref="I10:I11"/>
    <mergeCell ref="J10:J11"/>
    <mergeCell ref="K10:K11"/>
    <mergeCell ref="L10:L11"/>
    <mergeCell ref="O10:O11"/>
    <mergeCell ref="T10:T11"/>
    <mergeCell ref="Z10:Z11"/>
    <mergeCell ref="AE10:AE11"/>
    <mergeCell ref="A9:B9"/>
    <mergeCell ref="D9:E9"/>
    <mergeCell ref="F9:G9"/>
    <mergeCell ref="I9:J9"/>
    <mergeCell ref="L9:M9"/>
    <mergeCell ref="N9:O9"/>
    <mergeCell ref="Q9:R9"/>
    <mergeCell ref="T9:U9"/>
    <mergeCell ref="V9:W9"/>
    <mergeCell ref="A6:G6"/>
    <mergeCell ref="I6:O6"/>
    <mergeCell ref="Q6:W6"/>
    <mergeCell ref="Y6:AE6"/>
    <mergeCell ref="A7:G7"/>
    <mergeCell ref="I7:O7"/>
    <mergeCell ref="Q7:W7"/>
    <mergeCell ref="Y7:AE7"/>
    <mergeCell ref="A8:B8"/>
    <mergeCell ref="D8:E8"/>
    <mergeCell ref="F8:G8"/>
    <mergeCell ref="I8:J8"/>
    <mergeCell ref="L8:M8"/>
    <mergeCell ref="N8:O8"/>
    <mergeCell ref="Q8:R8"/>
    <mergeCell ref="T8:U8"/>
    <mergeCell ref="V8:W8"/>
    <mergeCell ref="Y8:Z8"/>
    <mergeCell ref="AB8:AC8"/>
    <mergeCell ref="AD8:AE8"/>
    <mergeCell ref="A1:G1"/>
    <mergeCell ref="I1:O1"/>
    <mergeCell ref="Q1:W1"/>
    <mergeCell ref="Y1:AE1"/>
    <mergeCell ref="A4:G4"/>
    <mergeCell ref="I4:O4"/>
    <mergeCell ref="Q4:W4"/>
    <mergeCell ref="Y4:AE4"/>
    <mergeCell ref="A5:G5"/>
    <mergeCell ref="I5:O5"/>
    <mergeCell ref="Q5:W5"/>
    <mergeCell ref="Y5:AE5"/>
  </mergeCells>
  <pageMargins left="0.51041666666666696" right="0.51041666666666696" top="0.78749999999999998" bottom="0.78749999999999998" header="0.51041666666666696" footer="0.51041666666666696"/>
  <pageSetup paperSize="9" scale="95" firstPageNumber="0" orientation="portrait" useFirstPageNumber="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50"/>
  <sheetViews>
    <sheetView view="pageBreakPreview" zoomScaleNormal="100" zoomScaleSheetLayoutView="100" workbookViewId="0">
      <selection activeCell="C15" sqref="C15:C16"/>
    </sheetView>
  </sheetViews>
  <sheetFormatPr defaultColWidth="9.140625" defaultRowHeight="15"/>
  <cols>
    <col min="1" max="1" width="50.28515625" style="370" customWidth="1"/>
    <col min="2" max="2" width="17" style="370" customWidth="1"/>
    <col min="3" max="3" width="15.7109375" style="370" customWidth="1"/>
    <col min="4" max="4" width="19.85546875" style="370" customWidth="1"/>
    <col min="5" max="5" width="14.85546875" style="370" customWidth="1"/>
    <col min="6" max="6" width="17.7109375" style="370" customWidth="1"/>
    <col min="7" max="7" width="17.85546875" style="370" customWidth="1"/>
    <col min="8" max="8" width="16.85546875" style="370" customWidth="1"/>
    <col min="9" max="9" width="21.140625" style="370" customWidth="1"/>
    <col min="10" max="16384" width="9.140625" style="370"/>
  </cols>
  <sheetData>
    <row r="1" spans="1:9">
      <c r="A1" s="1725"/>
      <c r="B1" s="1726"/>
      <c r="C1" s="1726"/>
      <c r="D1" s="1726"/>
      <c r="E1" s="1726"/>
      <c r="F1" s="1726"/>
      <c r="G1" s="1726"/>
      <c r="H1" s="1727"/>
      <c r="I1" s="423"/>
    </row>
    <row r="2" spans="1:9">
      <c r="A2" s="1728"/>
      <c r="B2" s="1729"/>
      <c r="C2" s="1729"/>
      <c r="D2" s="1729"/>
      <c r="E2" s="1729"/>
      <c r="F2" s="1729"/>
      <c r="G2" s="1729"/>
      <c r="H2" s="1730"/>
      <c r="I2" s="424"/>
    </row>
    <row r="3" spans="1:9">
      <c r="A3" s="1728"/>
      <c r="B3" s="1729"/>
      <c r="C3" s="1729"/>
      <c r="D3" s="1729"/>
      <c r="E3" s="1729"/>
      <c r="F3" s="1729"/>
      <c r="G3" s="1729"/>
      <c r="H3" s="1730"/>
      <c r="I3" s="424"/>
    </row>
    <row r="4" spans="1:9">
      <c r="A4" s="1731" t="s">
        <v>160</v>
      </c>
      <c r="B4" s="1732"/>
      <c r="C4" s="1732"/>
      <c r="D4" s="1732"/>
      <c r="E4" s="1732"/>
      <c r="F4" s="1732"/>
      <c r="G4" s="1732"/>
      <c r="H4" s="1733"/>
      <c r="I4" s="424"/>
    </row>
    <row r="5" spans="1:9">
      <c r="A5" s="1731" t="s">
        <v>28</v>
      </c>
      <c r="B5" s="1732"/>
      <c r="C5" s="1732"/>
      <c r="D5" s="1732"/>
      <c r="E5" s="1732"/>
      <c r="F5" s="1732"/>
      <c r="G5" s="1732"/>
      <c r="H5" s="1733"/>
      <c r="I5" s="424"/>
    </row>
    <row r="6" spans="1:9">
      <c r="A6" s="1731" t="s">
        <v>29</v>
      </c>
      <c r="B6" s="1732"/>
      <c r="C6" s="1732"/>
      <c r="D6" s="1732"/>
      <c r="E6" s="1732"/>
      <c r="F6" s="1732"/>
      <c r="G6" s="1732"/>
      <c r="H6" s="1733"/>
      <c r="I6" s="424"/>
    </row>
    <row r="7" spans="1:9">
      <c r="A7" s="1734" t="s">
        <v>161</v>
      </c>
      <c r="B7" s="1735"/>
      <c r="C7" s="1735"/>
      <c r="D7" s="1735"/>
      <c r="E7" s="1735"/>
      <c r="F7" s="1735"/>
      <c r="G7" s="1735"/>
      <c r="H7" s="1736"/>
      <c r="I7" s="424"/>
    </row>
    <row r="8" spans="1:9">
      <c r="A8" s="1737" t="s">
        <v>162</v>
      </c>
      <c r="B8" s="1737"/>
      <c r="C8" s="1737"/>
      <c r="D8" s="371" t="s">
        <v>32</v>
      </c>
      <c r="E8" s="1738" t="s">
        <v>163</v>
      </c>
      <c r="F8" s="1738"/>
      <c r="G8" s="1738" t="s">
        <v>164</v>
      </c>
      <c r="H8" s="1738"/>
      <c r="I8" s="424"/>
    </row>
    <row r="9" spans="1:9" ht="65.25" customHeight="1">
      <c r="A9" s="1774" t="s">
        <v>137</v>
      </c>
      <c r="B9" s="1774"/>
      <c r="C9" s="1774"/>
      <c r="D9" s="373" t="s">
        <v>136</v>
      </c>
      <c r="E9" s="1775" t="s">
        <v>36</v>
      </c>
      <c r="F9" s="1775"/>
      <c r="G9" s="1740" t="s">
        <v>167</v>
      </c>
      <c r="H9" s="1740"/>
      <c r="I9" s="424"/>
    </row>
    <row r="10" spans="1:9">
      <c r="A10" s="1791" t="s">
        <v>168</v>
      </c>
      <c r="B10" s="1792"/>
      <c r="C10" s="1737" t="s">
        <v>169</v>
      </c>
      <c r="D10" s="1766" t="s">
        <v>36</v>
      </c>
      <c r="E10" s="1743" t="s">
        <v>170</v>
      </c>
      <c r="F10" s="1771" t="s">
        <v>221</v>
      </c>
      <c r="G10" s="1771"/>
      <c r="H10" s="1738" t="s">
        <v>172</v>
      </c>
      <c r="I10" s="424"/>
    </row>
    <row r="11" spans="1:9">
      <c r="A11" s="1793"/>
      <c r="B11" s="1794"/>
      <c r="C11" s="1737"/>
      <c r="D11" s="1766"/>
      <c r="E11" s="1743"/>
      <c r="F11" s="372" t="s">
        <v>173</v>
      </c>
      <c r="G11" s="372" t="s">
        <v>174</v>
      </c>
      <c r="H11" s="1738"/>
      <c r="I11" s="424"/>
    </row>
    <row r="12" spans="1:9" s="369" customFormat="1" ht="33.950000000000003" customHeight="1">
      <c r="A12" s="375" t="s">
        <v>269</v>
      </c>
      <c r="B12" s="375"/>
      <c r="C12" s="376" t="s">
        <v>270</v>
      </c>
      <c r="D12" s="377" t="s">
        <v>177</v>
      </c>
      <c r="E12" s="378">
        <v>2</v>
      </c>
      <c r="F12" s="377">
        <f>19.71/1.1615</f>
        <v>16.969436074042189</v>
      </c>
      <c r="G12" s="377">
        <f>ROUND(F12*E12,2)</f>
        <v>33.94</v>
      </c>
      <c r="H12" s="377"/>
      <c r="I12" s="425"/>
    </row>
    <row r="13" spans="1:9" s="369" customFormat="1" ht="24.2" customHeight="1">
      <c r="A13" s="375" t="s">
        <v>271</v>
      </c>
      <c r="B13" s="375"/>
      <c r="C13" s="376" t="s">
        <v>272</v>
      </c>
      <c r="D13" s="377" t="s">
        <v>177</v>
      </c>
      <c r="E13" s="378">
        <v>2</v>
      </c>
      <c r="F13" s="377">
        <f>24.36/1.1615</f>
        <v>20.97287989668532</v>
      </c>
      <c r="G13" s="377">
        <f>ROUND(F13*E13,2)</f>
        <v>41.95</v>
      </c>
      <c r="H13" s="377"/>
      <c r="I13" s="425"/>
    </row>
    <row r="14" spans="1:9">
      <c r="A14" s="379" t="s">
        <v>172</v>
      </c>
      <c r="B14" s="379"/>
      <c r="C14" s="1742"/>
      <c r="D14" s="1742"/>
      <c r="E14" s="1742"/>
      <c r="F14" s="1742"/>
      <c r="G14" s="1742"/>
      <c r="H14" s="372">
        <f>ROUND(G12+G13,2)</f>
        <v>75.89</v>
      </c>
      <c r="I14" s="424"/>
    </row>
    <row r="15" spans="1:9">
      <c r="A15" s="1791" t="s">
        <v>180</v>
      </c>
      <c r="B15" s="1792"/>
      <c r="C15" s="1737" t="s">
        <v>169</v>
      </c>
      <c r="D15" s="1766" t="s">
        <v>36</v>
      </c>
      <c r="E15" s="1743" t="s">
        <v>170</v>
      </c>
      <c r="F15" s="1738" t="s">
        <v>171</v>
      </c>
      <c r="G15" s="1738"/>
      <c r="H15" s="1738" t="s">
        <v>181</v>
      </c>
      <c r="I15" s="424"/>
    </row>
    <row r="16" spans="1:9">
      <c r="A16" s="1793"/>
      <c r="B16" s="1794"/>
      <c r="C16" s="1737"/>
      <c r="D16" s="1766"/>
      <c r="E16" s="1743"/>
      <c r="F16" s="372" t="s">
        <v>173</v>
      </c>
      <c r="G16" s="372" t="s">
        <v>174</v>
      </c>
      <c r="H16" s="1738"/>
      <c r="I16" s="424"/>
    </row>
    <row r="17" spans="1:9" s="369" customFormat="1" ht="76.5">
      <c r="A17" s="380" t="s">
        <v>273</v>
      </c>
      <c r="B17" s="380"/>
      <c r="C17" s="1785" t="s">
        <v>222</v>
      </c>
      <c r="D17" s="1785"/>
      <c r="E17" s="381" t="s">
        <v>274</v>
      </c>
      <c r="F17" s="377">
        <f>I40</f>
        <v>3772.2707178335322</v>
      </c>
      <c r="G17" s="377">
        <f>F17</f>
        <v>3772.2707178335322</v>
      </c>
      <c r="H17" s="382"/>
      <c r="I17" s="425"/>
    </row>
    <row r="18" spans="1:9">
      <c r="A18" s="383"/>
      <c r="B18" s="383"/>
      <c r="C18" s="384"/>
      <c r="D18" s="385"/>
      <c r="E18" s="386"/>
      <c r="F18" s="387"/>
      <c r="G18" s="387"/>
      <c r="H18" s="387"/>
      <c r="I18" s="424"/>
    </row>
    <row r="19" spans="1:9">
      <c r="A19" s="379" t="s">
        <v>181</v>
      </c>
      <c r="B19" s="379"/>
      <c r="C19" s="1742"/>
      <c r="D19" s="1742"/>
      <c r="E19" s="1742"/>
      <c r="F19" s="1742"/>
      <c r="G19" s="1742"/>
      <c r="H19" s="372">
        <f>G17</f>
        <v>3772.2707178335322</v>
      </c>
      <c r="I19" s="424"/>
    </row>
    <row r="20" spans="1:9">
      <c r="A20" s="1791" t="s">
        <v>275</v>
      </c>
      <c r="B20" s="1792"/>
      <c r="C20" s="1737" t="s">
        <v>169</v>
      </c>
      <c r="D20" s="1766" t="s">
        <v>36</v>
      </c>
      <c r="E20" s="1743" t="s">
        <v>170</v>
      </c>
      <c r="F20" s="1771" t="s">
        <v>221</v>
      </c>
      <c r="G20" s="1771"/>
      <c r="H20" s="1738" t="s">
        <v>191</v>
      </c>
      <c r="I20" s="424"/>
    </row>
    <row r="21" spans="1:9">
      <c r="A21" s="1793"/>
      <c r="B21" s="1794"/>
      <c r="C21" s="1737"/>
      <c r="D21" s="1766"/>
      <c r="E21" s="1743"/>
      <c r="F21" s="372" t="s">
        <v>173</v>
      </c>
      <c r="G21" s="372" t="s">
        <v>174</v>
      </c>
      <c r="H21" s="1738"/>
      <c r="I21" s="424"/>
    </row>
    <row r="22" spans="1:9" s="369" customFormat="1" ht="47.25" customHeight="1">
      <c r="A22" s="380" t="s">
        <v>276</v>
      </c>
      <c r="B22" s="380"/>
      <c r="C22" s="376" t="s">
        <v>277</v>
      </c>
      <c r="D22" s="388" t="s">
        <v>267</v>
      </c>
      <c r="E22" s="389">
        <v>6.4000000000000001E-2</v>
      </c>
      <c r="F22" s="390">
        <v>501.74</v>
      </c>
      <c r="G22" s="390">
        <f>F22*E22</f>
        <v>32.111360000000005</v>
      </c>
      <c r="H22" s="391"/>
      <c r="I22" s="425"/>
    </row>
    <row r="23" spans="1:9" s="369" customFormat="1" ht="29.85" customHeight="1">
      <c r="A23" s="380" t="s">
        <v>278</v>
      </c>
      <c r="B23" s="380"/>
      <c r="C23" s="376" t="s">
        <v>279</v>
      </c>
      <c r="D23" s="392" t="s">
        <v>267</v>
      </c>
      <c r="E23" s="381">
        <v>0.25130000000000002</v>
      </c>
      <c r="F23" s="377">
        <f>I50</f>
        <v>2.3561119678750764</v>
      </c>
      <c r="G23" s="377">
        <f>ROUND(E23*F23,2)</f>
        <v>0.59</v>
      </c>
      <c r="H23" s="382"/>
      <c r="I23" s="425"/>
    </row>
    <row r="24" spans="1:9" s="369" customFormat="1" ht="33.200000000000003" customHeight="1">
      <c r="A24" s="380" t="s">
        <v>280</v>
      </c>
      <c r="B24" s="380"/>
      <c r="C24" s="376" t="s">
        <v>281</v>
      </c>
      <c r="D24" s="392" t="s">
        <v>267</v>
      </c>
      <c r="E24" s="381">
        <v>0.1502</v>
      </c>
      <c r="F24" s="377">
        <v>39.57</v>
      </c>
      <c r="G24" s="377">
        <f>ROUND(E24*F24,2)</f>
        <v>5.94</v>
      </c>
      <c r="H24" s="382"/>
      <c r="I24" s="425"/>
    </row>
    <row r="25" spans="1:9" s="369" customFormat="1" ht="63.75">
      <c r="A25" s="380" t="s">
        <v>282</v>
      </c>
      <c r="B25" s="380"/>
      <c r="C25" s="376" t="s">
        <v>283</v>
      </c>
      <c r="D25" s="392" t="s">
        <v>267</v>
      </c>
      <c r="E25" s="378">
        <v>6.2799999999999995E-2</v>
      </c>
      <c r="F25" s="377">
        <f>51.77</f>
        <v>51.77</v>
      </c>
      <c r="G25" s="377">
        <f>F25*E25</f>
        <v>3.2511559999999999</v>
      </c>
      <c r="H25" s="377"/>
      <c r="I25" s="425"/>
    </row>
    <row r="26" spans="1:9">
      <c r="A26" s="393"/>
      <c r="B26" s="393"/>
      <c r="C26" s="394"/>
      <c r="D26" s="386"/>
      <c r="E26" s="386"/>
      <c r="F26" s="386"/>
      <c r="G26" s="386"/>
      <c r="H26" s="387"/>
      <c r="I26" s="424"/>
    </row>
    <row r="27" spans="1:9">
      <c r="A27" s="379" t="s">
        <v>191</v>
      </c>
      <c r="B27" s="379"/>
      <c r="C27" s="1742"/>
      <c r="D27" s="1742"/>
      <c r="E27" s="1742"/>
      <c r="F27" s="1742"/>
      <c r="G27" s="1742"/>
      <c r="H27" s="372">
        <f>SUM(G22:G25)</f>
        <v>41.892516000000008</v>
      </c>
      <c r="I27" s="424"/>
    </row>
    <row r="28" spans="1:9">
      <c r="A28" s="1747" t="s">
        <v>193</v>
      </c>
      <c r="B28" s="1747"/>
      <c r="C28" s="1747"/>
      <c r="D28" s="1747"/>
      <c r="E28" s="374" t="s">
        <v>194</v>
      </c>
      <c r="F28" s="372" t="s">
        <v>195</v>
      </c>
      <c r="G28" s="372" t="s">
        <v>21</v>
      </c>
      <c r="H28" s="395"/>
      <c r="I28" s="424"/>
    </row>
    <row r="29" spans="1:9">
      <c r="A29" s="1746" t="s">
        <v>196</v>
      </c>
      <c r="B29" s="1746"/>
      <c r="C29" s="1746"/>
      <c r="D29" s="1746"/>
      <c r="E29" s="396"/>
      <c r="F29" s="387">
        <f>ROUND(H14,2)</f>
        <v>75.89</v>
      </c>
      <c r="G29" s="1769"/>
      <c r="H29" s="1769"/>
      <c r="I29" s="424"/>
    </row>
    <row r="30" spans="1:9">
      <c r="A30" s="1746" t="s">
        <v>197</v>
      </c>
      <c r="B30" s="1746"/>
      <c r="C30" s="1746"/>
      <c r="D30" s="1746"/>
      <c r="E30" s="397">
        <v>1.5727</v>
      </c>
      <c r="F30" s="387">
        <f>(F29*E30)</f>
        <v>119.352203</v>
      </c>
      <c r="G30" s="1769"/>
      <c r="H30" s="1769"/>
      <c r="I30" s="424"/>
    </row>
    <row r="31" spans="1:9">
      <c r="A31" s="1747" t="s">
        <v>198</v>
      </c>
      <c r="B31" s="1747"/>
      <c r="C31" s="1747"/>
      <c r="D31" s="1747"/>
      <c r="E31" s="1762"/>
      <c r="F31" s="372">
        <f>SUM(F29:F30)</f>
        <v>195.24220300000002</v>
      </c>
      <c r="G31" s="372">
        <f>ROUND(F31*E36,2)</f>
        <v>41</v>
      </c>
      <c r="H31" s="372">
        <f>ROUND(F31+G31,2)</f>
        <v>236.24</v>
      </c>
      <c r="I31" s="424"/>
    </row>
    <row r="32" spans="1:9">
      <c r="A32" s="1746" t="s">
        <v>199</v>
      </c>
      <c r="B32" s="1746"/>
      <c r="C32" s="1746"/>
      <c r="D32" s="1746"/>
      <c r="E32" s="1762"/>
      <c r="F32" s="387">
        <f>ROUND(H19,2)</f>
        <v>3772.27</v>
      </c>
      <c r="G32" s="1769"/>
      <c r="H32" s="1769"/>
      <c r="I32" s="424"/>
    </row>
    <row r="33" spans="1:9">
      <c r="A33" s="1746" t="s">
        <v>284</v>
      </c>
      <c r="B33" s="1746"/>
      <c r="C33" s="1746"/>
      <c r="D33" s="1746"/>
      <c r="E33" s="1762"/>
      <c r="F33" s="387">
        <f>H27</f>
        <v>41.892516000000008</v>
      </c>
      <c r="G33" s="1769"/>
      <c r="H33" s="1769"/>
      <c r="I33" s="424"/>
    </row>
    <row r="34" spans="1:9">
      <c r="A34" s="1747" t="s">
        <v>201</v>
      </c>
      <c r="B34" s="1747"/>
      <c r="C34" s="1747"/>
      <c r="D34" s="1747"/>
      <c r="E34" s="1762"/>
      <c r="F34" s="372">
        <f>SUM(F32:F33)</f>
        <v>3814.1625159999999</v>
      </c>
      <c r="G34" s="372">
        <f>ROUND(F34*E36,2)</f>
        <v>800.97</v>
      </c>
      <c r="H34" s="372">
        <f>ROUND(F34+G34,2)</f>
        <v>4615.13</v>
      </c>
      <c r="I34" s="424"/>
    </row>
    <row r="35" spans="1:9">
      <c r="A35" s="1747" t="s">
        <v>202</v>
      </c>
      <c r="B35" s="1747"/>
      <c r="C35" s="1747"/>
      <c r="D35" s="1747"/>
      <c r="E35" s="1762"/>
      <c r="F35" s="372">
        <f>ROUND(F34+F31,2)</f>
        <v>4009.4</v>
      </c>
      <c r="G35" s="1769"/>
      <c r="H35" s="1769"/>
      <c r="I35" s="424"/>
    </row>
    <row r="36" spans="1:9">
      <c r="A36" s="1747" t="s">
        <v>203</v>
      </c>
      <c r="B36" s="1747"/>
      <c r="C36" s="1747"/>
      <c r="D36" s="1747"/>
      <c r="E36" s="397">
        <v>0.21</v>
      </c>
      <c r="F36" s="372"/>
      <c r="G36" s="1769"/>
      <c r="H36" s="1769"/>
      <c r="I36" s="424"/>
    </row>
    <row r="37" spans="1:9">
      <c r="A37" s="1758" t="s">
        <v>204</v>
      </c>
      <c r="B37" s="1758"/>
      <c r="C37" s="1758"/>
      <c r="D37" s="1758"/>
      <c r="E37" s="1758"/>
      <c r="F37" s="1758"/>
      <c r="G37" s="1758"/>
      <c r="H37" s="400">
        <f>SUM(H34+H31)</f>
        <v>4851.37</v>
      </c>
      <c r="I37" s="424"/>
    </row>
    <row r="38" spans="1:9">
      <c r="A38" s="399"/>
      <c r="B38" s="399"/>
      <c r="C38" s="399"/>
      <c r="D38" s="399"/>
      <c r="E38" s="399"/>
      <c r="F38" s="399"/>
      <c r="G38" s="399"/>
      <c r="H38" s="401"/>
      <c r="I38" s="424"/>
    </row>
    <row r="39" spans="1:9" ht="24">
      <c r="A39" s="402" t="s">
        <v>285</v>
      </c>
      <c r="B39" s="403" t="s">
        <v>286</v>
      </c>
      <c r="C39" s="403" t="s">
        <v>287</v>
      </c>
      <c r="D39" s="404" t="s">
        <v>288</v>
      </c>
      <c r="E39" s="405"/>
      <c r="F39" s="405"/>
      <c r="G39" s="406" t="s">
        <v>289</v>
      </c>
      <c r="H39" s="405" t="s">
        <v>290</v>
      </c>
      <c r="I39" s="405" t="s">
        <v>291</v>
      </c>
    </row>
    <row r="40" spans="1:9">
      <c r="A40" s="407" t="s">
        <v>292</v>
      </c>
      <c r="B40" s="408">
        <v>1878.53</v>
      </c>
      <c r="C40" s="408">
        <f>B40</f>
        <v>1878.53</v>
      </c>
      <c r="D40" s="408">
        <f>C40*2</f>
        <v>3757.06</v>
      </c>
      <c r="E40" s="408"/>
      <c r="F40" s="408"/>
      <c r="G40" s="1795">
        <v>775.22500000000002</v>
      </c>
      <c r="H40" s="1797">
        <v>907.899</v>
      </c>
      <c r="I40" s="1786">
        <f>D44*(H40/G40)</f>
        <v>3772.2707178335322</v>
      </c>
    </row>
    <row r="41" spans="1:9">
      <c r="A41" s="407" t="s">
        <v>293</v>
      </c>
      <c r="B41" s="408">
        <f>2369.52/2</f>
        <v>1184.76</v>
      </c>
      <c r="C41" s="408">
        <f>B41</f>
        <v>1184.76</v>
      </c>
      <c r="D41" s="1786">
        <f>(B41*2)+C42</f>
        <v>2684.9749999999999</v>
      </c>
      <c r="E41" s="409"/>
      <c r="F41" s="409"/>
      <c r="G41" s="1795"/>
      <c r="H41" s="1797"/>
      <c r="I41" s="1786"/>
    </row>
    <row r="42" spans="1:9">
      <c r="A42" s="407" t="s">
        <v>294</v>
      </c>
      <c r="B42" s="408">
        <v>289</v>
      </c>
      <c r="C42" s="1786">
        <f>AVERAGE(B42:B43)</f>
        <v>315.45500000000004</v>
      </c>
      <c r="D42" s="1786"/>
      <c r="E42" s="409"/>
      <c r="F42" s="409"/>
      <c r="G42" s="1795"/>
      <c r="H42" s="1797"/>
      <c r="I42" s="1786"/>
    </row>
    <row r="43" spans="1:9">
      <c r="A43" s="407" t="s">
        <v>295</v>
      </c>
      <c r="B43" s="408">
        <v>341.91</v>
      </c>
      <c r="C43" s="1786"/>
      <c r="D43" s="1786"/>
      <c r="E43" s="409"/>
      <c r="F43" s="409"/>
      <c r="G43" s="1795"/>
      <c r="H43" s="1797"/>
      <c r="I43" s="1786"/>
    </row>
    <row r="44" spans="1:9" ht="27.6" customHeight="1">
      <c r="A44" s="410" t="s">
        <v>227</v>
      </c>
      <c r="B44" s="411"/>
      <c r="C44" s="411"/>
      <c r="D44" s="412">
        <f>AVERAGE(D40:D41)</f>
        <v>3221.0174999999999</v>
      </c>
      <c r="E44" s="413"/>
      <c r="F44" s="413"/>
      <c r="G44" s="1796"/>
      <c r="H44" s="1798"/>
      <c r="I44" s="1790"/>
    </row>
    <row r="45" spans="1:9">
      <c r="A45" s="414"/>
      <c r="B45" s="415"/>
      <c r="C45" s="416"/>
      <c r="D45" s="416"/>
      <c r="E45" s="416"/>
      <c r="F45" s="416"/>
      <c r="G45" s="416"/>
      <c r="H45" s="416"/>
      <c r="I45" s="416"/>
    </row>
    <row r="46" spans="1:9">
      <c r="A46" s="417" t="s">
        <v>296</v>
      </c>
      <c r="B46" s="417"/>
      <c r="C46" s="417"/>
      <c r="D46" s="417"/>
      <c r="E46" s="417"/>
      <c r="F46" s="417"/>
      <c r="G46" s="417"/>
      <c r="H46" s="417"/>
      <c r="I46" s="417"/>
    </row>
    <row r="47" spans="1:9">
      <c r="A47" s="288" t="s">
        <v>297</v>
      </c>
      <c r="B47" s="58"/>
      <c r="C47" s="58"/>
      <c r="D47" s="58"/>
      <c r="E47" s="58"/>
      <c r="F47" s="58"/>
      <c r="G47" s="58"/>
      <c r="H47" s="58"/>
      <c r="I47" s="289"/>
    </row>
    <row r="48" spans="1:9">
      <c r="A48" s="1649" t="s">
        <v>206</v>
      </c>
      <c r="B48" s="1649" t="s">
        <v>207</v>
      </c>
      <c r="C48" s="1640" t="s">
        <v>208</v>
      </c>
      <c r="D48" s="1640" t="s">
        <v>163</v>
      </c>
      <c r="E48" s="1772" t="s">
        <v>209</v>
      </c>
      <c r="F48" s="1787"/>
      <c r="G48" s="1715"/>
      <c r="H48" s="1640" t="s">
        <v>210</v>
      </c>
      <c r="I48" s="1640" t="s">
        <v>211</v>
      </c>
    </row>
    <row r="49" spans="1:9">
      <c r="A49" s="1650"/>
      <c r="B49" s="1650"/>
      <c r="C49" s="1641"/>
      <c r="D49" s="1641"/>
      <c r="E49" s="1788" t="s">
        <v>249</v>
      </c>
      <c r="F49" s="1789"/>
      <c r="G49" s="419" t="s">
        <v>167</v>
      </c>
      <c r="H49" s="1641"/>
      <c r="I49" s="1641"/>
    </row>
    <row r="50" spans="1:9" ht="25.5">
      <c r="A50" s="8" t="s">
        <v>298</v>
      </c>
      <c r="B50" s="420" t="s">
        <v>279</v>
      </c>
      <c r="C50" s="420">
        <v>2.09</v>
      </c>
      <c r="D50" s="15" t="s">
        <v>252</v>
      </c>
      <c r="E50" s="1783">
        <v>805.35599999999999</v>
      </c>
      <c r="F50" s="1784"/>
      <c r="G50" s="421">
        <v>907.899</v>
      </c>
      <c r="H50" s="422">
        <f>G50/E50</f>
        <v>1.1273263004186969</v>
      </c>
      <c r="I50" s="426">
        <f>C50*H50</f>
        <v>2.3561119678750764</v>
      </c>
    </row>
  </sheetData>
  <mergeCells count="63">
    <mergeCell ref="H48:H49"/>
    <mergeCell ref="I40:I44"/>
    <mergeCell ref="I48:I49"/>
    <mergeCell ref="A10:B11"/>
    <mergeCell ref="G32:H33"/>
    <mergeCell ref="A15:B16"/>
    <mergeCell ref="A20:B21"/>
    <mergeCell ref="G35:H36"/>
    <mergeCell ref="G29:H30"/>
    <mergeCell ref="G40:G44"/>
    <mergeCell ref="H10:H11"/>
    <mergeCell ref="H15:H16"/>
    <mergeCell ref="H20:H21"/>
    <mergeCell ref="H40:H44"/>
    <mergeCell ref="C42:C43"/>
    <mergeCell ref="C48:C49"/>
    <mergeCell ref="E48:G48"/>
    <mergeCell ref="E49:F49"/>
    <mergeCell ref="A28:D28"/>
    <mergeCell ref="A29:D29"/>
    <mergeCell ref="A30:D30"/>
    <mergeCell ref="A31:D31"/>
    <mergeCell ref="A32:D32"/>
    <mergeCell ref="A33:D33"/>
    <mergeCell ref="A34:D34"/>
    <mergeCell ref="A35:D35"/>
    <mergeCell ref="A36:D36"/>
    <mergeCell ref="A37:G37"/>
    <mergeCell ref="E31:E35"/>
    <mergeCell ref="E50:F50"/>
    <mergeCell ref="A48:A49"/>
    <mergeCell ref="B48:B49"/>
    <mergeCell ref="F15:G15"/>
    <mergeCell ref="C17:D17"/>
    <mergeCell ref="C19:G19"/>
    <mergeCell ref="F20:G20"/>
    <mergeCell ref="C27:G27"/>
    <mergeCell ref="C15:C16"/>
    <mergeCell ref="C20:C21"/>
    <mergeCell ref="E15:E16"/>
    <mergeCell ref="E20:E21"/>
    <mergeCell ref="D15:D16"/>
    <mergeCell ref="D20:D21"/>
    <mergeCell ref="D41:D43"/>
    <mergeCell ref="D48:D49"/>
    <mergeCell ref="A9:C9"/>
    <mergeCell ref="E9:F9"/>
    <mergeCell ref="G9:H9"/>
    <mergeCell ref="F10:G10"/>
    <mergeCell ref="C14:G14"/>
    <mergeCell ref="C10:C11"/>
    <mergeCell ref="E10:E11"/>
    <mergeCell ref="D10:D11"/>
    <mergeCell ref="A6:H6"/>
    <mergeCell ref="A7:H7"/>
    <mergeCell ref="A8:C8"/>
    <mergeCell ref="E8:F8"/>
    <mergeCell ref="G8:H8"/>
    <mergeCell ref="A1:H1"/>
    <mergeCell ref="A2:H2"/>
    <mergeCell ref="A3:H3"/>
    <mergeCell ref="A4:H4"/>
    <mergeCell ref="A5:H5"/>
  </mergeCells>
  <pageMargins left="0.75138888888888899" right="0.75138888888888899" top="1" bottom="1" header="0.51180555555555596" footer="0.51180555555555596"/>
  <pageSetup paperSize="9" scale="5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16274"/>
  <sheetViews>
    <sheetView view="pageBreakPreview" zoomScale="115" zoomScaleNormal="100" zoomScaleSheetLayoutView="115" workbookViewId="0">
      <selection activeCell="G18" sqref="G18"/>
    </sheetView>
  </sheetViews>
  <sheetFormatPr defaultColWidth="9.140625" defaultRowHeight="15.75"/>
  <cols>
    <col min="1" max="1" width="8.28515625" style="244" customWidth="1"/>
    <col min="2" max="2" width="10.85546875" style="245" customWidth="1"/>
    <col min="3" max="3" width="11.28515625" style="244" customWidth="1"/>
    <col min="4" max="4" width="93.28515625" style="246" customWidth="1"/>
    <col min="5" max="5" width="8.28515625" style="247" customWidth="1"/>
    <col min="6" max="6" width="12.28515625" style="248" customWidth="1"/>
    <col min="7" max="7" width="15.7109375" style="249" customWidth="1"/>
    <col min="8" max="8" width="22.140625" style="249" customWidth="1"/>
  </cols>
  <sheetData>
    <row r="1" spans="1:8" ht="33.75" customHeight="1">
      <c r="A1" s="1596" t="s">
        <v>25</v>
      </c>
      <c r="B1" s="1596"/>
      <c r="C1" s="1596"/>
      <c r="D1" s="251" t="s">
        <v>2</v>
      </c>
      <c r="E1" s="1799" t="s">
        <v>299</v>
      </c>
      <c r="F1" s="1800"/>
      <c r="G1" s="1801"/>
      <c r="H1" s="1802"/>
    </row>
    <row r="2" spans="1:8">
      <c r="A2" s="1596"/>
      <c r="B2" s="1596"/>
      <c r="C2" s="1596"/>
      <c r="D2" s="1808" t="s">
        <v>29</v>
      </c>
      <c r="E2" s="252" t="s">
        <v>149</v>
      </c>
      <c r="F2" s="253">
        <v>0.21</v>
      </c>
      <c r="G2" s="1810" t="s">
        <v>28</v>
      </c>
      <c r="H2" s="1811"/>
    </row>
    <row r="3" spans="1:8">
      <c r="A3" s="1596"/>
      <c r="B3" s="1596"/>
      <c r="C3" s="1596"/>
      <c r="D3" s="1809"/>
      <c r="E3" s="252" t="s">
        <v>150</v>
      </c>
      <c r="F3" s="254">
        <v>1.1615</v>
      </c>
      <c r="G3" s="1812"/>
      <c r="H3" s="1813"/>
    </row>
    <row r="4" spans="1:8">
      <c r="A4" s="1596"/>
      <c r="B4" s="1596"/>
      <c r="C4" s="1596"/>
      <c r="D4" s="251" t="s">
        <v>30</v>
      </c>
      <c r="E4" s="1803" t="s">
        <v>300</v>
      </c>
      <c r="F4" s="1804"/>
      <c r="G4" s="1805"/>
      <c r="H4" s="1806"/>
    </row>
    <row r="5" spans="1:8" ht="15">
      <c r="A5" s="1613" t="s">
        <v>32</v>
      </c>
      <c r="B5" s="1609" t="s">
        <v>33</v>
      </c>
      <c r="C5" s="1613" t="s">
        <v>34</v>
      </c>
      <c r="D5" s="1609" t="s">
        <v>35</v>
      </c>
      <c r="E5" s="1608" t="s">
        <v>36</v>
      </c>
      <c r="F5" s="1610" t="s">
        <v>37</v>
      </c>
      <c r="G5" s="1807" t="s">
        <v>38</v>
      </c>
      <c r="H5" s="1807"/>
    </row>
    <row r="6" spans="1:8" ht="15">
      <c r="A6" s="1613"/>
      <c r="B6" s="1609"/>
      <c r="C6" s="1613"/>
      <c r="D6" s="1609"/>
      <c r="E6" s="1609"/>
      <c r="F6" s="1610"/>
      <c r="G6" s="255" t="s">
        <v>39</v>
      </c>
      <c r="H6" s="263" t="s">
        <v>40</v>
      </c>
    </row>
    <row r="7" spans="1:8" ht="15">
      <c r="A7" s="320" t="s">
        <v>75</v>
      </c>
      <c r="B7" s="1614"/>
      <c r="C7" s="1614"/>
      <c r="D7" s="322" t="s">
        <v>76</v>
      </c>
      <c r="E7" s="321"/>
      <c r="F7" s="322"/>
      <c r="G7" s="323"/>
      <c r="H7" s="324" t="e">
        <f>SUM(H8:H15)</f>
        <v>#REF!</v>
      </c>
    </row>
    <row r="8" spans="1:8" ht="15">
      <c r="A8" s="256" t="s">
        <v>77</v>
      </c>
      <c r="B8" s="265" t="s">
        <v>78</v>
      </c>
      <c r="C8" s="256" t="s">
        <v>79</v>
      </c>
      <c r="D8" s="234" t="s">
        <v>80</v>
      </c>
      <c r="E8" s="262" t="s">
        <v>52</v>
      </c>
      <c r="F8" s="260">
        <v>1421</v>
      </c>
      <c r="G8" s="261">
        <f>14.4*(907.899/529.029)*(1+F2)</f>
        <v>29.902391316922138</v>
      </c>
      <c r="H8" s="264">
        <f>TRUNC(F8*G8,2)</f>
        <v>42491.29</v>
      </c>
    </row>
    <row r="9" spans="1:8" ht="15">
      <c r="A9" s="329" t="s">
        <v>81</v>
      </c>
      <c r="B9" s="265" t="s">
        <v>78</v>
      </c>
      <c r="C9" s="256" t="s">
        <v>82</v>
      </c>
      <c r="D9" s="234" t="s">
        <v>83</v>
      </c>
      <c r="E9" s="262" t="s">
        <v>52</v>
      </c>
      <c r="F9" s="362">
        <v>1421</v>
      </c>
      <c r="G9" s="259">
        <f>1.14*(907.899/529.029)*(1+F2)</f>
        <v>2.3672726459230025</v>
      </c>
      <c r="H9" s="264">
        <f t="shared" ref="H9:H17" si="0">TRUNC(F9*G9,2)</f>
        <v>3363.89</v>
      </c>
    </row>
    <row r="10" spans="1:8" ht="15">
      <c r="A10" s="329" t="s">
        <v>84</v>
      </c>
      <c r="B10" s="265" t="s">
        <v>152</v>
      </c>
      <c r="C10" s="256" t="s">
        <v>85</v>
      </c>
      <c r="D10" s="234" t="s">
        <v>86</v>
      </c>
      <c r="E10" s="262" t="s">
        <v>68</v>
      </c>
      <c r="F10" s="362">
        <v>71.05</v>
      </c>
      <c r="G10" s="259">
        <f>145.03*(1+F2)</f>
        <v>175.4863</v>
      </c>
      <c r="H10" s="264">
        <f t="shared" si="0"/>
        <v>12468.3</v>
      </c>
    </row>
    <row r="11" spans="1:8" ht="15">
      <c r="A11" s="329" t="s">
        <v>87</v>
      </c>
      <c r="B11" s="265" t="s">
        <v>44</v>
      </c>
      <c r="C11" s="256" t="s">
        <v>88</v>
      </c>
      <c r="D11" s="333" t="s">
        <v>89</v>
      </c>
      <c r="E11" s="325" t="s">
        <v>68</v>
      </c>
      <c r="F11" s="336">
        <v>71.05</v>
      </c>
      <c r="G11" s="327">
        <f>'C2325'!AE34</f>
        <v>117.07</v>
      </c>
      <c r="H11" s="264">
        <f t="shared" si="0"/>
        <v>8317.82</v>
      </c>
    </row>
    <row r="12" spans="1:8" ht="28.5">
      <c r="A12" s="329" t="s">
        <v>90</v>
      </c>
      <c r="B12" s="265" t="s">
        <v>44</v>
      </c>
      <c r="C12" s="256" t="s">
        <v>153</v>
      </c>
      <c r="D12" s="333" t="s">
        <v>154</v>
      </c>
      <c r="E12" s="325" t="s">
        <v>155</v>
      </c>
      <c r="F12" s="336">
        <v>33</v>
      </c>
      <c r="G12" s="327">
        <f>'C2119 - T100'!G39</f>
        <v>55.4</v>
      </c>
      <c r="H12" s="264">
        <f t="shared" si="0"/>
        <v>1828.2</v>
      </c>
    </row>
    <row r="13" spans="1:8" ht="15">
      <c r="A13" s="329" t="s">
        <v>93</v>
      </c>
      <c r="B13" s="265" t="s">
        <v>44</v>
      </c>
      <c r="C13" s="256" t="s">
        <v>156</v>
      </c>
      <c r="D13" s="333" t="s">
        <v>157</v>
      </c>
      <c r="E13" s="325" t="s">
        <v>155</v>
      </c>
      <c r="F13" s="336">
        <v>9</v>
      </c>
      <c r="G13" s="327">
        <f>'C2119'!G39</f>
        <v>93.47</v>
      </c>
      <c r="H13" s="264">
        <f t="shared" si="0"/>
        <v>841.23</v>
      </c>
    </row>
    <row r="14" spans="1:8" ht="15">
      <c r="A14" s="329" t="s">
        <v>301</v>
      </c>
      <c r="B14" s="265" t="s">
        <v>78</v>
      </c>
      <c r="C14" s="256" t="s">
        <v>91</v>
      </c>
      <c r="D14" s="234" t="s">
        <v>92</v>
      </c>
      <c r="E14" s="262" t="s">
        <v>68</v>
      </c>
      <c r="F14" s="362">
        <v>28.42</v>
      </c>
      <c r="G14" s="259">
        <f>56.27*(907.899/529.029)*(1+F2)</f>
        <v>116.84774718077838</v>
      </c>
      <c r="H14" s="264">
        <f t="shared" si="0"/>
        <v>3320.81</v>
      </c>
    </row>
    <row r="15" spans="1:8" ht="28.5">
      <c r="A15" s="329" t="s">
        <v>302</v>
      </c>
      <c r="B15" s="265" t="s">
        <v>44</v>
      </c>
      <c r="C15" s="256" t="s">
        <v>94</v>
      </c>
      <c r="D15" s="234" t="s">
        <v>158</v>
      </c>
      <c r="E15" s="262" t="s">
        <v>52</v>
      </c>
      <c r="F15" s="362" t="e">
        <f>#REF!</f>
        <v>#REF!</v>
      </c>
      <c r="G15" s="259">
        <f>'C1343'!G36</f>
        <v>153.98999999999998</v>
      </c>
      <c r="H15" s="264" t="e">
        <f t="shared" si="0"/>
        <v>#REF!</v>
      </c>
    </row>
    <row r="16" spans="1:8" ht="15">
      <c r="A16" s="338" t="s">
        <v>96</v>
      </c>
      <c r="B16" s="1611"/>
      <c r="C16" s="1611"/>
      <c r="D16" s="339" t="s">
        <v>97</v>
      </c>
      <c r="E16" s="340"/>
      <c r="F16" s="339"/>
      <c r="G16" s="341"/>
      <c r="H16" s="342" t="e">
        <f>SUM(H17:H18)</f>
        <v>#REF!</v>
      </c>
    </row>
    <row r="17" spans="1:8" ht="15">
      <c r="A17" s="256" t="s">
        <v>98</v>
      </c>
      <c r="B17" s="265" t="s">
        <v>78</v>
      </c>
      <c r="C17" s="330" t="s">
        <v>82</v>
      </c>
      <c r="D17" s="258" t="s">
        <v>83</v>
      </c>
      <c r="E17" s="262" t="s">
        <v>52</v>
      </c>
      <c r="F17" s="257" t="e">
        <f>#REF!</f>
        <v>#REF!</v>
      </c>
      <c r="G17" s="259">
        <f>1.14*(907.899/529.029)*(1+F2)</f>
        <v>2.3672726459230025</v>
      </c>
      <c r="H17" s="264" t="e">
        <f t="shared" si="0"/>
        <v>#REF!</v>
      </c>
    </row>
    <row r="18" spans="1:8" ht="15">
      <c r="A18" s="256" t="s">
        <v>99</v>
      </c>
      <c r="B18" s="265" t="s">
        <v>152</v>
      </c>
      <c r="C18" s="330" t="s">
        <v>100</v>
      </c>
      <c r="D18" s="258" t="s">
        <v>101</v>
      </c>
      <c r="E18" s="262" t="s">
        <v>52</v>
      </c>
      <c r="F18" s="257" t="e">
        <f>#REF!</f>
        <v>#REF!</v>
      </c>
      <c r="G18" s="259">
        <f>39.4*(1+F2)</f>
        <v>47.673999999999999</v>
      </c>
      <c r="H18" s="264" t="e">
        <f>G18*F18</f>
        <v>#REF!</v>
      </c>
    </row>
    <row r="19" spans="1:8" ht="26.1" customHeight="1">
      <c r="A19" s="1814" t="s">
        <v>40</v>
      </c>
      <c r="B19" s="1815"/>
      <c r="C19" s="1815"/>
      <c r="D19" s="1816"/>
      <c r="E19" s="268"/>
      <c r="F19" s="268"/>
      <c r="G19" s="269"/>
      <c r="H19" s="269" t="e">
        <f>H7+H16</f>
        <v>#REF!</v>
      </c>
    </row>
    <row r="20" spans="1:8" ht="15" hidden="1">
      <c r="A20" s="347"/>
      <c r="B20" s="271"/>
      <c r="C20" s="270"/>
      <c r="D20" s="272"/>
      <c r="E20" s="348"/>
      <c r="F20" s="273"/>
      <c r="G20" s="275"/>
      <c r="H20" s="349"/>
    </row>
    <row r="21" spans="1:8" ht="12.75" hidden="1">
      <c r="A21" s="350"/>
      <c r="E21" s="351"/>
      <c r="H21" s="352"/>
    </row>
    <row r="22" spans="1:8" ht="12.75" hidden="1">
      <c r="A22" s="350"/>
      <c r="E22" s="351"/>
      <c r="H22" s="352"/>
    </row>
    <row r="23" spans="1:8" hidden="1">
      <c r="A23" s="353"/>
      <c r="B23" s="354"/>
      <c r="C23" s="355"/>
      <c r="D23" s="356"/>
      <c r="E23" s="357"/>
      <c r="F23" s="358"/>
      <c r="G23" s="359"/>
      <c r="H23" s="360"/>
    </row>
    <row r="24" spans="1:8" hidden="1">
      <c r="A24" s="290"/>
      <c r="B24" s="291"/>
      <c r="C24" s="291"/>
      <c r="D24" s="1817" t="s">
        <v>23</v>
      </c>
      <c r="E24" s="1817"/>
      <c r="F24" s="1817"/>
      <c r="G24" s="364"/>
      <c r="H24" s="365"/>
    </row>
    <row r="25" spans="1:8" ht="15" hidden="1">
      <c r="A25" s="292"/>
      <c r="B25" s="199"/>
      <c r="C25" s="199"/>
      <c r="D25" s="1818" t="s">
        <v>159</v>
      </c>
      <c r="E25" s="1818"/>
      <c r="F25" s="1818"/>
      <c r="G25" s="274"/>
      <c r="H25" s="366"/>
    </row>
    <row r="26" spans="1:8" ht="15" hidden="1">
      <c r="A26" s="198"/>
      <c r="B26" s="293"/>
      <c r="C26" s="293"/>
      <c r="D26" s="293"/>
      <c r="E26" s="293"/>
      <c r="F26" s="293"/>
      <c r="G26" s="367"/>
      <c r="H26" s="368"/>
    </row>
    <row r="27" spans="1:8">
      <c r="A27" s="270"/>
      <c r="B27" s="271"/>
      <c r="C27" s="270"/>
      <c r="D27" s="272"/>
      <c r="F27" s="273"/>
      <c r="G27" s="275"/>
      <c r="H27" s="275"/>
    </row>
    <row r="28" spans="1:8">
      <c r="A28" s="270"/>
      <c r="B28" s="271"/>
      <c r="C28" s="270"/>
      <c r="D28" s="272"/>
      <c r="F28" s="273"/>
      <c r="G28" s="275"/>
      <c r="H28" s="275"/>
    </row>
    <row r="29" spans="1:8">
      <c r="A29" s="270"/>
      <c r="B29" s="271"/>
      <c r="C29" s="270"/>
      <c r="D29" s="272"/>
      <c r="F29" s="273"/>
      <c r="G29" s="275"/>
      <c r="H29" s="275"/>
    </row>
    <row r="30" spans="1:8">
      <c r="A30" s="270"/>
      <c r="B30" s="271"/>
      <c r="C30" s="270"/>
      <c r="D30" s="272"/>
      <c r="F30" s="273"/>
      <c r="G30" s="275"/>
      <c r="H30" s="275"/>
    </row>
    <row r="31" spans="1:8">
      <c r="A31" s="270"/>
      <c r="B31" s="271"/>
      <c r="C31" s="270"/>
      <c r="D31" s="272"/>
      <c r="F31" s="273"/>
      <c r="G31" s="275"/>
      <c r="H31" s="275"/>
    </row>
    <row r="32" spans="1:8">
      <c r="A32" s="270"/>
      <c r="B32" s="271"/>
      <c r="C32" s="270"/>
      <c r="D32" s="272"/>
      <c r="F32" s="273"/>
      <c r="G32" s="275"/>
      <c r="H32" s="275"/>
    </row>
    <row r="33" spans="1:8">
      <c r="A33" s="270"/>
      <c r="B33" s="271"/>
      <c r="C33" s="270"/>
      <c r="D33" s="272"/>
      <c r="F33" s="273"/>
      <c r="G33" s="275"/>
      <c r="H33" s="275"/>
    </row>
    <row r="34" spans="1:8">
      <c r="A34" s="270"/>
      <c r="B34" s="271"/>
      <c r="C34" s="270"/>
      <c r="D34" s="272"/>
      <c r="F34" s="273"/>
      <c r="G34" s="275"/>
      <c r="H34" s="275"/>
    </row>
    <row r="35" spans="1:8">
      <c r="A35" s="270"/>
      <c r="B35" s="271"/>
      <c r="C35" s="270"/>
      <c r="D35" s="272"/>
      <c r="F35" s="273"/>
      <c r="G35" s="275"/>
      <c r="H35" s="275"/>
    </row>
    <row r="36" spans="1:8">
      <c r="A36" s="270"/>
      <c r="B36" s="271"/>
      <c r="C36" s="270"/>
      <c r="D36" s="272"/>
      <c r="F36" s="273"/>
      <c r="G36" s="275"/>
      <c r="H36" s="275"/>
    </row>
    <row r="37" spans="1:8">
      <c r="A37" s="270"/>
      <c r="B37" s="271"/>
      <c r="C37" s="270"/>
      <c r="D37" s="272"/>
      <c r="F37" s="273"/>
      <c r="G37" s="275"/>
      <c r="H37" s="275"/>
    </row>
    <row r="38" spans="1:8">
      <c r="A38" s="270"/>
      <c r="B38" s="271"/>
      <c r="C38" s="270"/>
      <c r="D38" s="272"/>
      <c r="F38" s="273"/>
      <c r="G38" s="275"/>
      <c r="H38" s="275"/>
    </row>
    <row r="39" spans="1:8">
      <c r="A39" s="270"/>
      <c r="B39" s="271"/>
      <c r="C39" s="270"/>
      <c r="D39" s="272"/>
      <c r="F39" s="273"/>
      <c r="G39" s="275"/>
      <c r="H39" s="275"/>
    </row>
    <row r="40" spans="1:8">
      <c r="A40" s="270"/>
      <c r="B40" s="271"/>
      <c r="C40" s="270"/>
      <c r="D40" s="272"/>
      <c r="F40" s="273"/>
      <c r="G40" s="275"/>
      <c r="H40" s="275"/>
    </row>
    <row r="41" spans="1:8">
      <c r="A41" s="270"/>
      <c r="B41" s="271"/>
      <c r="C41" s="270"/>
      <c r="D41" s="272"/>
      <c r="F41" s="273"/>
      <c r="G41" s="275"/>
      <c r="H41" s="275"/>
    </row>
    <row r="42" spans="1:8">
      <c r="A42" s="270"/>
      <c r="B42" s="271"/>
      <c r="C42" s="270"/>
      <c r="D42" s="272"/>
      <c r="F42" s="273"/>
      <c r="G42" s="275"/>
      <c r="H42" s="275"/>
    </row>
    <row r="43" spans="1:8">
      <c r="A43" s="270"/>
      <c r="B43" s="271"/>
      <c r="C43" s="270"/>
      <c r="D43" s="272"/>
      <c r="F43" s="273"/>
      <c r="G43" s="275"/>
      <c r="H43" s="275"/>
    </row>
    <row r="44" spans="1:8">
      <c r="A44" s="270"/>
      <c r="B44" s="271"/>
      <c r="C44" s="270"/>
      <c r="D44" s="272"/>
      <c r="F44" s="273"/>
      <c r="G44" s="275"/>
      <c r="H44" s="275"/>
    </row>
    <row r="45" spans="1:8">
      <c r="A45" s="270"/>
      <c r="B45" s="271"/>
      <c r="C45" s="270"/>
      <c r="D45" s="272"/>
      <c r="F45" s="273"/>
      <c r="G45" s="275"/>
      <c r="H45" s="275"/>
    </row>
    <row r="46" spans="1:8">
      <c r="A46" s="270"/>
      <c r="B46" s="271"/>
      <c r="C46" s="270"/>
      <c r="D46" s="272"/>
      <c r="F46" s="273"/>
      <c r="G46" s="275"/>
      <c r="H46" s="275"/>
    </row>
    <row r="47" spans="1:8">
      <c r="A47" s="270"/>
      <c r="B47" s="271"/>
      <c r="C47" s="270"/>
      <c r="D47" s="272"/>
      <c r="F47" s="273"/>
      <c r="G47" s="275"/>
      <c r="H47" s="275"/>
    </row>
    <row r="48" spans="1:8">
      <c r="A48" s="270"/>
      <c r="B48" s="271"/>
      <c r="C48" s="270"/>
      <c r="D48" s="272"/>
      <c r="F48" s="273"/>
      <c r="G48" s="275"/>
      <c r="H48" s="275"/>
    </row>
    <row r="49" spans="1:8">
      <c r="A49" s="270"/>
      <c r="B49" s="271"/>
      <c r="C49" s="270"/>
      <c r="D49" s="272"/>
      <c r="F49" s="273"/>
      <c r="G49" s="275"/>
      <c r="H49" s="275"/>
    </row>
    <row r="50" spans="1:8">
      <c r="A50" s="270"/>
      <c r="B50" s="271"/>
      <c r="C50" s="270"/>
      <c r="D50" s="272"/>
      <c r="F50" s="273"/>
      <c r="G50" s="275"/>
      <c r="H50" s="275"/>
    </row>
    <row r="51" spans="1:8">
      <c r="A51" s="270"/>
      <c r="B51" s="271"/>
      <c r="C51" s="270"/>
      <c r="D51" s="272"/>
      <c r="F51" s="273"/>
      <c r="G51" s="275"/>
      <c r="H51" s="275"/>
    </row>
    <row r="52" spans="1:8">
      <c r="A52" s="270"/>
      <c r="B52" s="271"/>
      <c r="C52" s="270"/>
      <c r="D52" s="272"/>
      <c r="F52" s="273"/>
      <c r="G52" s="275"/>
      <c r="H52" s="275"/>
    </row>
    <row r="53" spans="1:8">
      <c r="A53" s="270"/>
      <c r="B53" s="271"/>
      <c r="C53" s="270"/>
      <c r="D53" s="272"/>
      <c r="F53" s="273"/>
      <c r="G53" s="275"/>
      <c r="H53" s="275"/>
    </row>
    <row r="54" spans="1:8">
      <c r="A54" s="270"/>
      <c r="B54" s="271"/>
      <c r="C54" s="270"/>
      <c r="D54" s="272"/>
      <c r="F54" s="273"/>
      <c r="G54" s="275"/>
      <c r="H54" s="275"/>
    </row>
    <row r="55" spans="1:8">
      <c r="A55" s="270"/>
      <c r="B55" s="271"/>
      <c r="C55" s="270"/>
      <c r="D55" s="272"/>
      <c r="F55" s="273"/>
      <c r="G55" s="275"/>
      <c r="H55" s="275"/>
    </row>
    <row r="56" spans="1:8">
      <c r="A56" s="270"/>
      <c r="B56" s="271"/>
      <c r="C56" s="270"/>
      <c r="D56" s="272"/>
      <c r="F56" s="273"/>
      <c r="G56" s="275"/>
      <c r="H56" s="275"/>
    </row>
    <row r="57" spans="1:8">
      <c r="A57" s="270"/>
      <c r="B57" s="271"/>
      <c r="C57" s="270"/>
      <c r="D57" s="272"/>
      <c r="F57" s="273"/>
      <c r="G57" s="275"/>
      <c r="H57" s="275"/>
    </row>
    <row r="58" spans="1:8">
      <c r="A58" s="270"/>
      <c r="B58" s="271"/>
      <c r="C58" s="270"/>
      <c r="D58" s="272"/>
      <c r="F58" s="273"/>
      <c r="G58" s="275"/>
      <c r="H58" s="275"/>
    </row>
    <row r="59" spans="1:8">
      <c r="A59" s="270"/>
      <c r="B59" s="271"/>
      <c r="C59" s="270"/>
      <c r="D59" s="272"/>
      <c r="F59" s="273"/>
      <c r="G59" s="275"/>
      <c r="H59" s="275"/>
    </row>
    <row r="60" spans="1:8">
      <c r="A60" s="270"/>
      <c r="B60" s="271"/>
      <c r="C60" s="270"/>
      <c r="D60" s="272"/>
      <c r="F60" s="273"/>
      <c r="G60" s="275"/>
      <c r="H60" s="275"/>
    </row>
    <row r="61" spans="1:8">
      <c r="A61" s="270"/>
      <c r="B61" s="271"/>
      <c r="C61" s="270"/>
      <c r="D61" s="272"/>
      <c r="F61" s="273"/>
      <c r="G61" s="275"/>
      <c r="H61" s="275"/>
    </row>
    <row r="62" spans="1:8">
      <c r="A62" s="270"/>
      <c r="B62" s="271"/>
      <c r="C62" s="270"/>
      <c r="D62" s="272"/>
      <c r="F62" s="273"/>
      <c r="G62" s="275"/>
      <c r="H62" s="275"/>
    </row>
    <row r="63" spans="1:8">
      <c r="A63" s="270"/>
      <c r="B63" s="271"/>
      <c r="C63" s="270"/>
      <c r="D63" s="272"/>
      <c r="F63" s="273"/>
      <c r="G63" s="275"/>
      <c r="H63" s="275"/>
    </row>
    <row r="64" spans="1:8">
      <c r="A64" s="270"/>
      <c r="B64" s="271"/>
      <c r="C64" s="270"/>
      <c r="D64" s="272"/>
      <c r="F64" s="273"/>
      <c r="G64" s="275"/>
      <c r="H64" s="275"/>
    </row>
    <row r="65" spans="1:8">
      <c r="A65" s="270"/>
      <c r="B65" s="271"/>
      <c r="C65" s="270"/>
      <c r="D65" s="272"/>
      <c r="F65" s="273"/>
      <c r="G65" s="275"/>
      <c r="H65" s="275"/>
    </row>
    <row r="66" spans="1:8">
      <c r="A66" s="270"/>
      <c r="B66" s="271"/>
      <c r="C66" s="270"/>
      <c r="D66" s="272"/>
      <c r="F66" s="273"/>
      <c r="G66" s="275"/>
      <c r="H66" s="275"/>
    </row>
    <row r="67" spans="1:8">
      <c r="A67" s="270"/>
      <c r="B67" s="271"/>
      <c r="C67" s="270"/>
      <c r="D67" s="272"/>
      <c r="F67" s="273"/>
      <c r="G67" s="275"/>
      <c r="H67" s="275"/>
    </row>
    <row r="68" spans="1:8">
      <c r="A68" s="270"/>
      <c r="B68" s="271"/>
      <c r="C68" s="270"/>
      <c r="D68" s="272"/>
      <c r="F68" s="273"/>
      <c r="G68" s="275"/>
      <c r="H68" s="275"/>
    </row>
    <row r="69" spans="1:8">
      <c r="A69" s="270"/>
      <c r="B69" s="271"/>
      <c r="C69" s="270"/>
      <c r="D69" s="272"/>
      <c r="F69" s="273"/>
      <c r="G69" s="275"/>
      <c r="H69" s="275"/>
    </row>
    <row r="70" spans="1:8">
      <c r="A70" s="270"/>
      <c r="B70" s="271"/>
      <c r="C70" s="270"/>
      <c r="D70" s="272"/>
      <c r="F70" s="273"/>
      <c r="G70" s="275"/>
      <c r="H70" s="275"/>
    </row>
    <row r="71" spans="1:8">
      <c r="A71" s="270"/>
      <c r="B71" s="271"/>
      <c r="C71" s="270"/>
      <c r="D71" s="272"/>
      <c r="F71" s="273"/>
      <c r="G71" s="275"/>
      <c r="H71" s="275"/>
    </row>
    <row r="72" spans="1:8">
      <c r="A72" s="270"/>
      <c r="B72" s="271"/>
      <c r="C72" s="270"/>
      <c r="D72" s="272"/>
      <c r="F72" s="273"/>
      <c r="G72" s="275"/>
      <c r="H72" s="275"/>
    </row>
    <row r="73" spans="1:8">
      <c r="A73" s="270"/>
      <c r="B73" s="271"/>
      <c r="C73" s="270"/>
      <c r="D73" s="272"/>
      <c r="F73" s="273"/>
      <c r="G73" s="275"/>
      <c r="H73" s="275"/>
    </row>
    <row r="74" spans="1:8">
      <c r="A74" s="270"/>
      <c r="B74" s="271"/>
      <c r="C74" s="270"/>
      <c r="D74" s="272"/>
      <c r="F74" s="273"/>
      <c r="G74" s="275"/>
      <c r="H74" s="275"/>
    </row>
    <row r="75" spans="1:8">
      <c r="A75" s="270"/>
      <c r="B75" s="271"/>
      <c r="C75" s="270"/>
      <c r="D75" s="272"/>
      <c r="F75" s="273"/>
      <c r="G75" s="275"/>
      <c r="H75" s="275"/>
    </row>
    <row r="76" spans="1:8">
      <c r="A76" s="270"/>
      <c r="B76" s="271"/>
      <c r="C76" s="270"/>
      <c r="D76" s="272"/>
      <c r="F76" s="273"/>
      <c r="G76" s="275"/>
      <c r="H76" s="275"/>
    </row>
    <row r="77" spans="1:8">
      <c r="A77" s="270"/>
      <c r="B77" s="271"/>
      <c r="C77" s="270"/>
      <c r="D77" s="272"/>
      <c r="F77" s="273"/>
      <c r="G77" s="275"/>
      <c r="H77" s="275"/>
    </row>
    <row r="78" spans="1:8">
      <c r="A78" s="270"/>
      <c r="B78" s="271"/>
      <c r="C78" s="270"/>
      <c r="D78" s="272"/>
      <c r="F78" s="273"/>
      <c r="G78" s="275"/>
      <c r="H78" s="275"/>
    </row>
    <row r="79" spans="1:8">
      <c r="A79" s="270"/>
      <c r="B79" s="271"/>
      <c r="C79" s="270"/>
      <c r="D79" s="272"/>
      <c r="F79" s="273"/>
      <c r="G79" s="275"/>
      <c r="H79" s="275"/>
    </row>
    <row r="80" spans="1:8">
      <c r="A80" s="270"/>
      <c r="B80" s="271"/>
      <c r="C80" s="270"/>
      <c r="D80" s="272"/>
      <c r="F80" s="273"/>
      <c r="G80" s="275"/>
      <c r="H80" s="275"/>
    </row>
    <row r="81" spans="1:8">
      <c r="A81" s="270"/>
      <c r="B81" s="271"/>
      <c r="C81" s="270"/>
      <c r="D81" s="272"/>
      <c r="F81" s="273"/>
      <c r="G81" s="275"/>
      <c r="H81" s="275"/>
    </row>
    <row r="82" spans="1:8">
      <c r="A82" s="270"/>
      <c r="B82" s="271"/>
      <c r="C82" s="270"/>
      <c r="D82" s="272"/>
      <c r="F82" s="273"/>
      <c r="G82" s="275"/>
      <c r="H82" s="275"/>
    </row>
    <row r="83" spans="1:8">
      <c r="A83" s="270"/>
      <c r="B83" s="271"/>
      <c r="C83" s="270"/>
      <c r="D83" s="272"/>
      <c r="F83" s="273"/>
      <c r="G83" s="275"/>
      <c r="H83" s="275"/>
    </row>
    <row r="84" spans="1:8">
      <c r="A84" s="270"/>
      <c r="B84" s="271"/>
      <c r="C84" s="270"/>
      <c r="D84" s="272"/>
      <c r="F84" s="273"/>
      <c r="G84" s="275"/>
      <c r="H84" s="275"/>
    </row>
    <row r="85" spans="1:8">
      <c r="A85" s="270"/>
      <c r="B85" s="271"/>
      <c r="C85" s="270"/>
      <c r="D85" s="272"/>
      <c r="F85" s="273"/>
      <c r="G85" s="275"/>
      <c r="H85" s="275"/>
    </row>
    <row r="86" spans="1:8">
      <c r="A86" s="270"/>
      <c r="B86" s="271"/>
      <c r="C86" s="270"/>
      <c r="D86" s="272"/>
      <c r="F86" s="273"/>
      <c r="G86" s="275"/>
      <c r="H86" s="275"/>
    </row>
    <row r="87" spans="1:8">
      <c r="A87" s="270"/>
      <c r="B87" s="271"/>
      <c r="C87" s="270"/>
      <c r="D87" s="272"/>
      <c r="F87" s="273"/>
      <c r="G87" s="275"/>
      <c r="H87" s="275"/>
    </row>
    <row r="88" spans="1:8">
      <c r="A88" s="270"/>
      <c r="B88" s="271"/>
      <c r="C88" s="270"/>
      <c r="D88" s="272"/>
      <c r="F88" s="273"/>
      <c r="G88" s="275"/>
      <c r="H88" s="275"/>
    </row>
    <row r="89" spans="1:8">
      <c r="A89" s="270"/>
      <c r="B89" s="271"/>
      <c r="C89" s="270"/>
      <c r="D89" s="272"/>
      <c r="F89" s="273"/>
      <c r="G89" s="275"/>
      <c r="H89" s="275"/>
    </row>
    <row r="90" spans="1:8">
      <c r="A90" s="270"/>
      <c r="B90" s="271"/>
      <c r="C90" s="270"/>
      <c r="D90" s="272"/>
      <c r="F90" s="273"/>
      <c r="G90" s="275"/>
      <c r="H90" s="275"/>
    </row>
    <row r="91" spans="1:8">
      <c r="A91" s="270"/>
      <c r="B91" s="271"/>
      <c r="C91" s="270"/>
      <c r="D91" s="272"/>
      <c r="F91" s="273"/>
      <c r="G91" s="275"/>
      <c r="H91" s="275"/>
    </row>
    <row r="92" spans="1:8">
      <c r="A92" s="270"/>
      <c r="B92" s="271"/>
      <c r="C92" s="270"/>
      <c r="D92" s="272"/>
      <c r="F92" s="273"/>
      <c r="G92" s="275"/>
      <c r="H92" s="275"/>
    </row>
    <row r="93" spans="1:8">
      <c r="A93" s="270"/>
      <c r="B93" s="271"/>
      <c r="C93" s="270"/>
      <c r="D93" s="272"/>
      <c r="F93" s="273"/>
      <c r="G93" s="275"/>
      <c r="H93" s="275"/>
    </row>
    <row r="94" spans="1:8">
      <c r="A94" s="270"/>
      <c r="B94" s="271"/>
      <c r="C94" s="270"/>
      <c r="D94" s="272"/>
      <c r="F94" s="273"/>
      <c r="G94" s="275"/>
      <c r="H94" s="275"/>
    </row>
    <row r="95" spans="1:8">
      <c r="A95" s="270"/>
      <c r="B95" s="271"/>
      <c r="C95" s="270"/>
      <c r="D95" s="272"/>
      <c r="F95" s="273"/>
      <c r="G95" s="275"/>
      <c r="H95" s="275"/>
    </row>
    <row r="96" spans="1:8">
      <c r="A96" s="270"/>
      <c r="B96" s="271"/>
      <c r="C96" s="270"/>
      <c r="D96" s="272"/>
      <c r="F96" s="273"/>
      <c r="G96" s="275"/>
      <c r="H96" s="275"/>
    </row>
    <row r="97" spans="1:8">
      <c r="A97" s="270"/>
      <c r="B97" s="271"/>
      <c r="C97" s="270"/>
      <c r="D97" s="272"/>
      <c r="F97" s="273"/>
      <c r="G97" s="275"/>
      <c r="H97" s="275"/>
    </row>
    <row r="98" spans="1:8">
      <c r="A98" s="270"/>
      <c r="B98" s="271"/>
      <c r="C98" s="270"/>
      <c r="D98" s="272"/>
      <c r="F98" s="273"/>
      <c r="G98" s="275"/>
      <c r="H98" s="275"/>
    </row>
    <row r="99" spans="1:8">
      <c r="A99" s="270"/>
      <c r="B99" s="271"/>
      <c r="C99" s="270"/>
      <c r="D99" s="272"/>
      <c r="F99" s="273"/>
      <c r="G99" s="275"/>
      <c r="H99" s="275"/>
    </row>
    <row r="100" spans="1:8">
      <c r="A100" s="270"/>
      <c r="B100" s="271"/>
      <c r="C100" s="270"/>
      <c r="D100" s="272"/>
      <c r="F100" s="273"/>
      <c r="G100" s="275"/>
      <c r="H100" s="275"/>
    </row>
    <row r="101" spans="1:8">
      <c r="A101" s="270"/>
      <c r="B101" s="271"/>
      <c r="C101" s="270"/>
      <c r="D101" s="272"/>
      <c r="F101" s="273"/>
      <c r="G101" s="275"/>
      <c r="H101" s="275"/>
    </row>
    <row r="102" spans="1:8">
      <c r="A102" s="270"/>
      <c r="B102" s="271"/>
      <c r="C102" s="270"/>
      <c r="D102" s="272"/>
      <c r="F102" s="273"/>
      <c r="G102" s="275"/>
      <c r="H102" s="275"/>
    </row>
    <row r="103" spans="1:8">
      <c r="A103" s="270"/>
      <c r="B103" s="271"/>
      <c r="C103" s="270"/>
      <c r="D103" s="272"/>
      <c r="F103" s="273"/>
      <c r="G103" s="275"/>
      <c r="H103" s="275"/>
    </row>
    <row r="104" spans="1:8">
      <c r="A104" s="270"/>
      <c r="B104" s="271"/>
      <c r="C104" s="270"/>
      <c r="D104" s="272"/>
      <c r="F104" s="273"/>
      <c r="G104" s="275"/>
      <c r="H104" s="275"/>
    </row>
    <row r="105" spans="1:8">
      <c r="A105" s="270"/>
      <c r="B105" s="271"/>
      <c r="C105" s="270"/>
      <c r="D105" s="272"/>
      <c r="F105" s="273"/>
      <c r="G105" s="275"/>
      <c r="H105" s="275"/>
    </row>
    <row r="106" spans="1:8">
      <c r="A106" s="270"/>
      <c r="B106" s="271"/>
      <c r="C106" s="270"/>
      <c r="D106" s="272"/>
      <c r="F106" s="273"/>
      <c r="G106" s="275"/>
      <c r="H106" s="275"/>
    </row>
    <row r="107" spans="1:8">
      <c r="A107" s="270"/>
      <c r="B107" s="271"/>
      <c r="C107" s="270"/>
      <c r="D107" s="272"/>
      <c r="F107" s="273"/>
      <c r="G107" s="275"/>
      <c r="H107" s="275"/>
    </row>
    <row r="108" spans="1:8">
      <c r="A108" s="270"/>
      <c r="B108" s="271"/>
      <c r="C108" s="270"/>
      <c r="D108" s="272"/>
      <c r="F108" s="273"/>
      <c r="G108" s="275"/>
      <c r="H108" s="275"/>
    </row>
    <row r="109" spans="1:8">
      <c r="A109" s="270"/>
      <c r="B109" s="271"/>
      <c r="C109" s="270"/>
      <c r="D109" s="272"/>
      <c r="F109" s="273"/>
      <c r="G109" s="275"/>
      <c r="H109" s="275"/>
    </row>
    <row r="110" spans="1:8">
      <c r="A110" s="270"/>
      <c r="B110" s="271"/>
      <c r="C110" s="270"/>
      <c r="D110" s="272"/>
      <c r="F110" s="273"/>
      <c r="G110" s="275"/>
      <c r="H110" s="275"/>
    </row>
    <row r="111" spans="1:8">
      <c r="A111" s="270"/>
      <c r="B111" s="271"/>
      <c r="C111" s="270"/>
      <c r="D111" s="272"/>
      <c r="F111" s="273"/>
      <c r="G111" s="275"/>
      <c r="H111" s="275"/>
    </row>
    <row r="112" spans="1:8">
      <c r="A112" s="270"/>
      <c r="B112" s="271"/>
      <c r="C112" s="270"/>
      <c r="D112" s="272"/>
      <c r="F112" s="273"/>
      <c r="G112" s="275"/>
      <c r="H112" s="275"/>
    </row>
    <row r="113" spans="1:8">
      <c r="A113" s="270"/>
      <c r="B113" s="271"/>
      <c r="C113" s="270"/>
      <c r="D113" s="272"/>
      <c r="F113" s="273"/>
      <c r="G113" s="275"/>
      <c r="H113" s="275"/>
    </row>
    <row r="114" spans="1:8">
      <c r="A114" s="270"/>
      <c r="B114" s="271"/>
      <c r="C114" s="270"/>
      <c r="D114" s="272"/>
      <c r="F114" s="273"/>
      <c r="G114" s="275"/>
      <c r="H114" s="275"/>
    </row>
    <row r="115" spans="1:8">
      <c r="A115" s="270"/>
      <c r="B115" s="271"/>
      <c r="C115" s="270"/>
      <c r="D115" s="272"/>
      <c r="F115" s="273"/>
      <c r="G115" s="275"/>
      <c r="H115" s="275"/>
    </row>
    <row r="116" spans="1:8">
      <c r="A116" s="270"/>
      <c r="B116" s="271"/>
      <c r="C116" s="270"/>
      <c r="D116" s="272"/>
      <c r="F116" s="273"/>
      <c r="G116" s="275"/>
      <c r="H116" s="275"/>
    </row>
    <row r="117" spans="1:8">
      <c r="A117" s="270"/>
      <c r="B117" s="271"/>
      <c r="C117" s="270"/>
      <c r="D117" s="272"/>
      <c r="F117" s="273"/>
      <c r="G117" s="275"/>
      <c r="H117" s="275"/>
    </row>
    <row r="118" spans="1:8">
      <c r="A118" s="270"/>
      <c r="B118" s="271"/>
      <c r="C118" s="270"/>
      <c r="D118" s="272"/>
      <c r="F118" s="273"/>
      <c r="G118" s="275"/>
      <c r="H118" s="275"/>
    </row>
    <row r="119" spans="1:8">
      <c r="A119" s="270"/>
      <c r="B119" s="271"/>
      <c r="C119" s="270"/>
      <c r="D119" s="272"/>
      <c r="F119" s="273"/>
      <c r="G119" s="275"/>
      <c r="H119" s="275"/>
    </row>
    <row r="120" spans="1:8">
      <c r="A120" s="270"/>
      <c r="B120" s="271"/>
      <c r="C120" s="270"/>
      <c r="D120" s="272"/>
      <c r="F120" s="273"/>
      <c r="G120" s="275"/>
      <c r="H120" s="275"/>
    </row>
    <row r="121" spans="1:8">
      <c r="A121" s="270"/>
      <c r="B121" s="271"/>
      <c r="C121" s="270"/>
      <c r="D121" s="272"/>
      <c r="F121" s="273"/>
      <c r="G121" s="275"/>
      <c r="H121" s="275"/>
    </row>
    <row r="122" spans="1:8">
      <c r="A122" s="270"/>
      <c r="B122" s="271"/>
      <c r="C122" s="270"/>
      <c r="D122" s="272"/>
      <c r="F122" s="273"/>
      <c r="G122" s="275"/>
      <c r="H122" s="275"/>
    </row>
    <row r="123" spans="1:8">
      <c r="A123" s="270"/>
      <c r="B123" s="271"/>
      <c r="C123" s="270"/>
      <c r="D123" s="272"/>
      <c r="F123" s="273"/>
      <c r="G123" s="275"/>
      <c r="H123" s="275"/>
    </row>
    <row r="124" spans="1:8">
      <c r="A124" s="270"/>
      <c r="B124" s="271"/>
      <c r="C124" s="270"/>
      <c r="D124" s="272"/>
      <c r="F124" s="273"/>
      <c r="G124" s="275"/>
      <c r="H124" s="275"/>
    </row>
    <row r="125" spans="1:8">
      <c r="A125" s="270"/>
      <c r="B125" s="271"/>
      <c r="C125" s="270"/>
      <c r="D125" s="272"/>
      <c r="F125" s="273"/>
      <c r="G125" s="275"/>
      <c r="H125" s="275"/>
    </row>
    <row r="126" spans="1:8">
      <c r="A126" s="270"/>
      <c r="B126" s="271"/>
      <c r="C126" s="270"/>
      <c r="D126" s="272"/>
      <c r="F126" s="273"/>
      <c r="G126" s="275"/>
      <c r="H126" s="275"/>
    </row>
    <row r="127" spans="1:8">
      <c r="A127" s="270"/>
      <c r="B127" s="271"/>
      <c r="C127" s="270"/>
      <c r="D127" s="272"/>
      <c r="F127" s="273"/>
      <c r="G127" s="275"/>
      <c r="H127" s="275"/>
    </row>
    <row r="128" spans="1:8">
      <c r="A128" s="270"/>
      <c r="B128" s="271"/>
      <c r="C128" s="270"/>
      <c r="D128" s="272"/>
      <c r="F128" s="273"/>
      <c r="G128" s="275"/>
      <c r="H128" s="275"/>
    </row>
    <row r="129" spans="1:8">
      <c r="A129" s="270"/>
      <c r="B129" s="271"/>
      <c r="C129" s="270"/>
      <c r="D129" s="272"/>
      <c r="F129" s="273"/>
      <c r="G129" s="275"/>
      <c r="H129" s="275"/>
    </row>
    <row r="130" spans="1:8">
      <c r="A130" s="270"/>
      <c r="B130" s="271"/>
      <c r="C130" s="270"/>
      <c r="D130" s="272"/>
      <c r="F130" s="273"/>
      <c r="G130" s="275"/>
      <c r="H130" s="275"/>
    </row>
    <row r="131" spans="1:8">
      <c r="A131" s="270"/>
      <c r="B131" s="271"/>
      <c r="C131" s="270"/>
      <c r="D131" s="272"/>
      <c r="F131" s="273"/>
      <c r="G131" s="275"/>
      <c r="H131" s="275"/>
    </row>
    <row r="132" spans="1:8">
      <c r="A132" s="270"/>
      <c r="B132" s="271"/>
      <c r="C132" s="270"/>
      <c r="D132" s="272"/>
      <c r="F132" s="273"/>
      <c r="G132" s="275"/>
      <c r="H132" s="275"/>
    </row>
    <row r="133" spans="1:8">
      <c r="A133" s="270"/>
      <c r="B133" s="271"/>
      <c r="C133" s="270"/>
      <c r="D133" s="272"/>
      <c r="F133" s="273"/>
      <c r="G133" s="275"/>
      <c r="H133" s="275"/>
    </row>
    <row r="134" spans="1:8">
      <c r="A134" s="270"/>
      <c r="B134" s="271"/>
      <c r="C134" s="270"/>
      <c r="D134" s="272"/>
      <c r="F134" s="273"/>
      <c r="G134" s="275"/>
      <c r="H134" s="275"/>
    </row>
    <row r="135" spans="1:8">
      <c r="A135" s="270"/>
      <c r="B135" s="271"/>
      <c r="C135" s="270"/>
      <c r="D135" s="272"/>
      <c r="F135" s="273"/>
      <c r="G135" s="275"/>
      <c r="H135" s="275"/>
    </row>
    <row r="136" spans="1:8">
      <c r="A136" s="270"/>
      <c r="B136" s="271"/>
      <c r="C136" s="270"/>
      <c r="D136" s="272"/>
      <c r="F136" s="273"/>
      <c r="G136" s="275"/>
      <c r="H136" s="275"/>
    </row>
    <row r="137" spans="1:8">
      <c r="A137" s="270"/>
      <c r="B137" s="271"/>
      <c r="C137" s="270"/>
      <c r="D137" s="272"/>
      <c r="F137" s="273"/>
      <c r="G137" s="275"/>
      <c r="H137" s="275"/>
    </row>
    <row r="138" spans="1:8">
      <c r="A138" s="270"/>
      <c r="B138" s="271"/>
      <c r="C138" s="270"/>
      <c r="D138" s="272"/>
      <c r="F138" s="273"/>
      <c r="G138" s="275"/>
      <c r="H138" s="275"/>
    </row>
    <row r="139" spans="1:8">
      <c r="A139" s="270"/>
      <c r="B139" s="271"/>
      <c r="C139" s="270"/>
      <c r="D139" s="272"/>
      <c r="F139" s="273"/>
      <c r="G139" s="275"/>
      <c r="H139" s="275"/>
    </row>
    <row r="140" spans="1:8">
      <c r="A140" s="270"/>
      <c r="B140" s="271"/>
      <c r="C140" s="270"/>
      <c r="D140" s="272"/>
      <c r="F140" s="273"/>
      <c r="G140" s="275"/>
      <c r="H140" s="275"/>
    </row>
    <row r="141" spans="1:8">
      <c r="A141" s="270"/>
      <c r="B141" s="271"/>
      <c r="C141" s="270"/>
      <c r="D141" s="272"/>
      <c r="F141" s="273"/>
      <c r="G141" s="275"/>
      <c r="H141" s="275"/>
    </row>
    <row r="142" spans="1:8">
      <c r="A142" s="270"/>
      <c r="B142" s="271"/>
      <c r="C142" s="270"/>
      <c r="D142" s="272"/>
      <c r="F142" s="273"/>
      <c r="G142" s="275"/>
      <c r="H142" s="275"/>
    </row>
    <row r="143" spans="1:8">
      <c r="A143" s="270"/>
      <c r="B143" s="271"/>
      <c r="C143" s="270"/>
      <c r="D143" s="272"/>
      <c r="F143" s="273"/>
      <c r="G143" s="275"/>
      <c r="H143" s="275"/>
    </row>
    <row r="144" spans="1:8">
      <c r="A144" s="270"/>
      <c r="B144" s="271"/>
      <c r="C144" s="270"/>
      <c r="D144" s="272"/>
      <c r="F144" s="273"/>
      <c r="G144" s="275"/>
      <c r="H144" s="275"/>
    </row>
    <row r="145" spans="1:8">
      <c r="A145" s="270"/>
      <c r="B145" s="271"/>
      <c r="C145" s="270"/>
      <c r="D145" s="272"/>
      <c r="F145" s="273"/>
      <c r="G145" s="275"/>
      <c r="H145" s="275"/>
    </row>
    <row r="146" spans="1:8">
      <c r="A146" s="270"/>
      <c r="B146" s="271"/>
      <c r="C146" s="270"/>
      <c r="D146" s="272"/>
      <c r="F146" s="273"/>
      <c r="G146" s="275"/>
      <c r="H146" s="275"/>
    </row>
    <row r="147" spans="1:8">
      <c r="A147" s="270"/>
      <c r="B147" s="271"/>
      <c r="C147" s="270"/>
      <c r="D147" s="272"/>
      <c r="F147" s="273"/>
      <c r="G147" s="275"/>
      <c r="H147" s="275"/>
    </row>
    <row r="148" spans="1:8">
      <c r="A148" s="270"/>
      <c r="B148" s="271"/>
      <c r="C148" s="270"/>
      <c r="D148" s="272"/>
      <c r="F148" s="273"/>
      <c r="G148" s="275"/>
      <c r="H148" s="275"/>
    </row>
    <row r="149" spans="1:8">
      <c r="A149" s="270"/>
      <c r="B149" s="271"/>
      <c r="C149" s="270"/>
      <c r="D149" s="272"/>
      <c r="F149" s="273"/>
      <c r="G149" s="275"/>
      <c r="H149" s="275"/>
    </row>
    <row r="150" spans="1:8">
      <c r="A150" s="270"/>
      <c r="B150" s="271"/>
      <c r="C150" s="270"/>
      <c r="D150" s="272"/>
      <c r="F150" s="273"/>
      <c r="G150" s="275"/>
      <c r="H150" s="275"/>
    </row>
    <row r="151" spans="1:8">
      <c r="A151" s="270"/>
      <c r="B151" s="271"/>
      <c r="C151" s="270"/>
      <c r="D151" s="272"/>
      <c r="F151" s="273"/>
      <c r="G151" s="275"/>
      <c r="H151" s="275"/>
    </row>
    <row r="152" spans="1:8">
      <c r="A152" s="270"/>
      <c r="B152" s="271"/>
      <c r="C152" s="270"/>
      <c r="D152" s="272"/>
      <c r="F152" s="273"/>
      <c r="G152" s="275"/>
      <c r="H152" s="275"/>
    </row>
    <row r="153" spans="1:8">
      <c r="A153" s="270"/>
      <c r="B153" s="271"/>
      <c r="C153" s="270"/>
      <c r="D153" s="272"/>
      <c r="F153" s="273"/>
      <c r="G153" s="275"/>
      <c r="H153" s="275"/>
    </row>
    <row r="154" spans="1:8">
      <c r="A154" s="270"/>
      <c r="B154" s="271"/>
      <c r="C154" s="270"/>
      <c r="D154" s="272"/>
      <c r="F154" s="273"/>
      <c r="G154" s="275"/>
      <c r="H154" s="275"/>
    </row>
    <row r="155" spans="1:8">
      <c r="A155" s="270"/>
      <c r="B155" s="271"/>
      <c r="C155" s="270"/>
      <c r="D155" s="272"/>
      <c r="F155" s="273"/>
      <c r="G155" s="275"/>
      <c r="H155" s="275"/>
    </row>
    <row r="156" spans="1:8">
      <c r="A156" s="270"/>
      <c r="B156" s="271"/>
      <c r="C156" s="270"/>
      <c r="D156" s="272"/>
      <c r="F156" s="273"/>
      <c r="G156" s="275"/>
      <c r="H156" s="275"/>
    </row>
    <row r="157" spans="1:8">
      <c r="A157" s="270"/>
      <c r="B157" s="271"/>
      <c r="C157" s="270"/>
      <c r="D157" s="272"/>
      <c r="F157" s="273"/>
      <c r="G157" s="275"/>
      <c r="H157" s="275"/>
    </row>
    <row r="158" spans="1:8">
      <c r="A158" s="270"/>
      <c r="B158" s="271"/>
      <c r="C158" s="270"/>
      <c r="D158" s="272"/>
      <c r="F158" s="273"/>
      <c r="G158" s="275"/>
      <c r="H158" s="275"/>
    </row>
    <row r="159" spans="1:8">
      <c r="A159" s="270"/>
      <c r="B159" s="271"/>
      <c r="C159" s="270"/>
      <c r="D159" s="272"/>
      <c r="F159" s="273"/>
      <c r="G159" s="275"/>
      <c r="H159" s="275"/>
    </row>
    <row r="160" spans="1:8">
      <c r="A160" s="270"/>
      <c r="B160" s="271"/>
      <c r="C160" s="270"/>
      <c r="D160" s="272"/>
      <c r="F160" s="273"/>
      <c r="G160" s="275"/>
      <c r="H160" s="275"/>
    </row>
    <row r="161" spans="1:8">
      <c r="A161" s="270"/>
      <c r="B161" s="271"/>
      <c r="C161" s="270"/>
      <c r="D161" s="272"/>
      <c r="F161" s="273"/>
      <c r="G161" s="275"/>
      <c r="H161" s="275"/>
    </row>
    <row r="162" spans="1:8">
      <c r="A162" s="270"/>
      <c r="B162" s="271"/>
      <c r="C162" s="270"/>
      <c r="D162" s="272"/>
      <c r="F162" s="273"/>
      <c r="G162" s="275"/>
      <c r="H162" s="275"/>
    </row>
    <row r="163" spans="1:8">
      <c r="A163" s="270"/>
      <c r="B163" s="271"/>
      <c r="C163" s="270"/>
      <c r="D163" s="272"/>
      <c r="F163" s="273"/>
      <c r="G163" s="275"/>
      <c r="H163" s="275"/>
    </row>
    <row r="164" spans="1:8">
      <c r="A164" s="270"/>
      <c r="B164" s="271"/>
      <c r="C164" s="270"/>
      <c r="D164" s="272"/>
      <c r="F164" s="273"/>
      <c r="G164" s="275"/>
      <c r="H164" s="275"/>
    </row>
    <row r="165" spans="1:8">
      <c r="A165" s="270"/>
      <c r="B165" s="271"/>
      <c r="C165" s="270"/>
      <c r="D165" s="272"/>
      <c r="F165" s="273"/>
      <c r="G165" s="275"/>
      <c r="H165" s="275"/>
    </row>
    <row r="166" spans="1:8">
      <c r="A166" s="270"/>
      <c r="B166" s="271"/>
      <c r="C166" s="270"/>
      <c r="D166" s="272"/>
      <c r="F166" s="273"/>
      <c r="G166" s="275"/>
      <c r="H166" s="275"/>
    </row>
    <row r="167" spans="1:8">
      <c r="A167" s="270"/>
      <c r="B167" s="271"/>
      <c r="C167" s="270"/>
      <c r="D167" s="272"/>
      <c r="F167" s="273"/>
      <c r="G167" s="275"/>
      <c r="H167" s="275"/>
    </row>
    <row r="168" spans="1:8">
      <c r="A168" s="270"/>
      <c r="B168" s="271"/>
      <c r="C168" s="270"/>
      <c r="D168" s="272"/>
      <c r="F168" s="273"/>
      <c r="G168" s="275"/>
      <c r="H168" s="275"/>
    </row>
    <row r="169" spans="1:8">
      <c r="A169" s="270"/>
      <c r="B169" s="271"/>
      <c r="C169" s="270"/>
      <c r="D169" s="272"/>
      <c r="F169" s="273"/>
      <c r="G169" s="275"/>
      <c r="H169" s="275"/>
    </row>
    <row r="170" spans="1:8">
      <c r="A170" s="270"/>
      <c r="B170" s="271"/>
      <c r="C170" s="270"/>
      <c r="D170" s="272"/>
      <c r="F170" s="273"/>
      <c r="G170" s="275"/>
      <c r="H170" s="275"/>
    </row>
    <row r="171" spans="1:8">
      <c r="A171" s="270"/>
      <c r="B171" s="271"/>
      <c r="C171" s="270"/>
      <c r="D171" s="272"/>
      <c r="F171" s="273"/>
      <c r="G171" s="275"/>
      <c r="H171" s="275"/>
    </row>
    <row r="172" spans="1:8">
      <c r="A172" s="270"/>
      <c r="B172" s="271"/>
      <c r="C172" s="270"/>
      <c r="D172" s="272"/>
      <c r="F172" s="273"/>
      <c r="G172" s="275"/>
      <c r="H172" s="275"/>
    </row>
    <row r="173" spans="1:8">
      <c r="A173" s="270"/>
      <c r="B173" s="271"/>
      <c r="C173" s="270"/>
      <c r="D173" s="272"/>
      <c r="F173" s="273"/>
      <c r="G173" s="275"/>
      <c r="H173" s="275"/>
    </row>
    <row r="174" spans="1:8">
      <c r="A174" s="270"/>
      <c r="B174" s="271"/>
      <c r="C174" s="270"/>
      <c r="D174" s="272"/>
      <c r="F174" s="273"/>
      <c r="G174" s="275"/>
      <c r="H174" s="275"/>
    </row>
    <row r="175" spans="1:8">
      <c r="A175" s="270"/>
      <c r="B175" s="271"/>
      <c r="C175" s="270"/>
      <c r="D175" s="272"/>
      <c r="F175" s="273"/>
      <c r="G175" s="275"/>
      <c r="H175" s="275"/>
    </row>
    <row r="176" spans="1:8">
      <c r="A176" s="270"/>
      <c r="B176" s="271"/>
      <c r="C176" s="270"/>
      <c r="D176" s="272"/>
      <c r="F176" s="273"/>
      <c r="G176" s="275"/>
      <c r="H176" s="275"/>
    </row>
    <row r="177" spans="1:8">
      <c r="A177" s="270"/>
      <c r="B177" s="271"/>
      <c r="C177" s="270"/>
      <c r="D177" s="272"/>
      <c r="F177" s="273"/>
      <c r="G177" s="275"/>
      <c r="H177" s="275"/>
    </row>
    <row r="178" spans="1:8">
      <c r="A178" s="270"/>
      <c r="B178" s="271"/>
      <c r="C178" s="270"/>
      <c r="D178" s="272"/>
      <c r="F178" s="273"/>
      <c r="G178" s="275"/>
      <c r="H178" s="275"/>
    </row>
    <row r="179" spans="1:8">
      <c r="A179" s="270"/>
      <c r="B179" s="271"/>
      <c r="C179" s="270"/>
      <c r="D179" s="272"/>
      <c r="F179" s="273"/>
      <c r="G179" s="275"/>
      <c r="H179" s="275"/>
    </row>
    <row r="180" spans="1:8">
      <c r="A180" s="270"/>
      <c r="B180" s="271"/>
      <c r="C180" s="270"/>
      <c r="D180" s="272"/>
      <c r="F180" s="273"/>
      <c r="G180" s="275"/>
      <c r="H180" s="275"/>
    </row>
    <row r="181" spans="1:8">
      <c r="A181" s="270"/>
      <c r="B181" s="271"/>
      <c r="C181" s="270"/>
      <c r="D181" s="272"/>
      <c r="F181" s="273"/>
      <c r="G181" s="275"/>
      <c r="H181" s="275"/>
    </row>
    <row r="182" spans="1:8">
      <c r="A182" s="270"/>
      <c r="B182" s="271"/>
      <c r="C182" s="270"/>
      <c r="D182" s="272"/>
      <c r="F182" s="273"/>
      <c r="G182" s="275"/>
      <c r="H182" s="275"/>
    </row>
    <row r="183" spans="1:8">
      <c r="A183" s="270"/>
      <c r="B183" s="271"/>
      <c r="C183" s="270"/>
      <c r="D183" s="272"/>
      <c r="F183" s="273"/>
      <c r="G183" s="275"/>
      <c r="H183" s="275"/>
    </row>
    <row r="184" spans="1:8">
      <c r="A184" s="270"/>
      <c r="B184" s="271"/>
      <c r="C184" s="270"/>
      <c r="D184" s="272"/>
      <c r="F184" s="273"/>
      <c r="G184" s="275"/>
      <c r="H184" s="275"/>
    </row>
    <row r="185" spans="1:8">
      <c r="A185" s="270"/>
      <c r="B185" s="271"/>
      <c r="C185" s="270"/>
      <c r="D185" s="272"/>
      <c r="F185" s="273"/>
      <c r="G185" s="275"/>
      <c r="H185" s="275"/>
    </row>
    <row r="186" spans="1:8">
      <c r="A186" s="270"/>
      <c r="B186" s="271"/>
      <c r="C186" s="270"/>
      <c r="D186" s="272"/>
      <c r="F186" s="273"/>
      <c r="G186" s="275"/>
      <c r="H186" s="275"/>
    </row>
    <row r="187" spans="1:8">
      <c r="A187" s="270"/>
      <c r="B187" s="271"/>
      <c r="C187" s="270"/>
      <c r="D187" s="272"/>
      <c r="F187" s="273"/>
      <c r="G187" s="275"/>
      <c r="H187" s="275"/>
    </row>
    <row r="188" spans="1:8">
      <c r="A188" s="270"/>
      <c r="B188" s="271"/>
      <c r="C188" s="270"/>
      <c r="D188" s="272"/>
      <c r="F188" s="273"/>
      <c r="G188" s="275"/>
      <c r="H188" s="275"/>
    </row>
    <row r="189" spans="1:8">
      <c r="A189" s="270"/>
      <c r="B189" s="271"/>
      <c r="C189" s="270"/>
      <c r="D189" s="272"/>
      <c r="F189" s="273"/>
      <c r="G189" s="275"/>
      <c r="H189" s="275"/>
    </row>
    <row r="190" spans="1:8">
      <c r="A190" s="270"/>
      <c r="B190" s="271"/>
      <c r="C190" s="270"/>
      <c r="D190" s="272"/>
      <c r="F190" s="273"/>
      <c r="G190" s="275"/>
      <c r="H190" s="275"/>
    </row>
    <row r="191" spans="1:8">
      <c r="A191" s="270"/>
      <c r="B191" s="271"/>
      <c r="C191" s="270"/>
      <c r="D191" s="272"/>
      <c r="F191" s="273"/>
      <c r="G191" s="275"/>
      <c r="H191" s="275"/>
    </row>
    <row r="192" spans="1:8">
      <c r="A192" s="270"/>
      <c r="B192" s="271"/>
      <c r="C192" s="270"/>
      <c r="D192" s="272"/>
      <c r="F192" s="273"/>
      <c r="G192" s="275"/>
      <c r="H192" s="275"/>
    </row>
    <row r="193" spans="1:8">
      <c r="A193" s="270"/>
      <c r="B193" s="271"/>
      <c r="C193" s="270"/>
      <c r="D193" s="272"/>
      <c r="F193" s="273"/>
      <c r="G193" s="275"/>
      <c r="H193" s="275"/>
    </row>
    <row r="194" spans="1:8">
      <c r="A194" s="270"/>
      <c r="B194" s="271"/>
      <c r="C194" s="270"/>
      <c r="D194" s="272"/>
      <c r="F194" s="273"/>
      <c r="G194" s="275"/>
      <c r="H194" s="275"/>
    </row>
    <row r="195" spans="1:8">
      <c r="A195" s="270"/>
      <c r="B195" s="271"/>
      <c r="C195" s="270"/>
      <c r="D195" s="272"/>
      <c r="F195" s="273"/>
      <c r="G195" s="275"/>
      <c r="H195" s="275"/>
    </row>
    <row r="196" spans="1:8">
      <c r="A196" s="270"/>
      <c r="B196" s="271"/>
      <c r="C196" s="270"/>
      <c r="D196" s="272"/>
      <c r="F196" s="273"/>
      <c r="G196" s="275"/>
      <c r="H196" s="275"/>
    </row>
    <row r="197" spans="1:8">
      <c r="A197" s="270"/>
      <c r="B197" s="271"/>
      <c r="C197" s="270"/>
      <c r="D197" s="272"/>
      <c r="F197" s="273"/>
      <c r="G197" s="275"/>
      <c r="H197" s="275"/>
    </row>
    <row r="198" spans="1:8">
      <c r="A198" s="270"/>
      <c r="B198" s="271"/>
      <c r="C198" s="270"/>
      <c r="D198" s="272"/>
      <c r="F198" s="273"/>
      <c r="G198" s="275"/>
      <c r="H198" s="275"/>
    </row>
    <row r="199" spans="1:8">
      <c r="A199" s="270"/>
      <c r="B199" s="271"/>
      <c r="C199" s="270"/>
      <c r="D199" s="272"/>
      <c r="F199" s="273"/>
      <c r="G199" s="275"/>
      <c r="H199" s="275"/>
    </row>
    <row r="200" spans="1:8">
      <c r="A200" s="270"/>
      <c r="B200" s="271"/>
      <c r="C200" s="270"/>
      <c r="D200" s="272"/>
      <c r="F200" s="273"/>
      <c r="G200" s="275"/>
      <c r="H200" s="275"/>
    </row>
    <row r="201" spans="1:8">
      <c r="A201" s="270"/>
      <c r="B201" s="271"/>
      <c r="C201" s="270"/>
      <c r="D201" s="272"/>
      <c r="F201" s="273"/>
      <c r="G201" s="275"/>
      <c r="H201" s="275"/>
    </row>
    <row r="202" spans="1:8">
      <c r="A202" s="270"/>
      <c r="B202" s="271"/>
      <c r="C202" s="270"/>
      <c r="D202" s="272"/>
      <c r="F202" s="273"/>
      <c r="G202" s="275"/>
      <c r="H202" s="275"/>
    </row>
    <row r="203" spans="1:8">
      <c r="A203" s="270"/>
      <c r="B203" s="271"/>
      <c r="C203" s="270"/>
      <c r="D203" s="272"/>
      <c r="F203" s="273"/>
      <c r="G203" s="275"/>
      <c r="H203" s="275"/>
    </row>
    <row r="204" spans="1:8">
      <c r="A204" s="270"/>
      <c r="B204" s="271"/>
      <c r="C204" s="270"/>
      <c r="D204" s="272"/>
      <c r="F204" s="273"/>
      <c r="G204" s="275"/>
      <c r="H204" s="275"/>
    </row>
    <row r="205" spans="1:8">
      <c r="A205" s="270"/>
      <c r="B205" s="271"/>
      <c r="C205" s="270"/>
      <c r="D205" s="272"/>
      <c r="F205" s="273"/>
      <c r="G205" s="275"/>
      <c r="H205" s="275"/>
    </row>
    <row r="206" spans="1:8">
      <c r="A206" s="270"/>
      <c r="B206" s="271"/>
      <c r="C206" s="270"/>
      <c r="D206" s="272"/>
      <c r="F206" s="273"/>
      <c r="G206" s="275"/>
      <c r="H206" s="275"/>
    </row>
    <row r="207" spans="1:8">
      <c r="A207" s="270"/>
      <c r="B207" s="271"/>
      <c r="C207" s="270"/>
      <c r="D207" s="272"/>
      <c r="F207" s="273"/>
      <c r="G207" s="275"/>
      <c r="H207" s="275"/>
    </row>
    <row r="208" spans="1:8">
      <c r="A208" s="270"/>
      <c r="B208" s="271"/>
      <c r="C208" s="270"/>
      <c r="D208" s="272"/>
      <c r="F208" s="273"/>
      <c r="G208" s="275"/>
      <c r="H208" s="275"/>
    </row>
    <row r="209" spans="1:8">
      <c r="A209" s="270"/>
      <c r="B209" s="271"/>
      <c r="C209" s="270"/>
      <c r="D209" s="272"/>
      <c r="F209" s="273"/>
      <c r="G209" s="275"/>
      <c r="H209" s="275"/>
    </row>
    <row r="210" spans="1:8">
      <c r="A210" s="270"/>
      <c r="B210" s="271"/>
      <c r="C210" s="270"/>
      <c r="D210" s="272"/>
      <c r="F210" s="273"/>
      <c r="G210" s="275"/>
      <c r="H210" s="275"/>
    </row>
    <row r="211" spans="1:8">
      <c r="A211" s="270"/>
      <c r="B211" s="271"/>
      <c r="C211" s="270"/>
      <c r="D211" s="272"/>
      <c r="F211" s="273"/>
      <c r="G211" s="275"/>
      <c r="H211" s="275"/>
    </row>
    <row r="212" spans="1:8">
      <c r="A212" s="270"/>
      <c r="B212" s="271"/>
      <c r="C212" s="270"/>
      <c r="D212" s="272"/>
      <c r="F212" s="273"/>
      <c r="G212" s="275"/>
      <c r="H212" s="275"/>
    </row>
    <row r="213" spans="1:8">
      <c r="A213" s="270"/>
      <c r="B213" s="271"/>
      <c r="C213" s="270"/>
      <c r="D213" s="272"/>
      <c r="F213" s="273"/>
      <c r="G213" s="275"/>
      <c r="H213" s="275"/>
    </row>
    <row r="214" spans="1:8">
      <c r="A214" s="270"/>
      <c r="B214" s="271"/>
      <c r="C214" s="270"/>
      <c r="D214" s="272"/>
      <c r="F214" s="273"/>
      <c r="G214" s="275"/>
      <c r="H214" s="275"/>
    </row>
    <row r="215" spans="1:8">
      <c r="A215" s="270"/>
      <c r="B215" s="271"/>
      <c r="C215" s="270"/>
      <c r="D215" s="272"/>
      <c r="F215" s="273"/>
      <c r="G215" s="275"/>
      <c r="H215" s="275"/>
    </row>
    <row r="216" spans="1:8">
      <c r="A216" s="270"/>
      <c r="B216" s="271"/>
      <c r="C216" s="270"/>
      <c r="D216" s="272"/>
      <c r="F216" s="273"/>
      <c r="G216" s="275"/>
      <c r="H216" s="275"/>
    </row>
    <row r="217" spans="1:8">
      <c r="A217" s="270"/>
      <c r="B217" s="271"/>
      <c r="C217" s="270"/>
      <c r="D217" s="272"/>
      <c r="F217" s="273"/>
      <c r="G217" s="275"/>
      <c r="H217" s="275"/>
    </row>
    <row r="218" spans="1:8">
      <c r="A218" s="270"/>
      <c r="B218" s="271"/>
      <c r="C218" s="270"/>
      <c r="D218" s="272"/>
      <c r="F218" s="273"/>
      <c r="G218" s="275"/>
      <c r="H218" s="275"/>
    </row>
    <row r="219" spans="1:8">
      <c r="A219" s="270"/>
      <c r="B219" s="271"/>
      <c r="C219" s="270"/>
      <c r="D219" s="272"/>
      <c r="F219" s="273"/>
      <c r="G219" s="275"/>
      <c r="H219" s="275"/>
    </row>
    <row r="220" spans="1:8">
      <c r="A220" s="270"/>
      <c r="B220" s="271"/>
      <c r="C220" s="270"/>
      <c r="D220" s="272"/>
      <c r="F220" s="273"/>
      <c r="G220" s="275"/>
      <c r="H220" s="275"/>
    </row>
    <row r="221" spans="1:8">
      <c r="A221" s="270"/>
      <c r="B221" s="271"/>
      <c r="C221" s="270"/>
      <c r="D221" s="272"/>
      <c r="F221" s="273"/>
      <c r="G221" s="275"/>
      <c r="H221" s="275"/>
    </row>
    <row r="222" spans="1:8">
      <c r="A222" s="270"/>
      <c r="B222" s="271"/>
      <c r="C222" s="270"/>
      <c r="D222" s="272"/>
      <c r="F222" s="273"/>
      <c r="G222" s="275"/>
      <c r="H222" s="275"/>
    </row>
    <row r="223" spans="1:8">
      <c r="A223" s="270"/>
      <c r="B223" s="271"/>
      <c r="C223" s="270"/>
      <c r="D223" s="272"/>
      <c r="F223" s="273"/>
      <c r="G223" s="275"/>
      <c r="H223" s="275"/>
    </row>
    <row r="224" spans="1:8">
      <c r="A224" s="270"/>
      <c r="B224" s="271"/>
      <c r="C224" s="270"/>
      <c r="D224" s="272"/>
      <c r="F224" s="273"/>
      <c r="G224" s="275"/>
      <c r="H224" s="275"/>
    </row>
    <row r="225" spans="1:8">
      <c r="A225" s="270"/>
      <c r="B225" s="271"/>
      <c r="C225" s="270"/>
      <c r="D225" s="272"/>
      <c r="F225" s="273"/>
      <c r="G225" s="275"/>
      <c r="H225" s="275"/>
    </row>
    <row r="226" spans="1:8">
      <c r="A226" s="270"/>
      <c r="B226" s="271"/>
      <c r="C226" s="270"/>
      <c r="D226" s="272"/>
      <c r="F226" s="273"/>
      <c r="G226" s="275"/>
      <c r="H226" s="275"/>
    </row>
    <row r="227" spans="1:8">
      <c r="A227" s="270"/>
      <c r="B227" s="271"/>
      <c r="C227" s="270"/>
      <c r="D227" s="272"/>
      <c r="F227" s="273"/>
      <c r="G227" s="275"/>
      <c r="H227" s="275"/>
    </row>
    <row r="228" spans="1:8">
      <c r="A228" s="270"/>
      <c r="B228" s="271"/>
      <c r="C228" s="270"/>
      <c r="D228" s="272"/>
      <c r="F228" s="273"/>
      <c r="G228" s="275"/>
      <c r="H228" s="275"/>
    </row>
    <row r="229" spans="1:8">
      <c r="A229" s="270"/>
      <c r="B229" s="271"/>
      <c r="C229" s="270"/>
      <c r="D229" s="272"/>
      <c r="F229" s="273"/>
      <c r="G229" s="275"/>
      <c r="H229" s="275"/>
    </row>
    <row r="230" spans="1:8">
      <c r="A230" s="270"/>
      <c r="B230" s="271"/>
      <c r="C230" s="270"/>
      <c r="D230" s="272"/>
      <c r="F230" s="273"/>
      <c r="G230" s="275"/>
      <c r="H230" s="275"/>
    </row>
    <row r="231" spans="1:8">
      <c r="A231" s="270"/>
      <c r="B231" s="271"/>
      <c r="C231" s="270"/>
      <c r="D231" s="272"/>
      <c r="F231" s="273"/>
      <c r="G231" s="275"/>
      <c r="H231" s="275"/>
    </row>
    <row r="232" spans="1:8">
      <c r="A232" s="270"/>
      <c r="B232" s="271"/>
      <c r="C232" s="270"/>
      <c r="D232" s="272"/>
      <c r="F232" s="273"/>
      <c r="G232" s="275"/>
      <c r="H232" s="275"/>
    </row>
    <row r="233" spans="1:8">
      <c r="A233" s="270"/>
      <c r="B233" s="271"/>
      <c r="C233" s="270"/>
      <c r="D233" s="272"/>
      <c r="F233" s="273"/>
      <c r="G233" s="275"/>
      <c r="H233" s="275"/>
    </row>
    <row r="234" spans="1:8">
      <c r="A234" s="270"/>
      <c r="B234" s="271"/>
      <c r="C234" s="270"/>
      <c r="D234" s="272"/>
      <c r="F234" s="273"/>
      <c r="G234" s="275"/>
      <c r="H234" s="275"/>
    </row>
    <row r="235" spans="1:8">
      <c r="A235" s="270"/>
      <c r="B235" s="271"/>
      <c r="C235" s="270"/>
      <c r="D235" s="272"/>
      <c r="F235" s="273"/>
      <c r="G235" s="275"/>
      <c r="H235" s="275"/>
    </row>
    <row r="236" spans="1:8">
      <c r="A236" s="270"/>
      <c r="B236" s="271"/>
      <c r="C236" s="270"/>
      <c r="D236" s="272"/>
      <c r="F236" s="273"/>
      <c r="G236" s="275"/>
      <c r="H236" s="275"/>
    </row>
    <row r="237" spans="1:8">
      <c r="A237" s="270"/>
      <c r="B237" s="271"/>
      <c r="C237" s="270"/>
      <c r="D237" s="272"/>
      <c r="F237" s="273"/>
      <c r="G237" s="275"/>
      <c r="H237" s="275"/>
    </row>
    <row r="238" spans="1:8">
      <c r="A238" s="270"/>
      <c r="B238" s="271"/>
      <c r="C238" s="270"/>
      <c r="D238" s="272"/>
      <c r="F238" s="273"/>
      <c r="G238" s="275"/>
      <c r="H238" s="275"/>
    </row>
    <row r="239" spans="1:8">
      <c r="A239" s="270"/>
      <c r="B239" s="271"/>
      <c r="C239" s="270"/>
      <c r="D239" s="272"/>
      <c r="F239" s="273"/>
      <c r="G239" s="275"/>
      <c r="H239" s="275"/>
    </row>
    <row r="240" spans="1:8">
      <c r="A240" s="270"/>
      <c r="B240" s="271"/>
      <c r="C240" s="270"/>
      <c r="D240" s="272"/>
      <c r="F240" s="273"/>
      <c r="G240" s="275"/>
      <c r="H240" s="275"/>
    </row>
    <row r="241" spans="1:8">
      <c r="A241" s="270"/>
      <c r="B241" s="271"/>
      <c r="C241" s="270"/>
      <c r="D241" s="272"/>
      <c r="F241" s="273"/>
      <c r="G241" s="275"/>
      <c r="H241" s="275"/>
    </row>
    <row r="242" spans="1:8">
      <c r="A242" s="270"/>
      <c r="B242" s="271"/>
      <c r="C242" s="270"/>
      <c r="D242" s="272"/>
      <c r="F242" s="273"/>
      <c r="G242" s="275"/>
      <c r="H242" s="275"/>
    </row>
    <row r="243" spans="1:8">
      <c r="A243" s="270"/>
      <c r="B243" s="271"/>
      <c r="C243" s="270"/>
      <c r="D243" s="272"/>
      <c r="F243" s="273"/>
      <c r="G243" s="275"/>
      <c r="H243" s="275"/>
    </row>
    <row r="244" spans="1:8">
      <c r="A244" s="270"/>
      <c r="B244" s="271"/>
      <c r="C244" s="270"/>
      <c r="D244" s="272"/>
      <c r="F244" s="273"/>
      <c r="G244" s="275"/>
      <c r="H244" s="275"/>
    </row>
    <row r="245" spans="1:8">
      <c r="A245" s="270"/>
      <c r="B245" s="271"/>
      <c r="C245" s="270"/>
      <c r="D245" s="272"/>
      <c r="F245" s="273"/>
      <c r="G245" s="275"/>
      <c r="H245" s="275"/>
    </row>
    <row r="246" spans="1:8">
      <c r="A246" s="270"/>
      <c r="B246" s="271"/>
      <c r="C246" s="270"/>
      <c r="D246" s="272"/>
      <c r="F246" s="273"/>
      <c r="G246" s="275"/>
      <c r="H246" s="275"/>
    </row>
    <row r="247" spans="1:8">
      <c r="A247" s="270"/>
      <c r="B247" s="271"/>
      <c r="C247" s="270"/>
      <c r="D247" s="272"/>
      <c r="F247" s="273"/>
      <c r="G247" s="275"/>
      <c r="H247" s="275"/>
    </row>
    <row r="248" spans="1:8">
      <c r="A248" s="270"/>
      <c r="B248" s="271"/>
      <c r="C248" s="270"/>
      <c r="D248" s="272"/>
      <c r="F248" s="273"/>
      <c r="G248" s="275"/>
      <c r="H248" s="275"/>
    </row>
    <row r="249" spans="1:8">
      <c r="A249" s="270"/>
      <c r="B249" s="271"/>
      <c r="C249" s="270"/>
      <c r="D249" s="272"/>
      <c r="F249" s="273"/>
      <c r="G249" s="275"/>
      <c r="H249" s="275"/>
    </row>
    <row r="250" spans="1:8">
      <c r="A250" s="270"/>
      <c r="B250" s="271"/>
      <c r="C250" s="270"/>
      <c r="D250" s="272"/>
      <c r="F250" s="273"/>
      <c r="G250" s="275"/>
      <c r="H250" s="275"/>
    </row>
    <row r="251" spans="1:8">
      <c r="A251" s="270"/>
      <c r="B251" s="271"/>
      <c r="C251" s="270"/>
      <c r="D251" s="272"/>
      <c r="F251" s="273"/>
      <c r="G251" s="275"/>
      <c r="H251" s="275"/>
    </row>
    <row r="252" spans="1:8">
      <c r="A252" s="270"/>
      <c r="B252" s="271"/>
      <c r="C252" s="270"/>
      <c r="D252" s="272"/>
      <c r="F252" s="273"/>
      <c r="G252" s="275"/>
      <c r="H252" s="275"/>
    </row>
    <row r="253" spans="1:8">
      <c r="A253" s="270"/>
      <c r="B253" s="271"/>
      <c r="C253" s="270"/>
      <c r="D253" s="272"/>
      <c r="F253" s="273"/>
      <c r="G253" s="275"/>
      <c r="H253" s="275"/>
    </row>
    <row r="254" spans="1:8">
      <c r="A254" s="270"/>
      <c r="B254" s="271"/>
      <c r="C254" s="270"/>
      <c r="D254" s="272"/>
      <c r="F254" s="273"/>
      <c r="G254" s="275"/>
      <c r="H254" s="275"/>
    </row>
    <row r="255" spans="1:8">
      <c r="A255" s="270"/>
      <c r="B255" s="271"/>
      <c r="C255" s="270"/>
      <c r="D255" s="272"/>
      <c r="F255" s="273"/>
      <c r="G255" s="275"/>
      <c r="H255" s="275"/>
    </row>
    <row r="256" spans="1:8">
      <c r="A256" s="270"/>
      <c r="B256" s="271"/>
      <c r="C256" s="270"/>
      <c r="D256" s="272"/>
      <c r="F256" s="273"/>
      <c r="G256" s="275"/>
      <c r="H256" s="275"/>
    </row>
    <row r="257" spans="1:8">
      <c r="A257" s="270"/>
      <c r="B257" s="271"/>
      <c r="C257" s="270"/>
      <c r="D257" s="272"/>
      <c r="F257" s="273"/>
      <c r="G257" s="275"/>
      <c r="H257" s="275"/>
    </row>
    <row r="258" spans="1:8">
      <c r="A258" s="270"/>
      <c r="B258" s="271"/>
      <c r="C258" s="270"/>
      <c r="D258" s="272"/>
      <c r="F258" s="273"/>
      <c r="G258" s="275"/>
      <c r="H258" s="275"/>
    </row>
    <row r="259" spans="1:8">
      <c r="A259" s="270"/>
      <c r="B259" s="271"/>
      <c r="C259" s="270"/>
      <c r="D259" s="272"/>
      <c r="F259" s="273"/>
      <c r="G259" s="275"/>
      <c r="H259" s="275"/>
    </row>
    <row r="260" spans="1:8">
      <c r="A260" s="270"/>
      <c r="B260" s="271"/>
      <c r="C260" s="270"/>
      <c r="D260" s="272"/>
      <c r="F260" s="273"/>
      <c r="G260" s="275"/>
      <c r="H260" s="275"/>
    </row>
    <row r="261" spans="1:8">
      <c r="A261" s="270"/>
      <c r="B261" s="271"/>
      <c r="C261" s="270"/>
      <c r="D261" s="272"/>
      <c r="F261" s="273"/>
      <c r="G261" s="275"/>
      <c r="H261" s="275"/>
    </row>
    <row r="262" spans="1:8">
      <c r="A262" s="270"/>
      <c r="B262" s="271"/>
      <c r="C262" s="270"/>
      <c r="D262" s="272"/>
      <c r="F262" s="273"/>
      <c r="G262" s="275"/>
      <c r="H262" s="275"/>
    </row>
    <row r="263" spans="1:8">
      <c r="A263" s="270"/>
      <c r="B263" s="271"/>
      <c r="C263" s="270"/>
      <c r="D263" s="272"/>
      <c r="F263" s="273"/>
      <c r="G263" s="275"/>
      <c r="H263" s="275"/>
    </row>
    <row r="264" spans="1:8">
      <c r="A264" s="270"/>
      <c r="B264" s="271"/>
      <c r="C264" s="270"/>
      <c r="D264" s="272"/>
      <c r="F264" s="273"/>
      <c r="G264" s="275"/>
      <c r="H264" s="275"/>
    </row>
    <row r="265" spans="1:8">
      <c r="A265" s="270"/>
      <c r="B265" s="271"/>
      <c r="C265" s="270"/>
      <c r="D265" s="272"/>
      <c r="F265" s="273"/>
      <c r="G265" s="275"/>
      <c r="H265" s="275"/>
    </row>
    <row r="266" spans="1:8">
      <c r="A266" s="270"/>
      <c r="B266" s="271"/>
      <c r="C266" s="270"/>
      <c r="D266" s="272"/>
      <c r="F266" s="273"/>
      <c r="G266" s="275"/>
      <c r="H266" s="275"/>
    </row>
    <row r="267" spans="1:8">
      <c r="A267" s="270"/>
      <c r="B267" s="271"/>
      <c r="C267" s="270"/>
      <c r="D267" s="272"/>
      <c r="F267" s="273"/>
      <c r="G267" s="275"/>
      <c r="H267" s="275"/>
    </row>
    <row r="268" spans="1:8">
      <c r="A268" s="270"/>
      <c r="B268" s="271"/>
      <c r="C268" s="270"/>
      <c r="D268" s="272"/>
      <c r="F268" s="273"/>
      <c r="G268" s="275"/>
      <c r="H268" s="275"/>
    </row>
    <row r="269" spans="1:8">
      <c r="A269" s="270"/>
      <c r="B269" s="271"/>
      <c r="C269" s="270"/>
      <c r="D269" s="272"/>
      <c r="F269" s="273"/>
      <c r="G269" s="275"/>
      <c r="H269" s="275"/>
    </row>
    <row r="270" spans="1:8">
      <c r="A270" s="270"/>
      <c r="B270" s="271"/>
      <c r="C270" s="270"/>
      <c r="D270" s="272"/>
      <c r="F270" s="273"/>
      <c r="G270" s="275"/>
      <c r="H270" s="275"/>
    </row>
    <row r="271" spans="1:8">
      <c r="A271" s="270"/>
      <c r="B271" s="271"/>
      <c r="C271" s="270"/>
      <c r="D271" s="272"/>
      <c r="F271" s="273"/>
      <c r="G271" s="275"/>
      <c r="H271" s="275"/>
    </row>
    <row r="272" spans="1:8">
      <c r="A272" s="270"/>
      <c r="B272" s="271"/>
      <c r="C272" s="270"/>
      <c r="D272" s="272"/>
      <c r="F272" s="273"/>
      <c r="G272" s="275"/>
      <c r="H272" s="275"/>
    </row>
    <row r="273" spans="1:8">
      <c r="A273" s="270"/>
      <c r="B273" s="271"/>
      <c r="C273" s="270"/>
      <c r="D273" s="272"/>
      <c r="F273" s="273"/>
      <c r="G273" s="275"/>
      <c r="H273" s="275"/>
    </row>
    <row r="274" spans="1:8">
      <c r="A274" s="270"/>
      <c r="B274" s="271"/>
      <c r="C274" s="270"/>
      <c r="D274" s="272"/>
      <c r="F274" s="273"/>
      <c r="G274" s="275"/>
      <c r="H274" s="275"/>
    </row>
    <row r="275" spans="1:8">
      <c r="A275" s="270"/>
      <c r="B275" s="271"/>
      <c r="C275" s="270"/>
      <c r="D275" s="272"/>
      <c r="F275" s="273"/>
      <c r="G275" s="275"/>
      <c r="H275" s="275"/>
    </row>
    <row r="276" spans="1:8">
      <c r="A276" s="270"/>
      <c r="B276" s="271"/>
      <c r="C276" s="270"/>
      <c r="D276" s="272"/>
      <c r="F276" s="273"/>
      <c r="G276" s="275"/>
      <c r="H276" s="275"/>
    </row>
    <row r="277" spans="1:8">
      <c r="A277" s="270"/>
      <c r="B277" s="271"/>
      <c r="C277" s="270"/>
      <c r="D277" s="272"/>
      <c r="F277" s="273"/>
      <c r="G277" s="275"/>
      <c r="H277" s="275"/>
    </row>
    <row r="278" spans="1:8">
      <c r="A278" s="270"/>
      <c r="B278" s="271"/>
      <c r="C278" s="270"/>
      <c r="D278" s="272"/>
      <c r="F278" s="273"/>
      <c r="G278" s="275"/>
      <c r="H278" s="275"/>
    </row>
    <row r="279" spans="1:8">
      <c r="A279" s="270"/>
      <c r="B279" s="271"/>
      <c r="C279" s="270"/>
      <c r="D279" s="272"/>
      <c r="F279" s="273"/>
      <c r="G279" s="275"/>
      <c r="H279" s="275"/>
    </row>
    <row r="280" spans="1:8">
      <c r="A280" s="270"/>
      <c r="B280" s="271"/>
      <c r="C280" s="270"/>
      <c r="D280" s="272"/>
      <c r="F280" s="273"/>
      <c r="G280" s="275"/>
      <c r="H280" s="275"/>
    </row>
    <row r="281" spans="1:8">
      <c r="A281" s="270"/>
      <c r="B281" s="271"/>
      <c r="C281" s="270"/>
      <c r="D281" s="272"/>
      <c r="F281" s="273"/>
      <c r="G281" s="275"/>
      <c r="H281" s="275"/>
    </row>
    <row r="282" spans="1:8">
      <c r="A282" s="270"/>
      <c r="B282" s="271"/>
      <c r="C282" s="270"/>
      <c r="D282" s="272"/>
      <c r="F282" s="273"/>
      <c r="G282" s="275"/>
      <c r="H282" s="275"/>
    </row>
    <row r="283" spans="1:8">
      <c r="A283" s="270"/>
      <c r="B283" s="271"/>
      <c r="C283" s="270"/>
      <c r="D283" s="272"/>
      <c r="F283" s="273"/>
      <c r="G283" s="275"/>
      <c r="H283" s="275"/>
    </row>
    <row r="284" spans="1:8">
      <c r="A284" s="270"/>
      <c r="B284" s="271"/>
      <c r="C284" s="270"/>
      <c r="D284" s="272"/>
      <c r="F284" s="273"/>
      <c r="G284" s="275"/>
      <c r="H284" s="275"/>
    </row>
    <row r="285" spans="1:8">
      <c r="A285" s="270"/>
      <c r="B285" s="271"/>
      <c r="C285" s="270"/>
      <c r="D285" s="272"/>
      <c r="F285" s="273"/>
      <c r="G285" s="275"/>
      <c r="H285" s="275"/>
    </row>
    <row r="286" spans="1:8">
      <c r="A286" s="270"/>
      <c r="B286" s="271"/>
      <c r="C286" s="270"/>
      <c r="D286" s="272"/>
      <c r="F286" s="273"/>
      <c r="G286" s="275"/>
      <c r="H286" s="275"/>
    </row>
    <row r="287" spans="1:8">
      <c r="A287" s="270"/>
      <c r="B287" s="271"/>
      <c r="C287" s="270"/>
      <c r="D287" s="272"/>
      <c r="F287" s="273"/>
      <c r="G287" s="275"/>
      <c r="H287" s="275"/>
    </row>
    <row r="288" spans="1:8">
      <c r="A288" s="270"/>
      <c r="B288" s="271"/>
      <c r="C288" s="270"/>
      <c r="D288" s="272"/>
      <c r="F288" s="273"/>
      <c r="G288" s="275"/>
      <c r="H288" s="275"/>
    </row>
    <row r="289" spans="1:8">
      <c r="A289" s="270"/>
      <c r="B289" s="271"/>
      <c r="C289" s="270"/>
      <c r="D289" s="272"/>
      <c r="F289" s="273"/>
      <c r="G289" s="275"/>
      <c r="H289" s="275"/>
    </row>
    <row r="290" spans="1:8">
      <c r="A290" s="270"/>
      <c r="B290" s="271"/>
      <c r="C290" s="270"/>
      <c r="D290" s="272"/>
      <c r="F290" s="273"/>
      <c r="G290" s="275"/>
      <c r="H290" s="275"/>
    </row>
    <row r="291" spans="1:8">
      <c r="A291" s="270"/>
      <c r="B291" s="271"/>
      <c r="C291" s="270"/>
      <c r="D291" s="272"/>
      <c r="F291" s="273"/>
      <c r="G291" s="275"/>
      <c r="H291" s="275"/>
    </row>
    <row r="292" spans="1:8">
      <c r="A292" s="270"/>
      <c r="B292" s="271"/>
      <c r="C292" s="270"/>
      <c r="D292" s="272"/>
      <c r="F292" s="273"/>
      <c r="G292" s="275"/>
      <c r="H292" s="275"/>
    </row>
    <row r="293" spans="1:8">
      <c r="A293" s="270"/>
      <c r="B293" s="271"/>
      <c r="C293" s="270"/>
      <c r="D293" s="272"/>
      <c r="F293" s="273"/>
      <c r="G293" s="275"/>
      <c r="H293" s="275"/>
    </row>
    <row r="294" spans="1:8">
      <c r="A294" s="270"/>
      <c r="B294" s="271"/>
      <c r="C294" s="270"/>
      <c r="D294" s="272"/>
      <c r="F294" s="273"/>
      <c r="G294" s="275"/>
      <c r="H294" s="275"/>
    </row>
    <row r="295" spans="1:8">
      <c r="A295" s="270"/>
      <c r="B295" s="271"/>
      <c r="C295" s="270"/>
      <c r="D295" s="272"/>
      <c r="F295" s="273"/>
      <c r="G295" s="275"/>
      <c r="H295" s="275"/>
    </row>
    <row r="296" spans="1:8">
      <c r="A296" s="270"/>
      <c r="B296" s="271"/>
      <c r="C296" s="270"/>
      <c r="D296" s="272"/>
      <c r="F296" s="273"/>
      <c r="G296" s="275"/>
      <c r="H296" s="275"/>
    </row>
    <row r="297" spans="1:8">
      <c r="A297" s="270"/>
      <c r="B297" s="271"/>
      <c r="C297" s="270"/>
      <c r="D297" s="272"/>
      <c r="F297" s="273"/>
      <c r="G297" s="275"/>
      <c r="H297" s="275"/>
    </row>
    <row r="298" spans="1:8">
      <c r="A298" s="270"/>
      <c r="B298" s="271"/>
      <c r="C298" s="270"/>
      <c r="D298" s="272"/>
      <c r="F298" s="273"/>
      <c r="G298" s="275"/>
      <c r="H298" s="275"/>
    </row>
    <row r="299" spans="1:8">
      <c r="A299" s="270"/>
      <c r="B299" s="271"/>
      <c r="C299" s="270"/>
      <c r="D299" s="272"/>
      <c r="F299" s="273"/>
      <c r="G299" s="275"/>
      <c r="H299" s="275"/>
    </row>
    <row r="300" spans="1:8">
      <c r="A300" s="270"/>
      <c r="B300" s="271"/>
      <c r="C300" s="270"/>
      <c r="D300" s="272"/>
      <c r="F300" s="273"/>
      <c r="G300" s="275"/>
      <c r="H300" s="275"/>
    </row>
    <row r="301" spans="1:8">
      <c r="A301" s="270"/>
      <c r="B301" s="271"/>
      <c r="C301" s="270"/>
      <c r="D301" s="272"/>
      <c r="F301" s="273"/>
      <c r="G301" s="275"/>
      <c r="H301" s="275"/>
    </row>
    <row r="302" spans="1:8">
      <c r="A302" s="270"/>
      <c r="B302" s="271"/>
      <c r="C302" s="270"/>
      <c r="D302" s="272"/>
      <c r="F302" s="273"/>
      <c r="G302" s="275"/>
      <c r="H302" s="275"/>
    </row>
    <row r="303" spans="1:8">
      <c r="A303" s="270"/>
      <c r="B303" s="271"/>
      <c r="C303" s="270"/>
      <c r="D303" s="272"/>
      <c r="F303" s="273"/>
      <c r="G303" s="275"/>
      <c r="H303" s="275"/>
    </row>
    <row r="304" spans="1:8">
      <c r="A304" s="270"/>
      <c r="B304" s="271"/>
      <c r="C304" s="270"/>
      <c r="D304" s="272"/>
      <c r="F304" s="273"/>
      <c r="G304" s="275"/>
      <c r="H304" s="275"/>
    </row>
    <row r="305" spans="1:8">
      <c r="A305" s="270"/>
      <c r="B305" s="271"/>
      <c r="C305" s="270"/>
      <c r="D305" s="272"/>
      <c r="F305" s="273"/>
      <c r="G305" s="275"/>
      <c r="H305" s="275"/>
    </row>
    <row r="306" spans="1:8">
      <c r="A306" s="270"/>
      <c r="B306" s="271"/>
      <c r="C306" s="270"/>
      <c r="D306" s="272"/>
      <c r="F306" s="273"/>
      <c r="G306" s="275"/>
      <c r="H306" s="275"/>
    </row>
    <row r="307" spans="1:8">
      <c r="A307" s="270"/>
      <c r="B307" s="271"/>
      <c r="C307" s="270"/>
      <c r="D307" s="272"/>
      <c r="F307" s="273"/>
      <c r="G307" s="275"/>
      <c r="H307" s="275"/>
    </row>
    <row r="308" spans="1:8">
      <c r="A308" s="270"/>
      <c r="B308" s="271"/>
      <c r="C308" s="270"/>
      <c r="D308" s="272"/>
      <c r="F308" s="273"/>
      <c r="G308" s="275"/>
      <c r="H308" s="275"/>
    </row>
    <row r="309" spans="1:8">
      <c r="A309" s="270"/>
      <c r="B309" s="271"/>
      <c r="C309" s="270"/>
      <c r="D309" s="272"/>
      <c r="F309" s="273"/>
      <c r="G309" s="275"/>
      <c r="H309" s="275"/>
    </row>
    <row r="310" spans="1:8">
      <c r="A310" s="270"/>
      <c r="B310" s="271"/>
      <c r="C310" s="270"/>
      <c r="D310" s="272"/>
      <c r="F310" s="273"/>
      <c r="G310" s="275"/>
      <c r="H310" s="275"/>
    </row>
    <row r="311" spans="1:8">
      <c r="A311" s="270"/>
      <c r="B311" s="271"/>
      <c r="C311" s="270"/>
      <c r="D311" s="272"/>
      <c r="F311" s="273"/>
      <c r="G311" s="275"/>
      <c r="H311" s="275"/>
    </row>
    <row r="312" spans="1:8">
      <c r="A312" s="270"/>
      <c r="B312" s="271"/>
      <c r="C312" s="270"/>
      <c r="D312" s="272"/>
      <c r="F312" s="273"/>
      <c r="G312" s="275"/>
      <c r="H312" s="275"/>
    </row>
    <row r="313" spans="1:8">
      <c r="A313" s="270"/>
      <c r="B313" s="271"/>
      <c r="C313" s="270"/>
      <c r="D313" s="272"/>
      <c r="F313" s="273"/>
      <c r="G313" s="275"/>
      <c r="H313" s="275"/>
    </row>
    <row r="314" spans="1:8">
      <c r="A314" s="270"/>
      <c r="B314" s="271"/>
      <c r="C314" s="270"/>
      <c r="D314" s="272"/>
      <c r="F314" s="273"/>
      <c r="G314" s="275"/>
      <c r="H314" s="275"/>
    </row>
    <row r="315" spans="1:8">
      <c r="A315" s="270"/>
      <c r="B315" s="271"/>
      <c r="C315" s="270"/>
      <c r="D315" s="272"/>
      <c r="F315" s="273"/>
      <c r="G315" s="275"/>
      <c r="H315" s="275"/>
    </row>
    <row r="316" spans="1:8">
      <c r="A316" s="270"/>
      <c r="B316" s="271"/>
      <c r="C316" s="270"/>
      <c r="D316" s="272"/>
      <c r="F316" s="273"/>
      <c r="G316" s="275"/>
      <c r="H316" s="275"/>
    </row>
    <row r="317" spans="1:8">
      <c r="A317" s="270"/>
      <c r="B317" s="271"/>
      <c r="C317" s="270"/>
      <c r="D317" s="272"/>
      <c r="F317" s="273"/>
      <c r="G317" s="275"/>
      <c r="H317" s="275"/>
    </row>
    <row r="318" spans="1:8">
      <c r="A318" s="270"/>
      <c r="B318" s="271"/>
      <c r="C318" s="270"/>
      <c r="D318" s="272"/>
      <c r="F318" s="273"/>
      <c r="G318" s="275"/>
      <c r="H318" s="275"/>
    </row>
    <row r="319" spans="1:8">
      <c r="A319" s="270"/>
      <c r="B319" s="271"/>
      <c r="C319" s="270"/>
      <c r="D319" s="272"/>
      <c r="F319" s="273"/>
      <c r="G319" s="275"/>
      <c r="H319" s="275"/>
    </row>
    <row r="320" spans="1:8">
      <c r="A320" s="270"/>
      <c r="B320" s="271"/>
      <c r="C320" s="270"/>
      <c r="D320" s="272"/>
      <c r="F320" s="273"/>
      <c r="G320" s="275"/>
      <c r="H320" s="275"/>
    </row>
    <row r="321" spans="1:8">
      <c r="A321" s="270"/>
      <c r="B321" s="271"/>
      <c r="C321" s="270"/>
      <c r="D321" s="272"/>
      <c r="F321" s="273"/>
      <c r="G321" s="275"/>
      <c r="H321" s="275"/>
    </row>
    <row r="322" spans="1:8">
      <c r="A322" s="270"/>
      <c r="B322" s="271"/>
      <c r="C322" s="270"/>
      <c r="D322" s="272"/>
      <c r="F322" s="273"/>
      <c r="G322" s="275"/>
      <c r="H322" s="275"/>
    </row>
    <row r="323" spans="1:8">
      <c r="A323" s="270"/>
      <c r="B323" s="271"/>
      <c r="C323" s="270"/>
      <c r="D323" s="272"/>
      <c r="F323" s="273"/>
      <c r="G323" s="275"/>
      <c r="H323" s="275"/>
    </row>
    <row r="324" spans="1:8">
      <c r="A324" s="270"/>
      <c r="B324" s="271"/>
      <c r="C324" s="270"/>
      <c r="D324" s="272"/>
      <c r="F324" s="273"/>
      <c r="G324" s="275"/>
      <c r="H324" s="275"/>
    </row>
    <row r="325" spans="1:8">
      <c r="A325" s="270"/>
      <c r="B325" s="271"/>
      <c r="C325" s="270"/>
      <c r="D325" s="272"/>
      <c r="F325" s="273"/>
      <c r="G325" s="275"/>
      <c r="H325" s="275"/>
    </row>
    <row r="326" spans="1:8">
      <c r="A326" s="270"/>
      <c r="B326" s="271"/>
      <c r="C326" s="270"/>
      <c r="D326" s="272"/>
      <c r="F326" s="273"/>
      <c r="G326" s="275"/>
      <c r="H326" s="275"/>
    </row>
    <row r="327" spans="1:8">
      <c r="A327" s="270"/>
      <c r="B327" s="271"/>
      <c r="C327" s="270"/>
      <c r="D327" s="272"/>
      <c r="F327" s="273"/>
      <c r="G327" s="275"/>
      <c r="H327" s="275"/>
    </row>
    <row r="328" spans="1:8">
      <c r="A328" s="270"/>
      <c r="B328" s="271"/>
      <c r="C328" s="270"/>
      <c r="D328" s="272"/>
      <c r="F328" s="273"/>
      <c r="G328" s="275"/>
      <c r="H328" s="275"/>
    </row>
    <row r="329" spans="1:8">
      <c r="A329" s="270"/>
      <c r="B329" s="271"/>
      <c r="C329" s="270"/>
      <c r="D329" s="272"/>
      <c r="F329" s="273"/>
      <c r="G329" s="275"/>
      <c r="H329" s="275"/>
    </row>
    <row r="330" spans="1:8">
      <c r="A330" s="270"/>
      <c r="B330" s="271"/>
      <c r="C330" s="270"/>
      <c r="D330" s="272"/>
      <c r="F330" s="273"/>
      <c r="G330" s="275"/>
      <c r="H330" s="275"/>
    </row>
    <row r="331" spans="1:8">
      <c r="A331" s="270"/>
      <c r="B331" s="271"/>
      <c r="C331" s="270"/>
      <c r="D331" s="272"/>
      <c r="F331" s="273"/>
      <c r="G331" s="275"/>
      <c r="H331" s="275"/>
    </row>
    <row r="332" spans="1:8">
      <c r="A332" s="270"/>
      <c r="B332" s="271"/>
      <c r="C332" s="270"/>
      <c r="D332" s="272"/>
      <c r="F332" s="273"/>
      <c r="G332" s="275"/>
      <c r="H332" s="275"/>
    </row>
    <row r="333" spans="1:8">
      <c r="A333" s="270"/>
      <c r="B333" s="271"/>
      <c r="C333" s="270"/>
      <c r="D333" s="272"/>
      <c r="F333" s="273"/>
      <c r="G333" s="275"/>
      <c r="H333" s="275"/>
    </row>
    <row r="334" spans="1:8">
      <c r="A334" s="270"/>
      <c r="B334" s="271"/>
      <c r="C334" s="270"/>
      <c r="D334" s="272"/>
      <c r="F334" s="273"/>
      <c r="G334" s="275"/>
      <c r="H334" s="275"/>
    </row>
    <row r="335" spans="1:8">
      <c r="A335" s="270"/>
      <c r="B335" s="271"/>
      <c r="C335" s="270"/>
      <c r="D335" s="272"/>
      <c r="F335" s="273"/>
      <c r="G335" s="275"/>
      <c r="H335" s="275"/>
    </row>
    <row r="336" spans="1:8">
      <c r="A336" s="270"/>
      <c r="B336" s="271"/>
      <c r="C336" s="270"/>
      <c r="D336" s="272"/>
      <c r="F336" s="273"/>
      <c r="G336" s="275"/>
      <c r="H336" s="275"/>
    </row>
    <row r="337" spans="1:8">
      <c r="A337" s="270"/>
      <c r="B337" s="271"/>
      <c r="C337" s="270"/>
      <c r="D337" s="272"/>
      <c r="F337" s="273"/>
      <c r="G337" s="275"/>
      <c r="H337" s="275"/>
    </row>
    <row r="338" spans="1:8">
      <c r="A338" s="270"/>
      <c r="B338" s="271"/>
      <c r="C338" s="270"/>
      <c r="D338" s="272"/>
      <c r="F338" s="273"/>
      <c r="G338" s="275"/>
      <c r="H338" s="275"/>
    </row>
    <row r="339" spans="1:8">
      <c r="A339" s="270"/>
      <c r="B339" s="271"/>
      <c r="C339" s="270"/>
      <c r="D339" s="272"/>
      <c r="F339" s="273"/>
      <c r="G339" s="275"/>
      <c r="H339" s="275"/>
    </row>
    <row r="340" spans="1:8">
      <c r="A340" s="270"/>
      <c r="B340" s="271"/>
      <c r="C340" s="270"/>
      <c r="D340" s="272"/>
      <c r="F340" s="273"/>
      <c r="G340" s="275"/>
      <c r="H340" s="275"/>
    </row>
    <row r="341" spans="1:8">
      <c r="A341" s="270"/>
      <c r="B341" s="271"/>
      <c r="C341" s="270"/>
      <c r="D341" s="272"/>
      <c r="F341" s="273"/>
      <c r="G341" s="275"/>
      <c r="H341" s="275"/>
    </row>
    <row r="342" spans="1:8">
      <c r="A342" s="270"/>
      <c r="B342" s="271"/>
      <c r="C342" s="270"/>
      <c r="D342" s="272"/>
      <c r="F342" s="273"/>
      <c r="G342" s="275"/>
      <c r="H342" s="275"/>
    </row>
    <row r="343" spans="1:8">
      <c r="A343" s="270"/>
      <c r="B343" s="271"/>
      <c r="C343" s="270"/>
      <c r="D343" s="272"/>
      <c r="F343" s="273"/>
      <c r="G343" s="275"/>
      <c r="H343" s="275"/>
    </row>
    <row r="344" spans="1:8">
      <c r="A344" s="270"/>
      <c r="B344" s="271"/>
      <c r="C344" s="270"/>
      <c r="D344" s="272"/>
      <c r="F344" s="273"/>
      <c r="G344" s="275"/>
      <c r="H344" s="275"/>
    </row>
    <row r="345" spans="1:8">
      <c r="A345" s="270"/>
      <c r="B345" s="271"/>
      <c r="C345" s="270"/>
      <c r="D345" s="272"/>
      <c r="F345" s="273"/>
      <c r="G345" s="275"/>
      <c r="H345" s="275"/>
    </row>
    <row r="346" spans="1:8">
      <c r="A346" s="270"/>
      <c r="B346" s="271"/>
      <c r="C346" s="270"/>
      <c r="D346" s="272"/>
      <c r="F346" s="273"/>
      <c r="G346" s="275"/>
      <c r="H346" s="275"/>
    </row>
    <row r="347" spans="1:8">
      <c r="A347" s="270"/>
      <c r="B347" s="271"/>
      <c r="C347" s="270"/>
      <c r="D347" s="272"/>
      <c r="F347" s="273"/>
      <c r="G347" s="275"/>
      <c r="H347" s="275"/>
    </row>
    <row r="348" spans="1:8">
      <c r="A348" s="270"/>
      <c r="B348" s="271"/>
      <c r="C348" s="270"/>
      <c r="D348" s="272"/>
      <c r="F348" s="273"/>
      <c r="G348" s="275"/>
      <c r="H348" s="275"/>
    </row>
    <row r="349" spans="1:8">
      <c r="A349" s="270"/>
      <c r="B349" s="271"/>
      <c r="C349" s="270"/>
      <c r="D349" s="272"/>
      <c r="F349" s="273"/>
      <c r="G349" s="275"/>
      <c r="H349" s="275"/>
    </row>
    <row r="350" spans="1:8">
      <c r="A350" s="270"/>
      <c r="B350" s="271"/>
      <c r="C350" s="270"/>
      <c r="D350" s="272"/>
      <c r="F350" s="273"/>
      <c r="G350" s="275"/>
      <c r="H350" s="275"/>
    </row>
    <row r="351" spans="1:8">
      <c r="A351" s="270"/>
      <c r="B351" s="271"/>
      <c r="C351" s="270"/>
      <c r="D351" s="272"/>
      <c r="F351" s="273"/>
      <c r="G351" s="275"/>
      <c r="H351" s="275"/>
    </row>
    <row r="352" spans="1:8">
      <c r="A352" s="270"/>
      <c r="B352" s="271"/>
      <c r="C352" s="270"/>
      <c r="D352" s="272"/>
      <c r="F352" s="273"/>
      <c r="G352" s="275"/>
      <c r="H352" s="275"/>
    </row>
    <row r="353" spans="1:8">
      <c r="A353" s="270"/>
      <c r="B353" s="271"/>
      <c r="C353" s="270"/>
      <c r="D353" s="272"/>
      <c r="F353" s="273"/>
      <c r="G353" s="275"/>
      <c r="H353" s="275"/>
    </row>
    <row r="354" spans="1:8">
      <c r="A354" s="270"/>
      <c r="B354" s="271"/>
      <c r="C354" s="270"/>
      <c r="D354" s="272"/>
      <c r="F354" s="273"/>
      <c r="G354" s="275"/>
      <c r="H354" s="275"/>
    </row>
    <row r="355" spans="1:8">
      <c r="A355" s="270"/>
      <c r="B355" s="271"/>
      <c r="C355" s="270"/>
      <c r="D355" s="272"/>
      <c r="F355" s="273"/>
      <c r="G355" s="275"/>
      <c r="H355" s="275"/>
    </row>
    <row r="356" spans="1:8">
      <c r="A356" s="270"/>
      <c r="B356" s="271"/>
      <c r="C356" s="270"/>
      <c r="D356" s="272"/>
      <c r="F356" s="273"/>
      <c r="G356" s="275"/>
      <c r="H356" s="275"/>
    </row>
    <row r="357" spans="1:8">
      <c r="A357" s="270"/>
      <c r="B357" s="271"/>
      <c r="C357" s="270"/>
      <c r="D357" s="272"/>
      <c r="F357" s="273"/>
      <c r="G357" s="275"/>
      <c r="H357" s="275"/>
    </row>
    <row r="358" spans="1:8">
      <c r="A358" s="270"/>
      <c r="B358" s="271"/>
      <c r="C358" s="270"/>
      <c r="D358" s="272"/>
      <c r="F358" s="273"/>
      <c r="G358" s="275"/>
      <c r="H358" s="275"/>
    </row>
    <row r="359" spans="1:8">
      <c r="A359" s="270"/>
      <c r="B359" s="271"/>
      <c r="C359" s="270"/>
      <c r="D359" s="272"/>
      <c r="F359" s="273"/>
      <c r="G359" s="275"/>
      <c r="H359" s="275"/>
    </row>
    <row r="360" spans="1:8">
      <c r="A360" s="270"/>
      <c r="B360" s="271"/>
      <c r="C360" s="270"/>
      <c r="D360" s="272"/>
      <c r="F360" s="273"/>
      <c r="G360" s="275"/>
      <c r="H360" s="275"/>
    </row>
    <row r="361" spans="1:8">
      <c r="A361" s="270"/>
      <c r="B361" s="271"/>
      <c r="C361" s="270"/>
      <c r="D361" s="272"/>
      <c r="F361" s="273"/>
      <c r="G361" s="275"/>
      <c r="H361" s="275"/>
    </row>
    <row r="362" spans="1:8">
      <c r="A362" s="270"/>
      <c r="B362" s="271"/>
      <c r="C362" s="270"/>
      <c r="D362" s="272"/>
      <c r="F362" s="273"/>
      <c r="G362" s="275"/>
      <c r="H362" s="275"/>
    </row>
    <row r="363" spans="1:8">
      <c r="A363" s="270"/>
      <c r="B363" s="271"/>
      <c r="C363" s="270"/>
      <c r="D363" s="272"/>
      <c r="F363" s="273"/>
      <c r="G363" s="275"/>
      <c r="H363" s="275"/>
    </row>
    <row r="364" spans="1:8">
      <c r="A364" s="270"/>
      <c r="B364" s="271"/>
      <c r="C364" s="270"/>
      <c r="D364" s="272"/>
      <c r="F364" s="273"/>
      <c r="G364" s="275"/>
      <c r="H364" s="275"/>
    </row>
    <row r="365" spans="1:8">
      <c r="A365" s="270"/>
      <c r="B365" s="271"/>
      <c r="C365" s="270"/>
      <c r="D365" s="272"/>
      <c r="F365" s="273"/>
      <c r="G365" s="275"/>
      <c r="H365" s="275"/>
    </row>
    <row r="366" spans="1:8">
      <c r="A366" s="270"/>
      <c r="B366" s="271"/>
      <c r="C366" s="270"/>
      <c r="D366" s="272"/>
      <c r="F366" s="273"/>
      <c r="G366" s="275"/>
      <c r="H366" s="275"/>
    </row>
    <row r="367" spans="1:8">
      <c r="A367" s="270"/>
      <c r="B367" s="271"/>
      <c r="C367" s="270"/>
      <c r="D367" s="272"/>
      <c r="F367" s="273"/>
      <c r="G367" s="275"/>
      <c r="H367" s="275"/>
    </row>
    <row r="368" spans="1:8">
      <c r="A368" s="270"/>
      <c r="B368" s="271"/>
      <c r="C368" s="270"/>
      <c r="D368" s="272"/>
      <c r="F368" s="273"/>
      <c r="G368" s="275"/>
      <c r="H368" s="275"/>
    </row>
    <row r="369" spans="1:8">
      <c r="A369" s="270"/>
      <c r="B369" s="271"/>
      <c r="C369" s="270"/>
      <c r="D369" s="272"/>
      <c r="F369" s="273"/>
      <c r="G369" s="275"/>
      <c r="H369" s="275"/>
    </row>
    <row r="370" spans="1:8">
      <c r="A370" s="270"/>
      <c r="B370" s="271"/>
      <c r="C370" s="270"/>
      <c r="D370" s="272"/>
      <c r="F370" s="273"/>
      <c r="G370" s="275"/>
      <c r="H370" s="275"/>
    </row>
    <row r="371" spans="1:8">
      <c r="A371" s="270"/>
      <c r="B371" s="271"/>
      <c r="C371" s="270"/>
      <c r="D371" s="272"/>
      <c r="F371" s="273"/>
      <c r="G371" s="275"/>
      <c r="H371" s="275"/>
    </row>
    <row r="372" spans="1:8">
      <c r="A372" s="270"/>
      <c r="B372" s="271"/>
      <c r="C372" s="270"/>
      <c r="D372" s="272"/>
      <c r="F372" s="273"/>
      <c r="G372" s="275"/>
      <c r="H372" s="275"/>
    </row>
    <row r="373" spans="1:8">
      <c r="A373" s="270"/>
      <c r="B373" s="271"/>
      <c r="C373" s="270"/>
      <c r="D373" s="272"/>
      <c r="F373" s="273"/>
      <c r="G373" s="275"/>
      <c r="H373" s="275"/>
    </row>
    <row r="374" spans="1:8">
      <c r="A374" s="270"/>
      <c r="B374" s="271"/>
      <c r="C374" s="270"/>
      <c r="D374" s="272"/>
      <c r="F374" s="273"/>
      <c r="G374" s="275"/>
      <c r="H374" s="275"/>
    </row>
    <row r="375" spans="1:8">
      <c r="A375" s="270"/>
      <c r="B375" s="271"/>
      <c r="C375" s="270"/>
      <c r="D375" s="272"/>
      <c r="F375" s="273"/>
      <c r="G375" s="275"/>
      <c r="H375" s="275"/>
    </row>
    <row r="376" spans="1:8">
      <c r="A376" s="270"/>
      <c r="B376" s="271"/>
      <c r="C376" s="270"/>
      <c r="D376" s="272"/>
      <c r="F376" s="273"/>
      <c r="G376" s="275"/>
      <c r="H376" s="275"/>
    </row>
    <row r="377" spans="1:8">
      <c r="A377" s="270"/>
      <c r="B377" s="271"/>
      <c r="C377" s="270"/>
      <c r="D377" s="272"/>
      <c r="F377" s="273"/>
      <c r="G377" s="275"/>
      <c r="H377" s="275"/>
    </row>
    <row r="378" spans="1:8">
      <c r="A378" s="270"/>
      <c r="B378" s="271"/>
      <c r="C378" s="270"/>
      <c r="D378" s="272"/>
      <c r="F378" s="273"/>
      <c r="G378" s="275"/>
      <c r="H378" s="275"/>
    </row>
    <row r="379" spans="1:8">
      <c r="A379" s="270"/>
      <c r="B379" s="271"/>
      <c r="C379" s="270"/>
      <c r="D379" s="272"/>
      <c r="F379" s="273"/>
      <c r="G379" s="275"/>
      <c r="H379" s="275"/>
    </row>
    <row r="380" spans="1:8">
      <c r="A380" s="270"/>
      <c r="B380" s="271"/>
      <c r="C380" s="270"/>
      <c r="D380" s="272"/>
      <c r="F380" s="273"/>
      <c r="G380" s="275"/>
      <c r="H380" s="275"/>
    </row>
    <row r="381" spans="1:8">
      <c r="A381" s="270"/>
      <c r="B381" s="271"/>
      <c r="C381" s="270"/>
      <c r="D381" s="272"/>
      <c r="F381" s="273"/>
      <c r="G381" s="275"/>
      <c r="H381" s="275"/>
    </row>
    <row r="382" spans="1:8">
      <c r="A382" s="270"/>
      <c r="B382" s="271"/>
      <c r="C382" s="270"/>
      <c r="D382" s="272"/>
      <c r="F382" s="273"/>
      <c r="G382" s="275"/>
      <c r="H382" s="275"/>
    </row>
    <row r="383" spans="1:8">
      <c r="A383" s="270"/>
      <c r="B383" s="271"/>
      <c r="C383" s="270"/>
      <c r="D383" s="272"/>
      <c r="F383" s="273"/>
      <c r="G383" s="275"/>
      <c r="H383" s="275"/>
    </row>
    <row r="384" spans="1:8">
      <c r="A384" s="270"/>
      <c r="B384" s="271"/>
      <c r="C384" s="270"/>
      <c r="D384" s="272"/>
      <c r="F384" s="273"/>
      <c r="G384" s="275"/>
      <c r="H384" s="275"/>
    </row>
    <row r="385" spans="1:8">
      <c r="A385" s="270"/>
      <c r="B385" s="271"/>
      <c r="C385" s="270"/>
      <c r="D385" s="272"/>
      <c r="F385" s="273"/>
      <c r="G385" s="275"/>
      <c r="H385" s="275"/>
    </row>
    <row r="386" spans="1:8">
      <c r="A386" s="270"/>
      <c r="B386" s="271"/>
      <c r="C386" s="270"/>
      <c r="D386" s="272"/>
      <c r="F386" s="273"/>
      <c r="G386" s="275"/>
      <c r="H386" s="275"/>
    </row>
    <row r="387" spans="1:8">
      <c r="A387" s="270"/>
      <c r="B387" s="271"/>
      <c r="C387" s="270"/>
      <c r="D387" s="272"/>
      <c r="F387" s="273"/>
      <c r="G387" s="275"/>
      <c r="H387" s="275"/>
    </row>
    <row r="388" spans="1:8">
      <c r="A388" s="270"/>
      <c r="B388" s="271"/>
      <c r="C388" s="270"/>
      <c r="D388" s="272"/>
      <c r="F388" s="273"/>
      <c r="G388" s="275"/>
      <c r="H388" s="275"/>
    </row>
    <row r="389" spans="1:8">
      <c r="A389" s="270"/>
      <c r="B389" s="271"/>
      <c r="C389" s="270"/>
      <c r="D389" s="272"/>
      <c r="F389" s="273"/>
      <c r="G389" s="275"/>
      <c r="H389" s="275"/>
    </row>
    <row r="390" spans="1:8">
      <c r="A390" s="270"/>
      <c r="B390" s="271"/>
      <c r="C390" s="270"/>
      <c r="D390" s="272"/>
      <c r="F390" s="273"/>
      <c r="G390" s="275"/>
      <c r="H390" s="275"/>
    </row>
    <row r="391" spans="1:8">
      <c r="A391" s="270"/>
      <c r="B391" s="271"/>
      <c r="C391" s="270"/>
      <c r="D391" s="272"/>
      <c r="F391" s="273"/>
      <c r="G391" s="275"/>
      <c r="H391" s="275"/>
    </row>
    <row r="392" spans="1:8">
      <c r="A392" s="270"/>
      <c r="B392" s="271"/>
      <c r="C392" s="270"/>
      <c r="D392" s="272"/>
      <c r="F392" s="273"/>
      <c r="G392" s="275"/>
      <c r="H392" s="275"/>
    </row>
    <row r="393" spans="1:8">
      <c r="A393" s="270"/>
      <c r="B393" s="271"/>
      <c r="C393" s="270"/>
      <c r="D393" s="272"/>
      <c r="F393" s="273"/>
      <c r="G393" s="275"/>
      <c r="H393" s="275"/>
    </row>
    <row r="394" spans="1:8">
      <c r="A394" s="270"/>
      <c r="B394" s="271"/>
      <c r="C394" s="270"/>
      <c r="D394" s="272"/>
      <c r="F394" s="273"/>
      <c r="G394" s="275"/>
      <c r="H394" s="275"/>
    </row>
    <row r="395" spans="1:8">
      <c r="A395" s="270"/>
      <c r="B395" s="271"/>
      <c r="C395" s="270"/>
      <c r="D395" s="272"/>
      <c r="F395" s="273"/>
      <c r="G395" s="275"/>
      <c r="H395" s="275"/>
    </row>
    <row r="396" spans="1:8">
      <c r="A396" s="270"/>
      <c r="B396" s="271"/>
      <c r="C396" s="270"/>
      <c r="D396" s="272"/>
      <c r="F396" s="273"/>
      <c r="G396" s="275"/>
      <c r="H396" s="275"/>
    </row>
    <row r="397" spans="1:8">
      <c r="A397" s="270"/>
      <c r="B397" s="271"/>
      <c r="C397" s="270"/>
      <c r="D397" s="272"/>
      <c r="F397" s="273"/>
      <c r="G397" s="275"/>
      <c r="H397" s="275"/>
    </row>
    <row r="398" spans="1:8">
      <c r="A398" s="270"/>
      <c r="B398" s="271"/>
      <c r="C398" s="270"/>
      <c r="D398" s="272"/>
      <c r="F398" s="273"/>
      <c r="G398" s="275"/>
      <c r="H398" s="275"/>
    </row>
    <row r="399" spans="1:8">
      <c r="A399" s="270"/>
      <c r="B399" s="271"/>
      <c r="C399" s="270"/>
      <c r="D399" s="272"/>
      <c r="F399" s="273"/>
      <c r="G399" s="275"/>
      <c r="H399" s="275"/>
    </row>
    <row r="400" spans="1:8">
      <c r="A400" s="270"/>
      <c r="B400" s="271"/>
      <c r="C400" s="270"/>
      <c r="D400" s="272"/>
      <c r="F400" s="273"/>
      <c r="G400" s="275"/>
      <c r="H400" s="275"/>
    </row>
    <row r="401" spans="1:8">
      <c r="A401" s="270"/>
      <c r="B401" s="271"/>
      <c r="C401" s="270"/>
      <c r="D401" s="272"/>
      <c r="F401" s="273"/>
      <c r="G401" s="275"/>
      <c r="H401" s="275"/>
    </row>
    <row r="402" spans="1:8">
      <c r="A402" s="270"/>
      <c r="B402" s="271"/>
      <c r="C402" s="270"/>
      <c r="D402" s="272"/>
      <c r="F402" s="273"/>
      <c r="G402" s="275"/>
      <c r="H402" s="275"/>
    </row>
    <row r="403" spans="1:8">
      <c r="A403" s="270"/>
      <c r="B403" s="271"/>
      <c r="C403" s="270"/>
      <c r="D403" s="272"/>
      <c r="F403" s="273"/>
      <c r="G403" s="275"/>
      <c r="H403" s="275"/>
    </row>
    <row r="404" spans="1:8">
      <c r="A404" s="270"/>
      <c r="B404" s="271"/>
      <c r="C404" s="270"/>
      <c r="D404" s="272"/>
      <c r="F404" s="273"/>
      <c r="G404" s="275"/>
      <c r="H404" s="275"/>
    </row>
    <row r="405" spans="1:8">
      <c r="A405" s="270"/>
      <c r="B405" s="271"/>
      <c r="C405" s="270"/>
      <c r="D405" s="272"/>
      <c r="F405" s="273"/>
      <c r="G405" s="275"/>
      <c r="H405" s="275"/>
    </row>
    <row r="406" spans="1:8">
      <c r="A406" s="270"/>
      <c r="B406" s="271"/>
      <c r="C406" s="270"/>
      <c r="D406" s="272"/>
      <c r="F406" s="273"/>
      <c r="G406" s="275"/>
      <c r="H406" s="275"/>
    </row>
    <row r="407" spans="1:8">
      <c r="A407" s="270"/>
      <c r="B407" s="271"/>
      <c r="C407" s="270"/>
      <c r="D407" s="272"/>
      <c r="F407" s="273"/>
      <c r="G407" s="275"/>
      <c r="H407" s="275"/>
    </row>
    <row r="408" spans="1:8">
      <c r="A408" s="270"/>
      <c r="B408" s="271"/>
      <c r="C408" s="270"/>
      <c r="D408" s="272"/>
      <c r="F408" s="273"/>
      <c r="G408" s="275"/>
      <c r="H408" s="275"/>
    </row>
    <row r="409" spans="1:8">
      <c r="A409" s="270"/>
      <c r="B409" s="271"/>
      <c r="C409" s="270"/>
      <c r="D409" s="272"/>
      <c r="F409" s="273"/>
      <c r="G409" s="275"/>
      <c r="H409" s="275"/>
    </row>
    <row r="410" spans="1:8">
      <c r="A410" s="270"/>
      <c r="B410" s="271"/>
      <c r="C410" s="270"/>
      <c r="D410" s="272"/>
      <c r="F410" s="273"/>
      <c r="G410" s="275"/>
      <c r="H410" s="275"/>
    </row>
    <row r="411" spans="1:8">
      <c r="A411" s="270"/>
      <c r="B411" s="271"/>
      <c r="C411" s="270"/>
      <c r="D411" s="272"/>
      <c r="F411" s="273"/>
      <c r="G411" s="275"/>
      <c r="H411" s="275"/>
    </row>
    <row r="412" spans="1:8">
      <c r="A412" s="270"/>
      <c r="B412" s="271"/>
      <c r="C412" s="270"/>
      <c r="D412" s="272"/>
      <c r="F412" s="273"/>
      <c r="G412" s="275"/>
      <c r="H412" s="275"/>
    </row>
    <row r="413" spans="1:8">
      <c r="A413" s="270"/>
      <c r="B413" s="271"/>
      <c r="C413" s="270"/>
      <c r="D413" s="272"/>
      <c r="F413" s="273"/>
      <c r="G413" s="275"/>
      <c r="H413" s="275"/>
    </row>
    <row r="414" spans="1:8">
      <c r="A414" s="270"/>
      <c r="B414" s="271"/>
      <c r="C414" s="270"/>
      <c r="D414" s="272"/>
      <c r="F414" s="273"/>
      <c r="G414" s="275"/>
      <c r="H414" s="275"/>
    </row>
    <row r="415" spans="1:8">
      <c r="A415" s="270"/>
      <c r="B415" s="271"/>
      <c r="C415" s="270"/>
      <c r="D415" s="272"/>
      <c r="F415" s="273"/>
      <c r="G415" s="275"/>
      <c r="H415" s="275"/>
    </row>
    <row r="416" spans="1:8">
      <c r="A416" s="270"/>
      <c r="B416" s="271"/>
      <c r="C416" s="270"/>
      <c r="D416" s="272"/>
      <c r="F416" s="273"/>
      <c r="G416" s="275"/>
      <c r="H416" s="275"/>
    </row>
    <row r="417" spans="1:8">
      <c r="A417" s="270"/>
      <c r="B417" s="271"/>
      <c r="C417" s="270"/>
      <c r="D417" s="272"/>
      <c r="F417" s="273"/>
      <c r="G417" s="275"/>
      <c r="H417" s="275"/>
    </row>
    <row r="418" spans="1:8">
      <c r="A418" s="270"/>
      <c r="B418" s="271"/>
      <c r="C418" s="270"/>
      <c r="D418" s="272"/>
      <c r="F418" s="273"/>
      <c r="G418" s="275"/>
      <c r="H418" s="275"/>
    </row>
    <row r="419" spans="1:8">
      <c r="A419" s="270"/>
      <c r="B419" s="271"/>
      <c r="C419" s="270"/>
      <c r="D419" s="272"/>
      <c r="F419" s="273"/>
      <c r="G419" s="275"/>
      <c r="H419" s="275"/>
    </row>
    <row r="420" spans="1:8">
      <c r="A420" s="270"/>
      <c r="B420" s="271"/>
      <c r="C420" s="270"/>
      <c r="D420" s="272"/>
      <c r="F420" s="273"/>
      <c r="G420" s="275"/>
      <c r="H420" s="275"/>
    </row>
    <row r="421" spans="1:8">
      <c r="A421" s="270"/>
      <c r="B421" s="271"/>
      <c r="C421" s="270"/>
      <c r="D421" s="272"/>
      <c r="F421" s="273"/>
      <c r="G421" s="275"/>
      <c r="H421" s="275"/>
    </row>
    <row r="422" spans="1:8">
      <c r="A422" s="270"/>
      <c r="B422" s="271"/>
      <c r="C422" s="270"/>
      <c r="D422" s="272"/>
      <c r="F422" s="273"/>
      <c r="G422" s="275"/>
      <c r="H422" s="275"/>
    </row>
    <row r="423" spans="1:8">
      <c r="A423" s="270"/>
      <c r="B423" s="271"/>
      <c r="C423" s="270"/>
      <c r="D423" s="272"/>
      <c r="F423" s="273"/>
      <c r="G423" s="275"/>
      <c r="H423" s="275"/>
    </row>
    <row r="424" spans="1:8">
      <c r="A424" s="270"/>
      <c r="B424" s="271"/>
      <c r="C424" s="270"/>
      <c r="D424" s="272"/>
      <c r="F424" s="273"/>
      <c r="G424" s="275"/>
      <c r="H424" s="275"/>
    </row>
    <row r="425" spans="1:8">
      <c r="A425" s="270"/>
      <c r="B425" s="271"/>
      <c r="C425" s="270"/>
      <c r="D425" s="272"/>
      <c r="F425" s="273"/>
      <c r="G425" s="275"/>
      <c r="H425" s="275"/>
    </row>
    <row r="426" spans="1:8">
      <c r="A426" s="270"/>
      <c r="B426" s="271"/>
      <c r="C426" s="270"/>
      <c r="D426" s="272"/>
      <c r="F426" s="273"/>
      <c r="G426" s="275"/>
      <c r="H426" s="275"/>
    </row>
    <row r="427" spans="1:8">
      <c r="A427" s="270"/>
      <c r="B427" s="271"/>
      <c r="C427" s="270"/>
      <c r="D427" s="272"/>
      <c r="F427" s="273"/>
      <c r="G427" s="275"/>
      <c r="H427" s="275"/>
    </row>
    <row r="428" spans="1:8">
      <c r="A428" s="270"/>
      <c r="B428" s="271"/>
      <c r="C428" s="270"/>
      <c r="D428" s="272"/>
      <c r="F428" s="273"/>
      <c r="G428" s="275"/>
      <c r="H428" s="275"/>
    </row>
    <row r="429" spans="1:8">
      <c r="A429" s="270"/>
      <c r="B429" s="271"/>
      <c r="C429" s="270"/>
      <c r="D429" s="272"/>
      <c r="F429" s="273"/>
      <c r="G429" s="275"/>
      <c r="H429" s="275"/>
    </row>
    <row r="430" spans="1:8">
      <c r="A430" s="270"/>
      <c r="B430" s="271"/>
      <c r="C430" s="270"/>
      <c r="D430" s="272"/>
      <c r="F430" s="273"/>
      <c r="G430" s="275"/>
      <c r="H430" s="275"/>
    </row>
    <row r="431" spans="1:8">
      <c r="A431" s="270"/>
      <c r="B431" s="271"/>
      <c r="C431" s="270"/>
      <c r="D431" s="272"/>
      <c r="F431" s="273"/>
      <c r="G431" s="275"/>
      <c r="H431" s="275"/>
    </row>
    <row r="432" spans="1:8">
      <c r="A432" s="270"/>
      <c r="B432" s="271"/>
      <c r="C432" s="270"/>
      <c r="D432" s="272"/>
      <c r="F432" s="273"/>
      <c r="G432" s="275"/>
      <c r="H432" s="275"/>
    </row>
    <row r="433" spans="1:8">
      <c r="A433" s="270"/>
      <c r="B433" s="271"/>
      <c r="C433" s="270"/>
      <c r="D433" s="272"/>
      <c r="F433" s="273"/>
      <c r="G433" s="275"/>
      <c r="H433" s="275"/>
    </row>
    <row r="434" spans="1:8">
      <c r="A434" s="270"/>
      <c r="B434" s="271"/>
      <c r="C434" s="270"/>
      <c r="D434" s="272"/>
      <c r="F434" s="273"/>
      <c r="G434" s="275"/>
      <c r="H434" s="275"/>
    </row>
    <row r="435" spans="1:8">
      <c r="A435" s="270"/>
      <c r="B435" s="271"/>
      <c r="C435" s="270"/>
      <c r="D435" s="272"/>
      <c r="F435" s="273"/>
      <c r="G435" s="275"/>
      <c r="H435" s="275"/>
    </row>
    <row r="436" spans="1:8">
      <c r="A436" s="270"/>
      <c r="B436" s="271"/>
      <c r="C436" s="270"/>
      <c r="D436" s="272"/>
      <c r="F436" s="273"/>
      <c r="G436" s="275"/>
      <c r="H436" s="275"/>
    </row>
    <row r="437" spans="1:8">
      <c r="A437" s="270"/>
      <c r="B437" s="271"/>
      <c r="C437" s="270"/>
      <c r="D437" s="272"/>
      <c r="F437" s="273"/>
      <c r="G437" s="275"/>
      <c r="H437" s="275"/>
    </row>
    <row r="438" spans="1:8">
      <c r="A438" s="270"/>
      <c r="B438" s="271"/>
      <c r="C438" s="270"/>
      <c r="D438" s="272"/>
      <c r="F438" s="273"/>
      <c r="G438" s="275"/>
      <c r="H438" s="275"/>
    </row>
    <row r="439" spans="1:8">
      <c r="A439" s="270"/>
      <c r="B439" s="271"/>
      <c r="C439" s="270"/>
      <c r="D439" s="272"/>
      <c r="F439" s="273"/>
      <c r="G439" s="275"/>
      <c r="H439" s="275"/>
    </row>
    <row r="440" spans="1:8">
      <c r="A440" s="270"/>
      <c r="B440" s="271"/>
      <c r="C440" s="270"/>
      <c r="D440" s="272"/>
      <c r="F440" s="273"/>
      <c r="G440" s="275"/>
      <c r="H440" s="275"/>
    </row>
    <row r="441" spans="1:8">
      <c r="A441" s="270"/>
      <c r="B441" s="271"/>
      <c r="C441" s="270"/>
      <c r="D441" s="272"/>
      <c r="F441" s="273"/>
      <c r="G441" s="275"/>
      <c r="H441" s="275"/>
    </row>
    <row r="442" spans="1:8">
      <c r="A442" s="270"/>
      <c r="B442" s="271"/>
      <c r="C442" s="270"/>
      <c r="D442" s="272"/>
      <c r="F442" s="273"/>
      <c r="G442" s="275"/>
      <c r="H442" s="275"/>
    </row>
    <row r="443" spans="1:8">
      <c r="A443" s="270"/>
      <c r="B443" s="271"/>
      <c r="C443" s="270"/>
      <c r="D443" s="272"/>
      <c r="F443" s="273"/>
      <c r="G443" s="275"/>
      <c r="H443" s="275"/>
    </row>
    <row r="444" spans="1:8">
      <c r="A444" s="270"/>
      <c r="B444" s="271"/>
      <c r="C444" s="270"/>
      <c r="D444" s="272"/>
      <c r="F444" s="273"/>
      <c r="G444" s="275"/>
      <c r="H444" s="275"/>
    </row>
    <row r="445" spans="1:8">
      <c r="A445" s="270"/>
      <c r="B445" s="271"/>
      <c r="C445" s="270"/>
      <c r="D445" s="272"/>
      <c r="F445" s="273"/>
      <c r="G445" s="275"/>
      <c r="H445" s="275"/>
    </row>
    <row r="446" spans="1:8">
      <c r="A446" s="270"/>
      <c r="B446" s="271"/>
      <c r="C446" s="270"/>
      <c r="D446" s="272"/>
      <c r="F446" s="273"/>
      <c r="G446" s="275"/>
      <c r="H446" s="275"/>
    </row>
    <row r="447" spans="1:8">
      <c r="A447" s="270"/>
      <c r="B447" s="271"/>
      <c r="C447" s="270"/>
      <c r="D447" s="272"/>
      <c r="F447" s="273"/>
      <c r="G447" s="275"/>
      <c r="H447" s="275"/>
    </row>
    <row r="448" spans="1:8">
      <c r="A448" s="270"/>
      <c r="B448" s="271"/>
      <c r="C448" s="270"/>
      <c r="D448" s="272"/>
      <c r="F448" s="273"/>
      <c r="G448" s="275"/>
      <c r="H448" s="275"/>
    </row>
    <row r="449" spans="1:8">
      <c r="A449" s="270"/>
      <c r="B449" s="271"/>
      <c r="C449" s="270"/>
      <c r="D449" s="272"/>
      <c r="F449" s="273"/>
      <c r="G449" s="275"/>
      <c r="H449" s="275"/>
    </row>
    <row r="450" spans="1:8">
      <c r="A450" s="270"/>
      <c r="B450" s="271"/>
      <c r="C450" s="270"/>
      <c r="D450" s="272"/>
      <c r="F450" s="273"/>
      <c r="G450" s="275"/>
      <c r="H450" s="275"/>
    </row>
    <row r="451" spans="1:8">
      <c r="A451" s="270"/>
      <c r="B451" s="271"/>
      <c r="C451" s="270"/>
      <c r="D451" s="272"/>
      <c r="F451" s="273"/>
      <c r="G451" s="275"/>
      <c r="H451" s="275"/>
    </row>
    <row r="452" spans="1:8">
      <c r="A452" s="270"/>
      <c r="B452" s="271"/>
      <c r="C452" s="270"/>
      <c r="D452" s="272"/>
      <c r="F452" s="273"/>
      <c r="G452" s="275"/>
      <c r="H452" s="275"/>
    </row>
    <row r="453" spans="1:8">
      <c r="A453" s="270"/>
      <c r="B453" s="271"/>
      <c r="C453" s="270"/>
      <c r="D453" s="272"/>
      <c r="F453" s="273"/>
      <c r="G453" s="275"/>
      <c r="H453" s="275"/>
    </row>
    <row r="454" spans="1:8">
      <c r="A454" s="270"/>
      <c r="B454" s="271"/>
      <c r="C454" s="270"/>
      <c r="D454" s="272"/>
      <c r="F454" s="273"/>
      <c r="G454" s="275"/>
      <c r="H454" s="275"/>
    </row>
    <row r="455" spans="1:8">
      <c r="A455" s="270"/>
      <c r="B455" s="271"/>
      <c r="C455" s="270"/>
      <c r="D455" s="272"/>
      <c r="F455" s="273"/>
      <c r="G455" s="275"/>
      <c r="H455" s="275"/>
    </row>
    <row r="456" spans="1:8">
      <c r="A456" s="270"/>
      <c r="B456" s="271"/>
      <c r="C456" s="270"/>
      <c r="D456" s="272"/>
      <c r="F456" s="273"/>
      <c r="G456" s="275"/>
      <c r="H456" s="275"/>
    </row>
    <row r="457" spans="1:8">
      <c r="A457" s="270"/>
      <c r="B457" s="271"/>
      <c r="C457" s="270"/>
      <c r="D457" s="272"/>
      <c r="F457" s="273"/>
      <c r="G457" s="275"/>
      <c r="H457" s="275"/>
    </row>
    <row r="458" spans="1:8">
      <c r="A458" s="270"/>
      <c r="B458" s="271"/>
      <c r="C458" s="270"/>
      <c r="D458" s="272"/>
      <c r="F458" s="273"/>
      <c r="G458" s="275"/>
      <c r="H458" s="275"/>
    </row>
    <row r="459" spans="1:8">
      <c r="A459" s="270"/>
      <c r="B459" s="271"/>
      <c r="C459" s="270"/>
      <c r="D459" s="272"/>
      <c r="F459" s="273"/>
      <c r="G459" s="275"/>
      <c r="H459" s="275"/>
    </row>
    <row r="460" spans="1:8">
      <c r="A460" s="270"/>
      <c r="B460" s="271"/>
      <c r="C460" s="270"/>
      <c r="D460" s="272"/>
      <c r="F460" s="273"/>
      <c r="G460" s="275"/>
      <c r="H460" s="275"/>
    </row>
    <row r="461" spans="1:8">
      <c r="A461" s="270"/>
      <c r="B461" s="271"/>
      <c r="C461" s="270"/>
      <c r="D461" s="272"/>
      <c r="F461" s="273"/>
      <c r="G461" s="275"/>
      <c r="H461" s="275"/>
    </row>
    <row r="462" spans="1:8">
      <c r="A462" s="270"/>
      <c r="B462" s="271"/>
      <c r="C462" s="270"/>
      <c r="D462" s="272"/>
      <c r="F462" s="273"/>
      <c r="G462" s="275"/>
      <c r="H462" s="275"/>
    </row>
    <row r="463" spans="1:8">
      <c r="A463" s="270"/>
      <c r="B463" s="271"/>
      <c r="C463" s="270"/>
      <c r="D463" s="272"/>
      <c r="F463" s="273"/>
      <c r="G463" s="275"/>
      <c r="H463" s="275"/>
    </row>
    <row r="464" spans="1:8">
      <c r="A464" s="270"/>
      <c r="B464" s="271"/>
      <c r="C464" s="270"/>
      <c r="D464" s="272"/>
      <c r="F464" s="273"/>
      <c r="G464" s="275"/>
      <c r="H464" s="275"/>
    </row>
    <row r="465" spans="1:8">
      <c r="A465" s="270"/>
      <c r="B465" s="271"/>
      <c r="C465" s="270"/>
      <c r="D465" s="272"/>
      <c r="F465" s="273"/>
      <c r="G465" s="275"/>
      <c r="H465" s="275"/>
    </row>
    <row r="466" spans="1:8">
      <c r="A466" s="270"/>
      <c r="B466" s="271"/>
      <c r="C466" s="270"/>
      <c r="D466" s="272"/>
      <c r="F466" s="273"/>
      <c r="G466" s="275"/>
      <c r="H466" s="275"/>
    </row>
    <row r="467" spans="1:8">
      <c r="A467" s="270"/>
      <c r="B467" s="271"/>
      <c r="C467" s="270"/>
      <c r="D467" s="272"/>
      <c r="F467" s="273"/>
      <c r="G467" s="275"/>
      <c r="H467" s="275"/>
    </row>
    <row r="468" spans="1:8">
      <c r="A468" s="270"/>
      <c r="B468" s="271"/>
      <c r="C468" s="270"/>
      <c r="D468" s="272"/>
      <c r="F468" s="273"/>
      <c r="G468" s="275"/>
      <c r="H468" s="275"/>
    </row>
    <row r="469" spans="1:8">
      <c r="A469" s="270"/>
      <c r="B469" s="271"/>
      <c r="C469" s="270"/>
      <c r="D469" s="272"/>
      <c r="F469" s="273"/>
      <c r="G469" s="275"/>
      <c r="H469" s="275"/>
    </row>
    <row r="470" spans="1:8">
      <c r="A470" s="270"/>
      <c r="B470" s="271"/>
      <c r="C470" s="270"/>
      <c r="D470" s="272"/>
      <c r="F470" s="273"/>
      <c r="G470" s="275"/>
      <c r="H470" s="275"/>
    </row>
    <row r="471" spans="1:8">
      <c r="A471" s="270"/>
      <c r="B471" s="271"/>
      <c r="C471" s="270"/>
      <c r="D471" s="272"/>
      <c r="F471" s="273"/>
      <c r="G471" s="275"/>
      <c r="H471" s="275"/>
    </row>
    <row r="472" spans="1:8">
      <c r="A472" s="270"/>
      <c r="B472" s="271"/>
      <c r="C472" s="270"/>
      <c r="D472" s="272"/>
      <c r="F472" s="273"/>
      <c r="G472" s="275"/>
      <c r="H472" s="275"/>
    </row>
    <row r="473" spans="1:8">
      <c r="A473" s="270"/>
      <c r="B473" s="271"/>
      <c r="C473" s="270"/>
      <c r="D473" s="272"/>
      <c r="F473" s="273"/>
      <c r="G473" s="275"/>
      <c r="H473" s="275"/>
    </row>
    <row r="474" spans="1:8">
      <c r="A474" s="270"/>
      <c r="B474" s="271"/>
      <c r="C474" s="270"/>
      <c r="D474" s="272"/>
      <c r="F474" s="273"/>
      <c r="G474" s="275"/>
      <c r="H474" s="275"/>
    </row>
    <row r="475" spans="1:8">
      <c r="A475" s="270"/>
      <c r="B475" s="271"/>
      <c r="C475" s="270"/>
      <c r="D475" s="272"/>
      <c r="F475" s="273"/>
      <c r="G475" s="275"/>
      <c r="H475" s="275"/>
    </row>
    <row r="476" spans="1:8">
      <c r="A476" s="270"/>
      <c r="B476" s="271"/>
      <c r="C476" s="270"/>
      <c r="D476" s="272"/>
      <c r="F476" s="273"/>
      <c r="G476" s="275"/>
      <c r="H476" s="275"/>
    </row>
    <row r="477" spans="1:8">
      <c r="A477" s="270"/>
      <c r="B477" s="271"/>
      <c r="C477" s="270"/>
      <c r="D477" s="272"/>
      <c r="F477" s="273"/>
      <c r="G477" s="275"/>
      <c r="H477" s="275"/>
    </row>
    <row r="478" spans="1:8">
      <c r="A478" s="270"/>
      <c r="B478" s="271"/>
      <c r="C478" s="270"/>
      <c r="D478" s="272"/>
      <c r="F478" s="273"/>
      <c r="G478" s="275"/>
      <c r="H478" s="275"/>
    </row>
    <row r="479" spans="1:8">
      <c r="A479" s="270"/>
      <c r="B479" s="271"/>
      <c r="C479" s="270"/>
      <c r="D479" s="272"/>
      <c r="F479" s="273"/>
      <c r="G479" s="275"/>
      <c r="H479" s="275"/>
    </row>
    <row r="480" spans="1:8">
      <c r="A480" s="270"/>
      <c r="B480" s="271"/>
      <c r="C480" s="270"/>
      <c r="D480" s="272"/>
      <c r="F480" s="273"/>
      <c r="G480" s="275"/>
      <c r="H480" s="275"/>
    </row>
    <row r="481" spans="1:8">
      <c r="A481" s="270"/>
      <c r="B481" s="271"/>
      <c r="C481" s="270"/>
      <c r="D481" s="272"/>
      <c r="F481" s="273"/>
      <c r="G481" s="275"/>
      <c r="H481" s="275"/>
    </row>
    <row r="482" spans="1:8">
      <c r="A482" s="270"/>
      <c r="B482" s="271"/>
      <c r="C482" s="270"/>
      <c r="D482" s="272"/>
      <c r="F482" s="273"/>
      <c r="G482" s="275"/>
      <c r="H482" s="275"/>
    </row>
    <row r="483" spans="1:8">
      <c r="A483" s="270"/>
      <c r="B483" s="271"/>
      <c r="C483" s="270"/>
      <c r="D483" s="272"/>
      <c r="F483" s="273"/>
      <c r="G483" s="275"/>
      <c r="H483" s="275"/>
    </row>
    <row r="484" spans="1:8">
      <c r="A484" s="270"/>
      <c r="B484" s="271"/>
      <c r="C484" s="270"/>
      <c r="D484" s="272"/>
      <c r="F484" s="273"/>
      <c r="G484" s="275"/>
      <c r="H484" s="275"/>
    </row>
    <row r="485" spans="1:8">
      <c r="A485" s="270"/>
      <c r="B485" s="271"/>
      <c r="C485" s="270"/>
      <c r="D485" s="272"/>
      <c r="F485" s="273"/>
      <c r="G485" s="275"/>
      <c r="H485" s="275"/>
    </row>
    <row r="486" spans="1:8">
      <c r="A486" s="270"/>
      <c r="B486" s="271"/>
      <c r="C486" s="270"/>
      <c r="D486" s="272"/>
      <c r="F486" s="273"/>
      <c r="G486" s="275"/>
      <c r="H486" s="275"/>
    </row>
    <row r="487" spans="1:8">
      <c r="A487" s="270"/>
      <c r="B487" s="271"/>
      <c r="C487" s="270"/>
      <c r="D487" s="272"/>
      <c r="F487" s="273"/>
      <c r="G487" s="275"/>
      <c r="H487" s="275"/>
    </row>
    <row r="488" spans="1:8">
      <c r="A488" s="270"/>
      <c r="B488" s="271"/>
      <c r="C488" s="270"/>
      <c r="D488" s="272"/>
      <c r="F488" s="273"/>
      <c r="G488" s="275"/>
      <c r="H488" s="275"/>
    </row>
    <row r="489" spans="1:8">
      <c r="A489" s="270"/>
      <c r="B489" s="271"/>
      <c r="C489" s="270"/>
      <c r="D489" s="272"/>
      <c r="F489" s="273"/>
      <c r="G489" s="275"/>
      <c r="H489" s="275"/>
    </row>
    <row r="490" spans="1:8">
      <c r="A490" s="270"/>
      <c r="B490" s="271"/>
      <c r="C490" s="270"/>
      <c r="D490" s="272"/>
      <c r="F490" s="273"/>
      <c r="G490" s="275"/>
      <c r="H490" s="275"/>
    </row>
    <row r="491" spans="1:8">
      <c r="A491" s="270"/>
      <c r="B491" s="271"/>
      <c r="C491" s="270"/>
      <c r="D491" s="272"/>
      <c r="F491" s="273"/>
      <c r="G491" s="275"/>
      <c r="H491" s="275"/>
    </row>
    <row r="492" spans="1:8">
      <c r="A492" s="270"/>
      <c r="B492" s="271"/>
      <c r="C492" s="270"/>
      <c r="D492" s="272"/>
      <c r="F492" s="273"/>
      <c r="G492" s="275"/>
      <c r="H492" s="275"/>
    </row>
    <row r="493" spans="1:8">
      <c r="A493" s="270"/>
      <c r="B493" s="271"/>
      <c r="C493" s="270"/>
      <c r="D493" s="272"/>
      <c r="F493" s="273"/>
      <c r="G493" s="275"/>
      <c r="H493" s="275"/>
    </row>
    <row r="494" spans="1:8">
      <c r="A494" s="270"/>
      <c r="B494" s="271"/>
      <c r="C494" s="270"/>
      <c r="D494" s="272"/>
      <c r="F494" s="273"/>
      <c r="G494" s="275"/>
      <c r="H494" s="275"/>
    </row>
    <row r="495" spans="1:8">
      <c r="A495" s="270"/>
      <c r="B495" s="271"/>
      <c r="C495" s="270"/>
      <c r="D495" s="272"/>
      <c r="F495" s="273"/>
      <c r="G495" s="275"/>
      <c r="H495" s="275"/>
    </row>
    <row r="496" spans="1:8">
      <c r="A496" s="270"/>
      <c r="B496" s="271"/>
      <c r="C496" s="270"/>
      <c r="D496" s="272"/>
      <c r="F496" s="273"/>
      <c r="G496" s="275"/>
      <c r="H496" s="275"/>
    </row>
    <row r="497" spans="1:8">
      <c r="A497" s="270"/>
      <c r="B497" s="271"/>
      <c r="C497" s="270"/>
      <c r="D497" s="272"/>
      <c r="F497" s="273"/>
      <c r="G497" s="275"/>
      <c r="H497" s="275"/>
    </row>
    <row r="498" spans="1:8">
      <c r="A498" s="270"/>
      <c r="B498" s="271"/>
      <c r="C498" s="270"/>
      <c r="D498" s="272"/>
      <c r="F498" s="273"/>
      <c r="G498" s="275"/>
      <c r="H498" s="275"/>
    </row>
    <row r="499" spans="1:8">
      <c r="A499" s="270"/>
      <c r="B499" s="271"/>
      <c r="C499" s="270"/>
      <c r="D499" s="272"/>
      <c r="F499" s="273"/>
      <c r="G499" s="275"/>
      <c r="H499" s="275"/>
    </row>
    <row r="500" spans="1:8">
      <c r="A500" s="270"/>
      <c r="B500" s="271"/>
      <c r="C500" s="270"/>
      <c r="D500" s="272"/>
      <c r="F500" s="273"/>
      <c r="G500" s="275"/>
      <c r="H500" s="275"/>
    </row>
    <row r="501" spans="1:8">
      <c r="A501" s="270"/>
      <c r="B501" s="271"/>
      <c r="C501" s="270"/>
      <c r="D501" s="272"/>
      <c r="F501" s="273"/>
      <c r="G501" s="275"/>
      <c r="H501" s="275"/>
    </row>
    <row r="502" spans="1:8">
      <c r="A502" s="270"/>
      <c r="B502" s="271"/>
      <c r="C502" s="270"/>
      <c r="D502" s="272"/>
      <c r="F502" s="273"/>
      <c r="G502" s="275"/>
      <c r="H502" s="275"/>
    </row>
    <row r="503" spans="1:8">
      <c r="A503" s="270"/>
      <c r="B503" s="271"/>
      <c r="C503" s="270"/>
      <c r="D503" s="272"/>
      <c r="F503" s="273"/>
      <c r="G503" s="275"/>
      <c r="H503" s="275"/>
    </row>
    <row r="504" spans="1:8">
      <c r="A504" s="270"/>
      <c r="B504" s="271"/>
      <c r="C504" s="270"/>
      <c r="D504" s="272"/>
      <c r="F504" s="273"/>
      <c r="G504" s="275"/>
      <c r="H504" s="275"/>
    </row>
    <row r="505" spans="1:8">
      <c r="A505" s="270"/>
      <c r="B505" s="271"/>
      <c r="C505" s="270"/>
      <c r="D505" s="272"/>
      <c r="F505" s="273"/>
      <c r="G505" s="275"/>
      <c r="H505" s="275"/>
    </row>
    <row r="506" spans="1:8">
      <c r="A506" s="270"/>
      <c r="B506" s="271"/>
      <c r="C506" s="270"/>
      <c r="D506" s="272"/>
      <c r="F506" s="273"/>
      <c r="G506" s="275"/>
      <c r="H506" s="275"/>
    </row>
    <row r="507" spans="1:8">
      <c r="A507" s="270"/>
      <c r="B507" s="271"/>
      <c r="C507" s="270"/>
      <c r="D507" s="272"/>
      <c r="F507" s="273"/>
      <c r="G507" s="275"/>
      <c r="H507" s="275"/>
    </row>
    <row r="508" spans="1:8">
      <c r="A508" s="270"/>
      <c r="B508" s="271"/>
      <c r="C508" s="270"/>
      <c r="D508" s="272"/>
      <c r="F508" s="273"/>
      <c r="G508" s="275"/>
      <c r="H508" s="275"/>
    </row>
    <row r="509" spans="1:8">
      <c r="A509" s="270"/>
      <c r="B509" s="271"/>
      <c r="C509" s="270"/>
      <c r="D509" s="272"/>
      <c r="F509" s="273"/>
      <c r="G509" s="275"/>
      <c r="H509" s="275"/>
    </row>
    <row r="510" spans="1:8">
      <c r="A510" s="270"/>
      <c r="B510" s="271"/>
      <c r="C510" s="270"/>
      <c r="D510" s="272"/>
      <c r="F510" s="273"/>
      <c r="G510" s="275"/>
      <c r="H510" s="275"/>
    </row>
    <row r="511" spans="1:8">
      <c r="A511" s="270"/>
      <c r="B511" s="271"/>
      <c r="C511" s="270"/>
      <c r="D511" s="272"/>
      <c r="F511" s="273"/>
      <c r="G511" s="275"/>
      <c r="H511" s="275"/>
    </row>
    <row r="512" spans="1:8">
      <c r="A512" s="270"/>
      <c r="B512" s="271"/>
      <c r="C512" s="270"/>
      <c r="D512" s="272"/>
      <c r="F512" s="273"/>
      <c r="G512" s="275"/>
      <c r="H512" s="275"/>
    </row>
    <row r="513" spans="1:8">
      <c r="A513" s="270"/>
      <c r="B513" s="271"/>
      <c r="C513" s="270"/>
      <c r="D513" s="272"/>
      <c r="F513" s="273"/>
      <c r="G513" s="275"/>
      <c r="H513" s="275"/>
    </row>
    <row r="514" spans="1:8">
      <c r="A514" s="270"/>
      <c r="B514" s="271"/>
      <c r="C514" s="270"/>
      <c r="D514" s="272"/>
      <c r="F514" s="273"/>
      <c r="G514" s="275"/>
      <c r="H514" s="275"/>
    </row>
    <row r="515" spans="1:8">
      <c r="A515" s="270"/>
      <c r="B515" s="271"/>
      <c r="C515" s="270"/>
      <c r="D515" s="272"/>
      <c r="F515" s="273"/>
      <c r="G515" s="275"/>
      <c r="H515" s="275"/>
    </row>
    <row r="516" spans="1:8">
      <c r="A516" s="270"/>
      <c r="B516" s="271"/>
      <c r="C516" s="270"/>
      <c r="D516" s="272"/>
      <c r="F516" s="273"/>
      <c r="G516" s="275"/>
      <c r="H516" s="275"/>
    </row>
    <row r="517" spans="1:8">
      <c r="A517" s="270"/>
      <c r="B517" s="271"/>
      <c r="C517" s="270"/>
      <c r="D517" s="272"/>
      <c r="F517" s="273"/>
      <c r="G517" s="275"/>
      <c r="H517" s="275"/>
    </row>
    <row r="518" spans="1:8">
      <c r="A518" s="270"/>
      <c r="B518" s="271"/>
      <c r="C518" s="270"/>
      <c r="D518" s="272"/>
      <c r="F518" s="273"/>
      <c r="G518" s="275"/>
      <c r="H518" s="275"/>
    </row>
    <row r="519" spans="1:8">
      <c r="A519" s="270"/>
      <c r="B519" s="271"/>
      <c r="C519" s="270"/>
      <c r="D519" s="272"/>
      <c r="F519" s="273"/>
      <c r="G519" s="275"/>
      <c r="H519" s="275"/>
    </row>
    <row r="520" spans="1:8">
      <c r="A520" s="270"/>
      <c r="B520" s="271"/>
      <c r="C520" s="270"/>
      <c r="D520" s="272"/>
      <c r="F520" s="273"/>
      <c r="G520" s="275"/>
      <c r="H520" s="275"/>
    </row>
    <row r="521" spans="1:8">
      <c r="A521" s="270"/>
      <c r="B521" s="271"/>
      <c r="C521" s="270"/>
      <c r="D521" s="272"/>
      <c r="F521" s="273"/>
      <c r="G521" s="275"/>
      <c r="H521" s="275"/>
    </row>
    <row r="522" spans="1:8">
      <c r="A522" s="270"/>
      <c r="B522" s="271"/>
      <c r="C522" s="270"/>
      <c r="D522" s="272"/>
      <c r="F522" s="273"/>
      <c r="G522" s="275"/>
      <c r="H522" s="275"/>
    </row>
    <row r="523" spans="1:8">
      <c r="A523" s="270"/>
      <c r="B523" s="271"/>
      <c r="C523" s="270"/>
      <c r="D523" s="272"/>
      <c r="F523" s="273"/>
      <c r="G523" s="275"/>
      <c r="H523" s="275"/>
    </row>
    <row r="524" spans="1:8">
      <c r="A524" s="270"/>
      <c r="B524" s="271"/>
      <c r="C524" s="270"/>
      <c r="D524" s="272"/>
      <c r="F524" s="273"/>
      <c r="G524" s="275"/>
      <c r="H524" s="275"/>
    </row>
    <row r="525" spans="1:8">
      <c r="A525" s="270"/>
      <c r="B525" s="271"/>
      <c r="C525" s="270"/>
      <c r="D525" s="272"/>
      <c r="F525" s="273"/>
      <c r="G525" s="275"/>
      <c r="H525" s="275"/>
    </row>
    <row r="526" spans="1:8">
      <c r="A526" s="270"/>
      <c r="B526" s="271"/>
      <c r="C526" s="270"/>
      <c r="D526" s="272"/>
      <c r="F526" s="273"/>
      <c r="G526" s="275"/>
      <c r="H526" s="275"/>
    </row>
    <row r="527" spans="1:8">
      <c r="A527" s="270"/>
      <c r="B527" s="271"/>
      <c r="C527" s="270"/>
      <c r="D527" s="272"/>
      <c r="F527" s="273"/>
      <c r="G527" s="275"/>
      <c r="H527" s="275"/>
    </row>
    <row r="528" spans="1:8">
      <c r="A528" s="270"/>
      <c r="B528" s="271"/>
      <c r="C528" s="270"/>
      <c r="D528" s="272"/>
      <c r="F528" s="273"/>
      <c r="G528" s="275"/>
      <c r="H528" s="275"/>
    </row>
    <row r="529" spans="1:8">
      <c r="A529" s="270"/>
      <c r="B529" s="271"/>
      <c r="C529" s="270"/>
      <c r="D529" s="272"/>
      <c r="F529" s="273"/>
      <c r="G529" s="275"/>
      <c r="H529" s="275"/>
    </row>
    <row r="530" spans="1:8">
      <c r="A530" s="270"/>
      <c r="B530" s="271"/>
      <c r="C530" s="270"/>
      <c r="D530" s="272"/>
      <c r="F530" s="273"/>
      <c r="G530" s="275"/>
      <c r="H530" s="275"/>
    </row>
    <row r="531" spans="1:8">
      <c r="A531" s="270"/>
      <c r="B531" s="271"/>
      <c r="C531" s="270"/>
      <c r="D531" s="272"/>
      <c r="F531" s="273"/>
      <c r="G531" s="275"/>
      <c r="H531" s="275"/>
    </row>
    <row r="532" spans="1:8">
      <c r="A532" s="270"/>
      <c r="B532" s="271"/>
      <c r="C532" s="270"/>
      <c r="D532" s="272"/>
      <c r="F532" s="273"/>
      <c r="G532" s="275"/>
      <c r="H532" s="275"/>
    </row>
    <row r="533" spans="1:8">
      <c r="A533" s="270"/>
      <c r="B533" s="271"/>
      <c r="C533" s="270"/>
      <c r="D533" s="272"/>
      <c r="F533" s="273"/>
      <c r="G533" s="275"/>
      <c r="H533" s="275"/>
    </row>
    <row r="534" spans="1:8">
      <c r="A534" s="270"/>
      <c r="B534" s="271"/>
      <c r="C534" s="270"/>
      <c r="D534" s="272"/>
      <c r="F534" s="273"/>
      <c r="G534" s="275"/>
      <c r="H534" s="275"/>
    </row>
    <row r="535" spans="1:8">
      <c r="A535" s="270"/>
      <c r="B535" s="271"/>
      <c r="C535" s="270"/>
      <c r="D535" s="272"/>
      <c r="F535" s="273"/>
      <c r="G535" s="275"/>
      <c r="H535" s="275"/>
    </row>
    <row r="536" spans="1:8">
      <c r="A536" s="270"/>
      <c r="B536" s="271"/>
      <c r="C536" s="270"/>
      <c r="D536" s="272"/>
      <c r="F536" s="273"/>
      <c r="G536" s="275"/>
      <c r="H536" s="275"/>
    </row>
    <row r="537" spans="1:8">
      <c r="A537" s="270"/>
      <c r="B537" s="271"/>
      <c r="C537" s="270"/>
      <c r="D537" s="272"/>
      <c r="F537" s="273"/>
      <c r="G537" s="275"/>
      <c r="H537" s="275"/>
    </row>
    <row r="538" spans="1:8">
      <c r="A538" s="270"/>
      <c r="B538" s="271"/>
      <c r="C538" s="270"/>
      <c r="D538" s="272"/>
      <c r="F538" s="273"/>
      <c r="G538" s="275"/>
      <c r="H538" s="275"/>
    </row>
    <row r="539" spans="1:8">
      <c r="A539" s="270"/>
      <c r="B539" s="271"/>
      <c r="C539" s="270"/>
      <c r="D539" s="272"/>
      <c r="F539" s="273"/>
      <c r="G539" s="275"/>
      <c r="H539" s="275"/>
    </row>
    <row r="540" spans="1:8">
      <c r="A540" s="270"/>
      <c r="B540" s="271"/>
      <c r="C540" s="270"/>
      <c r="D540" s="272"/>
      <c r="F540" s="273"/>
      <c r="G540" s="275"/>
      <c r="H540" s="275"/>
    </row>
    <row r="541" spans="1:8">
      <c r="A541" s="270"/>
      <c r="B541" s="271"/>
      <c r="C541" s="270"/>
      <c r="D541" s="272"/>
      <c r="F541" s="273"/>
      <c r="G541" s="275"/>
      <c r="H541" s="275"/>
    </row>
    <row r="542" spans="1:8">
      <c r="A542" s="270"/>
      <c r="B542" s="271"/>
      <c r="C542" s="270"/>
      <c r="D542" s="272"/>
      <c r="F542" s="273"/>
      <c r="G542" s="275"/>
      <c r="H542" s="275"/>
    </row>
    <row r="543" spans="1:8">
      <c r="A543" s="270"/>
      <c r="B543" s="271"/>
      <c r="C543" s="270"/>
      <c r="D543" s="272"/>
      <c r="F543" s="273"/>
      <c r="G543" s="275"/>
      <c r="H543" s="275"/>
    </row>
    <row r="544" spans="1:8">
      <c r="A544" s="270"/>
      <c r="B544" s="271"/>
      <c r="C544" s="270"/>
      <c r="D544" s="272"/>
      <c r="F544" s="273"/>
      <c r="G544" s="275"/>
      <c r="H544" s="275"/>
    </row>
    <row r="545" spans="1:8">
      <c r="A545" s="270"/>
      <c r="B545" s="271"/>
      <c r="C545" s="270"/>
      <c r="D545" s="272"/>
      <c r="F545" s="273"/>
      <c r="G545" s="275"/>
      <c r="H545" s="275"/>
    </row>
    <row r="546" spans="1:8">
      <c r="A546" s="270"/>
      <c r="B546" s="271"/>
      <c r="C546" s="270"/>
      <c r="D546" s="272"/>
      <c r="F546" s="273"/>
      <c r="G546" s="275"/>
      <c r="H546" s="275"/>
    </row>
    <row r="547" spans="1:8">
      <c r="A547" s="270"/>
      <c r="B547" s="271"/>
      <c r="C547" s="270"/>
      <c r="D547" s="272"/>
      <c r="F547" s="273"/>
      <c r="G547" s="275"/>
      <c r="H547" s="275"/>
    </row>
    <row r="548" spans="1:8">
      <c r="A548" s="270"/>
      <c r="B548" s="271"/>
      <c r="C548" s="270"/>
      <c r="D548" s="272"/>
      <c r="F548" s="273"/>
      <c r="G548" s="275"/>
      <c r="H548" s="275"/>
    </row>
    <row r="549" spans="1:8">
      <c r="A549" s="270"/>
      <c r="B549" s="271"/>
      <c r="C549" s="270"/>
      <c r="D549" s="272"/>
      <c r="F549" s="273"/>
      <c r="G549" s="275"/>
      <c r="H549" s="275"/>
    </row>
    <row r="550" spans="1:8">
      <c r="A550" s="270"/>
      <c r="B550" s="271"/>
      <c r="C550" s="270"/>
      <c r="D550" s="272"/>
      <c r="F550" s="273"/>
      <c r="G550" s="275"/>
      <c r="H550" s="275"/>
    </row>
    <row r="551" spans="1:8">
      <c r="A551" s="270"/>
      <c r="B551" s="271"/>
      <c r="C551" s="270"/>
      <c r="D551" s="272"/>
      <c r="F551" s="273"/>
      <c r="G551" s="275"/>
      <c r="H551" s="275"/>
    </row>
    <row r="552" spans="1:8">
      <c r="A552" s="270"/>
      <c r="B552" s="271"/>
      <c r="C552" s="270"/>
      <c r="D552" s="272"/>
      <c r="F552" s="273"/>
      <c r="G552" s="275"/>
      <c r="H552" s="275"/>
    </row>
    <row r="553" spans="1:8">
      <c r="A553" s="270"/>
      <c r="B553" s="271"/>
      <c r="C553" s="270"/>
      <c r="D553" s="272"/>
      <c r="F553" s="273"/>
      <c r="G553" s="275"/>
      <c r="H553" s="275"/>
    </row>
    <row r="554" spans="1:8">
      <c r="A554" s="270"/>
      <c r="B554" s="271"/>
      <c r="C554" s="270"/>
      <c r="D554" s="272"/>
      <c r="F554" s="273"/>
      <c r="G554" s="275"/>
      <c r="H554" s="275"/>
    </row>
    <row r="555" spans="1:8">
      <c r="A555" s="270"/>
      <c r="B555" s="271"/>
      <c r="C555" s="270"/>
      <c r="D555" s="272"/>
      <c r="F555" s="273"/>
      <c r="G555" s="275"/>
      <c r="H555" s="275"/>
    </row>
    <row r="556" spans="1:8">
      <c r="A556" s="270"/>
      <c r="B556" s="271"/>
      <c r="C556" s="270"/>
      <c r="D556" s="272"/>
      <c r="F556" s="273"/>
      <c r="G556" s="275"/>
      <c r="H556" s="275"/>
    </row>
    <row r="557" spans="1:8">
      <c r="A557" s="270"/>
      <c r="B557" s="271"/>
      <c r="C557" s="270"/>
      <c r="D557" s="272"/>
      <c r="F557" s="273"/>
      <c r="G557" s="275"/>
      <c r="H557" s="275"/>
    </row>
    <row r="558" spans="1:8">
      <c r="A558" s="270"/>
      <c r="B558" s="271"/>
      <c r="C558" s="270"/>
      <c r="D558" s="272"/>
      <c r="F558" s="273"/>
      <c r="G558" s="275"/>
      <c r="H558" s="275"/>
    </row>
    <row r="559" spans="1:8">
      <c r="A559" s="270"/>
      <c r="B559" s="271"/>
      <c r="C559" s="270"/>
      <c r="D559" s="272"/>
      <c r="F559" s="273"/>
      <c r="G559" s="275"/>
      <c r="H559" s="275"/>
    </row>
    <row r="560" spans="1:8">
      <c r="A560" s="270"/>
      <c r="B560" s="271"/>
      <c r="C560" s="270"/>
      <c r="D560" s="272"/>
      <c r="F560" s="273"/>
      <c r="G560" s="275"/>
      <c r="H560" s="275"/>
    </row>
    <row r="561" spans="1:8">
      <c r="A561" s="270"/>
      <c r="B561" s="271"/>
      <c r="C561" s="270"/>
      <c r="D561" s="272"/>
      <c r="F561" s="273"/>
      <c r="G561" s="275"/>
      <c r="H561" s="275"/>
    </row>
    <row r="562" spans="1:8">
      <c r="A562" s="270"/>
      <c r="B562" s="271"/>
      <c r="C562" s="270"/>
      <c r="D562" s="272"/>
      <c r="F562" s="273"/>
      <c r="G562" s="275"/>
      <c r="H562" s="275"/>
    </row>
    <row r="563" spans="1:8">
      <c r="A563" s="270"/>
      <c r="B563" s="271"/>
      <c r="C563" s="270"/>
      <c r="D563" s="272"/>
      <c r="F563" s="273"/>
      <c r="G563" s="275"/>
      <c r="H563" s="275"/>
    </row>
    <row r="564" spans="1:8">
      <c r="A564" s="270"/>
      <c r="B564" s="271"/>
      <c r="C564" s="270"/>
      <c r="D564" s="272"/>
      <c r="F564" s="273"/>
      <c r="G564" s="275"/>
      <c r="H564" s="275"/>
    </row>
    <row r="565" spans="1:8">
      <c r="A565" s="270"/>
      <c r="B565" s="271"/>
      <c r="C565" s="270"/>
      <c r="D565" s="272"/>
      <c r="F565" s="273"/>
      <c r="G565" s="275"/>
      <c r="H565" s="275"/>
    </row>
    <row r="566" spans="1:8">
      <c r="A566" s="270"/>
      <c r="B566" s="271"/>
      <c r="C566" s="270"/>
      <c r="D566" s="272"/>
      <c r="F566" s="273"/>
      <c r="G566" s="275"/>
      <c r="H566" s="275"/>
    </row>
    <row r="567" spans="1:8">
      <c r="A567" s="270"/>
      <c r="B567" s="271"/>
      <c r="C567" s="270"/>
      <c r="D567" s="272"/>
      <c r="F567" s="273"/>
      <c r="G567" s="275"/>
      <c r="H567" s="275"/>
    </row>
    <row r="568" spans="1:8">
      <c r="A568" s="270"/>
      <c r="B568" s="271"/>
      <c r="C568" s="270"/>
      <c r="D568" s="272"/>
      <c r="F568" s="273"/>
      <c r="G568" s="275"/>
      <c r="H568" s="275"/>
    </row>
    <row r="569" spans="1:8">
      <c r="A569" s="270"/>
      <c r="B569" s="271"/>
      <c r="C569" s="270"/>
      <c r="D569" s="272"/>
      <c r="F569" s="273"/>
      <c r="G569" s="275"/>
      <c r="H569" s="275"/>
    </row>
    <row r="570" spans="1:8">
      <c r="A570" s="270"/>
      <c r="B570" s="271"/>
      <c r="C570" s="270"/>
      <c r="D570" s="272"/>
      <c r="F570" s="273"/>
      <c r="G570" s="275"/>
      <c r="H570" s="275"/>
    </row>
    <row r="571" spans="1:8">
      <c r="A571" s="270"/>
      <c r="B571" s="271"/>
      <c r="C571" s="270"/>
      <c r="D571" s="272"/>
      <c r="F571" s="273"/>
      <c r="G571" s="275"/>
      <c r="H571" s="275"/>
    </row>
    <row r="572" spans="1:8">
      <c r="A572" s="270"/>
      <c r="B572" s="271"/>
      <c r="C572" s="270"/>
      <c r="D572" s="272"/>
      <c r="F572" s="273"/>
      <c r="G572" s="275"/>
      <c r="H572" s="275"/>
    </row>
    <row r="573" spans="1:8">
      <c r="A573" s="270"/>
      <c r="B573" s="271"/>
      <c r="C573" s="270"/>
      <c r="D573" s="272"/>
      <c r="F573" s="273"/>
      <c r="G573" s="275"/>
      <c r="H573" s="275"/>
    </row>
    <row r="574" spans="1:8">
      <c r="A574" s="270"/>
      <c r="B574" s="271"/>
      <c r="C574" s="270"/>
      <c r="D574" s="272"/>
      <c r="F574" s="273"/>
      <c r="G574" s="275"/>
      <c r="H574" s="275"/>
    </row>
    <row r="575" spans="1:8">
      <c r="A575" s="270"/>
      <c r="B575" s="271"/>
      <c r="C575" s="270"/>
      <c r="D575" s="272"/>
      <c r="F575" s="273"/>
      <c r="G575" s="275"/>
      <c r="H575" s="275"/>
    </row>
    <row r="576" spans="1:8">
      <c r="A576" s="270"/>
      <c r="B576" s="271"/>
      <c r="C576" s="270"/>
      <c r="D576" s="272"/>
      <c r="F576" s="273"/>
      <c r="G576" s="275"/>
      <c r="H576" s="275"/>
    </row>
    <row r="577" spans="1:8">
      <c r="A577" s="270"/>
      <c r="B577" s="271"/>
      <c r="C577" s="270"/>
      <c r="D577" s="272"/>
      <c r="F577" s="273"/>
      <c r="G577" s="275"/>
      <c r="H577" s="275"/>
    </row>
    <row r="578" spans="1:8">
      <c r="A578" s="270"/>
      <c r="B578" s="271"/>
      <c r="C578" s="270"/>
      <c r="D578" s="272"/>
      <c r="F578" s="273"/>
      <c r="G578" s="275"/>
      <c r="H578" s="275"/>
    </row>
    <row r="579" spans="1:8">
      <c r="A579" s="270"/>
      <c r="B579" s="271"/>
      <c r="C579" s="270"/>
      <c r="D579" s="272"/>
      <c r="F579" s="273"/>
      <c r="G579" s="275"/>
      <c r="H579" s="275"/>
    </row>
    <row r="580" spans="1:8">
      <c r="A580" s="270"/>
      <c r="B580" s="271"/>
      <c r="C580" s="270"/>
      <c r="D580" s="272"/>
      <c r="F580" s="273"/>
      <c r="G580" s="275"/>
      <c r="H580" s="275"/>
    </row>
    <row r="581" spans="1:8">
      <c r="A581" s="270"/>
      <c r="B581" s="271"/>
      <c r="C581" s="270"/>
      <c r="D581" s="272"/>
      <c r="F581" s="273"/>
      <c r="G581" s="275"/>
      <c r="H581" s="275"/>
    </row>
    <row r="582" spans="1:8">
      <c r="A582" s="270"/>
      <c r="B582" s="271"/>
      <c r="C582" s="270"/>
      <c r="D582" s="272"/>
      <c r="F582" s="273"/>
      <c r="G582" s="275"/>
      <c r="H582" s="275"/>
    </row>
    <row r="583" spans="1:8">
      <c r="A583" s="270"/>
      <c r="B583" s="271"/>
      <c r="C583" s="270"/>
      <c r="D583" s="272"/>
      <c r="F583" s="273"/>
      <c r="G583" s="275"/>
      <c r="H583" s="275"/>
    </row>
    <row r="584" spans="1:8">
      <c r="A584" s="270"/>
      <c r="B584" s="271"/>
      <c r="C584" s="270"/>
      <c r="D584" s="272"/>
      <c r="F584" s="273"/>
      <c r="G584" s="275"/>
      <c r="H584" s="275"/>
    </row>
    <row r="585" spans="1:8">
      <c r="A585" s="270"/>
      <c r="B585" s="271"/>
      <c r="C585" s="270"/>
      <c r="D585" s="272"/>
      <c r="F585" s="273"/>
      <c r="G585" s="275"/>
      <c r="H585" s="275"/>
    </row>
    <row r="586" spans="1:8">
      <c r="A586" s="270"/>
      <c r="B586" s="271"/>
      <c r="C586" s="270"/>
      <c r="D586" s="272"/>
      <c r="F586" s="273"/>
      <c r="G586" s="275"/>
      <c r="H586" s="275"/>
    </row>
    <row r="587" spans="1:8">
      <c r="A587" s="270"/>
      <c r="B587" s="271"/>
      <c r="C587" s="270"/>
      <c r="D587" s="272"/>
      <c r="F587" s="273"/>
      <c r="G587" s="275"/>
      <c r="H587" s="275"/>
    </row>
    <row r="588" spans="1:8">
      <c r="A588" s="270"/>
      <c r="B588" s="271"/>
      <c r="C588" s="270"/>
      <c r="D588" s="272"/>
      <c r="F588" s="273"/>
      <c r="G588" s="275"/>
      <c r="H588" s="275"/>
    </row>
    <row r="589" spans="1:8">
      <c r="A589" s="270"/>
      <c r="B589" s="271"/>
      <c r="C589" s="270"/>
      <c r="D589" s="272"/>
      <c r="F589" s="273"/>
      <c r="G589" s="275"/>
      <c r="H589" s="275"/>
    </row>
    <row r="590" spans="1:8">
      <c r="A590" s="270"/>
      <c r="B590" s="271"/>
      <c r="C590" s="270"/>
      <c r="D590" s="272"/>
      <c r="F590" s="273"/>
      <c r="G590" s="275"/>
      <c r="H590" s="275"/>
    </row>
    <row r="591" spans="1:8">
      <c r="A591" s="270"/>
      <c r="B591" s="271"/>
      <c r="C591" s="270"/>
      <c r="D591" s="272"/>
      <c r="F591" s="273"/>
      <c r="G591" s="275"/>
      <c r="H591" s="275"/>
    </row>
    <row r="592" spans="1:8">
      <c r="A592" s="270"/>
      <c r="B592" s="271"/>
      <c r="C592" s="270"/>
      <c r="D592" s="272"/>
      <c r="F592" s="273"/>
      <c r="G592" s="275"/>
      <c r="H592" s="275"/>
    </row>
    <row r="593" spans="1:8">
      <c r="A593" s="270"/>
      <c r="B593" s="271"/>
      <c r="C593" s="270"/>
      <c r="D593" s="272"/>
      <c r="F593" s="273"/>
      <c r="G593" s="275"/>
      <c r="H593" s="275"/>
    </row>
    <row r="594" spans="1:8">
      <c r="A594" s="270"/>
      <c r="B594" s="271"/>
      <c r="C594" s="270"/>
      <c r="D594" s="272"/>
      <c r="F594" s="273"/>
      <c r="G594" s="275"/>
      <c r="H594" s="275"/>
    </row>
    <row r="595" spans="1:8">
      <c r="A595" s="270"/>
      <c r="B595" s="271"/>
      <c r="C595" s="270"/>
      <c r="D595" s="272"/>
      <c r="F595" s="273"/>
      <c r="G595" s="275"/>
      <c r="H595" s="275"/>
    </row>
    <row r="596" spans="1:8">
      <c r="A596" s="270"/>
      <c r="B596" s="271"/>
      <c r="C596" s="270"/>
      <c r="D596" s="272"/>
      <c r="F596" s="273"/>
      <c r="G596" s="275"/>
      <c r="H596" s="275"/>
    </row>
    <row r="597" spans="1:8">
      <c r="A597" s="270"/>
      <c r="B597" s="271"/>
      <c r="C597" s="270"/>
      <c r="D597" s="272"/>
      <c r="F597" s="273"/>
      <c r="G597" s="275"/>
      <c r="H597" s="275"/>
    </row>
    <row r="598" spans="1:8">
      <c r="A598" s="270"/>
      <c r="B598" s="271"/>
      <c r="C598" s="270"/>
      <c r="D598" s="272"/>
      <c r="F598" s="273"/>
      <c r="G598" s="275"/>
      <c r="H598" s="275"/>
    </row>
    <row r="599" spans="1:8">
      <c r="A599" s="270"/>
      <c r="B599" s="271"/>
      <c r="C599" s="270"/>
      <c r="D599" s="272"/>
      <c r="F599" s="273"/>
      <c r="G599" s="275"/>
      <c r="H599" s="275"/>
    </row>
    <row r="600" spans="1:8">
      <c r="A600" s="270"/>
      <c r="B600" s="271"/>
      <c r="C600" s="270"/>
      <c r="D600" s="272"/>
      <c r="F600" s="273"/>
      <c r="G600" s="275"/>
      <c r="H600" s="275"/>
    </row>
    <row r="601" spans="1:8">
      <c r="A601" s="270"/>
      <c r="B601" s="271"/>
      <c r="C601" s="270"/>
      <c r="D601" s="272"/>
      <c r="F601" s="273"/>
      <c r="G601" s="275"/>
      <c r="H601" s="275"/>
    </row>
    <row r="602" spans="1:8">
      <c r="A602" s="270"/>
      <c r="B602" s="271"/>
      <c r="C602" s="270"/>
      <c r="D602" s="272"/>
      <c r="F602" s="273"/>
      <c r="G602" s="275"/>
      <c r="H602" s="275"/>
    </row>
    <row r="603" spans="1:8">
      <c r="A603" s="270"/>
      <c r="B603" s="271"/>
      <c r="C603" s="270"/>
      <c r="D603" s="272"/>
      <c r="F603" s="273"/>
      <c r="G603" s="275"/>
      <c r="H603" s="275"/>
    </row>
    <row r="604" spans="1:8">
      <c r="A604" s="270"/>
      <c r="B604" s="271"/>
      <c r="C604" s="270"/>
      <c r="D604" s="272"/>
      <c r="F604" s="273"/>
      <c r="G604" s="275"/>
      <c r="H604" s="275"/>
    </row>
    <row r="605" spans="1:8">
      <c r="A605" s="270"/>
      <c r="B605" s="271"/>
      <c r="C605" s="270"/>
      <c r="D605" s="272"/>
      <c r="F605" s="273"/>
      <c r="G605" s="275"/>
      <c r="H605" s="275"/>
    </row>
    <row r="606" spans="1:8">
      <c r="A606" s="270"/>
      <c r="B606" s="271"/>
      <c r="C606" s="270"/>
      <c r="D606" s="272"/>
      <c r="F606" s="273"/>
      <c r="G606" s="275"/>
      <c r="H606" s="275"/>
    </row>
    <row r="607" spans="1:8">
      <c r="A607" s="270"/>
      <c r="B607" s="271"/>
      <c r="C607" s="270"/>
      <c r="D607" s="272"/>
      <c r="F607" s="273"/>
      <c r="G607" s="275"/>
      <c r="H607" s="275"/>
    </row>
    <row r="608" spans="1:8">
      <c r="A608" s="270"/>
      <c r="B608" s="271"/>
      <c r="C608" s="270"/>
      <c r="D608" s="272"/>
      <c r="F608" s="273"/>
      <c r="G608" s="275"/>
      <c r="H608" s="275"/>
    </row>
    <row r="609" spans="1:8">
      <c r="A609" s="270"/>
      <c r="B609" s="271"/>
      <c r="C609" s="270"/>
      <c r="D609" s="272"/>
      <c r="F609" s="273"/>
      <c r="G609" s="275"/>
      <c r="H609" s="275"/>
    </row>
    <row r="610" spans="1:8">
      <c r="A610" s="270"/>
      <c r="B610" s="271"/>
      <c r="C610" s="270"/>
      <c r="D610" s="272"/>
      <c r="F610" s="273"/>
      <c r="G610" s="275"/>
      <c r="H610" s="275"/>
    </row>
    <row r="611" spans="1:8">
      <c r="A611" s="270"/>
      <c r="B611" s="271"/>
      <c r="C611" s="270"/>
      <c r="D611" s="272"/>
      <c r="F611" s="273"/>
      <c r="G611" s="275"/>
      <c r="H611" s="275"/>
    </row>
    <row r="612" spans="1:8">
      <c r="A612" s="270"/>
      <c r="B612" s="271"/>
      <c r="C612" s="270"/>
      <c r="D612" s="272"/>
      <c r="F612" s="273"/>
      <c r="G612" s="275"/>
      <c r="H612" s="275"/>
    </row>
    <row r="613" spans="1:8">
      <c r="A613" s="270"/>
      <c r="B613" s="271"/>
      <c r="C613" s="270"/>
      <c r="D613" s="272"/>
      <c r="F613" s="273"/>
      <c r="G613" s="275"/>
      <c r="H613" s="275"/>
    </row>
    <row r="614" spans="1:8">
      <c r="A614" s="270"/>
      <c r="B614" s="271"/>
      <c r="C614" s="270"/>
      <c r="D614" s="272"/>
      <c r="F614" s="273"/>
      <c r="G614" s="275"/>
      <c r="H614" s="275"/>
    </row>
    <row r="615" spans="1:8">
      <c r="A615" s="270"/>
      <c r="B615" s="271"/>
      <c r="C615" s="270"/>
      <c r="D615" s="272"/>
      <c r="F615" s="273"/>
      <c r="G615" s="275"/>
      <c r="H615" s="275"/>
    </row>
    <row r="616" spans="1:8">
      <c r="A616" s="270"/>
      <c r="B616" s="271"/>
      <c r="C616" s="270"/>
      <c r="D616" s="272"/>
      <c r="F616" s="273"/>
      <c r="G616" s="275"/>
      <c r="H616" s="275"/>
    </row>
    <row r="617" spans="1:8">
      <c r="A617" s="270"/>
      <c r="B617" s="271"/>
      <c r="C617" s="270"/>
      <c r="D617" s="272"/>
      <c r="F617" s="273"/>
      <c r="G617" s="275"/>
      <c r="H617" s="275"/>
    </row>
    <row r="618" spans="1:8">
      <c r="A618" s="270"/>
      <c r="B618" s="271"/>
      <c r="C618" s="270"/>
      <c r="D618" s="272"/>
      <c r="F618" s="273"/>
      <c r="G618" s="275"/>
      <c r="H618" s="275"/>
    </row>
    <row r="619" spans="1:8">
      <c r="A619" s="270"/>
      <c r="B619" s="271"/>
      <c r="C619" s="270"/>
      <c r="D619" s="272"/>
      <c r="F619" s="273"/>
      <c r="G619" s="275"/>
      <c r="H619" s="275"/>
    </row>
    <row r="620" spans="1:8">
      <c r="A620" s="270"/>
      <c r="B620" s="271"/>
      <c r="C620" s="270"/>
      <c r="D620" s="272"/>
      <c r="F620" s="273"/>
      <c r="G620" s="275"/>
      <c r="H620" s="275"/>
    </row>
    <row r="621" spans="1:8">
      <c r="A621" s="270"/>
      <c r="B621" s="271"/>
      <c r="C621" s="270"/>
      <c r="D621" s="272"/>
      <c r="F621" s="273"/>
      <c r="G621" s="275"/>
      <c r="H621" s="275"/>
    </row>
    <row r="622" spans="1:8">
      <c r="A622" s="270"/>
      <c r="B622" s="271"/>
      <c r="C622" s="270"/>
      <c r="D622" s="272"/>
      <c r="F622" s="273"/>
      <c r="G622" s="275"/>
      <c r="H622" s="275"/>
    </row>
    <row r="623" spans="1:8">
      <c r="A623" s="270"/>
      <c r="B623" s="271"/>
      <c r="C623" s="270"/>
      <c r="D623" s="272"/>
      <c r="F623" s="273"/>
      <c r="G623" s="275"/>
      <c r="H623" s="275"/>
    </row>
    <row r="624" spans="1:8">
      <c r="A624" s="270"/>
      <c r="B624" s="271"/>
      <c r="C624" s="270"/>
      <c r="D624" s="272"/>
      <c r="F624" s="273"/>
      <c r="G624" s="275"/>
      <c r="H624" s="275"/>
    </row>
    <row r="625" spans="1:8">
      <c r="A625" s="270"/>
      <c r="B625" s="271"/>
      <c r="C625" s="270"/>
      <c r="D625" s="272"/>
      <c r="F625" s="273"/>
      <c r="G625" s="275"/>
      <c r="H625" s="275"/>
    </row>
    <row r="626" spans="1:8">
      <c r="A626" s="270"/>
      <c r="B626" s="271"/>
      <c r="C626" s="270"/>
      <c r="D626" s="272"/>
      <c r="F626" s="273"/>
      <c r="G626" s="275"/>
      <c r="H626" s="275"/>
    </row>
    <row r="627" spans="1:8">
      <c r="A627" s="270"/>
      <c r="B627" s="271"/>
      <c r="C627" s="270"/>
      <c r="D627" s="272"/>
      <c r="F627" s="273"/>
      <c r="G627" s="275"/>
      <c r="H627" s="275"/>
    </row>
    <row r="628" spans="1:8">
      <c r="A628" s="270"/>
      <c r="B628" s="271"/>
      <c r="C628" s="270"/>
      <c r="D628" s="272"/>
      <c r="F628" s="273"/>
      <c r="G628" s="275"/>
      <c r="H628" s="275"/>
    </row>
    <row r="629" spans="1:8">
      <c r="A629" s="270"/>
      <c r="B629" s="271"/>
      <c r="C629" s="270"/>
      <c r="D629" s="272"/>
      <c r="F629" s="273"/>
      <c r="G629" s="275"/>
      <c r="H629" s="275"/>
    </row>
    <row r="630" spans="1:8">
      <c r="A630" s="270"/>
      <c r="B630" s="271"/>
      <c r="C630" s="270"/>
      <c r="D630" s="272"/>
      <c r="F630" s="273"/>
      <c r="G630" s="275"/>
      <c r="H630" s="275"/>
    </row>
    <row r="631" spans="1:8">
      <c r="A631" s="270"/>
      <c r="B631" s="271"/>
      <c r="C631" s="270"/>
      <c r="D631" s="272"/>
      <c r="F631" s="273"/>
      <c r="G631" s="275"/>
      <c r="H631" s="275"/>
    </row>
    <row r="632" spans="1:8">
      <c r="A632" s="270"/>
      <c r="B632" s="271"/>
      <c r="C632" s="270"/>
      <c r="D632" s="272"/>
      <c r="F632" s="273"/>
      <c r="G632" s="275"/>
      <c r="H632" s="275"/>
    </row>
    <row r="633" spans="1:8">
      <c r="A633" s="270"/>
      <c r="B633" s="271"/>
      <c r="C633" s="270"/>
      <c r="D633" s="272"/>
      <c r="F633" s="273"/>
      <c r="G633" s="275"/>
      <c r="H633" s="275"/>
    </row>
    <row r="634" spans="1:8">
      <c r="A634" s="270"/>
      <c r="B634" s="271"/>
      <c r="C634" s="270"/>
      <c r="D634" s="272"/>
      <c r="F634" s="273"/>
      <c r="G634" s="275"/>
      <c r="H634" s="275"/>
    </row>
    <row r="635" spans="1:8">
      <c r="A635" s="270"/>
      <c r="B635" s="271"/>
      <c r="C635" s="270"/>
      <c r="D635" s="272"/>
      <c r="F635" s="273"/>
      <c r="G635" s="275"/>
      <c r="H635" s="275"/>
    </row>
    <row r="636" spans="1:8">
      <c r="A636" s="270"/>
      <c r="B636" s="271"/>
      <c r="C636" s="270"/>
      <c r="D636" s="272"/>
      <c r="F636" s="273"/>
      <c r="G636" s="275"/>
      <c r="H636" s="275"/>
    </row>
    <row r="637" spans="1:8">
      <c r="A637" s="270"/>
      <c r="B637" s="271"/>
      <c r="C637" s="270"/>
      <c r="D637" s="272"/>
      <c r="F637" s="273"/>
      <c r="G637" s="275"/>
      <c r="H637" s="275"/>
    </row>
    <row r="638" spans="1:8">
      <c r="A638" s="270"/>
      <c r="B638" s="271"/>
      <c r="C638" s="270"/>
      <c r="D638" s="272"/>
      <c r="F638" s="273"/>
      <c r="G638" s="275"/>
      <c r="H638" s="275"/>
    </row>
    <row r="639" spans="1:8">
      <c r="A639" s="270"/>
      <c r="B639" s="271"/>
      <c r="C639" s="270"/>
      <c r="D639" s="272"/>
      <c r="F639" s="273"/>
      <c r="G639" s="275"/>
      <c r="H639" s="275"/>
    </row>
    <row r="640" spans="1:8">
      <c r="A640" s="270"/>
      <c r="B640" s="271"/>
      <c r="C640" s="270"/>
      <c r="D640" s="272"/>
      <c r="F640" s="273"/>
      <c r="G640" s="275"/>
      <c r="H640" s="275"/>
    </row>
    <row r="641" spans="1:8">
      <c r="A641" s="270"/>
      <c r="B641" s="271"/>
      <c r="C641" s="270"/>
      <c r="D641" s="272"/>
      <c r="F641" s="273"/>
      <c r="G641" s="275"/>
      <c r="H641" s="275"/>
    </row>
    <row r="642" spans="1:8">
      <c r="A642" s="270"/>
      <c r="B642" s="271"/>
      <c r="C642" s="270"/>
      <c r="D642" s="272"/>
      <c r="F642" s="273"/>
      <c r="G642" s="275"/>
      <c r="H642" s="275"/>
    </row>
    <row r="643" spans="1:8">
      <c r="A643" s="270"/>
      <c r="B643" s="271"/>
      <c r="C643" s="270"/>
      <c r="D643" s="272"/>
      <c r="F643" s="273"/>
      <c r="G643" s="275"/>
      <c r="H643" s="275"/>
    </row>
    <row r="644" spans="1:8">
      <c r="A644" s="270"/>
      <c r="B644" s="271"/>
      <c r="C644" s="270"/>
      <c r="D644" s="272"/>
      <c r="F644" s="273"/>
      <c r="G644" s="275"/>
      <c r="H644" s="275"/>
    </row>
    <row r="645" spans="1:8">
      <c r="A645" s="270"/>
      <c r="B645" s="271"/>
      <c r="C645" s="270"/>
      <c r="D645" s="272"/>
      <c r="F645" s="273"/>
      <c r="G645" s="275"/>
      <c r="H645" s="275"/>
    </row>
    <row r="646" spans="1:8">
      <c r="A646" s="270"/>
      <c r="B646" s="271"/>
      <c r="C646" s="270"/>
      <c r="D646" s="272"/>
      <c r="F646" s="273"/>
      <c r="G646" s="275"/>
      <c r="H646" s="275"/>
    </row>
    <row r="647" spans="1:8">
      <c r="A647" s="270"/>
      <c r="B647" s="271"/>
      <c r="C647" s="270"/>
      <c r="D647" s="272"/>
      <c r="F647" s="273"/>
      <c r="G647" s="275"/>
      <c r="H647" s="275"/>
    </row>
    <row r="648" spans="1:8">
      <c r="A648" s="270"/>
      <c r="B648" s="271"/>
      <c r="C648" s="270"/>
      <c r="D648" s="272"/>
      <c r="F648" s="273"/>
      <c r="G648" s="275"/>
      <c r="H648" s="275"/>
    </row>
    <row r="649" spans="1:8">
      <c r="A649" s="270"/>
      <c r="B649" s="271"/>
      <c r="C649" s="270"/>
      <c r="D649" s="272"/>
      <c r="F649" s="273"/>
      <c r="G649" s="275"/>
      <c r="H649" s="275"/>
    </row>
    <row r="650" spans="1:8">
      <c r="A650" s="270"/>
      <c r="B650" s="271"/>
      <c r="C650" s="270"/>
      <c r="D650" s="272"/>
      <c r="F650" s="273"/>
      <c r="G650" s="275"/>
      <c r="H650" s="275"/>
    </row>
    <row r="651" spans="1:8">
      <c r="A651" s="270"/>
      <c r="B651" s="271"/>
      <c r="C651" s="270"/>
      <c r="D651" s="272"/>
      <c r="F651" s="273"/>
      <c r="G651" s="275"/>
      <c r="H651" s="275"/>
    </row>
    <row r="652" spans="1:8">
      <c r="A652" s="270"/>
      <c r="B652" s="271"/>
      <c r="C652" s="270"/>
      <c r="D652" s="272"/>
      <c r="F652" s="273"/>
      <c r="G652" s="275"/>
      <c r="H652" s="275"/>
    </row>
    <row r="653" spans="1:8">
      <c r="A653" s="270"/>
      <c r="B653" s="271"/>
      <c r="C653" s="270"/>
      <c r="D653" s="272"/>
      <c r="F653" s="273"/>
      <c r="G653" s="275"/>
      <c r="H653" s="275"/>
    </row>
    <row r="654" spans="1:8">
      <c r="A654" s="270"/>
      <c r="B654" s="271"/>
      <c r="C654" s="270"/>
      <c r="D654" s="272"/>
      <c r="F654" s="273"/>
      <c r="G654" s="275"/>
      <c r="H654" s="275"/>
    </row>
    <row r="655" spans="1:8">
      <c r="A655" s="270"/>
      <c r="B655" s="271"/>
      <c r="C655" s="270"/>
      <c r="D655" s="272"/>
      <c r="F655" s="273"/>
      <c r="G655" s="275"/>
      <c r="H655" s="275"/>
    </row>
    <row r="656" spans="1:8">
      <c r="A656" s="270"/>
      <c r="B656" s="271"/>
      <c r="C656" s="270"/>
      <c r="D656" s="272"/>
      <c r="F656" s="273"/>
      <c r="G656" s="275"/>
      <c r="H656" s="275"/>
    </row>
    <row r="657" spans="1:8">
      <c r="A657" s="270"/>
      <c r="B657" s="271"/>
      <c r="C657" s="270"/>
      <c r="D657" s="272"/>
      <c r="F657" s="273"/>
      <c r="G657" s="275"/>
      <c r="H657" s="275"/>
    </row>
    <row r="658" spans="1:8">
      <c r="A658" s="270"/>
      <c r="B658" s="271"/>
      <c r="C658" s="270"/>
      <c r="D658" s="272"/>
      <c r="F658" s="273"/>
      <c r="G658" s="275"/>
      <c r="H658" s="275"/>
    </row>
    <row r="659" spans="1:8">
      <c r="A659" s="270"/>
      <c r="B659" s="271"/>
      <c r="C659" s="270"/>
      <c r="D659" s="272"/>
      <c r="F659" s="273"/>
      <c r="G659" s="275"/>
      <c r="H659" s="275"/>
    </row>
    <row r="660" spans="1:8">
      <c r="A660" s="270"/>
      <c r="B660" s="271"/>
      <c r="C660" s="270"/>
      <c r="D660" s="272"/>
      <c r="F660" s="273"/>
      <c r="G660" s="275"/>
      <c r="H660" s="275"/>
    </row>
    <row r="661" spans="1:8">
      <c r="A661" s="270"/>
      <c r="B661" s="271"/>
      <c r="C661" s="270"/>
      <c r="D661" s="272"/>
      <c r="F661" s="273"/>
      <c r="G661" s="275"/>
      <c r="H661" s="275"/>
    </row>
    <row r="662" spans="1:8">
      <c r="A662" s="270"/>
      <c r="B662" s="271"/>
      <c r="C662" s="270"/>
      <c r="D662" s="272"/>
      <c r="F662" s="273"/>
      <c r="G662" s="275"/>
      <c r="H662" s="275"/>
    </row>
    <row r="663" spans="1:8">
      <c r="A663" s="270"/>
      <c r="B663" s="271"/>
      <c r="C663" s="270"/>
      <c r="D663" s="272"/>
      <c r="F663" s="273"/>
      <c r="G663" s="275"/>
      <c r="H663" s="275"/>
    </row>
    <row r="664" spans="1:8">
      <c r="A664" s="270"/>
      <c r="B664" s="271"/>
      <c r="C664" s="270"/>
      <c r="D664" s="272"/>
      <c r="F664" s="273"/>
      <c r="G664" s="275"/>
      <c r="H664" s="275"/>
    </row>
    <row r="665" spans="1:8">
      <c r="A665" s="270"/>
      <c r="B665" s="271"/>
      <c r="C665" s="270"/>
      <c r="D665" s="272"/>
      <c r="F665" s="273"/>
      <c r="G665" s="275"/>
      <c r="H665" s="275"/>
    </row>
    <row r="666" spans="1:8">
      <c r="A666" s="270"/>
      <c r="B666" s="271"/>
      <c r="C666" s="270"/>
      <c r="D666" s="272"/>
      <c r="F666" s="273"/>
      <c r="G666" s="275"/>
      <c r="H666" s="275"/>
    </row>
    <row r="667" spans="1:8">
      <c r="A667" s="270"/>
      <c r="B667" s="271"/>
      <c r="C667" s="270"/>
      <c r="D667" s="272"/>
      <c r="F667" s="273"/>
      <c r="G667" s="275"/>
      <c r="H667" s="275"/>
    </row>
    <row r="668" spans="1:8">
      <c r="A668" s="270"/>
      <c r="B668" s="271"/>
      <c r="C668" s="270"/>
      <c r="D668" s="272"/>
      <c r="F668" s="273"/>
      <c r="G668" s="275"/>
      <c r="H668" s="275"/>
    </row>
    <row r="669" spans="1:8">
      <c r="A669" s="270"/>
      <c r="B669" s="271"/>
      <c r="C669" s="270"/>
      <c r="D669" s="272"/>
      <c r="F669" s="273"/>
      <c r="G669" s="275"/>
      <c r="H669" s="275"/>
    </row>
    <row r="670" spans="1:8">
      <c r="A670" s="270"/>
      <c r="B670" s="271"/>
      <c r="C670" s="270"/>
      <c r="D670" s="272"/>
      <c r="F670" s="273"/>
      <c r="G670" s="275"/>
      <c r="H670" s="275"/>
    </row>
    <row r="671" spans="1:8">
      <c r="A671" s="270"/>
      <c r="B671" s="271"/>
      <c r="C671" s="270"/>
      <c r="D671" s="272"/>
      <c r="F671" s="273"/>
      <c r="G671" s="275"/>
      <c r="H671" s="275"/>
    </row>
    <row r="672" spans="1:8">
      <c r="A672" s="270"/>
      <c r="B672" s="271"/>
      <c r="C672" s="270"/>
      <c r="D672" s="272"/>
      <c r="F672" s="273"/>
      <c r="G672" s="275"/>
      <c r="H672" s="275"/>
    </row>
    <row r="673" spans="1:8">
      <c r="A673" s="270"/>
      <c r="B673" s="271"/>
      <c r="C673" s="270"/>
      <c r="D673" s="272"/>
      <c r="F673" s="273"/>
      <c r="G673" s="275"/>
      <c r="H673" s="275"/>
    </row>
    <row r="674" spans="1:8">
      <c r="A674" s="270"/>
      <c r="B674" s="271"/>
      <c r="C674" s="270"/>
      <c r="D674" s="272"/>
      <c r="F674" s="273"/>
      <c r="G674" s="275"/>
      <c r="H674" s="275"/>
    </row>
    <row r="675" spans="1:8">
      <c r="A675" s="270"/>
      <c r="B675" s="271"/>
      <c r="C675" s="270"/>
      <c r="D675" s="272"/>
      <c r="F675" s="273"/>
      <c r="G675" s="275"/>
      <c r="H675" s="275"/>
    </row>
    <row r="676" spans="1:8">
      <c r="A676" s="270"/>
      <c r="B676" s="271"/>
      <c r="C676" s="270"/>
      <c r="D676" s="272"/>
      <c r="F676" s="273"/>
      <c r="G676" s="275"/>
      <c r="H676" s="275"/>
    </row>
    <row r="677" spans="1:8">
      <c r="A677" s="270"/>
      <c r="B677" s="271"/>
      <c r="C677" s="270"/>
      <c r="D677" s="272"/>
      <c r="F677" s="273"/>
      <c r="G677" s="275"/>
      <c r="H677" s="275"/>
    </row>
    <row r="678" spans="1:8">
      <c r="A678" s="270"/>
      <c r="B678" s="271"/>
      <c r="C678" s="270"/>
      <c r="D678" s="272"/>
      <c r="F678" s="273"/>
      <c r="G678" s="275"/>
      <c r="H678" s="275"/>
    </row>
    <row r="679" spans="1:8">
      <c r="A679" s="270"/>
      <c r="B679" s="271"/>
      <c r="C679" s="270"/>
      <c r="D679" s="272"/>
      <c r="F679" s="273"/>
      <c r="G679" s="275"/>
      <c r="H679" s="275"/>
    </row>
    <row r="680" spans="1:8">
      <c r="A680" s="270"/>
      <c r="B680" s="271"/>
      <c r="C680" s="270"/>
      <c r="D680" s="272"/>
      <c r="F680" s="273"/>
      <c r="G680" s="275"/>
      <c r="H680" s="275"/>
    </row>
    <row r="681" spans="1:8">
      <c r="A681" s="270"/>
      <c r="B681" s="271"/>
      <c r="C681" s="270"/>
      <c r="D681" s="272"/>
      <c r="F681" s="273"/>
      <c r="G681" s="275"/>
      <c r="H681" s="275"/>
    </row>
    <row r="682" spans="1:8">
      <c r="A682" s="270"/>
      <c r="B682" s="271"/>
      <c r="C682" s="270"/>
      <c r="D682" s="272"/>
      <c r="F682" s="273"/>
      <c r="G682" s="275"/>
      <c r="H682" s="275"/>
    </row>
    <row r="683" spans="1:8">
      <c r="A683" s="270"/>
      <c r="B683" s="271"/>
      <c r="C683" s="270"/>
      <c r="D683" s="272"/>
      <c r="F683" s="273"/>
      <c r="G683" s="275"/>
      <c r="H683" s="275"/>
    </row>
    <row r="684" spans="1:8">
      <c r="A684" s="270"/>
      <c r="B684" s="271"/>
      <c r="C684" s="270"/>
      <c r="D684" s="272"/>
      <c r="F684" s="273"/>
      <c r="G684" s="275"/>
      <c r="H684" s="275"/>
    </row>
    <row r="685" spans="1:8">
      <c r="A685" s="270"/>
      <c r="B685" s="271"/>
      <c r="C685" s="270"/>
      <c r="D685" s="272"/>
      <c r="F685" s="273"/>
      <c r="G685" s="275"/>
      <c r="H685" s="275"/>
    </row>
    <row r="686" spans="1:8">
      <c r="A686" s="270"/>
      <c r="B686" s="271"/>
      <c r="C686" s="270"/>
      <c r="D686" s="272"/>
      <c r="F686" s="273"/>
      <c r="G686" s="275"/>
      <c r="H686" s="275"/>
    </row>
    <row r="687" spans="1:8">
      <c r="A687" s="270"/>
      <c r="B687" s="271"/>
      <c r="C687" s="270"/>
      <c r="D687" s="272"/>
      <c r="F687" s="273"/>
      <c r="G687" s="275"/>
      <c r="H687" s="275"/>
    </row>
    <row r="688" spans="1:8">
      <c r="A688" s="270"/>
      <c r="B688" s="271"/>
      <c r="C688" s="270"/>
      <c r="D688" s="272"/>
      <c r="F688" s="273"/>
      <c r="G688" s="275"/>
      <c r="H688" s="275"/>
    </row>
    <row r="689" spans="1:8">
      <c r="A689" s="270"/>
      <c r="B689" s="271"/>
      <c r="C689" s="270"/>
      <c r="D689" s="272"/>
      <c r="F689" s="273"/>
      <c r="G689" s="275"/>
      <c r="H689" s="275"/>
    </row>
    <row r="690" spans="1:8">
      <c r="A690" s="270"/>
      <c r="B690" s="271"/>
      <c r="C690" s="270"/>
      <c r="D690" s="272"/>
      <c r="F690" s="273"/>
      <c r="G690" s="275"/>
      <c r="H690" s="275"/>
    </row>
    <row r="691" spans="1:8">
      <c r="A691" s="270"/>
      <c r="B691" s="271"/>
      <c r="C691" s="270"/>
      <c r="D691" s="272"/>
      <c r="F691" s="273"/>
      <c r="G691" s="275"/>
      <c r="H691" s="275"/>
    </row>
    <row r="692" spans="1:8">
      <c r="A692" s="270"/>
      <c r="B692" s="271"/>
      <c r="C692" s="270"/>
      <c r="D692" s="272"/>
      <c r="F692" s="273"/>
      <c r="G692" s="275"/>
      <c r="H692" s="275"/>
    </row>
    <row r="693" spans="1:8">
      <c r="A693" s="270"/>
      <c r="B693" s="271"/>
      <c r="C693" s="270"/>
      <c r="D693" s="272"/>
      <c r="F693" s="273"/>
      <c r="G693" s="275"/>
      <c r="H693" s="275"/>
    </row>
    <row r="694" spans="1:8">
      <c r="A694" s="270"/>
      <c r="B694" s="271"/>
      <c r="C694" s="270"/>
      <c r="D694" s="272"/>
      <c r="F694" s="273"/>
      <c r="G694" s="275"/>
      <c r="H694" s="275"/>
    </row>
    <row r="695" spans="1:8">
      <c r="A695" s="270"/>
      <c r="B695" s="271"/>
      <c r="C695" s="270"/>
      <c r="D695" s="272"/>
      <c r="F695" s="273"/>
      <c r="G695" s="275"/>
      <c r="H695" s="275"/>
    </row>
    <row r="696" spans="1:8">
      <c r="A696" s="270"/>
      <c r="B696" s="271"/>
      <c r="C696" s="270"/>
      <c r="D696" s="272"/>
      <c r="F696" s="273"/>
      <c r="G696" s="275"/>
      <c r="H696" s="275"/>
    </row>
    <row r="697" spans="1:8">
      <c r="A697" s="270"/>
      <c r="B697" s="271"/>
      <c r="C697" s="270"/>
      <c r="D697" s="272"/>
      <c r="F697" s="273"/>
      <c r="G697" s="275"/>
      <c r="H697" s="275"/>
    </row>
    <row r="698" spans="1:8">
      <c r="A698" s="270"/>
      <c r="B698" s="271"/>
      <c r="C698" s="270"/>
      <c r="D698" s="272"/>
      <c r="F698" s="273"/>
      <c r="G698" s="275"/>
      <c r="H698" s="275"/>
    </row>
    <row r="699" spans="1:8">
      <c r="A699" s="270"/>
      <c r="B699" s="271"/>
      <c r="C699" s="270"/>
      <c r="D699" s="272"/>
      <c r="F699" s="273"/>
      <c r="G699" s="275"/>
      <c r="H699" s="275"/>
    </row>
    <row r="700" spans="1:8">
      <c r="A700" s="270"/>
      <c r="B700" s="271"/>
      <c r="C700" s="270"/>
      <c r="D700" s="272"/>
      <c r="F700" s="273"/>
      <c r="G700" s="275"/>
      <c r="H700" s="275"/>
    </row>
    <row r="701" spans="1:8">
      <c r="A701" s="270"/>
      <c r="B701" s="271"/>
      <c r="C701" s="270"/>
      <c r="D701" s="272"/>
      <c r="F701" s="273"/>
      <c r="G701" s="275"/>
      <c r="H701" s="275"/>
    </row>
    <row r="702" spans="1:8">
      <c r="A702" s="270"/>
      <c r="B702" s="271"/>
      <c r="C702" s="270"/>
      <c r="D702" s="272"/>
      <c r="F702" s="273"/>
      <c r="G702" s="275"/>
      <c r="H702" s="275"/>
    </row>
    <row r="703" spans="1:8">
      <c r="A703" s="270"/>
      <c r="B703" s="271"/>
      <c r="C703" s="270"/>
      <c r="D703" s="272"/>
      <c r="F703" s="273"/>
      <c r="G703" s="275"/>
      <c r="H703" s="275"/>
    </row>
    <row r="704" spans="1:8">
      <c r="A704" s="270"/>
      <c r="B704" s="271"/>
      <c r="C704" s="270"/>
      <c r="D704" s="272"/>
      <c r="F704" s="273"/>
      <c r="G704" s="275"/>
      <c r="H704" s="275"/>
    </row>
    <row r="705" spans="1:8">
      <c r="A705" s="270"/>
      <c r="B705" s="271"/>
      <c r="C705" s="270"/>
      <c r="D705" s="272"/>
      <c r="F705" s="273"/>
      <c r="G705" s="275"/>
      <c r="H705" s="275"/>
    </row>
    <row r="706" spans="1:8">
      <c r="A706" s="270"/>
      <c r="B706" s="271"/>
      <c r="C706" s="270"/>
      <c r="D706" s="272"/>
      <c r="F706" s="273"/>
      <c r="G706" s="275"/>
      <c r="H706" s="275"/>
    </row>
    <row r="707" spans="1:8">
      <c r="A707" s="270"/>
      <c r="B707" s="271"/>
      <c r="C707" s="270"/>
      <c r="D707" s="272"/>
      <c r="F707" s="273"/>
      <c r="G707" s="275"/>
      <c r="H707" s="275"/>
    </row>
    <row r="708" spans="1:8">
      <c r="A708" s="270"/>
      <c r="B708" s="271"/>
      <c r="C708" s="270"/>
      <c r="D708" s="272"/>
      <c r="F708" s="273"/>
      <c r="G708" s="275"/>
      <c r="H708" s="275"/>
    </row>
    <row r="709" spans="1:8">
      <c r="A709" s="270"/>
      <c r="B709" s="271"/>
      <c r="C709" s="270"/>
      <c r="D709" s="272"/>
      <c r="F709" s="273"/>
      <c r="G709" s="275"/>
      <c r="H709" s="275"/>
    </row>
    <row r="710" spans="1:8">
      <c r="A710" s="270"/>
      <c r="B710" s="271"/>
      <c r="C710" s="270"/>
      <c r="D710" s="272"/>
      <c r="F710" s="273"/>
      <c r="G710" s="275"/>
      <c r="H710" s="275"/>
    </row>
    <row r="711" spans="1:8">
      <c r="A711" s="270"/>
      <c r="B711" s="271"/>
      <c r="C711" s="270"/>
      <c r="D711" s="272"/>
      <c r="F711" s="273"/>
      <c r="G711" s="275"/>
      <c r="H711" s="275"/>
    </row>
    <row r="712" spans="1:8">
      <c r="A712" s="270"/>
      <c r="B712" s="271"/>
      <c r="C712" s="270"/>
      <c r="D712" s="272"/>
      <c r="F712" s="273"/>
      <c r="G712" s="275"/>
      <c r="H712" s="275"/>
    </row>
    <row r="713" spans="1:8">
      <c r="A713" s="270"/>
      <c r="B713" s="271"/>
      <c r="C713" s="270"/>
      <c r="D713" s="272"/>
      <c r="F713" s="273"/>
      <c r="G713" s="275"/>
      <c r="H713" s="275"/>
    </row>
    <row r="714" spans="1:8">
      <c r="A714" s="270"/>
      <c r="B714" s="271"/>
      <c r="C714" s="270"/>
      <c r="D714" s="272"/>
      <c r="F714" s="273"/>
      <c r="G714" s="275"/>
      <c r="H714" s="275"/>
    </row>
    <row r="715" spans="1:8">
      <c r="A715" s="270"/>
      <c r="B715" s="271"/>
      <c r="C715" s="270"/>
      <c r="D715" s="272"/>
      <c r="F715" s="273"/>
      <c r="G715" s="275"/>
      <c r="H715" s="275"/>
    </row>
    <row r="716" spans="1:8">
      <c r="A716" s="270"/>
      <c r="B716" s="271"/>
      <c r="C716" s="270"/>
      <c r="D716" s="272"/>
      <c r="F716" s="273"/>
      <c r="G716" s="275"/>
      <c r="H716" s="275"/>
    </row>
    <row r="717" spans="1:8">
      <c r="A717" s="270"/>
      <c r="B717" s="271"/>
      <c r="C717" s="270"/>
      <c r="D717" s="272"/>
      <c r="F717" s="273"/>
      <c r="G717" s="275"/>
      <c r="H717" s="275"/>
    </row>
    <row r="718" spans="1:8">
      <c r="A718" s="270"/>
      <c r="B718" s="271"/>
      <c r="C718" s="270"/>
      <c r="D718" s="272"/>
      <c r="F718" s="273"/>
      <c r="G718" s="275"/>
      <c r="H718" s="275"/>
    </row>
    <row r="719" spans="1:8">
      <c r="A719" s="270"/>
      <c r="B719" s="271"/>
      <c r="C719" s="270"/>
      <c r="D719" s="272"/>
      <c r="F719" s="273"/>
      <c r="G719" s="275"/>
      <c r="H719" s="275"/>
    </row>
    <row r="720" spans="1:8">
      <c r="A720" s="270"/>
      <c r="B720" s="271"/>
      <c r="C720" s="270"/>
      <c r="D720" s="272"/>
      <c r="F720" s="273"/>
      <c r="G720" s="275"/>
      <c r="H720" s="275"/>
    </row>
    <row r="721" spans="1:8">
      <c r="A721" s="270"/>
      <c r="B721" s="271"/>
      <c r="C721" s="270"/>
      <c r="D721" s="272"/>
      <c r="F721" s="273"/>
      <c r="G721" s="275"/>
      <c r="H721" s="275"/>
    </row>
    <row r="722" spans="1:8">
      <c r="A722" s="270"/>
      <c r="B722" s="271"/>
      <c r="C722" s="270"/>
      <c r="D722" s="272"/>
      <c r="F722" s="273"/>
      <c r="G722" s="275"/>
      <c r="H722" s="275"/>
    </row>
    <row r="723" spans="1:8">
      <c r="A723" s="270"/>
      <c r="B723" s="271"/>
      <c r="C723" s="270"/>
      <c r="D723" s="272"/>
      <c r="F723" s="273"/>
      <c r="G723" s="275"/>
      <c r="H723" s="275"/>
    </row>
    <row r="724" spans="1:8">
      <c r="A724" s="270"/>
      <c r="B724" s="271"/>
      <c r="C724" s="270"/>
      <c r="D724" s="272"/>
      <c r="F724" s="273"/>
      <c r="G724" s="275"/>
      <c r="H724" s="275"/>
    </row>
    <row r="725" spans="1:8">
      <c r="A725" s="270"/>
      <c r="B725" s="271"/>
      <c r="C725" s="270"/>
      <c r="D725" s="272"/>
      <c r="F725" s="273"/>
      <c r="G725" s="275"/>
      <c r="H725" s="275"/>
    </row>
    <row r="726" spans="1:8">
      <c r="A726" s="270"/>
      <c r="B726" s="271"/>
      <c r="C726" s="270"/>
      <c r="D726" s="272"/>
      <c r="F726" s="273"/>
      <c r="G726" s="275"/>
      <c r="H726" s="275"/>
    </row>
    <row r="727" spans="1:8">
      <c r="A727" s="270"/>
      <c r="B727" s="271"/>
      <c r="C727" s="270"/>
      <c r="D727" s="272"/>
      <c r="F727" s="273"/>
      <c r="G727" s="275"/>
      <c r="H727" s="275"/>
    </row>
    <row r="728" spans="1:8">
      <c r="A728" s="270"/>
      <c r="B728" s="271"/>
      <c r="C728" s="270"/>
      <c r="D728" s="272"/>
      <c r="F728" s="273"/>
      <c r="G728" s="275"/>
      <c r="H728" s="275"/>
    </row>
    <row r="729" spans="1:8">
      <c r="A729" s="270"/>
      <c r="B729" s="271"/>
      <c r="C729" s="270"/>
      <c r="D729" s="272"/>
      <c r="F729" s="273"/>
      <c r="G729" s="275"/>
      <c r="H729" s="275"/>
    </row>
    <row r="730" spans="1:8">
      <c r="A730" s="270"/>
      <c r="B730" s="271"/>
      <c r="C730" s="270"/>
      <c r="D730" s="272"/>
      <c r="F730" s="273"/>
      <c r="G730" s="275"/>
      <c r="H730" s="275"/>
    </row>
    <row r="731" spans="1:8">
      <c r="A731" s="270"/>
      <c r="B731" s="271"/>
      <c r="C731" s="270"/>
      <c r="D731" s="272"/>
      <c r="F731" s="273"/>
      <c r="G731" s="275"/>
      <c r="H731" s="275"/>
    </row>
    <row r="732" spans="1:8">
      <c r="A732" s="270"/>
      <c r="B732" s="271"/>
      <c r="C732" s="270"/>
      <c r="D732" s="272"/>
      <c r="F732" s="273"/>
      <c r="G732" s="275"/>
      <c r="H732" s="275"/>
    </row>
    <row r="733" spans="1:8">
      <c r="A733" s="270"/>
      <c r="B733" s="271"/>
      <c r="C733" s="270"/>
      <c r="D733" s="272"/>
      <c r="F733" s="273"/>
      <c r="G733" s="275"/>
      <c r="H733" s="275"/>
    </row>
    <row r="734" spans="1:8">
      <c r="A734" s="270"/>
      <c r="B734" s="271"/>
      <c r="C734" s="270"/>
      <c r="D734" s="272"/>
      <c r="F734" s="273"/>
      <c r="G734" s="275"/>
      <c r="H734" s="275"/>
    </row>
    <row r="735" spans="1:8">
      <c r="A735" s="270"/>
      <c r="B735" s="271"/>
      <c r="C735" s="270"/>
      <c r="D735" s="272"/>
      <c r="F735" s="273"/>
      <c r="G735" s="275"/>
      <c r="H735" s="275"/>
    </row>
    <row r="736" spans="1:8">
      <c r="A736" s="270"/>
      <c r="B736" s="271"/>
      <c r="C736" s="270"/>
      <c r="D736" s="272"/>
      <c r="F736" s="273"/>
      <c r="G736" s="275"/>
      <c r="H736" s="275"/>
    </row>
    <row r="737" spans="1:8">
      <c r="A737" s="270"/>
      <c r="B737" s="271"/>
      <c r="C737" s="270"/>
      <c r="D737" s="272"/>
      <c r="F737" s="273"/>
      <c r="G737" s="275"/>
      <c r="H737" s="275"/>
    </row>
    <row r="738" spans="1:8">
      <c r="A738" s="270"/>
      <c r="B738" s="271"/>
      <c r="C738" s="270"/>
      <c r="D738" s="272"/>
      <c r="F738" s="273"/>
      <c r="G738" s="275"/>
      <c r="H738" s="275"/>
    </row>
    <row r="739" spans="1:8">
      <c r="A739" s="270"/>
      <c r="B739" s="271"/>
      <c r="C739" s="270"/>
      <c r="D739" s="272"/>
      <c r="F739" s="273"/>
      <c r="G739" s="275"/>
      <c r="H739" s="275"/>
    </row>
    <row r="740" spans="1:8">
      <c r="A740" s="270"/>
      <c r="B740" s="271"/>
      <c r="C740" s="270"/>
      <c r="D740" s="272"/>
      <c r="F740" s="273"/>
      <c r="G740" s="275"/>
      <c r="H740" s="275"/>
    </row>
    <row r="741" spans="1:8">
      <c r="A741" s="270"/>
      <c r="B741" s="271"/>
      <c r="C741" s="270"/>
      <c r="D741" s="272"/>
      <c r="F741" s="273"/>
      <c r="G741" s="275"/>
      <c r="H741" s="275"/>
    </row>
    <row r="742" spans="1:8">
      <c r="A742" s="270"/>
      <c r="B742" s="271"/>
      <c r="C742" s="270"/>
      <c r="D742" s="272"/>
      <c r="F742" s="273"/>
      <c r="G742" s="275"/>
      <c r="H742" s="275"/>
    </row>
    <row r="743" spans="1:8">
      <c r="A743" s="270"/>
      <c r="B743" s="271"/>
      <c r="C743" s="270"/>
      <c r="D743" s="272"/>
      <c r="F743" s="273"/>
      <c r="G743" s="275"/>
      <c r="H743" s="275"/>
    </row>
    <row r="744" spans="1:8">
      <c r="A744" s="270"/>
      <c r="B744" s="271"/>
      <c r="C744" s="270"/>
      <c r="D744" s="272"/>
      <c r="F744" s="273"/>
      <c r="G744" s="275"/>
      <c r="H744" s="275"/>
    </row>
    <row r="745" spans="1:8">
      <c r="A745" s="270"/>
      <c r="B745" s="271"/>
      <c r="C745" s="270"/>
      <c r="D745" s="272"/>
      <c r="F745" s="273"/>
      <c r="G745" s="275"/>
      <c r="H745" s="275"/>
    </row>
    <row r="746" spans="1:8">
      <c r="A746" s="270"/>
      <c r="B746" s="271"/>
      <c r="C746" s="270"/>
      <c r="D746" s="272"/>
      <c r="F746" s="273"/>
      <c r="G746" s="275"/>
      <c r="H746" s="275"/>
    </row>
    <row r="747" spans="1:8">
      <c r="A747" s="270"/>
      <c r="B747" s="271"/>
      <c r="C747" s="270"/>
      <c r="D747" s="272"/>
      <c r="F747" s="273"/>
      <c r="G747" s="275"/>
      <c r="H747" s="275"/>
    </row>
    <row r="748" spans="1:8">
      <c r="A748" s="270"/>
      <c r="B748" s="271"/>
      <c r="C748" s="270"/>
      <c r="D748" s="272"/>
      <c r="F748" s="273"/>
      <c r="G748" s="275"/>
      <c r="H748" s="275"/>
    </row>
    <row r="749" spans="1:8">
      <c r="A749" s="270"/>
      <c r="B749" s="271"/>
      <c r="C749" s="270"/>
      <c r="D749" s="272"/>
      <c r="F749" s="273"/>
      <c r="G749" s="275"/>
      <c r="H749" s="275"/>
    </row>
    <row r="750" spans="1:8">
      <c r="A750" s="270"/>
      <c r="B750" s="271"/>
      <c r="C750" s="270"/>
      <c r="D750" s="272"/>
      <c r="F750" s="273"/>
      <c r="G750" s="275"/>
      <c r="H750" s="275"/>
    </row>
    <row r="751" spans="1:8">
      <c r="A751" s="270"/>
      <c r="B751" s="271"/>
      <c r="C751" s="270"/>
      <c r="D751" s="272"/>
      <c r="F751" s="273"/>
      <c r="G751" s="275"/>
      <c r="H751" s="275"/>
    </row>
    <row r="752" spans="1:8">
      <c r="A752" s="270"/>
      <c r="B752" s="271"/>
      <c r="C752" s="270"/>
      <c r="D752" s="272"/>
      <c r="F752" s="273"/>
      <c r="G752" s="275"/>
      <c r="H752" s="275"/>
    </row>
    <row r="753" spans="1:8">
      <c r="A753" s="270"/>
      <c r="B753" s="271"/>
      <c r="C753" s="270"/>
      <c r="D753" s="272"/>
      <c r="F753" s="273"/>
      <c r="G753" s="275"/>
      <c r="H753" s="275"/>
    </row>
    <row r="754" spans="1:8">
      <c r="A754" s="270"/>
      <c r="B754" s="271"/>
      <c r="C754" s="270"/>
      <c r="D754" s="272"/>
      <c r="F754" s="273"/>
      <c r="G754" s="275"/>
      <c r="H754" s="275"/>
    </row>
    <row r="755" spans="1:8">
      <c r="A755" s="270"/>
      <c r="B755" s="271"/>
      <c r="C755" s="270"/>
      <c r="D755" s="272"/>
      <c r="F755" s="273"/>
      <c r="G755" s="275"/>
      <c r="H755" s="275"/>
    </row>
    <row r="756" spans="1:8">
      <c r="A756" s="270"/>
      <c r="B756" s="271"/>
      <c r="C756" s="270"/>
      <c r="D756" s="272"/>
      <c r="F756" s="273"/>
      <c r="G756" s="275"/>
      <c r="H756" s="275"/>
    </row>
    <row r="757" spans="1:8">
      <c r="A757" s="270"/>
      <c r="B757" s="271"/>
      <c r="C757" s="270"/>
      <c r="D757" s="272"/>
      <c r="F757" s="273"/>
      <c r="G757" s="275"/>
      <c r="H757" s="275"/>
    </row>
    <row r="758" spans="1:8">
      <c r="A758" s="270"/>
      <c r="B758" s="271"/>
      <c r="C758" s="270"/>
      <c r="D758" s="272"/>
      <c r="F758" s="273"/>
      <c r="G758" s="275"/>
      <c r="H758" s="275"/>
    </row>
    <row r="759" spans="1:8">
      <c r="A759" s="270"/>
      <c r="B759" s="271"/>
      <c r="C759" s="270"/>
      <c r="D759" s="272"/>
      <c r="F759" s="273"/>
      <c r="G759" s="275"/>
      <c r="H759" s="275"/>
    </row>
    <row r="760" spans="1:8">
      <c r="A760" s="270"/>
      <c r="B760" s="271"/>
      <c r="C760" s="270"/>
      <c r="D760" s="272"/>
      <c r="F760" s="273"/>
      <c r="G760" s="275"/>
      <c r="H760" s="275"/>
    </row>
    <row r="761" spans="1:8">
      <c r="A761" s="270"/>
      <c r="B761" s="271"/>
      <c r="C761" s="270"/>
      <c r="D761" s="272"/>
      <c r="F761" s="273"/>
      <c r="G761" s="275"/>
      <c r="H761" s="275"/>
    </row>
    <row r="762" spans="1:8">
      <c r="A762" s="270"/>
      <c r="B762" s="271"/>
      <c r="C762" s="270"/>
      <c r="D762" s="272"/>
      <c r="F762" s="273"/>
      <c r="G762" s="275"/>
      <c r="H762" s="275"/>
    </row>
    <row r="763" spans="1:8">
      <c r="A763" s="270"/>
      <c r="B763" s="271"/>
      <c r="C763" s="270"/>
      <c r="D763" s="272"/>
      <c r="F763" s="273"/>
      <c r="G763" s="275"/>
      <c r="H763" s="275"/>
    </row>
    <row r="764" spans="1:8">
      <c r="A764" s="270"/>
      <c r="B764" s="271"/>
      <c r="C764" s="270"/>
      <c r="D764" s="272"/>
      <c r="F764" s="273"/>
      <c r="G764" s="275"/>
      <c r="H764" s="275"/>
    </row>
    <row r="765" spans="1:8">
      <c r="A765" s="270"/>
      <c r="B765" s="271"/>
      <c r="C765" s="270"/>
      <c r="D765" s="272"/>
      <c r="F765" s="273"/>
      <c r="G765" s="275"/>
      <c r="H765" s="275"/>
    </row>
    <row r="766" spans="1:8">
      <c r="A766" s="270"/>
      <c r="B766" s="271"/>
      <c r="C766" s="270"/>
      <c r="D766" s="272"/>
      <c r="F766" s="273"/>
      <c r="G766" s="275"/>
      <c r="H766" s="275"/>
    </row>
    <row r="767" spans="1:8">
      <c r="A767" s="270"/>
      <c r="B767" s="271"/>
      <c r="C767" s="270"/>
      <c r="D767" s="272"/>
      <c r="F767" s="273"/>
      <c r="G767" s="275"/>
      <c r="H767" s="275"/>
    </row>
    <row r="768" spans="1:8">
      <c r="A768" s="270"/>
      <c r="B768" s="271"/>
      <c r="C768" s="270"/>
      <c r="D768" s="272"/>
      <c r="F768" s="273"/>
      <c r="G768" s="275"/>
      <c r="H768" s="275"/>
    </row>
    <row r="769" spans="1:8">
      <c r="A769" s="270"/>
      <c r="B769" s="271"/>
      <c r="C769" s="270"/>
      <c r="D769" s="272"/>
      <c r="F769" s="273"/>
      <c r="G769" s="275"/>
      <c r="H769" s="275"/>
    </row>
    <row r="770" spans="1:8">
      <c r="A770" s="270"/>
      <c r="B770" s="271"/>
      <c r="C770" s="270"/>
      <c r="D770" s="272"/>
      <c r="F770" s="273"/>
      <c r="G770" s="275"/>
      <c r="H770" s="275"/>
    </row>
    <row r="771" spans="1:8">
      <c r="A771" s="270"/>
      <c r="B771" s="271"/>
      <c r="C771" s="270"/>
      <c r="D771" s="272"/>
      <c r="F771" s="273"/>
      <c r="G771" s="275"/>
      <c r="H771" s="275"/>
    </row>
    <row r="772" spans="1:8">
      <c r="A772" s="270"/>
      <c r="B772" s="271"/>
      <c r="C772" s="270"/>
      <c r="D772" s="272"/>
      <c r="F772" s="273"/>
      <c r="G772" s="275"/>
      <c r="H772" s="275"/>
    </row>
    <row r="773" spans="1:8">
      <c r="A773" s="270"/>
      <c r="B773" s="271"/>
      <c r="C773" s="270"/>
      <c r="D773" s="272"/>
      <c r="F773" s="273"/>
      <c r="G773" s="275"/>
      <c r="H773" s="275"/>
    </row>
    <row r="774" spans="1:8">
      <c r="A774" s="270"/>
      <c r="B774" s="271"/>
      <c r="C774" s="270"/>
      <c r="D774" s="272"/>
      <c r="F774" s="273"/>
      <c r="G774" s="275"/>
      <c r="H774" s="275"/>
    </row>
    <row r="775" spans="1:8">
      <c r="A775" s="270"/>
      <c r="B775" s="271"/>
      <c r="C775" s="270"/>
      <c r="D775" s="272"/>
      <c r="F775" s="273"/>
      <c r="G775" s="275"/>
      <c r="H775" s="275"/>
    </row>
    <row r="776" spans="1:8">
      <c r="A776" s="270"/>
      <c r="B776" s="271"/>
      <c r="C776" s="270"/>
      <c r="D776" s="272"/>
      <c r="F776" s="273"/>
      <c r="G776" s="275"/>
      <c r="H776" s="275"/>
    </row>
    <row r="777" spans="1:8">
      <c r="A777" s="270"/>
      <c r="B777" s="271"/>
      <c r="C777" s="270"/>
      <c r="D777" s="272"/>
      <c r="F777" s="273"/>
      <c r="G777" s="275"/>
      <c r="H777" s="275"/>
    </row>
    <row r="778" spans="1:8">
      <c r="A778" s="270"/>
      <c r="B778" s="271"/>
      <c r="C778" s="270"/>
      <c r="D778" s="272"/>
      <c r="F778" s="273"/>
      <c r="G778" s="275"/>
      <c r="H778" s="275"/>
    </row>
    <row r="779" spans="1:8">
      <c r="A779" s="270"/>
      <c r="B779" s="271"/>
      <c r="C779" s="270"/>
      <c r="D779" s="272"/>
      <c r="F779" s="273"/>
      <c r="G779" s="275"/>
      <c r="H779" s="275"/>
    </row>
    <row r="780" spans="1:8">
      <c r="A780" s="270"/>
      <c r="B780" s="271"/>
      <c r="C780" s="270"/>
      <c r="D780" s="272"/>
      <c r="F780" s="273"/>
      <c r="G780" s="275"/>
      <c r="H780" s="275"/>
    </row>
    <row r="781" spans="1:8">
      <c r="A781" s="270"/>
      <c r="B781" s="271"/>
      <c r="C781" s="270"/>
      <c r="D781" s="272"/>
      <c r="F781" s="273"/>
      <c r="G781" s="275"/>
      <c r="H781" s="275"/>
    </row>
    <row r="782" spans="1:8">
      <c r="A782" s="270"/>
      <c r="B782" s="271"/>
      <c r="C782" s="270"/>
      <c r="D782" s="272"/>
      <c r="F782" s="273"/>
      <c r="G782" s="275"/>
      <c r="H782" s="275"/>
    </row>
    <row r="783" spans="1:8">
      <c r="A783" s="270"/>
      <c r="B783" s="271"/>
      <c r="C783" s="270"/>
      <c r="D783" s="272"/>
      <c r="F783" s="273"/>
      <c r="G783" s="275"/>
      <c r="H783" s="275"/>
    </row>
    <row r="784" spans="1:8">
      <c r="A784" s="270"/>
      <c r="B784" s="271"/>
      <c r="C784" s="270"/>
      <c r="D784" s="272"/>
      <c r="F784" s="273"/>
      <c r="G784" s="275"/>
      <c r="H784" s="275"/>
    </row>
    <row r="785" spans="1:8">
      <c r="A785" s="270"/>
      <c r="B785" s="271"/>
      <c r="C785" s="270"/>
      <c r="D785" s="272"/>
      <c r="F785" s="273"/>
      <c r="G785" s="275"/>
      <c r="H785" s="275"/>
    </row>
    <row r="786" spans="1:8">
      <c r="A786" s="270"/>
      <c r="B786" s="271"/>
      <c r="C786" s="270"/>
      <c r="D786" s="272"/>
      <c r="F786" s="273"/>
      <c r="G786" s="275"/>
      <c r="H786" s="275"/>
    </row>
    <row r="787" spans="1:8">
      <c r="A787" s="270"/>
      <c r="B787" s="271"/>
      <c r="C787" s="270"/>
      <c r="D787" s="272"/>
      <c r="F787" s="273"/>
      <c r="G787" s="275"/>
      <c r="H787" s="275"/>
    </row>
    <row r="788" spans="1:8">
      <c r="A788" s="270"/>
      <c r="B788" s="271"/>
      <c r="C788" s="270"/>
      <c r="D788" s="272"/>
      <c r="F788" s="273"/>
      <c r="G788" s="275"/>
      <c r="H788" s="275"/>
    </row>
    <row r="789" spans="1:8">
      <c r="A789" s="270"/>
      <c r="B789" s="271"/>
      <c r="C789" s="270"/>
      <c r="D789" s="272"/>
      <c r="F789" s="273"/>
      <c r="G789" s="275"/>
      <c r="H789" s="275"/>
    </row>
    <row r="790" spans="1:8">
      <c r="A790" s="270"/>
      <c r="B790" s="271"/>
      <c r="C790" s="270"/>
      <c r="D790" s="272"/>
      <c r="F790" s="273"/>
      <c r="G790" s="275"/>
      <c r="H790" s="275"/>
    </row>
    <row r="791" spans="1:8">
      <c r="A791" s="270"/>
      <c r="B791" s="271"/>
      <c r="C791" s="270"/>
      <c r="D791" s="272"/>
      <c r="F791" s="273"/>
      <c r="G791" s="275"/>
      <c r="H791" s="275"/>
    </row>
    <row r="792" spans="1:8">
      <c r="A792" s="270"/>
      <c r="B792" s="271"/>
      <c r="C792" s="270"/>
      <c r="D792" s="272"/>
      <c r="F792" s="273"/>
      <c r="G792" s="275"/>
      <c r="H792" s="275"/>
    </row>
    <row r="793" spans="1:8">
      <c r="A793" s="270"/>
      <c r="B793" s="271"/>
      <c r="C793" s="270"/>
      <c r="D793" s="272"/>
      <c r="F793" s="273"/>
      <c r="G793" s="275"/>
      <c r="H793" s="275"/>
    </row>
    <row r="794" spans="1:8">
      <c r="A794" s="270"/>
      <c r="B794" s="271"/>
      <c r="C794" s="270"/>
      <c r="D794" s="272"/>
      <c r="F794" s="273"/>
      <c r="G794" s="275"/>
      <c r="H794" s="275"/>
    </row>
    <row r="795" spans="1:8">
      <c r="A795" s="270"/>
      <c r="B795" s="271"/>
      <c r="C795" s="270"/>
      <c r="D795" s="272"/>
      <c r="F795" s="273"/>
      <c r="G795" s="275"/>
      <c r="H795" s="275"/>
    </row>
    <row r="796" spans="1:8">
      <c r="A796" s="270"/>
      <c r="B796" s="271"/>
      <c r="C796" s="270"/>
      <c r="D796" s="272"/>
      <c r="F796" s="273"/>
      <c r="G796" s="275"/>
      <c r="H796" s="275"/>
    </row>
    <row r="797" spans="1:8">
      <c r="A797" s="270"/>
      <c r="B797" s="271"/>
      <c r="C797" s="270"/>
      <c r="D797" s="272"/>
      <c r="F797" s="273"/>
      <c r="G797" s="275"/>
      <c r="H797" s="275"/>
    </row>
    <row r="798" spans="1:8">
      <c r="A798" s="270"/>
      <c r="B798" s="271"/>
      <c r="C798" s="270"/>
      <c r="D798" s="272"/>
      <c r="F798" s="273"/>
      <c r="G798" s="275"/>
      <c r="H798" s="275"/>
    </row>
    <row r="799" spans="1:8">
      <c r="A799" s="270"/>
      <c r="B799" s="271"/>
      <c r="C799" s="270"/>
      <c r="D799" s="272"/>
      <c r="F799" s="273"/>
      <c r="G799" s="275"/>
      <c r="H799" s="275"/>
    </row>
    <row r="800" spans="1:8">
      <c r="A800" s="270"/>
      <c r="B800" s="271"/>
      <c r="C800" s="270"/>
      <c r="D800" s="272"/>
      <c r="F800" s="273"/>
      <c r="G800" s="275"/>
      <c r="H800" s="275"/>
    </row>
    <row r="801" spans="1:8">
      <c r="A801" s="270"/>
      <c r="B801" s="271"/>
      <c r="C801" s="270"/>
      <c r="D801" s="272"/>
      <c r="F801" s="273"/>
      <c r="G801" s="275"/>
      <c r="H801" s="275"/>
    </row>
    <row r="802" spans="1:8">
      <c r="A802" s="270"/>
      <c r="B802" s="271"/>
      <c r="C802" s="270"/>
      <c r="D802" s="272"/>
      <c r="F802" s="273"/>
      <c r="G802" s="275"/>
      <c r="H802" s="275"/>
    </row>
    <row r="803" spans="1:8">
      <c r="A803" s="270"/>
      <c r="B803" s="271"/>
      <c r="C803" s="270"/>
      <c r="D803" s="272"/>
      <c r="F803" s="273"/>
      <c r="G803" s="275"/>
      <c r="H803" s="275"/>
    </row>
    <row r="804" spans="1:8">
      <c r="A804" s="270"/>
      <c r="B804" s="271"/>
      <c r="C804" s="270"/>
      <c r="D804" s="272"/>
      <c r="F804" s="273"/>
      <c r="G804" s="275"/>
      <c r="H804" s="275"/>
    </row>
    <row r="805" spans="1:8">
      <c r="A805" s="270"/>
      <c r="B805" s="271"/>
      <c r="C805" s="270"/>
      <c r="D805" s="272"/>
      <c r="F805" s="273"/>
      <c r="G805" s="275"/>
      <c r="H805" s="275"/>
    </row>
    <row r="806" spans="1:8">
      <c r="A806" s="270"/>
      <c r="B806" s="271"/>
      <c r="C806" s="270"/>
      <c r="D806" s="272"/>
      <c r="F806" s="273"/>
      <c r="G806" s="275"/>
      <c r="H806" s="275"/>
    </row>
    <row r="807" spans="1:8">
      <c r="A807" s="270"/>
      <c r="B807" s="271"/>
      <c r="C807" s="270"/>
      <c r="D807" s="272"/>
      <c r="F807" s="273"/>
      <c r="G807" s="275"/>
      <c r="H807" s="275"/>
    </row>
    <row r="808" spans="1:8">
      <c r="A808" s="270"/>
      <c r="B808" s="271"/>
      <c r="C808" s="270"/>
      <c r="D808" s="272"/>
      <c r="F808" s="273"/>
      <c r="G808" s="275"/>
      <c r="H808" s="275"/>
    </row>
    <row r="809" spans="1:8">
      <c r="A809" s="270"/>
      <c r="B809" s="271"/>
      <c r="C809" s="270"/>
      <c r="D809" s="272"/>
      <c r="F809" s="273"/>
      <c r="G809" s="275"/>
      <c r="H809" s="275"/>
    </row>
    <row r="810" spans="1:8">
      <c r="A810" s="270"/>
      <c r="B810" s="271"/>
      <c r="C810" s="270"/>
      <c r="D810" s="272"/>
      <c r="F810" s="273"/>
      <c r="G810" s="275"/>
      <c r="H810" s="275"/>
    </row>
    <row r="811" spans="1:8">
      <c r="A811" s="270"/>
      <c r="B811" s="271"/>
      <c r="C811" s="270"/>
      <c r="D811" s="272"/>
      <c r="F811" s="273"/>
      <c r="G811" s="275"/>
      <c r="H811" s="275"/>
    </row>
    <row r="812" spans="1:8">
      <c r="A812" s="270"/>
      <c r="B812" s="271"/>
      <c r="C812" s="270"/>
      <c r="D812" s="272"/>
      <c r="F812" s="273"/>
      <c r="G812" s="275"/>
      <c r="H812" s="275"/>
    </row>
    <row r="813" spans="1:8">
      <c r="A813" s="270"/>
      <c r="B813" s="271"/>
      <c r="C813" s="270"/>
      <c r="D813" s="272"/>
      <c r="F813" s="273"/>
      <c r="G813" s="275"/>
      <c r="H813" s="275"/>
    </row>
    <row r="814" spans="1:8">
      <c r="A814" s="270"/>
      <c r="B814" s="271"/>
      <c r="C814" s="270"/>
      <c r="D814" s="272"/>
      <c r="F814" s="273"/>
      <c r="G814" s="275"/>
      <c r="H814" s="275"/>
    </row>
    <row r="815" spans="1:8">
      <c r="A815" s="270"/>
      <c r="B815" s="271"/>
      <c r="C815" s="270"/>
      <c r="D815" s="272"/>
      <c r="F815" s="273"/>
      <c r="G815" s="275"/>
      <c r="H815" s="275"/>
    </row>
    <row r="816" spans="1:8">
      <c r="A816" s="270"/>
      <c r="B816" s="271"/>
      <c r="C816" s="270"/>
      <c r="D816" s="272"/>
      <c r="F816" s="273"/>
      <c r="G816" s="275"/>
      <c r="H816" s="275"/>
    </row>
    <row r="817" spans="1:8">
      <c r="A817" s="270"/>
      <c r="B817" s="271"/>
      <c r="C817" s="270"/>
      <c r="D817" s="272"/>
      <c r="F817" s="273"/>
      <c r="G817" s="275"/>
      <c r="H817" s="275"/>
    </row>
    <row r="818" spans="1:8">
      <c r="A818" s="270"/>
      <c r="B818" s="271"/>
      <c r="C818" s="270"/>
      <c r="D818" s="272"/>
      <c r="F818" s="273"/>
      <c r="G818" s="275"/>
      <c r="H818" s="275"/>
    </row>
    <row r="819" spans="1:8">
      <c r="A819" s="270"/>
      <c r="B819" s="271"/>
      <c r="C819" s="270"/>
      <c r="D819" s="272"/>
      <c r="F819" s="273"/>
      <c r="G819" s="275"/>
      <c r="H819" s="275"/>
    </row>
    <row r="820" spans="1:8">
      <c r="A820" s="270"/>
      <c r="B820" s="271"/>
      <c r="C820" s="270"/>
      <c r="D820" s="272"/>
      <c r="F820" s="273"/>
      <c r="G820" s="275"/>
      <c r="H820" s="275"/>
    </row>
    <row r="821" spans="1:8">
      <c r="A821" s="270"/>
      <c r="B821" s="271"/>
      <c r="C821" s="270"/>
      <c r="D821" s="272"/>
      <c r="F821" s="273"/>
      <c r="G821" s="275"/>
      <c r="H821" s="275"/>
    </row>
    <row r="822" spans="1:8">
      <c r="A822" s="270"/>
      <c r="B822" s="271"/>
      <c r="C822" s="270"/>
      <c r="D822" s="272"/>
      <c r="F822" s="273"/>
      <c r="G822" s="275"/>
      <c r="H822" s="275"/>
    </row>
    <row r="823" spans="1:8">
      <c r="A823" s="270"/>
      <c r="B823" s="271"/>
      <c r="C823" s="270"/>
      <c r="D823" s="272"/>
      <c r="F823" s="273"/>
      <c r="G823" s="275"/>
      <c r="H823" s="275"/>
    </row>
    <row r="824" spans="1:8">
      <c r="A824" s="270"/>
      <c r="B824" s="271"/>
      <c r="C824" s="270"/>
      <c r="D824" s="272"/>
      <c r="F824" s="273"/>
      <c r="G824" s="275"/>
      <c r="H824" s="275"/>
    </row>
    <row r="825" spans="1:8">
      <c r="A825" s="270"/>
      <c r="B825" s="271"/>
      <c r="C825" s="270"/>
      <c r="D825" s="272"/>
      <c r="F825" s="273"/>
      <c r="G825" s="275"/>
      <c r="H825" s="275"/>
    </row>
    <row r="826" spans="1:8">
      <c r="A826" s="270"/>
      <c r="B826" s="271"/>
      <c r="C826" s="270"/>
      <c r="D826" s="272"/>
      <c r="F826" s="273"/>
      <c r="G826" s="275"/>
      <c r="H826" s="275"/>
    </row>
    <row r="827" spans="1:8">
      <c r="A827" s="270"/>
      <c r="B827" s="271"/>
      <c r="C827" s="270"/>
      <c r="D827" s="272"/>
      <c r="F827" s="273"/>
      <c r="G827" s="275"/>
      <c r="H827" s="275"/>
    </row>
    <row r="828" spans="1:8">
      <c r="A828" s="270"/>
      <c r="B828" s="271"/>
      <c r="C828" s="270"/>
      <c r="D828" s="272"/>
      <c r="F828" s="273"/>
      <c r="G828" s="275"/>
      <c r="H828" s="275"/>
    </row>
    <row r="829" spans="1:8">
      <c r="A829" s="270"/>
      <c r="B829" s="271"/>
      <c r="C829" s="270"/>
      <c r="D829" s="272"/>
      <c r="F829" s="273"/>
      <c r="G829" s="275"/>
      <c r="H829" s="275"/>
    </row>
    <row r="830" spans="1:8">
      <c r="A830" s="270"/>
      <c r="B830" s="271"/>
      <c r="C830" s="270"/>
      <c r="D830" s="272"/>
      <c r="F830" s="273"/>
      <c r="G830" s="275"/>
      <c r="H830" s="275"/>
    </row>
    <row r="831" spans="1:8">
      <c r="A831" s="270"/>
      <c r="B831" s="271"/>
      <c r="C831" s="270"/>
      <c r="D831" s="272"/>
      <c r="F831" s="273"/>
      <c r="G831" s="275"/>
      <c r="H831" s="275"/>
    </row>
    <row r="832" spans="1:8">
      <c r="A832" s="270"/>
      <c r="B832" s="271"/>
      <c r="C832" s="270"/>
      <c r="D832" s="272"/>
      <c r="F832" s="273"/>
      <c r="G832" s="275"/>
      <c r="H832" s="275"/>
    </row>
    <row r="833" spans="1:8">
      <c r="A833" s="270"/>
      <c r="B833" s="271"/>
      <c r="C833" s="270"/>
      <c r="D833" s="272"/>
      <c r="F833" s="273"/>
      <c r="G833" s="275"/>
      <c r="H833" s="275"/>
    </row>
    <row r="834" spans="1:8">
      <c r="A834" s="270"/>
      <c r="B834" s="271"/>
      <c r="C834" s="270"/>
      <c r="D834" s="272"/>
      <c r="F834" s="273"/>
      <c r="G834" s="275"/>
      <c r="H834" s="275"/>
    </row>
    <row r="835" spans="1:8">
      <c r="A835" s="270"/>
      <c r="B835" s="271"/>
      <c r="C835" s="270"/>
      <c r="D835" s="272"/>
      <c r="F835" s="273"/>
      <c r="G835" s="275"/>
      <c r="H835" s="275"/>
    </row>
    <row r="836" spans="1:8">
      <c r="A836" s="270"/>
      <c r="B836" s="271"/>
      <c r="C836" s="270"/>
      <c r="D836" s="272"/>
      <c r="F836" s="273"/>
      <c r="G836" s="275"/>
      <c r="H836" s="275"/>
    </row>
    <row r="837" spans="1:8">
      <c r="A837" s="270"/>
      <c r="B837" s="271"/>
      <c r="C837" s="270"/>
      <c r="D837" s="272"/>
      <c r="F837" s="273"/>
      <c r="G837" s="275"/>
      <c r="H837" s="275"/>
    </row>
    <row r="838" spans="1:8">
      <c r="A838" s="270"/>
      <c r="B838" s="271"/>
      <c r="C838" s="270"/>
      <c r="D838" s="272"/>
      <c r="F838" s="273"/>
      <c r="G838" s="275"/>
      <c r="H838" s="275"/>
    </row>
    <row r="839" spans="1:8">
      <c r="A839" s="270"/>
      <c r="B839" s="271"/>
      <c r="C839" s="270"/>
      <c r="D839" s="272"/>
      <c r="F839" s="273"/>
      <c r="G839" s="275"/>
      <c r="H839" s="275"/>
    </row>
    <row r="840" spans="1:8">
      <c r="A840" s="270"/>
      <c r="B840" s="271"/>
      <c r="C840" s="270"/>
      <c r="D840" s="272"/>
      <c r="F840" s="273"/>
      <c r="G840" s="275"/>
      <c r="H840" s="275"/>
    </row>
    <row r="841" spans="1:8">
      <c r="A841" s="270"/>
      <c r="B841" s="271"/>
      <c r="C841" s="270"/>
      <c r="D841" s="272"/>
      <c r="F841" s="273"/>
      <c r="G841" s="275"/>
      <c r="H841" s="275"/>
    </row>
    <row r="842" spans="1:8">
      <c r="A842" s="270"/>
      <c r="B842" s="271"/>
      <c r="C842" s="270"/>
      <c r="D842" s="272"/>
      <c r="F842" s="273"/>
      <c r="G842" s="275"/>
      <c r="H842" s="275"/>
    </row>
    <row r="843" spans="1:8">
      <c r="A843" s="270"/>
      <c r="B843" s="271"/>
      <c r="C843" s="270"/>
      <c r="D843" s="272"/>
      <c r="F843" s="273"/>
      <c r="G843" s="275"/>
      <c r="H843" s="275"/>
    </row>
    <row r="844" spans="1:8">
      <c r="A844" s="270"/>
      <c r="B844" s="271"/>
      <c r="C844" s="270"/>
      <c r="D844" s="272"/>
      <c r="F844" s="273"/>
      <c r="G844" s="275"/>
      <c r="H844" s="275"/>
    </row>
    <row r="845" spans="1:8">
      <c r="A845" s="270"/>
      <c r="B845" s="271"/>
      <c r="C845" s="270"/>
      <c r="D845" s="272"/>
      <c r="F845" s="273"/>
      <c r="G845" s="275"/>
      <c r="H845" s="275"/>
    </row>
    <row r="846" spans="1:8">
      <c r="A846" s="270"/>
      <c r="B846" s="271"/>
      <c r="C846" s="270"/>
      <c r="D846" s="272"/>
      <c r="F846" s="273"/>
      <c r="G846" s="275"/>
      <c r="H846" s="275"/>
    </row>
    <row r="847" spans="1:8">
      <c r="A847" s="270"/>
      <c r="B847" s="271"/>
      <c r="C847" s="270"/>
      <c r="D847" s="272"/>
      <c r="F847" s="273"/>
      <c r="G847" s="275"/>
      <c r="H847" s="275"/>
    </row>
    <row r="848" spans="1:8">
      <c r="A848" s="270"/>
      <c r="B848" s="271"/>
      <c r="C848" s="270"/>
      <c r="D848" s="272"/>
      <c r="F848" s="273"/>
      <c r="G848" s="275"/>
      <c r="H848" s="275"/>
    </row>
    <row r="849" spans="1:8">
      <c r="A849" s="270"/>
      <c r="B849" s="271"/>
      <c r="C849" s="270"/>
      <c r="D849" s="272"/>
      <c r="F849" s="273"/>
      <c r="G849" s="275"/>
      <c r="H849" s="275"/>
    </row>
    <row r="850" spans="1:8">
      <c r="A850" s="270"/>
      <c r="B850" s="271"/>
      <c r="C850" s="270"/>
      <c r="D850" s="272"/>
      <c r="F850" s="273"/>
      <c r="G850" s="275"/>
      <c r="H850" s="275"/>
    </row>
    <row r="851" spans="1:8">
      <c r="A851" s="270"/>
      <c r="B851" s="271"/>
      <c r="C851" s="270"/>
      <c r="D851" s="272"/>
      <c r="F851" s="273"/>
      <c r="G851" s="275"/>
      <c r="H851" s="275"/>
    </row>
    <row r="852" spans="1:8">
      <c r="A852" s="270"/>
      <c r="B852" s="271"/>
      <c r="C852" s="270"/>
      <c r="D852" s="272"/>
      <c r="F852" s="273"/>
      <c r="G852" s="275"/>
      <c r="H852" s="275"/>
    </row>
    <row r="853" spans="1:8">
      <c r="A853" s="270"/>
      <c r="B853" s="271"/>
      <c r="C853" s="270"/>
      <c r="D853" s="272"/>
      <c r="F853" s="273"/>
      <c r="G853" s="275"/>
      <c r="H853" s="275"/>
    </row>
    <row r="854" spans="1:8">
      <c r="A854" s="270"/>
      <c r="B854" s="271"/>
      <c r="C854" s="270"/>
      <c r="D854" s="272"/>
      <c r="F854" s="273"/>
      <c r="G854" s="275"/>
      <c r="H854" s="275"/>
    </row>
    <row r="855" spans="1:8">
      <c r="A855" s="270"/>
      <c r="B855" s="271"/>
      <c r="C855" s="270"/>
      <c r="D855" s="272"/>
      <c r="F855" s="273"/>
      <c r="G855" s="275"/>
      <c r="H855" s="275"/>
    </row>
    <row r="856" spans="1:8">
      <c r="A856" s="270"/>
      <c r="B856" s="271"/>
      <c r="C856" s="270"/>
      <c r="D856" s="272"/>
      <c r="F856" s="273"/>
      <c r="G856" s="275"/>
      <c r="H856" s="275"/>
    </row>
    <row r="857" spans="1:8">
      <c r="A857" s="270"/>
      <c r="B857" s="271"/>
      <c r="C857" s="270"/>
      <c r="D857" s="272"/>
      <c r="F857" s="273"/>
      <c r="G857" s="275"/>
      <c r="H857" s="275"/>
    </row>
    <row r="858" spans="1:8">
      <c r="A858" s="270"/>
      <c r="B858" s="271"/>
      <c r="C858" s="270"/>
      <c r="D858" s="272"/>
      <c r="F858" s="273"/>
      <c r="G858" s="275"/>
      <c r="H858" s="275"/>
    </row>
    <row r="859" spans="1:8">
      <c r="A859" s="270"/>
      <c r="B859" s="271"/>
      <c r="C859" s="270"/>
      <c r="D859" s="272"/>
      <c r="F859" s="273"/>
      <c r="G859" s="275"/>
      <c r="H859" s="275"/>
    </row>
    <row r="860" spans="1:8">
      <c r="A860" s="270"/>
      <c r="B860" s="271"/>
      <c r="C860" s="270"/>
      <c r="D860" s="272"/>
      <c r="F860" s="273"/>
      <c r="G860" s="275"/>
      <c r="H860" s="275"/>
    </row>
    <row r="861" spans="1:8">
      <c r="A861" s="270"/>
      <c r="B861" s="271"/>
      <c r="C861" s="270"/>
      <c r="D861" s="272"/>
      <c r="F861" s="273"/>
      <c r="G861" s="275"/>
      <c r="H861" s="275"/>
    </row>
    <row r="862" spans="1:8">
      <c r="A862" s="270"/>
      <c r="B862" s="271"/>
      <c r="C862" s="270"/>
      <c r="D862" s="272"/>
      <c r="F862" s="273"/>
      <c r="G862" s="275"/>
      <c r="H862" s="275"/>
    </row>
    <row r="863" spans="1:8">
      <c r="A863" s="270"/>
      <c r="B863" s="271"/>
      <c r="C863" s="270"/>
      <c r="D863" s="272"/>
      <c r="F863" s="273"/>
      <c r="G863" s="275"/>
      <c r="H863" s="275"/>
    </row>
    <row r="864" spans="1:8">
      <c r="A864" s="270"/>
      <c r="B864" s="271"/>
      <c r="C864" s="270"/>
      <c r="D864" s="272"/>
      <c r="F864" s="273"/>
      <c r="G864" s="275"/>
      <c r="H864" s="275"/>
    </row>
    <row r="865" spans="1:8">
      <c r="A865" s="270"/>
      <c r="B865" s="271"/>
      <c r="C865" s="270"/>
      <c r="D865" s="272"/>
      <c r="F865" s="273"/>
      <c r="G865" s="275"/>
      <c r="H865" s="275"/>
    </row>
    <row r="866" spans="1:8">
      <c r="A866" s="270"/>
      <c r="B866" s="271"/>
      <c r="C866" s="270"/>
      <c r="D866" s="272"/>
      <c r="F866" s="273"/>
      <c r="G866" s="275"/>
      <c r="H866" s="275"/>
    </row>
    <row r="867" spans="1:8">
      <c r="A867" s="270"/>
      <c r="B867" s="271"/>
      <c r="C867" s="270"/>
      <c r="D867" s="272"/>
      <c r="F867" s="273"/>
      <c r="G867" s="275"/>
      <c r="H867" s="275"/>
    </row>
    <row r="868" spans="1:8">
      <c r="A868" s="270"/>
      <c r="B868" s="271"/>
      <c r="C868" s="270"/>
      <c r="D868" s="272"/>
      <c r="F868" s="273"/>
      <c r="G868" s="275"/>
      <c r="H868" s="275"/>
    </row>
    <row r="869" spans="1:8">
      <c r="A869" s="270"/>
      <c r="B869" s="271"/>
      <c r="C869" s="270"/>
      <c r="D869" s="272"/>
      <c r="F869" s="273"/>
      <c r="G869" s="275"/>
      <c r="H869" s="275"/>
    </row>
    <row r="870" spans="1:8">
      <c r="A870" s="270"/>
      <c r="B870" s="271"/>
      <c r="C870" s="270"/>
      <c r="D870" s="272"/>
      <c r="F870" s="273"/>
      <c r="G870" s="275"/>
      <c r="H870" s="275"/>
    </row>
    <row r="871" spans="1:8">
      <c r="A871" s="270"/>
      <c r="B871" s="271"/>
      <c r="C871" s="270"/>
      <c r="D871" s="272"/>
      <c r="F871" s="273"/>
      <c r="G871" s="275"/>
      <c r="H871" s="275"/>
    </row>
    <row r="872" spans="1:8">
      <c r="A872" s="270"/>
      <c r="B872" s="271"/>
      <c r="C872" s="270"/>
      <c r="D872" s="272"/>
      <c r="F872" s="273"/>
      <c r="G872" s="275"/>
      <c r="H872" s="275"/>
    </row>
    <row r="873" spans="1:8">
      <c r="A873" s="270"/>
      <c r="B873" s="271"/>
      <c r="C873" s="270"/>
      <c r="D873" s="272"/>
      <c r="F873" s="273"/>
      <c r="G873" s="275"/>
      <c r="H873" s="275"/>
    </row>
    <row r="874" spans="1:8">
      <c r="A874" s="270"/>
      <c r="B874" s="271"/>
      <c r="C874" s="270"/>
      <c r="D874" s="272"/>
      <c r="F874" s="273"/>
      <c r="G874" s="275"/>
      <c r="H874" s="275"/>
    </row>
    <row r="875" spans="1:8">
      <c r="A875" s="270"/>
      <c r="B875" s="271"/>
      <c r="C875" s="270"/>
      <c r="D875" s="272"/>
      <c r="F875" s="273"/>
      <c r="G875" s="275"/>
      <c r="H875" s="275"/>
    </row>
    <row r="876" spans="1:8">
      <c r="A876" s="270"/>
      <c r="B876" s="271"/>
      <c r="C876" s="270"/>
      <c r="D876" s="272"/>
      <c r="F876" s="273"/>
      <c r="G876" s="275"/>
      <c r="H876" s="275"/>
    </row>
    <row r="877" spans="1:8">
      <c r="A877" s="270"/>
      <c r="B877" s="271"/>
      <c r="C877" s="270"/>
      <c r="D877" s="272"/>
      <c r="F877" s="273"/>
      <c r="G877" s="275"/>
      <c r="H877" s="275"/>
    </row>
    <row r="878" spans="1:8">
      <c r="A878" s="270"/>
      <c r="B878" s="271"/>
      <c r="C878" s="270"/>
      <c r="D878" s="272"/>
      <c r="F878" s="273"/>
      <c r="G878" s="275"/>
      <c r="H878" s="275"/>
    </row>
    <row r="879" spans="1:8">
      <c r="A879" s="270"/>
      <c r="B879" s="271"/>
      <c r="C879" s="270"/>
      <c r="D879" s="272"/>
      <c r="F879" s="273"/>
      <c r="G879" s="275"/>
      <c r="H879" s="275"/>
    </row>
    <row r="880" spans="1:8">
      <c r="A880" s="270"/>
      <c r="B880" s="271"/>
      <c r="C880" s="270"/>
      <c r="D880" s="272"/>
      <c r="F880" s="273"/>
      <c r="G880" s="275"/>
      <c r="H880" s="275"/>
    </row>
    <row r="881" spans="1:8">
      <c r="A881" s="270"/>
      <c r="B881" s="271"/>
      <c r="C881" s="270"/>
      <c r="D881" s="272"/>
      <c r="F881" s="273"/>
      <c r="G881" s="275"/>
      <c r="H881" s="275"/>
    </row>
    <row r="882" spans="1:8">
      <c r="A882" s="270"/>
      <c r="B882" s="271"/>
      <c r="C882" s="270"/>
      <c r="D882" s="272"/>
      <c r="F882" s="273"/>
      <c r="G882" s="275"/>
      <c r="H882" s="275"/>
    </row>
    <row r="883" spans="1:8">
      <c r="A883" s="270"/>
      <c r="B883" s="271"/>
      <c r="C883" s="270"/>
      <c r="D883" s="272"/>
      <c r="F883" s="273"/>
      <c r="G883" s="275"/>
      <c r="H883" s="275"/>
    </row>
    <row r="884" spans="1:8">
      <c r="A884" s="270"/>
      <c r="B884" s="271"/>
      <c r="C884" s="270"/>
      <c r="D884" s="272"/>
      <c r="F884" s="273"/>
      <c r="G884" s="275"/>
      <c r="H884" s="275"/>
    </row>
    <row r="885" spans="1:8">
      <c r="A885" s="270"/>
      <c r="B885" s="271"/>
      <c r="C885" s="270"/>
      <c r="D885" s="272"/>
      <c r="F885" s="273"/>
      <c r="G885" s="275"/>
      <c r="H885" s="275"/>
    </row>
    <row r="886" spans="1:8">
      <c r="A886" s="270"/>
      <c r="B886" s="271"/>
      <c r="C886" s="270"/>
      <c r="D886" s="272"/>
      <c r="F886" s="273"/>
      <c r="G886" s="275"/>
      <c r="H886" s="275"/>
    </row>
    <row r="887" spans="1:8">
      <c r="A887" s="270"/>
      <c r="B887" s="271"/>
      <c r="C887" s="270"/>
      <c r="D887" s="272"/>
      <c r="F887" s="273"/>
      <c r="G887" s="275"/>
      <c r="H887" s="275"/>
    </row>
    <row r="888" spans="1:8">
      <c r="A888" s="270"/>
      <c r="B888" s="271"/>
      <c r="C888" s="270"/>
      <c r="D888" s="272"/>
      <c r="F888" s="273"/>
      <c r="G888" s="275"/>
      <c r="H888" s="275"/>
    </row>
    <row r="889" spans="1:8">
      <c r="A889" s="270"/>
      <c r="B889" s="271"/>
      <c r="C889" s="270"/>
      <c r="D889" s="272"/>
      <c r="F889" s="273"/>
      <c r="G889" s="275"/>
      <c r="H889" s="275"/>
    </row>
    <row r="890" spans="1:8">
      <c r="A890" s="270"/>
      <c r="B890" s="271"/>
      <c r="C890" s="270"/>
      <c r="D890" s="272"/>
      <c r="F890" s="273"/>
      <c r="G890" s="275"/>
      <c r="H890" s="275"/>
    </row>
    <row r="891" spans="1:8">
      <c r="A891" s="270"/>
      <c r="B891" s="271"/>
      <c r="C891" s="270"/>
      <c r="D891" s="272"/>
      <c r="F891" s="273"/>
      <c r="G891" s="275"/>
      <c r="H891" s="275"/>
    </row>
    <row r="892" spans="1:8">
      <c r="A892" s="270"/>
      <c r="B892" s="271"/>
      <c r="C892" s="270"/>
      <c r="D892" s="272"/>
      <c r="F892" s="273"/>
      <c r="G892" s="275"/>
      <c r="H892" s="275"/>
    </row>
    <row r="893" spans="1:8">
      <c r="A893" s="270"/>
      <c r="B893" s="271"/>
      <c r="C893" s="270"/>
      <c r="D893" s="272"/>
      <c r="F893" s="273"/>
      <c r="G893" s="275"/>
      <c r="H893" s="275"/>
    </row>
    <row r="894" spans="1:8">
      <c r="A894" s="270"/>
      <c r="B894" s="271"/>
      <c r="C894" s="270"/>
      <c r="D894" s="272"/>
      <c r="F894" s="273"/>
      <c r="G894" s="275"/>
      <c r="H894" s="275"/>
    </row>
    <row r="895" spans="1:8">
      <c r="A895" s="270"/>
      <c r="B895" s="271"/>
      <c r="C895" s="270"/>
      <c r="D895" s="272"/>
      <c r="F895" s="273"/>
      <c r="G895" s="275"/>
      <c r="H895" s="275"/>
    </row>
    <row r="896" spans="1:8">
      <c r="A896" s="270"/>
      <c r="B896" s="271"/>
      <c r="C896" s="270"/>
      <c r="D896" s="272"/>
      <c r="F896" s="273"/>
      <c r="G896" s="275"/>
      <c r="H896" s="275"/>
    </row>
    <row r="897" spans="1:8">
      <c r="A897" s="270"/>
      <c r="B897" s="271"/>
      <c r="C897" s="270"/>
      <c r="D897" s="272"/>
      <c r="F897" s="273"/>
      <c r="G897" s="275"/>
      <c r="H897" s="275"/>
    </row>
    <row r="898" spans="1:8">
      <c r="A898" s="270"/>
      <c r="B898" s="271"/>
      <c r="C898" s="270"/>
      <c r="D898" s="272"/>
      <c r="F898" s="273"/>
      <c r="G898" s="275"/>
      <c r="H898" s="275"/>
    </row>
    <row r="899" spans="1:8">
      <c r="A899" s="270"/>
      <c r="B899" s="271"/>
      <c r="C899" s="270"/>
      <c r="D899" s="272"/>
      <c r="F899" s="273"/>
      <c r="G899" s="275"/>
      <c r="H899" s="275"/>
    </row>
    <row r="900" spans="1:8">
      <c r="A900" s="270"/>
      <c r="B900" s="271"/>
      <c r="C900" s="270"/>
      <c r="D900" s="272"/>
      <c r="F900" s="273"/>
      <c r="G900" s="275"/>
      <c r="H900" s="275"/>
    </row>
    <row r="901" spans="1:8">
      <c r="A901" s="270"/>
      <c r="B901" s="271"/>
      <c r="C901" s="270"/>
      <c r="D901" s="272"/>
      <c r="F901" s="273"/>
      <c r="G901" s="275"/>
      <c r="H901" s="275"/>
    </row>
    <row r="902" spans="1:8">
      <c r="A902" s="270"/>
      <c r="B902" s="271"/>
      <c r="C902" s="270"/>
      <c r="D902" s="272"/>
      <c r="F902" s="273"/>
      <c r="G902" s="275"/>
      <c r="H902" s="275"/>
    </row>
    <row r="903" spans="1:8">
      <c r="A903" s="270"/>
      <c r="B903" s="271"/>
      <c r="C903" s="270"/>
      <c r="D903" s="272"/>
      <c r="F903" s="273"/>
      <c r="G903" s="275"/>
      <c r="H903" s="275"/>
    </row>
    <row r="904" spans="1:8">
      <c r="A904" s="270"/>
      <c r="B904" s="271"/>
      <c r="C904" s="270"/>
      <c r="D904" s="272"/>
      <c r="F904" s="273"/>
      <c r="G904" s="275"/>
      <c r="H904" s="275"/>
    </row>
    <row r="905" spans="1:8">
      <c r="A905" s="270"/>
      <c r="B905" s="271"/>
      <c r="C905" s="270"/>
      <c r="D905" s="272"/>
      <c r="F905" s="273"/>
      <c r="G905" s="275"/>
      <c r="H905" s="275"/>
    </row>
    <row r="906" spans="1:8">
      <c r="A906" s="270"/>
      <c r="B906" s="271"/>
      <c r="C906" s="270"/>
      <c r="D906" s="272"/>
      <c r="F906" s="273"/>
      <c r="G906" s="275"/>
      <c r="H906" s="275"/>
    </row>
    <row r="907" spans="1:8">
      <c r="A907" s="270"/>
      <c r="B907" s="271"/>
      <c r="C907" s="270"/>
      <c r="D907" s="272"/>
      <c r="F907" s="273"/>
      <c r="G907" s="275"/>
      <c r="H907" s="275"/>
    </row>
    <row r="908" spans="1:8">
      <c r="A908" s="270"/>
      <c r="B908" s="271"/>
      <c r="C908" s="270"/>
      <c r="D908" s="272"/>
      <c r="F908" s="273"/>
      <c r="G908" s="275"/>
      <c r="H908" s="275"/>
    </row>
    <row r="909" spans="1:8">
      <c r="A909" s="270"/>
      <c r="B909" s="271"/>
      <c r="C909" s="270"/>
      <c r="D909" s="272"/>
      <c r="F909" s="273"/>
      <c r="G909" s="275"/>
      <c r="H909" s="275"/>
    </row>
    <row r="910" spans="1:8">
      <c r="A910" s="270"/>
      <c r="B910" s="271"/>
      <c r="C910" s="270"/>
      <c r="D910" s="272"/>
      <c r="F910" s="273"/>
      <c r="G910" s="275"/>
      <c r="H910" s="275"/>
    </row>
    <row r="911" spans="1:8">
      <c r="A911" s="270"/>
      <c r="B911" s="271"/>
      <c r="C911" s="270"/>
      <c r="D911" s="272"/>
      <c r="F911" s="273"/>
      <c r="G911" s="275"/>
      <c r="H911" s="275"/>
    </row>
    <row r="912" spans="1:8">
      <c r="A912" s="270"/>
      <c r="B912" s="271"/>
      <c r="C912" s="270"/>
      <c r="D912" s="272"/>
      <c r="F912" s="273"/>
      <c r="G912" s="275"/>
      <c r="H912" s="275"/>
    </row>
    <row r="913" spans="1:8">
      <c r="A913" s="270"/>
      <c r="B913" s="271"/>
      <c r="C913" s="270"/>
      <c r="D913" s="272"/>
      <c r="F913" s="273"/>
      <c r="G913" s="275"/>
      <c r="H913" s="275"/>
    </row>
    <row r="914" spans="1:8">
      <c r="A914" s="270"/>
      <c r="B914" s="271"/>
      <c r="C914" s="270"/>
      <c r="D914" s="272"/>
      <c r="F914" s="273"/>
      <c r="G914" s="275"/>
      <c r="H914" s="275"/>
    </row>
    <row r="915" spans="1:8">
      <c r="A915" s="270"/>
      <c r="B915" s="271"/>
      <c r="C915" s="270"/>
      <c r="D915" s="272"/>
      <c r="F915" s="273"/>
      <c r="G915" s="275"/>
      <c r="H915" s="275"/>
    </row>
    <row r="916" spans="1:8">
      <c r="A916" s="270"/>
      <c r="B916" s="271"/>
      <c r="C916" s="270"/>
      <c r="D916" s="272"/>
      <c r="F916" s="273"/>
      <c r="G916" s="275"/>
      <c r="H916" s="275"/>
    </row>
    <row r="917" spans="1:8">
      <c r="A917" s="270"/>
      <c r="B917" s="271"/>
      <c r="C917" s="270"/>
      <c r="D917" s="272"/>
      <c r="F917" s="273"/>
      <c r="G917" s="275"/>
      <c r="H917" s="275"/>
    </row>
    <row r="918" spans="1:8">
      <c r="A918" s="270"/>
      <c r="B918" s="271"/>
      <c r="C918" s="270"/>
      <c r="D918" s="272"/>
      <c r="F918" s="273"/>
      <c r="G918" s="275"/>
      <c r="H918" s="275"/>
    </row>
    <row r="919" spans="1:8">
      <c r="A919" s="270"/>
      <c r="B919" s="271"/>
      <c r="C919" s="270"/>
      <c r="D919" s="272"/>
      <c r="F919" s="273"/>
      <c r="G919" s="275"/>
      <c r="H919" s="275"/>
    </row>
    <row r="920" spans="1:8">
      <c r="A920" s="270"/>
      <c r="B920" s="271"/>
      <c r="C920" s="270"/>
      <c r="D920" s="272"/>
      <c r="F920" s="273"/>
      <c r="G920" s="275"/>
      <c r="H920" s="275"/>
    </row>
    <row r="921" spans="1:8">
      <c r="A921" s="270"/>
      <c r="B921" s="271"/>
      <c r="C921" s="270"/>
      <c r="D921" s="272"/>
      <c r="F921" s="273"/>
      <c r="G921" s="275"/>
      <c r="H921" s="275"/>
    </row>
    <row r="922" spans="1:8">
      <c r="A922" s="270"/>
      <c r="B922" s="271"/>
      <c r="C922" s="270"/>
      <c r="D922" s="272"/>
      <c r="F922" s="273"/>
      <c r="G922" s="275"/>
      <c r="H922" s="275"/>
    </row>
    <row r="923" spans="1:8">
      <c r="A923" s="270"/>
      <c r="B923" s="271"/>
      <c r="C923" s="270"/>
      <c r="D923" s="272"/>
      <c r="F923" s="273"/>
      <c r="G923" s="275"/>
      <c r="H923" s="275"/>
    </row>
    <row r="924" spans="1:8">
      <c r="A924" s="270"/>
      <c r="B924" s="271"/>
      <c r="C924" s="270"/>
      <c r="D924" s="272"/>
      <c r="F924" s="273"/>
      <c r="G924" s="275"/>
      <c r="H924" s="275"/>
    </row>
    <row r="925" spans="1:8">
      <c r="A925" s="270"/>
      <c r="B925" s="271"/>
      <c r="C925" s="270"/>
      <c r="D925" s="272"/>
      <c r="F925" s="273"/>
      <c r="G925" s="275"/>
      <c r="H925" s="275"/>
    </row>
    <row r="926" spans="1:8">
      <c r="A926" s="270"/>
      <c r="B926" s="271"/>
      <c r="C926" s="270"/>
      <c r="D926" s="272"/>
      <c r="F926" s="273"/>
      <c r="G926" s="275"/>
      <c r="H926" s="275"/>
    </row>
    <row r="927" spans="1:8">
      <c r="A927" s="270"/>
      <c r="B927" s="271"/>
      <c r="C927" s="270"/>
      <c r="D927" s="272"/>
      <c r="F927" s="273"/>
      <c r="G927" s="275"/>
      <c r="H927" s="275"/>
    </row>
    <row r="928" spans="1:8">
      <c r="A928" s="270"/>
      <c r="B928" s="271"/>
      <c r="C928" s="270"/>
      <c r="D928" s="272"/>
      <c r="F928" s="273"/>
      <c r="G928" s="275"/>
      <c r="H928" s="275"/>
    </row>
    <row r="929" spans="1:8">
      <c r="A929" s="270"/>
      <c r="B929" s="271"/>
      <c r="C929" s="270"/>
      <c r="D929" s="272"/>
      <c r="F929" s="273"/>
      <c r="G929" s="275"/>
      <c r="H929" s="275"/>
    </row>
    <row r="930" spans="1:8">
      <c r="A930" s="270"/>
      <c r="B930" s="271"/>
      <c r="C930" s="270"/>
      <c r="D930" s="272"/>
      <c r="F930" s="273"/>
      <c r="G930" s="275"/>
      <c r="H930" s="275"/>
    </row>
    <row r="931" spans="1:8">
      <c r="A931" s="270"/>
      <c r="B931" s="271"/>
      <c r="C931" s="270"/>
      <c r="D931" s="272"/>
      <c r="F931" s="273"/>
      <c r="G931" s="275"/>
      <c r="H931" s="275"/>
    </row>
    <row r="932" spans="1:8">
      <c r="A932" s="270"/>
      <c r="B932" s="271"/>
      <c r="C932" s="270"/>
      <c r="D932" s="272"/>
      <c r="F932" s="273"/>
      <c r="G932" s="275"/>
      <c r="H932" s="275"/>
    </row>
    <row r="933" spans="1:8">
      <c r="A933" s="270"/>
      <c r="B933" s="271"/>
      <c r="C933" s="270"/>
      <c r="D933" s="272"/>
      <c r="F933" s="273"/>
      <c r="G933" s="275"/>
      <c r="H933" s="275"/>
    </row>
    <row r="934" spans="1:8">
      <c r="A934" s="270"/>
      <c r="B934" s="271"/>
      <c r="C934" s="270"/>
      <c r="D934" s="272"/>
      <c r="F934" s="273"/>
      <c r="G934" s="275"/>
      <c r="H934" s="275"/>
    </row>
    <row r="935" spans="1:8">
      <c r="A935" s="270"/>
      <c r="B935" s="271"/>
      <c r="C935" s="270"/>
      <c r="D935" s="272"/>
      <c r="F935" s="273"/>
      <c r="G935" s="275"/>
      <c r="H935" s="275"/>
    </row>
    <row r="936" spans="1:8">
      <c r="A936" s="270"/>
      <c r="B936" s="271"/>
      <c r="C936" s="270"/>
      <c r="D936" s="272"/>
      <c r="F936" s="273"/>
      <c r="G936" s="275"/>
      <c r="H936" s="275"/>
    </row>
    <row r="937" spans="1:8">
      <c r="A937" s="270"/>
      <c r="B937" s="271"/>
      <c r="C937" s="270"/>
      <c r="D937" s="272"/>
      <c r="F937" s="273"/>
      <c r="G937" s="275"/>
      <c r="H937" s="275"/>
    </row>
    <row r="938" spans="1:8">
      <c r="A938" s="270"/>
      <c r="B938" s="271"/>
      <c r="C938" s="270"/>
      <c r="D938" s="272"/>
      <c r="F938" s="273"/>
      <c r="G938" s="275"/>
      <c r="H938" s="275"/>
    </row>
    <row r="939" spans="1:8">
      <c r="A939" s="270"/>
      <c r="B939" s="271"/>
      <c r="C939" s="270"/>
      <c r="D939" s="272"/>
      <c r="F939" s="273"/>
      <c r="G939" s="275"/>
      <c r="H939" s="275"/>
    </row>
    <row r="940" spans="1:8">
      <c r="A940" s="270"/>
      <c r="B940" s="271"/>
      <c r="C940" s="270"/>
      <c r="D940" s="272"/>
      <c r="F940" s="273"/>
      <c r="G940" s="275"/>
      <c r="H940" s="275"/>
    </row>
    <row r="941" spans="1:8">
      <c r="A941" s="270"/>
      <c r="B941" s="271"/>
      <c r="C941" s="270"/>
      <c r="D941" s="272"/>
      <c r="F941" s="273"/>
      <c r="G941" s="275"/>
      <c r="H941" s="275"/>
    </row>
    <row r="942" spans="1:8">
      <c r="A942" s="270"/>
      <c r="B942" s="271"/>
      <c r="C942" s="270"/>
      <c r="D942" s="272"/>
      <c r="F942" s="273"/>
      <c r="G942" s="275"/>
      <c r="H942" s="275"/>
    </row>
    <row r="943" spans="1:8">
      <c r="A943" s="270"/>
      <c r="B943" s="271"/>
      <c r="C943" s="270"/>
      <c r="D943" s="272"/>
      <c r="F943" s="273"/>
      <c r="G943" s="275"/>
      <c r="H943" s="275"/>
    </row>
    <row r="944" spans="1:8">
      <c r="A944" s="270"/>
      <c r="B944" s="271"/>
      <c r="C944" s="270"/>
      <c r="D944" s="272"/>
      <c r="F944" s="273"/>
      <c r="G944" s="275"/>
      <c r="H944" s="275"/>
    </row>
    <row r="945" spans="1:8">
      <c r="A945" s="270"/>
      <c r="B945" s="271"/>
      <c r="C945" s="270"/>
      <c r="D945" s="272"/>
      <c r="F945" s="273"/>
      <c r="G945" s="275"/>
      <c r="H945" s="275"/>
    </row>
    <row r="946" spans="1:8">
      <c r="A946" s="270"/>
      <c r="B946" s="271"/>
      <c r="C946" s="270"/>
      <c r="D946" s="272"/>
      <c r="F946" s="273"/>
      <c r="G946" s="275"/>
      <c r="H946" s="275"/>
    </row>
    <row r="947" spans="1:8">
      <c r="A947" s="270"/>
      <c r="B947" s="271"/>
      <c r="C947" s="270"/>
      <c r="D947" s="272"/>
      <c r="F947" s="273"/>
      <c r="G947" s="275"/>
      <c r="H947" s="275"/>
    </row>
    <row r="948" spans="1:8">
      <c r="A948" s="270"/>
      <c r="B948" s="271"/>
      <c r="C948" s="270"/>
      <c r="D948" s="272"/>
      <c r="F948" s="273"/>
      <c r="G948" s="275"/>
      <c r="H948" s="275"/>
    </row>
    <row r="949" spans="1:8">
      <c r="A949" s="270"/>
      <c r="B949" s="271"/>
      <c r="C949" s="270"/>
      <c r="D949" s="272"/>
      <c r="F949" s="273"/>
      <c r="G949" s="275"/>
      <c r="H949" s="275"/>
    </row>
    <row r="950" spans="1:8">
      <c r="A950" s="270"/>
      <c r="B950" s="271"/>
      <c r="C950" s="270"/>
      <c r="D950" s="272"/>
      <c r="F950" s="273"/>
      <c r="G950" s="275"/>
      <c r="H950" s="275"/>
    </row>
    <row r="951" spans="1:8">
      <c r="A951" s="270"/>
      <c r="B951" s="271"/>
      <c r="C951" s="270"/>
      <c r="D951" s="272"/>
      <c r="F951" s="273"/>
      <c r="G951" s="275"/>
      <c r="H951" s="275"/>
    </row>
    <row r="952" spans="1:8">
      <c r="A952" s="270"/>
      <c r="B952" s="271"/>
      <c r="C952" s="270"/>
      <c r="D952" s="272"/>
      <c r="F952" s="273"/>
      <c r="G952" s="275"/>
      <c r="H952" s="275"/>
    </row>
    <row r="953" spans="1:8">
      <c r="A953" s="270"/>
      <c r="B953" s="271"/>
      <c r="C953" s="270"/>
      <c r="D953" s="272"/>
      <c r="F953" s="273"/>
      <c r="G953" s="275"/>
      <c r="H953" s="275"/>
    </row>
    <row r="954" spans="1:8">
      <c r="A954" s="270"/>
      <c r="B954" s="271"/>
      <c r="C954" s="270"/>
      <c r="D954" s="272"/>
      <c r="F954" s="273"/>
      <c r="G954" s="275"/>
      <c r="H954" s="275"/>
    </row>
    <row r="955" spans="1:8">
      <c r="A955" s="270"/>
      <c r="B955" s="271"/>
      <c r="C955" s="270"/>
      <c r="D955" s="272"/>
      <c r="F955" s="273"/>
      <c r="G955" s="275"/>
      <c r="H955" s="275"/>
    </row>
    <row r="956" spans="1:8">
      <c r="A956" s="270"/>
      <c r="B956" s="271"/>
      <c r="C956" s="270"/>
      <c r="D956" s="272"/>
      <c r="F956" s="273"/>
      <c r="G956" s="275"/>
      <c r="H956" s="275"/>
    </row>
    <row r="957" spans="1:8">
      <c r="A957" s="270"/>
      <c r="B957" s="271"/>
      <c r="C957" s="270"/>
      <c r="D957" s="272"/>
      <c r="F957" s="273"/>
      <c r="G957" s="275"/>
      <c r="H957" s="275"/>
    </row>
    <row r="958" spans="1:8">
      <c r="A958" s="270"/>
      <c r="B958" s="271"/>
      <c r="C958" s="270"/>
      <c r="D958" s="272"/>
      <c r="F958" s="273"/>
      <c r="G958" s="275"/>
      <c r="H958" s="275"/>
    </row>
    <row r="959" spans="1:8">
      <c r="A959" s="270"/>
      <c r="B959" s="271"/>
      <c r="C959" s="270"/>
      <c r="D959" s="272"/>
      <c r="F959" s="273"/>
      <c r="G959" s="275"/>
      <c r="H959" s="275"/>
    </row>
    <row r="960" spans="1:8">
      <c r="A960" s="270"/>
      <c r="B960" s="271"/>
      <c r="C960" s="270"/>
      <c r="D960" s="272"/>
      <c r="F960" s="273"/>
      <c r="G960" s="275"/>
      <c r="H960" s="275"/>
    </row>
    <row r="961" spans="1:8">
      <c r="A961" s="270"/>
      <c r="B961" s="271"/>
      <c r="C961" s="270"/>
      <c r="D961" s="272"/>
      <c r="F961" s="273"/>
      <c r="G961" s="275"/>
      <c r="H961" s="275"/>
    </row>
    <row r="962" spans="1:8">
      <c r="A962" s="270"/>
      <c r="B962" s="271"/>
      <c r="C962" s="270"/>
      <c r="D962" s="272"/>
      <c r="F962" s="273"/>
      <c r="G962" s="275"/>
      <c r="H962" s="275"/>
    </row>
    <row r="963" spans="1:8">
      <c r="A963" s="270"/>
      <c r="B963" s="271"/>
      <c r="C963" s="270"/>
      <c r="D963" s="272"/>
      <c r="F963" s="273"/>
      <c r="G963" s="275"/>
      <c r="H963" s="275"/>
    </row>
    <row r="964" spans="1:8">
      <c r="A964" s="270"/>
      <c r="B964" s="271"/>
      <c r="C964" s="270"/>
      <c r="D964" s="272"/>
      <c r="F964" s="273"/>
      <c r="G964" s="275"/>
      <c r="H964" s="275"/>
    </row>
    <row r="965" spans="1:8">
      <c r="A965" s="270"/>
      <c r="B965" s="271"/>
      <c r="C965" s="270"/>
      <c r="D965" s="272"/>
      <c r="F965" s="273"/>
      <c r="G965" s="275"/>
      <c r="H965" s="275"/>
    </row>
    <row r="966" spans="1:8">
      <c r="A966" s="270"/>
      <c r="B966" s="271"/>
      <c r="C966" s="270"/>
      <c r="D966" s="272"/>
      <c r="F966" s="273"/>
      <c r="G966" s="275"/>
      <c r="H966" s="275"/>
    </row>
    <row r="967" spans="1:8">
      <c r="A967" s="270"/>
      <c r="B967" s="271"/>
      <c r="C967" s="270"/>
      <c r="D967" s="272"/>
      <c r="F967" s="273"/>
      <c r="G967" s="275"/>
      <c r="H967" s="275"/>
    </row>
    <row r="968" spans="1:8">
      <c r="A968" s="270"/>
      <c r="B968" s="271"/>
      <c r="C968" s="270"/>
      <c r="D968" s="272"/>
      <c r="F968" s="273"/>
      <c r="G968" s="275"/>
      <c r="H968" s="275"/>
    </row>
    <row r="969" spans="1:8">
      <c r="A969" s="270"/>
      <c r="B969" s="271"/>
      <c r="C969" s="270"/>
      <c r="D969" s="272"/>
      <c r="F969" s="273"/>
      <c r="G969" s="275"/>
      <c r="H969" s="275"/>
    </row>
    <row r="970" spans="1:8">
      <c r="A970" s="270"/>
      <c r="B970" s="271"/>
      <c r="C970" s="270"/>
      <c r="D970" s="272"/>
      <c r="F970" s="273"/>
      <c r="G970" s="275"/>
      <c r="H970" s="275"/>
    </row>
    <row r="971" spans="1:8">
      <c r="A971" s="270"/>
      <c r="B971" s="271"/>
      <c r="C971" s="270"/>
      <c r="D971" s="272"/>
      <c r="F971" s="273"/>
      <c r="G971" s="275"/>
      <c r="H971" s="275"/>
    </row>
    <row r="972" spans="1:8">
      <c r="A972" s="270"/>
      <c r="B972" s="271"/>
      <c r="C972" s="270"/>
      <c r="D972" s="272"/>
      <c r="F972" s="273"/>
      <c r="G972" s="275"/>
      <c r="H972" s="275"/>
    </row>
    <row r="973" spans="1:8">
      <c r="A973" s="270"/>
      <c r="B973" s="271"/>
      <c r="C973" s="270"/>
      <c r="D973" s="272"/>
      <c r="F973" s="273"/>
      <c r="G973" s="275"/>
      <c r="H973" s="275"/>
    </row>
    <row r="974" spans="1:8">
      <c r="A974" s="270"/>
      <c r="B974" s="271"/>
      <c r="C974" s="270"/>
      <c r="D974" s="272"/>
      <c r="F974" s="273"/>
      <c r="G974" s="275"/>
      <c r="H974" s="275"/>
    </row>
    <row r="975" spans="1:8">
      <c r="A975" s="270"/>
      <c r="B975" s="271"/>
      <c r="C975" s="270"/>
      <c r="D975" s="272"/>
      <c r="F975" s="273"/>
      <c r="G975" s="275"/>
      <c r="H975" s="275"/>
    </row>
    <row r="976" spans="1:8">
      <c r="A976" s="270"/>
      <c r="B976" s="271"/>
      <c r="C976" s="270"/>
      <c r="D976" s="272"/>
      <c r="F976" s="273"/>
      <c r="G976" s="275"/>
      <c r="H976" s="275"/>
    </row>
    <row r="977" spans="1:8">
      <c r="A977" s="270"/>
      <c r="B977" s="271"/>
      <c r="C977" s="270"/>
      <c r="D977" s="272"/>
      <c r="F977" s="273"/>
      <c r="G977" s="275"/>
      <c r="H977" s="275"/>
    </row>
    <row r="978" spans="1:8">
      <c r="A978" s="270"/>
      <c r="B978" s="271"/>
      <c r="C978" s="270"/>
      <c r="D978" s="272"/>
      <c r="F978" s="273"/>
      <c r="G978" s="275"/>
      <c r="H978" s="275"/>
    </row>
    <row r="979" spans="1:8">
      <c r="A979" s="270"/>
      <c r="B979" s="271"/>
      <c r="C979" s="270"/>
      <c r="D979" s="272"/>
      <c r="F979" s="273"/>
      <c r="G979" s="275"/>
      <c r="H979" s="275"/>
    </row>
    <row r="980" spans="1:8">
      <c r="A980" s="270"/>
      <c r="B980" s="271"/>
      <c r="C980" s="270"/>
      <c r="D980" s="272"/>
      <c r="F980" s="273"/>
      <c r="G980" s="275"/>
      <c r="H980" s="275"/>
    </row>
    <row r="981" spans="1:8">
      <c r="A981" s="270"/>
      <c r="B981" s="271"/>
      <c r="C981" s="270"/>
      <c r="D981" s="272"/>
      <c r="F981" s="273"/>
      <c r="G981" s="275"/>
      <c r="H981" s="275"/>
    </row>
    <row r="982" spans="1:8">
      <c r="A982" s="270"/>
      <c r="B982" s="271"/>
      <c r="C982" s="270"/>
      <c r="D982" s="272"/>
      <c r="F982" s="273"/>
      <c r="G982" s="275"/>
      <c r="H982" s="275"/>
    </row>
    <row r="983" spans="1:8">
      <c r="A983" s="270"/>
      <c r="B983" s="271"/>
      <c r="C983" s="270"/>
      <c r="D983" s="272"/>
      <c r="F983" s="273"/>
      <c r="G983" s="275"/>
      <c r="H983" s="275"/>
    </row>
    <row r="984" spans="1:8">
      <c r="A984" s="270"/>
      <c r="B984" s="271"/>
      <c r="C984" s="270"/>
      <c r="D984" s="272"/>
      <c r="F984" s="273"/>
      <c r="G984" s="275"/>
      <c r="H984" s="275"/>
    </row>
    <row r="985" spans="1:8">
      <c r="A985" s="270"/>
      <c r="B985" s="271"/>
      <c r="C985" s="270"/>
      <c r="D985" s="272"/>
      <c r="F985" s="273"/>
      <c r="G985" s="275"/>
      <c r="H985" s="275"/>
    </row>
    <row r="986" spans="1:8">
      <c r="A986" s="270"/>
      <c r="B986" s="271"/>
      <c r="C986" s="270"/>
      <c r="D986" s="272"/>
      <c r="F986" s="273"/>
      <c r="G986" s="275"/>
      <c r="H986" s="275"/>
    </row>
    <row r="987" spans="1:8">
      <c r="A987" s="270"/>
      <c r="B987" s="271"/>
      <c r="C987" s="270"/>
      <c r="D987" s="272"/>
      <c r="F987" s="273"/>
      <c r="G987" s="275"/>
      <c r="H987" s="275"/>
    </row>
    <row r="988" spans="1:8">
      <c r="A988" s="270"/>
      <c r="B988" s="271"/>
      <c r="C988" s="270"/>
      <c r="D988" s="272"/>
      <c r="F988" s="273"/>
      <c r="G988" s="275"/>
      <c r="H988" s="275"/>
    </row>
    <row r="989" spans="1:8">
      <c r="A989" s="270"/>
      <c r="B989" s="271"/>
      <c r="C989" s="270"/>
      <c r="D989" s="272"/>
      <c r="F989" s="273"/>
      <c r="G989" s="275"/>
      <c r="H989" s="275"/>
    </row>
    <row r="990" spans="1:8">
      <c r="A990" s="270"/>
      <c r="B990" s="271"/>
      <c r="C990" s="270"/>
      <c r="D990" s="272"/>
      <c r="F990" s="273"/>
      <c r="G990" s="275"/>
      <c r="H990" s="275"/>
    </row>
    <row r="991" spans="1:8">
      <c r="A991" s="270"/>
      <c r="B991" s="271"/>
      <c r="C991" s="270"/>
      <c r="D991" s="272"/>
      <c r="F991" s="273"/>
      <c r="G991" s="275"/>
      <c r="H991" s="275"/>
    </row>
    <row r="992" spans="1:8">
      <c r="A992" s="270"/>
      <c r="B992" s="271"/>
      <c r="C992" s="270"/>
      <c r="D992" s="272"/>
      <c r="F992" s="273"/>
      <c r="G992" s="275"/>
      <c r="H992" s="275"/>
    </row>
    <row r="993" spans="1:8">
      <c r="A993" s="270"/>
      <c r="B993" s="271"/>
      <c r="C993" s="270"/>
      <c r="D993" s="272"/>
      <c r="F993" s="273"/>
      <c r="G993" s="275"/>
      <c r="H993" s="275"/>
    </row>
    <row r="994" spans="1:8">
      <c r="A994" s="270"/>
      <c r="B994" s="271"/>
      <c r="C994" s="270"/>
      <c r="D994" s="272"/>
      <c r="F994" s="273"/>
      <c r="G994" s="275"/>
      <c r="H994" s="275"/>
    </row>
    <row r="995" spans="1:8">
      <c r="A995" s="270"/>
      <c r="B995" s="271"/>
      <c r="C995" s="270"/>
      <c r="D995" s="272"/>
      <c r="F995" s="273"/>
      <c r="G995" s="275"/>
      <c r="H995" s="275"/>
    </row>
    <row r="996" spans="1:8">
      <c r="A996" s="270"/>
      <c r="B996" s="271"/>
      <c r="C996" s="270"/>
      <c r="D996" s="272"/>
      <c r="F996" s="273"/>
      <c r="G996" s="275"/>
      <c r="H996" s="275"/>
    </row>
    <row r="997" spans="1:8">
      <c r="A997" s="270"/>
      <c r="B997" s="271"/>
      <c r="C997" s="270"/>
      <c r="D997" s="272"/>
      <c r="F997" s="273"/>
      <c r="G997" s="275"/>
      <c r="H997" s="275"/>
    </row>
    <row r="998" spans="1:8">
      <c r="A998" s="270"/>
      <c r="B998" s="271"/>
      <c r="C998" s="270"/>
      <c r="D998" s="272"/>
      <c r="F998" s="273"/>
      <c r="G998" s="275"/>
      <c r="H998" s="275"/>
    </row>
    <row r="999" spans="1:8">
      <c r="A999" s="270"/>
      <c r="B999" s="271"/>
      <c r="C999" s="270"/>
      <c r="D999" s="272"/>
      <c r="F999" s="273"/>
      <c r="G999" s="275"/>
      <c r="H999" s="275"/>
    </row>
    <row r="1000" spans="1:8">
      <c r="A1000" s="270"/>
      <c r="B1000" s="271"/>
      <c r="C1000" s="270"/>
      <c r="D1000" s="272"/>
      <c r="F1000" s="273"/>
      <c r="G1000" s="275"/>
      <c r="H1000" s="275"/>
    </row>
    <row r="1001" spans="1:8">
      <c r="A1001" s="270"/>
      <c r="B1001" s="271"/>
      <c r="C1001" s="270"/>
      <c r="D1001" s="272"/>
      <c r="F1001" s="273"/>
      <c r="G1001" s="275"/>
      <c r="H1001" s="275"/>
    </row>
    <row r="1002" spans="1:8">
      <c r="A1002" s="270"/>
      <c r="B1002" s="271"/>
      <c r="C1002" s="270"/>
      <c r="D1002" s="272"/>
      <c r="F1002" s="273"/>
      <c r="G1002" s="275"/>
      <c r="H1002" s="275"/>
    </row>
    <row r="1003" spans="1:8">
      <c r="A1003" s="270"/>
      <c r="B1003" s="271"/>
      <c r="C1003" s="270"/>
      <c r="D1003" s="272"/>
      <c r="F1003" s="273"/>
      <c r="G1003" s="275"/>
      <c r="H1003" s="275"/>
    </row>
    <row r="1004" spans="1:8">
      <c r="A1004" s="270"/>
      <c r="B1004" s="271"/>
      <c r="C1004" s="270"/>
      <c r="D1004" s="272"/>
      <c r="F1004" s="273"/>
      <c r="G1004" s="275"/>
      <c r="H1004" s="275"/>
    </row>
    <row r="1005" spans="1:8">
      <c r="A1005" s="270"/>
      <c r="B1005" s="271"/>
      <c r="C1005" s="270"/>
      <c r="D1005" s="272"/>
      <c r="F1005" s="273"/>
      <c r="G1005" s="275"/>
      <c r="H1005" s="275"/>
    </row>
    <row r="1006" spans="1:8">
      <c r="A1006" s="270"/>
      <c r="B1006" s="271"/>
      <c r="C1006" s="270"/>
      <c r="D1006" s="272"/>
      <c r="F1006" s="273"/>
      <c r="G1006" s="275"/>
      <c r="H1006" s="275"/>
    </row>
    <row r="1007" spans="1:8">
      <c r="A1007" s="270"/>
      <c r="B1007" s="271"/>
      <c r="C1007" s="270"/>
      <c r="D1007" s="272"/>
      <c r="F1007" s="273"/>
      <c r="G1007" s="275"/>
      <c r="H1007" s="275"/>
    </row>
    <row r="1008" spans="1:8">
      <c r="A1008" s="270"/>
      <c r="B1008" s="271"/>
      <c r="C1008" s="270"/>
      <c r="D1008" s="272"/>
      <c r="F1008" s="273"/>
      <c r="G1008" s="275"/>
      <c r="H1008" s="275"/>
    </row>
    <row r="1009" spans="1:8">
      <c r="A1009" s="270"/>
      <c r="B1009" s="271"/>
      <c r="C1009" s="270"/>
      <c r="D1009" s="272"/>
      <c r="F1009" s="273"/>
      <c r="G1009" s="275"/>
      <c r="H1009" s="275"/>
    </row>
    <row r="1010" spans="1:8">
      <c r="A1010" s="270"/>
      <c r="B1010" s="271"/>
      <c r="C1010" s="270"/>
      <c r="D1010" s="272"/>
      <c r="F1010" s="273"/>
      <c r="G1010" s="275"/>
      <c r="H1010" s="275"/>
    </row>
    <row r="1011" spans="1:8">
      <c r="A1011" s="270"/>
      <c r="B1011" s="271"/>
      <c r="C1011" s="270"/>
      <c r="D1011" s="272"/>
      <c r="F1011" s="273"/>
      <c r="G1011" s="275"/>
      <c r="H1011" s="275"/>
    </row>
    <row r="1012" spans="1:8">
      <c r="A1012" s="270"/>
      <c r="B1012" s="271"/>
      <c r="C1012" s="270"/>
      <c r="D1012" s="272"/>
      <c r="F1012" s="273"/>
      <c r="G1012" s="275"/>
      <c r="H1012" s="275"/>
    </row>
    <row r="1013" spans="1:8">
      <c r="A1013" s="270"/>
      <c r="B1013" s="271"/>
      <c r="C1013" s="270"/>
      <c r="D1013" s="272"/>
      <c r="F1013" s="273"/>
      <c r="G1013" s="275"/>
      <c r="H1013" s="275"/>
    </row>
    <row r="1014" spans="1:8">
      <c r="A1014" s="270"/>
      <c r="B1014" s="271"/>
      <c r="C1014" s="270"/>
      <c r="D1014" s="272"/>
      <c r="F1014" s="273"/>
      <c r="G1014" s="275"/>
      <c r="H1014" s="275"/>
    </row>
    <row r="1015" spans="1:8">
      <c r="A1015" s="270"/>
      <c r="B1015" s="271"/>
      <c r="C1015" s="270"/>
      <c r="D1015" s="272"/>
      <c r="F1015" s="273"/>
      <c r="G1015" s="275"/>
      <c r="H1015" s="275"/>
    </row>
    <row r="1016" spans="1:8">
      <c r="A1016" s="270"/>
      <c r="B1016" s="271"/>
      <c r="C1016" s="270"/>
      <c r="D1016" s="272"/>
      <c r="F1016" s="273"/>
      <c r="G1016" s="275"/>
      <c r="H1016" s="275"/>
    </row>
    <row r="1017" spans="1:8">
      <c r="A1017" s="270"/>
      <c r="B1017" s="271"/>
      <c r="C1017" s="270"/>
      <c r="D1017" s="272"/>
      <c r="F1017" s="273"/>
      <c r="G1017" s="275"/>
      <c r="H1017" s="275"/>
    </row>
    <row r="1018" spans="1:8">
      <c r="A1018" s="270"/>
      <c r="B1018" s="271"/>
      <c r="C1018" s="270"/>
      <c r="D1018" s="272"/>
      <c r="F1018" s="273"/>
      <c r="G1018" s="275"/>
      <c r="H1018" s="275"/>
    </row>
    <row r="1019" spans="1:8">
      <c r="A1019" s="270"/>
      <c r="B1019" s="271"/>
      <c r="C1019" s="270"/>
      <c r="D1019" s="272"/>
      <c r="F1019" s="273"/>
      <c r="G1019" s="275"/>
      <c r="H1019" s="275"/>
    </row>
    <row r="1020" spans="1:8">
      <c r="A1020" s="270"/>
      <c r="B1020" s="271"/>
      <c r="C1020" s="270"/>
      <c r="D1020" s="272"/>
      <c r="F1020" s="273"/>
      <c r="G1020" s="275"/>
      <c r="H1020" s="275"/>
    </row>
    <row r="1021" spans="1:8">
      <c r="A1021" s="270"/>
      <c r="B1021" s="271"/>
      <c r="C1021" s="270"/>
      <c r="D1021" s="272"/>
      <c r="F1021" s="273"/>
      <c r="G1021" s="275"/>
      <c r="H1021" s="275"/>
    </row>
    <row r="1022" spans="1:8">
      <c r="A1022" s="270"/>
      <c r="B1022" s="271"/>
      <c r="C1022" s="270"/>
      <c r="D1022" s="272"/>
      <c r="F1022" s="273"/>
      <c r="G1022" s="275"/>
      <c r="H1022" s="275"/>
    </row>
    <row r="1023" spans="1:8">
      <c r="A1023" s="270"/>
      <c r="B1023" s="271"/>
      <c r="C1023" s="270"/>
      <c r="D1023" s="272"/>
      <c r="F1023" s="273"/>
      <c r="G1023" s="275"/>
      <c r="H1023" s="275"/>
    </row>
    <row r="1024" spans="1:8">
      <c r="A1024" s="270"/>
      <c r="B1024" s="271"/>
      <c r="C1024" s="270"/>
      <c r="D1024" s="272"/>
      <c r="F1024" s="273"/>
      <c r="G1024" s="275"/>
      <c r="H1024" s="275"/>
    </row>
    <row r="1025" spans="1:8">
      <c r="A1025" s="270"/>
      <c r="B1025" s="271"/>
      <c r="C1025" s="270"/>
      <c r="D1025" s="272"/>
      <c r="F1025" s="273"/>
      <c r="G1025" s="275"/>
      <c r="H1025" s="275"/>
    </row>
    <row r="1026" spans="1:8">
      <c r="A1026" s="270"/>
      <c r="B1026" s="271"/>
      <c r="C1026" s="270"/>
      <c r="D1026" s="272"/>
      <c r="F1026" s="273"/>
      <c r="G1026" s="275"/>
      <c r="H1026" s="275"/>
    </row>
    <row r="1027" spans="1:8">
      <c r="A1027" s="270"/>
      <c r="B1027" s="271"/>
      <c r="C1027" s="270"/>
      <c r="D1027" s="272"/>
      <c r="F1027" s="273"/>
      <c r="G1027" s="275"/>
      <c r="H1027" s="275"/>
    </row>
    <row r="1028" spans="1:8">
      <c r="A1028" s="270"/>
      <c r="B1028" s="271"/>
      <c r="C1028" s="270"/>
      <c r="D1028" s="272"/>
      <c r="F1028" s="273"/>
      <c r="G1028" s="275"/>
      <c r="H1028" s="275"/>
    </row>
    <row r="1029" spans="1:8">
      <c r="A1029" s="270"/>
      <c r="B1029" s="271"/>
      <c r="C1029" s="270"/>
      <c r="D1029" s="272"/>
      <c r="F1029" s="273"/>
      <c r="G1029" s="275"/>
      <c r="H1029" s="275"/>
    </row>
    <row r="1030" spans="1:8">
      <c r="A1030" s="270"/>
      <c r="B1030" s="271"/>
      <c r="C1030" s="270"/>
      <c r="D1030" s="272"/>
      <c r="F1030" s="273"/>
      <c r="G1030" s="275"/>
      <c r="H1030" s="275"/>
    </row>
    <row r="1031" spans="1:8">
      <c r="A1031" s="270"/>
      <c r="B1031" s="271"/>
      <c r="C1031" s="270"/>
      <c r="D1031" s="272"/>
      <c r="F1031" s="273"/>
      <c r="G1031" s="275"/>
      <c r="H1031" s="275"/>
    </row>
    <row r="1032" spans="1:8">
      <c r="A1032" s="270"/>
      <c r="B1032" s="271"/>
      <c r="C1032" s="270"/>
      <c r="D1032" s="272"/>
      <c r="F1032" s="273"/>
      <c r="G1032" s="275"/>
      <c r="H1032" s="275"/>
    </row>
    <row r="1033" spans="1:8">
      <c r="A1033" s="270"/>
      <c r="B1033" s="271"/>
      <c r="C1033" s="270"/>
      <c r="D1033" s="272"/>
      <c r="F1033" s="273"/>
      <c r="G1033" s="275"/>
      <c r="H1033" s="275"/>
    </row>
    <row r="1034" spans="1:8">
      <c r="A1034" s="270"/>
      <c r="B1034" s="271"/>
      <c r="C1034" s="270"/>
      <c r="D1034" s="272"/>
      <c r="F1034" s="273"/>
      <c r="G1034" s="275"/>
      <c r="H1034" s="275"/>
    </row>
    <row r="1035" spans="1:8">
      <c r="A1035" s="270"/>
      <c r="B1035" s="271"/>
      <c r="C1035" s="270"/>
      <c r="D1035" s="272"/>
      <c r="F1035" s="273"/>
      <c r="G1035" s="275"/>
      <c r="H1035" s="275"/>
    </row>
    <row r="1036" spans="1:8">
      <c r="A1036" s="270"/>
      <c r="B1036" s="271"/>
      <c r="C1036" s="270"/>
      <c r="D1036" s="272"/>
      <c r="F1036" s="273"/>
      <c r="G1036" s="275"/>
      <c r="H1036" s="275"/>
    </row>
    <row r="1037" spans="1:8">
      <c r="A1037" s="270"/>
      <c r="B1037" s="271"/>
      <c r="C1037" s="270"/>
      <c r="D1037" s="272"/>
      <c r="F1037" s="273"/>
      <c r="G1037" s="275"/>
      <c r="H1037" s="275"/>
    </row>
    <row r="1038" spans="1:8">
      <c r="A1038" s="270"/>
      <c r="B1038" s="271"/>
      <c r="C1038" s="270"/>
      <c r="D1038" s="272"/>
      <c r="F1038" s="273"/>
      <c r="G1038" s="275"/>
      <c r="H1038" s="275"/>
    </row>
    <row r="1039" spans="1:8">
      <c r="A1039" s="270"/>
      <c r="B1039" s="271"/>
      <c r="C1039" s="270"/>
      <c r="D1039" s="272"/>
      <c r="F1039" s="273"/>
      <c r="G1039" s="275"/>
      <c r="H1039" s="275"/>
    </row>
    <row r="1040" spans="1:8">
      <c r="A1040" s="270"/>
      <c r="B1040" s="271"/>
      <c r="C1040" s="270"/>
      <c r="D1040" s="272"/>
      <c r="F1040" s="273"/>
      <c r="G1040" s="275"/>
      <c r="H1040" s="275"/>
    </row>
    <row r="1041" spans="1:8">
      <c r="A1041" s="270"/>
      <c r="B1041" s="271"/>
      <c r="C1041" s="270"/>
      <c r="D1041" s="272"/>
      <c r="F1041" s="273"/>
      <c r="G1041" s="275"/>
      <c r="H1041" s="275"/>
    </row>
    <row r="1042" spans="1:8">
      <c r="A1042" s="270"/>
      <c r="B1042" s="271"/>
      <c r="C1042" s="270"/>
      <c r="D1042" s="272"/>
      <c r="F1042" s="273"/>
      <c r="G1042" s="275"/>
      <c r="H1042" s="275"/>
    </row>
    <row r="1043" spans="1:8">
      <c r="A1043" s="270"/>
      <c r="B1043" s="271"/>
      <c r="C1043" s="270"/>
      <c r="D1043" s="272"/>
      <c r="F1043" s="273"/>
      <c r="G1043" s="275"/>
      <c r="H1043" s="275"/>
    </row>
    <row r="1044" spans="1:8">
      <c r="A1044" s="270"/>
      <c r="B1044" s="271"/>
      <c r="C1044" s="270"/>
      <c r="D1044" s="272"/>
      <c r="F1044" s="273"/>
      <c r="G1044" s="275"/>
      <c r="H1044" s="275"/>
    </row>
    <row r="1045" spans="1:8">
      <c r="A1045" s="270"/>
      <c r="B1045" s="271"/>
      <c r="C1045" s="270"/>
      <c r="D1045" s="272"/>
      <c r="F1045" s="273"/>
      <c r="G1045" s="275"/>
      <c r="H1045" s="275"/>
    </row>
    <row r="1046" spans="1:8">
      <c r="A1046" s="270"/>
      <c r="B1046" s="271"/>
      <c r="C1046" s="270"/>
      <c r="D1046" s="272"/>
      <c r="F1046" s="273"/>
      <c r="G1046" s="275"/>
      <c r="H1046" s="275"/>
    </row>
    <row r="1047" spans="1:8">
      <c r="A1047" s="270"/>
      <c r="B1047" s="271"/>
      <c r="C1047" s="270"/>
      <c r="D1047" s="272"/>
      <c r="F1047" s="273"/>
      <c r="G1047" s="275"/>
      <c r="H1047" s="275"/>
    </row>
    <row r="1048" spans="1:8">
      <c r="A1048" s="270"/>
      <c r="B1048" s="271"/>
      <c r="C1048" s="270"/>
      <c r="D1048" s="272"/>
      <c r="F1048" s="273"/>
      <c r="G1048" s="275"/>
      <c r="H1048" s="275"/>
    </row>
    <row r="1049" spans="1:8">
      <c r="A1049" s="270"/>
      <c r="B1049" s="271"/>
      <c r="C1049" s="270"/>
      <c r="D1049" s="272"/>
      <c r="F1049" s="273"/>
      <c r="G1049" s="275"/>
      <c r="H1049" s="275"/>
    </row>
    <row r="1050" spans="1:8">
      <c r="A1050" s="270"/>
      <c r="B1050" s="271"/>
      <c r="C1050" s="270"/>
      <c r="D1050" s="272"/>
      <c r="F1050" s="273"/>
      <c r="G1050" s="275"/>
      <c r="H1050" s="275"/>
    </row>
    <row r="1051" spans="1:8">
      <c r="A1051" s="270"/>
      <c r="B1051" s="271"/>
      <c r="C1051" s="270"/>
      <c r="D1051" s="272"/>
      <c r="F1051" s="273"/>
      <c r="G1051" s="275"/>
      <c r="H1051" s="275"/>
    </row>
    <row r="1052" spans="1:8">
      <c r="A1052" s="270"/>
      <c r="B1052" s="271"/>
      <c r="C1052" s="270"/>
      <c r="D1052" s="272"/>
      <c r="F1052" s="273"/>
      <c r="G1052" s="275"/>
      <c r="H1052" s="275"/>
    </row>
    <row r="1053" spans="1:8">
      <c r="A1053" s="270"/>
      <c r="B1053" s="271"/>
      <c r="C1053" s="270"/>
      <c r="D1053" s="272"/>
      <c r="F1053" s="273"/>
      <c r="G1053" s="275"/>
      <c r="H1053" s="275"/>
    </row>
    <row r="1054" spans="1:8">
      <c r="A1054" s="270"/>
      <c r="B1054" s="271"/>
      <c r="C1054" s="270"/>
      <c r="D1054" s="272"/>
      <c r="F1054" s="273"/>
      <c r="G1054" s="275"/>
      <c r="H1054" s="275"/>
    </row>
    <row r="1055" spans="1:8">
      <c r="A1055" s="270"/>
      <c r="B1055" s="271"/>
      <c r="C1055" s="270"/>
      <c r="D1055" s="272"/>
      <c r="F1055" s="273"/>
      <c r="G1055" s="275"/>
      <c r="H1055" s="275"/>
    </row>
    <row r="1056" spans="1:8">
      <c r="A1056" s="270"/>
      <c r="B1056" s="271"/>
      <c r="C1056" s="270"/>
      <c r="D1056" s="272"/>
      <c r="F1056" s="273"/>
      <c r="G1056" s="275"/>
      <c r="H1056" s="275"/>
    </row>
    <row r="1057" spans="1:8">
      <c r="A1057" s="270"/>
      <c r="B1057" s="271"/>
      <c r="C1057" s="270"/>
      <c r="D1057" s="272"/>
      <c r="F1057" s="273"/>
      <c r="G1057" s="275"/>
      <c r="H1057" s="275"/>
    </row>
    <row r="1058" spans="1:8">
      <c r="A1058" s="270"/>
      <c r="B1058" s="271"/>
      <c r="C1058" s="270"/>
      <c r="D1058" s="272"/>
      <c r="F1058" s="273"/>
      <c r="G1058" s="275"/>
      <c r="H1058" s="275"/>
    </row>
    <row r="1059" spans="1:8">
      <c r="A1059" s="270"/>
      <c r="B1059" s="271"/>
      <c r="C1059" s="270"/>
      <c r="D1059" s="272"/>
      <c r="F1059" s="273"/>
      <c r="G1059" s="275"/>
      <c r="H1059" s="275"/>
    </row>
    <row r="1060" spans="1:8">
      <c r="A1060" s="270"/>
      <c r="B1060" s="271"/>
      <c r="C1060" s="270"/>
      <c r="D1060" s="272"/>
      <c r="F1060" s="273"/>
      <c r="G1060" s="275"/>
      <c r="H1060" s="275"/>
    </row>
    <row r="1061" spans="1:8">
      <c r="A1061" s="270"/>
      <c r="B1061" s="271"/>
      <c r="C1061" s="270"/>
      <c r="D1061" s="272"/>
      <c r="F1061" s="273"/>
      <c r="G1061" s="275"/>
      <c r="H1061" s="275"/>
    </row>
    <row r="1062" spans="1:8">
      <c r="A1062" s="270"/>
      <c r="B1062" s="271"/>
      <c r="C1062" s="270"/>
      <c r="D1062" s="272"/>
      <c r="F1062" s="273"/>
      <c r="G1062" s="275"/>
      <c r="H1062" s="275"/>
    </row>
    <row r="1063" spans="1:8">
      <c r="A1063" s="270"/>
      <c r="B1063" s="271"/>
      <c r="C1063" s="270"/>
      <c r="D1063" s="272"/>
      <c r="F1063" s="273"/>
      <c r="G1063" s="275"/>
      <c r="H1063" s="275"/>
    </row>
    <row r="1064" spans="1:8">
      <c r="A1064" s="270"/>
      <c r="B1064" s="271"/>
      <c r="C1064" s="270"/>
      <c r="D1064" s="272"/>
      <c r="F1064" s="273"/>
      <c r="G1064" s="275"/>
      <c r="H1064" s="275"/>
    </row>
    <row r="1065" spans="1:8">
      <c r="A1065" s="270"/>
      <c r="B1065" s="271"/>
      <c r="C1065" s="270"/>
      <c r="D1065" s="272"/>
      <c r="F1065" s="273"/>
      <c r="G1065" s="275"/>
      <c r="H1065" s="275"/>
    </row>
    <row r="1066" spans="1:8">
      <c r="A1066" s="270"/>
      <c r="B1066" s="271"/>
      <c r="C1066" s="270"/>
      <c r="D1066" s="272"/>
      <c r="F1066" s="273"/>
      <c r="G1066" s="275"/>
      <c r="H1066" s="275"/>
    </row>
    <row r="1067" spans="1:8">
      <c r="A1067" s="270"/>
      <c r="B1067" s="271"/>
      <c r="C1067" s="270"/>
      <c r="D1067" s="272"/>
      <c r="F1067" s="273"/>
      <c r="G1067" s="275"/>
      <c r="H1067" s="275"/>
    </row>
    <row r="1068" spans="1:8">
      <c r="A1068" s="270"/>
      <c r="B1068" s="271"/>
      <c r="C1068" s="270"/>
      <c r="D1068" s="272"/>
      <c r="F1068" s="273"/>
      <c r="G1068" s="275"/>
      <c r="H1068" s="275"/>
    </row>
    <row r="1069" spans="1:8">
      <c r="A1069" s="270"/>
      <c r="B1069" s="271"/>
      <c r="C1069" s="270"/>
      <c r="D1069" s="272"/>
      <c r="F1069" s="273"/>
      <c r="G1069" s="275"/>
      <c r="H1069" s="275"/>
    </row>
    <row r="1070" spans="1:8">
      <c r="A1070" s="270"/>
      <c r="B1070" s="271"/>
      <c r="C1070" s="270"/>
      <c r="D1070" s="272"/>
      <c r="F1070" s="273"/>
      <c r="G1070" s="275"/>
      <c r="H1070" s="275"/>
    </row>
    <row r="1071" spans="1:8">
      <c r="A1071" s="270"/>
      <c r="B1071" s="271"/>
      <c r="C1071" s="270"/>
      <c r="D1071" s="272"/>
      <c r="F1071" s="273"/>
      <c r="G1071" s="275"/>
      <c r="H1071" s="275"/>
    </row>
    <row r="1072" spans="1:8">
      <c r="A1072" s="270"/>
      <c r="B1072" s="271"/>
      <c r="C1072" s="270"/>
      <c r="D1072" s="272"/>
      <c r="F1072" s="273"/>
      <c r="G1072" s="275"/>
      <c r="H1072" s="275"/>
    </row>
    <row r="1073" spans="1:8">
      <c r="A1073" s="270"/>
      <c r="B1073" s="271"/>
      <c r="C1073" s="270"/>
      <c r="D1073" s="272"/>
      <c r="F1073" s="273"/>
      <c r="G1073" s="275"/>
      <c r="H1073" s="275"/>
    </row>
    <row r="1074" spans="1:8">
      <c r="A1074" s="270"/>
      <c r="B1074" s="271"/>
      <c r="C1074" s="270"/>
      <c r="D1074" s="272"/>
      <c r="F1074" s="273"/>
      <c r="G1074" s="275"/>
      <c r="H1074" s="275"/>
    </row>
    <row r="1075" spans="1:8">
      <c r="A1075" s="270"/>
      <c r="B1075" s="271"/>
      <c r="C1075" s="270"/>
      <c r="D1075" s="272"/>
      <c r="F1075" s="273"/>
      <c r="G1075" s="275"/>
      <c r="H1075" s="275"/>
    </row>
    <row r="1076" spans="1:8">
      <c r="A1076" s="270"/>
      <c r="B1076" s="271"/>
      <c r="C1076" s="270"/>
      <c r="D1076" s="272"/>
      <c r="F1076" s="273"/>
      <c r="G1076" s="275"/>
      <c r="H1076" s="275"/>
    </row>
    <row r="1077" spans="1:8">
      <c r="A1077" s="270"/>
      <c r="B1077" s="271"/>
      <c r="C1077" s="270"/>
      <c r="D1077" s="272"/>
      <c r="F1077" s="273"/>
      <c r="G1077" s="275"/>
      <c r="H1077" s="275"/>
    </row>
    <row r="1078" spans="1:8">
      <c r="A1078" s="270"/>
      <c r="B1078" s="271"/>
      <c r="C1078" s="270"/>
      <c r="D1078" s="272"/>
      <c r="F1078" s="273"/>
      <c r="G1078" s="275"/>
      <c r="H1078" s="275"/>
    </row>
    <row r="1079" spans="1:8">
      <c r="A1079" s="270"/>
      <c r="B1079" s="271"/>
      <c r="C1079" s="270"/>
      <c r="D1079" s="272"/>
      <c r="F1079" s="273"/>
      <c r="G1079" s="275"/>
      <c r="H1079" s="275"/>
    </row>
    <row r="1080" spans="1:8">
      <c r="A1080" s="270"/>
      <c r="B1080" s="271"/>
      <c r="C1080" s="270"/>
      <c r="D1080" s="272"/>
      <c r="F1080" s="273"/>
      <c r="G1080" s="275"/>
      <c r="H1080" s="275"/>
    </row>
    <row r="1081" spans="1:8">
      <c r="A1081" s="270"/>
      <c r="B1081" s="271"/>
      <c r="C1081" s="270"/>
      <c r="D1081" s="272"/>
      <c r="F1081" s="273"/>
      <c r="G1081" s="275"/>
      <c r="H1081" s="275"/>
    </row>
    <row r="1082" spans="1:8">
      <c r="A1082" s="270"/>
      <c r="B1082" s="271"/>
      <c r="C1082" s="270"/>
      <c r="D1082" s="272"/>
      <c r="F1082" s="273"/>
      <c r="G1082" s="275"/>
      <c r="H1082" s="275"/>
    </row>
    <row r="1083" spans="1:8">
      <c r="A1083" s="270"/>
      <c r="B1083" s="271"/>
      <c r="C1083" s="270"/>
      <c r="D1083" s="272"/>
      <c r="F1083" s="273"/>
      <c r="G1083" s="275"/>
      <c r="H1083" s="275"/>
    </row>
    <row r="1084" spans="1:8">
      <c r="A1084" s="270"/>
      <c r="B1084" s="271"/>
      <c r="C1084" s="270"/>
      <c r="D1084" s="272"/>
      <c r="F1084" s="273"/>
      <c r="G1084" s="275"/>
      <c r="H1084" s="275"/>
    </row>
    <row r="1085" spans="1:8">
      <c r="A1085" s="270"/>
      <c r="B1085" s="271"/>
      <c r="C1085" s="270"/>
      <c r="D1085" s="272"/>
      <c r="F1085" s="273"/>
      <c r="G1085" s="275"/>
      <c r="H1085" s="275"/>
    </row>
    <row r="1086" spans="1:8">
      <c r="A1086" s="270"/>
      <c r="B1086" s="271"/>
      <c r="C1086" s="270"/>
      <c r="D1086" s="272"/>
      <c r="F1086" s="273"/>
      <c r="G1086" s="275"/>
      <c r="H1086" s="275"/>
    </row>
    <row r="1087" spans="1:8">
      <c r="A1087" s="270"/>
      <c r="B1087" s="271"/>
      <c r="C1087" s="270"/>
      <c r="D1087" s="272"/>
      <c r="F1087" s="273"/>
      <c r="G1087" s="275"/>
      <c r="H1087" s="275"/>
    </row>
    <row r="1088" spans="1:8">
      <c r="A1088" s="270"/>
      <c r="B1088" s="271"/>
      <c r="C1088" s="270"/>
      <c r="D1088" s="272"/>
      <c r="F1088" s="273"/>
      <c r="G1088" s="275"/>
      <c r="H1088" s="275"/>
    </row>
    <row r="1089" spans="1:8">
      <c r="A1089" s="270"/>
      <c r="B1089" s="271"/>
      <c r="C1089" s="270"/>
      <c r="D1089" s="272"/>
      <c r="F1089" s="273"/>
      <c r="G1089" s="275"/>
      <c r="H1089" s="275"/>
    </row>
    <row r="1090" spans="1:8">
      <c r="A1090" s="270"/>
      <c r="B1090" s="271"/>
      <c r="C1090" s="270"/>
      <c r="D1090" s="272"/>
      <c r="F1090" s="273"/>
      <c r="G1090" s="275"/>
      <c r="H1090" s="275"/>
    </row>
    <row r="1091" spans="1:8">
      <c r="A1091" s="270"/>
      <c r="B1091" s="271"/>
      <c r="C1091" s="270"/>
      <c r="D1091" s="272"/>
      <c r="F1091" s="273"/>
      <c r="G1091" s="275"/>
      <c r="H1091" s="275"/>
    </row>
    <row r="1092" spans="1:8">
      <c r="A1092" s="270"/>
      <c r="B1092" s="271"/>
      <c r="C1092" s="270"/>
      <c r="D1092" s="272"/>
      <c r="F1092" s="273"/>
      <c r="G1092" s="275"/>
      <c r="H1092" s="275"/>
    </row>
    <row r="1093" spans="1:8">
      <c r="A1093" s="270"/>
      <c r="B1093" s="271"/>
      <c r="C1093" s="270"/>
      <c r="D1093" s="272"/>
      <c r="F1093" s="273"/>
      <c r="G1093" s="275"/>
      <c r="H1093" s="275"/>
    </row>
    <row r="1094" spans="1:8">
      <c r="A1094" s="270"/>
      <c r="B1094" s="271"/>
      <c r="C1094" s="270"/>
      <c r="D1094" s="272"/>
      <c r="F1094" s="273"/>
      <c r="G1094" s="275"/>
      <c r="H1094" s="275"/>
    </row>
    <row r="1095" spans="1:8">
      <c r="A1095" s="270"/>
      <c r="B1095" s="271"/>
      <c r="C1095" s="270"/>
      <c r="D1095" s="272"/>
      <c r="F1095" s="273"/>
      <c r="G1095" s="275"/>
      <c r="H1095" s="275"/>
    </row>
    <row r="1096" spans="1:8">
      <c r="A1096" s="270"/>
      <c r="B1096" s="271"/>
      <c r="C1096" s="270"/>
      <c r="D1096" s="272"/>
      <c r="F1096" s="273"/>
      <c r="G1096" s="275"/>
      <c r="H1096" s="275"/>
    </row>
    <row r="1097" spans="1:8">
      <c r="A1097" s="270"/>
      <c r="B1097" s="271"/>
      <c r="C1097" s="270"/>
      <c r="D1097" s="272"/>
      <c r="F1097" s="273"/>
      <c r="G1097" s="275"/>
      <c r="H1097" s="275"/>
    </row>
    <row r="1098" spans="1:8">
      <c r="A1098" s="270"/>
      <c r="B1098" s="271"/>
      <c r="C1098" s="270"/>
      <c r="D1098" s="272"/>
      <c r="F1098" s="273"/>
      <c r="G1098" s="275"/>
      <c r="H1098" s="275"/>
    </row>
    <row r="1099" spans="1:8">
      <c r="A1099" s="270"/>
      <c r="B1099" s="271"/>
      <c r="C1099" s="270"/>
      <c r="D1099" s="272"/>
      <c r="F1099" s="273"/>
      <c r="G1099" s="275"/>
      <c r="H1099" s="275"/>
    </row>
    <row r="1100" spans="1:8">
      <c r="A1100" s="270"/>
      <c r="B1100" s="271"/>
      <c r="C1100" s="270"/>
      <c r="D1100" s="272"/>
      <c r="F1100" s="273"/>
      <c r="G1100" s="275"/>
      <c r="H1100" s="275"/>
    </row>
    <row r="1101" spans="1:8">
      <c r="A1101" s="270"/>
      <c r="B1101" s="271"/>
      <c r="C1101" s="270"/>
      <c r="D1101" s="272"/>
      <c r="F1101" s="273"/>
      <c r="G1101" s="275"/>
      <c r="H1101" s="275"/>
    </row>
    <row r="1102" spans="1:8">
      <c r="A1102" s="270"/>
      <c r="B1102" s="271"/>
      <c r="C1102" s="270"/>
      <c r="D1102" s="272"/>
      <c r="F1102" s="273"/>
      <c r="G1102" s="275"/>
      <c r="H1102" s="275"/>
    </row>
    <row r="1103" spans="1:8">
      <c r="A1103" s="270"/>
      <c r="B1103" s="271"/>
      <c r="C1103" s="270"/>
      <c r="D1103" s="272"/>
      <c r="F1103" s="273"/>
      <c r="G1103" s="275"/>
      <c r="H1103" s="275"/>
    </row>
    <row r="1104" spans="1:8">
      <c r="A1104" s="270"/>
      <c r="B1104" s="271"/>
      <c r="C1104" s="270"/>
      <c r="D1104" s="272"/>
      <c r="F1104" s="273"/>
      <c r="G1104" s="275"/>
      <c r="H1104" s="275"/>
    </row>
    <row r="1105" spans="1:8">
      <c r="A1105" s="270"/>
      <c r="B1105" s="271"/>
      <c r="C1105" s="270"/>
      <c r="D1105" s="272"/>
      <c r="F1105" s="273"/>
      <c r="G1105" s="275"/>
      <c r="H1105" s="275"/>
    </row>
    <row r="1106" spans="1:8">
      <c r="A1106" s="270"/>
      <c r="B1106" s="271"/>
      <c r="C1106" s="270"/>
      <c r="D1106" s="272"/>
      <c r="F1106" s="273"/>
      <c r="G1106" s="275"/>
      <c r="H1106" s="275"/>
    </row>
    <row r="1107" spans="1:8">
      <c r="A1107" s="270"/>
      <c r="B1107" s="271"/>
      <c r="C1107" s="270"/>
      <c r="D1107" s="272"/>
      <c r="F1107" s="273"/>
      <c r="G1107" s="275"/>
      <c r="H1107" s="275"/>
    </row>
    <row r="1108" spans="1:8">
      <c r="A1108" s="270"/>
      <c r="B1108" s="271"/>
      <c r="C1108" s="270"/>
      <c r="D1108" s="272"/>
      <c r="F1108" s="273"/>
      <c r="G1108" s="275"/>
      <c r="H1108" s="275"/>
    </row>
    <row r="1109" spans="1:8">
      <c r="A1109" s="270"/>
      <c r="B1109" s="271"/>
      <c r="C1109" s="270"/>
      <c r="D1109" s="272"/>
      <c r="F1109" s="273"/>
      <c r="G1109" s="275"/>
      <c r="H1109" s="275"/>
    </row>
    <row r="1110" spans="1:8">
      <c r="A1110" s="270"/>
      <c r="B1110" s="271"/>
      <c r="C1110" s="270"/>
      <c r="D1110" s="272"/>
      <c r="F1110" s="273"/>
      <c r="G1110" s="275"/>
      <c r="H1110" s="275"/>
    </row>
    <row r="1111" spans="1:8">
      <c r="A1111" s="270"/>
      <c r="B1111" s="271"/>
      <c r="C1111" s="270"/>
      <c r="D1111" s="272"/>
      <c r="F1111" s="273"/>
      <c r="G1111" s="275"/>
      <c r="H1111" s="275"/>
    </row>
    <row r="1112" spans="1:8">
      <c r="A1112" s="270"/>
      <c r="B1112" s="271"/>
      <c r="C1112" s="270"/>
      <c r="D1112" s="272"/>
      <c r="F1112" s="273"/>
      <c r="G1112" s="275"/>
      <c r="H1112" s="275"/>
    </row>
    <row r="1113" spans="1:8">
      <c r="A1113" s="270"/>
      <c r="B1113" s="271"/>
      <c r="C1113" s="270"/>
      <c r="D1113" s="272"/>
      <c r="F1113" s="273"/>
      <c r="G1113" s="275"/>
      <c r="H1113" s="275"/>
    </row>
    <row r="1114" spans="1:8">
      <c r="A1114" s="270"/>
      <c r="B1114" s="271"/>
      <c r="C1114" s="270"/>
      <c r="D1114" s="272"/>
      <c r="F1114" s="273"/>
      <c r="G1114" s="275"/>
      <c r="H1114" s="275"/>
    </row>
    <row r="1115" spans="1:8">
      <c r="A1115" s="270"/>
      <c r="B1115" s="271"/>
      <c r="C1115" s="270"/>
      <c r="D1115" s="272"/>
      <c r="F1115" s="273"/>
      <c r="G1115" s="275"/>
      <c r="H1115" s="275"/>
    </row>
    <row r="1116" spans="1:8">
      <c r="A1116" s="270"/>
      <c r="B1116" s="271"/>
      <c r="C1116" s="270"/>
      <c r="D1116" s="272"/>
      <c r="F1116" s="273"/>
      <c r="G1116" s="275"/>
      <c r="H1116" s="275"/>
    </row>
    <row r="1117" spans="1:8">
      <c r="A1117" s="270"/>
      <c r="B1117" s="271"/>
      <c r="C1117" s="270"/>
      <c r="D1117" s="272"/>
      <c r="F1117" s="273"/>
      <c r="G1117" s="275"/>
      <c r="H1117" s="275"/>
    </row>
    <row r="1118" spans="1:8">
      <c r="A1118" s="270"/>
      <c r="B1118" s="271"/>
      <c r="C1118" s="270"/>
      <c r="D1118" s="272"/>
      <c r="F1118" s="273"/>
      <c r="G1118" s="275"/>
      <c r="H1118" s="275"/>
    </row>
    <row r="1119" spans="1:8">
      <c r="A1119" s="270"/>
      <c r="B1119" s="271"/>
      <c r="C1119" s="270"/>
      <c r="D1119" s="272"/>
      <c r="F1119" s="273"/>
      <c r="G1119" s="275"/>
      <c r="H1119" s="275"/>
    </row>
    <row r="1120" spans="1:8">
      <c r="A1120" s="270"/>
      <c r="B1120" s="271"/>
      <c r="C1120" s="270"/>
      <c r="D1120" s="272"/>
      <c r="F1120" s="273"/>
      <c r="G1120" s="275"/>
      <c r="H1120" s="275"/>
    </row>
    <row r="1121" spans="1:8">
      <c r="A1121" s="270"/>
      <c r="B1121" s="271"/>
      <c r="C1121" s="270"/>
      <c r="D1121" s="272"/>
      <c r="F1121" s="273"/>
      <c r="G1121" s="275"/>
      <c r="H1121" s="275"/>
    </row>
    <row r="1122" spans="1:8">
      <c r="A1122" s="270"/>
      <c r="B1122" s="271"/>
      <c r="C1122" s="270"/>
      <c r="D1122" s="272"/>
      <c r="F1122" s="273"/>
      <c r="G1122" s="275"/>
      <c r="H1122" s="275"/>
    </row>
    <row r="1123" spans="1:8">
      <c r="A1123" s="270"/>
      <c r="B1123" s="271"/>
      <c r="C1123" s="270"/>
      <c r="D1123" s="272"/>
      <c r="F1123" s="273"/>
      <c r="G1123" s="275"/>
      <c r="H1123" s="275"/>
    </row>
    <row r="1124" spans="1:8">
      <c r="A1124" s="270"/>
      <c r="B1124" s="271"/>
      <c r="C1124" s="270"/>
      <c r="D1124" s="272"/>
      <c r="F1124" s="273"/>
      <c r="G1124" s="275"/>
      <c r="H1124" s="275"/>
    </row>
    <row r="1125" spans="1:8">
      <c r="A1125" s="270"/>
      <c r="B1125" s="271"/>
      <c r="C1125" s="270"/>
      <c r="D1125" s="272"/>
      <c r="F1125" s="273"/>
      <c r="G1125" s="275"/>
      <c r="H1125" s="275"/>
    </row>
    <row r="1126" spans="1:8">
      <c r="A1126" s="270"/>
      <c r="B1126" s="271"/>
      <c r="C1126" s="270"/>
      <c r="D1126" s="272"/>
      <c r="F1126" s="273"/>
      <c r="G1126" s="275"/>
      <c r="H1126" s="275"/>
    </row>
    <row r="1127" spans="1:8">
      <c r="A1127" s="270"/>
      <c r="B1127" s="271"/>
      <c r="C1127" s="270"/>
      <c r="D1127" s="272"/>
      <c r="F1127" s="273"/>
      <c r="G1127" s="275"/>
      <c r="H1127" s="275"/>
    </row>
    <row r="1128" spans="1:8">
      <c r="A1128" s="270"/>
      <c r="B1128" s="271"/>
      <c r="C1128" s="270"/>
      <c r="D1128" s="272"/>
      <c r="F1128" s="273"/>
      <c r="G1128" s="275"/>
      <c r="H1128" s="275"/>
    </row>
    <row r="1129" spans="1:8">
      <c r="A1129" s="270"/>
      <c r="B1129" s="271"/>
      <c r="C1129" s="270"/>
      <c r="D1129" s="272"/>
      <c r="F1129" s="273"/>
      <c r="G1129" s="275"/>
      <c r="H1129" s="275"/>
    </row>
    <row r="1130" spans="1:8">
      <c r="A1130" s="270"/>
      <c r="B1130" s="271"/>
      <c r="C1130" s="270"/>
      <c r="D1130" s="272"/>
      <c r="F1130" s="273"/>
      <c r="G1130" s="275"/>
      <c r="H1130" s="275"/>
    </row>
    <row r="1131" spans="1:8">
      <c r="A1131" s="270"/>
      <c r="B1131" s="271"/>
      <c r="C1131" s="270"/>
      <c r="D1131" s="272"/>
      <c r="F1131" s="273"/>
      <c r="G1131" s="275"/>
      <c r="H1131" s="275"/>
    </row>
    <row r="1132" spans="1:8">
      <c r="A1132" s="270"/>
      <c r="B1132" s="271"/>
      <c r="C1132" s="270"/>
      <c r="D1132" s="272"/>
      <c r="F1132" s="273"/>
      <c r="G1132" s="275"/>
      <c r="H1132" s="275"/>
    </row>
    <row r="1133" spans="1:8">
      <c r="A1133" s="270"/>
      <c r="B1133" s="271"/>
      <c r="C1133" s="270"/>
      <c r="D1133" s="272"/>
      <c r="F1133" s="273"/>
      <c r="G1133" s="275"/>
      <c r="H1133" s="275"/>
    </row>
    <row r="1134" spans="1:8">
      <c r="A1134" s="270"/>
      <c r="B1134" s="271"/>
      <c r="C1134" s="270"/>
      <c r="D1134" s="272"/>
      <c r="F1134" s="273"/>
      <c r="G1134" s="275"/>
      <c r="H1134" s="275"/>
    </row>
    <row r="1135" spans="1:8">
      <c r="A1135" s="270"/>
      <c r="B1135" s="271"/>
      <c r="C1135" s="270"/>
      <c r="D1135" s="272"/>
      <c r="F1135" s="273"/>
      <c r="G1135" s="275"/>
      <c r="H1135" s="275"/>
    </row>
    <row r="1136" spans="1:8">
      <c r="A1136" s="270"/>
      <c r="B1136" s="271"/>
      <c r="C1136" s="270"/>
      <c r="D1136" s="272"/>
      <c r="F1136" s="273"/>
      <c r="G1136" s="275"/>
      <c r="H1136" s="275"/>
    </row>
    <row r="1137" spans="1:8">
      <c r="A1137" s="270"/>
      <c r="B1137" s="271"/>
      <c r="C1137" s="270"/>
      <c r="D1137" s="272"/>
      <c r="F1137" s="273"/>
      <c r="G1137" s="275"/>
      <c r="H1137" s="275"/>
    </row>
    <row r="1138" spans="1:8">
      <c r="A1138" s="270"/>
      <c r="B1138" s="271"/>
      <c r="C1138" s="270"/>
      <c r="D1138" s="272"/>
      <c r="F1138" s="273"/>
      <c r="G1138" s="275"/>
      <c r="H1138" s="275"/>
    </row>
    <row r="1139" spans="1:8">
      <c r="A1139" s="270"/>
      <c r="B1139" s="271"/>
      <c r="C1139" s="270"/>
      <c r="D1139" s="272"/>
      <c r="F1139" s="273"/>
      <c r="G1139" s="275"/>
      <c r="H1139" s="275"/>
    </row>
    <row r="1140" spans="1:8">
      <c r="A1140" s="270"/>
      <c r="B1140" s="271"/>
      <c r="C1140" s="270"/>
      <c r="D1140" s="272"/>
      <c r="F1140" s="273"/>
      <c r="G1140" s="275"/>
      <c r="H1140" s="275"/>
    </row>
    <row r="1141" spans="1:8">
      <c r="A1141" s="270"/>
      <c r="B1141" s="271"/>
      <c r="C1141" s="270"/>
      <c r="D1141" s="272"/>
      <c r="F1141" s="273"/>
      <c r="G1141" s="275"/>
      <c r="H1141" s="275"/>
    </row>
    <row r="1142" spans="1:8">
      <c r="A1142" s="270"/>
      <c r="B1142" s="271"/>
      <c r="C1142" s="270"/>
      <c r="D1142" s="272"/>
      <c r="F1142" s="273"/>
      <c r="G1142" s="275"/>
      <c r="H1142" s="275"/>
    </row>
    <row r="1143" spans="1:8">
      <c r="A1143" s="270"/>
      <c r="B1143" s="271"/>
      <c r="C1143" s="270"/>
      <c r="D1143" s="272"/>
      <c r="F1143" s="273"/>
      <c r="G1143" s="275"/>
      <c r="H1143" s="275"/>
    </row>
    <row r="1144" spans="1:8">
      <c r="A1144" s="270"/>
      <c r="B1144" s="271"/>
      <c r="C1144" s="270"/>
      <c r="D1144" s="272"/>
      <c r="F1144" s="273"/>
      <c r="G1144" s="275"/>
      <c r="H1144" s="275"/>
    </row>
    <row r="1145" spans="1:8">
      <c r="A1145" s="270"/>
      <c r="B1145" s="271"/>
      <c r="C1145" s="270"/>
      <c r="D1145" s="272"/>
      <c r="F1145" s="273"/>
      <c r="G1145" s="275"/>
      <c r="H1145" s="275"/>
    </row>
    <row r="1146" spans="1:8">
      <c r="A1146" s="270"/>
      <c r="B1146" s="271"/>
      <c r="C1146" s="270"/>
      <c r="D1146" s="272"/>
      <c r="F1146" s="273"/>
      <c r="G1146" s="275"/>
      <c r="H1146" s="275"/>
    </row>
    <row r="1147" spans="1:8">
      <c r="A1147" s="270"/>
      <c r="B1147" s="271"/>
      <c r="C1147" s="270"/>
      <c r="D1147" s="272"/>
      <c r="F1147" s="273"/>
      <c r="G1147" s="275"/>
      <c r="H1147" s="275"/>
    </row>
    <row r="1148" spans="1:8">
      <c r="A1148" s="270"/>
      <c r="B1148" s="271"/>
      <c r="C1148" s="270"/>
      <c r="D1148" s="272"/>
      <c r="F1148" s="273"/>
      <c r="G1148" s="275"/>
      <c r="H1148" s="275"/>
    </row>
    <row r="1149" spans="1:8">
      <c r="A1149" s="270"/>
      <c r="B1149" s="271"/>
      <c r="C1149" s="270"/>
      <c r="D1149" s="272"/>
      <c r="F1149" s="273"/>
      <c r="G1149" s="275"/>
      <c r="H1149" s="275"/>
    </row>
    <row r="1150" spans="1:8">
      <c r="A1150" s="270"/>
      <c r="B1150" s="271"/>
      <c r="C1150" s="270"/>
      <c r="D1150" s="272"/>
      <c r="F1150" s="273"/>
      <c r="G1150" s="275"/>
      <c r="H1150" s="275"/>
    </row>
    <row r="1151" spans="1:8">
      <c r="A1151" s="270"/>
      <c r="B1151" s="271"/>
      <c r="C1151" s="270"/>
      <c r="D1151" s="272"/>
      <c r="F1151" s="273"/>
      <c r="G1151" s="275"/>
      <c r="H1151" s="275"/>
    </row>
    <row r="1152" spans="1:8">
      <c r="A1152" s="270"/>
      <c r="B1152" s="271"/>
      <c r="C1152" s="270"/>
      <c r="D1152" s="272"/>
      <c r="F1152" s="273"/>
      <c r="G1152" s="275"/>
      <c r="H1152" s="275"/>
    </row>
    <row r="1153" spans="1:8">
      <c r="A1153" s="270"/>
      <c r="B1153" s="271"/>
      <c r="C1153" s="270"/>
      <c r="D1153" s="272"/>
      <c r="F1153" s="273"/>
      <c r="G1153" s="275"/>
      <c r="H1153" s="275"/>
    </row>
    <row r="1154" spans="1:8">
      <c r="A1154" s="270"/>
      <c r="B1154" s="271"/>
      <c r="C1154" s="270"/>
      <c r="D1154" s="272"/>
      <c r="F1154" s="273"/>
      <c r="G1154" s="275"/>
      <c r="H1154" s="275"/>
    </row>
    <row r="1155" spans="1:8">
      <c r="A1155" s="270"/>
      <c r="B1155" s="271"/>
      <c r="C1155" s="270"/>
      <c r="D1155" s="272"/>
      <c r="F1155" s="273"/>
      <c r="G1155" s="275"/>
      <c r="H1155" s="275"/>
    </row>
    <row r="1156" spans="1:8">
      <c r="A1156" s="270"/>
      <c r="B1156" s="271"/>
      <c r="C1156" s="270"/>
      <c r="D1156" s="272"/>
      <c r="F1156" s="273"/>
      <c r="G1156" s="275"/>
      <c r="H1156" s="275"/>
    </row>
    <row r="1157" spans="1:8">
      <c r="A1157" s="270"/>
      <c r="B1157" s="271"/>
      <c r="C1157" s="270"/>
      <c r="D1157" s="272"/>
      <c r="F1157" s="273"/>
      <c r="G1157" s="275"/>
      <c r="H1157" s="275"/>
    </row>
    <row r="1158" spans="1:8">
      <c r="A1158" s="270"/>
      <c r="B1158" s="271"/>
      <c r="C1158" s="270"/>
      <c r="D1158" s="272"/>
      <c r="F1158" s="273"/>
      <c r="G1158" s="275"/>
      <c r="H1158" s="275"/>
    </row>
    <row r="1159" spans="1:8">
      <c r="A1159" s="270"/>
      <c r="B1159" s="271"/>
      <c r="C1159" s="270"/>
      <c r="D1159" s="272"/>
      <c r="F1159" s="273"/>
      <c r="G1159" s="275"/>
      <c r="H1159" s="275"/>
    </row>
    <row r="1160" spans="1:8">
      <c r="A1160" s="270"/>
      <c r="B1160" s="271"/>
      <c r="C1160" s="270"/>
      <c r="D1160" s="272"/>
      <c r="F1160" s="273"/>
      <c r="G1160" s="275"/>
      <c r="H1160" s="275"/>
    </row>
    <row r="1161" spans="1:8">
      <c r="A1161" s="270"/>
      <c r="B1161" s="271"/>
      <c r="C1161" s="270"/>
      <c r="D1161" s="272"/>
      <c r="F1161" s="273"/>
      <c r="G1161" s="275"/>
      <c r="H1161" s="275"/>
    </row>
    <row r="1162" spans="1:8">
      <c r="A1162" s="270"/>
      <c r="B1162" s="271"/>
      <c r="C1162" s="270"/>
      <c r="D1162" s="272"/>
      <c r="F1162" s="273"/>
      <c r="G1162" s="275"/>
      <c r="H1162" s="275"/>
    </row>
    <row r="1163" spans="1:8">
      <c r="A1163" s="270"/>
      <c r="B1163" s="271"/>
      <c r="C1163" s="270"/>
      <c r="D1163" s="272"/>
      <c r="F1163" s="273"/>
      <c r="G1163" s="275"/>
      <c r="H1163" s="275"/>
    </row>
    <row r="1164" spans="1:8">
      <c r="A1164" s="270"/>
      <c r="B1164" s="271"/>
      <c r="C1164" s="270"/>
      <c r="D1164" s="272"/>
      <c r="F1164" s="273"/>
      <c r="G1164" s="275"/>
      <c r="H1164" s="275"/>
    </row>
    <row r="1165" spans="1:8">
      <c r="A1165" s="270"/>
      <c r="B1165" s="271"/>
      <c r="C1165" s="270"/>
      <c r="D1165" s="272"/>
      <c r="F1165" s="273"/>
      <c r="G1165" s="275"/>
      <c r="H1165" s="275"/>
    </row>
    <row r="1166" spans="1:8">
      <c r="A1166" s="270"/>
      <c r="B1166" s="271"/>
      <c r="C1166" s="270"/>
      <c r="D1166" s="272"/>
      <c r="F1166" s="273"/>
      <c r="G1166" s="275"/>
      <c r="H1166" s="275"/>
    </row>
    <row r="1167" spans="1:8">
      <c r="A1167" s="270"/>
      <c r="B1167" s="271"/>
      <c r="C1167" s="270"/>
      <c r="D1167" s="272"/>
      <c r="F1167" s="273"/>
      <c r="G1167" s="275"/>
      <c r="H1167" s="275"/>
    </row>
    <row r="1168" spans="1:8">
      <c r="A1168" s="270"/>
      <c r="B1168" s="271"/>
      <c r="C1168" s="270"/>
      <c r="D1168" s="272"/>
      <c r="F1168" s="273"/>
      <c r="G1168" s="275"/>
      <c r="H1168" s="275"/>
    </row>
    <row r="1169" spans="1:8">
      <c r="A1169" s="270"/>
      <c r="B1169" s="271"/>
      <c r="C1169" s="270"/>
      <c r="D1169" s="272"/>
      <c r="F1169" s="273"/>
      <c r="G1169" s="275"/>
      <c r="H1169" s="275"/>
    </row>
    <row r="1170" spans="1:8">
      <c r="A1170" s="270"/>
      <c r="B1170" s="271"/>
      <c r="C1170" s="270"/>
      <c r="D1170" s="272"/>
      <c r="F1170" s="273"/>
      <c r="G1170" s="275"/>
      <c r="H1170" s="275"/>
    </row>
    <row r="1171" spans="1:8">
      <c r="A1171" s="270"/>
      <c r="B1171" s="271"/>
      <c r="C1171" s="270"/>
      <c r="D1171" s="272"/>
      <c r="F1171" s="273"/>
      <c r="G1171" s="275"/>
      <c r="H1171" s="275"/>
    </row>
    <row r="1172" spans="1:8">
      <c r="A1172" s="270"/>
      <c r="B1172" s="271"/>
      <c r="C1172" s="270"/>
      <c r="D1172" s="272"/>
      <c r="F1172" s="273"/>
      <c r="G1172" s="275"/>
      <c r="H1172" s="275"/>
    </row>
    <row r="1173" spans="1:8">
      <c r="A1173" s="270"/>
      <c r="B1173" s="271"/>
      <c r="C1173" s="270"/>
      <c r="D1173" s="272"/>
      <c r="F1173" s="273"/>
      <c r="G1173" s="275"/>
      <c r="H1173" s="275"/>
    </row>
    <row r="1174" spans="1:8">
      <c r="A1174" s="270"/>
      <c r="B1174" s="271"/>
      <c r="C1174" s="270"/>
      <c r="D1174" s="272"/>
      <c r="F1174" s="273"/>
      <c r="G1174" s="275"/>
      <c r="H1174" s="275"/>
    </row>
    <row r="1175" spans="1:8">
      <c r="A1175" s="270"/>
      <c r="B1175" s="271"/>
      <c r="C1175" s="270"/>
      <c r="D1175" s="272"/>
      <c r="F1175" s="273"/>
      <c r="G1175" s="275"/>
      <c r="H1175" s="275"/>
    </row>
    <row r="1176" spans="1:8">
      <c r="A1176" s="270"/>
      <c r="B1176" s="271"/>
      <c r="C1176" s="270"/>
      <c r="D1176" s="272"/>
      <c r="F1176" s="273"/>
      <c r="G1176" s="275"/>
      <c r="H1176" s="275"/>
    </row>
    <row r="1177" spans="1:8">
      <c r="A1177" s="270"/>
      <c r="B1177" s="271"/>
      <c r="C1177" s="270"/>
      <c r="D1177" s="272"/>
      <c r="F1177" s="273"/>
      <c r="G1177" s="275"/>
      <c r="H1177" s="275"/>
    </row>
    <row r="1178" spans="1:8">
      <c r="A1178" s="270"/>
      <c r="B1178" s="271"/>
      <c r="C1178" s="270"/>
      <c r="D1178" s="272"/>
      <c r="F1178" s="273"/>
      <c r="G1178" s="275"/>
      <c r="H1178" s="275"/>
    </row>
    <row r="1179" spans="1:8">
      <c r="A1179" s="270"/>
      <c r="B1179" s="271"/>
      <c r="C1179" s="270"/>
      <c r="D1179" s="272"/>
      <c r="F1179" s="273"/>
      <c r="G1179" s="275"/>
      <c r="H1179" s="275"/>
    </row>
    <row r="1180" spans="1:8">
      <c r="A1180" s="270"/>
      <c r="B1180" s="271"/>
      <c r="C1180" s="270"/>
      <c r="D1180" s="272"/>
      <c r="F1180" s="273"/>
      <c r="G1180" s="275"/>
      <c r="H1180" s="275"/>
    </row>
    <row r="1181" spans="1:8">
      <c r="A1181" s="270"/>
      <c r="B1181" s="271"/>
      <c r="C1181" s="270"/>
      <c r="D1181" s="272"/>
      <c r="F1181" s="273"/>
      <c r="G1181" s="275"/>
      <c r="H1181" s="275"/>
    </row>
    <row r="1182" spans="1:8">
      <c r="A1182" s="270"/>
      <c r="B1182" s="271"/>
      <c r="C1182" s="270"/>
      <c r="D1182" s="272"/>
      <c r="F1182" s="273"/>
      <c r="G1182" s="275"/>
      <c r="H1182" s="275"/>
    </row>
    <row r="1183" spans="1:8">
      <c r="A1183" s="270"/>
      <c r="B1183" s="271"/>
      <c r="C1183" s="270"/>
      <c r="D1183" s="272"/>
      <c r="F1183" s="273"/>
      <c r="G1183" s="275"/>
      <c r="H1183" s="275"/>
    </row>
    <row r="1184" spans="1:8">
      <c r="A1184" s="270"/>
      <c r="B1184" s="271"/>
      <c r="C1184" s="270"/>
      <c r="D1184" s="272"/>
      <c r="F1184" s="273"/>
      <c r="G1184" s="275"/>
      <c r="H1184" s="275"/>
    </row>
    <row r="1185" spans="1:8">
      <c r="A1185" s="270"/>
      <c r="B1185" s="271"/>
      <c r="C1185" s="270"/>
      <c r="D1185" s="272"/>
      <c r="F1185" s="273"/>
      <c r="G1185" s="275"/>
      <c r="H1185" s="275"/>
    </row>
    <row r="1186" spans="1:8">
      <c r="A1186" s="270"/>
      <c r="B1186" s="271"/>
      <c r="C1186" s="270"/>
      <c r="D1186" s="272"/>
      <c r="F1186" s="273"/>
      <c r="G1186" s="275"/>
      <c r="H1186" s="275"/>
    </row>
    <row r="1187" spans="1:8">
      <c r="A1187" s="270"/>
      <c r="B1187" s="271"/>
      <c r="C1187" s="270"/>
      <c r="D1187" s="272"/>
      <c r="F1187" s="273"/>
      <c r="G1187" s="275"/>
      <c r="H1187" s="275"/>
    </row>
    <row r="1188" spans="1:8">
      <c r="A1188" s="270"/>
      <c r="B1188" s="271"/>
      <c r="C1188" s="270"/>
      <c r="D1188" s="272"/>
      <c r="F1188" s="273"/>
      <c r="G1188" s="275"/>
      <c r="H1188" s="275"/>
    </row>
    <row r="1189" spans="1:8">
      <c r="A1189" s="270"/>
      <c r="B1189" s="271"/>
      <c r="C1189" s="270"/>
      <c r="D1189" s="272"/>
      <c r="F1189" s="273"/>
      <c r="G1189" s="275"/>
      <c r="H1189" s="275"/>
    </row>
    <row r="1190" spans="1:8">
      <c r="A1190" s="270"/>
      <c r="B1190" s="271"/>
      <c r="C1190" s="270"/>
      <c r="D1190" s="272"/>
      <c r="F1190" s="273"/>
      <c r="G1190" s="275"/>
      <c r="H1190" s="275"/>
    </row>
    <row r="1191" spans="1:8">
      <c r="A1191" s="270"/>
      <c r="B1191" s="271"/>
      <c r="C1191" s="270"/>
      <c r="D1191" s="272"/>
      <c r="F1191" s="273"/>
      <c r="G1191" s="275"/>
      <c r="H1191" s="275"/>
    </row>
    <row r="1192" spans="1:8">
      <c r="A1192" s="270"/>
      <c r="B1192" s="271"/>
      <c r="C1192" s="270"/>
      <c r="D1192" s="272"/>
      <c r="F1192" s="273"/>
      <c r="G1192" s="275"/>
      <c r="H1192" s="275"/>
    </row>
    <row r="1193" spans="1:8">
      <c r="A1193" s="270"/>
      <c r="B1193" s="271"/>
      <c r="C1193" s="270"/>
      <c r="D1193" s="272"/>
      <c r="F1193" s="273"/>
      <c r="G1193" s="275"/>
      <c r="H1193" s="275"/>
    </row>
    <row r="1194" spans="1:8">
      <c r="A1194" s="270"/>
      <c r="B1194" s="271"/>
      <c r="C1194" s="270"/>
      <c r="D1194" s="272"/>
      <c r="F1194" s="273"/>
      <c r="G1194" s="275"/>
      <c r="H1194" s="275"/>
    </row>
    <row r="1195" spans="1:8">
      <c r="A1195" s="270"/>
      <c r="B1195" s="271"/>
      <c r="C1195" s="270"/>
      <c r="D1195" s="272"/>
      <c r="F1195" s="273"/>
      <c r="G1195" s="275"/>
      <c r="H1195" s="275"/>
    </row>
    <row r="1196" spans="1:8">
      <c r="A1196" s="270"/>
      <c r="B1196" s="271"/>
      <c r="C1196" s="270"/>
      <c r="D1196" s="272"/>
      <c r="F1196" s="273"/>
      <c r="G1196" s="275"/>
      <c r="H1196" s="275"/>
    </row>
    <row r="1197" spans="1:8">
      <c r="A1197" s="270"/>
      <c r="B1197" s="271"/>
      <c r="C1197" s="270"/>
      <c r="D1197" s="272"/>
      <c r="F1197" s="273"/>
      <c r="G1197" s="275"/>
      <c r="H1197" s="275"/>
    </row>
    <row r="1198" spans="1:8">
      <c r="A1198" s="270"/>
      <c r="B1198" s="271"/>
      <c r="C1198" s="270"/>
      <c r="D1198" s="272"/>
      <c r="F1198" s="273"/>
      <c r="G1198" s="275"/>
      <c r="H1198" s="275"/>
    </row>
    <row r="1199" spans="1:8">
      <c r="A1199" s="270"/>
      <c r="B1199" s="271"/>
      <c r="C1199" s="270"/>
      <c r="D1199" s="272"/>
      <c r="F1199" s="273"/>
      <c r="G1199" s="275"/>
      <c r="H1199" s="275"/>
    </row>
    <row r="1200" spans="1:8">
      <c r="A1200" s="270"/>
      <c r="B1200" s="271"/>
      <c r="C1200" s="270"/>
      <c r="D1200" s="272"/>
      <c r="F1200" s="273"/>
      <c r="G1200" s="275"/>
      <c r="H1200" s="275"/>
    </row>
    <row r="1201" spans="1:8">
      <c r="A1201" s="270"/>
      <c r="B1201" s="271"/>
      <c r="C1201" s="270"/>
      <c r="D1201" s="272"/>
      <c r="F1201" s="273"/>
      <c r="G1201" s="275"/>
      <c r="H1201" s="275"/>
    </row>
    <row r="1202" spans="1:8">
      <c r="A1202" s="270"/>
      <c r="B1202" s="271"/>
      <c r="C1202" s="270"/>
      <c r="D1202" s="272"/>
      <c r="F1202" s="273"/>
      <c r="G1202" s="275"/>
      <c r="H1202" s="275"/>
    </row>
    <row r="1203" spans="1:8">
      <c r="A1203" s="270"/>
      <c r="B1203" s="271"/>
      <c r="C1203" s="270"/>
      <c r="D1203" s="272"/>
      <c r="F1203" s="273"/>
      <c r="G1203" s="275"/>
      <c r="H1203" s="275"/>
    </row>
    <row r="1204" spans="1:8">
      <c r="A1204" s="270"/>
      <c r="B1204" s="271"/>
      <c r="C1204" s="270"/>
      <c r="D1204" s="272"/>
      <c r="F1204" s="273"/>
      <c r="G1204" s="275"/>
      <c r="H1204" s="275"/>
    </row>
    <row r="1205" spans="1:8">
      <c r="A1205" s="270"/>
      <c r="B1205" s="271"/>
      <c r="C1205" s="270"/>
      <c r="D1205" s="272"/>
      <c r="F1205" s="273"/>
      <c r="G1205" s="275"/>
      <c r="H1205" s="275"/>
    </row>
    <row r="1206" spans="1:8">
      <c r="A1206" s="270"/>
      <c r="B1206" s="271"/>
      <c r="C1206" s="270"/>
      <c r="D1206" s="272"/>
      <c r="F1206" s="273"/>
      <c r="G1206" s="275"/>
      <c r="H1206" s="275"/>
    </row>
    <row r="1207" spans="1:8">
      <c r="A1207" s="270"/>
      <c r="B1207" s="271"/>
      <c r="C1207" s="270"/>
      <c r="D1207" s="272"/>
      <c r="F1207" s="273"/>
      <c r="G1207" s="275"/>
      <c r="H1207" s="275"/>
    </row>
    <row r="1208" spans="1:8">
      <c r="A1208" s="270"/>
      <c r="B1208" s="271"/>
      <c r="C1208" s="270"/>
      <c r="D1208" s="272"/>
      <c r="F1208" s="273"/>
      <c r="G1208" s="275"/>
      <c r="H1208" s="275"/>
    </row>
    <row r="1209" spans="1:8">
      <c r="A1209" s="270"/>
      <c r="B1209" s="271"/>
      <c r="C1209" s="270"/>
      <c r="D1209" s="272"/>
      <c r="F1209" s="273"/>
      <c r="G1209" s="275"/>
      <c r="H1209" s="275"/>
    </row>
    <row r="1210" spans="1:8">
      <c r="A1210" s="270"/>
      <c r="B1210" s="271"/>
      <c r="C1210" s="270"/>
      <c r="D1210" s="272"/>
      <c r="F1210" s="273"/>
      <c r="G1210" s="275"/>
      <c r="H1210" s="275"/>
    </row>
    <row r="1211" spans="1:8">
      <c r="A1211" s="270"/>
      <c r="B1211" s="271"/>
      <c r="C1211" s="270"/>
      <c r="D1211" s="272"/>
      <c r="F1211" s="273"/>
      <c r="G1211" s="275"/>
      <c r="H1211" s="275"/>
    </row>
    <row r="1212" spans="1:8">
      <c r="A1212" s="270"/>
      <c r="B1212" s="271"/>
      <c r="C1212" s="270"/>
      <c r="D1212" s="272"/>
      <c r="F1212" s="273"/>
      <c r="G1212" s="275"/>
      <c r="H1212" s="275"/>
    </row>
    <row r="1213" spans="1:8">
      <c r="A1213" s="270"/>
      <c r="B1213" s="271"/>
      <c r="C1213" s="270"/>
      <c r="D1213" s="272"/>
      <c r="F1213" s="273"/>
      <c r="G1213" s="275"/>
      <c r="H1213" s="275"/>
    </row>
    <row r="1214" spans="1:8">
      <c r="A1214" s="270"/>
      <c r="B1214" s="271"/>
      <c r="C1214" s="270"/>
      <c r="D1214" s="272"/>
      <c r="F1214" s="273"/>
      <c r="G1214" s="275"/>
      <c r="H1214" s="275"/>
    </row>
    <row r="1215" spans="1:8">
      <c r="A1215" s="270"/>
      <c r="B1215" s="271"/>
      <c r="C1215" s="270"/>
      <c r="D1215" s="272"/>
      <c r="F1215" s="273"/>
      <c r="G1215" s="275"/>
      <c r="H1215" s="275"/>
    </row>
    <row r="1216" spans="1:8">
      <c r="A1216" s="270"/>
      <c r="B1216" s="271"/>
      <c r="C1216" s="270"/>
      <c r="D1216" s="272"/>
      <c r="F1216" s="273"/>
      <c r="G1216" s="275"/>
      <c r="H1216" s="275"/>
    </row>
    <row r="1217" spans="1:8">
      <c r="A1217" s="270"/>
      <c r="B1217" s="271"/>
      <c r="C1217" s="270"/>
      <c r="D1217" s="272"/>
      <c r="F1217" s="273"/>
      <c r="G1217" s="275"/>
      <c r="H1217" s="275"/>
    </row>
    <row r="1218" spans="1:8">
      <c r="A1218" s="270"/>
      <c r="B1218" s="271"/>
      <c r="C1218" s="270"/>
      <c r="D1218" s="272"/>
      <c r="F1218" s="273"/>
      <c r="G1218" s="275"/>
      <c r="H1218" s="275"/>
    </row>
    <row r="1219" spans="1:8">
      <c r="A1219" s="270"/>
      <c r="B1219" s="271"/>
      <c r="C1219" s="270"/>
      <c r="D1219" s="272"/>
      <c r="F1219" s="273"/>
      <c r="G1219" s="275"/>
      <c r="H1219" s="275"/>
    </row>
    <row r="1220" spans="1:8">
      <c r="A1220" s="270"/>
      <c r="B1220" s="271"/>
      <c r="C1220" s="270"/>
      <c r="D1220" s="272"/>
      <c r="F1220" s="273"/>
      <c r="G1220" s="275"/>
      <c r="H1220" s="275"/>
    </row>
    <row r="1221" spans="1:8">
      <c r="A1221" s="270"/>
      <c r="B1221" s="271"/>
      <c r="C1221" s="270"/>
      <c r="D1221" s="272"/>
      <c r="F1221" s="273"/>
      <c r="G1221" s="275"/>
      <c r="H1221" s="275"/>
    </row>
    <row r="1222" spans="1:8">
      <c r="A1222" s="270"/>
      <c r="B1222" s="271"/>
      <c r="C1222" s="270"/>
      <c r="D1222" s="272"/>
      <c r="F1222" s="273"/>
      <c r="G1222" s="275"/>
      <c r="H1222" s="275"/>
    </row>
    <row r="1223" spans="1:8">
      <c r="A1223" s="270"/>
      <c r="B1223" s="271"/>
      <c r="C1223" s="270"/>
      <c r="D1223" s="272"/>
      <c r="F1223" s="273"/>
      <c r="G1223" s="275"/>
      <c r="H1223" s="275"/>
    </row>
    <row r="1224" spans="1:8">
      <c r="A1224" s="270"/>
      <c r="B1224" s="271"/>
      <c r="C1224" s="270"/>
      <c r="D1224" s="272"/>
      <c r="F1224" s="273"/>
      <c r="G1224" s="275"/>
      <c r="H1224" s="275"/>
    </row>
    <row r="1225" spans="1:8">
      <c r="A1225" s="270"/>
      <c r="B1225" s="271"/>
      <c r="C1225" s="270"/>
      <c r="D1225" s="272"/>
      <c r="F1225" s="273"/>
      <c r="G1225" s="275"/>
      <c r="H1225" s="275"/>
    </row>
    <row r="1226" spans="1:8">
      <c r="A1226" s="270"/>
      <c r="B1226" s="271"/>
      <c r="C1226" s="270"/>
      <c r="D1226" s="272"/>
      <c r="F1226" s="273"/>
      <c r="G1226" s="275"/>
      <c r="H1226" s="275"/>
    </row>
    <row r="1227" spans="1:8">
      <c r="A1227" s="270"/>
      <c r="B1227" s="271"/>
      <c r="C1227" s="270"/>
      <c r="D1227" s="272"/>
      <c r="F1227" s="273"/>
      <c r="G1227" s="275"/>
      <c r="H1227" s="275"/>
    </row>
    <row r="1228" spans="1:8">
      <c r="A1228" s="270"/>
      <c r="B1228" s="271"/>
      <c r="C1228" s="270"/>
      <c r="D1228" s="272"/>
      <c r="F1228" s="273"/>
      <c r="G1228" s="275"/>
      <c r="H1228" s="275"/>
    </row>
    <row r="1229" spans="1:8">
      <c r="A1229" s="270"/>
      <c r="B1229" s="271"/>
      <c r="C1229" s="270"/>
      <c r="D1229" s="272"/>
      <c r="F1229" s="273"/>
      <c r="G1229" s="275"/>
      <c r="H1229" s="275"/>
    </row>
    <row r="1230" spans="1:8">
      <c r="A1230" s="270"/>
      <c r="B1230" s="271"/>
      <c r="C1230" s="270"/>
      <c r="D1230" s="272"/>
      <c r="F1230" s="273"/>
      <c r="G1230" s="275"/>
      <c r="H1230" s="275"/>
    </row>
    <row r="1231" spans="1:8">
      <c r="A1231" s="270"/>
      <c r="B1231" s="271"/>
      <c r="C1231" s="270"/>
      <c r="D1231" s="272"/>
      <c r="F1231" s="273"/>
      <c r="G1231" s="275"/>
      <c r="H1231" s="275"/>
    </row>
    <row r="1232" spans="1:8">
      <c r="A1232" s="270"/>
      <c r="B1232" s="271"/>
      <c r="C1232" s="270"/>
      <c r="D1232" s="272"/>
      <c r="F1232" s="273"/>
      <c r="G1232" s="275"/>
      <c r="H1232" s="275"/>
    </row>
    <row r="1233" spans="1:8">
      <c r="A1233" s="270"/>
      <c r="B1233" s="271"/>
      <c r="C1233" s="270"/>
      <c r="D1233" s="272"/>
      <c r="F1233" s="273"/>
      <c r="G1233" s="275"/>
      <c r="H1233" s="275"/>
    </row>
    <row r="1234" spans="1:8">
      <c r="A1234" s="270"/>
      <c r="B1234" s="271"/>
      <c r="C1234" s="270"/>
      <c r="D1234" s="272"/>
      <c r="F1234" s="273"/>
      <c r="G1234" s="275"/>
      <c r="H1234" s="275"/>
    </row>
    <row r="1235" spans="1:8">
      <c r="A1235" s="270"/>
      <c r="B1235" s="271"/>
      <c r="C1235" s="270"/>
      <c r="D1235" s="272"/>
      <c r="F1235" s="273"/>
      <c r="G1235" s="275"/>
      <c r="H1235" s="275"/>
    </row>
    <row r="1236" spans="1:8">
      <c r="A1236" s="270"/>
      <c r="B1236" s="271"/>
      <c r="C1236" s="270"/>
      <c r="D1236" s="272"/>
      <c r="F1236" s="273"/>
      <c r="G1236" s="275"/>
      <c r="H1236" s="275"/>
    </row>
    <row r="1237" spans="1:8">
      <c r="A1237" s="270"/>
      <c r="B1237" s="271"/>
      <c r="C1237" s="270"/>
      <c r="D1237" s="272"/>
      <c r="F1237" s="273"/>
      <c r="G1237" s="275"/>
      <c r="H1237" s="275"/>
    </row>
    <row r="1238" spans="1:8">
      <c r="A1238" s="270"/>
      <c r="B1238" s="271"/>
      <c r="C1238" s="270"/>
      <c r="D1238" s="272"/>
      <c r="F1238" s="273"/>
      <c r="G1238" s="275"/>
      <c r="H1238" s="275"/>
    </row>
    <row r="1239" spans="1:8">
      <c r="A1239" s="270"/>
      <c r="B1239" s="271"/>
      <c r="C1239" s="270"/>
      <c r="D1239" s="272"/>
      <c r="F1239" s="273"/>
      <c r="G1239" s="275"/>
      <c r="H1239" s="275"/>
    </row>
    <row r="1240" spans="1:8">
      <c r="A1240" s="270"/>
      <c r="B1240" s="271"/>
      <c r="C1240" s="270"/>
      <c r="D1240" s="272"/>
      <c r="F1240" s="273"/>
      <c r="G1240" s="275"/>
      <c r="H1240" s="275"/>
    </row>
    <row r="1241" spans="1:8">
      <c r="A1241" s="270"/>
      <c r="B1241" s="271"/>
      <c r="C1241" s="270"/>
      <c r="D1241" s="272"/>
      <c r="F1241" s="273"/>
      <c r="G1241" s="275"/>
      <c r="H1241" s="275"/>
    </row>
    <row r="1242" spans="1:8">
      <c r="A1242" s="270"/>
      <c r="B1242" s="271"/>
      <c r="C1242" s="270"/>
      <c r="D1242" s="272"/>
      <c r="F1242" s="273"/>
      <c r="G1242" s="275"/>
      <c r="H1242" s="275"/>
    </row>
    <row r="1243" spans="1:8">
      <c r="A1243" s="270"/>
      <c r="B1243" s="271"/>
      <c r="C1243" s="270"/>
      <c r="D1243" s="272"/>
      <c r="F1243" s="273"/>
      <c r="G1243" s="275"/>
      <c r="H1243" s="275"/>
    </row>
    <row r="1244" spans="1:8">
      <c r="A1244" s="270"/>
      <c r="B1244" s="271"/>
      <c r="C1244" s="270"/>
      <c r="D1244" s="272"/>
      <c r="F1244" s="273"/>
      <c r="G1244" s="275"/>
      <c r="H1244" s="275"/>
    </row>
    <row r="1245" spans="1:8">
      <c r="A1245" s="270"/>
      <c r="B1245" s="271"/>
      <c r="C1245" s="270"/>
      <c r="D1245" s="272"/>
      <c r="F1245" s="273"/>
      <c r="G1245" s="275"/>
      <c r="H1245" s="275"/>
    </row>
    <row r="1246" spans="1:8">
      <c r="A1246" s="270"/>
      <c r="B1246" s="271"/>
      <c r="C1246" s="270"/>
      <c r="D1246" s="272"/>
      <c r="F1246" s="273"/>
      <c r="G1246" s="275"/>
      <c r="H1246" s="275"/>
    </row>
    <row r="1247" spans="1:8">
      <c r="A1247" s="270"/>
      <c r="B1247" s="271"/>
      <c r="C1247" s="270"/>
      <c r="D1247" s="272"/>
      <c r="F1247" s="273"/>
      <c r="G1247" s="275"/>
      <c r="H1247" s="275"/>
    </row>
    <row r="1248" spans="1:8">
      <c r="A1248" s="270"/>
      <c r="B1248" s="271"/>
      <c r="C1248" s="270"/>
      <c r="D1248" s="272"/>
      <c r="F1248" s="273"/>
      <c r="G1248" s="275"/>
      <c r="H1248" s="275"/>
    </row>
    <row r="1249" spans="1:8">
      <c r="A1249" s="270"/>
      <c r="B1249" s="271"/>
      <c r="C1249" s="270"/>
      <c r="D1249" s="272"/>
      <c r="F1249" s="273"/>
      <c r="G1249" s="275"/>
      <c r="H1249" s="275"/>
    </row>
    <row r="1250" spans="1:8">
      <c r="A1250" s="270"/>
      <c r="B1250" s="271"/>
      <c r="C1250" s="270"/>
      <c r="D1250" s="272"/>
      <c r="F1250" s="273"/>
      <c r="G1250" s="275"/>
      <c r="H1250" s="275"/>
    </row>
    <row r="1251" spans="1:8">
      <c r="A1251" s="270"/>
      <c r="B1251" s="271"/>
      <c r="C1251" s="270"/>
      <c r="D1251" s="272"/>
      <c r="F1251" s="273"/>
      <c r="G1251" s="275"/>
      <c r="H1251" s="275"/>
    </row>
    <row r="1252" spans="1:8">
      <c r="A1252" s="270"/>
      <c r="B1252" s="271"/>
      <c r="C1252" s="270"/>
      <c r="D1252" s="272"/>
      <c r="F1252" s="273"/>
      <c r="G1252" s="275"/>
      <c r="H1252" s="275"/>
    </row>
    <row r="1253" spans="1:8">
      <c r="A1253" s="270"/>
      <c r="B1253" s="271"/>
      <c r="C1253" s="270"/>
      <c r="D1253" s="272"/>
      <c r="F1253" s="273"/>
      <c r="G1253" s="275"/>
      <c r="H1253" s="275"/>
    </row>
    <row r="1254" spans="1:8">
      <c r="A1254" s="270"/>
      <c r="B1254" s="271"/>
      <c r="C1254" s="270"/>
      <c r="D1254" s="272"/>
      <c r="F1254" s="273"/>
      <c r="G1254" s="275"/>
      <c r="H1254" s="275"/>
    </row>
    <row r="1255" spans="1:8">
      <c r="A1255" s="270"/>
      <c r="B1255" s="271"/>
      <c r="C1255" s="270"/>
      <c r="D1255" s="272"/>
      <c r="F1255" s="273"/>
      <c r="G1255" s="275"/>
      <c r="H1255" s="275"/>
    </row>
    <row r="1256" spans="1:8">
      <c r="A1256" s="270"/>
      <c r="B1256" s="271"/>
      <c r="C1256" s="270"/>
      <c r="D1256" s="272"/>
      <c r="F1256" s="273"/>
      <c r="G1256" s="275"/>
      <c r="H1256" s="275"/>
    </row>
    <row r="1257" spans="1:8">
      <c r="A1257" s="270"/>
      <c r="B1257" s="271"/>
      <c r="C1257" s="270"/>
      <c r="D1257" s="272"/>
      <c r="F1257" s="273"/>
      <c r="G1257" s="275"/>
      <c r="H1257" s="275"/>
    </row>
    <row r="1258" spans="1:8">
      <c r="A1258" s="270"/>
      <c r="B1258" s="271"/>
      <c r="C1258" s="270"/>
      <c r="D1258" s="272"/>
      <c r="F1258" s="273"/>
      <c r="G1258" s="275"/>
      <c r="H1258" s="275"/>
    </row>
    <row r="1259" spans="1:8">
      <c r="A1259" s="270"/>
      <c r="B1259" s="271"/>
      <c r="C1259" s="270"/>
      <c r="D1259" s="272"/>
      <c r="F1259" s="273"/>
      <c r="G1259" s="275"/>
      <c r="H1259" s="275"/>
    </row>
    <row r="1260" spans="1:8">
      <c r="A1260" s="270"/>
      <c r="B1260" s="271"/>
      <c r="C1260" s="270"/>
      <c r="D1260" s="272"/>
      <c r="F1260" s="273"/>
      <c r="G1260" s="275"/>
      <c r="H1260" s="275"/>
    </row>
    <row r="1261" spans="1:8">
      <c r="A1261" s="270"/>
      <c r="B1261" s="271"/>
      <c r="C1261" s="270"/>
      <c r="D1261" s="272"/>
      <c r="F1261" s="273"/>
      <c r="G1261" s="275"/>
      <c r="H1261" s="275"/>
    </row>
    <row r="1262" spans="1:8">
      <c r="A1262" s="270"/>
      <c r="B1262" s="271"/>
      <c r="C1262" s="270"/>
      <c r="D1262" s="272"/>
      <c r="F1262" s="273"/>
      <c r="G1262" s="275"/>
      <c r="H1262" s="275"/>
    </row>
    <row r="1263" spans="1:8">
      <c r="A1263" s="270"/>
      <c r="B1263" s="271"/>
      <c r="C1263" s="270"/>
      <c r="D1263" s="272"/>
      <c r="F1263" s="273"/>
      <c r="G1263" s="275"/>
      <c r="H1263" s="275"/>
    </row>
    <row r="1264" spans="1:8">
      <c r="A1264" s="270"/>
      <c r="B1264" s="271"/>
      <c r="C1264" s="270"/>
      <c r="D1264" s="272"/>
      <c r="F1264" s="273"/>
      <c r="G1264" s="275"/>
      <c r="H1264" s="275"/>
    </row>
    <row r="1265" spans="1:8">
      <c r="A1265" s="270"/>
      <c r="B1265" s="271"/>
      <c r="C1265" s="270"/>
      <c r="D1265" s="272"/>
      <c r="F1265" s="273"/>
      <c r="G1265" s="275"/>
      <c r="H1265" s="275"/>
    </row>
    <row r="1266" spans="1:8">
      <c r="A1266" s="270"/>
      <c r="B1266" s="271"/>
      <c r="C1266" s="270"/>
      <c r="D1266" s="272"/>
      <c r="F1266" s="273"/>
      <c r="G1266" s="275"/>
      <c r="H1266" s="275"/>
    </row>
    <row r="1267" spans="1:8">
      <c r="A1267" s="270"/>
      <c r="B1267" s="271"/>
      <c r="C1267" s="270"/>
      <c r="D1267" s="272"/>
      <c r="F1267" s="273"/>
      <c r="G1267" s="275"/>
      <c r="H1267" s="275"/>
    </row>
    <row r="1268" spans="1:8">
      <c r="A1268" s="270"/>
      <c r="B1268" s="271"/>
      <c r="C1268" s="270"/>
      <c r="D1268" s="272"/>
      <c r="F1268" s="273"/>
      <c r="G1268" s="275"/>
      <c r="H1268" s="275"/>
    </row>
    <row r="1269" spans="1:8">
      <c r="A1269" s="270"/>
      <c r="B1269" s="271"/>
      <c r="C1269" s="270"/>
      <c r="D1269" s="272"/>
      <c r="F1269" s="273"/>
      <c r="G1269" s="275"/>
      <c r="H1269" s="275"/>
    </row>
    <row r="1270" spans="1:8">
      <c r="A1270" s="270"/>
      <c r="B1270" s="271"/>
      <c r="C1270" s="270"/>
      <c r="D1270" s="272"/>
      <c r="F1270" s="273"/>
      <c r="G1270" s="275"/>
      <c r="H1270" s="275"/>
    </row>
    <row r="1271" spans="1:8">
      <c r="A1271" s="270"/>
      <c r="B1271" s="271"/>
      <c r="C1271" s="270"/>
      <c r="D1271" s="272"/>
      <c r="F1271" s="273"/>
      <c r="G1271" s="275"/>
      <c r="H1271" s="275"/>
    </row>
    <row r="1272" spans="1:8">
      <c r="A1272" s="270"/>
      <c r="B1272" s="271"/>
      <c r="C1272" s="270"/>
      <c r="D1272" s="272"/>
      <c r="F1272" s="273"/>
      <c r="G1272" s="275"/>
      <c r="H1272" s="275"/>
    </row>
    <row r="1273" spans="1:8">
      <c r="A1273" s="270"/>
      <c r="B1273" s="271"/>
      <c r="C1273" s="270"/>
      <c r="D1273" s="272"/>
      <c r="F1273" s="273"/>
      <c r="G1273" s="275"/>
      <c r="H1273" s="275"/>
    </row>
    <row r="1274" spans="1:8">
      <c r="A1274" s="270"/>
      <c r="B1274" s="271"/>
      <c r="C1274" s="270"/>
      <c r="D1274" s="272"/>
      <c r="F1274" s="273"/>
      <c r="G1274" s="275"/>
      <c r="H1274" s="275"/>
    </row>
    <row r="1275" spans="1:8">
      <c r="A1275" s="270"/>
      <c r="B1275" s="271"/>
      <c r="C1275" s="270"/>
      <c r="D1275" s="272"/>
      <c r="F1275" s="273"/>
      <c r="G1275" s="275"/>
      <c r="H1275" s="275"/>
    </row>
    <row r="1276" spans="1:8">
      <c r="A1276" s="270"/>
      <c r="B1276" s="271"/>
      <c r="C1276" s="270"/>
      <c r="D1276" s="272"/>
      <c r="F1276" s="273"/>
      <c r="G1276" s="275"/>
      <c r="H1276" s="275"/>
    </row>
    <row r="1277" spans="1:8">
      <c r="A1277" s="270"/>
      <c r="B1277" s="271"/>
      <c r="C1277" s="270"/>
      <c r="D1277" s="272"/>
      <c r="F1277" s="273"/>
      <c r="G1277" s="275"/>
      <c r="H1277" s="275"/>
    </row>
    <row r="1278" spans="1:8">
      <c r="A1278" s="270"/>
      <c r="B1278" s="271"/>
      <c r="C1278" s="270"/>
      <c r="D1278" s="272"/>
      <c r="F1278" s="273"/>
      <c r="G1278" s="275"/>
      <c r="H1278" s="275"/>
    </row>
    <row r="1279" spans="1:8">
      <c r="A1279" s="270"/>
      <c r="B1279" s="271"/>
      <c r="C1279" s="270"/>
      <c r="D1279" s="272"/>
      <c r="F1279" s="273"/>
      <c r="G1279" s="275"/>
      <c r="H1279" s="275"/>
    </row>
    <row r="1280" spans="1:8">
      <c r="A1280" s="270"/>
      <c r="B1280" s="271"/>
      <c r="C1280" s="270"/>
      <c r="D1280" s="272"/>
      <c r="F1280" s="273"/>
      <c r="G1280" s="275"/>
      <c r="H1280" s="275"/>
    </row>
    <row r="1281" spans="1:8">
      <c r="A1281" s="270"/>
      <c r="B1281" s="271"/>
      <c r="C1281" s="270"/>
      <c r="D1281" s="272"/>
      <c r="F1281" s="273"/>
      <c r="G1281" s="275"/>
      <c r="H1281" s="275"/>
    </row>
    <row r="1282" spans="1:8">
      <c r="A1282" s="270"/>
      <c r="B1282" s="271"/>
      <c r="C1282" s="270"/>
      <c r="D1282" s="272"/>
      <c r="F1282" s="273"/>
      <c r="G1282" s="275"/>
      <c r="H1282" s="275"/>
    </row>
    <row r="1283" spans="1:8">
      <c r="A1283" s="270"/>
      <c r="B1283" s="271"/>
      <c r="C1283" s="270"/>
      <c r="D1283" s="272"/>
      <c r="F1283" s="273"/>
      <c r="G1283" s="275"/>
      <c r="H1283" s="275"/>
    </row>
    <row r="1284" spans="1:8">
      <c r="A1284" s="270"/>
      <c r="B1284" s="271"/>
      <c r="C1284" s="270"/>
      <c r="D1284" s="272"/>
      <c r="F1284" s="273"/>
      <c r="G1284" s="275"/>
      <c r="H1284" s="275"/>
    </row>
    <row r="1285" spans="1:8">
      <c r="A1285" s="270"/>
      <c r="B1285" s="271"/>
      <c r="C1285" s="270"/>
      <c r="D1285" s="272"/>
      <c r="F1285" s="273"/>
      <c r="G1285" s="275"/>
      <c r="H1285" s="275"/>
    </row>
    <row r="1286" spans="1:8">
      <c r="A1286" s="270"/>
      <c r="B1286" s="271"/>
      <c r="C1286" s="270"/>
      <c r="D1286" s="272"/>
      <c r="F1286" s="273"/>
      <c r="G1286" s="275"/>
      <c r="H1286" s="275"/>
    </row>
    <row r="1287" spans="1:8">
      <c r="A1287" s="270"/>
      <c r="B1287" s="271"/>
      <c r="C1287" s="270"/>
      <c r="D1287" s="272"/>
      <c r="F1287" s="273"/>
      <c r="G1287" s="275"/>
      <c r="H1287" s="275"/>
    </row>
    <row r="1288" spans="1:8">
      <c r="A1288" s="270"/>
      <c r="B1288" s="271"/>
      <c r="C1288" s="270"/>
      <c r="D1288" s="272"/>
      <c r="F1288" s="273"/>
      <c r="G1288" s="275"/>
      <c r="H1288" s="275"/>
    </row>
    <row r="1289" spans="1:8">
      <c r="A1289" s="270"/>
      <c r="B1289" s="271"/>
      <c r="C1289" s="270"/>
      <c r="D1289" s="272"/>
      <c r="F1289" s="273"/>
      <c r="G1289" s="275"/>
      <c r="H1289" s="275"/>
    </row>
    <row r="1290" spans="1:8">
      <c r="A1290" s="270"/>
      <c r="B1290" s="271"/>
      <c r="C1290" s="270"/>
      <c r="D1290" s="272"/>
      <c r="F1290" s="273"/>
      <c r="G1290" s="275"/>
      <c r="H1290" s="275"/>
    </row>
    <row r="1291" spans="1:8">
      <c r="A1291" s="270"/>
      <c r="B1291" s="271"/>
      <c r="C1291" s="270"/>
      <c r="D1291" s="272"/>
      <c r="F1291" s="273"/>
      <c r="G1291" s="275"/>
      <c r="H1291" s="275"/>
    </row>
    <row r="1292" spans="1:8">
      <c r="A1292" s="270"/>
      <c r="B1292" s="271"/>
      <c r="C1292" s="270"/>
      <c r="D1292" s="272"/>
      <c r="F1292" s="273"/>
      <c r="G1292" s="275"/>
      <c r="H1292" s="275"/>
    </row>
    <row r="1293" spans="1:8">
      <c r="A1293" s="270"/>
      <c r="B1293" s="271"/>
      <c r="C1293" s="270"/>
      <c r="D1293" s="272"/>
      <c r="F1293" s="273"/>
      <c r="G1293" s="275"/>
      <c r="H1293" s="275"/>
    </row>
    <row r="1294" spans="1:8">
      <c r="A1294" s="270"/>
      <c r="B1294" s="271"/>
      <c r="C1294" s="270"/>
      <c r="D1294" s="272"/>
      <c r="F1294" s="273"/>
      <c r="G1294" s="275"/>
      <c r="H1294" s="275"/>
    </row>
    <row r="1295" spans="1:8">
      <c r="A1295" s="270"/>
      <c r="B1295" s="271"/>
      <c r="C1295" s="270"/>
      <c r="D1295" s="272"/>
      <c r="F1295" s="273"/>
      <c r="G1295" s="275"/>
      <c r="H1295" s="275"/>
    </row>
    <row r="1296" spans="1:8">
      <c r="A1296" s="270"/>
      <c r="B1296" s="271"/>
      <c r="C1296" s="270"/>
      <c r="D1296" s="272"/>
      <c r="F1296" s="273"/>
      <c r="G1296" s="275"/>
      <c r="H1296" s="275"/>
    </row>
    <row r="1297" spans="1:8">
      <c r="A1297" s="270"/>
      <c r="B1297" s="271"/>
      <c r="C1297" s="270"/>
      <c r="D1297" s="272"/>
      <c r="F1297" s="273"/>
      <c r="G1297" s="275"/>
      <c r="H1297" s="275"/>
    </row>
    <row r="1298" spans="1:8">
      <c r="A1298" s="270"/>
      <c r="B1298" s="271"/>
      <c r="C1298" s="270"/>
      <c r="D1298" s="272"/>
      <c r="F1298" s="273"/>
      <c r="G1298" s="275"/>
      <c r="H1298" s="275"/>
    </row>
    <row r="1299" spans="1:8">
      <c r="A1299" s="270"/>
      <c r="B1299" s="271"/>
      <c r="C1299" s="270"/>
      <c r="D1299" s="272"/>
      <c r="F1299" s="273"/>
      <c r="G1299" s="275"/>
      <c r="H1299" s="275"/>
    </row>
    <row r="1300" spans="1:8">
      <c r="A1300" s="270"/>
      <c r="B1300" s="271"/>
      <c r="C1300" s="270"/>
      <c r="D1300" s="272"/>
      <c r="F1300" s="273"/>
      <c r="G1300" s="275"/>
      <c r="H1300" s="275"/>
    </row>
    <row r="1301" spans="1:8">
      <c r="A1301" s="270"/>
      <c r="B1301" s="271"/>
      <c r="C1301" s="270"/>
      <c r="D1301" s="272"/>
      <c r="F1301" s="273"/>
      <c r="G1301" s="275"/>
      <c r="H1301" s="275"/>
    </row>
    <row r="1302" spans="1:8">
      <c r="A1302" s="270"/>
      <c r="B1302" s="271"/>
      <c r="C1302" s="270"/>
      <c r="D1302" s="272"/>
      <c r="F1302" s="273"/>
      <c r="G1302" s="275"/>
      <c r="H1302" s="275"/>
    </row>
    <row r="1303" spans="1:8">
      <c r="A1303" s="270"/>
      <c r="B1303" s="271"/>
      <c r="C1303" s="270"/>
      <c r="D1303" s="272"/>
      <c r="F1303" s="273"/>
      <c r="G1303" s="275"/>
      <c r="H1303" s="275"/>
    </row>
    <row r="1304" spans="1:8">
      <c r="A1304" s="270"/>
      <c r="B1304" s="271"/>
      <c r="C1304" s="270"/>
      <c r="D1304" s="272"/>
      <c r="F1304" s="273"/>
      <c r="G1304" s="275"/>
      <c r="H1304" s="275"/>
    </row>
    <row r="1305" spans="1:8">
      <c r="A1305" s="270"/>
      <c r="B1305" s="271"/>
      <c r="C1305" s="270"/>
      <c r="D1305" s="272"/>
      <c r="F1305" s="273"/>
      <c r="G1305" s="275"/>
      <c r="H1305" s="275"/>
    </row>
    <row r="1306" spans="1:8">
      <c r="A1306" s="270"/>
      <c r="B1306" s="271"/>
      <c r="C1306" s="270"/>
      <c r="D1306" s="272"/>
      <c r="F1306" s="273"/>
      <c r="G1306" s="275"/>
      <c r="H1306" s="275"/>
    </row>
    <row r="1307" spans="1:8">
      <c r="A1307" s="270"/>
      <c r="B1307" s="271"/>
      <c r="C1307" s="270"/>
      <c r="D1307" s="272"/>
      <c r="F1307" s="273"/>
      <c r="G1307" s="275"/>
      <c r="H1307" s="275"/>
    </row>
    <row r="1308" spans="1:8">
      <c r="A1308" s="270"/>
      <c r="B1308" s="271"/>
      <c r="C1308" s="270"/>
      <c r="D1308" s="272"/>
      <c r="F1308" s="273"/>
      <c r="G1308" s="275"/>
      <c r="H1308" s="275"/>
    </row>
    <row r="1309" spans="1:8">
      <c r="A1309" s="270"/>
      <c r="B1309" s="271"/>
      <c r="C1309" s="270"/>
      <c r="D1309" s="272"/>
      <c r="F1309" s="273"/>
      <c r="G1309" s="275"/>
      <c r="H1309" s="275"/>
    </row>
    <row r="1310" spans="1:8">
      <c r="A1310" s="270"/>
      <c r="B1310" s="271"/>
      <c r="C1310" s="270"/>
      <c r="D1310" s="272"/>
      <c r="F1310" s="273"/>
      <c r="G1310" s="275"/>
      <c r="H1310" s="275"/>
    </row>
    <row r="1311" spans="1:8">
      <c r="A1311" s="270"/>
      <c r="B1311" s="271"/>
      <c r="C1311" s="270"/>
      <c r="D1311" s="272"/>
      <c r="F1311" s="273"/>
      <c r="G1311" s="275"/>
      <c r="H1311" s="275"/>
    </row>
    <row r="1312" spans="1:8">
      <c r="A1312" s="270"/>
      <c r="B1312" s="271"/>
      <c r="C1312" s="270"/>
      <c r="D1312" s="272"/>
      <c r="F1312" s="273"/>
      <c r="G1312" s="275"/>
      <c r="H1312" s="275"/>
    </row>
    <row r="1313" spans="1:8">
      <c r="A1313" s="270"/>
      <c r="B1313" s="271"/>
      <c r="C1313" s="270"/>
      <c r="D1313" s="272"/>
      <c r="F1313" s="273"/>
      <c r="G1313" s="275"/>
      <c r="H1313" s="275"/>
    </row>
    <row r="1314" spans="1:8">
      <c r="A1314" s="270"/>
      <c r="B1314" s="271"/>
      <c r="C1314" s="270"/>
      <c r="D1314" s="272"/>
      <c r="F1314" s="273"/>
      <c r="G1314" s="275"/>
      <c r="H1314" s="275"/>
    </row>
    <row r="1315" spans="1:8">
      <c r="A1315" s="270"/>
      <c r="B1315" s="271"/>
      <c r="C1315" s="270"/>
      <c r="D1315" s="272"/>
      <c r="F1315" s="273"/>
      <c r="G1315" s="275"/>
      <c r="H1315" s="275"/>
    </row>
    <row r="1316" spans="1:8">
      <c r="A1316" s="270"/>
      <c r="B1316" s="271"/>
      <c r="C1316" s="270"/>
      <c r="D1316" s="272"/>
      <c r="F1316" s="273"/>
      <c r="G1316" s="275"/>
      <c r="H1316" s="275"/>
    </row>
    <row r="1317" spans="1:8">
      <c r="A1317" s="270"/>
      <c r="B1317" s="271"/>
      <c r="C1317" s="270"/>
      <c r="D1317" s="272"/>
      <c r="F1317" s="273"/>
      <c r="G1317" s="275"/>
      <c r="H1317" s="275"/>
    </row>
    <row r="1318" spans="1:8">
      <c r="A1318" s="270"/>
      <c r="B1318" s="271"/>
      <c r="C1318" s="270"/>
      <c r="D1318" s="272"/>
      <c r="F1318" s="273"/>
      <c r="G1318" s="275"/>
      <c r="H1318" s="275"/>
    </row>
    <row r="1319" spans="1:8">
      <c r="A1319" s="270"/>
      <c r="B1319" s="271"/>
      <c r="C1319" s="270"/>
      <c r="D1319" s="272"/>
      <c r="F1319" s="273"/>
      <c r="G1319" s="275"/>
      <c r="H1319" s="275"/>
    </row>
    <row r="1320" spans="1:8">
      <c r="A1320" s="270"/>
      <c r="B1320" s="271"/>
      <c r="C1320" s="270"/>
      <c r="D1320" s="272"/>
      <c r="F1320" s="273"/>
      <c r="G1320" s="275"/>
      <c r="H1320" s="275"/>
    </row>
    <row r="1321" spans="1:8">
      <c r="A1321" s="270"/>
      <c r="B1321" s="271"/>
      <c r="C1321" s="270"/>
      <c r="D1321" s="272"/>
      <c r="F1321" s="273"/>
      <c r="G1321" s="275"/>
      <c r="H1321" s="275"/>
    </row>
    <row r="1322" spans="1:8">
      <c r="A1322" s="270"/>
      <c r="B1322" s="271"/>
      <c r="C1322" s="270"/>
      <c r="D1322" s="272"/>
      <c r="F1322" s="273"/>
      <c r="G1322" s="275"/>
      <c r="H1322" s="275"/>
    </row>
    <row r="1323" spans="1:8">
      <c r="A1323" s="270"/>
      <c r="B1323" s="271"/>
      <c r="C1323" s="270"/>
      <c r="D1323" s="272"/>
      <c r="F1323" s="273"/>
      <c r="G1323" s="275"/>
      <c r="H1323" s="275"/>
    </row>
    <row r="1324" spans="1:8">
      <c r="A1324" s="270"/>
      <c r="B1324" s="271"/>
      <c r="C1324" s="270"/>
      <c r="D1324" s="272"/>
      <c r="F1324" s="273"/>
      <c r="G1324" s="275"/>
      <c r="H1324" s="275"/>
    </row>
    <row r="1325" spans="1:8">
      <c r="A1325" s="270"/>
      <c r="B1325" s="271"/>
      <c r="C1325" s="270"/>
      <c r="D1325" s="272"/>
      <c r="F1325" s="273"/>
      <c r="G1325" s="275"/>
      <c r="H1325" s="275"/>
    </row>
    <row r="1326" spans="1:8">
      <c r="A1326" s="270"/>
      <c r="B1326" s="271"/>
      <c r="C1326" s="270"/>
      <c r="D1326" s="272"/>
      <c r="F1326" s="273"/>
      <c r="G1326" s="275"/>
      <c r="H1326" s="275"/>
    </row>
    <row r="1327" spans="1:8">
      <c r="A1327" s="270"/>
      <c r="B1327" s="271"/>
      <c r="C1327" s="270"/>
      <c r="D1327" s="272"/>
      <c r="F1327" s="273"/>
      <c r="G1327" s="275"/>
      <c r="H1327" s="275"/>
    </row>
    <row r="1328" spans="1:8">
      <c r="A1328" s="270"/>
      <c r="B1328" s="271"/>
      <c r="C1328" s="270"/>
      <c r="D1328" s="272"/>
      <c r="F1328" s="273"/>
      <c r="G1328" s="275"/>
      <c r="H1328" s="275"/>
    </row>
    <row r="1329" spans="1:8">
      <c r="A1329" s="270"/>
      <c r="B1329" s="271"/>
      <c r="C1329" s="270"/>
      <c r="D1329" s="272"/>
      <c r="F1329" s="273"/>
      <c r="G1329" s="275"/>
      <c r="H1329" s="275"/>
    </row>
    <row r="1330" spans="1:8">
      <c r="A1330" s="270"/>
      <c r="B1330" s="271"/>
      <c r="C1330" s="270"/>
      <c r="D1330" s="272"/>
      <c r="F1330" s="273"/>
      <c r="G1330" s="275"/>
      <c r="H1330" s="275"/>
    </row>
    <row r="1331" spans="1:8">
      <c r="A1331" s="270"/>
      <c r="B1331" s="271"/>
      <c r="C1331" s="270"/>
      <c r="D1331" s="272"/>
      <c r="F1331" s="273"/>
      <c r="G1331" s="275"/>
      <c r="H1331" s="275"/>
    </row>
    <row r="1332" spans="1:8">
      <c r="A1332" s="270"/>
      <c r="B1332" s="271"/>
      <c r="C1332" s="270"/>
      <c r="D1332" s="272"/>
      <c r="F1332" s="273"/>
      <c r="G1332" s="275"/>
      <c r="H1332" s="275"/>
    </row>
    <row r="1333" spans="1:8">
      <c r="A1333" s="270"/>
      <c r="B1333" s="271"/>
      <c r="C1333" s="270"/>
      <c r="D1333" s="272"/>
      <c r="F1333" s="273"/>
      <c r="G1333" s="275"/>
      <c r="H1333" s="275"/>
    </row>
    <row r="1334" spans="1:8">
      <c r="A1334" s="270"/>
      <c r="B1334" s="271"/>
      <c r="C1334" s="270"/>
      <c r="D1334" s="272"/>
      <c r="F1334" s="273"/>
      <c r="G1334" s="275"/>
      <c r="H1334" s="275"/>
    </row>
    <row r="1335" spans="1:8">
      <c r="A1335" s="270"/>
      <c r="B1335" s="271"/>
      <c r="C1335" s="270"/>
      <c r="D1335" s="272"/>
      <c r="F1335" s="273"/>
      <c r="G1335" s="275"/>
      <c r="H1335" s="275"/>
    </row>
    <row r="1336" spans="1:8">
      <c r="A1336" s="270"/>
      <c r="B1336" s="271"/>
      <c r="C1336" s="270"/>
      <c r="D1336" s="272"/>
      <c r="F1336" s="273"/>
      <c r="G1336" s="275"/>
      <c r="H1336" s="275"/>
    </row>
    <row r="1337" spans="1:8">
      <c r="A1337" s="270"/>
      <c r="B1337" s="271"/>
      <c r="C1337" s="270"/>
      <c r="D1337" s="272"/>
      <c r="F1337" s="273"/>
      <c r="G1337" s="275"/>
      <c r="H1337" s="275"/>
    </row>
    <row r="1338" spans="1:8">
      <c r="A1338" s="270"/>
      <c r="B1338" s="271"/>
      <c r="C1338" s="270"/>
      <c r="D1338" s="272"/>
      <c r="F1338" s="273"/>
      <c r="G1338" s="275"/>
      <c r="H1338" s="275"/>
    </row>
    <row r="1339" spans="1:8">
      <c r="A1339" s="270"/>
      <c r="B1339" s="271"/>
      <c r="C1339" s="270"/>
      <c r="D1339" s="272"/>
      <c r="F1339" s="273"/>
      <c r="G1339" s="275"/>
      <c r="H1339" s="275"/>
    </row>
    <row r="1340" spans="1:8">
      <c r="A1340" s="270"/>
      <c r="B1340" s="271"/>
      <c r="C1340" s="270"/>
      <c r="D1340" s="272"/>
      <c r="F1340" s="273"/>
      <c r="G1340" s="275"/>
      <c r="H1340" s="275"/>
    </row>
    <row r="1341" spans="1:8">
      <c r="A1341" s="270"/>
      <c r="B1341" s="271"/>
      <c r="C1341" s="270"/>
      <c r="D1341" s="272"/>
      <c r="F1341" s="273"/>
      <c r="G1341" s="275"/>
      <c r="H1341" s="275"/>
    </row>
    <row r="1342" spans="1:8">
      <c r="A1342" s="270"/>
      <c r="B1342" s="271"/>
      <c r="C1342" s="270"/>
      <c r="D1342" s="272"/>
      <c r="F1342" s="273"/>
      <c r="G1342" s="275"/>
      <c r="H1342" s="275"/>
    </row>
    <row r="1343" spans="1:8">
      <c r="A1343" s="270"/>
      <c r="B1343" s="271"/>
      <c r="C1343" s="270"/>
      <c r="D1343" s="272"/>
      <c r="F1343" s="273"/>
      <c r="G1343" s="275"/>
      <c r="H1343" s="275"/>
    </row>
    <row r="1344" spans="1:8">
      <c r="A1344" s="270"/>
      <c r="B1344" s="271"/>
      <c r="C1344" s="270"/>
      <c r="D1344" s="272"/>
      <c r="F1344" s="273"/>
      <c r="G1344" s="275"/>
      <c r="H1344" s="275"/>
    </row>
    <row r="1345" spans="1:8">
      <c r="A1345" s="270"/>
      <c r="B1345" s="271"/>
      <c r="C1345" s="270"/>
      <c r="D1345" s="272"/>
      <c r="F1345" s="273"/>
      <c r="G1345" s="275"/>
      <c r="H1345" s="275"/>
    </row>
    <row r="1346" spans="1:8">
      <c r="A1346" s="270"/>
      <c r="B1346" s="271"/>
      <c r="C1346" s="270"/>
      <c r="D1346" s="272"/>
      <c r="F1346" s="273"/>
      <c r="G1346" s="275"/>
      <c r="H1346" s="275"/>
    </row>
    <row r="1347" spans="1:8">
      <c r="A1347" s="270"/>
      <c r="B1347" s="271"/>
      <c r="C1347" s="270"/>
      <c r="D1347" s="272"/>
      <c r="F1347" s="273"/>
      <c r="G1347" s="275"/>
      <c r="H1347" s="275"/>
    </row>
    <row r="1348" spans="1:8">
      <c r="A1348" s="270"/>
      <c r="B1348" s="271"/>
      <c r="C1348" s="270"/>
      <c r="D1348" s="272"/>
      <c r="F1348" s="273"/>
      <c r="G1348" s="275"/>
      <c r="H1348" s="275"/>
    </row>
    <row r="1349" spans="1:8">
      <c r="A1349" s="270"/>
      <c r="B1349" s="271"/>
      <c r="C1349" s="270"/>
      <c r="D1349" s="272"/>
      <c r="F1349" s="273"/>
      <c r="G1349" s="275"/>
      <c r="H1349" s="275"/>
    </row>
    <row r="1350" spans="1:8">
      <c r="A1350" s="270"/>
      <c r="B1350" s="271"/>
      <c r="C1350" s="270"/>
      <c r="D1350" s="272"/>
      <c r="F1350" s="273"/>
      <c r="G1350" s="275"/>
      <c r="H1350" s="275"/>
    </row>
    <row r="1351" spans="1:8">
      <c r="A1351" s="270"/>
      <c r="B1351" s="271"/>
      <c r="C1351" s="270"/>
      <c r="D1351" s="272"/>
      <c r="F1351" s="273"/>
      <c r="G1351" s="275"/>
      <c r="H1351" s="275"/>
    </row>
    <row r="1352" spans="1:8">
      <c r="A1352" s="270"/>
      <c r="B1352" s="271"/>
      <c r="C1352" s="270"/>
      <c r="D1352" s="272"/>
      <c r="F1352" s="273"/>
      <c r="G1352" s="275"/>
      <c r="H1352" s="275"/>
    </row>
    <row r="1353" spans="1:8">
      <c r="A1353" s="270"/>
      <c r="B1353" s="271"/>
      <c r="C1353" s="270"/>
      <c r="D1353" s="272"/>
      <c r="F1353" s="273"/>
      <c r="G1353" s="275"/>
      <c r="H1353" s="275"/>
    </row>
    <row r="1354" spans="1:8">
      <c r="A1354" s="270"/>
      <c r="B1354" s="271"/>
      <c r="C1354" s="270"/>
      <c r="D1354" s="272"/>
      <c r="F1354" s="273"/>
      <c r="G1354" s="275"/>
      <c r="H1354" s="275"/>
    </row>
    <row r="1355" spans="1:8">
      <c r="A1355" s="270"/>
      <c r="B1355" s="271"/>
      <c r="C1355" s="270"/>
      <c r="D1355" s="272"/>
      <c r="F1355" s="273"/>
      <c r="G1355" s="275"/>
      <c r="H1355" s="275"/>
    </row>
    <row r="1356" spans="1:8">
      <c r="A1356" s="270"/>
      <c r="B1356" s="271"/>
      <c r="C1356" s="270"/>
      <c r="D1356" s="272"/>
      <c r="F1356" s="273"/>
      <c r="G1356" s="275"/>
      <c r="H1356" s="275"/>
    </row>
    <row r="1357" spans="1:8">
      <c r="A1357" s="270"/>
      <c r="B1357" s="271"/>
      <c r="C1357" s="270"/>
      <c r="D1357" s="272"/>
      <c r="F1357" s="273"/>
      <c r="G1357" s="275"/>
      <c r="H1357" s="275"/>
    </row>
    <row r="1358" spans="1:8">
      <c r="A1358" s="270"/>
      <c r="B1358" s="271"/>
      <c r="C1358" s="270"/>
      <c r="D1358" s="272"/>
      <c r="F1358" s="273"/>
      <c r="G1358" s="275"/>
      <c r="H1358" s="275"/>
    </row>
    <row r="1359" spans="1:8">
      <c r="A1359" s="270"/>
      <c r="B1359" s="271"/>
      <c r="C1359" s="270"/>
      <c r="D1359" s="272"/>
      <c r="F1359" s="273"/>
      <c r="G1359" s="275"/>
      <c r="H1359" s="275"/>
    </row>
    <row r="1360" spans="1:8">
      <c r="A1360" s="270"/>
      <c r="B1360" s="271"/>
      <c r="C1360" s="270"/>
      <c r="D1360" s="272"/>
      <c r="F1360" s="273"/>
      <c r="G1360" s="275"/>
      <c r="H1360" s="275"/>
    </row>
    <row r="1361" spans="1:8">
      <c r="A1361" s="270"/>
      <c r="B1361" s="271"/>
      <c r="C1361" s="270"/>
      <c r="D1361" s="272"/>
      <c r="F1361" s="273"/>
      <c r="G1361" s="275"/>
      <c r="H1361" s="275"/>
    </row>
    <row r="1362" spans="1:8">
      <c r="A1362" s="270"/>
      <c r="B1362" s="271"/>
      <c r="C1362" s="270"/>
      <c r="D1362" s="272"/>
      <c r="F1362" s="273"/>
      <c r="G1362" s="275"/>
      <c r="H1362" s="275"/>
    </row>
    <row r="1363" spans="1:8">
      <c r="A1363" s="270"/>
      <c r="B1363" s="271"/>
      <c r="C1363" s="270"/>
      <c r="D1363" s="272"/>
      <c r="F1363" s="273"/>
      <c r="G1363" s="275"/>
      <c r="H1363" s="275"/>
    </row>
    <row r="1364" spans="1:8">
      <c r="A1364" s="270"/>
      <c r="B1364" s="271"/>
      <c r="C1364" s="270"/>
      <c r="D1364" s="272"/>
      <c r="F1364" s="273"/>
      <c r="G1364" s="275"/>
      <c r="H1364" s="275"/>
    </row>
    <row r="1365" spans="1:8">
      <c r="A1365" s="270"/>
      <c r="B1365" s="271"/>
      <c r="C1365" s="270"/>
      <c r="D1365" s="272"/>
      <c r="F1365" s="273"/>
      <c r="G1365" s="275"/>
      <c r="H1365" s="275"/>
    </row>
    <row r="1366" spans="1:8">
      <c r="A1366" s="270"/>
      <c r="B1366" s="271"/>
      <c r="C1366" s="270"/>
      <c r="D1366" s="272"/>
      <c r="F1366" s="273"/>
      <c r="G1366" s="275"/>
      <c r="H1366" s="275"/>
    </row>
    <row r="1367" spans="1:8">
      <c r="A1367" s="270"/>
      <c r="B1367" s="271"/>
      <c r="C1367" s="270"/>
      <c r="D1367" s="272"/>
      <c r="F1367" s="273"/>
      <c r="G1367" s="275"/>
      <c r="H1367" s="275"/>
    </row>
    <row r="1368" spans="1:8">
      <c r="A1368" s="270"/>
      <c r="B1368" s="271"/>
      <c r="C1368" s="270"/>
      <c r="D1368" s="272"/>
      <c r="F1368" s="273"/>
      <c r="G1368" s="275"/>
      <c r="H1368" s="275"/>
    </row>
    <row r="1369" spans="1:8">
      <c r="A1369" s="270"/>
      <c r="B1369" s="271"/>
      <c r="C1369" s="270"/>
      <c r="D1369" s="272"/>
      <c r="F1369" s="273"/>
      <c r="G1369" s="275"/>
      <c r="H1369" s="275"/>
    </row>
    <row r="1370" spans="1:8">
      <c r="A1370" s="270"/>
      <c r="B1370" s="271"/>
      <c r="C1370" s="270"/>
      <c r="D1370" s="272"/>
      <c r="F1370" s="273"/>
      <c r="G1370" s="275"/>
      <c r="H1370" s="275"/>
    </row>
    <row r="1371" spans="1:8">
      <c r="A1371" s="270"/>
      <c r="B1371" s="271"/>
      <c r="C1371" s="270"/>
      <c r="D1371" s="272"/>
      <c r="F1371" s="273"/>
      <c r="G1371" s="275"/>
      <c r="H1371" s="275"/>
    </row>
    <row r="1372" spans="1:8">
      <c r="A1372" s="270"/>
      <c r="B1372" s="271"/>
      <c r="C1372" s="270"/>
      <c r="D1372" s="272"/>
      <c r="F1372" s="273"/>
      <c r="G1372" s="275"/>
      <c r="H1372" s="275"/>
    </row>
    <row r="1373" spans="1:8">
      <c r="A1373" s="270"/>
      <c r="B1373" s="271"/>
      <c r="C1373" s="270"/>
      <c r="D1373" s="272"/>
      <c r="F1373" s="273"/>
      <c r="G1373" s="275"/>
      <c r="H1373" s="275"/>
    </row>
    <row r="1374" spans="1:8">
      <c r="A1374" s="270"/>
      <c r="B1374" s="271"/>
      <c r="C1374" s="270"/>
      <c r="D1374" s="272"/>
      <c r="F1374" s="273"/>
      <c r="G1374" s="275"/>
      <c r="H1374" s="275"/>
    </row>
    <row r="1375" spans="1:8">
      <c r="A1375" s="270"/>
      <c r="B1375" s="271"/>
      <c r="C1375" s="270"/>
      <c r="D1375" s="272"/>
      <c r="F1375" s="273"/>
      <c r="G1375" s="275"/>
      <c r="H1375" s="275"/>
    </row>
    <row r="1376" spans="1:8">
      <c r="A1376" s="270"/>
      <c r="B1376" s="271"/>
      <c r="C1376" s="270"/>
      <c r="D1376" s="272"/>
      <c r="F1376" s="273"/>
      <c r="G1376" s="275"/>
      <c r="H1376" s="275"/>
    </row>
    <row r="1377" spans="1:8">
      <c r="A1377" s="270"/>
      <c r="B1377" s="271"/>
      <c r="C1377" s="270"/>
      <c r="D1377" s="272"/>
      <c r="F1377" s="273"/>
      <c r="G1377" s="275"/>
      <c r="H1377" s="275"/>
    </row>
    <row r="1378" spans="1:8">
      <c r="A1378" s="270"/>
      <c r="B1378" s="271"/>
      <c r="C1378" s="270"/>
      <c r="D1378" s="272"/>
      <c r="F1378" s="273"/>
      <c r="G1378" s="275"/>
      <c r="H1378" s="275"/>
    </row>
    <row r="1379" spans="1:8">
      <c r="A1379" s="270"/>
      <c r="B1379" s="271"/>
      <c r="C1379" s="270"/>
      <c r="D1379" s="272"/>
      <c r="F1379" s="273"/>
      <c r="G1379" s="275"/>
      <c r="H1379" s="275"/>
    </row>
    <row r="1380" spans="1:8">
      <c r="A1380" s="270"/>
      <c r="B1380" s="271"/>
      <c r="C1380" s="270"/>
      <c r="D1380" s="272"/>
      <c r="F1380" s="273"/>
      <c r="G1380" s="275"/>
      <c r="H1380" s="275"/>
    </row>
    <row r="1381" spans="1:8">
      <c r="A1381" s="270"/>
      <c r="B1381" s="271"/>
      <c r="C1381" s="270"/>
      <c r="D1381" s="272"/>
      <c r="F1381" s="273"/>
      <c r="G1381" s="275"/>
      <c r="H1381" s="275"/>
    </row>
    <row r="1382" spans="1:8">
      <c r="A1382" s="270"/>
      <c r="B1382" s="271"/>
      <c r="C1382" s="270"/>
      <c r="D1382" s="272"/>
      <c r="F1382" s="273"/>
      <c r="G1382" s="275"/>
      <c r="H1382" s="275"/>
    </row>
    <row r="1383" spans="1:8">
      <c r="A1383" s="270"/>
      <c r="B1383" s="271"/>
      <c r="C1383" s="270"/>
      <c r="D1383" s="272"/>
      <c r="F1383" s="273"/>
      <c r="G1383" s="275"/>
      <c r="H1383" s="275"/>
    </row>
    <row r="1384" spans="1:8">
      <c r="A1384" s="270"/>
      <c r="B1384" s="271"/>
      <c r="C1384" s="270"/>
      <c r="D1384" s="272"/>
      <c r="F1384" s="273"/>
      <c r="G1384" s="275"/>
      <c r="H1384" s="275"/>
    </row>
    <row r="1385" spans="1:8">
      <c r="A1385" s="270"/>
      <c r="B1385" s="271"/>
      <c r="C1385" s="270"/>
      <c r="D1385" s="272"/>
      <c r="F1385" s="273"/>
      <c r="G1385" s="275"/>
      <c r="H1385" s="275"/>
    </row>
    <row r="1386" spans="1:8">
      <c r="A1386" s="270"/>
      <c r="B1386" s="271"/>
      <c r="C1386" s="270"/>
      <c r="D1386" s="272"/>
      <c r="F1386" s="273"/>
      <c r="G1386" s="275"/>
      <c r="H1386" s="275"/>
    </row>
    <row r="1387" spans="1:8">
      <c r="A1387" s="270"/>
      <c r="B1387" s="271"/>
      <c r="C1387" s="270"/>
      <c r="D1387" s="272"/>
      <c r="F1387" s="273"/>
      <c r="G1387" s="275"/>
      <c r="H1387" s="275"/>
    </row>
    <row r="1388" spans="1:8">
      <c r="A1388" s="270"/>
      <c r="B1388" s="271"/>
      <c r="C1388" s="270"/>
      <c r="D1388" s="272"/>
      <c r="F1388" s="273"/>
      <c r="G1388" s="275"/>
      <c r="H1388" s="275"/>
    </row>
    <row r="1389" spans="1:8">
      <c r="A1389" s="270"/>
      <c r="B1389" s="271"/>
      <c r="C1389" s="270"/>
      <c r="D1389" s="272"/>
      <c r="F1389" s="273"/>
      <c r="G1389" s="275"/>
      <c r="H1389" s="275"/>
    </row>
    <row r="1390" spans="1:8">
      <c r="A1390" s="270"/>
      <c r="B1390" s="271"/>
      <c r="C1390" s="270"/>
      <c r="D1390" s="272"/>
      <c r="F1390" s="273"/>
      <c r="G1390" s="275"/>
      <c r="H1390" s="275"/>
    </row>
    <row r="1391" spans="1:8">
      <c r="A1391" s="270"/>
      <c r="B1391" s="271"/>
      <c r="C1391" s="270"/>
      <c r="D1391" s="272"/>
      <c r="F1391" s="273"/>
      <c r="G1391" s="275"/>
      <c r="H1391" s="275"/>
    </row>
    <row r="1392" spans="1:8">
      <c r="A1392" s="270"/>
      <c r="B1392" s="271"/>
      <c r="C1392" s="270"/>
      <c r="D1392" s="272"/>
      <c r="F1392" s="273"/>
      <c r="G1392" s="275"/>
      <c r="H1392" s="275"/>
    </row>
    <row r="1393" spans="1:8">
      <c r="A1393" s="270"/>
      <c r="B1393" s="271"/>
      <c r="C1393" s="270"/>
      <c r="D1393" s="272"/>
      <c r="F1393" s="273"/>
      <c r="G1393" s="275"/>
      <c r="H1393" s="275"/>
    </row>
    <row r="1394" spans="1:8">
      <c r="A1394" s="270"/>
      <c r="B1394" s="271"/>
      <c r="C1394" s="270"/>
      <c r="D1394" s="272"/>
      <c r="F1394" s="273"/>
      <c r="G1394" s="275"/>
      <c r="H1394" s="275"/>
    </row>
    <row r="1395" spans="1:8">
      <c r="A1395" s="270"/>
      <c r="B1395" s="271"/>
      <c r="C1395" s="270"/>
      <c r="D1395" s="272"/>
      <c r="F1395" s="273"/>
      <c r="G1395" s="275"/>
      <c r="H1395" s="275"/>
    </row>
    <row r="1396" spans="1:8">
      <c r="A1396" s="270"/>
      <c r="B1396" s="271"/>
      <c r="C1396" s="270"/>
      <c r="D1396" s="272"/>
      <c r="F1396" s="273"/>
      <c r="G1396" s="275"/>
      <c r="H1396" s="275"/>
    </row>
    <row r="1397" spans="1:8">
      <c r="A1397" s="270"/>
      <c r="B1397" s="271"/>
      <c r="C1397" s="270"/>
      <c r="D1397" s="272"/>
      <c r="F1397" s="273"/>
      <c r="G1397" s="275"/>
      <c r="H1397" s="275"/>
    </row>
    <row r="1398" spans="1:8">
      <c r="A1398" s="270"/>
      <c r="B1398" s="271"/>
      <c r="C1398" s="270"/>
      <c r="D1398" s="272"/>
      <c r="F1398" s="273"/>
      <c r="G1398" s="275"/>
      <c r="H1398" s="275"/>
    </row>
    <row r="1399" spans="1:8">
      <c r="A1399" s="270"/>
      <c r="B1399" s="271"/>
      <c r="C1399" s="270"/>
      <c r="D1399" s="272"/>
      <c r="F1399" s="273"/>
      <c r="G1399" s="275"/>
      <c r="H1399" s="275"/>
    </row>
    <row r="1400" spans="1:8">
      <c r="A1400" s="270"/>
      <c r="B1400" s="271"/>
      <c r="C1400" s="270"/>
      <c r="D1400" s="272"/>
      <c r="F1400" s="273"/>
      <c r="G1400" s="275"/>
      <c r="H1400" s="275"/>
    </row>
    <row r="1401" spans="1:8">
      <c r="A1401" s="270"/>
      <c r="B1401" s="271"/>
      <c r="C1401" s="270"/>
      <c r="D1401" s="272"/>
      <c r="F1401" s="273"/>
      <c r="G1401" s="275"/>
      <c r="H1401" s="275"/>
    </row>
    <row r="1402" spans="1:8">
      <c r="A1402" s="270"/>
      <c r="B1402" s="271"/>
      <c r="C1402" s="270"/>
      <c r="D1402" s="272"/>
      <c r="F1402" s="273"/>
      <c r="G1402" s="275"/>
      <c r="H1402" s="275"/>
    </row>
    <row r="1403" spans="1:8">
      <c r="A1403" s="270"/>
      <c r="B1403" s="271"/>
      <c r="C1403" s="270"/>
      <c r="D1403" s="272"/>
      <c r="F1403" s="273"/>
      <c r="G1403" s="275"/>
      <c r="H1403" s="275"/>
    </row>
    <row r="1404" spans="1:8">
      <c r="A1404" s="270"/>
      <c r="B1404" s="271"/>
      <c r="C1404" s="270"/>
      <c r="D1404" s="272"/>
      <c r="F1404" s="273"/>
      <c r="G1404" s="275"/>
      <c r="H1404" s="275"/>
    </row>
    <row r="1405" spans="1:8">
      <c r="A1405" s="270"/>
      <c r="B1405" s="271"/>
      <c r="C1405" s="270"/>
      <c r="D1405" s="272"/>
      <c r="F1405" s="273"/>
      <c r="G1405" s="275"/>
      <c r="H1405" s="275"/>
    </row>
    <row r="1406" spans="1:8">
      <c r="A1406" s="270"/>
      <c r="B1406" s="271"/>
      <c r="C1406" s="270"/>
      <c r="D1406" s="272"/>
      <c r="F1406" s="273"/>
      <c r="G1406" s="275"/>
      <c r="H1406" s="275"/>
    </row>
    <row r="1407" spans="1:8">
      <c r="A1407" s="270"/>
      <c r="B1407" s="271"/>
      <c r="C1407" s="270"/>
      <c r="D1407" s="272"/>
      <c r="F1407" s="273"/>
      <c r="G1407" s="275"/>
      <c r="H1407" s="275"/>
    </row>
    <row r="1408" spans="1:8">
      <c r="A1408" s="270"/>
      <c r="B1408" s="271"/>
      <c r="C1408" s="270"/>
      <c r="D1408" s="272"/>
      <c r="F1408" s="273"/>
      <c r="G1408" s="275"/>
      <c r="H1408" s="275"/>
    </row>
    <row r="1409" spans="1:8">
      <c r="A1409" s="270"/>
      <c r="B1409" s="271"/>
      <c r="C1409" s="270"/>
      <c r="D1409" s="272"/>
      <c r="F1409" s="273"/>
      <c r="G1409" s="275"/>
      <c r="H1409" s="275"/>
    </row>
    <row r="1410" spans="1:8">
      <c r="A1410" s="270"/>
      <c r="B1410" s="271"/>
      <c r="C1410" s="270"/>
      <c r="D1410" s="272"/>
      <c r="F1410" s="273"/>
      <c r="G1410" s="275"/>
      <c r="H1410" s="275"/>
    </row>
    <row r="1411" spans="1:8">
      <c r="A1411" s="270"/>
      <c r="B1411" s="271"/>
      <c r="C1411" s="270"/>
      <c r="D1411" s="272"/>
      <c r="F1411" s="273"/>
      <c r="G1411" s="275"/>
      <c r="H1411" s="275"/>
    </row>
    <row r="1412" spans="1:8">
      <c r="A1412" s="270"/>
      <c r="B1412" s="271"/>
      <c r="C1412" s="270"/>
      <c r="D1412" s="272"/>
      <c r="F1412" s="273"/>
      <c r="G1412" s="275"/>
      <c r="H1412" s="275"/>
    </row>
    <row r="1413" spans="1:8">
      <c r="A1413" s="270"/>
      <c r="B1413" s="271"/>
      <c r="C1413" s="270"/>
      <c r="D1413" s="272"/>
      <c r="F1413" s="273"/>
      <c r="G1413" s="275"/>
      <c r="H1413" s="275"/>
    </row>
    <row r="1414" spans="1:8">
      <c r="A1414" s="270"/>
      <c r="B1414" s="271"/>
      <c r="C1414" s="270"/>
      <c r="D1414" s="272"/>
      <c r="F1414" s="273"/>
      <c r="G1414" s="275"/>
      <c r="H1414" s="275"/>
    </row>
    <row r="1415" spans="1:8">
      <c r="A1415" s="270"/>
      <c r="B1415" s="271"/>
      <c r="C1415" s="270"/>
      <c r="D1415" s="272"/>
      <c r="F1415" s="273"/>
      <c r="G1415" s="275"/>
      <c r="H1415" s="275"/>
    </row>
    <row r="1416" spans="1:8">
      <c r="A1416" s="270"/>
      <c r="B1416" s="271"/>
      <c r="C1416" s="270"/>
      <c r="D1416" s="272"/>
      <c r="F1416" s="273"/>
      <c r="G1416" s="275"/>
      <c r="H1416" s="275"/>
    </row>
    <row r="1417" spans="1:8">
      <c r="A1417" s="270"/>
      <c r="B1417" s="271"/>
      <c r="C1417" s="270"/>
      <c r="D1417" s="272"/>
      <c r="F1417" s="273"/>
      <c r="G1417" s="275"/>
      <c r="H1417" s="275"/>
    </row>
    <row r="1418" spans="1:8">
      <c r="A1418" s="270"/>
      <c r="B1418" s="271"/>
      <c r="C1418" s="270"/>
      <c r="D1418" s="272"/>
      <c r="F1418" s="273"/>
      <c r="G1418" s="275"/>
      <c r="H1418" s="275"/>
    </row>
    <row r="1419" spans="1:8">
      <c r="A1419" s="270"/>
      <c r="B1419" s="271"/>
      <c r="C1419" s="270"/>
      <c r="D1419" s="272"/>
      <c r="F1419" s="273"/>
      <c r="G1419" s="275"/>
      <c r="H1419" s="275"/>
    </row>
    <row r="1420" spans="1:8">
      <c r="A1420" s="270"/>
      <c r="B1420" s="271"/>
      <c r="C1420" s="270"/>
      <c r="D1420" s="272"/>
      <c r="F1420" s="273"/>
      <c r="G1420" s="275"/>
      <c r="H1420" s="275"/>
    </row>
    <row r="1421" spans="1:8">
      <c r="A1421" s="270"/>
      <c r="B1421" s="271"/>
      <c r="C1421" s="270"/>
      <c r="D1421" s="272"/>
      <c r="F1421" s="273"/>
      <c r="G1421" s="275"/>
      <c r="H1421" s="275"/>
    </row>
    <row r="1422" spans="1:8">
      <c r="A1422" s="270"/>
      <c r="B1422" s="271"/>
      <c r="C1422" s="270"/>
      <c r="D1422" s="272"/>
      <c r="F1422" s="273"/>
      <c r="G1422" s="275"/>
      <c r="H1422" s="275"/>
    </row>
    <row r="1423" spans="1:8">
      <c r="A1423" s="270"/>
      <c r="B1423" s="271"/>
      <c r="C1423" s="270"/>
      <c r="D1423" s="272"/>
      <c r="F1423" s="273"/>
      <c r="G1423" s="275"/>
      <c r="H1423" s="275"/>
    </row>
    <row r="1424" spans="1:8">
      <c r="A1424" s="270"/>
      <c r="B1424" s="271"/>
      <c r="C1424" s="270"/>
      <c r="D1424" s="272"/>
      <c r="F1424" s="273"/>
      <c r="G1424" s="275"/>
      <c r="H1424" s="275"/>
    </row>
    <row r="1425" spans="1:8">
      <c r="A1425" s="270"/>
      <c r="B1425" s="271"/>
      <c r="C1425" s="270"/>
      <c r="D1425" s="272"/>
      <c r="F1425" s="273"/>
      <c r="G1425" s="275"/>
      <c r="H1425" s="275"/>
    </row>
    <row r="1426" spans="1:8">
      <c r="A1426" s="270"/>
      <c r="B1426" s="271"/>
      <c r="C1426" s="270"/>
      <c r="D1426" s="272"/>
      <c r="F1426" s="273"/>
      <c r="G1426" s="275"/>
      <c r="H1426" s="275"/>
    </row>
    <row r="1427" spans="1:8">
      <c r="A1427" s="270"/>
      <c r="B1427" s="271"/>
      <c r="C1427" s="270"/>
      <c r="D1427" s="272"/>
      <c r="F1427" s="273"/>
      <c r="G1427" s="275"/>
      <c r="H1427" s="275"/>
    </row>
    <row r="1428" spans="1:8">
      <c r="A1428" s="270"/>
      <c r="B1428" s="271"/>
      <c r="C1428" s="270"/>
      <c r="D1428" s="272"/>
      <c r="F1428" s="273"/>
      <c r="G1428" s="275"/>
      <c r="H1428" s="275"/>
    </row>
    <row r="1429" spans="1:8">
      <c r="A1429" s="270"/>
      <c r="B1429" s="271"/>
      <c r="C1429" s="270"/>
      <c r="D1429" s="272"/>
      <c r="F1429" s="273"/>
      <c r="G1429" s="275"/>
      <c r="H1429" s="275"/>
    </row>
    <row r="1430" spans="1:8">
      <c r="A1430" s="270"/>
      <c r="B1430" s="271"/>
      <c r="C1430" s="270"/>
      <c r="D1430" s="272"/>
      <c r="F1430" s="273"/>
      <c r="G1430" s="275"/>
      <c r="H1430" s="275"/>
    </row>
    <row r="1431" spans="1:8">
      <c r="A1431" s="270"/>
      <c r="B1431" s="271"/>
      <c r="C1431" s="270"/>
      <c r="D1431" s="272"/>
      <c r="F1431" s="273"/>
      <c r="G1431" s="275"/>
      <c r="H1431" s="275"/>
    </row>
    <row r="1432" spans="1:8">
      <c r="A1432" s="270"/>
      <c r="B1432" s="271"/>
      <c r="C1432" s="270"/>
      <c r="D1432" s="272"/>
      <c r="F1432" s="273"/>
      <c r="G1432" s="275"/>
      <c r="H1432" s="275"/>
    </row>
    <row r="1433" spans="1:8">
      <c r="A1433" s="270"/>
      <c r="B1433" s="271"/>
      <c r="C1433" s="270"/>
      <c r="D1433" s="272"/>
      <c r="F1433" s="273"/>
      <c r="G1433" s="275"/>
      <c r="H1433" s="275"/>
    </row>
    <row r="1434" spans="1:8">
      <c r="A1434" s="270"/>
      <c r="B1434" s="271"/>
      <c r="C1434" s="270"/>
      <c r="D1434" s="272"/>
      <c r="F1434" s="273"/>
      <c r="G1434" s="275"/>
      <c r="H1434" s="275"/>
    </row>
    <row r="1435" spans="1:8">
      <c r="A1435" s="270"/>
      <c r="B1435" s="271"/>
      <c r="C1435" s="270"/>
      <c r="D1435" s="272"/>
      <c r="F1435" s="273"/>
      <c r="G1435" s="275"/>
      <c r="H1435" s="275"/>
    </row>
    <row r="1436" spans="1:8">
      <c r="A1436" s="270"/>
      <c r="B1436" s="271"/>
      <c r="C1436" s="270"/>
      <c r="D1436" s="272"/>
      <c r="F1436" s="273"/>
      <c r="G1436" s="275"/>
      <c r="H1436" s="275"/>
    </row>
    <row r="1437" spans="1:8">
      <c r="A1437" s="270"/>
      <c r="B1437" s="271"/>
      <c r="C1437" s="270"/>
      <c r="D1437" s="272"/>
      <c r="F1437" s="273"/>
      <c r="G1437" s="275"/>
      <c r="H1437" s="275"/>
    </row>
    <row r="1438" spans="1:8">
      <c r="A1438" s="270"/>
      <c r="B1438" s="271"/>
      <c r="C1438" s="270"/>
      <c r="D1438" s="272"/>
      <c r="F1438" s="273"/>
      <c r="G1438" s="275"/>
      <c r="H1438" s="275"/>
    </row>
    <row r="1439" spans="1:8">
      <c r="A1439" s="270"/>
      <c r="B1439" s="271"/>
      <c r="C1439" s="270"/>
      <c r="D1439" s="272"/>
      <c r="F1439" s="273"/>
      <c r="G1439" s="275"/>
      <c r="H1439" s="275"/>
    </row>
    <row r="1440" spans="1:8">
      <c r="A1440" s="270"/>
      <c r="B1440" s="271"/>
      <c r="C1440" s="270"/>
      <c r="D1440" s="272"/>
      <c r="F1440" s="273"/>
      <c r="G1440" s="275"/>
      <c r="H1440" s="275"/>
    </row>
    <row r="1441" spans="1:8">
      <c r="A1441" s="270"/>
      <c r="B1441" s="271"/>
      <c r="C1441" s="270"/>
      <c r="D1441" s="272"/>
      <c r="F1441" s="273"/>
      <c r="G1441" s="275"/>
      <c r="H1441" s="275"/>
    </row>
    <row r="1442" spans="1:8">
      <c r="A1442" s="270"/>
      <c r="B1442" s="271"/>
      <c r="C1442" s="270"/>
      <c r="D1442" s="272"/>
      <c r="F1442" s="273"/>
      <c r="G1442" s="275"/>
      <c r="H1442" s="275"/>
    </row>
    <row r="1443" spans="1:8">
      <c r="A1443" s="270"/>
      <c r="B1443" s="271"/>
      <c r="C1443" s="270"/>
      <c r="D1443" s="272"/>
      <c r="F1443" s="273"/>
      <c r="G1443" s="275"/>
      <c r="H1443" s="275"/>
    </row>
    <row r="1444" spans="1:8">
      <c r="A1444" s="270"/>
      <c r="B1444" s="271"/>
      <c r="C1444" s="270"/>
      <c r="D1444" s="272"/>
      <c r="F1444" s="273"/>
      <c r="G1444" s="275"/>
      <c r="H1444" s="275"/>
    </row>
    <row r="1445" spans="1:8">
      <c r="A1445" s="270"/>
      <c r="B1445" s="271"/>
      <c r="C1445" s="270"/>
      <c r="D1445" s="272"/>
      <c r="F1445" s="273"/>
      <c r="G1445" s="275"/>
      <c r="H1445" s="275"/>
    </row>
    <row r="1446" spans="1:8">
      <c r="A1446" s="270"/>
      <c r="B1446" s="271"/>
      <c r="C1446" s="270"/>
      <c r="D1446" s="272"/>
      <c r="F1446" s="273"/>
      <c r="G1446" s="275"/>
      <c r="H1446" s="275"/>
    </row>
    <row r="1447" spans="1:8">
      <c r="A1447" s="270"/>
      <c r="B1447" s="271"/>
      <c r="C1447" s="270"/>
      <c r="D1447" s="272"/>
      <c r="F1447" s="273"/>
      <c r="G1447" s="275"/>
      <c r="H1447" s="275"/>
    </row>
    <row r="1448" spans="1:8">
      <c r="A1448" s="270"/>
      <c r="B1448" s="271"/>
      <c r="C1448" s="270"/>
      <c r="D1448" s="272"/>
      <c r="F1448" s="273"/>
      <c r="G1448" s="275"/>
      <c r="H1448" s="275"/>
    </row>
    <row r="1449" spans="1:8">
      <c r="A1449" s="270"/>
      <c r="B1449" s="271"/>
      <c r="C1449" s="270"/>
      <c r="D1449" s="272"/>
      <c r="F1449" s="273"/>
      <c r="G1449" s="275"/>
      <c r="H1449" s="275"/>
    </row>
    <row r="1450" spans="1:8">
      <c r="A1450" s="270"/>
      <c r="B1450" s="271"/>
      <c r="C1450" s="270"/>
      <c r="D1450" s="272"/>
      <c r="F1450" s="273"/>
      <c r="G1450" s="275"/>
      <c r="H1450" s="275"/>
    </row>
    <row r="1451" spans="1:8">
      <c r="A1451" s="270"/>
      <c r="B1451" s="271"/>
      <c r="C1451" s="270"/>
      <c r="D1451" s="272"/>
      <c r="F1451" s="273"/>
      <c r="G1451" s="275"/>
      <c r="H1451" s="275"/>
    </row>
    <row r="1452" spans="1:8">
      <c r="A1452" s="270"/>
      <c r="B1452" s="271"/>
      <c r="C1452" s="270"/>
      <c r="D1452" s="272"/>
      <c r="F1452" s="273"/>
      <c r="G1452" s="275"/>
      <c r="H1452" s="275"/>
    </row>
    <row r="1453" spans="1:8">
      <c r="A1453" s="270"/>
      <c r="B1453" s="271"/>
      <c r="C1453" s="270"/>
      <c r="D1453" s="272"/>
      <c r="F1453" s="273"/>
      <c r="G1453" s="275"/>
      <c r="H1453" s="275"/>
    </row>
    <row r="1454" spans="1:8">
      <c r="A1454" s="270"/>
      <c r="B1454" s="271"/>
      <c r="C1454" s="270"/>
      <c r="D1454" s="272"/>
      <c r="F1454" s="273"/>
      <c r="G1454" s="275"/>
      <c r="H1454" s="275"/>
    </row>
    <row r="1455" spans="1:8">
      <c r="A1455" s="270"/>
      <c r="B1455" s="271"/>
      <c r="C1455" s="270"/>
      <c r="D1455" s="272"/>
      <c r="F1455" s="273"/>
      <c r="G1455" s="275"/>
      <c r="H1455" s="275"/>
    </row>
    <row r="1456" spans="1:8">
      <c r="A1456" s="270"/>
      <c r="B1456" s="271"/>
      <c r="C1456" s="270"/>
      <c r="D1456" s="272"/>
      <c r="F1456" s="273"/>
      <c r="G1456" s="275"/>
      <c r="H1456" s="275"/>
    </row>
    <row r="1457" spans="1:8">
      <c r="A1457" s="270"/>
      <c r="B1457" s="271"/>
      <c r="C1457" s="270"/>
      <c r="D1457" s="272"/>
      <c r="F1457" s="273"/>
      <c r="G1457" s="275"/>
      <c r="H1457" s="275"/>
    </row>
    <row r="1458" spans="1:8">
      <c r="A1458" s="270"/>
      <c r="B1458" s="271"/>
      <c r="C1458" s="270"/>
      <c r="D1458" s="272"/>
      <c r="F1458" s="273"/>
      <c r="G1458" s="275"/>
      <c r="H1458" s="275"/>
    </row>
    <row r="1459" spans="1:8">
      <c r="A1459" s="270"/>
      <c r="B1459" s="271"/>
      <c r="C1459" s="270"/>
      <c r="D1459" s="272"/>
      <c r="F1459" s="273"/>
      <c r="G1459" s="275"/>
      <c r="H1459" s="275"/>
    </row>
    <row r="1460" spans="1:8">
      <c r="A1460" s="270"/>
      <c r="B1460" s="271"/>
      <c r="C1460" s="270"/>
      <c r="D1460" s="272"/>
      <c r="F1460" s="273"/>
      <c r="G1460" s="275"/>
      <c r="H1460" s="275"/>
    </row>
    <row r="1461" spans="1:8">
      <c r="A1461" s="270"/>
      <c r="B1461" s="271"/>
      <c r="C1461" s="270"/>
      <c r="D1461" s="272"/>
      <c r="F1461" s="273"/>
      <c r="G1461" s="275"/>
      <c r="H1461" s="275"/>
    </row>
    <row r="1462" spans="1:8">
      <c r="A1462" s="270"/>
      <c r="B1462" s="271"/>
      <c r="C1462" s="270"/>
      <c r="D1462" s="272"/>
      <c r="F1462" s="273"/>
      <c r="G1462" s="275"/>
      <c r="H1462" s="275"/>
    </row>
    <row r="1463" spans="1:8">
      <c r="A1463" s="270"/>
      <c r="B1463" s="271"/>
      <c r="C1463" s="270"/>
      <c r="D1463" s="272"/>
      <c r="F1463" s="273"/>
      <c r="G1463" s="275"/>
      <c r="H1463" s="275"/>
    </row>
    <row r="1464" spans="1:8">
      <c r="A1464" s="270"/>
      <c r="B1464" s="271"/>
      <c r="C1464" s="270"/>
      <c r="D1464" s="272"/>
      <c r="F1464" s="273"/>
      <c r="G1464" s="275"/>
      <c r="H1464" s="275"/>
    </row>
    <row r="1465" spans="1:8">
      <c r="A1465" s="270"/>
      <c r="B1465" s="271"/>
      <c r="C1465" s="270"/>
      <c r="D1465" s="272"/>
      <c r="F1465" s="273"/>
      <c r="G1465" s="275"/>
      <c r="H1465" s="275"/>
    </row>
    <row r="1466" spans="1:8">
      <c r="A1466" s="270"/>
      <c r="B1466" s="271"/>
      <c r="C1466" s="270"/>
      <c r="D1466" s="272"/>
      <c r="F1466" s="273"/>
      <c r="G1466" s="275"/>
      <c r="H1466" s="275"/>
    </row>
    <row r="1467" spans="1:8">
      <c r="A1467" s="270"/>
      <c r="B1467" s="271"/>
      <c r="C1467" s="270"/>
      <c r="D1467" s="272"/>
      <c r="F1467" s="273"/>
      <c r="G1467" s="275"/>
      <c r="H1467" s="275"/>
    </row>
    <row r="1468" spans="1:8">
      <c r="A1468" s="270"/>
      <c r="B1468" s="271"/>
      <c r="C1468" s="270"/>
      <c r="D1468" s="272"/>
      <c r="F1468" s="273"/>
      <c r="G1468" s="275"/>
      <c r="H1468" s="275"/>
    </row>
    <row r="1469" spans="1:8">
      <c r="A1469" s="270"/>
      <c r="B1469" s="271"/>
      <c r="C1469" s="270"/>
      <c r="D1469" s="272"/>
      <c r="F1469" s="273"/>
      <c r="G1469" s="275"/>
      <c r="H1469" s="275"/>
    </row>
    <row r="1470" spans="1:8">
      <c r="A1470" s="270"/>
      <c r="B1470" s="271"/>
      <c r="C1470" s="270"/>
      <c r="D1470" s="272"/>
      <c r="F1470" s="273"/>
      <c r="G1470" s="275"/>
      <c r="H1470" s="275"/>
    </row>
    <row r="1471" spans="1:8">
      <c r="A1471" s="270"/>
      <c r="B1471" s="271"/>
      <c r="C1471" s="270"/>
      <c r="D1471" s="272"/>
      <c r="F1471" s="273"/>
      <c r="G1471" s="275"/>
      <c r="H1471" s="275"/>
    </row>
    <row r="1472" spans="1:8">
      <c r="A1472" s="270"/>
      <c r="B1472" s="271"/>
      <c r="C1472" s="270"/>
      <c r="D1472" s="272"/>
      <c r="F1472" s="273"/>
      <c r="G1472" s="275"/>
      <c r="H1472" s="275"/>
    </row>
    <row r="1473" spans="1:8">
      <c r="A1473" s="270"/>
      <c r="B1473" s="271"/>
      <c r="C1473" s="270"/>
      <c r="D1473" s="272"/>
      <c r="F1473" s="273"/>
      <c r="G1473" s="275"/>
      <c r="H1473" s="275"/>
    </row>
    <row r="1474" spans="1:8">
      <c r="A1474" s="270"/>
      <c r="B1474" s="271"/>
      <c r="C1474" s="270"/>
      <c r="D1474" s="272"/>
      <c r="F1474" s="273"/>
      <c r="G1474" s="275"/>
      <c r="H1474" s="275"/>
    </row>
    <row r="1475" spans="1:8">
      <c r="A1475" s="270"/>
      <c r="B1475" s="271"/>
      <c r="C1475" s="270"/>
      <c r="D1475" s="272"/>
      <c r="F1475" s="273"/>
      <c r="G1475" s="275"/>
      <c r="H1475" s="275"/>
    </row>
    <row r="1476" spans="1:8">
      <c r="A1476" s="270"/>
      <c r="B1476" s="271"/>
      <c r="C1476" s="270"/>
      <c r="D1476" s="272"/>
      <c r="F1476" s="273"/>
      <c r="G1476" s="275"/>
      <c r="H1476" s="275"/>
    </row>
    <row r="1477" spans="1:8">
      <c r="A1477" s="270"/>
      <c r="B1477" s="271"/>
      <c r="C1477" s="270"/>
      <c r="D1477" s="272"/>
      <c r="F1477" s="273"/>
      <c r="G1477" s="275"/>
      <c r="H1477" s="275"/>
    </row>
    <row r="1478" spans="1:8">
      <c r="A1478" s="270"/>
      <c r="B1478" s="271"/>
      <c r="C1478" s="270"/>
      <c r="D1478" s="272"/>
      <c r="F1478" s="273"/>
      <c r="G1478" s="275"/>
      <c r="H1478" s="275"/>
    </row>
    <row r="1479" spans="1:8">
      <c r="A1479" s="270"/>
      <c r="B1479" s="271"/>
      <c r="C1479" s="270"/>
      <c r="D1479" s="272"/>
      <c r="F1479" s="273"/>
      <c r="G1479" s="275"/>
      <c r="H1479" s="275"/>
    </row>
    <row r="1480" spans="1:8">
      <c r="A1480" s="270"/>
      <c r="B1480" s="271"/>
      <c r="C1480" s="270"/>
      <c r="D1480" s="272"/>
      <c r="F1480" s="273"/>
      <c r="G1480" s="275"/>
      <c r="H1480" s="275"/>
    </row>
    <row r="1481" spans="1:8">
      <c r="A1481" s="270"/>
      <c r="B1481" s="271"/>
      <c r="C1481" s="270"/>
      <c r="D1481" s="272"/>
      <c r="F1481" s="273"/>
      <c r="G1481" s="275"/>
      <c r="H1481" s="275"/>
    </row>
    <row r="1482" spans="1:8">
      <c r="A1482" s="270"/>
      <c r="B1482" s="271"/>
      <c r="C1482" s="270"/>
      <c r="D1482" s="272"/>
      <c r="F1482" s="273"/>
      <c r="G1482" s="275"/>
      <c r="H1482" s="275"/>
    </row>
    <row r="1483" spans="1:8">
      <c r="A1483" s="270"/>
      <c r="B1483" s="271"/>
      <c r="C1483" s="270"/>
      <c r="D1483" s="272"/>
      <c r="F1483" s="273"/>
      <c r="G1483" s="275"/>
      <c r="H1483" s="275"/>
    </row>
    <row r="1484" spans="1:8">
      <c r="A1484" s="270"/>
      <c r="B1484" s="271"/>
      <c r="C1484" s="270"/>
      <c r="D1484" s="272"/>
      <c r="F1484" s="273"/>
      <c r="G1484" s="275"/>
      <c r="H1484" s="275"/>
    </row>
    <row r="1485" spans="1:8">
      <c r="A1485" s="270"/>
      <c r="B1485" s="271"/>
      <c r="C1485" s="270"/>
      <c r="D1485" s="272"/>
      <c r="F1485" s="273"/>
      <c r="G1485" s="275"/>
      <c r="H1485" s="275"/>
    </row>
    <row r="1486" spans="1:8">
      <c r="A1486" s="270"/>
      <c r="B1486" s="271"/>
      <c r="C1486" s="270"/>
      <c r="D1486" s="272"/>
      <c r="F1486" s="273"/>
      <c r="G1486" s="275"/>
      <c r="H1486" s="275"/>
    </row>
    <row r="1487" spans="1:8">
      <c r="A1487" s="270"/>
      <c r="B1487" s="271"/>
      <c r="C1487" s="270"/>
      <c r="D1487" s="272"/>
      <c r="F1487" s="273"/>
      <c r="G1487" s="275"/>
      <c r="H1487" s="275"/>
    </row>
    <row r="1488" spans="1:8">
      <c r="A1488" s="270"/>
      <c r="B1488" s="271"/>
      <c r="C1488" s="270"/>
      <c r="D1488" s="272"/>
      <c r="F1488" s="273"/>
      <c r="G1488" s="275"/>
      <c r="H1488" s="275"/>
    </row>
    <row r="1489" spans="1:8">
      <c r="A1489" s="270"/>
      <c r="B1489" s="271"/>
      <c r="C1489" s="270"/>
      <c r="D1489" s="272"/>
      <c r="F1489" s="273"/>
      <c r="G1489" s="275"/>
      <c r="H1489" s="275"/>
    </row>
    <row r="1490" spans="1:8">
      <c r="A1490" s="270"/>
      <c r="B1490" s="271"/>
      <c r="C1490" s="270"/>
      <c r="D1490" s="272"/>
      <c r="F1490" s="273"/>
      <c r="G1490" s="275"/>
      <c r="H1490" s="275"/>
    </row>
    <row r="1491" spans="1:8">
      <c r="A1491" s="270"/>
      <c r="B1491" s="271"/>
      <c r="C1491" s="270"/>
      <c r="D1491" s="272"/>
      <c r="F1491" s="273"/>
      <c r="G1491" s="275"/>
      <c r="H1491" s="275"/>
    </row>
    <row r="1492" spans="1:8">
      <c r="A1492" s="270"/>
      <c r="B1492" s="271"/>
      <c r="C1492" s="270"/>
      <c r="D1492" s="272"/>
      <c r="F1492" s="273"/>
      <c r="G1492" s="275"/>
      <c r="H1492" s="275"/>
    </row>
    <row r="1493" spans="1:8">
      <c r="A1493" s="270"/>
      <c r="B1493" s="271"/>
      <c r="C1493" s="270"/>
      <c r="D1493" s="272"/>
      <c r="F1493" s="273"/>
      <c r="G1493" s="275"/>
      <c r="H1493" s="275"/>
    </row>
    <row r="1494" spans="1:8">
      <c r="A1494" s="270"/>
      <c r="B1494" s="271"/>
      <c r="C1494" s="270"/>
      <c r="D1494" s="272"/>
      <c r="F1494" s="273"/>
      <c r="G1494" s="275"/>
      <c r="H1494" s="275"/>
    </row>
    <row r="1495" spans="1:8">
      <c r="A1495" s="270"/>
      <c r="B1495" s="271"/>
      <c r="C1495" s="270"/>
      <c r="D1495" s="272"/>
      <c r="F1495" s="273"/>
      <c r="G1495" s="275"/>
      <c r="H1495" s="275"/>
    </row>
    <row r="1496" spans="1:8">
      <c r="A1496" s="270"/>
      <c r="B1496" s="271"/>
      <c r="C1496" s="270"/>
      <c r="D1496" s="272"/>
      <c r="F1496" s="273"/>
      <c r="G1496" s="275"/>
      <c r="H1496" s="275"/>
    </row>
    <row r="1497" spans="1:8">
      <c r="A1497" s="270"/>
      <c r="B1497" s="271"/>
      <c r="C1497" s="270"/>
      <c r="D1497" s="272"/>
      <c r="F1497" s="273"/>
      <c r="G1497" s="275"/>
      <c r="H1497" s="275"/>
    </row>
    <row r="1498" spans="1:8">
      <c r="A1498" s="270"/>
      <c r="B1498" s="271"/>
      <c r="C1498" s="270"/>
      <c r="D1498" s="272"/>
      <c r="F1498" s="273"/>
      <c r="G1498" s="275"/>
      <c r="H1498" s="275"/>
    </row>
    <row r="1499" spans="1:8">
      <c r="A1499" s="270"/>
      <c r="B1499" s="271"/>
      <c r="C1499" s="270"/>
      <c r="D1499" s="272"/>
      <c r="F1499" s="273"/>
      <c r="G1499" s="275"/>
      <c r="H1499" s="275"/>
    </row>
    <row r="1500" spans="1:8">
      <c r="A1500" s="270"/>
      <c r="B1500" s="271"/>
      <c r="C1500" s="270"/>
      <c r="D1500" s="272"/>
      <c r="F1500" s="273"/>
      <c r="G1500" s="275"/>
      <c r="H1500" s="275"/>
    </row>
    <row r="1501" spans="1:8">
      <c r="A1501" s="270"/>
      <c r="B1501" s="271"/>
      <c r="C1501" s="270"/>
      <c r="D1501" s="272"/>
      <c r="F1501" s="273"/>
      <c r="G1501" s="275"/>
      <c r="H1501" s="275"/>
    </row>
    <row r="1502" spans="1:8">
      <c r="A1502" s="270"/>
      <c r="B1502" s="271"/>
      <c r="C1502" s="270"/>
      <c r="D1502" s="272"/>
      <c r="F1502" s="273"/>
      <c r="G1502" s="275"/>
      <c r="H1502" s="275"/>
    </row>
    <row r="1503" spans="1:8">
      <c r="A1503" s="270"/>
      <c r="B1503" s="271"/>
      <c r="C1503" s="270"/>
      <c r="D1503" s="272"/>
      <c r="F1503" s="273"/>
      <c r="G1503" s="275"/>
      <c r="H1503" s="275"/>
    </row>
    <row r="1504" spans="1:8">
      <c r="A1504" s="270"/>
      <c r="B1504" s="271"/>
      <c r="C1504" s="270"/>
      <c r="D1504" s="272"/>
      <c r="F1504" s="273"/>
      <c r="G1504" s="275"/>
      <c r="H1504" s="275"/>
    </row>
    <row r="1505" spans="1:8">
      <c r="A1505" s="270"/>
      <c r="B1505" s="271"/>
      <c r="C1505" s="270"/>
      <c r="D1505" s="272"/>
      <c r="F1505" s="273"/>
      <c r="G1505" s="275"/>
      <c r="H1505" s="275"/>
    </row>
    <row r="1506" spans="1:8">
      <c r="A1506" s="270"/>
      <c r="B1506" s="271"/>
      <c r="C1506" s="270"/>
      <c r="D1506" s="272"/>
      <c r="F1506" s="273"/>
      <c r="G1506" s="275"/>
      <c r="H1506" s="275"/>
    </row>
    <row r="1507" spans="1:8">
      <c r="A1507" s="270"/>
      <c r="B1507" s="271"/>
      <c r="C1507" s="270"/>
      <c r="D1507" s="272"/>
      <c r="F1507" s="273"/>
      <c r="G1507" s="275"/>
      <c r="H1507" s="275"/>
    </row>
    <row r="1508" spans="1:8">
      <c r="A1508" s="270"/>
      <c r="B1508" s="271"/>
      <c r="C1508" s="270"/>
      <c r="D1508" s="272"/>
      <c r="F1508" s="273"/>
      <c r="G1508" s="275"/>
      <c r="H1508" s="275"/>
    </row>
    <row r="1509" spans="1:8">
      <c r="A1509" s="270"/>
      <c r="B1509" s="271"/>
      <c r="C1509" s="270"/>
      <c r="D1509" s="272"/>
      <c r="F1509" s="273"/>
      <c r="G1509" s="275"/>
      <c r="H1509" s="275"/>
    </row>
    <row r="1510" spans="1:8">
      <c r="A1510" s="270"/>
      <c r="B1510" s="271"/>
      <c r="C1510" s="270"/>
      <c r="D1510" s="272"/>
      <c r="F1510" s="273"/>
      <c r="G1510" s="275"/>
      <c r="H1510" s="275"/>
    </row>
    <row r="1511" spans="1:8">
      <c r="A1511" s="270"/>
      <c r="B1511" s="271"/>
      <c r="C1511" s="270"/>
      <c r="D1511" s="272"/>
      <c r="F1511" s="273"/>
      <c r="G1511" s="275"/>
      <c r="H1511" s="275"/>
    </row>
    <row r="1512" spans="1:8">
      <c r="A1512" s="270"/>
      <c r="B1512" s="271"/>
      <c r="C1512" s="270"/>
      <c r="D1512" s="272"/>
      <c r="F1512" s="273"/>
      <c r="G1512" s="275"/>
      <c r="H1512" s="275"/>
    </row>
    <row r="1513" spans="1:8">
      <c r="A1513" s="270"/>
      <c r="B1513" s="271"/>
      <c r="C1513" s="270"/>
      <c r="D1513" s="272"/>
      <c r="F1513" s="273"/>
      <c r="G1513" s="275"/>
      <c r="H1513" s="275"/>
    </row>
    <row r="1514" spans="1:8">
      <c r="A1514" s="270"/>
      <c r="B1514" s="271"/>
      <c r="C1514" s="270"/>
      <c r="D1514" s="272"/>
      <c r="F1514" s="273"/>
      <c r="G1514" s="275"/>
      <c r="H1514" s="275"/>
    </row>
    <row r="1515" spans="1:8">
      <c r="A1515" s="270"/>
      <c r="B1515" s="271"/>
      <c r="C1515" s="270"/>
      <c r="D1515" s="272"/>
      <c r="F1515" s="273"/>
      <c r="G1515" s="275"/>
      <c r="H1515" s="275"/>
    </row>
    <row r="1516" spans="1:8">
      <c r="A1516" s="270"/>
      <c r="B1516" s="271"/>
      <c r="C1516" s="270"/>
      <c r="D1516" s="272"/>
      <c r="F1516" s="273"/>
      <c r="G1516" s="275"/>
      <c r="H1516" s="275"/>
    </row>
    <row r="1517" spans="1:8">
      <c r="A1517" s="270"/>
      <c r="B1517" s="271"/>
      <c r="C1517" s="270"/>
      <c r="D1517" s="272"/>
      <c r="F1517" s="273"/>
      <c r="G1517" s="275"/>
      <c r="H1517" s="275"/>
    </row>
    <row r="1518" spans="1:8">
      <c r="A1518" s="270"/>
      <c r="B1518" s="271"/>
      <c r="C1518" s="270"/>
      <c r="D1518" s="272"/>
      <c r="F1518" s="273"/>
      <c r="G1518" s="275"/>
      <c r="H1518" s="275"/>
    </row>
    <row r="1519" spans="1:8">
      <c r="A1519" s="270"/>
      <c r="B1519" s="271"/>
      <c r="C1519" s="270"/>
      <c r="D1519" s="272"/>
      <c r="F1519" s="273"/>
      <c r="G1519" s="275"/>
      <c r="H1519" s="275"/>
    </row>
    <row r="1520" spans="1:8">
      <c r="A1520" s="270"/>
      <c r="B1520" s="271"/>
      <c r="C1520" s="270"/>
      <c r="D1520" s="272"/>
      <c r="F1520" s="273"/>
      <c r="G1520" s="275"/>
      <c r="H1520" s="275"/>
    </row>
    <row r="1521" spans="1:8">
      <c r="A1521" s="270"/>
      <c r="B1521" s="271"/>
      <c r="C1521" s="270"/>
      <c r="D1521" s="272"/>
      <c r="F1521" s="273"/>
      <c r="G1521" s="275"/>
      <c r="H1521" s="275"/>
    </row>
    <row r="1522" spans="1:8">
      <c r="A1522" s="270"/>
      <c r="B1522" s="271"/>
      <c r="C1522" s="270"/>
      <c r="D1522" s="272"/>
      <c r="F1522" s="273"/>
      <c r="G1522" s="275"/>
      <c r="H1522" s="275"/>
    </row>
    <row r="1523" spans="1:8">
      <c r="A1523" s="270"/>
      <c r="B1523" s="271"/>
      <c r="C1523" s="270"/>
      <c r="D1523" s="272"/>
      <c r="F1523" s="273"/>
      <c r="G1523" s="275"/>
      <c r="H1523" s="275"/>
    </row>
    <row r="1524" spans="1:8">
      <c r="A1524" s="270"/>
      <c r="B1524" s="271"/>
      <c r="C1524" s="270"/>
      <c r="D1524" s="272"/>
      <c r="F1524" s="273"/>
      <c r="G1524" s="275"/>
      <c r="H1524" s="275"/>
    </row>
    <row r="1525" spans="1:8">
      <c r="A1525" s="270"/>
      <c r="B1525" s="271"/>
      <c r="C1525" s="270"/>
      <c r="D1525" s="272"/>
      <c r="F1525" s="273"/>
      <c r="G1525" s="275"/>
      <c r="H1525" s="275"/>
    </row>
    <row r="1526" spans="1:8">
      <c r="A1526" s="270"/>
      <c r="B1526" s="271"/>
      <c r="C1526" s="270"/>
      <c r="D1526" s="272"/>
      <c r="F1526" s="273"/>
      <c r="G1526" s="275"/>
      <c r="H1526" s="275"/>
    </row>
    <row r="1527" spans="1:8">
      <c r="A1527" s="270"/>
      <c r="B1527" s="271"/>
      <c r="C1527" s="270"/>
      <c r="D1527" s="272"/>
      <c r="F1527" s="273"/>
      <c r="G1527" s="275"/>
      <c r="H1527" s="275"/>
    </row>
    <row r="1528" spans="1:8">
      <c r="A1528" s="270"/>
      <c r="B1528" s="271"/>
      <c r="C1528" s="270"/>
      <c r="D1528" s="272"/>
      <c r="F1528" s="273"/>
      <c r="G1528" s="275"/>
      <c r="H1528" s="275"/>
    </row>
    <row r="1529" spans="1:8">
      <c r="A1529" s="270"/>
      <c r="B1529" s="271"/>
      <c r="C1529" s="270"/>
      <c r="D1529" s="272"/>
      <c r="F1529" s="273"/>
      <c r="G1529" s="275"/>
      <c r="H1529" s="275"/>
    </row>
    <row r="1530" spans="1:8">
      <c r="A1530" s="270"/>
      <c r="B1530" s="271"/>
      <c r="C1530" s="270"/>
      <c r="D1530" s="272"/>
      <c r="F1530" s="273"/>
      <c r="G1530" s="275"/>
      <c r="H1530" s="275"/>
    </row>
    <row r="1531" spans="1:8">
      <c r="A1531" s="270"/>
      <c r="B1531" s="271"/>
      <c r="C1531" s="270"/>
      <c r="D1531" s="272"/>
      <c r="F1531" s="273"/>
      <c r="G1531" s="275"/>
      <c r="H1531" s="275"/>
    </row>
    <row r="1532" spans="1:8">
      <c r="A1532" s="270"/>
      <c r="B1532" s="271"/>
      <c r="C1532" s="270"/>
      <c r="D1532" s="272"/>
      <c r="F1532" s="273"/>
      <c r="G1532" s="275"/>
      <c r="H1532" s="275"/>
    </row>
    <row r="1533" spans="1:8">
      <c r="A1533" s="270"/>
      <c r="B1533" s="271"/>
      <c r="C1533" s="270"/>
      <c r="D1533" s="272"/>
      <c r="F1533" s="273"/>
      <c r="G1533" s="275"/>
      <c r="H1533" s="275"/>
    </row>
    <row r="1534" spans="1:8">
      <c r="A1534" s="270"/>
      <c r="B1534" s="271"/>
      <c r="C1534" s="270"/>
      <c r="D1534" s="272"/>
      <c r="F1534" s="273"/>
      <c r="G1534" s="275"/>
      <c r="H1534" s="275"/>
    </row>
    <row r="1535" spans="1:8">
      <c r="A1535" s="270"/>
      <c r="B1535" s="271"/>
      <c r="C1535" s="270"/>
      <c r="D1535" s="272"/>
      <c r="F1535" s="273"/>
      <c r="G1535" s="275"/>
      <c r="H1535" s="275"/>
    </row>
    <row r="1536" spans="1:8">
      <c r="A1536" s="270"/>
      <c r="B1536" s="271"/>
      <c r="C1536" s="270"/>
      <c r="D1536" s="272"/>
      <c r="F1536" s="273"/>
      <c r="G1536" s="275"/>
      <c r="H1536" s="275"/>
    </row>
    <row r="1537" spans="1:8">
      <c r="A1537" s="270"/>
      <c r="B1537" s="271"/>
      <c r="C1537" s="270"/>
      <c r="D1537" s="272"/>
      <c r="F1537" s="273"/>
      <c r="G1537" s="275"/>
      <c r="H1537" s="275"/>
    </row>
    <row r="1538" spans="1:8">
      <c r="A1538" s="270"/>
      <c r="B1538" s="271"/>
      <c r="C1538" s="270"/>
      <c r="D1538" s="272"/>
      <c r="F1538" s="273"/>
      <c r="G1538" s="275"/>
      <c r="H1538" s="275"/>
    </row>
    <row r="1539" spans="1:8">
      <c r="A1539" s="270"/>
      <c r="B1539" s="271"/>
      <c r="C1539" s="270"/>
      <c r="D1539" s="272"/>
      <c r="F1539" s="273"/>
      <c r="G1539" s="275"/>
      <c r="H1539" s="275"/>
    </row>
    <row r="1540" spans="1:8">
      <c r="A1540" s="270"/>
      <c r="B1540" s="271"/>
      <c r="C1540" s="270"/>
      <c r="D1540" s="272"/>
      <c r="F1540" s="273"/>
      <c r="G1540" s="275"/>
      <c r="H1540" s="275"/>
    </row>
    <row r="1541" spans="1:8">
      <c r="A1541" s="270"/>
      <c r="B1541" s="271"/>
      <c r="C1541" s="270"/>
      <c r="D1541" s="272"/>
      <c r="F1541" s="273"/>
      <c r="G1541" s="275"/>
      <c r="H1541" s="275"/>
    </row>
    <row r="1542" spans="1:8">
      <c r="A1542" s="270"/>
      <c r="B1542" s="271"/>
      <c r="C1542" s="270"/>
      <c r="D1542" s="272"/>
      <c r="F1542" s="273"/>
      <c r="G1542" s="275"/>
      <c r="H1542" s="275"/>
    </row>
    <row r="1543" spans="1:8">
      <c r="A1543" s="270"/>
      <c r="B1543" s="271"/>
      <c r="C1543" s="270"/>
      <c r="D1543" s="272"/>
      <c r="F1543" s="273"/>
      <c r="G1543" s="275"/>
      <c r="H1543" s="275"/>
    </row>
    <row r="1544" spans="1:8">
      <c r="A1544" s="270"/>
      <c r="B1544" s="271"/>
      <c r="C1544" s="270"/>
      <c r="D1544" s="272"/>
      <c r="F1544" s="273"/>
      <c r="G1544" s="275"/>
      <c r="H1544" s="275"/>
    </row>
    <row r="1545" spans="1:8">
      <c r="A1545" s="270"/>
      <c r="B1545" s="271"/>
      <c r="C1545" s="270"/>
      <c r="D1545" s="272"/>
      <c r="F1545" s="273"/>
      <c r="G1545" s="275"/>
      <c r="H1545" s="275"/>
    </row>
    <row r="1546" spans="1:8">
      <c r="A1546" s="270"/>
      <c r="B1546" s="271"/>
      <c r="C1546" s="270"/>
      <c r="D1546" s="272"/>
      <c r="F1546" s="273"/>
      <c r="G1546" s="275"/>
      <c r="H1546" s="275"/>
    </row>
    <row r="1547" spans="1:8">
      <c r="A1547" s="270"/>
      <c r="B1547" s="271"/>
      <c r="C1547" s="270"/>
      <c r="D1547" s="272"/>
      <c r="F1547" s="273"/>
      <c r="G1547" s="275"/>
      <c r="H1547" s="275"/>
    </row>
    <row r="1548" spans="1:8">
      <c r="A1548" s="270"/>
      <c r="B1548" s="271"/>
      <c r="C1548" s="270"/>
      <c r="D1548" s="272"/>
      <c r="F1548" s="273"/>
      <c r="G1548" s="275"/>
      <c r="H1548" s="275"/>
    </row>
    <row r="1549" spans="1:8">
      <c r="A1549" s="270"/>
      <c r="B1549" s="271"/>
      <c r="C1549" s="270"/>
      <c r="D1549" s="272"/>
      <c r="F1549" s="273"/>
      <c r="G1549" s="275"/>
      <c r="H1549" s="275"/>
    </row>
    <row r="1550" spans="1:8">
      <c r="A1550" s="270"/>
      <c r="B1550" s="271"/>
      <c r="C1550" s="270"/>
      <c r="D1550" s="272"/>
      <c r="F1550" s="273"/>
      <c r="G1550" s="275"/>
      <c r="H1550" s="275"/>
    </row>
    <row r="1551" spans="1:8">
      <c r="A1551" s="270"/>
      <c r="B1551" s="271"/>
      <c r="C1551" s="270"/>
      <c r="D1551" s="272"/>
      <c r="F1551" s="273"/>
      <c r="G1551" s="275"/>
      <c r="H1551" s="275"/>
    </row>
    <row r="1552" spans="1:8">
      <c r="A1552" s="270"/>
      <c r="B1552" s="271"/>
      <c r="C1552" s="270"/>
      <c r="D1552" s="272"/>
      <c r="F1552" s="273"/>
      <c r="G1552" s="275"/>
      <c r="H1552" s="275"/>
    </row>
    <row r="1553" spans="1:8">
      <c r="A1553" s="270"/>
      <c r="B1553" s="271"/>
      <c r="C1553" s="270"/>
      <c r="D1553" s="272"/>
      <c r="F1553" s="273"/>
      <c r="G1553" s="275"/>
      <c r="H1553" s="275"/>
    </row>
    <row r="1554" spans="1:8">
      <c r="A1554" s="270"/>
      <c r="B1554" s="271"/>
      <c r="C1554" s="270"/>
      <c r="D1554" s="272"/>
      <c r="F1554" s="273"/>
      <c r="G1554" s="275"/>
      <c r="H1554" s="275"/>
    </row>
    <row r="1555" spans="1:8">
      <c r="A1555" s="270"/>
      <c r="B1555" s="271"/>
      <c r="C1555" s="270"/>
      <c r="D1555" s="272"/>
      <c r="F1555" s="273"/>
      <c r="G1555" s="275"/>
      <c r="H1555" s="275"/>
    </row>
    <row r="1556" spans="1:8">
      <c r="A1556" s="270"/>
      <c r="B1556" s="271"/>
      <c r="C1556" s="270"/>
      <c r="D1556" s="272"/>
      <c r="F1556" s="273"/>
      <c r="G1556" s="275"/>
      <c r="H1556" s="275"/>
    </row>
    <row r="1557" spans="1:8">
      <c r="A1557" s="270"/>
      <c r="B1557" s="271"/>
      <c r="C1557" s="270"/>
      <c r="D1557" s="272"/>
      <c r="F1557" s="273"/>
      <c r="G1557" s="275"/>
      <c r="H1557" s="275"/>
    </row>
    <row r="1558" spans="1:8">
      <c r="A1558" s="270"/>
      <c r="B1558" s="271"/>
      <c r="C1558" s="270"/>
      <c r="D1558" s="272"/>
      <c r="F1558" s="273"/>
      <c r="G1558" s="275"/>
      <c r="H1558" s="275"/>
    </row>
    <row r="1559" spans="1:8">
      <c r="A1559" s="270"/>
      <c r="B1559" s="271"/>
      <c r="C1559" s="270"/>
      <c r="D1559" s="272"/>
      <c r="F1559" s="273"/>
      <c r="G1559" s="275"/>
      <c r="H1559" s="275"/>
    </row>
    <row r="1560" spans="1:8">
      <c r="A1560" s="270"/>
      <c r="B1560" s="271"/>
      <c r="C1560" s="270"/>
      <c r="D1560" s="272"/>
      <c r="F1560" s="273"/>
      <c r="G1560" s="275"/>
      <c r="H1560" s="275"/>
    </row>
    <row r="1561" spans="1:8">
      <c r="A1561" s="270"/>
      <c r="B1561" s="271"/>
      <c r="C1561" s="270"/>
      <c r="D1561" s="272"/>
      <c r="F1561" s="273"/>
      <c r="G1561" s="275"/>
      <c r="H1561" s="275"/>
    </row>
    <row r="1562" spans="1:8">
      <c r="A1562" s="270"/>
      <c r="B1562" s="271"/>
      <c r="C1562" s="270"/>
      <c r="D1562" s="272"/>
      <c r="F1562" s="273"/>
      <c r="G1562" s="275"/>
      <c r="H1562" s="275"/>
    </row>
    <row r="1563" spans="1:8">
      <c r="A1563" s="270"/>
      <c r="B1563" s="271"/>
      <c r="C1563" s="270"/>
      <c r="D1563" s="272"/>
      <c r="F1563" s="273"/>
      <c r="G1563" s="275"/>
      <c r="H1563" s="275"/>
    </row>
    <row r="1564" spans="1:8">
      <c r="A1564" s="270"/>
      <c r="B1564" s="271"/>
      <c r="C1564" s="270"/>
      <c r="D1564" s="272"/>
      <c r="F1564" s="273"/>
      <c r="G1564" s="275"/>
      <c r="H1564" s="275"/>
    </row>
    <row r="1565" spans="1:8">
      <c r="A1565" s="270"/>
      <c r="B1565" s="271"/>
      <c r="C1565" s="270"/>
      <c r="D1565" s="272"/>
      <c r="F1565" s="273"/>
      <c r="G1565" s="275"/>
      <c r="H1565" s="275"/>
    </row>
    <row r="1566" spans="1:8">
      <c r="A1566" s="270"/>
      <c r="B1566" s="271"/>
      <c r="C1566" s="270"/>
      <c r="D1566" s="272"/>
      <c r="F1566" s="273"/>
      <c r="G1566" s="275"/>
      <c r="H1566" s="275"/>
    </row>
    <row r="1567" spans="1:8">
      <c r="A1567" s="270"/>
      <c r="B1567" s="271"/>
      <c r="C1567" s="270"/>
      <c r="D1567" s="272"/>
      <c r="F1567" s="273"/>
      <c r="G1567" s="275"/>
      <c r="H1567" s="275"/>
    </row>
    <row r="1568" spans="1:8">
      <c r="A1568" s="270"/>
      <c r="B1568" s="271"/>
      <c r="C1568" s="270"/>
      <c r="D1568" s="272"/>
      <c r="F1568" s="273"/>
      <c r="G1568" s="275"/>
      <c r="H1568" s="275"/>
    </row>
    <row r="1569" spans="1:8">
      <c r="A1569" s="270"/>
      <c r="B1569" s="271"/>
      <c r="C1569" s="270"/>
      <c r="D1569" s="272"/>
      <c r="F1569" s="273"/>
      <c r="G1569" s="275"/>
      <c r="H1569" s="275"/>
    </row>
    <row r="1570" spans="1:8">
      <c r="A1570" s="270"/>
      <c r="B1570" s="271"/>
      <c r="C1570" s="270"/>
      <c r="D1570" s="272"/>
      <c r="F1570" s="273"/>
      <c r="G1570" s="275"/>
      <c r="H1570" s="275"/>
    </row>
    <row r="1571" spans="1:8">
      <c r="A1571" s="270"/>
      <c r="B1571" s="271"/>
      <c r="C1571" s="270"/>
      <c r="D1571" s="272"/>
      <c r="F1571" s="273"/>
      <c r="G1571" s="275"/>
      <c r="H1571" s="275"/>
    </row>
    <row r="1572" spans="1:8">
      <c r="A1572" s="270"/>
      <c r="B1572" s="271"/>
      <c r="C1572" s="270"/>
      <c r="D1572" s="272"/>
      <c r="F1572" s="273"/>
      <c r="G1572" s="275"/>
      <c r="H1572" s="275"/>
    </row>
    <row r="1573" spans="1:8">
      <c r="A1573" s="270"/>
      <c r="B1573" s="271"/>
      <c r="C1573" s="270"/>
      <c r="D1573" s="272"/>
      <c r="F1573" s="273"/>
      <c r="G1573" s="275"/>
      <c r="H1573" s="275"/>
    </row>
    <row r="1574" spans="1:8">
      <c r="A1574" s="270"/>
      <c r="B1574" s="271"/>
      <c r="C1574" s="270"/>
      <c r="D1574" s="272"/>
      <c r="F1574" s="273"/>
      <c r="G1574" s="275"/>
      <c r="H1574" s="275"/>
    </row>
    <row r="1575" spans="1:8">
      <c r="A1575" s="270"/>
      <c r="B1575" s="271"/>
      <c r="C1575" s="270"/>
      <c r="D1575" s="272"/>
      <c r="F1575" s="273"/>
      <c r="G1575" s="275"/>
      <c r="H1575" s="275"/>
    </row>
    <row r="1576" spans="1:8">
      <c r="A1576" s="270"/>
      <c r="B1576" s="271"/>
      <c r="C1576" s="270"/>
      <c r="D1576" s="272"/>
      <c r="F1576" s="273"/>
      <c r="G1576" s="275"/>
      <c r="H1576" s="275"/>
    </row>
    <row r="1577" spans="1:8">
      <c r="A1577" s="270"/>
      <c r="B1577" s="271"/>
      <c r="C1577" s="270"/>
      <c r="D1577" s="272"/>
      <c r="F1577" s="273"/>
      <c r="G1577" s="275"/>
      <c r="H1577" s="275"/>
    </row>
    <row r="1578" spans="1:8">
      <c r="A1578" s="270"/>
      <c r="B1578" s="271"/>
      <c r="C1578" s="270"/>
      <c r="D1578" s="272"/>
      <c r="F1578" s="273"/>
      <c r="G1578" s="275"/>
      <c r="H1578" s="275"/>
    </row>
    <row r="1579" spans="1:8">
      <c r="A1579" s="270"/>
      <c r="B1579" s="271"/>
      <c r="C1579" s="270"/>
      <c r="D1579" s="272"/>
      <c r="F1579" s="273"/>
      <c r="G1579" s="275"/>
      <c r="H1579" s="275"/>
    </row>
    <row r="1580" spans="1:8">
      <c r="A1580" s="270"/>
      <c r="B1580" s="271"/>
      <c r="C1580" s="270"/>
      <c r="D1580" s="272"/>
      <c r="F1580" s="273"/>
      <c r="G1580" s="275"/>
      <c r="H1580" s="275"/>
    </row>
    <row r="1581" spans="1:8">
      <c r="A1581" s="270"/>
      <c r="B1581" s="271"/>
      <c r="C1581" s="270"/>
      <c r="D1581" s="272"/>
      <c r="F1581" s="273"/>
      <c r="G1581" s="275"/>
      <c r="H1581" s="275"/>
    </row>
    <row r="1582" spans="1:8">
      <c r="A1582" s="270"/>
      <c r="B1582" s="271"/>
      <c r="C1582" s="270"/>
      <c r="D1582" s="272"/>
      <c r="F1582" s="273"/>
      <c r="G1582" s="275"/>
      <c r="H1582" s="275"/>
    </row>
    <row r="1583" spans="1:8">
      <c r="A1583" s="270"/>
      <c r="B1583" s="271"/>
      <c r="C1583" s="270"/>
      <c r="D1583" s="272"/>
      <c r="F1583" s="273"/>
      <c r="G1583" s="275"/>
      <c r="H1583" s="275"/>
    </row>
    <row r="1584" spans="1:8">
      <c r="A1584" s="270"/>
      <c r="B1584" s="271"/>
      <c r="C1584" s="270"/>
      <c r="D1584" s="272"/>
      <c r="F1584" s="273"/>
      <c r="G1584" s="275"/>
      <c r="H1584" s="275"/>
    </row>
    <row r="1585" spans="1:8">
      <c r="A1585" s="270"/>
      <c r="B1585" s="271"/>
      <c r="C1585" s="270"/>
      <c r="D1585" s="272"/>
      <c r="F1585" s="273"/>
      <c r="G1585" s="275"/>
      <c r="H1585" s="275"/>
    </row>
    <row r="1586" spans="1:8">
      <c r="A1586" s="270"/>
      <c r="B1586" s="271"/>
      <c r="C1586" s="270"/>
      <c r="D1586" s="272"/>
      <c r="F1586" s="273"/>
      <c r="G1586" s="275"/>
      <c r="H1586" s="275"/>
    </row>
    <row r="1587" spans="1:8">
      <c r="A1587" s="270"/>
      <c r="B1587" s="271"/>
      <c r="C1587" s="270"/>
      <c r="D1587" s="272"/>
      <c r="F1587" s="273"/>
      <c r="G1587" s="275"/>
      <c r="H1587" s="275"/>
    </row>
    <row r="1588" spans="1:8">
      <c r="A1588" s="270"/>
      <c r="B1588" s="271"/>
      <c r="C1588" s="270"/>
      <c r="D1588" s="272"/>
      <c r="F1588" s="273"/>
      <c r="G1588" s="275"/>
      <c r="H1588" s="275"/>
    </row>
    <row r="1589" spans="1:8">
      <c r="A1589" s="270"/>
      <c r="B1589" s="271"/>
      <c r="C1589" s="270"/>
      <c r="D1589" s="272"/>
      <c r="F1589" s="273"/>
      <c r="G1589" s="275"/>
      <c r="H1589" s="275"/>
    </row>
    <row r="1590" spans="1:8">
      <c r="A1590" s="270"/>
      <c r="B1590" s="271"/>
      <c r="C1590" s="270"/>
      <c r="D1590" s="272"/>
      <c r="F1590" s="273"/>
      <c r="G1590" s="275"/>
      <c r="H1590" s="275"/>
    </row>
    <row r="1591" spans="1:8">
      <c r="A1591" s="270"/>
      <c r="B1591" s="271"/>
      <c r="C1591" s="270"/>
      <c r="D1591" s="272"/>
      <c r="F1591" s="273"/>
      <c r="G1591" s="275"/>
      <c r="H1591" s="275"/>
    </row>
    <row r="1592" spans="1:8">
      <c r="A1592" s="270"/>
      <c r="B1592" s="271"/>
      <c r="C1592" s="270"/>
      <c r="D1592" s="272"/>
      <c r="F1592" s="273"/>
      <c r="G1592" s="275"/>
      <c r="H1592" s="275"/>
    </row>
    <row r="1593" spans="1:8">
      <c r="A1593" s="270"/>
      <c r="B1593" s="271"/>
      <c r="C1593" s="270"/>
      <c r="D1593" s="272"/>
      <c r="F1593" s="273"/>
      <c r="G1593" s="275"/>
      <c r="H1593" s="275"/>
    </row>
    <row r="1594" spans="1:8">
      <c r="A1594" s="270"/>
      <c r="B1594" s="271"/>
      <c r="C1594" s="270"/>
      <c r="D1594" s="272"/>
      <c r="F1594" s="273"/>
      <c r="G1594" s="275"/>
      <c r="H1594" s="275"/>
    </row>
    <row r="1595" spans="1:8">
      <c r="A1595" s="270"/>
      <c r="B1595" s="271"/>
      <c r="C1595" s="270"/>
      <c r="D1595" s="272"/>
      <c r="F1595" s="273"/>
      <c r="G1595" s="275"/>
      <c r="H1595" s="275"/>
    </row>
    <row r="1596" spans="1:8">
      <c r="A1596" s="270"/>
      <c r="B1596" s="271"/>
      <c r="C1596" s="270"/>
      <c r="D1596" s="272"/>
      <c r="F1596" s="273"/>
      <c r="G1596" s="275"/>
      <c r="H1596" s="275"/>
    </row>
    <row r="1597" spans="1:8">
      <c r="A1597" s="270"/>
      <c r="B1597" s="271"/>
      <c r="C1597" s="270"/>
      <c r="D1597" s="272"/>
      <c r="F1597" s="273"/>
      <c r="G1597" s="275"/>
      <c r="H1597" s="275"/>
    </row>
    <row r="1598" spans="1:8">
      <c r="A1598" s="270"/>
      <c r="B1598" s="271"/>
      <c r="C1598" s="270"/>
      <c r="D1598" s="272"/>
      <c r="F1598" s="273"/>
      <c r="G1598" s="275"/>
      <c r="H1598" s="275"/>
    </row>
    <row r="1599" spans="1:8">
      <c r="A1599" s="270"/>
      <c r="B1599" s="271"/>
      <c r="C1599" s="270"/>
      <c r="D1599" s="272"/>
      <c r="F1599" s="273"/>
      <c r="G1599" s="275"/>
      <c r="H1599" s="275"/>
    </row>
    <row r="1600" spans="1:8">
      <c r="A1600" s="270"/>
      <c r="B1600" s="271"/>
      <c r="C1600" s="270"/>
      <c r="D1600" s="272"/>
      <c r="F1600" s="273"/>
      <c r="G1600" s="275"/>
      <c r="H1600" s="275"/>
    </row>
    <row r="1601" spans="1:8">
      <c r="A1601" s="270"/>
      <c r="B1601" s="271"/>
      <c r="C1601" s="270"/>
      <c r="D1601" s="272"/>
      <c r="F1601" s="273"/>
      <c r="G1601" s="275"/>
      <c r="H1601" s="275"/>
    </row>
    <row r="1602" spans="1:8">
      <c r="A1602" s="270"/>
      <c r="B1602" s="271"/>
      <c r="C1602" s="270"/>
      <c r="D1602" s="272"/>
      <c r="F1602" s="273"/>
      <c r="G1602" s="275"/>
      <c r="H1602" s="275"/>
    </row>
    <row r="1603" spans="1:8">
      <c r="A1603" s="270"/>
      <c r="B1603" s="271"/>
      <c r="C1603" s="270"/>
      <c r="D1603" s="272"/>
      <c r="F1603" s="273"/>
      <c r="G1603" s="275"/>
      <c r="H1603" s="275"/>
    </row>
    <row r="1604" spans="1:8">
      <c r="A1604" s="270"/>
      <c r="B1604" s="271"/>
      <c r="C1604" s="270"/>
      <c r="D1604" s="272"/>
      <c r="F1604" s="273"/>
      <c r="G1604" s="275"/>
      <c r="H1604" s="275"/>
    </row>
    <row r="1605" spans="1:8">
      <c r="A1605" s="270"/>
      <c r="B1605" s="271"/>
      <c r="C1605" s="270"/>
      <c r="D1605" s="272"/>
      <c r="F1605" s="273"/>
      <c r="G1605" s="275"/>
      <c r="H1605" s="275"/>
    </row>
    <row r="1606" spans="1:8">
      <c r="A1606" s="270"/>
      <c r="B1606" s="271"/>
      <c r="C1606" s="270"/>
      <c r="D1606" s="272"/>
      <c r="F1606" s="273"/>
      <c r="G1606" s="275"/>
      <c r="H1606" s="275"/>
    </row>
    <row r="1607" spans="1:8">
      <c r="A1607" s="270"/>
      <c r="B1607" s="271"/>
      <c r="C1607" s="270"/>
      <c r="D1607" s="272"/>
      <c r="F1607" s="273"/>
      <c r="G1607" s="275"/>
      <c r="H1607" s="275"/>
    </row>
    <row r="1608" spans="1:8">
      <c r="A1608" s="270"/>
      <c r="B1608" s="271"/>
      <c r="C1608" s="270"/>
      <c r="D1608" s="272"/>
      <c r="F1608" s="273"/>
      <c r="G1608" s="275"/>
      <c r="H1608" s="275"/>
    </row>
    <row r="1609" spans="1:8">
      <c r="A1609" s="270"/>
      <c r="B1609" s="271"/>
      <c r="C1609" s="270"/>
      <c r="D1609" s="272"/>
      <c r="F1609" s="273"/>
      <c r="G1609" s="275"/>
      <c r="H1609" s="275"/>
    </row>
    <row r="1610" spans="1:8">
      <c r="A1610" s="270"/>
      <c r="B1610" s="271"/>
      <c r="C1610" s="270"/>
      <c r="D1610" s="272"/>
      <c r="F1610" s="273"/>
      <c r="G1610" s="275"/>
      <c r="H1610" s="275"/>
    </row>
    <row r="1611" spans="1:8">
      <c r="A1611" s="270"/>
      <c r="B1611" s="271"/>
      <c r="C1611" s="270"/>
      <c r="D1611" s="272"/>
      <c r="F1611" s="273"/>
      <c r="G1611" s="275"/>
      <c r="H1611" s="275"/>
    </row>
    <row r="1612" spans="1:8">
      <c r="A1612" s="270"/>
      <c r="B1612" s="271"/>
      <c r="C1612" s="270"/>
      <c r="D1612" s="272"/>
      <c r="F1612" s="273"/>
      <c r="G1612" s="275"/>
      <c r="H1612" s="275"/>
    </row>
    <row r="1613" spans="1:8">
      <c r="A1613" s="270"/>
      <c r="B1613" s="271"/>
      <c r="C1613" s="270"/>
      <c r="D1613" s="272"/>
      <c r="F1613" s="273"/>
      <c r="G1613" s="275"/>
      <c r="H1613" s="275"/>
    </row>
    <row r="1614" spans="1:8">
      <c r="A1614" s="270"/>
      <c r="B1614" s="271"/>
      <c r="C1614" s="270"/>
      <c r="D1614" s="272"/>
      <c r="F1614" s="273"/>
      <c r="G1614" s="275"/>
      <c r="H1614" s="275"/>
    </row>
    <row r="1615" spans="1:8">
      <c r="A1615" s="270"/>
      <c r="B1615" s="271"/>
      <c r="C1615" s="270"/>
      <c r="D1615" s="272"/>
      <c r="F1615" s="273"/>
      <c r="G1615" s="275"/>
      <c r="H1615" s="275"/>
    </row>
    <row r="1616" spans="1:8">
      <c r="A1616" s="270"/>
      <c r="B1616" s="271"/>
      <c r="C1616" s="270"/>
      <c r="D1616" s="272"/>
      <c r="F1616" s="273"/>
      <c r="G1616" s="275"/>
      <c r="H1616" s="275"/>
    </row>
    <row r="1617" spans="1:8">
      <c r="A1617" s="270"/>
      <c r="B1617" s="271"/>
      <c r="C1617" s="270"/>
      <c r="D1617" s="272"/>
      <c r="F1617" s="273"/>
      <c r="G1617" s="275"/>
      <c r="H1617" s="275"/>
    </row>
    <row r="1618" spans="1:8">
      <c r="A1618" s="270"/>
      <c r="B1618" s="271"/>
      <c r="C1618" s="270"/>
      <c r="D1618" s="272"/>
      <c r="F1618" s="273"/>
      <c r="G1618" s="275"/>
      <c r="H1618" s="275"/>
    </row>
    <row r="1619" spans="1:8">
      <c r="A1619" s="270"/>
      <c r="B1619" s="271"/>
      <c r="C1619" s="270"/>
      <c r="D1619" s="272"/>
      <c r="F1619" s="273"/>
      <c r="G1619" s="275"/>
      <c r="H1619" s="275"/>
    </row>
    <row r="1620" spans="1:8">
      <c r="A1620" s="270"/>
      <c r="B1620" s="271"/>
      <c r="C1620" s="270"/>
      <c r="D1620" s="272"/>
      <c r="F1620" s="273"/>
      <c r="G1620" s="275"/>
      <c r="H1620" s="275"/>
    </row>
    <row r="1621" spans="1:8">
      <c r="A1621" s="270"/>
      <c r="B1621" s="271"/>
      <c r="C1621" s="270"/>
      <c r="D1621" s="272"/>
      <c r="F1621" s="273"/>
      <c r="G1621" s="275"/>
      <c r="H1621" s="275"/>
    </row>
    <row r="1622" spans="1:8">
      <c r="A1622" s="270"/>
      <c r="B1622" s="271"/>
      <c r="C1622" s="270"/>
      <c r="D1622" s="272"/>
      <c r="F1622" s="273"/>
      <c r="G1622" s="275"/>
      <c r="H1622" s="275"/>
    </row>
    <row r="1623" spans="1:8">
      <c r="A1623" s="270"/>
      <c r="B1623" s="271"/>
      <c r="C1623" s="270"/>
      <c r="D1623" s="272"/>
      <c r="F1623" s="273"/>
      <c r="G1623" s="275"/>
      <c r="H1623" s="275"/>
    </row>
    <row r="1624" spans="1:8">
      <c r="A1624" s="270"/>
      <c r="B1624" s="271"/>
      <c r="C1624" s="270"/>
      <c r="D1624" s="272"/>
      <c r="F1624" s="273"/>
      <c r="G1624" s="275"/>
      <c r="H1624" s="275"/>
    </row>
    <row r="1625" spans="1:8">
      <c r="A1625" s="270"/>
      <c r="B1625" s="271"/>
      <c r="C1625" s="270"/>
      <c r="D1625" s="272"/>
      <c r="F1625" s="273"/>
      <c r="G1625" s="275"/>
      <c r="H1625" s="275"/>
    </row>
    <row r="1626" spans="1:8">
      <c r="A1626" s="270"/>
      <c r="B1626" s="271"/>
      <c r="C1626" s="270"/>
      <c r="D1626" s="272"/>
      <c r="F1626" s="273"/>
      <c r="G1626" s="275"/>
      <c r="H1626" s="275"/>
    </row>
    <row r="1627" spans="1:8">
      <c r="A1627" s="270"/>
      <c r="B1627" s="271"/>
      <c r="C1627" s="270"/>
      <c r="D1627" s="272"/>
      <c r="F1627" s="273"/>
      <c r="G1627" s="275"/>
      <c r="H1627" s="275"/>
    </row>
    <row r="1628" spans="1:8">
      <c r="A1628" s="270"/>
      <c r="B1628" s="271"/>
      <c r="C1628" s="270"/>
      <c r="D1628" s="272"/>
      <c r="F1628" s="273"/>
      <c r="G1628" s="275"/>
      <c r="H1628" s="275"/>
    </row>
    <row r="1629" spans="1:8">
      <c r="A1629" s="270"/>
      <c r="B1629" s="271"/>
      <c r="C1629" s="270"/>
      <c r="D1629" s="272"/>
      <c r="F1629" s="273"/>
      <c r="G1629" s="275"/>
      <c r="H1629" s="275"/>
    </row>
    <row r="1630" spans="1:8">
      <c r="A1630" s="270"/>
      <c r="B1630" s="271"/>
      <c r="C1630" s="270"/>
      <c r="D1630" s="272"/>
      <c r="F1630" s="273"/>
      <c r="G1630" s="275"/>
      <c r="H1630" s="275"/>
    </row>
    <row r="1631" spans="1:8">
      <c r="A1631" s="270"/>
      <c r="B1631" s="271"/>
      <c r="C1631" s="270"/>
      <c r="D1631" s="272"/>
      <c r="F1631" s="273"/>
      <c r="G1631" s="275"/>
      <c r="H1631" s="275"/>
    </row>
    <row r="1632" spans="1:8">
      <c r="A1632" s="270"/>
      <c r="B1632" s="271"/>
      <c r="C1632" s="270"/>
      <c r="D1632" s="272"/>
      <c r="F1632" s="273"/>
      <c r="G1632" s="275"/>
      <c r="H1632" s="275"/>
    </row>
    <row r="1633" spans="1:8">
      <c r="A1633" s="270"/>
      <c r="B1633" s="271"/>
      <c r="C1633" s="270"/>
      <c r="D1633" s="272"/>
      <c r="F1633" s="273"/>
      <c r="G1633" s="275"/>
      <c r="H1633" s="275"/>
    </row>
    <row r="1634" spans="1:8">
      <c r="A1634" s="270"/>
      <c r="B1634" s="271"/>
      <c r="C1634" s="270"/>
      <c r="D1634" s="272"/>
      <c r="F1634" s="273"/>
      <c r="G1634" s="275"/>
      <c r="H1634" s="275"/>
    </row>
    <row r="1635" spans="1:8">
      <c r="A1635" s="270"/>
      <c r="B1635" s="271"/>
      <c r="C1635" s="270"/>
      <c r="D1635" s="272"/>
      <c r="F1635" s="273"/>
      <c r="G1635" s="275"/>
      <c r="H1635" s="275"/>
    </row>
    <row r="1636" spans="1:8">
      <c r="A1636" s="270"/>
      <c r="B1636" s="271"/>
      <c r="C1636" s="270"/>
      <c r="D1636" s="272"/>
      <c r="F1636" s="273"/>
      <c r="G1636" s="275"/>
      <c r="H1636" s="275"/>
    </row>
    <row r="1637" spans="1:8">
      <c r="A1637" s="270"/>
      <c r="B1637" s="271"/>
      <c r="C1637" s="270"/>
      <c r="D1637" s="272"/>
      <c r="F1637" s="273"/>
      <c r="G1637" s="275"/>
      <c r="H1637" s="275"/>
    </row>
    <row r="1638" spans="1:8">
      <c r="A1638" s="270"/>
      <c r="B1638" s="271"/>
      <c r="C1638" s="270"/>
      <c r="D1638" s="272"/>
      <c r="F1638" s="273"/>
      <c r="G1638" s="275"/>
      <c r="H1638" s="275"/>
    </row>
    <row r="1639" spans="1:8">
      <c r="A1639" s="270"/>
      <c r="B1639" s="271"/>
      <c r="C1639" s="270"/>
      <c r="D1639" s="272"/>
      <c r="F1639" s="273"/>
      <c r="G1639" s="275"/>
      <c r="H1639" s="275"/>
    </row>
    <row r="1640" spans="1:8">
      <c r="A1640" s="270"/>
      <c r="B1640" s="271"/>
      <c r="C1640" s="270"/>
      <c r="D1640" s="272"/>
      <c r="F1640" s="273"/>
      <c r="G1640" s="275"/>
      <c r="H1640" s="275"/>
    </row>
    <row r="1641" spans="1:8">
      <c r="A1641" s="270"/>
      <c r="B1641" s="271"/>
      <c r="C1641" s="270"/>
      <c r="D1641" s="272"/>
      <c r="F1641" s="273"/>
      <c r="G1641" s="275"/>
      <c r="H1641" s="275"/>
    </row>
    <row r="1642" spans="1:8">
      <c r="A1642" s="270"/>
      <c r="B1642" s="271"/>
      <c r="C1642" s="270"/>
      <c r="D1642" s="272"/>
      <c r="F1642" s="273"/>
      <c r="G1642" s="275"/>
      <c r="H1642" s="275"/>
    </row>
    <row r="1643" spans="1:8">
      <c r="A1643" s="270"/>
      <c r="B1643" s="271"/>
      <c r="C1643" s="270"/>
      <c r="D1643" s="272"/>
      <c r="F1643" s="273"/>
      <c r="G1643" s="275"/>
      <c r="H1643" s="275"/>
    </row>
    <row r="1644" spans="1:8">
      <c r="A1644" s="270"/>
      <c r="B1644" s="271"/>
      <c r="C1644" s="270"/>
      <c r="D1644" s="272"/>
      <c r="F1644" s="273"/>
      <c r="G1644" s="275"/>
      <c r="H1644" s="275"/>
    </row>
    <row r="1645" spans="1:8">
      <c r="A1645" s="270"/>
      <c r="B1645" s="271"/>
      <c r="C1645" s="270"/>
      <c r="D1645" s="272"/>
      <c r="F1645" s="273"/>
      <c r="G1645" s="275"/>
      <c r="H1645" s="275"/>
    </row>
    <row r="1646" spans="1:8">
      <c r="A1646" s="270"/>
      <c r="B1646" s="271"/>
      <c r="C1646" s="270"/>
      <c r="D1646" s="272"/>
      <c r="F1646" s="273"/>
      <c r="G1646" s="275"/>
      <c r="H1646" s="275"/>
    </row>
    <row r="1647" spans="1:8">
      <c r="A1647" s="270"/>
      <c r="B1647" s="271"/>
      <c r="C1647" s="270"/>
      <c r="D1647" s="272"/>
      <c r="F1647" s="273"/>
      <c r="G1647" s="275"/>
      <c r="H1647" s="275"/>
    </row>
    <row r="1648" spans="1:8">
      <c r="A1648" s="270"/>
      <c r="B1648" s="271"/>
      <c r="C1648" s="270"/>
      <c r="D1648" s="272"/>
      <c r="F1648" s="273"/>
      <c r="G1648" s="275"/>
      <c r="H1648" s="275"/>
    </row>
    <row r="1649" spans="1:8">
      <c r="A1649" s="270"/>
      <c r="B1649" s="271"/>
      <c r="C1649" s="270"/>
      <c r="D1649" s="272"/>
      <c r="F1649" s="273"/>
      <c r="G1649" s="275"/>
      <c r="H1649" s="275"/>
    </row>
    <row r="1650" spans="1:8">
      <c r="A1650" s="270"/>
      <c r="B1650" s="271"/>
      <c r="C1650" s="270"/>
      <c r="D1650" s="272"/>
      <c r="F1650" s="273"/>
      <c r="G1650" s="275"/>
      <c r="H1650" s="275"/>
    </row>
    <row r="1651" spans="1:8">
      <c r="A1651" s="270"/>
      <c r="B1651" s="271"/>
      <c r="C1651" s="270"/>
      <c r="D1651" s="272"/>
      <c r="F1651" s="273"/>
      <c r="G1651" s="275"/>
      <c r="H1651" s="275"/>
    </row>
    <row r="1652" spans="1:8">
      <c r="A1652" s="270"/>
      <c r="B1652" s="271"/>
      <c r="C1652" s="270"/>
      <c r="D1652" s="272"/>
      <c r="F1652" s="273"/>
      <c r="G1652" s="275"/>
      <c r="H1652" s="275"/>
    </row>
    <row r="1653" spans="1:8">
      <c r="A1653" s="270"/>
      <c r="B1653" s="271"/>
      <c r="C1653" s="270"/>
      <c r="D1653" s="272"/>
      <c r="F1653" s="273"/>
      <c r="G1653" s="275"/>
      <c r="H1653" s="275"/>
    </row>
    <row r="1654" spans="1:8">
      <c r="A1654" s="270"/>
      <c r="B1654" s="271"/>
      <c r="C1654" s="270"/>
      <c r="D1654" s="272"/>
      <c r="F1654" s="273"/>
      <c r="G1654" s="275"/>
      <c r="H1654" s="275"/>
    </row>
    <row r="1655" spans="1:8">
      <c r="A1655" s="270"/>
      <c r="B1655" s="271"/>
      <c r="C1655" s="270"/>
      <c r="D1655" s="272"/>
      <c r="F1655" s="273"/>
      <c r="G1655" s="275"/>
      <c r="H1655" s="275"/>
    </row>
    <row r="1656" spans="1:8">
      <c r="A1656" s="270"/>
      <c r="B1656" s="271"/>
      <c r="C1656" s="270"/>
      <c r="D1656" s="272"/>
      <c r="F1656" s="273"/>
      <c r="G1656" s="275"/>
      <c r="H1656" s="275"/>
    </row>
    <row r="1657" spans="1:8">
      <c r="A1657" s="270"/>
      <c r="B1657" s="271"/>
      <c r="C1657" s="270"/>
      <c r="D1657" s="272"/>
      <c r="F1657" s="273"/>
      <c r="G1657" s="275"/>
      <c r="H1657" s="275"/>
    </row>
    <row r="1658" spans="1:8">
      <c r="A1658" s="270"/>
      <c r="B1658" s="271"/>
      <c r="C1658" s="270"/>
      <c r="D1658" s="272"/>
      <c r="F1658" s="273"/>
      <c r="G1658" s="275"/>
      <c r="H1658" s="275"/>
    </row>
    <row r="1659" spans="1:8">
      <c r="A1659" s="270"/>
      <c r="B1659" s="271"/>
      <c r="C1659" s="270"/>
      <c r="D1659" s="272"/>
      <c r="F1659" s="273"/>
      <c r="G1659" s="275"/>
      <c r="H1659" s="275"/>
    </row>
    <row r="1660" spans="1:8">
      <c r="A1660" s="270"/>
      <c r="B1660" s="271"/>
      <c r="C1660" s="270"/>
      <c r="D1660" s="272"/>
      <c r="F1660" s="273"/>
      <c r="G1660" s="275"/>
      <c r="H1660" s="275"/>
    </row>
    <row r="1661" spans="1:8">
      <c r="A1661" s="270"/>
      <c r="B1661" s="271"/>
      <c r="C1661" s="270"/>
      <c r="D1661" s="272"/>
      <c r="F1661" s="273"/>
      <c r="G1661" s="275"/>
      <c r="H1661" s="275"/>
    </row>
    <row r="1662" spans="1:8">
      <c r="A1662" s="270"/>
      <c r="B1662" s="271"/>
      <c r="C1662" s="270"/>
      <c r="D1662" s="272"/>
      <c r="F1662" s="273"/>
      <c r="G1662" s="275"/>
      <c r="H1662" s="275"/>
    </row>
    <row r="1663" spans="1:8">
      <c r="A1663" s="270"/>
      <c r="B1663" s="271"/>
      <c r="C1663" s="270"/>
      <c r="D1663" s="272"/>
      <c r="F1663" s="273"/>
      <c r="G1663" s="275"/>
      <c r="H1663" s="275"/>
    </row>
    <row r="1664" spans="1:8">
      <c r="A1664" s="270"/>
      <c r="B1664" s="271"/>
      <c r="C1664" s="270"/>
      <c r="D1664" s="272"/>
      <c r="F1664" s="273"/>
      <c r="G1664" s="275"/>
      <c r="H1664" s="275"/>
    </row>
    <row r="1665" spans="1:8">
      <c r="A1665" s="270"/>
      <c r="B1665" s="271"/>
      <c r="C1665" s="270"/>
      <c r="D1665" s="272"/>
      <c r="F1665" s="273"/>
      <c r="G1665" s="275"/>
      <c r="H1665" s="275"/>
    </row>
    <row r="1666" spans="1:8">
      <c r="A1666" s="270"/>
      <c r="B1666" s="271"/>
      <c r="C1666" s="270"/>
      <c r="D1666" s="272"/>
      <c r="F1666" s="273"/>
      <c r="G1666" s="275"/>
      <c r="H1666" s="275"/>
    </row>
    <row r="1667" spans="1:8">
      <c r="A1667" s="270"/>
      <c r="B1667" s="271"/>
      <c r="C1667" s="270"/>
      <c r="D1667" s="272"/>
      <c r="F1667" s="273"/>
      <c r="G1667" s="275"/>
      <c r="H1667" s="275"/>
    </row>
    <row r="1668" spans="1:8">
      <c r="A1668" s="270"/>
      <c r="B1668" s="271"/>
      <c r="C1668" s="270"/>
      <c r="D1668" s="272"/>
      <c r="F1668" s="273"/>
      <c r="G1668" s="275"/>
      <c r="H1668" s="275"/>
    </row>
    <row r="1669" spans="1:8">
      <c r="A1669" s="270"/>
      <c r="B1669" s="271"/>
      <c r="C1669" s="270"/>
      <c r="D1669" s="272"/>
      <c r="F1669" s="273"/>
      <c r="G1669" s="275"/>
      <c r="H1669" s="275"/>
    </row>
    <row r="1670" spans="1:8">
      <c r="A1670" s="270"/>
      <c r="B1670" s="271"/>
      <c r="C1670" s="270"/>
      <c r="D1670" s="272"/>
      <c r="F1670" s="273"/>
      <c r="G1670" s="275"/>
      <c r="H1670" s="275"/>
    </row>
    <row r="1671" spans="1:8">
      <c r="A1671" s="270"/>
      <c r="B1671" s="271"/>
      <c r="C1671" s="270"/>
      <c r="D1671" s="272"/>
      <c r="F1671" s="273"/>
      <c r="G1671" s="275"/>
      <c r="H1671" s="275"/>
    </row>
    <row r="1672" spans="1:8">
      <c r="A1672" s="270"/>
      <c r="B1672" s="271"/>
      <c r="C1672" s="270"/>
      <c r="D1672" s="272"/>
      <c r="F1672" s="273"/>
      <c r="G1672" s="275"/>
      <c r="H1672" s="275"/>
    </row>
    <row r="1673" spans="1:8">
      <c r="A1673" s="270"/>
      <c r="B1673" s="271"/>
      <c r="C1673" s="270"/>
      <c r="D1673" s="272"/>
      <c r="F1673" s="273"/>
      <c r="G1673" s="275"/>
      <c r="H1673" s="275"/>
    </row>
    <row r="1674" spans="1:8">
      <c r="A1674" s="270"/>
      <c r="B1674" s="271"/>
      <c r="C1674" s="270"/>
      <c r="D1674" s="272"/>
      <c r="F1674" s="273"/>
      <c r="G1674" s="275"/>
      <c r="H1674" s="275"/>
    </row>
    <row r="1675" spans="1:8">
      <c r="A1675" s="270"/>
      <c r="B1675" s="271"/>
      <c r="C1675" s="270"/>
      <c r="D1675" s="272"/>
      <c r="F1675" s="273"/>
      <c r="G1675" s="275"/>
      <c r="H1675" s="275"/>
    </row>
    <row r="1676" spans="1:8">
      <c r="A1676" s="270"/>
      <c r="B1676" s="271"/>
      <c r="C1676" s="270"/>
      <c r="D1676" s="272"/>
      <c r="F1676" s="273"/>
      <c r="G1676" s="275"/>
      <c r="H1676" s="275"/>
    </row>
    <row r="1677" spans="1:8">
      <c r="A1677" s="270"/>
      <c r="B1677" s="271"/>
      <c r="C1677" s="270"/>
      <c r="D1677" s="272"/>
      <c r="F1677" s="273"/>
      <c r="G1677" s="275"/>
      <c r="H1677" s="275"/>
    </row>
    <row r="1678" spans="1:8">
      <c r="A1678" s="270"/>
      <c r="B1678" s="271"/>
      <c r="C1678" s="270"/>
      <c r="D1678" s="272"/>
      <c r="F1678" s="273"/>
      <c r="G1678" s="275"/>
      <c r="H1678" s="275"/>
    </row>
    <row r="1679" spans="1:8">
      <c r="A1679" s="270"/>
      <c r="B1679" s="271"/>
      <c r="C1679" s="270"/>
      <c r="D1679" s="272"/>
      <c r="F1679" s="273"/>
      <c r="G1679" s="275"/>
      <c r="H1679" s="275"/>
    </row>
    <row r="1680" spans="1:8">
      <c r="A1680" s="270"/>
      <c r="B1680" s="271"/>
      <c r="C1680" s="270"/>
      <c r="D1680" s="272"/>
      <c r="F1680" s="273"/>
      <c r="G1680" s="275"/>
      <c r="H1680" s="275"/>
    </row>
    <row r="1681" spans="1:8">
      <c r="A1681" s="270"/>
      <c r="B1681" s="271"/>
      <c r="C1681" s="270"/>
      <c r="D1681" s="272"/>
      <c r="F1681" s="273"/>
      <c r="G1681" s="275"/>
      <c r="H1681" s="275"/>
    </row>
    <row r="1682" spans="1:8">
      <c r="A1682" s="270"/>
      <c r="B1682" s="271"/>
      <c r="C1682" s="270"/>
      <c r="D1682" s="272"/>
      <c r="F1682" s="273"/>
      <c r="G1682" s="275"/>
      <c r="H1682" s="275"/>
    </row>
    <row r="1683" spans="1:8">
      <c r="A1683" s="270"/>
      <c r="B1683" s="271"/>
      <c r="C1683" s="270"/>
      <c r="D1683" s="272"/>
      <c r="F1683" s="273"/>
      <c r="G1683" s="275"/>
      <c r="H1683" s="275"/>
    </row>
    <row r="1684" spans="1:8">
      <c r="A1684" s="270"/>
      <c r="B1684" s="271"/>
      <c r="C1684" s="270"/>
      <c r="D1684" s="272"/>
      <c r="F1684" s="273"/>
      <c r="G1684" s="275"/>
      <c r="H1684" s="275"/>
    </row>
    <row r="1685" spans="1:8">
      <c r="A1685" s="270"/>
      <c r="B1685" s="271"/>
      <c r="C1685" s="270"/>
      <c r="D1685" s="272"/>
      <c r="F1685" s="273"/>
      <c r="G1685" s="275"/>
      <c r="H1685" s="275"/>
    </row>
    <row r="1686" spans="1:8">
      <c r="A1686" s="270"/>
      <c r="B1686" s="271"/>
      <c r="C1686" s="270"/>
      <c r="D1686" s="272"/>
      <c r="F1686" s="273"/>
      <c r="G1686" s="275"/>
      <c r="H1686" s="275"/>
    </row>
    <row r="1687" spans="1:8">
      <c r="A1687" s="270"/>
      <c r="B1687" s="271"/>
      <c r="C1687" s="270"/>
      <c r="D1687" s="272"/>
      <c r="F1687" s="273"/>
      <c r="G1687" s="275"/>
      <c r="H1687" s="275"/>
    </row>
    <row r="1688" spans="1:8">
      <c r="A1688" s="270"/>
      <c r="B1688" s="271"/>
      <c r="C1688" s="270"/>
      <c r="D1688" s="272"/>
      <c r="F1688" s="273"/>
      <c r="G1688" s="275"/>
      <c r="H1688" s="275"/>
    </row>
    <row r="1689" spans="1:8">
      <c r="A1689" s="270"/>
      <c r="B1689" s="271"/>
      <c r="C1689" s="270"/>
      <c r="D1689" s="272"/>
      <c r="F1689" s="273"/>
      <c r="G1689" s="275"/>
      <c r="H1689" s="275"/>
    </row>
    <row r="1690" spans="1:8">
      <c r="A1690" s="270"/>
      <c r="B1690" s="271"/>
      <c r="C1690" s="270"/>
      <c r="D1690" s="272"/>
      <c r="F1690" s="273"/>
      <c r="G1690" s="275"/>
      <c r="H1690" s="275"/>
    </row>
    <row r="1691" spans="1:8">
      <c r="A1691" s="270"/>
      <c r="B1691" s="271"/>
      <c r="C1691" s="270"/>
      <c r="D1691" s="272"/>
      <c r="F1691" s="273"/>
      <c r="G1691" s="275"/>
      <c r="H1691" s="275"/>
    </row>
    <row r="1692" spans="1:8">
      <c r="A1692" s="270"/>
      <c r="B1692" s="271"/>
      <c r="C1692" s="270"/>
      <c r="D1692" s="272"/>
      <c r="F1692" s="273"/>
      <c r="G1692" s="275"/>
      <c r="H1692" s="275"/>
    </row>
    <row r="1693" spans="1:8">
      <c r="A1693" s="270"/>
      <c r="B1693" s="271"/>
      <c r="C1693" s="270"/>
      <c r="D1693" s="272"/>
      <c r="F1693" s="273"/>
      <c r="G1693" s="275"/>
      <c r="H1693" s="275"/>
    </row>
    <row r="1694" spans="1:8">
      <c r="A1694" s="270"/>
      <c r="B1694" s="271"/>
      <c r="C1694" s="270"/>
      <c r="D1694" s="272"/>
      <c r="F1694" s="273"/>
      <c r="G1694" s="275"/>
      <c r="H1694" s="275"/>
    </row>
    <row r="1695" spans="1:8">
      <c r="A1695" s="270"/>
      <c r="B1695" s="271"/>
      <c r="C1695" s="270"/>
      <c r="D1695" s="272"/>
      <c r="F1695" s="273"/>
      <c r="G1695" s="275"/>
      <c r="H1695" s="275"/>
    </row>
    <row r="1696" spans="1:8">
      <c r="A1696" s="270"/>
      <c r="B1696" s="271"/>
      <c r="C1696" s="270"/>
      <c r="D1696" s="272"/>
      <c r="F1696" s="273"/>
      <c r="G1696" s="275"/>
      <c r="H1696" s="275"/>
    </row>
    <row r="1697" spans="1:8">
      <c r="A1697" s="270"/>
      <c r="B1697" s="271"/>
      <c r="C1697" s="270"/>
      <c r="D1697" s="272"/>
      <c r="F1697" s="273"/>
      <c r="G1697" s="275"/>
      <c r="H1697" s="275"/>
    </row>
    <row r="1698" spans="1:8">
      <c r="A1698" s="270"/>
      <c r="B1698" s="271"/>
      <c r="C1698" s="270"/>
      <c r="D1698" s="272"/>
      <c r="F1698" s="273"/>
      <c r="G1698" s="275"/>
      <c r="H1698" s="275"/>
    </row>
    <row r="1699" spans="1:8">
      <c r="A1699" s="270"/>
      <c r="B1699" s="271"/>
      <c r="C1699" s="270"/>
      <c r="D1699" s="272"/>
      <c r="F1699" s="273"/>
      <c r="G1699" s="275"/>
      <c r="H1699" s="275"/>
    </row>
    <row r="1700" spans="1:8">
      <c r="A1700" s="270"/>
      <c r="B1700" s="271"/>
      <c r="C1700" s="270"/>
      <c r="D1700" s="272"/>
      <c r="F1700" s="273"/>
      <c r="G1700" s="275"/>
      <c r="H1700" s="275"/>
    </row>
    <row r="1701" spans="1:8">
      <c r="A1701" s="270"/>
      <c r="B1701" s="271"/>
      <c r="C1701" s="270"/>
      <c r="D1701" s="272"/>
      <c r="F1701" s="273"/>
      <c r="G1701" s="275"/>
      <c r="H1701" s="275"/>
    </row>
    <row r="1702" spans="1:8">
      <c r="A1702" s="270"/>
      <c r="B1702" s="271"/>
      <c r="C1702" s="270"/>
      <c r="D1702" s="272"/>
      <c r="F1702" s="273"/>
      <c r="G1702" s="275"/>
      <c r="H1702" s="275"/>
    </row>
    <row r="1703" spans="1:8">
      <c r="A1703" s="270"/>
      <c r="B1703" s="271"/>
      <c r="C1703" s="270"/>
      <c r="D1703" s="272"/>
      <c r="F1703" s="273"/>
      <c r="G1703" s="275"/>
      <c r="H1703" s="275"/>
    </row>
    <row r="1704" spans="1:8">
      <c r="A1704" s="270"/>
      <c r="B1704" s="271"/>
      <c r="C1704" s="270"/>
      <c r="D1704" s="272"/>
      <c r="F1704" s="273"/>
      <c r="G1704" s="275"/>
      <c r="H1704" s="275"/>
    </row>
    <row r="1705" spans="1:8">
      <c r="A1705" s="270"/>
      <c r="B1705" s="271"/>
      <c r="C1705" s="270"/>
      <c r="D1705" s="272"/>
      <c r="F1705" s="273"/>
      <c r="G1705" s="275"/>
      <c r="H1705" s="275"/>
    </row>
    <row r="1706" spans="1:8">
      <c r="A1706" s="270"/>
      <c r="B1706" s="271"/>
      <c r="C1706" s="270"/>
      <c r="D1706" s="272"/>
      <c r="F1706" s="273"/>
      <c r="G1706" s="275"/>
      <c r="H1706" s="275"/>
    </row>
    <row r="1707" spans="1:8">
      <c r="A1707" s="270"/>
      <c r="B1707" s="271"/>
      <c r="C1707" s="270"/>
      <c r="D1707" s="272"/>
      <c r="F1707" s="273"/>
      <c r="G1707" s="275"/>
      <c r="H1707" s="275"/>
    </row>
    <row r="1708" spans="1:8">
      <c r="A1708" s="270"/>
      <c r="B1708" s="271"/>
      <c r="C1708" s="270"/>
      <c r="D1708" s="272"/>
      <c r="F1708" s="273"/>
      <c r="G1708" s="275"/>
      <c r="H1708" s="275"/>
    </row>
    <row r="1709" spans="1:8">
      <c r="A1709" s="270"/>
      <c r="B1709" s="271"/>
      <c r="C1709" s="270"/>
      <c r="D1709" s="272"/>
      <c r="F1709" s="273"/>
      <c r="G1709" s="275"/>
      <c r="H1709" s="275"/>
    </row>
    <row r="1710" spans="1:8">
      <c r="A1710" s="270"/>
      <c r="B1710" s="271"/>
      <c r="C1710" s="270"/>
      <c r="D1710" s="272"/>
      <c r="F1710" s="273"/>
      <c r="G1710" s="275"/>
      <c r="H1710" s="275"/>
    </row>
    <row r="1711" spans="1:8">
      <c r="A1711" s="270"/>
      <c r="B1711" s="271"/>
      <c r="C1711" s="270"/>
      <c r="D1711" s="272"/>
      <c r="F1711" s="273"/>
      <c r="G1711" s="275"/>
      <c r="H1711" s="275"/>
    </row>
    <row r="1712" spans="1:8">
      <c r="A1712" s="270"/>
      <c r="B1712" s="271"/>
      <c r="C1712" s="270"/>
      <c r="D1712" s="272"/>
      <c r="F1712" s="273"/>
      <c r="G1712" s="275"/>
      <c r="H1712" s="275"/>
    </row>
    <row r="1713" spans="1:8">
      <c r="A1713" s="270"/>
      <c r="B1713" s="271"/>
      <c r="C1713" s="270"/>
      <c r="D1713" s="272"/>
      <c r="F1713" s="273"/>
      <c r="G1713" s="275"/>
      <c r="H1713" s="275"/>
    </row>
    <row r="1714" spans="1:8">
      <c r="A1714" s="270"/>
      <c r="B1714" s="271"/>
      <c r="C1714" s="270"/>
      <c r="D1714" s="272"/>
      <c r="F1714" s="273"/>
      <c r="G1714" s="275"/>
      <c r="H1714" s="275"/>
    </row>
    <row r="1715" spans="1:8">
      <c r="A1715" s="270"/>
      <c r="B1715" s="271"/>
      <c r="C1715" s="270"/>
      <c r="D1715" s="272"/>
      <c r="F1715" s="273"/>
      <c r="G1715" s="275"/>
      <c r="H1715" s="275"/>
    </row>
    <row r="1716" spans="1:8">
      <c r="A1716" s="270"/>
      <c r="B1716" s="271"/>
      <c r="C1716" s="270"/>
      <c r="D1716" s="272"/>
      <c r="F1716" s="273"/>
      <c r="G1716" s="275"/>
      <c r="H1716" s="275"/>
    </row>
    <row r="1717" spans="1:8">
      <c r="A1717" s="270"/>
      <c r="B1717" s="271"/>
      <c r="C1717" s="270"/>
      <c r="D1717" s="272"/>
      <c r="F1717" s="273"/>
      <c r="G1717" s="275"/>
      <c r="H1717" s="275"/>
    </row>
    <row r="1718" spans="1:8">
      <c r="A1718" s="270"/>
      <c r="B1718" s="271"/>
      <c r="C1718" s="270"/>
      <c r="D1718" s="272"/>
      <c r="F1718" s="273"/>
      <c r="G1718" s="275"/>
      <c r="H1718" s="275"/>
    </row>
    <row r="1719" spans="1:8">
      <c r="A1719" s="270"/>
      <c r="B1719" s="271"/>
      <c r="C1719" s="270"/>
      <c r="D1719" s="272"/>
      <c r="F1719" s="273"/>
      <c r="G1719" s="275"/>
      <c r="H1719" s="275"/>
    </row>
    <row r="1720" spans="1:8">
      <c r="A1720" s="270"/>
      <c r="B1720" s="271"/>
      <c r="C1720" s="270"/>
      <c r="D1720" s="272"/>
      <c r="F1720" s="273"/>
      <c r="G1720" s="275"/>
      <c r="H1720" s="275"/>
    </row>
    <row r="1721" spans="1:8">
      <c r="A1721" s="270"/>
      <c r="B1721" s="271"/>
      <c r="C1721" s="270"/>
      <c r="D1721" s="272"/>
      <c r="F1721" s="273"/>
      <c r="G1721" s="275"/>
      <c r="H1721" s="275"/>
    </row>
    <row r="1722" spans="1:8">
      <c r="A1722" s="270"/>
      <c r="B1722" s="271"/>
      <c r="C1722" s="270"/>
      <c r="D1722" s="272"/>
      <c r="F1722" s="273"/>
      <c r="G1722" s="275"/>
      <c r="H1722" s="275"/>
    </row>
    <row r="1723" spans="1:8">
      <c r="A1723" s="270"/>
      <c r="B1723" s="271"/>
      <c r="C1723" s="270"/>
      <c r="D1723" s="272"/>
      <c r="F1723" s="273"/>
      <c r="G1723" s="275"/>
      <c r="H1723" s="275"/>
    </row>
    <row r="1724" spans="1:8">
      <c r="A1724" s="270"/>
      <c r="B1724" s="271"/>
      <c r="C1724" s="270"/>
      <c r="D1724" s="272"/>
      <c r="F1724" s="273"/>
      <c r="G1724" s="275"/>
      <c r="H1724" s="275"/>
    </row>
    <row r="1725" spans="1:8">
      <c r="A1725" s="270"/>
      <c r="B1725" s="271"/>
      <c r="C1725" s="270"/>
      <c r="D1725" s="272"/>
      <c r="F1725" s="273"/>
      <c r="G1725" s="275"/>
      <c r="H1725" s="275"/>
    </row>
    <row r="1726" spans="1:8">
      <c r="A1726" s="270"/>
      <c r="B1726" s="271"/>
      <c r="C1726" s="270"/>
      <c r="D1726" s="272"/>
      <c r="F1726" s="273"/>
      <c r="G1726" s="275"/>
      <c r="H1726" s="275"/>
    </row>
    <row r="1727" spans="1:8">
      <c r="A1727" s="270"/>
      <c r="B1727" s="271"/>
      <c r="C1727" s="270"/>
      <c r="D1727" s="272"/>
      <c r="F1727" s="273"/>
      <c r="G1727" s="275"/>
      <c r="H1727" s="275"/>
    </row>
    <row r="1728" spans="1:8">
      <c r="A1728" s="270"/>
      <c r="B1728" s="271"/>
      <c r="C1728" s="270"/>
      <c r="D1728" s="272"/>
      <c r="F1728" s="273"/>
      <c r="G1728" s="275"/>
      <c r="H1728" s="275"/>
    </row>
    <row r="1729" spans="1:8">
      <c r="A1729" s="270"/>
      <c r="B1729" s="271"/>
      <c r="C1729" s="270"/>
      <c r="D1729" s="272"/>
      <c r="F1729" s="273"/>
      <c r="G1729" s="275"/>
      <c r="H1729" s="275"/>
    </row>
    <row r="1730" spans="1:8">
      <c r="A1730" s="270"/>
      <c r="B1730" s="271"/>
      <c r="C1730" s="270"/>
      <c r="D1730" s="272"/>
      <c r="F1730" s="273"/>
      <c r="G1730" s="275"/>
      <c r="H1730" s="275"/>
    </row>
    <row r="1731" spans="1:8">
      <c r="A1731" s="270"/>
      <c r="B1731" s="271"/>
      <c r="C1731" s="270"/>
      <c r="D1731" s="272"/>
      <c r="F1731" s="273"/>
      <c r="G1731" s="275"/>
      <c r="H1731" s="275"/>
    </row>
    <row r="1732" spans="1:8">
      <c r="A1732" s="270"/>
      <c r="B1732" s="271"/>
      <c r="C1732" s="270"/>
      <c r="D1732" s="272"/>
      <c r="F1732" s="273"/>
      <c r="G1732" s="275"/>
      <c r="H1732" s="275"/>
    </row>
    <row r="1733" spans="1:8">
      <c r="A1733" s="270"/>
      <c r="B1733" s="271"/>
      <c r="C1733" s="270"/>
      <c r="D1733" s="272"/>
      <c r="F1733" s="273"/>
      <c r="G1733" s="275"/>
      <c r="H1733" s="275"/>
    </row>
    <row r="1734" spans="1:8">
      <c r="A1734" s="270"/>
      <c r="B1734" s="271"/>
      <c r="C1734" s="270"/>
      <c r="D1734" s="272"/>
      <c r="F1734" s="273"/>
      <c r="G1734" s="275"/>
      <c r="H1734" s="275"/>
    </row>
    <row r="1735" spans="1:8">
      <c r="A1735" s="270"/>
      <c r="B1735" s="271"/>
      <c r="C1735" s="270"/>
      <c r="D1735" s="272"/>
      <c r="F1735" s="273"/>
      <c r="G1735" s="275"/>
      <c r="H1735" s="275"/>
    </row>
    <row r="1736" spans="1:8">
      <c r="A1736" s="270"/>
      <c r="B1736" s="271"/>
      <c r="C1736" s="270"/>
      <c r="D1736" s="272"/>
      <c r="F1736" s="273"/>
      <c r="G1736" s="275"/>
      <c r="H1736" s="275"/>
    </row>
    <row r="1737" spans="1:8">
      <c r="A1737" s="270"/>
      <c r="B1737" s="271"/>
      <c r="C1737" s="270"/>
      <c r="D1737" s="272"/>
      <c r="F1737" s="273"/>
      <c r="G1737" s="275"/>
      <c r="H1737" s="275"/>
    </row>
    <row r="1738" spans="1:8">
      <c r="A1738" s="270"/>
      <c r="B1738" s="271"/>
      <c r="C1738" s="270"/>
      <c r="D1738" s="272"/>
      <c r="F1738" s="273"/>
      <c r="G1738" s="275"/>
      <c r="H1738" s="275"/>
    </row>
    <row r="1739" spans="1:8">
      <c r="A1739" s="270"/>
      <c r="B1739" s="271"/>
      <c r="C1739" s="270"/>
      <c r="D1739" s="272"/>
      <c r="F1739" s="273"/>
      <c r="G1739" s="275"/>
      <c r="H1739" s="275"/>
    </row>
    <row r="1740" spans="1:8">
      <c r="A1740" s="270"/>
      <c r="B1740" s="271"/>
      <c r="C1740" s="270"/>
      <c r="D1740" s="272"/>
      <c r="F1740" s="273"/>
      <c r="G1740" s="275"/>
      <c r="H1740" s="275"/>
    </row>
    <row r="1741" spans="1:8">
      <c r="A1741" s="270"/>
      <c r="B1741" s="271"/>
      <c r="C1741" s="270"/>
      <c r="D1741" s="272"/>
      <c r="F1741" s="273"/>
      <c r="G1741" s="275"/>
      <c r="H1741" s="275"/>
    </row>
    <row r="1742" spans="1:8">
      <c r="A1742" s="270"/>
      <c r="B1742" s="271"/>
      <c r="C1742" s="270"/>
      <c r="D1742" s="272"/>
      <c r="F1742" s="273"/>
      <c r="G1742" s="275"/>
      <c r="H1742" s="275"/>
    </row>
    <row r="1743" spans="1:8">
      <c r="A1743" s="270"/>
      <c r="B1743" s="271"/>
      <c r="C1743" s="270"/>
      <c r="D1743" s="272"/>
      <c r="F1743" s="273"/>
      <c r="G1743" s="275"/>
      <c r="H1743" s="275"/>
    </row>
    <row r="1744" spans="1:8">
      <c r="A1744" s="270"/>
      <c r="B1744" s="271"/>
      <c r="C1744" s="270"/>
      <c r="D1744" s="272"/>
      <c r="F1744" s="273"/>
      <c r="G1744" s="275"/>
      <c r="H1744" s="275"/>
    </row>
    <row r="1745" spans="1:8">
      <c r="A1745" s="270"/>
      <c r="B1745" s="271"/>
      <c r="C1745" s="270"/>
      <c r="D1745" s="272"/>
      <c r="F1745" s="273"/>
      <c r="G1745" s="275"/>
      <c r="H1745" s="275"/>
    </row>
    <row r="1746" spans="1:8">
      <c r="A1746" s="270"/>
      <c r="B1746" s="271"/>
      <c r="C1746" s="270"/>
      <c r="D1746" s="272"/>
      <c r="F1746" s="273"/>
      <c r="G1746" s="275"/>
      <c r="H1746" s="275"/>
    </row>
    <row r="1747" spans="1:8">
      <c r="A1747" s="270"/>
      <c r="B1747" s="271"/>
      <c r="C1747" s="270"/>
      <c r="D1747" s="272"/>
      <c r="F1747" s="273"/>
      <c r="G1747" s="275"/>
      <c r="H1747" s="275"/>
    </row>
    <row r="1748" spans="1:8">
      <c r="A1748" s="270"/>
      <c r="B1748" s="271"/>
      <c r="C1748" s="270"/>
      <c r="D1748" s="272"/>
      <c r="F1748" s="273"/>
      <c r="G1748" s="275"/>
      <c r="H1748" s="275"/>
    </row>
    <row r="1749" spans="1:8">
      <c r="A1749" s="270"/>
      <c r="B1749" s="271"/>
      <c r="C1749" s="270"/>
      <c r="D1749" s="272"/>
      <c r="F1749" s="273"/>
      <c r="G1749" s="275"/>
      <c r="H1749" s="275"/>
    </row>
    <row r="1750" spans="1:8">
      <c r="A1750" s="270"/>
      <c r="B1750" s="271"/>
      <c r="C1750" s="270"/>
      <c r="D1750" s="272"/>
      <c r="F1750" s="273"/>
      <c r="G1750" s="275"/>
      <c r="H1750" s="275"/>
    </row>
    <row r="1751" spans="1:8">
      <c r="A1751" s="270"/>
      <c r="B1751" s="271"/>
      <c r="C1751" s="270"/>
      <c r="D1751" s="272"/>
      <c r="F1751" s="273"/>
      <c r="G1751" s="275"/>
      <c r="H1751" s="275"/>
    </row>
    <row r="1752" spans="1:8">
      <c r="A1752" s="270"/>
      <c r="B1752" s="271"/>
      <c r="C1752" s="270"/>
      <c r="D1752" s="272"/>
      <c r="F1752" s="273"/>
      <c r="G1752" s="275"/>
      <c r="H1752" s="275"/>
    </row>
    <row r="1753" spans="1:8">
      <c r="A1753" s="270"/>
      <c r="B1753" s="271"/>
      <c r="C1753" s="270"/>
      <c r="D1753" s="272"/>
      <c r="F1753" s="273"/>
      <c r="G1753" s="275"/>
      <c r="H1753" s="275"/>
    </row>
    <row r="1754" spans="1:8">
      <c r="A1754" s="270"/>
      <c r="B1754" s="271"/>
      <c r="C1754" s="270"/>
      <c r="D1754" s="272"/>
      <c r="F1754" s="273"/>
      <c r="G1754" s="275"/>
      <c r="H1754" s="275"/>
    </row>
    <row r="1755" spans="1:8">
      <c r="A1755" s="270"/>
      <c r="B1755" s="271"/>
      <c r="C1755" s="270"/>
      <c r="D1755" s="272"/>
      <c r="F1755" s="273"/>
      <c r="G1755" s="275"/>
      <c r="H1755" s="275"/>
    </row>
    <row r="1756" spans="1:8">
      <c r="A1756" s="270"/>
      <c r="B1756" s="271"/>
      <c r="C1756" s="270"/>
      <c r="D1756" s="272"/>
      <c r="F1756" s="273"/>
      <c r="G1756" s="275"/>
      <c r="H1756" s="275"/>
    </row>
    <row r="1757" spans="1:8">
      <c r="A1757" s="270"/>
      <c r="B1757" s="271"/>
      <c r="C1757" s="270"/>
      <c r="D1757" s="272"/>
      <c r="F1757" s="273"/>
      <c r="G1757" s="275"/>
      <c r="H1757" s="275"/>
    </row>
    <row r="1758" spans="1:8">
      <c r="A1758" s="270"/>
      <c r="B1758" s="271"/>
      <c r="C1758" s="270"/>
      <c r="D1758" s="272"/>
      <c r="F1758" s="273"/>
      <c r="G1758" s="275"/>
      <c r="H1758" s="275"/>
    </row>
    <row r="1759" spans="1:8">
      <c r="A1759" s="270"/>
      <c r="B1759" s="271"/>
      <c r="C1759" s="270"/>
      <c r="D1759" s="272"/>
      <c r="F1759" s="273"/>
      <c r="G1759" s="275"/>
      <c r="H1759" s="275"/>
    </row>
    <row r="1760" spans="1:8">
      <c r="A1760" s="270"/>
      <c r="B1760" s="271"/>
      <c r="C1760" s="270"/>
      <c r="D1760" s="272"/>
      <c r="F1760" s="273"/>
      <c r="G1760" s="275"/>
      <c r="H1760" s="275"/>
    </row>
    <row r="1761" spans="1:8">
      <c r="A1761" s="270"/>
      <c r="B1761" s="271"/>
      <c r="C1761" s="270"/>
      <c r="D1761" s="272"/>
      <c r="F1761" s="273"/>
      <c r="G1761" s="275"/>
      <c r="H1761" s="275"/>
    </row>
    <row r="1762" spans="1:8">
      <c r="A1762" s="270"/>
      <c r="B1762" s="271"/>
      <c r="C1762" s="270"/>
      <c r="D1762" s="272"/>
      <c r="F1762" s="273"/>
      <c r="G1762" s="275"/>
      <c r="H1762" s="275"/>
    </row>
    <row r="1763" spans="1:8">
      <c r="A1763" s="270"/>
      <c r="B1763" s="271"/>
      <c r="C1763" s="270"/>
      <c r="D1763" s="272"/>
      <c r="F1763" s="273"/>
      <c r="G1763" s="275"/>
      <c r="H1763" s="275"/>
    </row>
    <row r="1764" spans="1:8">
      <c r="A1764" s="270"/>
      <c r="B1764" s="271"/>
      <c r="C1764" s="270"/>
      <c r="D1764" s="272"/>
      <c r="F1764" s="273"/>
      <c r="G1764" s="275"/>
      <c r="H1764" s="275"/>
    </row>
    <row r="1765" spans="1:8">
      <c r="A1765" s="270"/>
      <c r="B1765" s="271"/>
      <c r="C1765" s="270"/>
      <c r="D1765" s="272"/>
      <c r="F1765" s="273"/>
      <c r="G1765" s="275"/>
      <c r="H1765" s="275"/>
    </row>
    <row r="1766" spans="1:8">
      <c r="A1766" s="270"/>
      <c r="B1766" s="271"/>
      <c r="C1766" s="270"/>
      <c r="D1766" s="272"/>
      <c r="F1766" s="273"/>
      <c r="G1766" s="275"/>
      <c r="H1766" s="275"/>
    </row>
    <row r="1767" spans="1:8">
      <c r="A1767" s="270"/>
      <c r="B1767" s="271"/>
      <c r="C1767" s="270"/>
      <c r="D1767" s="272"/>
      <c r="F1767" s="273"/>
      <c r="G1767" s="275"/>
      <c r="H1767" s="275"/>
    </row>
    <row r="1768" spans="1:8">
      <c r="A1768" s="270"/>
      <c r="B1768" s="271"/>
      <c r="C1768" s="270"/>
      <c r="D1768" s="272"/>
      <c r="F1768" s="273"/>
      <c r="G1768" s="275"/>
      <c r="H1768" s="275"/>
    </row>
    <row r="1769" spans="1:8">
      <c r="A1769" s="270"/>
      <c r="B1769" s="271"/>
      <c r="C1769" s="270"/>
      <c r="D1769" s="272"/>
      <c r="F1769" s="273"/>
      <c r="G1769" s="275"/>
      <c r="H1769" s="275"/>
    </row>
    <row r="1770" spans="1:8">
      <c r="A1770" s="270"/>
      <c r="B1770" s="271"/>
      <c r="C1770" s="270"/>
      <c r="D1770" s="272"/>
      <c r="F1770" s="273"/>
      <c r="G1770" s="275"/>
      <c r="H1770" s="275"/>
    </row>
    <row r="1771" spans="1:8">
      <c r="A1771" s="270"/>
      <c r="B1771" s="271"/>
      <c r="C1771" s="270"/>
      <c r="D1771" s="272"/>
      <c r="F1771" s="273"/>
      <c r="G1771" s="275"/>
      <c r="H1771" s="275"/>
    </row>
    <row r="1772" spans="1:8">
      <c r="A1772" s="270"/>
      <c r="B1772" s="271"/>
      <c r="C1772" s="270"/>
      <c r="D1772" s="272"/>
      <c r="F1772" s="273"/>
      <c r="G1772" s="275"/>
      <c r="H1772" s="275"/>
    </row>
    <row r="1773" spans="1:8">
      <c r="A1773" s="270"/>
      <c r="B1773" s="271"/>
      <c r="C1773" s="270"/>
      <c r="D1773" s="272"/>
      <c r="F1773" s="273"/>
      <c r="G1773" s="275"/>
      <c r="H1773" s="275"/>
    </row>
    <row r="1774" spans="1:8">
      <c r="A1774" s="270"/>
      <c r="B1774" s="271"/>
      <c r="C1774" s="270"/>
      <c r="D1774" s="272"/>
      <c r="F1774" s="273"/>
      <c r="G1774" s="275"/>
      <c r="H1774" s="275"/>
    </row>
    <row r="1775" spans="1:8">
      <c r="A1775" s="270"/>
      <c r="B1775" s="271"/>
      <c r="C1775" s="270"/>
      <c r="D1775" s="272"/>
      <c r="F1775" s="273"/>
      <c r="G1775" s="275"/>
      <c r="H1775" s="275"/>
    </row>
    <row r="1776" spans="1:8">
      <c r="A1776" s="270"/>
      <c r="B1776" s="271"/>
      <c r="C1776" s="270"/>
      <c r="D1776" s="272"/>
      <c r="F1776" s="273"/>
      <c r="G1776" s="275"/>
      <c r="H1776" s="275"/>
    </row>
    <row r="1777" spans="1:8">
      <c r="A1777" s="270"/>
      <c r="B1777" s="271"/>
      <c r="C1777" s="270"/>
      <c r="D1777" s="272"/>
      <c r="F1777" s="273"/>
      <c r="G1777" s="275"/>
      <c r="H1777" s="275"/>
    </row>
    <row r="1778" spans="1:8">
      <c r="A1778" s="270"/>
      <c r="B1778" s="271"/>
      <c r="C1778" s="270"/>
      <c r="D1778" s="272"/>
      <c r="F1778" s="273"/>
      <c r="G1778" s="275"/>
      <c r="H1778" s="275"/>
    </row>
    <row r="1779" spans="1:8">
      <c r="A1779" s="270"/>
      <c r="B1779" s="271"/>
      <c r="C1779" s="270"/>
      <c r="D1779" s="272"/>
      <c r="F1779" s="273"/>
      <c r="G1779" s="275"/>
      <c r="H1779" s="275"/>
    </row>
    <row r="1780" spans="1:8">
      <c r="A1780" s="270"/>
      <c r="B1780" s="271"/>
      <c r="C1780" s="270"/>
      <c r="D1780" s="272"/>
      <c r="F1780" s="273"/>
      <c r="G1780" s="275"/>
      <c r="H1780" s="275"/>
    </row>
    <row r="1781" spans="1:8">
      <c r="A1781" s="270"/>
      <c r="B1781" s="271"/>
      <c r="C1781" s="270"/>
      <c r="D1781" s="272"/>
      <c r="F1781" s="273"/>
      <c r="G1781" s="275"/>
      <c r="H1781" s="275"/>
    </row>
    <row r="1782" spans="1:8">
      <c r="A1782" s="270"/>
      <c r="B1782" s="271"/>
      <c r="C1782" s="270"/>
      <c r="D1782" s="272"/>
      <c r="F1782" s="273"/>
      <c r="G1782" s="275"/>
      <c r="H1782" s="275"/>
    </row>
    <row r="1783" spans="1:8">
      <c r="A1783" s="270"/>
      <c r="B1783" s="271"/>
      <c r="C1783" s="270"/>
      <c r="D1783" s="272"/>
      <c r="F1783" s="273"/>
      <c r="G1783" s="275"/>
      <c r="H1783" s="275"/>
    </row>
    <row r="1784" spans="1:8">
      <c r="A1784" s="270"/>
      <c r="B1784" s="271"/>
      <c r="C1784" s="270"/>
      <c r="D1784" s="272"/>
      <c r="F1784" s="273"/>
      <c r="G1784" s="275"/>
      <c r="H1784" s="275"/>
    </row>
    <row r="1785" spans="1:8">
      <c r="A1785" s="270"/>
      <c r="B1785" s="271"/>
      <c r="C1785" s="270"/>
      <c r="D1785" s="272"/>
      <c r="F1785" s="273"/>
      <c r="G1785" s="275"/>
      <c r="H1785" s="275"/>
    </row>
    <row r="1786" spans="1:8">
      <c r="A1786" s="270"/>
      <c r="B1786" s="271"/>
      <c r="C1786" s="270"/>
      <c r="D1786" s="272"/>
      <c r="F1786" s="273"/>
      <c r="G1786" s="275"/>
      <c r="H1786" s="275"/>
    </row>
    <row r="1787" spans="1:8">
      <c r="A1787" s="270"/>
      <c r="B1787" s="271"/>
      <c r="C1787" s="270"/>
      <c r="D1787" s="272"/>
      <c r="F1787" s="273"/>
      <c r="G1787" s="275"/>
      <c r="H1787" s="275"/>
    </row>
    <row r="1788" spans="1:8">
      <c r="A1788" s="270"/>
      <c r="B1788" s="271"/>
      <c r="C1788" s="270"/>
      <c r="D1788" s="272"/>
      <c r="F1788" s="273"/>
      <c r="G1788" s="275"/>
      <c r="H1788" s="275"/>
    </row>
    <row r="1789" spans="1:8">
      <c r="A1789" s="270"/>
      <c r="B1789" s="271"/>
      <c r="C1789" s="270"/>
      <c r="D1789" s="272"/>
      <c r="F1789" s="273"/>
      <c r="G1789" s="275"/>
      <c r="H1789" s="275"/>
    </row>
    <row r="1790" spans="1:8">
      <c r="A1790" s="270"/>
      <c r="B1790" s="271"/>
      <c r="C1790" s="270"/>
      <c r="D1790" s="272"/>
      <c r="F1790" s="273"/>
      <c r="G1790" s="275"/>
      <c r="H1790" s="275"/>
    </row>
    <row r="1791" spans="1:8">
      <c r="A1791" s="270"/>
      <c r="B1791" s="271"/>
      <c r="C1791" s="270"/>
      <c r="D1791" s="272"/>
      <c r="F1791" s="273"/>
      <c r="G1791" s="275"/>
      <c r="H1791" s="275"/>
    </row>
    <row r="1792" spans="1:8">
      <c r="A1792" s="270"/>
      <c r="B1792" s="271"/>
      <c r="C1792" s="270"/>
      <c r="D1792" s="272"/>
      <c r="F1792" s="273"/>
      <c r="G1792" s="275"/>
      <c r="H1792" s="275"/>
    </row>
    <row r="1793" spans="1:8">
      <c r="A1793" s="270"/>
      <c r="B1793" s="271"/>
      <c r="C1793" s="270"/>
      <c r="D1793" s="272"/>
      <c r="F1793" s="273"/>
      <c r="G1793" s="275"/>
      <c r="H1793" s="275"/>
    </row>
    <row r="1794" spans="1:8">
      <c r="A1794" s="270"/>
      <c r="B1794" s="271"/>
      <c r="C1794" s="270"/>
      <c r="D1794" s="272"/>
      <c r="F1794" s="273"/>
      <c r="G1794" s="275"/>
      <c r="H1794" s="275"/>
    </row>
    <row r="1795" spans="1:8">
      <c r="A1795" s="270"/>
      <c r="B1795" s="271"/>
      <c r="C1795" s="270"/>
      <c r="D1795" s="272"/>
      <c r="F1795" s="273"/>
      <c r="G1795" s="275"/>
      <c r="H1795" s="275"/>
    </row>
    <row r="1796" spans="1:8">
      <c r="A1796" s="270"/>
      <c r="B1796" s="271"/>
      <c r="C1796" s="270"/>
      <c r="D1796" s="272"/>
      <c r="F1796" s="273"/>
      <c r="G1796" s="275"/>
      <c r="H1796" s="275"/>
    </row>
    <row r="1797" spans="1:8">
      <c r="A1797" s="270"/>
      <c r="B1797" s="271"/>
      <c r="C1797" s="270"/>
      <c r="D1797" s="272"/>
      <c r="F1797" s="273"/>
      <c r="G1797" s="275"/>
      <c r="H1797" s="275"/>
    </row>
    <row r="1798" spans="1:8">
      <c r="A1798" s="270"/>
      <c r="B1798" s="271"/>
      <c r="C1798" s="270"/>
      <c r="D1798" s="272"/>
      <c r="F1798" s="273"/>
      <c r="G1798" s="275"/>
      <c r="H1798" s="275"/>
    </row>
    <row r="1799" spans="1:8">
      <c r="A1799" s="270"/>
      <c r="B1799" s="271"/>
      <c r="C1799" s="270"/>
      <c r="D1799" s="272"/>
      <c r="F1799" s="273"/>
      <c r="G1799" s="275"/>
      <c r="H1799" s="275"/>
    </row>
    <row r="1800" spans="1:8">
      <c r="A1800" s="270"/>
      <c r="B1800" s="271"/>
      <c r="C1800" s="270"/>
      <c r="D1800" s="272"/>
      <c r="F1800" s="273"/>
      <c r="G1800" s="275"/>
      <c r="H1800" s="275"/>
    </row>
    <row r="1801" spans="1:8">
      <c r="A1801" s="270"/>
      <c r="B1801" s="271"/>
      <c r="C1801" s="270"/>
      <c r="D1801" s="272"/>
      <c r="F1801" s="273"/>
      <c r="G1801" s="275"/>
      <c r="H1801" s="275"/>
    </row>
    <row r="1802" spans="1:8">
      <c r="A1802" s="270"/>
      <c r="B1802" s="271"/>
      <c r="C1802" s="270"/>
      <c r="D1802" s="272"/>
      <c r="F1802" s="273"/>
      <c r="G1802" s="275"/>
      <c r="H1802" s="275"/>
    </row>
    <row r="1803" spans="1:8">
      <c r="A1803" s="270"/>
      <c r="B1803" s="271"/>
      <c r="C1803" s="270"/>
      <c r="D1803" s="272"/>
      <c r="F1803" s="273"/>
      <c r="G1803" s="275"/>
      <c r="H1803" s="275"/>
    </row>
    <row r="1804" spans="1:8">
      <c r="A1804" s="270"/>
      <c r="B1804" s="271"/>
      <c r="C1804" s="270"/>
      <c r="D1804" s="272"/>
      <c r="F1804" s="273"/>
      <c r="G1804" s="275"/>
      <c r="H1804" s="275"/>
    </row>
    <row r="1805" spans="1:8">
      <c r="A1805" s="270"/>
      <c r="B1805" s="271"/>
      <c r="C1805" s="270"/>
      <c r="D1805" s="272"/>
      <c r="F1805" s="273"/>
      <c r="G1805" s="275"/>
      <c r="H1805" s="275"/>
    </row>
    <row r="1806" spans="1:8">
      <c r="A1806" s="270"/>
      <c r="B1806" s="271"/>
      <c r="C1806" s="270"/>
      <c r="D1806" s="272"/>
      <c r="F1806" s="273"/>
      <c r="G1806" s="275"/>
      <c r="H1806" s="275"/>
    </row>
    <row r="1807" spans="1:8">
      <c r="A1807" s="270"/>
      <c r="B1807" s="271"/>
      <c r="C1807" s="270"/>
      <c r="D1807" s="272"/>
      <c r="F1807" s="273"/>
      <c r="G1807" s="275"/>
      <c r="H1807" s="275"/>
    </row>
    <row r="1808" spans="1:8">
      <c r="A1808" s="270"/>
      <c r="B1808" s="271"/>
      <c r="C1808" s="270"/>
      <c r="D1808" s="272"/>
      <c r="F1808" s="273"/>
      <c r="G1808" s="275"/>
      <c r="H1808" s="275"/>
    </row>
    <row r="1809" spans="1:8">
      <c r="A1809" s="270"/>
      <c r="B1809" s="271"/>
      <c r="C1809" s="270"/>
      <c r="D1809" s="272"/>
      <c r="F1809" s="273"/>
      <c r="G1809" s="275"/>
      <c r="H1809" s="275"/>
    </row>
    <row r="1810" spans="1:8">
      <c r="A1810" s="270"/>
      <c r="B1810" s="271"/>
      <c r="C1810" s="270"/>
      <c r="D1810" s="272"/>
      <c r="F1810" s="273"/>
      <c r="G1810" s="275"/>
      <c r="H1810" s="275"/>
    </row>
    <row r="1811" spans="1:8">
      <c r="A1811" s="270"/>
      <c r="B1811" s="271"/>
      <c r="C1811" s="270"/>
      <c r="D1811" s="272"/>
      <c r="F1811" s="273"/>
      <c r="G1811" s="275"/>
      <c r="H1811" s="275"/>
    </row>
    <row r="1812" spans="1:8">
      <c r="A1812" s="270"/>
      <c r="B1812" s="271"/>
      <c r="C1812" s="270"/>
      <c r="D1812" s="272"/>
      <c r="F1812" s="273"/>
      <c r="G1812" s="275"/>
      <c r="H1812" s="275"/>
    </row>
    <row r="1813" spans="1:8">
      <c r="A1813" s="270"/>
      <c r="B1813" s="271"/>
      <c r="C1813" s="270"/>
      <c r="D1813" s="272"/>
      <c r="F1813" s="273"/>
      <c r="G1813" s="275"/>
      <c r="H1813" s="275"/>
    </row>
    <row r="1814" spans="1:8">
      <c r="A1814" s="270"/>
      <c r="B1814" s="271"/>
      <c r="C1814" s="270"/>
      <c r="D1814" s="272"/>
      <c r="F1814" s="273"/>
      <c r="G1814" s="275"/>
      <c r="H1814" s="275"/>
    </row>
    <row r="1815" spans="1:8">
      <c r="A1815" s="270"/>
      <c r="B1815" s="271"/>
      <c r="C1815" s="270"/>
      <c r="D1815" s="272"/>
      <c r="F1815" s="273"/>
      <c r="G1815" s="275"/>
      <c r="H1815" s="275"/>
    </row>
    <row r="1816" spans="1:8">
      <c r="A1816" s="270"/>
      <c r="B1816" s="271"/>
      <c r="C1816" s="270"/>
      <c r="D1816" s="272"/>
      <c r="F1816" s="273"/>
      <c r="G1816" s="275"/>
      <c r="H1816" s="275"/>
    </row>
    <row r="1817" spans="1:8">
      <c r="A1817" s="270"/>
      <c r="B1817" s="271"/>
      <c r="C1817" s="270"/>
      <c r="D1817" s="272"/>
      <c r="F1817" s="273"/>
      <c r="G1817" s="275"/>
      <c r="H1817" s="275"/>
    </row>
    <row r="1818" spans="1:8">
      <c r="A1818" s="270"/>
      <c r="B1818" s="271"/>
      <c r="C1818" s="270"/>
      <c r="D1818" s="272"/>
      <c r="F1818" s="273"/>
      <c r="G1818" s="275"/>
      <c r="H1818" s="275"/>
    </row>
    <row r="1819" spans="1:8">
      <c r="A1819" s="270"/>
      <c r="B1819" s="271"/>
      <c r="C1819" s="270"/>
      <c r="D1819" s="272"/>
      <c r="F1819" s="273"/>
      <c r="G1819" s="275"/>
      <c r="H1819" s="275"/>
    </row>
    <row r="1820" spans="1:8">
      <c r="A1820" s="270"/>
      <c r="B1820" s="271"/>
      <c r="C1820" s="270"/>
      <c r="D1820" s="272"/>
      <c r="F1820" s="273"/>
      <c r="G1820" s="275"/>
      <c r="H1820" s="275"/>
    </row>
    <row r="1821" spans="1:8">
      <c r="A1821" s="270"/>
      <c r="B1821" s="271"/>
      <c r="C1821" s="270"/>
      <c r="D1821" s="272"/>
      <c r="F1821" s="273"/>
      <c r="G1821" s="275"/>
      <c r="H1821" s="275"/>
    </row>
    <row r="1822" spans="1:8">
      <c r="A1822" s="270"/>
      <c r="B1822" s="271"/>
      <c r="C1822" s="270"/>
      <c r="D1822" s="272"/>
      <c r="F1822" s="273"/>
      <c r="G1822" s="275"/>
      <c r="H1822" s="275"/>
    </row>
    <row r="1823" spans="1:8">
      <c r="A1823" s="270"/>
      <c r="B1823" s="271"/>
      <c r="C1823" s="270"/>
      <c r="D1823" s="272"/>
      <c r="F1823" s="273"/>
      <c r="G1823" s="275"/>
      <c r="H1823" s="275"/>
    </row>
    <row r="1824" spans="1:8">
      <c r="A1824" s="270"/>
      <c r="B1824" s="271"/>
      <c r="C1824" s="270"/>
      <c r="D1824" s="272"/>
      <c r="F1824" s="273"/>
      <c r="G1824" s="275"/>
      <c r="H1824" s="275"/>
    </row>
    <row r="1825" spans="1:8">
      <c r="A1825" s="270"/>
      <c r="B1825" s="271"/>
      <c r="C1825" s="270"/>
      <c r="D1825" s="272"/>
      <c r="F1825" s="273"/>
      <c r="G1825" s="275"/>
      <c r="H1825" s="275"/>
    </row>
    <row r="1826" spans="1:8">
      <c r="A1826" s="270"/>
      <c r="B1826" s="271"/>
      <c r="C1826" s="270"/>
      <c r="D1826" s="272"/>
      <c r="F1826" s="273"/>
      <c r="G1826" s="275"/>
      <c r="H1826" s="275"/>
    </row>
    <row r="1827" spans="1:8">
      <c r="A1827" s="270"/>
      <c r="B1827" s="271"/>
      <c r="C1827" s="270"/>
      <c r="D1827" s="272"/>
      <c r="F1827" s="273"/>
      <c r="G1827" s="275"/>
      <c r="H1827" s="275"/>
    </row>
    <row r="1828" spans="1:8">
      <c r="A1828" s="270"/>
      <c r="B1828" s="271"/>
      <c r="C1828" s="270"/>
      <c r="D1828" s="272"/>
      <c r="F1828" s="273"/>
      <c r="G1828" s="275"/>
      <c r="H1828" s="275"/>
    </row>
    <row r="1829" spans="1:8">
      <c r="A1829" s="270"/>
      <c r="B1829" s="271"/>
      <c r="C1829" s="270"/>
      <c r="D1829" s="272"/>
      <c r="F1829" s="273"/>
      <c r="G1829" s="275"/>
      <c r="H1829" s="275"/>
    </row>
    <row r="1830" spans="1:8">
      <c r="A1830" s="270"/>
      <c r="B1830" s="271"/>
      <c r="C1830" s="270"/>
      <c r="D1830" s="272"/>
      <c r="F1830" s="273"/>
      <c r="G1830" s="275"/>
      <c r="H1830" s="275"/>
    </row>
    <row r="1831" spans="1:8">
      <c r="A1831" s="270"/>
      <c r="B1831" s="271"/>
      <c r="C1831" s="270"/>
      <c r="D1831" s="272"/>
      <c r="F1831" s="273"/>
      <c r="G1831" s="275"/>
      <c r="H1831" s="275"/>
    </row>
    <row r="1832" spans="1:8">
      <c r="A1832" s="270"/>
      <c r="B1832" s="271"/>
      <c r="C1832" s="270"/>
      <c r="D1832" s="272"/>
      <c r="F1832" s="273"/>
      <c r="G1832" s="275"/>
      <c r="H1832" s="275"/>
    </row>
    <row r="1833" spans="1:8">
      <c r="A1833" s="270"/>
      <c r="B1833" s="271"/>
      <c r="C1833" s="270"/>
      <c r="D1833" s="272"/>
      <c r="F1833" s="273"/>
      <c r="G1833" s="275"/>
      <c r="H1833" s="275"/>
    </row>
    <row r="1834" spans="1:8">
      <c r="A1834" s="270"/>
      <c r="B1834" s="271"/>
      <c r="C1834" s="270"/>
      <c r="D1834" s="272"/>
      <c r="F1834" s="273"/>
      <c r="G1834" s="275"/>
      <c r="H1834" s="275"/>
    </row>
    <row r="1835" spans="1:8">
      <c r="A1835" s="270"/>
      <c r="B1835" s="271"/>
      <c r="C1835" s="270"/>
      <c r="D1835" s="272"/>
      <c r="F1835" s="273"/>
      <c r="G1835" s="275"/>
      <c r="H1835" s="275"/>
    </row>
    <row r="1836" spans="1:8">
      <c r="A1836" s="270"/>
      <c r="B1836" s="271"/>
      <c r="C1836" s="270"/>
      <c r="D1836" s="272"/>
      <c r="F1836" s="273"/>
      <c r="G1836" s="275"/>
      <c r="H1836" s="275"/>
    </row>
    <row r="1837" spans="1:8">
      <c r="A1837" s="270"/>
      <c r="B1837" s="271"/>
      <c r="C1837" s="270"/>
      <c r="D1837" s="272"/>
      <c r="F1837" s="273"/>
      <c r="G1837" s="275"/>
      <c r="H1837" s="275"/>
    </row>
    <row r="1838" spans="1:8">
      <c r="A1838" s="270"/>
      <c r="B1838" s="271"/>
      <c r="C1838" s="270"/>
      <c r="D1838" s="272"/>
      <c r="F1838" s="273"/>
      <c r="G1838" s="275"/>
      <c r="H1838" s="275"/>
    </row>
    <row r="1839" spans="1:8">
      <c r="A1839" s="270"/>
      <c r="B1839" s="271"/>
      <c r="C1839" s="270"/>
      <c r="D1839" s="272"/>
      <c r="F1839" s="273"/>
      <c r="G1839" s="275"/>
      <c r="H1839" s="275"/>
    </row>
    <row r="1840" spans="1:8">
      <c r="A1840" s="270"/>
      <c r="B1840" s="271"/>
      <c r="C1840" s="270"/>
      <c r="D1840" s="272"/>
      <c r="F1840" s="273"/>
      <c r="G1840" s="275"/>
      <c r="H1840" s="275"/>
    </row>
    <row r="1841" spans="1:8">
      <c r="A1841" s="270"/>
      <c r="B1841" s="271"/>
      <c r="C1841" s="270"/>
      <c r="D1841" s="272"/>
      <c r="F1841" s="273"/>
      <c r="G1841" s="275"/>
      <c r="H1841" s="275"/>
    </row>
    <row r="1842" spans="1:8">
      <c r="A1842" s="270"/>
      <c r="B1842" s="271"/>
      <c r="C1842" s="270"/>
      <c r="D1842" s="272"/>
      <c r="F1842" s="273"/>
      <c r="G1842" s="275"/>
      <c r="H1842" s="275"/>
    </row>
    <row r="1843" spans="1:8">
      <c r="A1843" s="270"/>
      <c r="B1843" s="271"/>
      <c r="C1843" s="270"/>
      <c r="D1843" s="272"/>
      <c r="F1843" s="273"/>
      <c r="G1843" s="275"/>
      <c r="H1843" s="275"/>
    </row>
    <row r="1844" spans="1:8">
      <c r="A1844" s="270"/>
      <c r="B1844" s="271"/>
      <c r="C1844" s="270"/>
      <c r="D1844" s="272"/>
      <c r="F1844" s="273"/>
      <c r="G1844" s="275"/>
      <c r="H1844" s="275"/>
    </row>
    <row r="1845" spans="1:8">
      <c r="A1845" s="270"/>
      <c r="B1845" s="271"/>
      <c r="C1845" s="270"/>
      <c r="D1845" s="272"/>
      <c r="F1845" s="273"/>
      <c r="G1845" s="275"/>
      <c r="H1845" s="275"/>
    </row>
    <row r="1846" spans="1:8">
      <c r="A1846" s="270"/>
      <c r="B1846" s="271"/>
      <c r="C1846" s="270"/>
      <c r="D1846" s="272"/>
      <c r="F1846" s="273"/>
      <c r="G1846" s="275"/>
      <c r="H1846" s="275"/>
    </row>
    <row r="1847" spans="1:8">
      <c r="A1847" s="270"/>
      <c r="B1847" s="271"/>
      <c r="C1847" s="270"/>
      <c r="D1847" s="272"/>
      <c r="F1847" s="273"/>
      <c r="G1847" s="275"/>
      <c r="H1847" s="275"/>
    </row>
    <row r="1848" spans="1:8">
      <c r="A1848" s="270"/>
      <c r="B1848" s="271"/>
      <c r="C1848" s="270"/>
      <c r="D1848" s="272"/>
      <c r="F1848" s="273"/>
      <c r="G1848" s="275"/>
      <c r="H1848" s="275"/>
    </row>
    <row r="1849" spans="1:8">
      <c r="A1849" s="270"/>
      <c r="B1849" s="271"/>
      <c r="C1849" s="270"/>
      <c r="D1849" s="272"/>
      <c r="F1849" s="273"/>
      <c r="G1849" s="275"/>
      <c r="H1849" s="275"/>
    </row>
    <row r="1850" spans="1:8">
      <c r="A1850" s="270"/>
      <c r="B1850" s="271"/>
      <c r="C1850" s="270"/>
      <c r="D1850" s="272"/>
      <c r="F1850" s="273"/>
      <c r="G1850" s="275"/>
      <c r="H1850" s="275"/>
    </row>
    <row r="1851" spans="1:8">
      <c r="A1851" s="270"/>
      <c r="B1851" s="271"/>
      <c r="C1851" s="270"/>
      <c r="D1851" s="272"/>
      <c r="F1851" s="273"/>
      <c r="G1851" s="275"/>
      <c r="H1851" s="275"/>
    </row>
    <row r="1852" spans="1:8">
      <c r="A1852" s="270"/>
      <c r="B1852" s="271"/>
      <c r="C1852" s="270"/>
      <c r="D1852" s="272"/>
      <c r="F1852" s="273"/>
      <c r="G1852" s="275"/>
      <c r="H1852" s="275"/>
    </row>
    <row r="1853" spans="1:8">
      <c r="A1853" s="270"/>
      <c r="B1853" s="271"/>
      <c r="C1853" s="270"/>
      <c r="D1853" s="272"/>
      <c r="F1853" s="273"/>
      <c r="G1853" s="275"/>
      <c r="H1853" s="275"/>
    </row>
    <row r="1854" spans="1:8">
      <c r="A1854" s="270"/>
      <c r="B1854" s="271"/>
      <c r="C1854" s="270"/>
      <c r="D1854" s="272"/>
      <c r="F1854" s="273"/>
      <c r="G1854" s="275"/>
      <c r="H1854" s="275"/>
    </row>
    <row r="1855" spans="1:8">
      <c r="A1855" s="270"/>
      <c r="B1855" s="271"/>
      <c r="C1855" s="270"/>
      <c r="D1855" s="272"/>
      <c r="F1855" s="273"/>
      <c r="G1855" s="275"/>
      <c r="H1855" s="275"/>
    </row>
    <row r="1856" spans="1:8">
      <c r="A1856" s="270"/>
      <c r="B1856" s="271"/>
      <c r="C1856" s="270"/>
      <c r="D1856" s="272"/>
      <c r="F1856" s="273"/>
      <c r="G1856" s="275"/>
      <c r="H1856" s="275"/>
    </row>
    <row r="1857" spans="1:8">
      <c r="A1857" s="270"/>
      <c r="B1857" s="271"/>
      <c r="C1857" s="270"/>
      <c r="D1857" s="272"/>
      <c r="F1857" s="273"/>
      <c r="G1857" s="275"/>
      <c r="H1857" s="275"/>
    </row>
    <row r="1858" spans="1:8">
      <c r="A1858" s="270"/>
      <c r="B1858" s="271"/>
      <c r="C1858" s="270"/>
      <c r="D1858" s="272"/>
      <c r="F1858" s="273"/>
      <c r="G1858" s="275"/>
      <c r="H1858" s="275"/>
    </row>
    <row r="1859" spans="1:8">
      <c r="A1859" s="270"/>
      <c r="B1859" s="271"/>
      <c r="C1859" s="270"/>
      <c r="D1859" s="272"/>
      <c r="F1859" s="273"/>
      <c r="G1859" s="275"/>
      <c r="H1859" s="275"/>
    </row>
    <row r="1860" spans="1:8">
      <c r="A1860" s="270"/>
      <c r="B1860" s="271"/>
      <c r="C1860" s="270"/>
      <c r="D1860" s="272"/>
      <c r="F1860" s="273"/>
      <c r="G1860" s="275"/>
      <c r="H1860" s="275"/>
    </row>
    <row r="1861" spans="1:8">
      <c r="A1861" s="270"/>
      <c r="B1861" s="271"/>
      <c r="C1861" s="270"/>
      <c r="D1861" s="272"/>
      <c r="F1861" s="273"/>
      <c r="G1861" s="275"/>
      <c r="H1861" s="275"/>
    </row>
    <row r="1862" spans="1:8">
      <c r="A1862" s="270"/>
      <c r="B1862" s="271"/>
      <c r="C1862" s="270"/>
      <c r="D1862" s="272"/>
      <c r="F1862" s="273"/>
      <c r="G1862" s="275"/>
      <c r="H1862" s="275"/>
    </row>
    <row r="1863" spans="1:8">
      <c r="A1863" s="270"/>
      <c r="B1863" s="271"/>
      <c r="C1863" s="270"/>
      <c r="D1863" s="272"/>
      <c r="F1863" s="273"/>
      <c r="G1863" s="275"/>
      <c r="H1863" s="275"/>
    </row>
    <row r="1864" spans="1:8">
      <c r="A1864" s="270"/>
      <c r="B1864" s="271"/>
      <c r="C1864" s="270"/>
      <c r="D1864" s="272"/>
      <c r="F1864" s="273"/>
      <c r="G1864" s="275"/>
      <c r="H1864" s="275"/>
    </row>
    <row r="1865" spans="1:8">
      <c r="A1865" s="270"/>
      <c r="B1865" s="271"/>
      <c r="C1865" s="270"/>
      <c r="D1865" s="272"/>
      <c r="F1865" s="273"/>
      <c r="G1865" s="275"/>
      <c r="H1865" s="275"/>
    </row>
    <row r="1866" spans="1:8">
      <c r="A1866" s="270"/>
      <c r="B1866" s="271"/>
      <c r="C1866" s="270"/>
      <c r="D1866" s="272"/>
      <c r="F1866" s="273"/>
      <c r="G1866" s="275"/>
      <c r="H1866" s="275"/>
    </row>
    <row r="1867" spans="1:8">
      <c r="A1867" s="270"/>
      <c r="B1867" s="271"/>
      <c r="C1867" s="270"/>
      <c r="D1867" s="272"/>
      <c r="F1867" s="273"/>
      <c r="G1867" s="275"/>
      <c r="H1867" s="275"/>
    </row>
    <row r="1868" spans="1:8">
      <c r="A1868" s="270"/>
      <c r="B1868" s="271"/>
      <c r="C1868" s="270"/>
      <c r="D1868" s="272"/>
      <c r="F1868" s="273"/>
      <c r="G1868" s="275"/>
      <c r="H1868" s="275"/>
    </row>
    <row r="1869" spans="1:8">
      <c r="A1869" s="270"/>
      <c r="B1869" s="271"/>
      <c r="C1869" s="270"/>
      <c r="D1869" s="272"/>
      <c r="F1869" s="273"/>
      <c r="G1869" s="275"/>
      <c r="H1869" s="275"/>
    </row>
    <row r="1870" spans="1:8">
      <c r="A1870" s="270"/>
      <c r="B1870" s="271"/>
      <c r="C1870" s="270"/>
      <c r="D1870" s="272"/>
      <c r="F1870" s="273"/>
      <c r="G1870" s="275"/>
      <c r="H1870" s="275"/>
    </row>
    <row r="1871" spans="1:8">
      <c r="A1871" s="270"/>
      <c r="B1871" s="271"/>
      <c r="C1871" s="270"/>
      <c r="D1871" s="272"/>
      <c r="F1871" s="273"/>
      <c r="G1871" s="275"/>
      <c r="H1871" s="275"/>
    </row>
    <row r="1872" spans="1:8">
      <c r="A1872" s="270"/>
      <c r="B1872" s="271"/>
      <c r="C1872" s="270"/>
      <c r="D1872" s="272"/>
      <c r="F1872" s="273"/>
      <c r="G1872" s="275"/>
      <c r="H1872" s="275"/>
    </row>
    <row r="1873" spans="1:8">
      <c r="A1873" s="270"/>
      <c r="B1873" s="271"/>
      <c r="C1873" s="270"/>
      <c r="D1873" s="272"/>
      <c r="F1873" s="273"/>
      <c r="G1873" s="275"/>
      <c r="H1873" s="275"/>
    </row>
    <row r="1874" spans="1:8">
      <c r="A1874" s="270"/>
      <c r="B1874" s="271"/>
      <c r="C1874" s="270"/>
      <c r="D1874" s="272"/>
      <c r="F1874" s="273"/>
      <c r="G1874" s="275"/>
      <c r="H1874" s="275"/>
    </row>
    <row r="1875" spans="1:8">
      <c r="A1875" s="270"/>
      <c r="B1875" s="271"/>
      <c r="C1875" s="270"/>
      <c r="D1875" s="272"/>
      <c r="F1875" s="273"/>
      <c r="G1875" s="275"/>
      <c r="H1875" s="275"/>
    </row>
    <row r="1876" spans="1:8">
      <c r="A1876" s="270"/>
      <c r="B1876" s="271"/>
      <c r="C1876" s="270"/>
      <c r="D1876" s="272"/>
      <c r="F1876" s="273"/>
      <c r="G1876" s="275"/>
      <c r="H1876" s="275"/>
    </row>
    <row r="1877" spans="1:8">
      <c r="A1877" s="270"/>
      <c r="B1877" s="271"/>
      <c r="C1877" s="270"/>
      <c r="D1877" s="272"/>
      <c r="F1877" s="273"/>
      <c r="G1877" s="275"/>
      <c r="H1877" s="275"/>
    </row>
    <row r="1878" spans="1:8">
      <c r="A1878" s="270"/>
      <c r="B1878" s="271"/>
      <c r="C1878" s="270"/>
      <c r="D1878" s="272"/>
      <c r="F1878" s="273"/>
      <c r="G1878" s="275"/>
      <c r="H1878" s="275"/>
    </row>
    <row r="1879" spans="1:8">
      <c r="A1879" s="270"/>
      <c r="B1879" s="271"/>
      <c r="C1879" s="270"/>
      <c r="D1879" s="272"/>
      <c r="F1879" s="273"/>
      <c r="G1879" s="275"/>
      <c r="H1879" s="275"/>
    </row>
    <row r="1880" spans="1:8">
      <c r="A1880" s="270"/>
      <c r="B1880" s="271"/>
      <c r="C1880" s="270"/>
      <c r="D1880" s="272"/>
      <c r="F1880" s="273"/>
      <c r="G1880" s="275"/>
      <c r="H1880" s="275"/>
    </row>
    <row r="1881" spans="1:8">
      <c r="A1881" s="270"/>
      <c r="B1881" s="271"/>
      <c r="C1881" s="270"/>
      <c r="D1881" s="272"/>
      <c r="F1881" s="273"/>
      <c r="G1881" s="275"/>
      <c r="H1881" s="275"/>
    </row>
    <row r="1882" spans="1:8">
      <c r="A1882" s="270"/>
      <c r="B1882" s="271"/>
      <c r="C1882" s="270"/>
      <c r="D1882" s="272"/>
      <c r="F1882" s="273"/>
      <c r="G1882" s="275"/>
      <c r="H1882" s="275"/>
    </row>
    <row r="1883" spans="1:8">
      <c r="A1883" s="270"/>
      <c r="B1883" s="271"/>
      <c r="C1883" s="270"/>
      <c r="D1883" s="272"/>
      <c r="F1883" s="273"/>
      <c r="G1883" s="275"/>
      <c r="H1883" s="275"/>
    </row>
    <row r="1884" spans="1:8">
      <c r="A1884" s="270"/>
      <c r="B1884" s="271"/>
      <c r="C1884" s="270"/>
      <c r="D1884" s="272"/>
      <c r="F1884" s="273"/>
      <c r="G1884" s="275"/>
      <c r="H1884" s="275"/>
    </row>
    <row r="1885" spans="1:8">
      <c r="A1885" s="270"/>
      <c r="B1885" s="271"/>
      <c r="C1885" s="270"/>
      <c r="D1885" s="272"/>
      <c r="F1885" s="273"/>
      <c r="G1885" s="275"/>
      <c r="H1885" s="275"/>
    </row>
    <row r="1886" spans="1:8">
      <c r="A1886" s="270"/>
      <c r="B1886" s="271"/>
      <c r="C1886" s="270"/>
      <c r="D1886" s="272"/>
      <c r="F1886" s="273"/>
      <c r="G1886" s="275"/>
      <c r="H1886" s="275"/>
    </row>
    <row r="1887" spans="1:8">
      <c r="A1887" s="270"/>
      <c r="B1887" s="271"/>
      <c r="C1887" s="270"/>
      <c r="D1887" s="272"/>
      <c r="F1887" s="273"/>
      <c r="G1887" s="275"/>
      <c r="H1887" s="275"/>
    </row>
    <row r="1888" spans="1:8">
      <c r="A1888" s="270"/>
      <c r="B1888" s="271"/>
      <c r="C1888" s="270"/>
      <c r="D1888" s="272"/>
      <c r="F1888" s="273"/>
      <c r="G1888" s="275"/>
      <c r="H1888" s="275"/>
    </row>
    <row r="1889" spans="1:8">
      <c r="A1889" s="270"/>
      <c r="B1889" s="271"/>
      <c r="C1889" s="270"/>
      <c r="D1889" s="272"/>
      <c r="F1889" s="273"/>
      <c r="G1889" s="275"/>
      <c r="H1889" s="275"/>
    </row>
    <row r="1890" spans="1:8">
      <c r="A1890" s="270"/>
      <c r="B1890" s="271"/>
      <c r="C1890" s="270"/>
      <c r="D1890" s="272"/>
      <c r="F1890" s="273"/>
      <c r="G1890" s="275"/>
      <c r="H1890" s="275"/>
    </row>
    <row r="1891" spans="1:8">
      <c r="A1891" s="270"/>
      <c r="B1891" s="271"/>
      <c r="C1891" s="270"/>
      <c r="D1891" s="272"/>
      <c r="F1891" s="273"/>
      <c r="G1891" s="275"/>
      <c r="H1891" s="275"/>
    </row>
    <row r="1892" spans="1:8">
      <c r="A1892" s="270"/>
      <c r="B1892" s="271"/>
      <c r="C1892" s="270"/>
      <c r="D1892" s="272"/>
      <c r="F1892" s="273"/>
      <c r="G1892" s="275"/>
      <c r="H1892" s="275"/>
    </row>
    <row r="1893" spans="1:8">
      <c r="A1893" s="270"/>
      <c r="B1893" s="271"/>
      <c r="C1893" s="270"/>
      <c r="D1893" s="272"/>
      <c r="F1893" s="273"/>
      <c r="G1893" s="275"/>
      <c r="H1893" s="275"/>
    </row>
    <row r="1894" spans="1:8">
      <c r="A1894" s="270"/>
      <c r="B1894" s="271"/>
      <c r="C1894" s="270"/>
      <c r="D1894" s="272"/>
      <c r="F1894" s="273"/>
      <c r="G1894" s="275"/>
      <c r="H1894" s="275"/>
    </row>
    <row r="1895" spans="1:8">
      <c r="A1895" s="270"/>
      <c r="B1895" s="271"/>
      <c r="C1895" s="270"/>
      <c r="D1895" s="272"/>
      <c r="F1895" s="273"/>
      <c r="G1895" s="275"/>
      <c r="H1895" s="275"/>
    </row>
    <row r="1896" spans="1:8">
      <c r="A1896" s="270"/>
      <c r="B1896" s="271"/>
      <c r="C1896" s="270"/>
      <c r="D1896" s="272"/>
      <c r="F1896" s="273"/>
      <c r="G1896" s="275"/>
      <c r="H1896" s="275"/>
    </row>
    <row r="1897" spans="1:8">
      <c r="A1897" s="270"/>
      <c r="B1897" s="271"/>
      <c r="C1897" s="270"/>
      <c r="D1897" s="272"/>
      <c r="F1897" s="273"/>
      <c r="G1897" s="275"/>
      <c r="H1897" s="275"/>
    </row>
    <row r="1898" spans="1:8">
      <c r="A1898" s="270"/>
      <c r="B1898" s="271"/>
      <c r="C1898" s="270"/>
      <c r="D1898" s="272"/>
      <c r="F1898" s="273"/>
      <c r="G1898" s="275"/>
      <c r="H1898" s="275"/>
    </row>
    <row r="1899" spans="1:8">
      <c r="A1899" s="270"/>
      <c r="B1899" s="271"/>
      <c r="C1899" s="270"/>
      <c r="D1899" s="272"/>
      <c r="F1899" s="273"/>
      <c r="G1899" s="275"/>
      <c r="H1899" s="275"/>
    </row>
    <row r="1900" spans="1:8">
      <c r="A1900" s="270"/>
      <c r="B1900" s="271"/>
      <c r="C1900" s="270"/>
      <c r="D1900" s="272"/>
      <c r="F1900" s="273"/>
      <c r="G1900" s="275"/>
      <c r="H1900" s="275"/>
    </row>
    <row r="1901" spans="1:8">
      <c r="A1901" s="270"/>
      <c r="B1901" s="271"/>
      <c r="C1901" s="270"/>
      <c r="D1901" s="272"/>
      <c r="F1901" s="273"/>
      <c r="G1901" s="275"/>
      <c r="H1901" s="275"/>
    </row>
    <row r="1902" spans="1:8">
      <c r="A1902" s="270"/>
      <c r="B1902" s="271"/>
      <c r="C1902" s="270"/>
      <c r="D1902" s="272"/>
      <c r="F1902" s="273"/>
      <c r="G1902" s="275"/>
      <c r="H1902" s="275"/>
    </row>
    <row r="1903" spans="1:8">
      <c r="A1903" s="270"/>
      <c r="B1903" s="271"/>
      <c r="C1903" s="270"/>
      <c r="D1903" s="272"/>
      <c r="F1903" s="273"/>
      <c r="G1903" s="275"/>
      <c r="H1903" s="275"/>
    </row>
    <row r="1904" spans="1:8">
      <c r="A1904" s="270"/>
      <c r="B1904" s="271"/>
      <c r="C1904" s="270"/>
      <c r="D1904" s="272"/>
      <c r="F1904" s="273"/>
      <c r="G1904" s="275"/>
      <c r="H1904" s="275"/>
    </row>
    <row r="1905" spans="1:8">
      <c r="A1905" s="270"/>
      <c r="B1905" s="271"/>
      <c r="C1905" s="270"/>
      <c r="D1905" s="272"/>
      <c r="F1905" s="273"/>
      <c r="G1905" s="275"/>
      <c r="H1905" s="275"/>
    </row>
    <row r="1906" spans="1:8">
      <c r="A1906" s="270"/>
      <c r="B1906" s="271"/>
      <c r="C1906" s="270"/>
      <c r="D1906" s="272"/>
      <c r="F1906" s="273"/>
      <c r="G1906" s="275"/>
      <c r="H1906" s="275"/>
    </row>
    <row r="1907" spans="1:8">
      <c r="A1907" s="270"/>
      <c r="B1907" s="271"/>
      <c r="C1907" s="270"/>
      <c r="D1907" s="272"/>
      <c r="F1907" s="273"/>
      <c r="G1907" s="275"/>
      <c r="H1907" s="275"/>
    </row>
    <row r="1908" spans="1:8">
      <c r="A1908" s="270"/>
      <c r="B1908" s="271"/>
      <c r="C1908" s="270"/>
      <c r="D1908" s="272"/>
      <c r="F1908" s="273"/>
      <c r="G1908" s="275"/>
      <c r="H1908" s="275"/>
    </row>
    <row r="1909" spans="1:8">
      <c r="A1909" s="270"/>
      <c r="B1909" s="271"/>
      <c r="C1909" s="270"/>
      <c r="D1909" s="272"/>
      <c r="F1909" s="273"/>
      <c r="G1909" s="275"/>
      <c r="H1909" s="275"/>
    </row>
    <row r="1910" spans="1:8">
      <c r="A1910" s="270"/>
      <c r="B1910" s="271"/>
      <c r="C1910" s="270"/>
      <c r="D1910" s="272"/>
      <c r="F1910" s="273"/>
      <c r="G1910" s="275"/>
      <c r="H1910" s="275"/>
    </row>
    <row r="1911" spans="1:8">
      <c r="A1911" s="270"/>
      <c r="B1911" s="271"/>
      <c r="C1911" s="270"/>
      <c r="D1911" s="272"/>
      <c r="F1911" s="273"/>
      <c r="G1911" s="275"/>
      <c r="H1911" s="275"/>
    </row>
    <row r="1912" spans="1:8">
      <c r="A1912" s="270"/>
      <c r="B1912" s="271"/>
      <c r="C1912" s="270"/>
      <c r="D1912" s="272"/>
      <c r="F1912" s="273"/>
      <c r="G1912" s="275"/>
      <c r="H1912" s="275"/>
    </row>
    <row r="1913" spans="1:8">
      <c r="A1913" s="270"/>
      <c r="B1913" s="271"/>
      <c r="C1913" s="270"/>
      <c r="D1913" s="272"/>
      <c r="F1913" s="273"/>
      <c r="G1913" s="275"/>
      <c r="H1913" s="275"/>
    </row>
    <row r="1914" spans="1:8">
      <c r="A1914" s="270"/>
      <c r="B1914" s="271"/>
      <c r="C1914" s="270"/>
      <c r="D1914" s="272"/>
      <c r="F1914" s="273"/>
      <c r="G1914" s="275"/>
      <c r="H1914" s="275"/>
    </row>
    <row r="1915" spans="1:8">
      <c r="A1915" s="270"/>
      <c r="B1915" s="271"/>
      <c r="C1915" s="270"/>
      <c r="D1915" s="272"/>
      <c r="F1915" s="273"/>
      <c r="G1915" s="275"/>
      <c r="H1915" s="275"/>
    </row>
    <row r="1916" spans="1:8">
      <c r="A1916" s="270"/>
      <c r="B1916" s="271"/>
      <c r="C1916" s="270"/>
      <c r="D1916" s="272"/>
      <c r="F1916" s="273"/>
      <c r="G1916" s="275"/>
      <c r="H1916" s="275"/>
    </row>
    <row r="1917" spans="1:8">
      <c r="A1917" s="270"/>
      <c r="B1917" s="271"/>
      <c r="C1917" s="270"/>
      <c r="D1917" s="272"/>
      <c r="F1917" s="273"/>
      <c r="G1917" s="275"/>
      <c r="H1917" s="275"/>
    </row>
    <row r="1918" spans="1:8">
      <c r="A1918" s="270"/>
      <c r="B1918" s="271"/>
      <c r="C1918" s="270"/>
      <c r="D1918" s="272"/>
      <c r="F1918" s="273"/>
      <c r="G1918" s="275"/>
      <c r="H1918" s="275"/>
    </row>
    <row r="1919" spans="1:8">
      <c r="A1919" s="270"/>
      <c r="B1919" s="271"/>
      <c r="C1919" s="270"/>
      <c r="D1919" s="272"/>
      <c r="F1919" s="273"/>
      <c r="G1919" s="275"/>
      <c r="H1919" s="275"/>
    </row>
    <row r="1920" spans="1:8">
      <c r="A1920" s="270"/>
      <c r="B1920" s="271"/>
      <c r="C1920" s="270"/>
      <c r="D1920" s="272"/>
      <c r="F1920" s="273"/>
      <c r="G1920" s="275"/>
      <c r="H1920" s="275"/>
    </row>
    <row r="1921" spans="1:8">
      <c r="A1921" s="270"/>
      <c r="B1921" s="271"/>
      <c r="C1921" s="270"/>
      <c r="D1921" s="272"/>
      <c r="F1921" s="273"/>
      <c r="G1921" s="275"/>
      <c r="H1921" s="275"/>
    </row>
    <row r="1922" spans="1:8">
      <c r="A1922" s="270"/>
      <c r="B1922" s="271"/>
      <c r="C1922" s="270"/>
      <c r="D1922" s="272"/>
      <c r="F1922" s="273"/>
      <c r="G1922" s="275"/>
      <c r="H1922" s="275"/>
    </row>
    <row r="1923" spans="1:8">
      <c r="A1923" s="270"/>
      <c r="B1923" s="271"/>
      <c r="C1923" s="270"/>
      <c r="D1923" s="272"/>
      <c r="F1923" s="273"/>
      <c r="G1923" s="275"/>
      <c r="H1923" s="275"/>
    </row>
    <row r="1924" spans="1:8">
      <c r="A1924" s="270"/>
      <c r="B1924" s="271"/>
      <c r="C1924" s="270"/>
      <c r="D1924" s="272"/>
      <c r="F1924" s="273"/>
      <c r="G1924" s="275"/>
      <c r="H1924" s="275"/>
    </row>
    <row r="1925" spans="1:8">
      <c r="A1925" s="270"/>
      <c r="B1925" s="271"/>
      <c r="C1925" s="270"/>
      <c r="D1925" s="272"/>
      <c r="F1925" s="273"/>
      <c r="G1925" s="275"/>
      <c r="H1925" s="275"/>
    </row>
    <row r="1926" spans="1:8">
      <c r="A1926" s="270"/>
      <c r="B1926" s="271"/>
      <c r="C1926" s="270"/>
      <c r="D1926" s="272"/>
      <c r="F1926" s="273"/>
      <c r="G1926" s="275"/>
      <c r="H1926" s="275"/>
    </row>
    <row r="1927" spans="1:8">
      <c r="A1927" s="270"/>
      <c r="B1927" s="271"/>
      <c r="C1927" s="270"/>
      <c r="D1927" s="272"/>
      <c r="F1927" s="273"/>
      <c r="G1927" s="275"/>
      <c r="H1927" s="275"/>
    </row>
    <row r="1928" spans="1:8">
      <c r="A1928" s="270"/>
      <c r="B1928" s="271"/>
      <c r="C1928" s="270"/>
      <c r="D1928" s="272"/>
      <c r="F1928" s="273"/>
      <c r="G1928" s="275"/>
      <c r="H1928" s="275"/>
    </row>
    <row r="1929" spans="1:8">
      <c r="A1929" s="270"/>
      <c r="B1929" s="271"/>
      <c r="C1929" s="270"/>
      <c r="D1929" s="272"/>
      <c r="F1929" s="273"/>
      <c r="G1929" s="275"/>
      <c r="H1929" s="275"/>
    </row>
    <row r="1930" spans="1:8">
      <c r="A1930" s="270"/>
      <c r="B1930" s="271"/>
      <c r="C1930" s="270"/>
      <c r="D1930" s="272"/>
      <c r="F1930" s="273"/>
      <c r="G1930" s="275"/>
      <c r="H1930" s="275"/>
    </row>
    <row r="1931" spans="1:8">
      <c r="A1931" s="270"/>
      <c r="B1931" s="271"/>
      <c r="C1931" s="270"/>
      <c r="D1931" s="272"/>
      <c r="F1931" s="273"/>
      <c r="G1931" s="275"/>
      <c r="H1931" s="275"/>
    </row>
    <row r="1932" spans="1:8">
      <c r="A1932" s="270"/>
      <c r="B1932" s="271"/>
      <c r="C1932" s="270"/>
      <c r="D1932" s="272"/>
      <c r="F1932" s="273"/>
      <c r="G1932" s="275"/>
      <c r="H1932" s="275"/>
    </row>
    <row r="1933" spans="1:8">
      <c r="A1933" s="270"/>
      <c r="B1933" s="271"/>
      <c r="C1933" s="270"/>
      <c r="D1933" s="272"/>
      <c r="F1933" s="273"/>
      <c r="G1933" s="275"/>
      <c r="H1933" s="275"/>
    </row>
    <row r="1934" spans="1:8">
      <c r="A1934" s="270"/>
      <c r="B1934" s="271"/>
      <c r="C1934" s="270"/>
      <c r="D1934" s="272"/>
      <c r="F1934" s="273"/>
      <c r="G1934" s="275"/>
      <c r="H1934" s="275"/>
    </row>
    <row r="1935" spans="1:8">
      <c r="A1935" s="270"/>
      <c r="B1935" s="271"/>
      <c r="C1935" s="270"/>
      <c r="D1935" s="272"/>
      <c r="F1935" s="273"/>
      <c r="G1935" s="275"/>
      <c r="H1935" s="275"/>
    </row>
    <row r="1936" spans="1:8">
      <c r="A1936" s="270"/>
      <c r="B1936" s="271"/>
      <c r="C1936" s="270"/>
      <c r="D1936" s="272"/>
      <c r="F1936" s="273"/>
      <c r="G1936" s="275"/>
      <c r="H1936" s="275"/>
    </row>
    <row r="1937" spans="1:8">
      <c r="A1937" s="270"/>
      <c r="B1937" s="271"/>
      <c r="C1937" s="270"/>
      <c r="D1937" s="272"/>
      <c r="F1937" s="273"/>
      <c r="G1937" s="275"/>
      <c r="H1937" s="275"/>
    </row>
    <row r="1938" spans="1:8">
      <c r="A1938" s="270"/>
      <c r="B1938" s="271"/>
      <c r="C1938" s="270"/>
      <c r="D1938" s="272"/>
      <c r="F1938" s="273"/>
      <c r="G1938" s="275"/>
      <c r="H1938" s="275"/>
    </row>
    <row r="1939" spans="1:8">
      <c r="A1939" s="270"/>
      <c r="B1939" s="271"/>
      <c r="C1939" s="270"/>
      <c r="D1939" s="272"/>
      <c r="F1939" s="273"/>
      <c r="G1939" s="275"/>
      <c r="H1939" s="275"/>
    </row>
    <row r="1940" spans="1:8">
      <c r="A1940" s="270"/>
      <c r="B1940" s="271"/>
      <c r="C1940" s="270"/>
      <c r="D1940" s="272"/>
      <c r="F1940" s="273"/>
      <c r="G1940" s="275"/>
      <c r="H1940" s="275"/>
    </row>
    <row r="1941" spans="1:8">
      <c r="A1941" s="270"/>
      <c r="B1941" s="271"/>
      <c r="C1941" s="270"/>
      <c r="D1941" s="272"/>
      <c r="F1941" s="273"/>
      <c r="G1941" s="275"/>
      <c r="H1941" s="275"/>
    </row>
    <row r="1942" spans="1:8">
      <c r="A1942" s="270"/>
      <c r="B1942" s="271"/>
      <c r="C1942" s="270"/>
      <c r="D1942" s="272"/>
      <c r="F1942" s="273"/>
      <c r="G1942" s="275"/>
      <c r="H1942" s="275"/>
    </row>
    <row r="1943" spans="1:8">
      <c r="A1943" s="270"/>
      <c r="B1943" s="271"/>
      <c r="C1943" s="270"/>
      <c r="D1943" s="272"/>
      <c r="F1943" s="273"/>
      <c r="G1943" s="275"/>
      <c r="H1943" s="275"/>
    </row>
    <row r="1944" spans="1:8">
      <c r="A1944" s="270"/>
      <c r="B1944" s="271"/>
      <c r="C1944" s="270"/>
      <c r="D1944" s="272"/>
      <c r="F1944" s="273"/>
      <c r="G1944" s="275"/>
      <c r="H1944" s="275"/>
    </row>
    <row r="1945" spans="1:8">
      <c r="A1945" s="270"/>
      <c r="B1945" s="271"/>
      <c r="C1945" s="270"/>
      <c r="D1945" s="272"/>
      <c r="F1945" s="273"/>
      <c r="G1945" s="275"/>
      <c r="H1945" s="275"/>
    </row>
    <row r="1946" spans="1:8">
      <c r="A1946" s="270"/>
      <c r="B1946" s="271"/>
      <c r="C1946" s="270"/>
      <c r="D1946" s="272"/>
      <c r="F1946" s="273"/>
      <c r="G1946" s="275"/>
      <c r="H1946" s="275"/>
    </row>
    <row r="1947" spans="1:8">
      <c r="A1947" s="270"/>
      <c r="B1947" s="271"/>
      <c r="C1947" s="270"/>
      <c r="D1947" s="272"/>
      <c r="F1947" s="273"/>
      <c r="G1947" s="275"/>
      <c r="H1947" s="275"/>
    </row>
    <row r="1948" spans="1:8">
      <c r="A1948" s="270"/>
      <c r="B1948" s="271"/>
      <c r="C1948" s="270"/>
      <c r="D1948" s="272"/>
      <c r="F1948" s="273"/>
      <c r="G1948" s="275"/>
      <c r="H1948" s="275"/>
    </row>
    <row r="1949" spans="1:8">
      <c r="A1949" s="270"/>
      <c r="B1949" s="271"/>
      <c r="C1949" s="270"/>
      <c r="D1949" s="272"/>
      <c r="F1949" s="273"/>
      <c r="G1949" s="275"/>
      <c r="H1949" s="275"/>
    </row>
    <row r="1950" spans="1:8">
      <c r="A1950" s="270"/>
      <c r="B1950" s="271"/>
      <c r="C1950" s="270"/>
      <c r="D1950" s="272"/>
      <c r="F1950" s="273"/>
      <c r="G1950" s="275"/>
      <c r="H1950" s="275"/>
    </row>
    <row r="1951" spans="1:8">
      <c r="A1951" s="270"/>
      <c r="B1951" s="271"/>
      <c r="C1951" s="270"/>
      <c r="D1951" s="272"/>
      <c r="F1951" s="273"/>
      <c r="G1951" s="275"/>
      <c r="H1951" s="275"/>
    </row>
    <row r="1952" spans="1:8">
      <c r="A1952" s="270"/>
      <c r="B1952" s="271"/>
      <c r="C1952" s="270"/>
      <c r="D1952" s="272"/>
      <c r="F1952" s="273"/>
      <c r="G1952" s="275"/>
      <c r="H1952" s="275"/>
    </row>
    <row r="1953" spans="1:8">
      <c r="A1953" s="270"/>
      <c r="B1953" s="271"/>
      <c r="C1953" s="270"/>
      <c r="D1953" s="272"/>
      <c r="F1953" s="273"/>
      <c r="G1953" s="275"/>
      <c r="H1953" s="275"/>
    </row>
    <row r="1954" spans="1:8">
      <c r="A1954" s="270"/>
      <c r="B1954" s="271"/>
      <c r="C1954" s="270"/>
      <c r="D1954" s="272"/>
      <c r="F1954" s="273"/>
      <c r="G1954" s="275"/>
      <c r="H1954" s="275"/>
    </row>
    <row r="1955" spans="1:8">
      <c r="A1955" s="270"/>
      <c r="B1955" s="271"/>
      <c r="C1955" s="270"/>
      <c r="D1955" s="272"/>
      <c r="F1955" s="273"/>
      <c r="G1955" s="275"/>
      <c r="H1955" s="275"/>
    </row>
    <row r="1956" spans="1:8">
      <c r="A1956" s="270"/>
      <c r="B1956" s="271"/>
      <c r="C1956" s="270"/>
      <c r="D1956" s="272"/>
      <c r="F1956" s="273"/>
      <c r="G1956" s="275"/>
      <c r="H1956" s="275"/>
    </row>
    <row r="1957" spans="1:8">
      <c r="A1957" s="270"/>
      <c r="B1957" s="271"/>
      <c r="C1957" s="270"/>
      <c r="D1957" s="272"/>
      <c r="F1957" s="273"/>
      <c r="G1957" s="275"/>
      <c r="H1957" s="275"/>
    </row>
    <row r="1958" spans="1:8">
      <c r="A1958" s="270"/>
      <c r="B1958" s="271"/>
      <c r="C1958" s="270"/>
      <c r="D1958" s="272"/>
      <c r="F1958" s="273"/>
      <c r="G1958" s="275"/>
      <c r="H1958" s="275"/>
    </row>
    <row r="1959" spans="1:8">
      <c r="A1959" s="270"/>
      <c r="B1959" s="271"/>
      <c r="C1959" s="270"/>
      <c r="D1959" s="272"/>
      <c r="F1959" s="273"/>
      <c r="G1959" s="275"/>
      <c r="H1959" s="275"/>
    </row>
    <row r="1960" spans="1:8">
      <c r="A1960" s="270"/>
      <c r="B1960" s="271"/>
      <c r="C1960" s="270"/>
      <c r="D1960" s="272"/>
      <c r="F1960" s="273"/>
      <c r="G1960" s="275"/>
      <c r="H1960" s="275"/>
    </row>
    <row r="1961" spans="1:8">
      <c r="A1961" s="270"/>
      <c r="B1961" s="271"/>
      <c r="C1961" s="270"/>
      <c r="D1961" s="272"/>
      <c r="F1961" s="273"/>
      <c r="G1961" s="275"/>
      <c r="H1961" s="275"/>
    </row>
    <row r="1962" spans="1:8">
      <c r="A1962" s="270"/>
      <c r="B1962" s="271"/>
      <c r="C1962" s="270"/>
      <c r="D1962" s="272"/>
      <c r="F1962" s="273"/>
      <c r="G1962" s="275"/>
      <c r="H1962" s="275"/>
    </row>
    <row r="1963" spans="1:8">
      <c r="A1963" s="270"/>
      <c r="B1963" s="271"/>
      <c r="C1963" s="270"/>
      <c r="D1963" s="272"/>
      <c r="F1963" s="273"/>
      <c r="G1963" s="275"/>
      <c r="H1963" s="275"/>
    </row>
    <row r="1964" spans="1:8">
      <c r="A1964" s="270"/>
      <c r="B1964" s="271"/>
      <c r="C1964" s="270"/>
      <c r="D1964" s="272"/>
      <c r="F1964" s="273"/>
      <c r="G1964" s="275"/>
      <c r="H1964" s="275"/>
    </row>
    <row r="1965" spans="1:8">
      <c r="A1965" s="270"/>
      <c r="B1965" s="271"/>
      <c r="C1965" s="270"/>
      <c r="D1965" s="272"/>
      <c r="F1965" s="273"/>
      <c r="G1965" s="275"/>
      <c r="H1965" s="275"/>
    </row>
    <row r="1966" spans="1:8">
      <c r="A1966" s="270"/>
      <c r="B1966" s="271"/>
      <c r="C1966" s="270"/>
      <c r="D1966" s="272"/>
      <c r="F1966" s="273"/>
      <c r="G1966" s="275"/>
      <c r="H1966" s="275"/>
    </row>
    <row r="1967" spans="1:8">
      <c r="A1967" s="270"/>
      <c r="B1967" s="271"/>
      <c r="C1967" s="270"/>
      <c r="D1967" s="272"/>
      <c r="F1967" s="273"/>
      <c r="G1967" s="275"/>
      <c r="H1967" s="275"/>
    </row>
    <row r="1968" spans="1:8">
      <c r="A1968" s="270"/>
      <c r="B1968" s="271"/>
      <c r="C1968" s="270"/>
      <c r="D1968" s="272"/>
      <c r="F1968" s="273"/>
      <c r="G1968" s="275"/>
      <c r="H1968" s="275"/>
    </row>
    <row r="1969" spans="1:8">
      <c r="A1969" s="270"/>
      <c r="B1969" s="271"/>
      <c r="C1969" s="270"/>
      <c r="D1969" s="272"/>
      <c r="F1969" s="273"/>
      <c r="G1969" s="275"/>
      <c r="H1969" s="275"/>
    </row>
    <row r="1970" spans="1:8">
      <c r="A1970" s="270"/>
      <c r="B1970" s="271"/>
      <c r="C1970" s="270"/>
      <c r="D1970" s="272"/>
      <c r="F1970" s="273"/>
      <c r="G1970" s="275"/>
      <c r="H1970" s="275"/>
    </row>
    <row r="1971" spans="1:8">
      <c r="A1971" s="270"/>
      <c r="B1971" s="271"/>
      <c r="C1971" s="270"/>
      <c r="D1971" s="272"/>
      <c r="F1971" s="273"/>
      <c r="G1971" s="275"/>
      <c r="H1971" s="275"/>
    </row>
    <row r="1972" spans="1:8">
      <c r="A1972" s="270"/>
      <c r="B1972" s="271"/>
      <c r="C1972" s="270"/>
      <c r="D1972" s="272"/>
      <c r="F1972" s="273"/>
      <c r="G1972" s="275"/>
      <c r="H1972" s="275"/>
    </row>
    <row r="1973" spans="1:8">
      <c r="A1973" s="270"/>
      <c r="B1973" s="271"/>
      <c r="C1973" s="270"/>
      <c r="D1973" s="272"/>
      <c r="F1973" s="273"/>
      <c r="G1973" s="275"/>
      <c r="H1973" s="275"/>
    </row>
    <row r="1974" spans="1:8">
      <c r="A1974" s="270"/>
      <c r="B1974" s="271"/>
      <c r="C1974" s="270"/>
      <c r="D1974" s="272"/>
      <c r="F1974" s="273"/>
      <c r="G1974" s="275"/>
      <c r="H1974" s="275"/>
    </row>
    <row r="1975" spans="1:8">
      <c r="A1975" s="270"/>
      <c r="B1975" s="271"/>
      <c r="C1975" s="270"/>
      <c r="D1975" s="272"/>
      <c r="F1975" s="273"/>
      <c r="G1975" s="275"/>
      <c r="H1975" s="275"/>
    </row>
    <row r="1976" spans="1:8">
      <c r="A1976" s="270"/>
      <c r="B1976" s="271"/>
      <c r="C1976" s="270"/>
      <c r="D1976" s="272"/>
      <c r="F1976" s="273"/>
      <c r="G1976" s="275"/>
      <c r="H1976" s="275"/>
    </row>
    <row r="1977" spans="1:8">
      <c r="A1977" s="270"/>
      <c r="B1977" s="271"/>
      <c r="C1977" s="270"/>
      <c r="D1977" s="272"/>
      <c r="F1977" s="273"/>
      <c r="G1977" s="275"/>
      <c r="H1977" s="275"/>
    </row>
    <row r="1978" spans="1:8">
      <c r="A1978" s="270"/>
      <c r="B1978" s="271"/>
      <c r="C1978" s="270"/>
      <c r="D1978" s="272"/>
      <c r="F1978" s="273"/>
      <c r="G1978" s="275"/>
      <c r="H1978" s="275"/>
    </row>
    <row r="1979" spans="1:8">
      <c r="A1979" s="270"/>
      <c r="B1979" s="271"/>
      <c r="C1979" s="270"/>
      <c r="D1979" s="272"/>
      <c r="F1979" s="273"/>
      <c r="G1979" s="275"/>
      <c r="H1979" s="275"/>
    </row>
    <row r="1980" spans="1:8">
      <c r="A1980" s="270"/>
      <c r="B1980" s="271"/>
      <c r="C1980" s="270"/>
      <c r="D1980" s="272"/>
      <c r="F1980" s="273"/>
      <c r="G1980" s="275"/>
      <c r="H1980" s="275"/>
    </row>
    <row r="1981" spans="1:8">
      <c r="A1981" s="270"/>
      <c r="B1981" s="271"/>
      <c r="C1981" s="270"/>
      <c r="D1981" s="272"/>
      <c r="F1981" s="273"/>
      <c r="G1981" s="275"/>
      <c r="H1981" s="275"/>
    </row>
    <row r="1982" spans="1:8">
      <c r="A1982" s="270"/>
      <c r="B1982" s="271"/>
      <c r="C1982" s="270"/>
      <c r="D1982" s="272"/>
      <c r="F1982" s="273"/>
      <c r="G1982" s="275"/>
      <c r="H1982" s="275"/>
    </row>
    <row r="1983" spans="1:8">
      <c r="A1983" s="270"/>
      <c r="B1983" s="271"/>
      <c r="C1983" s="270"/>
      <c r="D1983" s="272"/>
      <c r="F1983" s="273"/>
      <c r="G1983" s="275"/>
      <c r="H1983" s="275"/>
    </row>
    <row r="1984" spans="1:8">
      <c r="A1984" s="270"/>
      <c r="B1984" s="271"/>
      <c r="C1984" s="270"/>
      <c r="D1984" s="272"/>
      <c r="F1984" s="273"/>
      <c r="G1984" s="275"/>
      <c r="H1984" s="275"/>
    </row>
    <row r="1985" spans="1:8">
      <c r="A1985" s="270"/>
      <c r="B1985" s="271"/>
      <c r="C1985" s="270"/>
      <c r="D1985" s="272"/>
      <c r="F1985" s="273"/>
      <c r="G1985" s="275"/>
      <c r="H1985" s="275"/>
    </row>
    <row r="1986" spans="1:8">
      <c r="A1986" s="270"/>
      <c r="B1986" s="271"/>
      <c r="C1986" s="270"/>
      <c r="D1986" s="272"/>
      <c r="F1986" s="273"/>
      <c r="G1986" s="275"/>
      <c r="H1986" s="275"/>
    </row>
    <row r="1987" spans="1:8">
      <c r="A1987" s="270"/>
      <c r="B1987" s="271"/>
      <c r="C1987" s="270"/>
      <c r="D1987" s="272"/>
      <c r="F1987" s="273"/>
      <c r="G1987" s="275"/>
      <c r="H1987" s="275"/>
    </row>
    <row r="1988" spans="1:8">
      <c r="A1988" s="270"/>
      <c r="B1988" s="271"/>
      <c r="C1988" s="270"/>
      <c r="D1988" s="272"/>
      <c r="F1988" s="273"/>
      <c r="G1988" s="275"/>
      <c r="H1988" s="275"/>
    </row>
    <row r="1989" spans="1:8">
      <c r="A1989" s="270"/>
      <c r="B1989" s="271"/>
      <c r="C1989" s="270"/>
      <c r="D1989" s="272"/>
      <c r="F1989" s="273"/>
      <c r="G1989" s="275"/>
      <c r="H1989" s="275"/>
    </row>
    <row r="1990" spans="1:8">
      <c r="A1990" s="270"/>
      <c r="B1990" s="271"/>
      <c r="C1990" s="270"/>
      <c r="D1990" s="272"/>
      <c r="F1990" s="273"/>
      <c r="G1990" s="275"/>
      <c r="H1990" s="275"/>
    </row>
    <row r="1991" spans="1:8">
      <c r="A1991" s="270"/>
      <c r="B1991" s="271"/>
      <c r="C1991" s="270"/>
      <c r="D1991" s="272"/>
      <c r="F1991" s="273"/>
      <c r="G1991" s="275"/>
      <c r="H1991" s="275"/>
    </row>
    <row r="1992" spans="1:8">
      <c r="A1992" s="270"/>
      <c r="B1992" s="271"/>
      <c r="C1992" s="270"/>
      <c r="D1992" s="272"/>
      <c r="F1992" s="273"/>
      <c r="G1992" s="275"/>
      <c r="H1992" s="275"/>
    </row>
    <row r="1993" spans="1:8">
      <c r="A1993" s="270"/>
      <c r="B1993" s="271"/>
      <c r="C1993" s="270"/>
      <c r="D1993" s="272"/>
      <c r="F1993" s="273"/>
      <c r="G1993" s="275"/>
      <c r="H1993" s="275"/>
    </row>
    <row r="1994" spans="1:8">
      <c r="A1994" s="270"/>
      <c r="B1994" s="271"/>
      <c r="C1994" s="270"/>
      <c r="D1994" s="272"/>
      <c r="F1994" s="273"/>
      <c r="G1994" s="275"/>
      <c r="H1994" s="275"/>
    </row>
    <row r="1995" spans="1:8">
      <c r="A1995" s="270"/>
      <c r="B1995" s="271"/>
      <c r="C1995" s="270"/>
      <c r="D1995" s="272"/>
      <c r="F1995" s="273"/>
      <c r="G1995" s="275"/>
      <c r="H1995" s="275"/>
    </row>
    <row r="1996" spans="1:8">
      <c r="A1996" s="270"/>
      <c r="B1996" s="271"/>
      <c r="C1996" s="270"/>
      <c r="D1996" s="272"/>
      <c r="F1996" s="273"/>
      <c r="G1996" s="275"/>
      <c r="H1996" s="275"/>
    </row>
    <row r="1997" spans="1:8">
      <c r="A1997" s="270"/>
      <c r="B1997" s="271"/>
      <c r="C1997" s="270"/>
      <c r="D1997" s="272"/>
      <c r="F1997" s="273"/>
      <c r="G1997" s="275"/>
      <c r="H1997" s="275"/>
    </row>
    <row r="1998" spans="1:8">
      <c r="A1998" s="270"/>
      <c r="B1998" s="271"/>
      <c r="C1998" s="270"/>
      <c r="D1998" s="272"/>
      <c r="F1998" s="273"/>
      <c r="G1998" s="275"/>
      <c r="H1998" s="275"/>
    </row>
    <row r="1999" spans="1:8">
      <c r="A1999" s="270"/>
      <c r="B1999" s="271"/>
      <c r="C1999" s="270"/>
      <c r="D1999" s="272"/>
      <c r="F1999" s="273"/>
      <c r="G1999" s="275"/>
      <c r="H1999" s="275"/>
    </row>
    <row r="2000" spans="1:8">
      <c r="A2000" s="270"/>
      <c r="B2000" s="271"/>
      <c r="C2000" s="270"/>
      <c r="D2000" s="272"/>
      <c r="F2000" s="273"/>
      <c r="G2000" s="275"/>
      <c r="H2000" s="275"/>
    </row>
    <row r="2001" spans="1:8">
      <c r="A2001" s="270"/>
      <c r="B2001" s="271"/>
      <c r="C2001" s="270"/>
      <c r="D2001" s="272"/>
      <c r="F2001" s="273"/>
      <c r="G2001" s="275"/>
      <c r="H2001" s="275"/>
    </row>
    <row r="2002" spans="1:8">
      <c r="A2002" s="270"/>
      <c r="B2002" s="271"/>
      <c r="C2002" s="270"/>
      <c r="D2002" s="272"/>
      <c r="F2002" s="273"/>
      <c r="G2002" s="275"/>
      <c r="H2002" s="275"/>
    </row>
    <row r="2003" spans="1:8">
      <c r="A2003" s="270"/>
      <c r="B2003" s="271"/>
      <c r="C2003" s="270"/>
      <c r="D2003" s="272"/>
      <c r="F2003" s="273"/>
      <c r="G2003" s="275"/>
      <c r="H2003" s="275"/>
    </row>
    <row r="2004" spans="1:8">
      <c r="A2004" s="270"/>
      <c r="B2004" s="271"/>
      <c r="C2004" s="270"/>
      <c r="D2004" s="272"/>
      <c r="F2004" s="273"/>
      <c r="G2004" s="275"/>
      <c r="H2004" s="275"/>
    </row>
    <row r="2005" spans="1:8">
      <c r="A2005" s="270"/>
      <c r="B2005" s="271"/>
      <c r="C2005" s="270"/>
      <c r="D2005" s="272"/>
      <c r="F2005" s="273"/>
      <c r="G2005" s="275"/>
      <c r="H2005" s="275"/>
    </row>
    <row r="2006" spans="1:8">
      <c r="A2006" s="270"/>
      <c r="B2006" s="271"/>
      <c r="C2006" s="270"/>
      <c r="D2006" s="272"/>
      <c r="F2006" s="273"/>
      <c r="G2006" s="275"/>
      <c r="H2006" s="275"/>
    </row>
    <row r="2007" spans="1:8">
      <c r="A2007" s="270"/>
      <c r="B2007" s="271"/>
      <c r="C2007" s="270"/>
      <c r="D2007" s="272"/>
      <c r="F2007" s="273"/>
      <c r="G2007" s="275"/>
      <c r="H2007" s="275"/>
    </row>
    <row r="2008" spans="1:8">
      <c r="A2008" s="270"/>
      <c r="B2008" s="271"/>
      <c r="C2008" s="270"/>
      <c r="D2008" s="272"/>
      <c r="F2008" s="273"/>
      <c r="G2008" s="275"/>
      <c r="H2008" s="275"/>
    </row>
    <row r="2009" spans="1:8">
      <c r="A2009" s="270"/>
      <c r="B2009" s="271"/>
      <c r="C2009" s="270"/>
      <c r="D2009" s="272"/>
      <c r="F2009" s="273"/>
      <c r="G2009" s="275"/>
      <c r="H2009" s="275"/>
    </row>
    <row r="2010" spans="1:8">
      <c r="A2010" s="270"/>
      <c r="B2010" s="271"/>
      <c r="C2010" s="270"/>
      <c r="D2010" s="272"/>
      <c r="F2010" s="273"/>
      <c r="G2010" s="275"/>
      <c r="H2010" s="275"/>
    </row>
    <row r="2011" spans="1:8">
      <c r="A2011" s="270"/>
      <c r="B2011" s="271"/>
      <c r="C2011" s="270"/>
      <c r="D2011" s="272"/>
      <c r="F2011" s="273"/>
      <c r="G2011" s="275"/>
      <c r="H2011" s="275"/>
    </row>
    <row r="2012" spans="1:8">
      <c r="A2012" s="270"/>
      <c r="B2012" s="271"/>
      <c r="C2012" s="270"/>
      <c r="D2012" s="272"/>
      <c r="F2012" s="273"/>
      <c r="G2012" s="275"/>
      <c r="H2012" s="275"/>
    </row>
    <row r="2013" spans="1:8">
      <c r="A2013" s="270"/>
      <c r="B2013" s="271"/>
      <c r="C2013" s="270"/>
      <c r="D2013" s="272"/>
      <c r="F2013" s="273"/>
      <c r="G2013" s="275"/>
      <c r="H2013" s="275"/>
    </row>
    <row r="2014" spans="1:8">
      <c r="A2014" s="270"/>
      <c r="B2014" s="271"/>
      <c r="C2014" s="270"/>
      <c r="D2014" s="272"/>
      <c r="F2014" s="273"/>
      <c r="G2014" s="275"/>
      <c r="H2014" s="275"/>
    </row>
    <row r="2015" spans="1:8">
      <c r="A2015" s="270"/>
      <c r="B2015" s="271"/>
      <c r="C2015" s="270"/>
      <c r="D2015" s="272"/>
      <c r="F2015" s="273"/>
      <c r="G2015" s="275"/>
      <c r="H2015" s="275"/>
    </row>
    <row r="2016" spans="1:8">
      <c r="A2016" s="270"/>
      <c r="B2016" s="271"/>
      <c r="C2016" s="270"/>
      <c r="D2016" s="272"/>
      <c r="F2016" s="273"/>
      <c r="G2016" s="275"/>
      <c r="H2016" s="275"/>
    </row>
    <row r="2017" spans="1:8">
      <c r="A2017" s="270"/>
      <c r="B2017" s="271"/>
      <c r="C2017" s="270"/>
      <c r="D2017" s="272"/>
      <c r="F2017" s="273"/>
      <c r="G2017" s="275"/>
      <c r="H2017" s="275"/>
    </row>
    <row r="2018" spans="1:8">
      <c r="A2018" s="270"/>
      <c r="B2018" s="271"/>
      <c r="C2018" s="270"/>
      <c r="D2018" s="272"/>
      <c r="F2018" s="273"/>
      <c r="G2018" s="275"/>
      <c r="H2018" s="275"/>
    </row>
    <row r="2019" spans="1:8">
      <c r="A2019" s="270"/>
      <c r="B2019" s="271"/>
      <c r="C2019" s="270"/>
      <c r="D2019" s="272"/>
      <c r="F2019" s="273"/>
      <c r="G2019" s="275"/>
      <c r="H2019" s="275"/>
    </row>
    <row r="2020" spans="1:8">
      <c r="A2020" s="270"/>
      <c r="B2020" s="271"/>
      <c r="C2020" s="270"/>
      <c r="D2020" s="272"/>
      <c r="F2020" s="273"/>
      <c r="G2020" s="275"/>
      <c r="H2020" s="275"/>
    </row>
    <row r="2021" spans="1:8">
      <c r="A2021" s="270"/>
      <c r="B2021" s="271"/>
      <c r="C2021" s="270"/>
      <c r="D2021" s="272"/>
      <c r="F2021" s="273"/>
      <c r="G2021" s="275"/>
      <c r="H2021" s="275"/>
    </row>
    <row r="2022" spans="1:8">
      <c r="A2022" s="270"/>
      <c r="B2022" s="271"/>
      <c r="C2022" s="270"/>
      <c r="D2022" s="272"/>
      <c r="F2022" s="273"/>
      <c r="G2022" s="275"/>
      <c r="H2022" s="275"/>
    </row>
    <row r="2023" spans="1:8">
      <c r="A2023" s="270"/>
      <c r="B2023" s="271"/>
      <c r="C2023" s="270"/>
      <c r="D2023" s="272"/>
      <c r="F2023" s="273"/>
      <c r="G2023" s="275"/>
      <c r="H2023" s="275"/>
    </row>
    <row r="2024" spans="1:8">
      <c r="A2024" s="270"/>
      <c r="B2024" s="271"/>
      <c r="C2024" s="270"/>
      <c r="D2024" s="272"/>
      <c r="F2024" s="273"/>
      <c r="G2024" s="275"/>
      <c r="H2024" s="275"/>
    </row>
    <row r="2025" spans="1:8">
      <c r="A2025" s="270"/>
      <c r="B2025" s="271"/>
      <c r="C2025" s="270"/>
      <c r="D2025" s="272"/>
      <c r="F2025" s="273"/>
      <c r="G2025" s="275"/>
      <c r="H2025" s="275"/>
    </row>
    <row r="2026" spans="1:8">
      <c r="A2026" s="270"/>
      <c r="B2026" s="271"/>
      <c r="C2026" s="270"/>
      <c r="D2026" s="272"/>
      <c r="F2026" s="273"/>
      <c r="G2026" s="275"/>
      <c r="H2026" s="275"/>
    </row>
    <row r="2027" spans="1:8">
      <c r="A2027" s="270"/>
      <c r="B2027" s="271"/>
      <c r="C2027" s="270"/>
      <c r="D2027" s="272"/>
      <c r="F2027" s="273"/>
      <c r="G2027" s="275"/>
      <c r="H2027" s="275"/>
    </row>
    <row r="2028" spans="1:8">
      <c r="A2028" s="270"/>
      <c r="B2028" s="271"/>
      <c r="C2028" s="270"/>
      <c r="D2028" s="272"/>
      <c r="F2028" s="273"/>
      <c r="G2028" s="275"/>
      <c r="H2028" s="275"/>
    </row>
    <row r="2029" spans="1:8">
      <c r="A2029" s="270"/>
      <c r="B2029" s="271"/>
      <c r="C2029" s="270"/>
      <c r="D2029" s="272"/>
      <c r="F2029" s="273"/>
      <c r="G2029" s="275"/>
      <c r="H2029" s="275"/>
    </row>
    <row r="2030" spans="1:8">
      <c r="A2030" s="270"/>
      <c r="B2030" s="271"/>
      <c r="C2030" s="270"/>
      <c r="D2030" s="272"/>
      <c r="F2030" s="273"/>
      <c r="G2030" s="275"/>
      <c r="H2030" s="275"/>
    </row>
    <row r="2031" spans="1:8">
      <c r="A2031" s="270"/>
      <c r="B2031" s="271"/>
      <c r="C2031" s="270"/>
      <c r="D2031" s="272"/>
      <c r="F2031" s="273"/>
      <c r="G2031" s="275"/>
      <c r="H2031" s="275"/>
    </row>
    <row r="2032" spans="1:8">
      <c r="A2032" s="270"/>
      <c r="B2032" s="271"/>
      <c r="C2032" s="270"/>
      <c r="D2032" s="272"/>
      <c r="F2032" s="273"/>
      <c r="G2032" s="275"/>
      <c r="H2032" s="275"/>
    </row>
    <row r="2033" spans="1:8">
      <c r="A2033" s="270"/>
      <c r="B2033" s="271"/>
      <c r="C2033" s="270"/>
      <c r="D2033" s="272"/>
      <c r="F2033" s="273"/>
      <c r="G2033" s="275"/>
      <c r="H2033" s="275"/>
    </row>
    <row r="2034" spans="1:8">
      <c r="A2034" s="270"/>
      <c r="B2034" s="271"/>
      <c r="C2034" s="270"/>
      <c r="D2034" s="272"/>
      <c r="F2034" s="273"/>
      <c r="G2034" s="275"/>
      <c r="H2034" s="275"/>
    </row>
    <row r="2035" spans="1:8">
      <c r="A2035" s="270"/>
      <c r="B2035" s="271"/>
      <c r="C2035" s="270"/>
      <c r="D2035" s="272"/>
      <c r="F2035" s="273"/>
      <c r="G2035" s="275"/>
      <c r="H2035" s="275"/>
    </row>
    <row r="2036" spans="1:8">
      <c r="A2036" s="270"/>
      <c r="B2036" s="271"/>
      <c r="C2036" s="270"/>
      <c r="D2036" s="272"/>
      <c r="F2036" s="273"/>
      <c r="G2036" s="275"/>
      <c r="H2036" s="275"/>
    </row>
    <row r="2037" spans="1:8">
      <c r="A2037" s="270"/>
      <c r="B2037" s="271"/>
      <c r="C2037" s="270"/>
      <c r="D2037" s="272"/>
      <c r="F2037" s="273"/>
      <c r="G2037" s="275"/>
      <c r="H2037" s="275"/>
    </row>
    <row r="2038" spans="1:8">
      <c r="A2038" s="270"/>
      <c r="B2038" s="271"/>
      <c r="C2038" s="270"/>
      <c r="D2038" s="272"/>
      <c r="F2038" s="273"/>
      <c r="G2038" s="275"/>
      <c r="H2038" s="275"/>
    </row>
    <row r="2039" spans="1:8">
      <c r="A2039" s="270"/>
      <c r="B2039" s="271"/>
      <c r="C2039" s="270"/>
      <c r="D2039" s="272"/>
      <c r="F2039" s="273"/>
      <c r="G2039" s="275"/>
      <c r="H2039" s="275"/>
    </row>
    <row r="2040" spans="1:8">
      <c r="A2040" s="270"/>
      <c r="B2040" s="271"/>
      <c r="C2040" s="270"/>
      <c r="D2040" s="272"/>
      <c r="F2040" s="273"/>
      <c r="G2040" s="275"/>
      <c r="H2040" s="275"/>
    </row>
    <row r="2041" spans="1:8">
      <c r="A2041" s="270"/>
      <c r="B2041" s="271"/>
      <c r="C2041" s="270"/>
      <c r="D2041" s="272"/>
      <c r="F2041" s="273"/>
      <c r="G2041" s="275"/>
      <c r="H2041" s="275"/>
    </row>
    <row r="2042" spans="1:8">
      <c r="A2042" s="270"/>
      <c r="B2042" s="271"/>
      <c r="C2042" s="270"/>
      <c r="D2042" s="272"/>
      <c r="F2042" s="273"/>
      <c r="G2042" s="275"/>
      <c r="H2042" s="275"/>
    </row>
    <row r="2043" spans="1:8">
      <c r="A2043" s="270"/>
      <c r="B2043" s="271"/>
      <c r="C2043" s="270"/>
      <c r="D2043" s="272"/>
      <c r="F2043" s="273"/>
      <c r="G2043" s="275"/>
      <c r="H2043" s="275"/>
    </row>
    <row r="2044" spans="1:8">
      <c r="A2044" s="270"/>
      <c r="B2044" s="271"/>
      <c r="C2044" s="270"/>
      <c r="D2044" s="272"/>
      <c r="F2044" s="273"/>
      <c r="G2044" s="275"/>
      <c r="H2044" s="275"/>
    </row>
    <row r="2045" spans="1:8">
      <c r="A2045" s="270"/>
      <c r="B2045" s="271"/>
      <c r="C2045" s="270"/>
      <c r="D2045" s="272"/>
      <c r="F2045" s="273"/>
      <c r="G2045" s="275"/>
      <c r="H2045" s="275"/>
    </row>
    <row r="2046" spans="1:8">
      <c r="A2046" s="270"/>
      <c r="B2046" s="271"/>
      <c r="C2046" s="270"/>
      <c r="D2046" s="272"/>
      <c r="F2046" s="273"/>
      <c r="G2046" s="275"/>
      <c r="H2046" s="275"/>
    </row>
    <row r="2047" spans="1:8">
      <c r="A2047" s="270"/>
      <c r="B2047" s="271"/>
      <c r="C2047" s="270"/>
      <c r="D2047" s="272"/>
      <c r="F2047" s="273"/>
      <c r="G2047" s="275"/>
      <c r="H2047" s="275"/>
    </row>
    <row r="2048" spans="1:8">
      <c r="A2048" s="270"/>
      <c r="B2048" s="271"/>
      <c r="C2048" s="270"/>
      <c r="D2048" s="272"/>
      <c r="F2048" s="273"/>
      <c r="G2048" s="275"/>
      <c r="H2048" s="275"/>
    </row>
    <row r="2049" spans="1:8">
      <c r="A2049" s="270"/>
      <c r="B2049" s="271"/>
      <c r="C2049" s="270"/>
      <c r="D2049" s="272"/>
      <c r="F2049" s="273"/>
      <c r="G2049" s="275"/>
      <c r="H2049" s="275"/>
    </row>
    <row r="2050" spans="1:8">
      <c r="A2050" s="270"/>
      <c r="B2050" s="271"/>
      <c r="C2050" s="270"/>
      <c r="D2050" s="272"/>
      <c r="F2050" s="273"/>
      <c r="G2050" s="275"/>
      <c r="H2050" s="275"/>
    </row>
    <row r="2051" spans="1:8">
      <c r="A2051" s="270"/>
      <c r="B2051" s="271"/>
      <c r="C2051" s="270"/>
      <c r="D2051" s="272"/>
      <c r="F2051" s="273"/>
      <c r="G2051" s="275"/>
      <c r="H2051" s="275"/>
    </row>
    <row r="2052" spans="1:8">
      <c r="A2052" s="270"/>
      <c r="B2052" s="271"/>
      <c r="C2052" s="270"/>
      <c r="D2052" s="272"/>
      <c r="F2052" s="273"/>
      <c r="G2052" s="275"/>
      <c r="H2052" s="275"/>
    </row>
    <row r="2053" spans="1:8">
      <c r="A2053" s="270"/>
      <c r="B2053" s="271"/>
      <c r="C2053" s="270"/>
      <c r="D2053" s="272"/>
      <c r="F2053" s="273"/>
      <c r="G2053" s="275"/>
      <c r="H2053" s="275"/>
    </row>
    <row r="2054" spans="1:8">
      <c r="A2054" s="270"/>
      <c r="B2054" s="271"/>
      <c r="C2054" s="270"/>
      <c r="D2054" s="272"/>
      <c r="F2054" s="273"/>
      <c r="G2054" s="275"/>
      <c r="H2054" s="275"/>
    </row>
    <row r="2055" spans="1:8">
      <c r="A2055" s="270"/>
      <c r="B2055" s="271"/>
      <c r="C2055" s="270"/>
      <c r="D2055" s="272"/>
      <c r="F2055" s="273"/>
      <c r="G2055" s="275"/>
      <c r="H2055" s="275"/>
    </row>
    <row r="2056" spans="1:8">
      <c r="A2056" s="270"/>
      <c r="B2056" s="271"/>
      <c r="C2056" s="270"/>
      <c r="D2056" s="272"/>
      <c r="F2056" s="273"/>
      <c r="G2056" s="275"/>
      <c r="H2056" s="275"/>
    </row>
    <row r="2057" spans="1:8">
      <c r="A2057" s="270"/>
      <c r="B2057" s="271"/>
      <c r="C2057" s="270"/>
      <c r="D2057" s="272"/>
      <c r="F2057" s="273"/>
      <c r="G2057" s="275"/>
      <c r="H2057" s="275"/>
    </row>
    <row r="2058" spans="1:8">
      <c r="A2058" s="270"/>
      <c r="B2058" s="271"/>
      <c r="C2058" s="270"/>
      <c r="D2058" s="272"/>
      <c r="F2058" s="273"/>
      <c r="G2058" s="275"/>
      <c r="H2058" s="275"/>
    </row>
    <row r="2059" spans="1:8">
      <c r="A2059" s="270"/>
      <c r="B2059" s="271"/>
      <c r="C2059" s="270"/>
      <c r="D2059" s="272"/>
      <c r="F2059" s="273"/>
      <c r="G2059" s="275"/>
      <c r="H2059" s="275"/>
    </row>
    <row r="2060" spans="1:8">
      <c r="A2060" s="270"/>
      <c r="B2060" s="271"/>
      <c r="C2060" s="270"/>
      <c r="D2060" s="272"/>
      <c r="F2060" s="273"/>
      <c r="G2060" s="275"/>
      <c r="H2060" s="275"/>
    </row>
    <row r="2061" spans="1:8">
      <c r="A2061" s="270"/>
      <c r="B2061" s="271"/>
      <c r="C2061" s="270"/>
      <c r="D2061" s="272"/>
      <c r="F2061" s="273"/>
      <c r="G2061" s="275"/>
      <c r="H2061" s="275"/>
    </row>
    <row r="2062" spans="1:8">
      <c r="A2062" s="270"/>
      <c r="B2062" s="271"/>
      <c r="C2062" s="270"/>
      <c r="D2062" s="272"/>
      <c r="F2062" s="273"/>
      <c r="G2062" s="275"/>
      <c r="H2062" s="275"/>
    </row>
    <row r="2063" spans="1:8">
      <c r="A2063" s="270"/>
      <c r="B2063" s="271"/>
      <c r="C2063" s="270"/>
      <c r="D2063" s="272"/>
      <c r="F2063" s="273"/>
      <c r="G2063" s="275"/>
      <c r="H2063" s="275"/>
    </row>
    <row r="2064" spans="1:8">
      <c r="A2064" s="270"/>
      <c r="B2064" s="271"/>
      <c r="C2064" s="270"/>
      <c r="D2064" s="272"/>
      <c r="F2064" s="273"/>
      <c r="G2064" s="275"/>
      <c r="H2064" s="275"/>
    </row>
    <row r="2065" spans="1:8">
      <c r="A2065" s="270"/>
      <c r="B2065" s="271"/>
      <c r="C2065" s="270"/>
      <c r="D2065" s="272"/>
      <c r="F2065" s="273"/>
      <c r="G2065" s="275"/>
      <c r="H2065" s="275"/>
    </row>
    <row r="2066" spans="1:8">
      <c r="A2066" s="270"/>
      <c r="B2066" s="271"/>
      <c r="C2066" s="270"/>
      <c r="D2066" s="272"/>
      <c r="F2066" s="273"/>
      <c r="G2066" s="275"/>
      <c r="H2066" s="275"/>
    </row>
    <row r="2067" spans="1:8">
      <c r="A2067" s="270"/>
      <c r="B2067" s="271"/>
      <c r="C2067" s="270"/>
      <c r="D2067" s="272"/>
      <c r="F2067" s="273"/>
      <c r="G2067" s="275"/>
      <c r="H2067" s="275"/>
    </row>
    <row r="2068" spans="1:8">
      <c r="A2068" s="270"/>
      <c r="B2068" s="271"/>
      <c r="C2068" s="270"/>
      <c r="D2068" s="272"/>
      <c r="F2068" s="273"/>
      <c r="G2068" s="275"/>
      <c r="H2068" s="275"/>
    </row>
    <row r="2069" spans="1:8">
      <c r="A2069" s="270"/>
      <c r="B2069" s="271"/>
      <c r="C2069" s="270"/>
      <c r="D2069" s="272"/>
      <c r="F2069" s="273"/>
      <c r="G2069" s="275"/>
      <c r="H2069" s="275"/>
    </row>
    <row r="2070" spans="1:8">
      <c r="A2070" s="270"/>
      <c r="B2070" s="271"/>
      <c r="C2070" s="270"/>
      <c r="D2070" s="272"/>
      <c r="F2070" s="273"/>
      <c r="G2070" s="275"/>
      <c r="H2070" s="275"/>
    </row>
    <row r="2071" spans="1:8">
      <c r="A2071" s="270"/>
      <c r="B2071" s="271"/>
      <c r="C2071" s="270"/>
      <c r="D2071" s="272"/>
      <c r="F2071" s="273"/>
      <c r="G2071" s="275"/>
      <c r="H2071" s="275"/>
    </row>
    <row r="2072" spans="1:8">
      <c r="A2072" s="270"/>
      <c r="B2072" s="271"/>
      <c r="C2072" s="270"/>
      <c r="D2072" s="272"/>
      <c r="F2072" s="273"/>
      <c r="G2072" s="275"/>
      <c r="H2072" s="275"/>
    </row>
    <row r="2073" spans="1:8">
      <c r="A2073" s="270"/>
      <c r="B2073" s="271"/>
      <c r="C2073" s="270"/>
      <c r="D2073" s="272"/>
      <c r="F2073" s="273"/>
      <c r="G2073" s="275"/>
      <c r="H2073" s="275"/>
    </row>
    <row r="2074" spans="1:8">
      <c r="A2074" s="270"/>
      <c r="B2074" s="271"/>
      <c r="C2074" s="270"/>
      <c r="D2074" s="272"/>
      <c r="F2074" s="273"/>
      <c r="G2074" s="275"/>
      <c r="H2074" s="275"/>
    </row>
    <row r="2075" spans="1:8">
      <c r="A2075" s="270"/>
      <c r="B2075" s="271"/>
      <c r="C2075" s="270"/>
      <c r="D2075" s="272"/>
      <c r="F2075" s="273"/>
      <c r="G2075" s="275"/>
      <c r="H2075" s="275"/>
    </row>
    <row r="2076" spans="1:8">
      <c r="A2076" s="270"/>
      <c r="B2076" s="271"/>
      <c r="C2076" s="270"/>
      <c r="D2076" s="272"/>
      <c r="F2076" s="273"/>
      <c r="G2076" s="275"/>
      <c r="H2076" s="275"/>
    </row>
    <row r="2077" spans="1:8">
      <c r="A2077" s="270"/>
      <c r="B2077" s="271"/>
      <c r="C2077" s="270"/>
      <c r="D2077" s="272"/>
      <c r="F2077" s="273"/>
      <c r="G2077" s="275"/>
      <c r="H2077" s="275"/>
    </row>
    <row r="2078" spans="1:8">
      <c r="A2078" s="270"/>
      <c r="B2078" s="271"/>
      <c r="C2078" s="270"/>
      <c r="D2078" s="272"/>
      <c r="F2078" s="273"/>
      <c r="G2078" s="275"/>
      <c r="H2078" s="275"/>
    </row>
    <row r="2079" spans="1:8">
      <c r="A2079" s="270"/>
      <c r="B2079" s="271"/>
      <c r="C2079" s="270"/>
      <c r="D2079" s="272"/>
      <c r="F2079" s="273"/>
      <c r="G2079" s="275"/>
      <c r="H2079" s="275"/>
    </row>
    <row r="2080" spans="1:8">
      <c r="A2080" s="270"/>
      <c r="B2080" s="271"/>
      <c r="C2080" s="270"/>
      <c r="D2080" s="272"/>
      <c r="F2080" s="273"/>
      <c r="G2080" s="275"/>
      <c r="H2080" s="275"/>
    </row>
    <row r="2081" spans="1:8">
      <c r="A2081" s="270"/>
      <c r="B2081" s="271"/>
      <c r="C2081" s="270"/>
      <c r="D2081" s="272"/>
      <c r="F2081" s="273"/>
      <c r="G2081" s="275"/>
      <c r="H2081" s="275"/>
    </row>
    <row r="2082" spans="1:8">
      <c r="A2082" s="270"/>
      <c r="B2082" s="271"/>
      <c r="C2082" s="270"/>
      <c r="D2082" s="272"/>
      <c r="F2082" s="273"/>
      <c r="G2082" s="275"/>
      <c r="H2082" s="275"/>
    </row>
    <row r="2083" spans="1:8">
      <c r="A2083" s="270"/>
      <c r="B2083" s="271"/>
      <c r="C2083" s="270"/>
      <c r="D2083" s="272"/>
      <c r="F2083" s="273"/>
      <c r="G2083" s="275"/>
      <c r="H2083" s="275"/>
    </row>
    <row r="2084" spans="1:8">
      <c r="A2084" s="270"/>
      <c r="B2084" s="271"/>
      <c r="C2084" s="270"/>
      <c r="D2084" s="272"/>
      <c r="F2084" s="273"/>
      <c r="G2084" s="275"/>
      <c r="H2084" s="275"/>
    </row>
    <row r="2085" spans="1:8">
      <c r="A2085" s="270"/>
      <c r="B2085" s="271"/>
      <c r="C2085" s="270"/>
      <c r="D2085" s="272"/>
      <c r="F2085" s="273"/>
      <c r="G2085" s="275"/>
      <c r="H2085" s="275"/>
    </row>
    <row r="2086" spans="1:8">
      <c r="A2086" s="270"/>
      <c r="B2086" s="271"/>
      <c r="C2086" s="270"/>
      <c r="D2086" s="272"/>
      <c r="F2086" s="273"/>
      <c r="G2086" s="275"/>
      <c r="H2086" s="275"/>
    </row>
    <row r="2087" spans="1:8">
      <c r="A2087" s="270"/>
      <c r="B2087" s="271"/>
      <c r="C2087" s="270"/>
      <c r="D2087" s="272"/>
      <c r="F2087" s="273"/>
      <c r="G2087" s="275"/>
      <c r="H2087" s="275"/>
    </row>
    <row r="2088" spans="1:8">
      <c r="A2088" s="270"/>
      <c r="B2088" s="271"/>
      <c r="C2088" s="270"/>
      <c r="D2088" s="272"/>
      <c r="F2088" s="273"/>
      <c r="G2088" s="275"/>
      <c r="H2088" s="275"/>
    </row>
    <row r="2089" spans="1:8">
      <c r="A2089" s="270"/>
      <c r="B2089" s="271"/>
      <c r="C2089" s="270"/>
      <c r="D2089" s="272"/>
      <c r="F2089" s="273"/>
      <c r="G2089" s="275"/>
      <c r="H2089" s="275"/>
    </row>
    <row r="2090" spans="1:8">
      <c r="A2090" s="270"/>
      <c r="B2090" s="271"/>
      <c r="C2090" s="270"/>
      <c r="D2090" s="272"/>
      <c r="F2090" s="273"/>
      <c r="G2090" s="275"/>
      <c r="H2090" s="275"/>
    </row>
    <row r="2091" spans="1:8">
      <c r="A2091" s="270"/>
      <c r="B2091" s="271"/>
      <c r="C2091" s="270"/>
      <c r="D2091" s="272"/>
      <c r="F2091" s="273"/>
      <c r="G2091" s="275"/>
      <c r="H2091" s="275"/>
    </row>
    <row r="2092" spans="1:8">
      <c r="A2092" s="270"/>
      <c r="B2092" s="271"/>
      <c r="C2092" s="270"/>
      <c r="D2092" s="272"/>
      <c r="F2092" s="273"/>
      <c r="G2092" s="275"/>
      <c r="H2092" s="275"/>
    </row>
    <row r="2093" spans="1:8">
      <c r="A2093" s="270"/>
      <c r="B2093" s="271"/>
      <c r="C2093" s="270"/>
      <c r="D2093" s="272"/>
      <c r="F2093" s="273"/>
      <c r="G2093" s="275"/>
      <c r="H2093" s="275"/>
    </row>
    <row r="2094" spans="1:8">
      <c r="A2094" s="270"/>
      <c r="B2094" s="271"/>
      <c r="C2094" s="270"/>
      <c r="D2094" s="272"/>
      <c r="F2094" s="273"/>
      <c r="G2094" s="275"/>
      <c r="H2094" s="275"/>
    </row>
    <row r="2095" spans="1:8">
      <c r="A2095" s="270"/>
      <c r="B2095" s="271"/>
      <c r="C2095" s="270"/>
      <c r="D2095" s="272"/>
      <c r="F2095" s="273"/>
      <c r="G2095" s="275"/>
      <c r="H2095" s="275"/>
    </row>
    <row r="2096" spans="1:8">
      <c r="A2096" s="270"/>
      <c r="B2096" s="271"/>
      <c r="C2096" s="270"/>
      <c r="D2096" s="272"/>
      <c r="F2096" s="273"/>
      <c r="G2096" s="275"/>
      <c r="H2096" s="275"/>
    </row>
    <row r="2097" spans="1:8">
      <c r="A2097" s="270"/>
      <c r="B2097" s="271"/>
      <c r="C2097" s="270"/>
      <c r="D2097" s="272"/>
      <c r="F2097" s="273"/>
      <c r="G2097" s="275"/>
      <c r="H2097" s="275"/>
    </row>
    <row r="2098" spans="1:8">
      <c r="A2098" s="270"/>
      <c r="B2098" s="271"/>
      <c r="C2098" s="270"/>
      <c r="D2098" s="272"/>
      <c r="F2098" s="273"/>
      <c r="G2098" s="275"/>
      <c r="H2098" s="275"/>
    </row>
    <row r="2099" spans="1:8">
      <c r="A2099" s="270"/>
      <c r="B2099" s="271"/>
      <c r="C2099" s="270"/>
      <c r="D2099" s="272"/>
      <c r="F2099" s="273"/>
      <c r="G2099" s="275"/>
      <c r="H2099" s="275"/>
    </row>
    <row r="2100" spans="1:8">
      <c r="A2100" s="270"/>
      <c r="B2100" s="271"/>
      <c r="C2100" s="270"/>
      <c r="D2100" s="272"/>
      <c r="F2100" s="273"/>
      <c r="G2100" s="275"/>
      <c r="H2100" s="275"/>
    </row>
    <row r="2101" spans="1:8">
      <c r="A2101" s="270"/>
      <c r="B2101" s="271"/>
      <c r="C2101" s="270"/>
      <c r="D2101" s="272"/>
      <c r="F2101" s="273"/>
      <c r="G2101" s="275"/>
      <c r="H2101" s="275"/>
    </row>
    <row r="2102" spans="1:8">
      <c r="A2102" s="270"/>
      <c r="B2102" s="271"/>
      <c r="C2102" s="270"/>
      <c r="D2102" s="272"/>
      <c r="F2102" s="273"/>
      <c r="G2102" s="275"/>
      <c r="H2102" s="275"/>
    </row>
    <row r="2103" spans="1:8">
      <c r="A2103" s="270"/>
      <c r="B2103" s="271"/>
      <c r="C2103" s="270"/>
      <c r="D2103" s="272"/>
      <c r="F2103" s="273"/>
      <c r="G2103" s="275"/>
      <c r="H2103" s="275"/>
    </row>
    <row r="2104" spans="1:8">
      <c r="A2104" s="270"/>
      <c r="B2104" s="271"/>
      <c r="C2104" s="270"/>
      <c r="D2104" s="272"/>
      <c r="F2104" s="273"/>
      <c r="G2104" s="275"/>
      <c r="H2104" s="275"/>
    </row>
    <row r="2105" spans="1:8">
      <c r="A2105" s="270"/>
      <c r="B2105" s="271"/>
      <c r="C2105" s="270"/>
      <c r="D2105" s="272"/>
      <c r="F2105" s="273"/>
      <c r="G2105" s="275"/>
      <c r="H2105" s="275"/>
    </row>
    <row r="2106" spans="1:8">
      <c r="A2106" s="270"/>
      <c r="B2106" s="271"/>
      <c r="C2106" s="270"/>
      <c r="D2106" s="272"/>
      <c r="F2106" s="273"/>
      <c r="G2106" s="275"/>
      <c r="H2106" s="275"/>
    </row>
    <row r="2107" spans="1:8">
      <c r="A2107" s="270"/>
      <c r="B2107" s="271"/>
      <c r="C2107" s="270"/>
      <c r="D2107" s="272"/>
      <c r="F2107" s="273"/>
      <c r="G2107" s="275"/>
      <c r="H2107" s="275"/>
    </row>
    <row r="2108" spans="1:8">
      <c r="A2108" s="270"/>
      <c r="B2108" s="271"/>
      <c r="C2108" s="270"/>
      <c r="D2108" s="272"/>
      <c r="F2108" s="273"/>
      <c r="G2108" s="275"/>
      <c r="H2108" s="275"/>
    </row>
    <row r="2109" spans="1:8">
      <c r="A2109" s="270"/>
      <c r="B2109" s="271"/>
      <c r="C2109" s="270"/>
      <c r="D2109" s="272"/>
      <c r="F2109" s="273"/>
      <c r="G2109" s="275"/>
      <c r="H2109" s="275"/>
    </row>
    <row r="2110" spans="1:8">
      <c r="A2110" s="270"/>
      <c r="B2110" s="271"/>
      <c r="C2110" s="270"/>
      <c r="D2110" s="272"/>
      <c r="F2110" s="273"/>
      <c r="G2110" s="275"/>
      <c r="H2110" s="275"/>
    </row>
    <row r="2111" spans="1:8">
      <c r="A2111" s="270"/>
      <c r="B2111" s="271"/>
      <c r="C2111" s="270"/>
      <c r="D2111" s="272"/>
      <c r="F2111" s="273"/>
      <c r="G2111" s="275"/>
      <c r="H2111" s="275"/>
    </row>
    <row r="2112" spans="1:8">
      <c r="A2112" s="270"/>
      <c r="B2112" s="271"/>
      <c r="C2112" s="270"/>
      <c r="D2112" s="272"/>
      <c r="F2112" s="273"/>
      <c r="G2112" s="275"/>
      <c r="H2112" s="275"/>
    </row>
    <row r="2113" spans="1:8">
      <c r="A2113" s="270"/>
      <c r="B2113" s="271"/>
      <c r="C2113" s="270"/>
      <c r="D2113" s="272"/>
      <c r="F2113" s="273"/>
      <c r="G2113" s="275"/>
      <c r="H2113" s="275"/>
    </row>
    <row r="2114" spans="1:8">
      <c r="A2114" s="270"/>
      <c r="B2114" s="271"/>
      <c r="C2114" s="270"/>
      <c r="D2114" s="272"/>
      <c r="F2114" s="273"/>
      <c r="G2114" s="275"/>
      <c r="H2114" s="275"/>
    </row>
    <row r="2115" spans="1:8">
      <c r="A2115" s="270"/>
      <c r="B2115" s="271"/>
      <c r="C2115" s="270"/>
      <c r="D2115" s="272"/>
      <c r="F2115" s="273"/>
      <c r="G2115" s="275"/>
      <c r="H2115" s="275"/>
    </row>
    <row r="2116" spans="1:8">
      <c r="A2116" s="270"/>
      <c r="B2116" s="271"/>
      <c r="C2116" s="270"/>
      <c r="D2116" s="272"/>
      <c r="F2116" s="273"/>
      <c r="G2116" s="275"/>
      <c r="H2116" s="275"/>
    </row>
    <row r="2117" spans="1:8">
      <c r="A2117" s="270"/>
      <c r="B2117" s="271"/>
      <c r="C2117" s="270"/>
      <c r="D2117" s="272"/>
      <c r="F2117" s="273"/>
      <c r="G2117" s="275"/>
      <c r="H2117" s="275"/>
    </row>
    <row r="2118" spans="1:8">
      <c r="A2118" s="270"/>
      <c r="B2118" s="271"/>
      <c r="C2118" s="270"/>
      <c r="D2118" s="272"/>
      <c r="F2118" s="273"/>
      <c r="G2118" s="275"/>
      <c r="H2118" s="275"/>
    </row>
    <row r="2119" spans="1:8">
      <c r="A2119" s="270"/>
      <c r="B2119" s="271"/>
      <c r="C2119" s="270"/>
      <c r="D2119" s="272"/>
      <c r="F2119" s="273"/>
      <c r="G2119" s="275"/>
      <c r="H2119" s="275"/>
    </row>
    <row r="2120" spans="1:8">
      <c r="A2120" s="270"/>
      <c r="B2120" s="271"/>
      <c r="C2120" s="270"/>
      <c r="D2120" s="272"/>
      <c r="F2120" s="273"/>
      <c r="G2120" s="275"/>
      <c r="H2120" s="275"/>
    </row>
    <row r="2121" spans="1:8">
      <c r="A2121" s="270"/>
      <c r="B2121" s="271"/>
      <c r="C2121" s="270"/>
      <c r="D2121" s="272"/>
      <c r="F2121" s="273"/>
      <c r="G2121" s="275"/>
      <c r="H2121" s="275"/>
    </row>
    <row r="2122" spans="1:8">
      <c r="A2122" s="270"/>
      <c r="B2122" s="271"/>
      <c r="C2122" s="270"/>
      <c r="D2122" s="272"/>
      <c r="F2122" s="273"/>
      <c r="G2122" s="275"/>
      <c r="H2122" s="275"/>
    </row>
    <row r="2123" spans="1:8">
      <c r="A2123" s="270"/>
      <c r="B2123" s="271"/>
      <c r="C2123" s="270"/>
      <c r="D2123" s="272"/>
      <c r="F2123" s="273"/>
      <c r="G2123" s="275"/>
      <c r="H2123" s="275"/>
    </row>
    <row r="2124" spans="1:8">
      <c r="A2124" s="270"/>
      <c r="B2124" s="271"/>
      <c r="C2124" s="270"/>
      <c r="D2124" s="272"/>
      <c r="F2124" s="273"/>
      <c r="G2124" s="275"/>
      <c r="H2124" s="275"/>
    </row>
    <row r="2125" spans="1:8">
      <c r="A2125" s="270"/>
      <c r="B2125" s="271"/>
      <c r="C2125" s="270"/>
      <c r="D2125" s="272"/>
      <c r="F2125" s="273"/>
      <c r="G2125" s="275"/>
      <c r="H2125" s="275"/>
    </row>
    <row r="2126" spans="1:8">
      <c r="A2126" s="270"/>
      <c r="B2126" s="271"/>
      <c r="C2126" s="270"/>
      <c r="D2126" s="272"/>
      <c r="F2126" s="273"/>
      <c r="G2126" s="275"/>
      <c r="H2126" s="275"/>
    </row>
    <row r="2127" spans="1:8">
      <c r="A2127" s="270"/>
      <c r="B2127" s="271"/>
      <c r="C2127" s="270"/>
      <c r="D2127" s="272"/>
      <c r="F2127" s="273"/>
      <c r="G2127" s="275"/>
      <c r="H2127" s="275"/>
    </row>
    <row r="2128" spans="1:8">
      <c r="A2128" s="270"/>
      <c r="B2128" s="271"/>
      <c r="C2128" s="270"/>
      <c r="D2128" s="272"/>
      <c r="F2128" s="273"/>
      <c r="G2128" s="275"/>
      <c r="H2128" s="275"/>
    </row>
    <row r="2129" spans="1:8">
      <c r="A2129" s="270"/>
      <c r="B2129" s="271"/>
      <c r="C2129" s="270"/>
      <c r="D2129" s="272"/>
      <c r="F2129" s="273"/>
      <c r="G2129" s="275"/>
      <c r="H2129" s="275"/>
    </row>
    <row r="2130" spans="1:8">
      <c r="A2130" s="270"/>
      <c r="B2130" s="271"/>
      <c r="C2130" s="270"/>
      <c r="D2130" s="272"/>
      <c r="F2130" s="273"/>
      <c r="G2130" s="275"/>
      <c r="H2130" s="275"/>
    </row>
    <row r="2131" spans="1:8">
      <c r="A2131" s="270"/>
      <c r="B2131" s="271"/>
      <c r="C2131" s="270"/>
      <c r="D2131" s="272"/>
      <c r="F2131" s="273"/>
      <c r="G2131" s="275"/>
      <c r="H2131" s="275"/>
    </row>
    <row r="2132" spans="1:8">
      <c r="A2132" s="270"/>
      <c r="B2132" s="271"/>
      <c r="C2132" s="270"/>
      <c r="D2132" s="272"/>
      <c r="F2132" s="273"/>
      <c r="G2132" s="275"/>
      <c r="H2132" s="275"/>
    </row>
    <row r="2133" spans="1:8">
      <c r="A2133" s="270"/>
      <c r="B2133" s="271"/>
      <c r="C2133" s="270"/>
      <c r="D2133" s="272"/>
      <c r="F2133" s="273"/>
      <c r="G2133" s="275"/>
      <c r="H2133" s="275"/>
    </row>
    <row r="2134" spans="1:8">
      <c r="A2134" s="270"/>
      <c r="B2134" s="271"/>
      <c r="C2134" s="270"/>
      <c r="D2134" s="272"/>
      <c r="F2134" s="273"/>
      <c r="G2134" s="275"/>
      <c r="H2134" s="275"/>
    </row>
    <row r="2135" spans="1:8">
      <c r="A2135" s="270"/>
      <c r="B2135" s="271"/>
      <c r="C2135" s="270"/>
      <c r="D2135" s="272"/>
      <c r="F2135" s="273"/>
      <c r="G2135" s="275"/>
      <c r="H2135" s="275"/>
    </row>
    <row r="2136" spans="1:8">
      <c r="A2136" s="270"/>
      <c r="B2136" s="271"/>
      <c r="C2136" s="270"/>
      <c r="D2136" s="272"/>
      <c r="F2136" s="273"/>
      <c r="G2136" s="275"/>
      <c r="H2136" s="275"/>
    </row>
    <row r="2137" spans="1:8">
      <c r="A2137" s="270"/>
      <c r="B2137" s="271"/>
      <c r="C2137" s="270"/>
      <c r="D2137" s="272"/>
      <c r="F2137" s="273"/>
      <c r="G2137" s="275"/>
      <c r="H2137" s="275"/>
    </row>
    <row r="2138" spans="1:8">
      <c r="A2138" s="270"/>
      <c r="B2138" s="271"/>
      <c r="C2138" s="270"/>
      <c r="D2138" s="272"/>
      <c r="F2138" s="273"/>
      <c r="G2138" s="275"/>
      <c r="H2138" s="275"/>
    </row>
    <row r="2139" spans="1:8">
      <c r="A2139" s="270"/>
      <c r="B2139" s="271"/>
      <c r="C2139" s="270"/>
      <c r="D2139" s="272"/>
      <c r="F2139" s="273"/>
      <c r="G2139" s="275"/>
      <c r="H2139" s="275"/>
    </row>
    <row r="2140" spans="1:8">
      <c r="A2140" s="270"/>
      <c r="B2140" s="271"/>
      <c r="C2140" s="270"/>
      <c r="D2140" s="272"/>
      <c r="F2140" s="273"/>
      <c r="G2140" s="275"/>
      <c r="H2140" s="275"/>
    </row>
    <row r="2141" spans="1:8">
      <c r="A2141" s="270"/>
      <c r="B2141" s="271"/>
      <c r="C2141" s="270"/>
      <c r="D2141" s="272"/>
      <c r="F2141" s="273"/>
      <c r="G2141" s="275"/>
      <c r="H2141" s="275"/>
    </row>
    <row r="2142" spans="1:8">
      <c r="A2142" s="270"/>
      <c r="B2142" s="271"/>
      <c r="C2142" s="270"/>
      <c r="D2142" s="272"/>
      <c r="F2142" s="273"/>
      <c r="G2142" s="275"/>
      <c r="H2142" s="275"/>
    </row>
    <row r="2143" spans="1:8">
      <c r="A2143" s="270"/>
      <c r="B2143" s="271"/>
      <c r="C2143" s="270"/>
      <c r="D2143" s="272"/>
      <c r="F2143" s="273"/>
      <c r="G2143" s="275"/>
      <c r="H2143" s="275"/>
    </row>
    <row r="2144" spans="1:8">
      <c r="A2144" s="270"/>
      <c r="B2144" s="271"/>
      <c r="C2144" s="270"/>
      <c r="D2144" s="272"/>
      <c r="F2144" s="273"/>
      <c r="G2144" s="275"/>
      <c r="H2144" s="275"/>
    </row>
    <row r="2145" spans="1:8">
      <c r="A2145" s="270"/>
      <c r="B2145" s="271"/>
      <c r="C2145" s="270"/>
      <c r="D2145" s="272"/>
      <c r="F2145" s="273"/>
      <c r="G2145" s="275"/>
      <c r="H2145" s="275"/>
    </row>
    <row r="2146" spans="1:8">
      <c r="A2146" s="270"/>
      <c r="B2146" s="271"/>
      <c r="C2146" s="270"/>
      <c r="D2146" s="272"/>
      <c r="F2146" s="273"/>
      <c r="G2146" s="275"/>
      <c r="H2146" s="275"/>
    </row>
    <row r="2147" spans="1:8">
      <c r="A2147" s="270"/>
      <c r="B2147" s="271"/>
      <c r="C2147" s="270"/>
      <c r="D2147" s="272"/>
      <c r="F2147" s="273"/>
      <c r="G2147" s="275"/>
      <c r="H2147" s="275"/>
    </row>
    <row r="2148" spans="1:8">
      <c r="A2148" s="270"/>
      <c r="B2148" s="271"/>
      <c r="C2148" s="270"/>
      <c r="D2148" s="272"/>
      <c r="F2148" s="273"/>
      <c r="G2148" s="275"/>
      <c r="H2148" s="275"/>
    </row>
    <row r="2149" spans="1:8">
      <c r="A2149" s="270"/>
      <c r="B2149" s="271"/>
      <c r="C2149" s="270"/>
      <c r="D2149" s="272"/>
      <c r="F2149" s="273"/>
      <c r="G2149" s="275"/>
      <c r="H2149" s="275"/>
    </row>
    <row r="2150" spans="1:8">
      <c r="A2150" s="270"/>
      <c r="B2150" s="271"/>
      <c r="C2150" s="270"/>
      <c r="D2150" s="272"/>
      <c r="F2150" s="273"/>
      <c r="G2150" s="275"/>
      <c r="H2150" s="275"/>
    </row>
    <row r="2151" spans="1:8">
      <c r="A2151" s="270"/>
      <c r="B2151" s="271"/>
      <c r="C2151" s="270"/>
      <c r="D2151" s="272"/>
      <c r="F2151" s="273"/>
      <c r="G2151" s="275"/>
      <c r="H2151" s="275"/>
    </row>
    <row r="2152" spans="1:8">
      <c r="A2152" s="270"/>
      <c r="B2152" s="271"/>
      <c r="C2152" s="270"/>
      <c r="D2152" s="272"/>
      <c r="F2152" s="273"/>
      <c r="G2152" s="275"/>
      <c r="H2152" s="275"/>
    </row>
    <row r="2153" spans="1:8">
      <c r="A2153" s="270"/>
      <c r="B2153" s="271"/>
      <c r="C2153" s="270"/>
      <c r="D2153" s="272"/>
      <c r="F2153" s="273"/>
      <c r="G2153" s="275"/>
      <c r="H2153" s="275"/>
    </row>
    <row r="2154" spans="1:8">
      <c r="A2154" s="270"/>
      <c r="B2154" s="271"/>
      <c r="C2154" s="270"/>
      <c r="D2154" s="272"/>
      <c r="F2154" s="273"/>
      <c r="G2154" s="275"/>
      <c r="H2154" s="275"/>
    </row>
    <row r="2155" spans="1:8">
      <c r="A2155" s="270"/>
      <c r="B2155" s="271"/>
      <c r="C2155" s="270"/>
      <c r="D2155" s="272"/>
      <c r="F2155" s="273"/>
      <c r="G2155" s="275"/>
      <c r="H2155" s="275"/>
    </row>
    <row r="2156" spans="1:8">
      <c r="A2156" s="270"/>
      <c r="B2156" s="271"/>
      <c r="C2156" s="270"/>
      <c r="D2156" s="272"/>
      <c r="F2156" s="273"/>
      <c r="G2156" s="275"/>
      <c r="H2156" s="275"/>
    </row>
    <row r="2157" spans="1:8">
      <c r="A2157" s="270"/>
      <c r="B2157" s="271"/>
      <c r="C2157" s="270"/>
      <c r="D2157" s="272"/>
      <c r="F2157" s="273"/>
      <c r="G2157" s="275"/>
      <c r="H2157" s="275"/>
    </row>
    <row r="2158" spans="1:8">
      <c r="A2158" s="270"/>
      <c r="B2158" s="271"/>
      <c r="C2158" s="270"/>
      <c r="D2158" s="272"/>
      <c r="F2158" s="273"/>
      <c r="G2158" s="275"/>
      <c r="H2158" s="275"/>
    </row>
    <row r="2159" spans="1:8">
      <c r="A2159" s="270"/>
      <c r="B2159" s="271"/>
      <c r="C2159" s="270"/>
      <c r="D2159" s="272"/>
      <c r="F2159" s="273"/>
      <c r="G2159" s="275"/>
      <c r="H2159" s="275"/>
    </row>
    <row r="2160" spans="1:8">
      <c r="A2160" s="270"/>
      <c r="B2160" s="271"/>
      <c r="C2160" s="270"/>
      <c r="D2160" s="272"/>
      <c r="F2160" s="273"/>
      <c r="G2160" s="275"/>
      <c r="H2160" s="275"/>
    </row>
    <row r="2161" spans="1:8">
      <c r="A2161" s="270"/>
      <c r="B2161" s="271"/>
      <c r="C2161" s="270"/>
      <c r="D2161" s="272"/>
      <c r="F2161" s="273"/>
      <c r="G2161" s="275"/>
      <c r="H2161" s="275"/>
    </row>
    <row r="2162" spans="1:8">
      <c r="A2162" s="270"/>
      <c r="B2162" s="271"/>
      <c r="C2162" s="270"/>
      <c r="D2162" s="272"/>
      <c r="F2162" s="273"/>
      <c r="G2162" s="275"/>
      <c r="H2162" s="275"/>
    </row>
    <row r="2163" spans="1:8">
      <c r="A2163" s="270"/>
      <c r="B2163" s="271"/>
      <c r="C2163" s="270"/>
      <c r="D2163" s="272"/>
      <c r="F2163" s="273"/>
      <c r="G2163" s="275"/>
      <c r="H2163" s="275"/>
    </row>
    <row r="2164" spans="1:8">
      <c r="A2164" s="270"/>
      <c r="B2164" s="271"/>
      <c r="C2164" s="270"/>
      <c r="D2164" s="272"/>
      <c r="F2164" s="273"/>
      <c r="G2164" s="275"/>
      <c r="H2164" s="275"/>
    </row>
    <row r="2165" spans="1:8">
      <c r="A2165" s="270"/>
      <c r="B2165" s="271"/>
      <c r="C2165" s="270"/>
      <c r="D2165" s="272"/>
      <c r="F2165" s="273"/>
      <c r="G2165" s="275"/>
      <c r="H2165" s="275"/>
    </row>
    <row r="2166" spans="1:8">
      <c r="A2166" s="270"/>
      <c r="B2166" s="271"/>
      <c r="C2166" s="270"/>
      <c r="D2166" s="272"/>
      <c r="F2166" s="273"/>
      <c r="G2166" s="275"/>
      <c r="H2166" s="275"/>
    </row>
    <row r="2167" spans="1:8">
      <c r="A2167" s="270"/>
      <c r="B2167" s="271"/>
      <c r="C2167" s="270"/>
      <c r="D2167" s="272"/>
      <c r="F2167" s="273"/>
      <c r="G2167" s="275"/>
      <c r="H2167" s="275"/>
    </row>
    <row r="2168" spans="1:8">
      <c r="A2168" s="270"/>
      <c r="B2168" s="271"/>
      <c r="C2168" s="270"/>
      <c r="D2168" s="272"/>
      <c r="F2168" s="273"/>
      <c r="G2168" s="275"/>
      <c r="H2168" s="275"/>
    </row>
    <row r="2169" spans="1:8">
      <c r="A2169" s="270"/>
      <c r="B2169" s="271"/>
      <c r="C2169" s="270"/>
      <c r="D2169" s="272"/>
      <c r="F2169" s="273"/>
      <c r="G2169" s="275"/>
      <c r="H2169" s="275"/>
    </row>
    <row r="2170" spans="1:8">
      <c r="A2170" s="270"/>
      <c r="B2170" s="271"/>
      <c r="C2170" s="270"/>
      <c r="D2170" s="272"/>
      <c r="F2170" s="273"/>
      <c r="G2170" s="275"/>
      <c r="H2170" s="275"/>
    </row>
    <row r="2171" spans="1:8">
      <c r="A2171" s="270"/>
      <c r="B2171" s="271"/>
      <c r="C2171" s="270"/>
      <c r="D2171" s="272"/>
      <c r="F2171" s="273"/>
      <c r="G2171" s="275"/>
      <c r="H2171" s="275"/>
    </row>
    <row r="2172" spans="1:8">
      <c r="A2172" s="270"/>
      <c r="B2172" s="271"/>
      <c r="C2172" s="270"/>
      <c r="D2172" s="272"/>
      <c r="F2172" s="273"/>
      <c r="G2172" s="275"/>
      <c r="H2172" s="275"/>
    </row>
    <row r="2173" spans="1:8">
      <c r="A2173" s="270"/>
      <c r="B2173" s="271"/>
      <c r="C2173" s="270"/>
      <c r="D2173" s="272"/>
      <c r="F2173" s="273"/>
      <c r="G2173" s="275"/>
      <c r="H2173" s="275"/>
    </row>
    <row r="2174" spans="1:8">
      <c r="A2174" s="270"/>
      <c r="B2174" s="271"/>
      <c r="C2174" s="270"/>
      <c r="D2174" s="272"/>
      <c r="F2174" s="273"/>
      <c r="G2174" s="275"/>
      <c r="H2174" s="275"/>
    </row>
    <row r="2175" spans="1:8">
      <c r="A2175" s="270"/>
      <c r="B2175" s="271"/>
      <c r="C2175" s="270"/>
      <c r="D2175" s="272"/>
      <c r="F2175" s="273"/>
      <c r="G2175" s="275"/>
      <c r="H2175" s="275"/>
    </row>
    <row r="2176" spans="1:8">
      <c r="A2176" s="270"/>
      <c r="B2176" s="271"/>
      <c r="C2176" s="270"/>
      <c r="D2176" s="272"/>
      <c r="F2176" s="273"/>
      <c r="G2176" s="275"/>
      <c r="H2176" s="275"/>
    </row>
    <row r="2177" spans="1:8">
      <c r="A2177" s="270"/>
      <c r="B2177" s="271"/>
      <c r="C2177" s="270"/>
      <c r="D2177" s="272"/>
      <c r="F2177" s="273"/>
      <c r="G2177" s="275"/>
      <c r="H2177" s="275"/>
    </row>
    <row r="2178" spans="1:8">
      <c r="A2178" s="270"/>
      <c r="B2178" s="271"/>
      <c r="C2178" s="270"/>
      <c r="D2178" s="272"/>
      <c r="F2178" s="273"/>
      <c r="G2178" s="275"/>
      <c r="H2178" s="275"/>
    </row>
    <row r="2179" spans="1:8">
      <c r="A2179" s="270"/>
      <c r="B2179" s="271"/>
      <c r="C2179" s="270"/>
      <c r="D2179" s="272"/>
      <c r="F2179" s="273"/>
      <c r="G2179" s="275"/>
      <c r="H2179" s="275"/>
    </row>
    <row r="2180" spans="1:8">
      <c r="A2180" s="270"/>
      <c r="B2180" s="271"/>
      <c r="C2180" s="270"/>
      <c r="D2180" s="272"/>
      <c r="F2180" s="273"/>
      <c r="G2180" s="275"/>
      <c r="H2180" s="275"/>
    </row>
    <row r="2181" spans="1:8">
      <c r="A2181" s="270"/>
      <c r="B2181" s="271"/>
      <c r="C2181" s="270"/>
      <c r="D2181" s="272"/>
      <c r="F2181" s="273"/>
      <c r="G2181" s="275"/>
      <c r="H2181" s="275"/>
    </row>
    <row r="2182" spans="1:8">
      <c r="A2182" s="270"/>
      <c r="B2182" s="271"/>
      <c r="C2182" s="270"/>
      <c r="D2182" s="272"/>
      <c r="F2182" s="273"/>
      <c r="G2182" s="275"/>
      <c r="H2182" s="275"/>
    </row>
    <row r="2183" spans="1:8">
      <c r="A2183" s="270"/>
      <c r="B2183" s="271"/>
      <c r="C2183" s="270"/>
      <c r="D2183" s="272"/>
      <c r="F2183" s="273"/>
      <c r="G2183" s="275"/>
      <c r="H2183" s="275"/>
    </row>
    <row r="2184" spans="1:8">
      <c r="A2184" s="270"/>
      <c r="B2184" s="271"/>
      <c r="C2184" s="270"/>
      <c r="D2184" s="272"/>
      <c r="F2184" s="273"/>
      <c r="G2184" s="275"/>
      <c r="H2184" s="275"/>
    </row>
    <row r="2185" spans="1:8">
      <c r="A2185" s="270"/>
      <c r="B2185" s="271"/>
      <c r="C2185" s="270"/>
      <c r="D2185" s="272"/>
      <c r="F2185" s="273"/>
      <c r="G2185" s="275"/>
      <c r="H2185" s="275"/>
    </row>
    <row r="2186" spans="1:8">
      <c r="A2186" s="270"/>
      <c r="B2186" s="271"/>
      <c r="C2186" s="270"/>
      <c r="D2186" s="272"/>
      <c r="F2186" s="273"/>
      <c r="G2186" s="275"/>
      <c r="H2186" s="275"/>
    </row>
    <row r="2187" spans="1:8">
      <c r="A2187" s="270"/>
      <c r="B2187" s="271"/>
      <c r="C2187" s="270"/>
      <c r="D2187" s="272"/>
      <c r="F2187" s="273"/>
      <c r="G2187" s="275"/>
      <c r="H2187" s="275"/>
    </row>
    <row r="2188" spans="1:8">
      <c r="A2188" s="270"/>
      <c r="B2188" s="271"/>
      <c r="C2188" s="270"/>
      <c r="D2188" s="272"/>
      <c r="F2188" s="273"/>
      <c r="G2188" s="275"/>
      <c r="H2188" s="275"/>
    </row>
    <row r="2189" spans="1:8">
      <c r="A2189" s="270"/>
      <c r="B2189" s="271"/>
      <c r="C2189" s="270"/>
      <c r="D2189" s="272"/>
      <c r="F2189" s="273"/>
      <c r="G2189" s="275"/>
      <c r="H2189" s="275"/>
    </row>
    <row r="2190" spans="1:8">
      <c r="A2190" s="270"/>
      <c r="B2190" s="271"/>
      <c r="C2190" s="270"/>
      <c r="D2190" s="272"/>
      <c r="F2190" s="273"/>
      <c r="G2190" s="275"/>
      <c r="H2190" s="275"/>
    </row>
    <row r="2191" spans="1:8">
      <c r="A2191" s="270"/>
      <c r="B2191" s="271"/>
      <c r="C2191" s="270"/>
      <c r="D2191" s="272"/>
      <c r="F2191" s="273"/>
      <c r="G2191" s="275"/>
      <c r="H2191" s="275"/>
    </row>
    <row r="2192" spans="1:8">
      <c r="A2192" s="270"/>
      <c r="B2192" s="271"/>
      <c r="C2192" s="270"/>
      <c r="D2192" s="272"/>
      <c r="F2192" s="273"/>
      <c r="G2192" s="275"/>
      <c r="H2192" s="275"/>
    </row>
    <row r="2193" spans="1:8">
      <c r="A2193" s="270"/>
      <c r="B2193" s="271"/>
      <c r="C2193" s="270"/>
      <c r="D2193" s="272"/>
      <c r="F2193" s="273"/>
      <c r="G2193" s="275"/>
      <c r="H2193" s="275"/>
    </row>
    <row r="2194" spans="1:8">
      <c r="A2194" s="270"/>
      <c r="B2194" s="271"/>
      <c r="C2194" s="270"/>
      <c r="D2194" s="272"/>
      <c r="F2194" s="273"/>
      <c r="G2194" s="275"/>
      <c r="H2194" s="275"/>
    </row>
    <row r="2195" spans="1:8">
      <c r="A2195" s="270"/>
      <c r="B2195" s="271"/>
      <c r="C2195" s="270"/>
      <c r="D2195" s="272"/>
      <c r="F2195" s="273"/>
      <c r="G2195" s="275"/>
      <c r="H2195" s="275"/>
    </row>
    <row r="2196" spans="1:8">
      <c r="A2196" s="270"/>
      <c r="B2196" s="271"/>
      <c r="C2196" s="270"/>
      <c r="D2196" s="272"/>
      <c r="F2196" s="273"/>
      <c r="G2196" s="275"/>
      <c r="H2196" s="275"/>
    </row>
    <row r="2197" spans="1:8">
      <c r="A2197" s="270"/>
      <c r="B2197" s="271"/>
      <c r="C2197" s="270"/>
      <c r="D2197" s="272"/>
      <c r="F2197" s="273"/>
      <c r="G2197" s="275"/>
      <c r="H2197" s="275"/>
    </row>
    <row r="2198" spans="1:8">
      <c r="A2198" s="270"/>
      <c r="B2198" s="271"/>
      <c r="C2198" s="270"/>
      <c r="D2198" s="272"/>
      <c r="F2198" s="273"/>
      <c r="G2198" s="275"/>
      <c r="H2198" s="275"/>
    </row>
    <row r="2199" spans="1:8">
      <c r="A2199" s="270"/>
      <c r="B2199" s="271"/>
      <c r="C2199" s="270"/>
      <c r="D2199" s="272"/>
      <c r="F2199" s="273"/>
      <c r="G2199" s="275"/>
      <c r="H2199" s="275"/>
    </row>
    <row r="2200" spans="1:8">
      <c r="A2200" s="270"/>
      <c r="B2200" s="271"/>
      <c r="C2200" s="270"/>
      <c r="D2200" s="272"/>
      <c r="F2200" s="273"/>
      <c r="G2200" s="275"/>
      <c r="H2200" s="275"/>
    </row>
    <row r="2201" spans="1:8">
      <c r="A2201" s="270"/>
      <c r="B2201" s="271"/>
      <c r="C2201" s="270"/>
      <c r="D2201" s="272"/>
      <c r="F2201" s="273"/>
      <c r="G2201" s="275"/>
      <c r="H2201" s="275"/>
    </row>
    <row r="2202" spans="1:8">
      <c r="A2202" s="270"/>
      <c r="B2202" s="271"/>
      <c r="C2202" s="270"/>
      <c r="D2202" s="272"/>
      <c r="F2202" s="273"/>
      <c r="G2202" s="275"/>
      <c r="H2202" s="275"/>
    </row>
    <row r="2203" spans="1:8">
      <c r="A2203" s="270"/>
      <c r="B2203" s="271"/>
      <c r="C2203" s="270"/>
      <c r="D2203" s="272"/>
      <c r="F2203" s="273"/>
      <c r="G2203" s="275"/>
      <c r="H2203" s="275"/>
    </row>
    <row r="2204" spans="1:8">
      <c r="A2204" s="270"/>
      <c r="B2204" s="271"/>
      <c r="C2204" s="270"/>
      <c r="D2204" s="272"/>
      <c r="F2204" s="273"/>
      <c r="G2204" s="275"/>
      <c r="H2204" s="275"/>
    </row>
    <row r="2205" spans="1:8">
      <c r="A2205" s="270"/>
      <c r="B2205" s="271"/>
      <c r="C2205" s="270"/>
      <c r="D2205" s="272"/>
      <c r="F2205" s="273"/>
      <c r="G2205" s="275"/>
      <c r="H2205" s="275"/>
    </row>
    <row r="2206" spans="1:8">
      <c r="A2206" s="270"/>
      <c r="B2206" s="271"/>
      <c r="C2206" s="270"/>
      <c r="D2206" s="272"/>
      <c r="F2206" s="273"/>
      <c r="G2206" s="275"/>
      <c r="H2206" s="275"/>
    </row>
    <row r="2207" spans="1:8">
      <c r="A2207" s="270"/>
      <c r="B2207" s="271"/>
      <c r="C2207" s="270"/>
      <c r="D2207" s="272"/>
      <c r="F2207" s="273"/>
      <c r="G2207" s="275"/>
      <c r="H2207" s="275"/>
    </row>
    <row r="2208" spans="1:8">
      <c r="A2208" s="270"/>
      <c r="B2208" s="271"/>
      <c r="C2208" s="270"/>
      <c r="D2208" s="272"/>
      <c r="F2208" s="273"/>
      <c r="G2208" s="275"/>
      <c r="H2208" s="275"/>
    </row>
    <row r="2209" spans="1:8">
      <c r="A2209" s="270"/>
      <c r="B2209" s="271"/>
      <c r="C2209" s="270"/>
      <c r="D2209" s="272"/>
      <c r="F2209" s="273"/>
      <c r="G2209" s="275"/>
      <c r="H2209" s="275"/>
    </row>
    <row r="2210" spans="1:8">
      <c r="A2210" s="270"/>
      <c r="B2210" s="271"/>
      <c r="C2210" s="270"/>
      <c r="D2210" s="272"/>
      <c r="F2210" s="273"/>
      <c r="G2210" s="275"/>
      <c r="H2210" s="275"/>
    </row>
    <row r="2211" spans="1:8">
      <c r="A2211" s="270"/>
      <c r="B2211" s="271"/>
      <c r="C2211" s="270"/>
      <c r="D2211" s="272"/>
      <c r="F2211" s="273"/>
      <c r="G2211" s="275"/>
      <c r="H2211" s="275"/>
    </row>
    <row r="2212" spans="1:8">
      <c r="A2212" s="270"/>
      <c r="B2212" s="271"/>
      <c r="C2212" s="270"/>
      <c r="D2212" s="272"/>
      <c r="F2212" s="273"/>
      <c r="G2212" s="275"/>
      <c r="H2212" s="275"/>
    </row>
    <row r="2213" spans="1:8">
      <c r="A2213" s="270"/>
      <c r="B2213" s="271"/>
      <c r="C2213" s="270"/>
      <c r="D2213" s="272"/>
      <c r="F2213" s="273"/>
      <c r="G2213" s="275"/>
      <c r="H2213" s="275"/>
    </row>
    <row r="2214" spans="1:8">
      <c r="A2214" s="270"/>
      <c r="B2214" s="271"/>
      <c r="C2214" s="270"/>
      <c r="D2214" s="272"/>
      <c r="F2214" s="273"/>
      <c r="G2214" s="275"/>
      <c r="H2214" s="275"/>
    </row>
    <row r="2215" spans="1:8">
      <c r="A2215" s="270"/>
      <c r="B2215" s="271"/>
      <c r="C2215" s="270"/>
      <c r="D2215" s="272"/>
      <c r="F2215" s="273"/>
      <c r="G2215" s="275"/>
      <c r="H2215" s="275"/>
    </row>
    <row r="2216" spans="1:8">
      <c r="A2216" s="270"/>
      <c r="B2216" s="271"/>
      <c r="C2216" s="270"/>
      <c r="D2216" s="272"/>
      <c r="F2216" s="273"/>
      <c r="G2216" s="275"/>
      <c r="H2216" s="275"/>
    </row>
    <row r="2217" spans="1:8">
      <c r="A2217" s="270"/>
      <c r="B2217" s="271"/>
      <c r="C2217" s="270"/>
      <c r="D2217" s="272"/>
      <c r="F2217" s="273"/>
      <c r="G2217" s="275"/>
      <c r="H2217" s="275"/>
    </row>
    <row r="2218" spans="1:8">
      <c r="A2218" s="270"/>
      <c r="B2218" s="271"/>
      <c r="C2218" s="270"/>
      <c r="D2218" s="272"/>
      <c r="F2218" s="273"/>
      <c r="G2218" s="275"/>
      <c r="H2218" s="275"/>
    </row>
    <row r="2219" spans="1:8">
      <c r="A2219" s="270"/>
      <c r="B2219" s="271"/>
      <c r="C2219" s="270"/>
      <c r="D2219" s="272"/>
      <c r="F2219" s="273"/>
      <c r="G2219" s="275"/>
      <c r="H2219" s="275"/>
    </row>
    <row r="2220" spans="1:8">
      <c r="A2220" s="270"/>
      <c r="B2220" s="271"/>
      <c r="C2220" s="270"/>
      <c r="D2220" s="272"/>
      <c r="F2220" s="273"/>
      <c r="G2220" s="275"/>
      <c r="H2220" s="275"/>
    </row>
    <row r="2221" spans="1:8">
      <c r="A2221" s="270"/>
      <c r="B2221" s="271"/>
      <c r="C2221" s="270"/>
      <c r="D2221" s="272"/>
      <c r="F2221" s="273"/>
      <c r="G2221" s="275"/>
      <c r="H2221" s="275"/>
    </row>
    <row r="2222" spans="1:8">
      <c r="A2222" s="270"/>
      <c r="B2222" s="271"/>
      <c r="C2222" s="270"/>
      <c r="D2222" s="272"/>
      <c r="F2222" s="273"/>
      <c r="G2222" s="275"/>
      <c r="H2222" s="275"/>
    </row>
    <row r="2223" spans="1:8">
      <c r="A2223" s="270"/>
      <c r="B2223" s="271"/>
      <c r="C2223" s="270"/>
      <c r="D2223" s="272"/>
      <c r="F2223" s="273"/>
      <c r="G2223" s="275"/>
      <c r="H2223" s="275"/>
    </row>
    <row r="2224" spans="1:8">
      <c r="A2224" s="270"/>
      <c r="B2224" s="271"/>
      <c r="C2224" s="270"/>
      <c r="D2224" s="272"/>
      <c r="F2224" s="273"/>
      <c r="G2224" s="275"/>
      <c r="H2224" s="275"/>
    </row>
    <row r="2225" spans="1:8">
      <c r="A2225" s="270"/>
      <c r="B2225" s="271"/>
      <c r="C2225" s="270"/>
      <c r="D2225" s="272"/>
      <c r="F2225" s="273"/>
      <c r="G2225" s="275"/>
      <c r="H2225" s="275"/>
    </row>
    <row r="2226" spans="1:8">
      <c r="A2226" s="270"/>
      <c r="B2226" s="271"/>
      <c r="C2226" s="270"/>
      <c r="D2226" s="272"/>
      <c r="F2226" s="273"/>
      <c r="G2226" s="275"/>
      <c r="H2226" s="275"/>
    </row>
    <row r="2227" spans="1:8">
      <c r="A2227" s="270"/>
      <c r="B2227" s="271"/>
      <c r="C2227" s="270"/>
      <c r="D2227" s="272"/>
      <c r="F2227" s="273"/>
      <c r="G2227" s="275"/>
      <c r="H2227" s="275"/>
    </row>
    <row r="2228" spans="1:8">
      <c r="A2228" s="270"/>
      <c r="B2228" s="271"/>
      <c r="C2228" s="270"/>
      <c r="D2228" s="272"/>
      <c r="F2228" s="273"/>
      <c r="G2228" s="275"/>
      <c r="H2228" s="275"/>
    </row>
    <row r="2229" spans="1:8">
      <c r="A2229" s="270"/>
      <c r="B2229" s="271"/>
      <c r="C2229" s="270"/>
      <c r="D2229" s="272"/>
      <c r="F2229" s="273"/>
      <c r="G2229" s="275"/>
      <c r="H2229" s="275"/>
    </row>
    <row r="2230" spans="1:8">
      <c r="A2230" s="270"/>
      <c r="B2230" s="271"/>
      <c r="C2230" s="270"/>
      <c r="D2230" s="272"/>
      <c r="F2230" s="273"/>
      <c r="G2230" s="275"/>
      <c r="H2230" s="275"/>
    </row>
    <row r="2231" spans="1:8">
      <c r="A2231" s="270"/>
      <c r="B2231" s="271"/>
      <c r="C2231" s="270"/>
      <c r="D2231" s="272"/>
      <c r="F2231" s="273"/>
      <c r="G2231" s="275"/>
      <c r="H2231" s="275"/>
    </row>
    <row r="2232" spans="1:8">
      <c r="A2232" s="270"/>
      <c r="B2232" s="271"/>
      <c r="C2232" s="270"/>
      <c r="D2232" s="272"/>
      <c r="F2232" s="273"/>
      <c r="G2232" s="275"/>
      <c r="H2232" s="275"/>
    </row>
    <row r="2233" spans="1:8">
      <c r="A2233" s="270"/>
      <c r="B2233" s="271"/>
      <c r="C2233" s="270"/>
      <c r="D2233" s="272"/>
      <c r="F2233" s="273"/>
      <c r="G2233" s="275"/>
      <c r="H2233" s="275"/>
    </row>
    <row r="2234" spans="1:8">
      <c r="A2234" s="270"/>
      <c r="B2234" s="271"/>
      <c r="C2234" s="270"/>
      <c r="D2234" s="272"/>
      <c r="F2234" s="273"/>
      <c r="G2234" s="275"/>
      <c r="H2234" s="275"/>
    </row>
    <row r="2235" spans="1:8">
      <c r="A2235" s="270"/>
      <c r="B2235" s="271"/>
      <c r="C2235" s="270"/>
      <c r="D2235" s="272"/>
      <c r="F2235" s="273"/>
      <c r="G2235" s="275"/>
      <c r="H2235" s="275"/>
    </row>
    <row r="2236" spans="1:8">
      <c r="A2236" s="270"/>
      <c r="B2236" s="271"/>
      <c r="C2236" s="270"/>
      <c r="D2236" s="272"/>
      <c r="F2236" s="273"/>
      <c r="G2236" s="275"/>
      <c r="H2236" s="275"/>
    </row>
    <row r="2237" spans="1:8">
      <c r="A2237" s="270"/>
      <c r="B2237" s="271"/>
      <c r="C2237" s="270"/>
      <c r="D2237" s="272"/>
      <c r="F2237" s="273"/>
      <c r="G2237" s="275"/>
      <c r="H2237" s="275"/>
    </row>
    <row r="2238" spans="1:8">
      <c r="A2238" s="270"/>
      <c r="B2238" s="271"/>
      <c r="C2238" s="270"/>
      <c r="D2238" s="272"/>
      <c r="F2238" s="273"/>
      <c r="G2238" s="275"/>
      <c r="H2238" s="275"/>
    </row>
    <row r="2239" spans="1:8">
      <c r="A2239" s="270"/>
      <c r="B2239" s="271"/>
      <c r="C2239" s="270"/>
      <c r="D2239" s="272"/>
      <c r="F2239" s="273"/>
      <c r="G2239" s="275"/>
      <c r="H2239" s="275"/>
    </row>
    <row r="2240" spans="1:8">
      <c r="A2240" s="270"/>
      <c r="B2240" s="271"/>
      <c r="C2240" s="270"/>
      <c r="D2240" s="272"/>
      <c r="F2240" s="273"/>
      <c r="G2240" s="275"/>
      <c r="H2240" s="275"/>
    </row>
    <row r="2241" spans="1:8">
      <c r="A2241" s="270"/>
      <c r="B2241" s="271"/>
      <c r="C2241" s="270"/>
      <c r="D2241" s="272"/>
      <c r="F2241" s="273"/>
      <c r="G2241" s="275"/>
      <c r="H2241" s="275"/>
    </row>
    <row r="2242" spans="1:8">
      <c r="A2242" s="270"/>
      <c r="B2242" s="271"/>
      <c r="C2242" s="270"/>
      <c r="D2242" s="272"/>
      <c r="F2242" s="273"/>
      <c r="G2242" s="275"/>
      <c r="H2242" s="275"/>
    </row>
    <row r="2243" spans="1:8">
      <c r="A2243" s="270"/>
      <c r="B2243" s="271"/>
      <c r="C2243" s="270"/>
      <c r="D2243" s="272"/>
      <c r="F2243" s="273"/>
      <c r="G2243" s="275"/>
      <c r="H2243" s="275"/>
    </row>
    <row r="2244" spans="1:8">
      <c r="A2244" s="270"/>
      <c r="B2244" s="271"/>
      <c r="C2244" s="270"/>
      <c r="D2244" s="272"/>
      <c r="F2244" s="273"/>
      <c r="G2244" s="275"/>
      <c r="H2244" s="275"/>
    </row>
    <row r="2245" spans="1:8">
      <c r="A2245" s="270"/>
      <c r="B2245" s="271"/>
      <c r="C2245" s="270"/>
      <c r="D2245" s="272"/>
      <c r="F2245" s="273"/>
      <c r="G2245" s="275"/>
      <c r="H2245" s="275"/>
    </row>
    <row r="2246" spans="1:8">
      <c r="A2246" s="270"/>
      <c r="B2246" s="271"/>
      <c r="C2246" s="270"/>
      <c r="D2246" s="272"/>
      <c r="F2246" s="273"/>
      <c r="G2246" s="275"/>
      <c r="H2246" s="275"/>
    </row>
    <row r="2247" spans="1:8">
      <c r="A2247" s="270"/>
      <c r="B2247" s="271"/>
      <c r="C2247" s="270"/>
      <c r="D2247" s="272"/>
      <c r="F2247" s="273"/>
      <c r="G2247" s="275"/>
      <c r="H2247" s="275"/>
    </row>
    <row r="2248" spans="1:8">
      <c r="A2248" s="270"/>
      <c r="B2248" s="271"/>
      <c r="C2248" s="270"/>
      <c r="D2248" s="272"/>
      <c r="F2248" s="273"/>
      <c r="G2248" s="275"/>
      <c r="H2248" s="275"/>
    </row>
    <row r="2249" spans="1:8">
      <c r="A2249" s="270"/>
      <c r="B2249" s="271"/>
      <c r="C2249" s="270"/>
      <c r="D2249" s="272"/>
      <c r="F2249" s="273"/>
      <c r="G2249" s="275"/>
      <c r="H2249" s="275"/>
    </row>
    <row r="2250" spans="1:8">
      <c r="A2250" s="270"/>
      <c r="B2250" s="271"/>
      <c r="C2250" s="270"/>
      <c r="D2250" s="272"/>
      <c r="F2250" s="273"/>
      <c r="G2250" s="275"/>
      <c r="H2250" s="275"/>
    </row>
    <row r="2251" spans="1:8">
      <c r="A2251" s="270"/>
      <c r="B2251" s="271"/>
      <c r="C2251" s="270"/>
      <c r="D2251" s="272"/>
      <c r="F2251" s="273"/>
      <c r="G2251" s="275"/>
      <c r="H2251" s="275"/>
    </row>
    <row r="2252" spans="1:8">
      <c r="A2252" s="270"/>
      <c r="B2252" s="271"/>
      <c r="C2252" s="270"/>
      <c r="D2252" s="272"/>
      <c r="F2252" s="273"/>
      <c r="G2252" s="275"/>
      <c r="H2252" s="275"/>
    </row>
    <row r="2253" spans="1:8">
      <c r="A2253" s="270"/>
      <c r="B2253" s="271"/>
      <c r="C2253" s="270"/>
      <c r="D2253" s="272"/>
      <c r="F2253" s="273"/>
      <c r="G2253" s="275"/>
      <c r="H2253" s="275"/>
    </row>
    <row r="2254" spans="1:8">
      <c r="A2254" s="270"/>
      <c r="B2254" s="271"/>
      <c r="C2254" s="270"/>
      <c r="D2254" s="272"/>
      <c r="F2254" s="273"/>
      <c r="G2254" s="275"/>
      <c r="H2254" s="275"/>
    </row>
    <row r="2255" spans="1:8">
      <c r="A2255" s="270"/>
      <c r="B2255" s="271"/>
      <c r="C2255" s="270"/>
      <c r="D2255" s="272"/>
      <c r="F2255" s="273"/>
      <c r="G2255" s="275"/>
      <c r="H2255" s="275"/>
    </row>
    <row r="2256" spans="1:8">
      <c r="A2256" s="270"/>
      <c r="B2256" s="271"/>
      <c r="C2256" s="270"/>
      <c r="D2256" s="272"/>
      <c r="F2256" s="273"/>
      <c r="G2256" s="275"/>
      <c r="H2256" s="275"/>
    </row>
    <row r="2257" spans="1:8">
      <c r="A2257" s="270"/>
      <c r="B2257" s="271"/>
      <c r="C2257" s="270"/>
      <c r="D2257" s="272"/>
      <c r="F2257" s="273"/>
      <c r="G2257" s="275"/>
      <c r="H2257" s="275"/>
    </row>
    <row r="2258" spans="1:8">
      <c r="A2258" s="270"/>
      <c r="B2258" s="271"/>
      <c r="C2258" s="270"/>
      <c r="D2258" s="272"/>
      <c r="F2258" s="273"/>
      <c r="G2258" s="275"/>
      <c r="H2258" s="275"/>
    </row>
    <row r="2259" spans="1:8">
      <c r="A2259" s="270"/>
      <c r="B2259" s="271"/>
      <c r="C2259" s="270"/>
      <c r="D2259" s="272"/>
      <c r="F2259" s="273"/>
      <c r="G2259" s="275"/>
      <c r="H2259" s="275"/>
    </row>
    <row r="2260" spans="1:8">
      <c r="A2260" s="270"/>
      <c r="B2260" s="271"/>
      <c r="C2260" s="270"/>
      <c r="D2260" s="272"/>
      <c r="F2260" s="273"/>
      <c r="G2260" s="275"/>
      <c r="H2260" s="275"/>
    </row>
    <row r="2261" spans="1:8">
      <c r="A2261" s="270"/>
      <c r="B2261" s="271"/>
      <c r="C2261" s="270"/>
      <c r="D2261" s="272"/>
      <c r="F2261" s="273"/>
      <c r="G2261" s="275"/>
      <c r="H2261" s="275"/>
    </row>
    <row r="2262" spans="1:8">
      <c r="A2262" s="270"/>
      <c r="B2262" s="271"/>
      <c r="C2262" s="270"/>
      <c r="D2262" s="272"/>
      <c r="F2262" s="273"/>
      <c r="G2262" s="275"/>
      <c r="H2262" s="275"/>
    </row>
    <row r="2263" spans="1:8">
      <c r="A2263" s="270"/>
      <c r="B2263" s="271"/>
      <c r="C2263" s="270"/>
      <c r="D2263" s="272"/>
      <c r="F2263" s="273"/>
      <c r="G2263" s="275"/>
      <c r="H2263" s="275"/>
    </row>
    <row r="2264" spans="1:8">
      <c r="A2264" s="270"/>
      <c r="B2264" s="271"/>
      <c r="C2264" s="270"/>
      <c r="D2264" s="272"/>
      <c r="F2264" s="273"/>
      <c r="G2264" s="275"/>
      <c r="H2264" s="275"/>
    </row>
    <row r="2265" spans="1:8">
      <c r="A2265" s="270"/>
      <c r="B2265" s="271"/>
      <c r="C2265" s="270"/>
      <c r="D2265" s="272"/>
      <c r="F2265" s="273"/>
      <c r="G2265" s="275"/>
      <c r="H2265" s="275"/>
    </row>
    <row r="2266" spans="1:8">
      <c r="A2266" s="270"/>
      <c r="B2266" s="271"/>
      <c r="C2266" s="270"/>
      <c r="D2266" s="272"/>
      <c r="F2266" s="273"/>
      <c r="G2266" s="275"/>
      <c r="H2266" s="275"/>
    </row>
    <row r="2267" spans="1:8">
      <c r="A2267" s="270"/>
      <c r="B2267" s="271"/>
      <c r="C2267" s="270"/>
      <c r="D2267" s="272"/>
      <c r="F2267" s="273"/>
      <c r="G2267" s="275"/>
      <c r="H2267" s="275"/>
    </row>
    <row r="2268" spans="1:8">
      <c r="A2268" s="270"/>
      <c r="B2268" s="271"/>
      <c r="C2268" s="270"/>
      <c r="D2268" s="272"/>
      <c r="F2268" s="273"/>
      <c r="G2268" s="275"/>
      <c r="H2268" s="275"/>
    </row>
    <row r="2269" spans="1:8">
      <c r="A2269" s="270"/>
      <c r="B2269" s="271"/>
      <c r="C2269" s="270"/>
      <c r="D2269" s="272"/>
      <c r="F2269" s="273"/>
      <c r="G2269" s="275"/>
      <c r="H2269" s="275"/>
    </row>
    <row r="2270" spans="1:8">
      <c r="A2270" s="270"/>
      <c r="B2270" s="271"/>
      <c r="C2270" s="270"/>
      <c r="D2270" s="272"/>
      <c r="F2270" s="273"/>
      <c r="G2270" s="275"/>
      <c r="H2270" s="275"/>
    </row>
    <row r="2271" spans="1:8">
      <c r="A2271" s="270"/>
      <c r="B2271" s="271"/>
      <c r="C2271" s="270"/>
      <c r="D2271" s="272"/>
      <c r="F2271" s="273"/>
      <c r="G2271" s="275"/>
      <c r="H2271" s="275"/>
    </row>
    <row r="2272" spans="1:8">
      <c r="A2272" s="270"/>
      <c r="B2272" s="271"/>
      <c r="C2272" s="270"/>
      <c r="D2272" s="272"/>
      <c r="F2272" s="273"/>
      <c r="G2272" s="275"/>
      <c r="H2272" s="275"/>
    </row>
    <row r="2273" spans="1:8">
      <c r="A2273" s="270"/>
      <c r="B2273" s="271"/>
      <c r="C2273" s="270"/>
      <c r="D2273" s="272"/>
      <c r="F2273" s="273"/>
      <c r="G2273" s="275"/>
      <c r="H2273" s="275"/>
    </row>
    <row r="2274" spans="1:8">
      <c r="A2274" s="270"/>
      <c r="B2274" s="271"/>
      <c r="C2274" s="270"/>
      <c r="D2274" s="272"/>
      <c r="F2274" s="273"/>
      <c r="G2274" s="275"/>
      <c r="H2274" s="275"/>
    </row>
    <row r="2275" spans="1:8">
      <c r="A2275" s="270"/>
      <c r="B2275" s="271"/>
      <c r="C2275" s="270"/>
      <c r="D2275" s="272"/>
      <c r="F2275" s="273"/>
      <c r="G2275" s="275"/>
      <c r="H2275" s="275"/>
    </row>
    <row r="2276" spans="1:8">
      <c r="A2276" s="270"/>
      <c r="B2276" s="271"/>
      <c r="C2276" s="270"/>
      <c r="D2276" s="272"/>
      <c r="F2276" s="273"/>
      <c r="G2276" s="275"/>
      <c r="H2276" s="275"/>
    </row>
    <row r="2277" spans="1:8">
      <c r="A2277" s="270"/>
      <c r="B2277" s="271"/>
      <c r="C2277" s="270"/>
      <c r="D2277" s="272"/>
      <c r="F2277" s="273"/>
      <c r="G2277" s="275"/>
      <c r="H2277" s="275"/>
    </row>
    <row r="2278" spans="1:8">
      <c r="A2278" s="270"/>
      <c r="B2278" s="271"/>
      <c r="C2278" s="270"/>
      <c r="D2278" s="272"/>
      <c r="F2278" s="273"/>
      <c r="G2278" s="275"/>
      <c r="H2278" s="275"/>
    </row>
    <row r="2279" spans="1:8">
      <c r="A2279" s="270"/>
      <c r="B2279" s="271"/>
      <c r="C2279" s="270"/>
      <c r="D2279" s="272"/>
      <c r="F2279" s="273"/>
      <c r="G2279" s="275"/>
      <c r="H2279" s="275"/>
    </row>
    <row r="2280" spans="1:8">
      <c r="A2280" s="270"/>
      <c r="B2280" s="271"/>
      <c r="C2280" s="270"/>
      <c r="D2280" s="272"/>
      <c r="F2280" s="273"/>
      <c r="G2280" s="275"/>
      <c r="H2280" s="275"/>
    </row>
    <row r="2281" spans="1:8">
      <c r="A2281" s="270"/>
      <c r="B2281" s="271"/>
      <c r="C2281" s="270"/>
      <c r="D2281" s="272"/>
      <c r="F2281" s="273"/>
      <c r="G2281" s="275"/>
      <c r="H2281" s="275"/>
    </row>
    <row r="2282" spans="1:8">
      <c r="A2282" s="270"/>
      <c r="B2282" s="271"/>
      <c r="C2282" s="270"/>
      <c r="D2282" s="272"/>
      <c r="F2282" s="273"/>
      <c r="G2282" s="275"/>
      <c r="H2282" s="275"/>
    </row>
    <row r="2283" spans="1:8">
      <c r="A2283" s="270"/>
      <c r="B2283" s="271"/>
      <c r="C2283" s="270"/>
      <c r="D2283" s="272"/>
      <c r="F2283" s="273"/>
      <c r="G2283" s="275"/>
      <c r="H2283" s="275"/>
    </row>
    <row r="2284" spans="1:8">
      <c r="A2284" s="270"/>
      <c r="B2284" s="271"/>
      <c r="C2284" s="270"/>
      <c r="D2284" s="272"/>
      <c r="F2284" s="273"/>
      <c r="G2284" s="275"/>
      <c r="H2284" s="275"/>
    </row>
    <row r="2285" spans="1:8">
      <c r="A2285" s="270"/>
      <c r="B2285" s="271"/>
      <c r="C2285" s="270"/>
      <c r="D2285" s="272"/>
      <c r="F2285" s="273"/>
      <c r="G2285" s="275"/>
      <c r="H2285" s="275"/>
    </row>
    <row r="2286" spans="1:8">
      <c r="A2286" s="270"/>
      <c r="B2286" s="271"/>
      <c r="C2286" s="270"/>
      <c r="D2286" s="272"/>
      <c r="F2286" s="273"/>
      <c r="G2286" s="275"/>
      <c r="H2286" s="275"/>
    </row>
    <row r="2287" spans="1:8">
      <c r="A2287" s="270"/>
      <c r="B2287" s="271"/>
      <c r="C2287" s="270"/>
      <c r="D2287" s="272"/>
      <c r="F2287" s="273"/>
      <c r="G2287" s="275"/>
      <c r="H2287" s="275"/>
    </row>
    <row r="2288" spans="1:8">
      <c r="A2288" s="270"/>
      <c r="B2288" s="271"/>
      <c r="C2288" s="270"/>
      <c r="D2288" s="272"/>
      <c r="F2288" s="273"/>
      <c r="G2288" s="275"/>
      <c r="H2288" s="275"/>
    </row>
    <row r="2289" spans="1:8">
      <c r="A2289" s="270"/>
      <c r="B2289" s="271"/>
      <c r="C2289" s="270"/>
      <c r="D2289" s="272"/>
      <c r="F2289" s="273"/>
      <c r="G2289" s="275"/>
      <c r="H2289" s="275"/>
    </row>
    <row r="2290" spans="1:8">
      <c r="A2290" s="270"/>
      <c r="B2290" s="271"/>
      <c r="C2290" s="270"/>
      <c r="D2290" s="272"/>
      <c r="F2290" s="273"/>
      <c r="G2290" s="275"/>
      <c r="H2290" s="275"/>
    </row>
    <row r="2291" spans="1:8">
      <c r="A2291" s="270"/>
      <c r="B2291" s="271"/>
      <c r="C2291" s="270"/>
      <c r="D2291" s="272"/>
      <c r="F2291" s="273"/>
      <c r="G2291" s="275"/>
      <c r="H2291" s="275"/>
    </row>
    <row r="2292" spans="1:8">
      <c r="A2292" s="270"/>
      <c r="B2292" s="271"/>
      <c r="C2292" s="270"/>
      <c r="D2292" s="272"/>
      <c r="F2292" s="273"/>
      <c r="G2292" s="275"/>
      <c r="H2292" s="275"/>
    </row>
    <row r="2293" spans="1:8">
      <c r="A2293" s="270"/>
      <c r="B2293" s="271"/>
      <c r="C2293" s="270"/>
      <c r="D2293" s="272"/>
      <c r="F2293" s="273"/>
      <c r="G2293" s="275"/>
      <c r="H2293" s="275"/>
    </row>
    <row r="2294" spans="1:8">
      <c r="A2294" s="270"/>
      <c r="B2294" s="271"/>
      <c r="C2294" s="270"/>
      <c r="D2294" s="272"/>
      <c r="F2294" s="273"/>
      <c r="G2294" s="275"/>
      <c r="H2294" s="275"/>
    </row>
    <row r="2295" spans="1:8">
      <c r="A2295" s="270"/>
      <c r="B2295" s="271"/>
      <c r="C2295" s="270"/>
      <c r="D2295" s="272"/>
      <c r="F2295" s="273"/>
      <c r="G2295" s="275"/>
      <c r="H2295" s="275"/>
    </row>
    <row r="2296" spans="1:8">
      <c r="A2296" s="270"/>
      <c r="B2296" s="271"/>
      <c r="C2296" s="270"/>
      <c r="D2296" s="272"/>
      <c r="F2296" s="273"/>
      <c r="G2296" s="275"/>
      <c r="H2296" s="275"/>
    </row>
    <row r="2297" spans="1:8">
      <c r="A2297" s="270"/>
      <c r="B2297" s="271"/>
      <c r="C2297" s="270"/>
      <c r="D2297" s="272"/>
      <c r="F2297" s="273"/>
      <c r="G2297" s="275"/>
      <c r="H2297" s="275"/>
    </row>
    <row r="2298" spans="1:8">
      <c r="A2298" s="270"/>
      <c r="B2298" s="271"/>
      <c r="C2298" s="270"/>
      <c r="D2298" s="272"/>
      <c r="F2298" s="273"/>
      <c r="G2298" s="275"/>
      <c r="H2298" s="275"/>
    </row>
    <row r="2299" spans="1:8">
      <c r="A2299" s="270"/>
      <c r="B2299" s="271"/>
      <c r="C2299" s="270"/>
      <c r="D2299" s="272"/>
      <c r="F2299" s="273"/>
      <c r="G2299" s="275"/>
      <c r="H2299" s="275"/>
    </row>
    <row r="2300" spans="1:8">
      <c r="A2300" s="270"/>
      <c r="B2300" s="271"/>
      <c r="C2300" s="270"/>
      <c r="D2300" s="272"/>
      <c r="F2300" s="273"/>
      <c r="G2300" s="275"/>
      <c r="H2300" s="275"/>
    </row>
    <row r="2301" spans="1:8">
      <c r="A2301" s="270"/>
      <c r="B2301" s="271"/>
      <c r="C2301" s="270"/>
      <c r="D2301" s="272"/>
      <c r="F2301" s="273"/>
      <c r="G2301" s="275"/>
      <c r="H2301" s="275"/>
    </row>
    <row r="2302" spans="1:8">
      <c r="A2302" s="270"/>
      <c r="B2302" s="271"/>
      <c r="C2302" s="270"/>
      <c r="D2302" s="272"/>
      <c r="F2302" s="273"/>
      <c r="G2302" s="275"/>
      <c r="H2302" s="275"/>
    </row>
    <row r="2303" spans="1:8">
      <c r="A2303" s="270"/>
      <c r="B2303" s="271"/>
      <c r="C2303" s="270"/>
      <c r="D2303" s="272"/>
      <c r="F2303" s="273"/>
      <c r="G2303" s="275"/>
      <c r="H2303" s="275"/>
    </row>
    <row r="2304" spans="1:8">
      <c r="A2304" s="270"/>
      <c r="B2304" s="271"/>
      <c r="C2304" s="270"/>
      <c r="D2304" s="272"/>
      <c r="F2304" s="273"/>
      <c r="G2304" s="275"/>
      <c r="H2304" s="275"/>
    </row>
    <row r="2305" spans="1:8">
      <c r="A2305" s="270"/>
      <c r="B2305" s="271"/>
      <c r="C2305" s="270"/>
      <c r="D2305" s="272"/>
      <c r="F2305" s="273"/>
      <c r="G2305" s="275"/>
      <c r="H2305" s="275"/>
    </row>
    <row r="2306" spans="1:8">
      <c r="A2306" s="270"/>
      <c r="B2306" s="271"/>
      <c r="C2306" s="270"/>
      <c r="D2306" s="272"/>
      <c r="F2306" s="273"/>
      <c r="G2306" s="275"/>
      <c r="H2306" s="275"/>
    </row>
    <row r="2307" spans="1:8">
      <c r="A2307" s="270"/>
      <c r="B2307" s="271"/>
      <c r="C2307" s="270"/>
      <c r="D2307" s="272"/>
      <c r="F2307" s="273"/>
      <c r="G2307" s="275"/>
      <c r="H2307" s="275"/>
    </row>
    <row r="2308" spans="1:8">
      <c r="A2308" s="270"/>
      <c r="B2308" s="271"/>
      <c r="C2308" s="270"/>
      <c r="D2308" s="272"/>
      <c r="F2308" s="273"/>
      <c r="G2308" s="275"/>
      <c r="H2308" s="275"/>
    </row>
    <row r="2309" spans="1:8">
      <c r="A2309" s="270"/>
      <c r="B2309" s="271"/>
      <c r="C2309" s="270"/>
      <c r="D2309" s="272"/>
      <c r="F2309" s="273"/>
      <c r="G2309" s="275"/>
      <c r="H2309" s="275"/>
    </row>
    <row r="2310" spans="1:8">
      <c r="A2310" s="270"/>
      <c r="B2310" s="271"/>
      <c r="C2310" s="270"/>
      <c r="D2310" s="272"/>
      <c r="F2310" s="273"/>
      <c r="G2310" s="275"/>
      <c r="H2310" s="275"/>
    </row>
    <row r="2311" spans="1:8">
      <c r="A2311" s="270"/>
      <c r="B2311" s="271"/>
      <c r="C2311" s="270"/>
      <c r="D2311" s="272"/>
      <c r="F2311" s="273"/>
      <c r="G2311" s="275"/>
      <c r="H2311" s="275"/>
    </row>
    <row r="2312" spans="1:8">
      <c r="A2312" s="270"/>
      <c r="B2312" s="271"/>
      <c r="C2312" s="270"/>
      <c r="D2312" s="272"/>
      <c r="F2312" s="273"/>
      <c r="G2312" s="275"/>
      <c r="H2312" s="275"/>
    </row>
    <row r="2313" spans="1:8">
      <c r="A2313" s="270"/>
      <c r="B2313" s="271"/>
      <c r="C2313" s="270"/>
      <c r="D2313" s="272"/>
      <c r="F2313" s="273"/>
      <c r="G2313" s="275"/>
      <c r="H2313" s="275"/>
    </row>
    <row r="2314" spans="1:8">
      <c r="A2314" s="270"/>
      <c r="B2314" s="271"/>
      <c r="C2314" s="270"/>
      <c r="D2314" s="272"/>
      <c r="F2314" s="273"/>
      <c r="G2314" s="275"/>
      <c r="H2314" s="275"/>
    </row>
    <row r="2315" spans="1:8">
      <c r="A2315" s="270"/>
      <c r="B2315" s="271"/>
      <c r="C2315" s="270"/>
      <c r="D2315" s="272"/>
      <c r="F2315" s="273"/>
      <c r="G2315" s="275"/>
      <c r="H2315" s="275"/>
    </row>
    <row r="2316" spans="1:8">
      <c r="A2316" s="270"/>
      <c r="B2316" s="271"/>
      <c r="C2316" s="270"/>
      <c r="D2316" s="272"/>
      <c r="F2316" s="273"/>
      <c r="G2316" s="275"/>
      <c r="H2316" s="275"/>
    </row>
    <row r="2317" spans="1:8">
      <c r="A2317" s="270"/>
      <c r="B2317" s="271"/>
      <c r="C2317" s="270"/>
      <c r="D2317" s="272"/>
      <c r="F2317" s="273"/>
      <c r="G2317" s="275"/>
      <c r="H2317" s="275"/>
    </row>
    <row r="2318" spans="1:8">
      <c r="A2318" s="270"/>
      <c r="B2318" s="271"/>
      <c r="C2318" s="270"/>
      <c r="D2318" s="272"/>
      <c r="F2318" s="273"/>
      <c r="G2318" s="275"/>
      <c r="H2318" s="275"/>
    </row>
    <row r="2319" spans="1:8">
      <c r="A2319" s="270"/>
      <c r="B2319" s="271"/>
      <c r="C2319" s="270"/>
      <c r="D2319" s="272"/>
      <c r="F2319" s="273"/>
      <c r="G2319" s="275"/>
      <c r="H2319" s="275"/>
    </row>
    <row r="2320" spans="1:8">
      <c r="A2320" s="270"/>
      <c r="B2320" s="271"/>
      <c r="C2320" s="270"/>
      <c r="D2320" s="272"/>
      <c r="F2320" s="273"/>
      <c r="G2320" s="275"/>
      <c r="H2320" s="275"/>
    </row>
    <row r="2321" spans="1:8">
      <c r="A2321" s="270"/>
      <c r="B2321" s="271"/>
      <c r="C2321" s="270"/>
      <c r="D2321" s="272"/>
      <c r="F2321" s="273"/>
      <c r="G2321" s="275"/>
      <c r="H2321" s="275"/>
    </row>
    <row r="2322" spans="1:8">
      <c r="A2322" s="270"/>
      <c r="B2322" s="271"/>
      <c r="C2322" s="270"/>
      <c r="D2322" s="272"/>
      <c r="F2322" s="273"/>
      <c r="G2322" s="275"/>
      <c r="H2322" s="275"/>
    </row>
    <row r="2323" spans="1:8">
      <c r="A2323" s="270"/>
      <c r="B2323" s="271"/>
      <c r="C2323" s="270"/>
      <c r="D2323" s="272"/>
      <c r="F2323" s="273"/>
      <c r="G2323" s="275"/>
      <c r="H2323" s="275"/>
    </row>
    <row r="2324" spans="1:8">
      <c r="A2324" s="270"/>
      <c r="B2324" s="271"/>
      <c r="C2324" s="270"/>
      <c r="D2324" s="272"/>
      <c r="F2324" s="273"/>
      <c r="G2324" s="275"/>
      <c r="H2324" s="275"/>
    </row>
    <row r="2325" spans="1:8">
      <c r="A2325" s="270"/>
      <c r="B2325" s="271"/>
      <c r="C2325" s="270"/>
      <c r="D2325" s="272"/>
      <c r="F2325" s="273"/>
      <c r="G2325" s="275"/>
      <c r="H2325" s="275"/>
    </row>
    <row r="2326" spans="1:8">
      <c r="A2326" s="270"/>
      <c r="B2326" s="271"/>
      <c r="C2326" s="270"/>
      <c r="D2326" s="272"/>
      <c r="F2326" s="273"/>
      <c r="G2326" s="275"/>
      <c r="H2326" s="275"/>
    </row>
    <row r="2327" spans="1:8">
      <c r="A2327" s="270"/>
      <c r="B2327" s="271"/>
      <c r="C2327" s="270"/>
      <c r="D2327" s="272"/>
      <c r="F2327" s="273"/>
      <c r="G2327" s="275"/>
      <c r="H2327" s="275"/>
    </row>
    <row r="2328" spans="1:8">
      <c r="A2328" s="270"/>
      <c r="B2328" s="271"/>
      <c r="C2328" s="270"/>
      <c r="D2328" s="272"/>
      <c r="F2328" s="273"/>
      <c r="G2328" s="275"/>
      <c r="H2328" s="275"/>
    </row>
    <row r="2329" spans="1:8">
      <c r="A2329" s="270"/>
      <c r="B2329" s="271"/>
      <c r="C2329" s="270"/>
      <c r="D2329" s="272"/>
      <c r="F2329" s="273"/>
      <c r="G2329" s="275"/>
      <c r="H2329" s="275"/>
    </row>
    <row r="2330" spans="1:8">
      <c r="A2330" s="270"/>
      <c r="B2330" s="271"/>
      <c r="C2330" s="270"/>
      <c r="D2330" s="272"/>
      <c r="F2330" s="273"/>
      <c r="G2330" s="275"/>
      <c r="H2330" s="275"/>
    </row>
    <row r="2331" spans="1:8">
      <c r="A2331" s="270"/>
      <c r="B2331" s="271"/>
      <c r="C2331" s="270"/>
      <c r="D2331" s="272"/>
      <c r="F2331" s="273"/>
      <c r="G2331" s="275"/>
      <c r="H2331" s="275"/>
    </row>
    <row r="2332" spans="1:8">
      <c r="A2332" s="270"/>
      <c r="B2332" s="271"/>
      <c r="C2332" s="270"/>
      <c r="D2332" s="272"/>
      <c r="F2332" s="273"/>
      <c r="G2332" s="275"/>
      <c r="H2332" s="275"/>
    </row>
    <row r="2333" spans="1:8">
      <c r="A2333" s="270"/>
      <c r="B2333" s="271"/>
      <c r="C2333" s="270"/>
      <c r="D2333" s="272"/>
      <c r="F2333" s="273"/>
      <c r="G2333" s="275"/>
      <c r="H2333" s="275"/>
    </row>
    <row r="2334" spans="1:8">
      <c r="A2334" s="270"/>
      <c r="B2334" s="271"/>
      <c r="C2334" s="270"/>
      <c r="D2334" s="272"/>
      <c r="F2334" s="273"/>
      <c r="G2334" s="275"/>
      <c r="H2334" s="275"/>
    </row>
    <row r="2335" spans="1:8">
      <c r="A2335" s="270"/>
      <c r="B2335" s="271"/>
      <c r="C2335" s="270"/>
      <c r="D2335" s="272"/>
      <c r="F2335" s="273"/>
      <c r="G2335" s="275"/>
      <c r="H2335" s="275"/>
    </row>
    <row r="2336" spans="1:8">
      <c r="A2336" s="270"/>
      <c r="B2336" s="271"/>
      <c r="C2336" s="270"/>
      <c r="D2336" s="272"/>
      <c r="F2336" s="273"/>
      <c r="G2336" s="275"/>
      <c r="H2336" s="275"/>
    </row>
    <row r="2337" spans="1:8">
      <c r="A2337" s="270"/>
      <c r="B2337" s="271"/>
      <c r="C2337" s="270"/>
      <c r="D2337" s="272"/>
      <c r="F2337" s="273"/>
      <c r="G2337" s="275"/>
      <c r="H2337" s="275"/>
    </row>
    <row r="2338" spans="1:8">
      <c r="A2338" s="270"/>
      <c r="B2338" s="271"/>
      <c r="C2338" s="270"/>
      <c r="D2338" s="272"/>
      <c r="F2338" s="273"/>
      <c r="G2338" s="275"/>
      <c r="H2338" s="275"/>
    </row>
    <row r="2339" spans="1:8">
      <c r="A2339" s="270"/>
      <c r="B2339" s="271"/>
      <c r="C2339" s="270"/>
      <c r="D2339" s="272"/>
      <c r="F2339" s="273"/>
      <c r="G2339" s="275"/>
      <c r="H2339" s="275"/>
    </row>
    <row r="2340" spans="1:8">
      <c r="A2340" s="270"/>
      <c r="B2340" s="271"/>
      <c r="C2340" s="270"/>
      <c r="D2340" s="272"/>
      <c r="F2340" s="273"/>
      <c r="G2340" s="275"/>
      <c r="H2340" s="275"/>
    </row>
    <row r="2341" spans="1:8">
      <c r="A2341" s="270"/>
      <c r="B2341" s="271"/>
      <c r="C2341" s="270"/>
      <c r="D2341" s="272"/>
      <c r="F2341" s="273"/>
      <c r="G2341" s="275"/>
      <c r="H2341" s="275"/>
    </row>
    <row r="2342" spans="1:8">
      <c r="A2342" s="270"/>
      <c r="B2342" s="271"/>
      <c r="C2342" s="270"/>
      <c r="D2342" s="272"/>
      <c r="F2342" s="273"/>
      <c r="G2342" s="275"/>
      <c r="H2342" s="275"/>
    </row>
    <row r="2343" spans="1:8">
      <c r="A2343" s="270"/>
      <c r="B2343" s="271"/>
      <c r="C2343" s="270"/>
      <c r="D2343" s="272"/>
      <c r="F2343" s="273"/>
      <c r="G2343" s="275"/>
      <c r="H2343" s="275"/>
    </row>
    <row r="2344" spans="1:8">
      <c r="A2344" s="270"/>
      <c r="B2344" s="271"/>
      <c r="C2344" s="270"/>
      <c r="D2344" s="272"/>
      <c r="F2344" s="273"/>
      <c r="G2344" s="275"/>
      <c r="H2344" s="275"/>
    </row>
    <row r="2345" spans="1:8">
      <c r="A2345" s="270"/>
      <c r="B2345" s="271"/>
      <c r="C2345" s="270"/>
      <c r="D2345" s="272"/>
      <c r="F2345" s="273"/>
      <c r="G2345" s="275"/>
      <c r="H2345" s="275"/>
    </row>
    <row r="2346" spans="1:8">
      <c r="A2346" s="270"/>
      <c r="B2346" s="271"/>
      <c r="C2346" s="270"/>
      <c r="D2346" s="272"/>
      <c r="F2346" s="273"/>
      <c r="G2346" s="275"/>
      <c r="H2346" s="275"/>
    </row>
    <row r="2347" spans="1:8">
      <c r="A2347" s="270"/>
      <c r="B2347" s="271"/>
      <c r="C2347" s="270"/>
      <c r="D2347" s="272"/>
      <c r="F2347" s="273"/>
      <c r="G2347" s="275"/>
      <c r="H2347" s="275"/>
    </row>
    <row r="2348" spans="1:8">
      <c r="A2348" s="270"/>
      <c r="B2348" s="271"/>
      <c r="C2348" s="270"/>
      <c r="D2348" s="272"/>
      <c r="F2348" s="273"/>
      <c r="G2348" s="275"/>
      <c r="H2348" s="275"/>
    </row>
    <row r="2349" spans="1:8">
      <c r="A2349" s="270"/>
      <c r="B2349" s="271"/>
      <c r="C2349" s="270"/>
      <c r="D2349" s="272"/>
      <c r="F2349" s="273"/>
      <c r="G2349" s="275"/>
      <c r="H2349" s="275"/>
    </row>
    <row r="2350" spans="1:8">
      <c r="A2350" s="270"/>
      <c r="B2350" s="271"/>
      <c r="C2350" s="270"/>
      <c r="D2350" s="272"/>
      <c r="F2350" s="273"/>
      <c r="G2350" s="275"/>
      <c r="H2350" s="275"/>
    </row>
    <row r="2351" spans="1:8">
      <c r="A2351" s="270"/>
      <c r="B2351" s="271"/>
      <c r="C2351" s="270"/>
      <c r="D2351" s="272"/>
      <c r="F2351" s="273"/>
      <c r="G2351" s="275"/>
      <c r="H2351" s="275"/>
    </row>
    <row r="2352" spans="1:8">
      <c r="A2352" s="270"/>
      <c r="B2352" s="271"/>
      <c r="C2352" s="270"/>
      <c r="D2352" s="272"/>
      <c r="F2352" s="273"/>
      <c r="G2352" s="275"/>
      <c r="H2352" s="275"/>
    </row>
    <row r="2353" spans="1:8">
      <c r="A2353" s="270"/>
      <c r="B2353" s="271"/>
      <c r="C2353" s="270"/>
      <c r="D2353" s="272"/>
      <c r="F2353" s="273"/>
      <c r="G2353" s="275"/>
      <c r="H2353" s="275"/>
    </row>
    <row r="2354" spans="1:8">
      <c r="A2354" s="270"/>
      <c r="B2354" s="271"/>
      <c r="C2354" s="270"/>
      <c r="D2354" s="272"/>
      <c r="F2354" s="273"/>
      <c r="G2354" s="275"/>
      <c r="H2354" s="275"/>
    </row>
    <row r="2355" spans="1:8">
      <c r="A2355" s="270"/>
      <c r="B2355" s="271"/>
      <c r="C2355" s="270"/>
      <c r="D2355" s="272"/>
      <c r="F2355" s="273"/>
      <c r="G2355" s="275"/>
      <c r="H2355" s="275"/>
    </row>
    <row r="2356" spans="1:8">
      <c r="A2356" s="270"/>
      <c r="B2356" s="271"/>
      <c r="C2356" s="270"/>
      <c r="D2356" s="272"/>
      <c r="F2356" s="273"/>
      <c r="G2356" s="275"/>
      <c r="H2356" s="275"/>
    </row>
    <row r="2357" spans="1:8">
      <c r="A2357" s="270"/>
      <c r="B2357" s="271"/>
      <c r="C2357" s="270"/>
      <c r="D2357" s="272"/>
      <c r="F2357" s="273"/>
      <c r="G2357" s="275"/>
      <c r="H2357" s="275"/>
    </row>
    <row r="2358" spans="1:8">
      <c r="A2358" s="270"/>
      <c r="B2358" s="271"/>
      <c r="C2358" s="270"/>
      <c r="D2358" s="272"/>
      <c r="F2358" s="273"/>
      <c r="G2358" s="275"/>
      <c r="H2358" s="275"/>
    </row>
    <row r="2359" spans="1:8">
      <c r="A2359" s="270"/>
      <c r="B2359" s="271"/>
      <c r="C2359" s="270"/>
      <c r="D2359" s="272"/>
      <c r="F2359" s="273"/>
      <c r="G2359" s="275"/>
      <c r="H2359" s="275"/>
    </row>
    <row r="2360" spans="1:8">
      <c r="A2360" s="270"/>
      <c r="B2360" s="271"/>
      <c r="C2360" s="270"/>
      <c r="D2360" s="272"/>
      <c r="F2360" s="273"/>
      <c r="G2360" s="275"/>
      <c r="H2360" s="275"/>
    </row>
    <row r="2361" spans="1:8">
      <c r="A2361" s="270"/>
      <c r="B2361" s="271"/>
      <c r="C2361" s="270"/>
      <c r="D2361" s="272"/>
      <c r="F2361" s="273"/>
      <c r="G2361" s="275"/>
      <c r="H2361" s="275"/>
    </row>
    <row r="2362" spans="1:8">
      <c r="A2362" s="270"/>
      <c r="B2362" s="271"/>
      <c r="C2362" s="270"/>
      <c r="D2362" s="272"/>
      <c r="F2362" s="273"/>
      <c r="G2362" s="275"/>
      <c r="H2362" s="275"/>
    </row>
    <row r="2363" spans="1:8">
      <c r="A2363" s="270"/>
      <c r="B2363" s="271"/>
      <c r="C2363" s="270"/>
      <c r="D2363" s="272"/>
      <c r="F2363" s="273"/>
      <c r="G2363" s="275"/>
      <c r="H2363" s="275"/>
    </row>
    <row r="2364" spans="1:8">
      <c r="A2364" s="270"/>
      <c r="B2364" s="271"/>
      <c r="C2364" s="270"/>
      <c r="D2364" s="272"/>
      <c r="F2364" s="273"/>
      <c r="G2364" s="275"/>
      <c r="H2364" s="275"/>
    </row>
    <row r="2365" spans="1:8">
      <c r="A2365" s="270"/>
      <c r="B2365" s="271"/>
      <c r="C2365" s="270"/>
      <c r="D2365" s="272"/>
      <c r="F2365" s="273"/>
      <c r="G2365" s="275"/>
      <c r="H2365" s="275"/>
    </row>
    <row r="2366" spans="1:8">
      <c r="A2366" s="270"/>
      <c r="B2366" s="271"/>
      <c r="C2366" s="270"/>
      <c r="D2366" s="272"/>
      <c r="F2366" s="273"/>
      <c r="G2366" s="275"/>
      <c r="H2366" s="275"/>
    </row>
    <row r="2367" spans="1:8">
      <c r="A2367" s="270"/>
      <c r="B2367" s="271"/>
      <c r="C2367" s="270"/>
      <c r="D2367" s="272"/>
      <c r="F2367" s="273"/>
      <c r="G2367" s="275"/>
      <c r="H2367" s="275"/>
    </row>
    <row r="2368" spans="1:8">
      <c r="A2368" s="270"/>
      <c r="B2368" s="271"/>
      <c r="C2368" s="270"/>
      <c r="D2368" s="272"/>
      <c r="F2368" s="273"/>
      <c r="G2368" s="275"/>
      <c r="H2368" s="275"/>
    </row>
    <row r="2369" spans="1:8">
      <c r="A2369" s="270"/>
      <c r="B2369" s="271"/>
      <c r="C2369" s="270"/>
      <c r="D2369" s="272"/>
      <c r="F2369" s="273"/>
      <c r="G2369" s="275"/>
      <c r="H2369" s="275"/>
    </row>
    <row r="2370" spans="1:8">
      <c r="A2370" s="270"/>
      <c r="B2370" s="271"/>
      <c r="C2370" s="270"/>
      <c r="D2370" s="272"/>
      <c r="F2370" s="273"/>
      <c r="G2370" s="275"/>
      <c r="H2370" s="275"/>
    </row>
    <row r="2371" spans="1:8">
      <c r="A2371" s="270"/>
      <c r="B2371" s="271"/>
      <c r="C2371" s="270"/>
      <c r="D2371" s="272"/>
      <c r="F2371" s="273"/>
      <c r="G2371" s="275"/>
      <c r="H2371" s="275"/>
    </row>
    <row r="2372" spans="1:8">
      <c r="A2372" s="270"/>
      <c r="B2372" s="271"/>
      <c r="C2372" s="270"/>
      <c r="D2372" s="272"/>
      <c r="F2372" s="273"/>
      <c r="G2372" s="275"/>
      <c r="H2372" s="275"/>
    </row>
    <row r="2373" spans="1:8">
      <c r="A2373" s="270"/>
      <c r="B2373" s="271"/>
      <c r="C2373" s="270"/>
      <c r="D2373" s="272"/>
      <c r="F2373" s="273"/>
      <c r="G2373" s="275"/>
      <c r="H2373" s="275"/>
    </row>
    <row r="2374" spans="1:8">
      <c r="A2374" s="270"/>
      <c r="B2374" s="271"/>
      <c r="C2374" s="270"/>
      <c r="D2374" s="272"/>
      <c r="F2374" s="273"/>
      <c r="G2374" s="275"/>
      <c r="H2374" s="275"/>
    </row>
    <row r="2375" spans="1:8">
      <c r="A2375" s="270"/>
      <c r="B2375" s="271"/>
      <c r="C2375" s="270"/>
      <c r="D2375" s="272"/>
      <c r="F2375" s="273"/>
      <c r="G2375" s="275"/>
      <c r="H2375" s="275"/>
    </row>
    <row r="2376" spans="1:8">
      <c r="A2376" s="270"/>
      <c r="B2376" s="271"/>
      <c r="C2376" s="270"/>
      <c r="D2376" s="272"/>
      <c r="F2376" s="273"/>
      <c r="G2376" s="275"/>
      <c r="H2376" s="275"/>
    </row>
    <row r="2377" spans="1:8">
      <c r="A2377" s="270"/>
      <c r="B2377" s="271"/>
      <c r="C2377" s="270"/>
      <c r="D2377" s="272"/>
      <c r="F2377" s="273"/>
      <c r="G2377" s="275"/>
      <c r="H2377" s="275"/>
    </row>
    <row r="2378" spans="1:8">
      <c r="A2378" s="270"/>
      <c r="B2378" s="271"/>
      <c r="C2378" s="270"/>
      <c r="D2378" s="272"/>
      <c r="F2378" s="273"/>
      <c r="G2378" s="275"/>
      <c r="H2378" s="275"/>
    </row>
    <row r="2379" spans="1:8">
      <c r="A2379" s="270"/>
      <c r="B2379" s="271"/>
      <c r="C2379" s="270"/>
      <c r="D2379" s="272"/>
      <c r="F2379" s="273"/>
      <c r="G2379" s="275"/>
      <c r="H2379" s="275"/>
    </row>
    <row r="2380" spans="1:8">
      <c r="A2380" s="270"/>
      <c r="B2380" s="271"/>
      <c r="C2380" s="270"/>
      <c r="D2380" s="272"/>
      <c r="F2380" s="273"/>
      <c r="G2380" s="275"/>
      <c r="H2380" s="275"/>
    </row>
    <row r="2381" spans="1:8">
      <c r="A2381" s="270"/>
      <c r="B2381" s="271"/>
      <c r="C2381" s="270"/>
      <c r="D2381" s="272"/>
      <c r="F2381" s="273"/>
      <c r="G2381" s="275"/>
      <c r="H2381" s="275"/>
    </row>
    <row r="2382" spans="1:8">
      <c r="A2382" s="270"/>
      <c r="B2382" s="271"/>
      <c r="C2382" s="270"/>
      <c r="D2382" s="272"/>
      <c r="F2382" s="273"/>
      <c r="G2382" s="275"/>
      <c r="H2382" s="275"/>
    </row>
    <row r="2383" spans="1:8">
      <c r="A2383" s="270"/>
      <c r="B2383" s="271"/>
      <c r="C2383" s="270"/>
      <c r="D2383" s="272"/>
      <c r="F2383" s="273"/>
      <c r="G2383" s="275"/>
      <c r="H2383" s="275"/>
    </row>
    <row r="2384" spans="1:8">
      <c r="A2384" s="270"/>
      <c r="B2384" s="271"/>
      <c r="C2384" s="270"/>
      <c r="D2384" s="272"/>
      <c r="F2384" s="273"/>
      <c r="G2384" s="275"/>
      <c r="H2384" s="275"/>
    </row>
    <row r="2385" spans="1:8">
      <c r="A2385" s="270"/>
      <c r="B2385" s="271"/>
      <c r="C2385" s="270"/>
      <c r="D2385" s="272"/>
      <c r="F2385" s="273"/>
      <c r="G2385" s="275"/>
      <c r="H2385" s="275"/>
    </row>
    <row r="2386" spans="1:8">
      <c r="A2386" s="270"/>
      <c r="B2386" s="271"/>
      <c r="C2386" s="270"/>
      <c r="D2386" s="272"/>
      <c r="F2386" s="273"/>
      <c r="G2386" s="275"/>
      <c r="H2386" s="275"/>
    </row>
    <row r="2387" spans="1:8">
      <c r="A2387" s="270"/>
      <c r="B2387" s="271"/>
      <c r="C2387" s="270"/>
      <c r="D2387" s="272"/>
      <c r="F2387" s="273"/>
      <c r="G2387" s="275"/>
      <c r="H2387" s="275"/>
    </row>
    <row r="2388" spans="1:8">
      <c r="A2388" s="270"/>
      <c r="B2388" s="271"/>
      <c r="C2388" s="270"/>
      <c r="D2388" s="272"/>
      <c r="F2388" s="273"/>
      <c r="G2388" s="275"/>
      <c r="H2388" s="275"/>
    </row>
    <row r="2389" spans="1:8">
      <c r="A2389" s="270"/>
      <c r="B2389" s="271"/>
      <c r="C2389" s="270"/>
      <c r="D2389" s="272"/>
      <c r="F2389" s="273"/>
      <c r="G2389" s="275"/>
      <c r="H2389" s="275"/>
    </row>
    <row r="2390" spans="1:8">
      <c r="A2390" s="270"/>
      <c r="B2390" s="271"/>
      <c r="C2390" s="270"/>
      <c r="D2390" s="272"/>
      <c r="F2390" s="273"/>
      <c r="G2390" s="275"/>
      <c r="H2390" s="275"/>
    </row>
    <row r="2391" spans="1:8">
      <c r="A2391" s="270"/>
      <c r="B2391" s="271"/>
      <c r="C2391" s="270"/>
      <c r="D2391" s="272"/>
      <c r="F2391" s="273"/>
      <c r="G2391" s="275"/>
      <c r="H2391" s="275"/>
    </row>
    <row r="2392" spans="1:8">
      <c r="A2392" s="270"/>
      <c r="B2392" s="271"/>
      <c r="C2392" s="270"/>
      <c r="D2392" s="272"/>
      <c r="F2392" s="273"/>
      <c r="G2392" s="275"/>
      <c r="H2392" s="275"/>
    </row>
    <row r="2393" spans="1:8">
      <c r="A2393" s="270"/>
      <c r="B2393" s="271"/>
      <c r="C2393" s="270"/>
      <c r="D2393" s="272"/>
      <c r="F2393" s="273"/>
      <c r="G2393" s="275"/>
      <c r="H2393" s="275"/>
    </row>
    <row r="2394" spans="1:8">
      <c r="A2394" s="270"/>
      <c r="B2394" s="271"/>
      <c r="C2394" s="270"/>
      <c r="D2394" s="272"/>
      <c r="F2394" s="273"/>
      <c r="G2394" s="275"/>
      <c r="H2394" s="275"/>
    </row>
    <row r="2395" spans="1:8">
      <c r="A2395" s="270"/>
      <c r="B2395" s="271"/>
      <c r="C2395" s="270"/>
      <c r="D2395" s="272"/>
      <c r="F2395" s="273"/>
      <c r="G2395" s="275"/>
      <c r="H2395" s="275"/>
    </row>
    <row r="2396" spans="1:8">
      <c r="A2396" s="270"/>
      <c r="B2396" s="271"/>
      <c r="C2396" s="270"/>
      <c r="D2396" s="272"/>
      <c r="F2396" s="273"/>
      <c r="G2396" s="275"/>
      <c r="H2396" s="275"/>
    </row>
    <row r="2397" spans="1:8">
      <c r="A2397" s="270"/>
      <c r="B2397" s="271"/>
      <c r="C2397" s="270"/>
      <c r="D2397" s="272"/>
      <c r="F2397" s="273"/>
      <c r="G2397" s="275"/>
      <c r="H2397" s="275"/>
    </row>
    <row r="2398" spans="1:8">
      <c r="A2398" s="270"/>
      <c r="B2398" s="271"/>
      <c r="C2398" s="270"/>
      <c r="D2398" s="272"/>
      <c r="F2398" s="273"/>
      <c r="G2398" s="275"/>
      <c r="H2398" s="275"/>
    </row>
    <row r="2399" spans="1:8">
      <c r="A2399" s="270"/>
      <c r="B2399" s="271"/>
      <c r="C2399" s="270"/>
      <c r="D2399" s="272"/>
      <c r="F2399" s="273"/>
      <c r="G2399" s="275"/>
      <c r="H2399" s="275"/>
    </row>
    <row r="2400" spans="1:8">
      <c r="A2400" s="270"/>
      <c r="B2400" s="271"/>
      <c r="C2400" s="270"/>
      <c r="D2400" s="272"/>
      <c r="F2400" s="273"/>
      <c r="G2400" s="275"/>
      <c r="H2400" s="275"/>
    </row>
    <row r="2401" spans="1:8">
      <c r="A2401" s="270"/>
      <c r="B2401" s="271"/>
      <c r="C2401" s="270"/>
      <c r="D2401" s="272"/>
      <c r="F2401" s="273"/>
      <c r="G2401" s="275"/>
      <c r="H2401" s="275"/>
    </row>
    <row r="2402" spans="1:8">
      <c r="A2402" s="270"/>
      <c r="B2402" s="271"/>
      <c r="C2402" s="270"/>
      <c r="D2402" s="272"/>
      <c r="F2402" s="273"/>
      <c r="G2402" s="275"/>
      <c r="H2402" s="275"/>
    </row>
    <row r="2403" spans="1:8">
      <c r="A2403" s="270"/>
      <c r="B2403" s="271"/>
      <c r="C2403" s="270"/>
      <c r="D2403" s="272"/>
      <c r="F2403" s="273"/>
      <c r="G2403" s="275"/>
      <c r="H2403" s="275"/>
    </row>
    <row r="2404" spans="1:8">
      <c r="A2404" s="270"/>
      <c r="B2404" s="271"/>
      <c r="C2404" s="270"/>
      <c r="D2404" s="272"/>
      <c r="F2404" s="273"/>
      <c r="G2404" s="275"/>
      <c r="H2404" s="275"/>
    </row>
    <row r="2405" spans="1:8">
      <c r="A2405" s="270"/>
      <c r="B2405" s="271"/>
      <c r="C2405" s="270"/>
      <c r="D2405" s="272"/>
      <c r="F2405" s="273"/>
      <c r="G2405" s="275"/>
      <c r="H2405" s="275"/>
    </row>
    <row r="2406" spans="1:8">
      <c r="A2406" s="270"/>
      <c r="B2406" s="271"/>
      <c r="C2406" s="270"/>
      <c r="D2406" s="272"/>
      <c r="F2406" s="273"/>
      <c r="G2406" s="275"/>
      <c r="H2406" s="275"/>
    </row>
    <row r="2407" spans="1:8">
      <c r="A2407" s="270"/>
      <c r="B2407" s="271"/>
      <c r="C2407" s="270"/>
      <c r="D2407" s="272"/>
      <c r="F2407" s="273"/>
      <c r="G2407" s="275"/>
      <c r="H2407" s="275"/>
    </row>
    <row r="2408" spans="1:8">
      <c r="A2408" s="270"/>
      <c r="B2408" s="271"/>
      <c r="C2408" s="270"/>
      <c r="D2408" s="272"/>
      <c r="F2408" s="273"/>
      <c r="G2408" s="275"/>
      <c r="H2408" s="275"/>
    </row>
    <row r="2409" spans="1:8">
      <c r="A2409" s="270"/>
      <c r="B2409" s="271"/>
      <c r="C2409" s="270"/>
      <c r="D2409" s="272"/>
      <c r="F2409" s="273"/>
      <c r="G2409" s="275"/>
      <c r="H2409" s="275"/>
    </row>
    <row r="2410" spans="1:8">
      <c r="A2410" s="270"/>
      <c r="B2410" s="271"/>
      <c r="C2410" s="270"/>
      <c r="D2410" s="272"/>
      <c r="F2410" s="273"/>
      <c r="G2410" s="275"/>
      <c r="H2410" s="275"/>
    </row>
    <row r="2411" spans="1:8">
      <c r="A2411" s="270"/>
      <c r="B2411" s="271"/>
      <c r="C2411" s="270"/>
      <c r="D2411" s="272"/>
      <c r="F2411" s="273"/>
      <c r="G2411" s="275"/>
      <c r="H2411" s="275"/>
    </row>
    <row r="2412" spans="1:8">
      <c r="A2412" s="270"/>
      <c r="B2412" s="271"/>
      <c r="C2412" s="270"/>
      <c r="D2412" s="272"/>
      <c r="F2412" s="273"/>
      <c r="G2412" s="275"/>
      <c r="H2412" s="275"/>
    </row>
    <row r="2413" spans="1:8">
      <c r="A2413" s="270"/>
      <c r="B2413" s="271"/>
      <c r="C2413" s="270"/>
      <c r="D2413" s="272"/>
      <c r="F2413" s="273"/>
      <c r="G2413" s="275"/>
      <c r="H2413" s="275"/>
    </row>
    <row r="2414" spans="1:8">
      <c r="A2414" s="270"/>
      <c r="B2414" s="271"/>
      <c r="C2414" s="270"/>
      <c r="D2414" s="272"/>
      <c r="F2414" s="273"/>
      <c r="G2414" s="275"/>
      <c r="H2414" s="275"/>
    </row>
    <row r="2415" spans="1:8">
      <c r="A2415" s="270"/>
      <c r="B2415" s="271"/>
      <c r="C2415" s="270"/>
      <c r="D2415" s="272"/>
      <c r="F2415" s="273"/>
      <c r="G2415" s="275"/>
      <c r="H2415" s="275"/>
    </row>
    <row r="2416" spans="1:8">
      <c r="A2416" s="270"/>
      <c r="B2416" s="271"/>
      <c r="C2416" s="270"/>
      <c r="D2416" s="272"/>
      <c r="F2416" s="273"/>
      <c r="G2416" s="275"/>
      <c r="H2416" s="275"/>
    </row>
    <row r="2417" spans="1:8">
      <c r="A2417" s="270"/>
      <c r="B2417" s="271"/>
      <c r="C2417" s="270"/>
      <c r="D2417" s="272"/>
      <c r="F2417" s="273"/>
      <c r="G2417" s="275"/>
      <c r="H2417" s="275"/>
    </row>
    <row r="2418" spans="1:8">
      <c r="A2418" s="270"/>
      <c r="B2418" s="271"/>
      <c r="C2418" s="270"/>
      <c r="D2418" s="272"/>
      <c r="F2418" s="273"/>
      <c r="G2418" s="275"/>
      <c r="H2418" s="275"/>
    </row>
    <row r="2419" spans="1:8">
      <c r="A2419" s="270"/>
      <c r="B2419" s="271"/>
      <c r="C2419" s="270"/>
      <c r="D2419" s="272"/>
      <c r="F2419" s="273"/>
      <c r="G2419" s="275"/>
      <c r="H2419" s="275"/>
    </row>
    <row r="2420" spans="1:8">
      <c r="A2420" s="270"/>
      <c r="B2420" s="271"/>
      <c r="C2420" s="270"/>
      <c r="D2420" s="272"/>
      <c r="F2420" s="273"/>
      <c r="G2420" s="275"/>
      <c r="H2420" s="275"/>
    </row>
    <row r="2421" spans="1:8">
      <c r="A2421" s="270"/>
      <c r="B2421" s="271"/>
      <c r="C2421" s="270"/>
      <c r="D2421" s="272"/>
      <c r="F2421" s="273"/>
      <c r="G2421" s="275"/>
      <c r="H2421" s="275"/>
    </row>
    <row r="2422" spans="1:8">
      <c r="A2422" s="270"/>
      <c r="B2422" s="271"/>
      <c r="C2422" s="270"/>
      <c r="D2422" s="272"/>
      <c r="F2422" s="273"/>
      <c r="G2422" s="275"/>
      <c r="H2422" s="275"/>
    </row>
    <row r="2423" spans="1:8">
      <c r="A2423" s="270"/>
      <c r="B2423" s="271"/>
      <c r="C2423" s="270"/>
      <c r="D2423" s="272"/>
      <c r="F2423" s="273"/>
      <c r="G2423" s="275"/>
      <c r="H2423" s="275"/>
    </row>
    <row r="2424" spans="1:8">
      <c r="A2424" s="270"/>
      <c r="B2424" s="271"/>
      <c r="C2424" s="270"/>
      <c r="D2424" s="272"/>
      <c r="F2424" s="273"/>
      <c r="G2424" s="275"/>
      <c r="H2424" s="275"/>
    </row>
    <row r="2425" spans="1:8">
      <c r="A2425" s="270"/>
      <c r="B2425" s="271"/>
      <c r="C2425" s="270"/>
      <c r="D2425" s="272"/>
      <c r="F2425" s="273"/>
      <c r="G2425" s="275"/>
      <c r="H2425" s="275"/>
    </row>
    <row r="2426" spans="1:8">
      <c r="A2426" s="270"/>
      <c r="B2426" s="271"/>
      <c r="C2426" s="270"/>
      <c r="D2426" s="272"/>
      <c r="F2426" s="273"/>
      <c r="G2426" s="275"/>
      <c r="H2426" s="275"/>
    </row>
    <row r="2427" spans="1:8">
      <c r="A2427" s="270"/>
      <c r="B2427" s="271"/>
      <c r="C2427" s="270"/>
      <c r="D2427" s="272"/>
      <c r="F2427" s="273"/>
      <c r="G2427" s="275"/>
      <c r="H2427" s="275"/>
    </row>
    <row r="2428" spans="1:8">
      <c r="A2428" s="270"/>
      <c r="B2428" s="271"/>
      <c r="C2428" s="270"/>
      <c r="D2428" s="272"/>
      <c r="F2428" s="273"/>
      <c r="G2428" s="275"/>
      <c r="H2428" s="275"/>
    </row>
    <row r="2429" spans="1:8">
      <c r="A2429" s="270"/>
      <c r="B2429" s="271"/>
      <c r="C2429" s="270"/>
      <c r="D2429" s="272"/>
      <c r="F2429" s="273"/>
      <c r="G2429" s="275"/>
      <c r="H2429" s="275"/>
    </row>
    <row r="2430" spans="1:8">
      <c r="A2430" s="270"/>
      <c r="B2430" s="271"/>
      <c r="C2430" s="270"/>
      <c r="D2430" s="272"/>
      <c r="F2430" s="273"/>
      <c r="G2430" s="275"/>
      <c r="H2430" s="275"/>
    </row>
    <row r="2431" spans="1:8">
      <c r="A2431" s="270"/>
      <c r="B2431" s="271"/>
      <c r="C2431" s="270"/>
      <c r="D2431" s="272"/>
      <c r="F2431" s="273"/>
      <c r="G2431" s="275"/>
      <c r="H2431" s="275"/>
    </row>
    <row r="2432" spans="1:8">
      <c r="A2432" s="270"/>
      <c r="B2432" s="271"/>
      <c r="C2432" s="270"/>
      <c r="D2432" s="272"/>
      <c r="F2432" s="273"/>
      <c r="G2432" s="275"/>
      <c r="H2432" s="275"/>
    </row>
    <row r="2433" spans="1:8">
      <c r="A2433" s="270"/>
      <c r="B2433" s="271"/>
      <c r="C2433" s="270"/>
      <c r="D2433" s="272"/>
      <c r="F2433" s="273"/>
      <c r="G2433" s="275"/>
      <c r="H2433" s="275"/>
    </row>
    <row r="2434" spans="1:8">
      <c r="A2434" s="270"/>
      <c r="B2434" s="271"/>
      <c r="C2434" s="270"/>
      <c r="D2434" s="272"/>
      <c r="F2434" s="273"/>
      <c r="G2434" s="275"/>
      <c r="H2434" s="275"/>
    </row>
    <row r="2435" spans="1:8">
      <c r="A2435" s="270"/>
      <c r="B2435" s="271"/>
      <c r="C2435" s="270"/>
      <c r="D2435" s="272"/>
      <c r="F2435" s="273"/>
      <c r="G2435" s="275"/>
      <c r="H2435" s="275"/>
    </row>
    <row r="2436" spans="1:8">
      <c r="A2436" s="270"/>
      <c r="B2436" s="271"/>
      <c r="C2436" s="270"/>
      <c r="D2436" s="272"/>
      <c r="F2436" s="273"/>
      <c r="G2436" s="275"/>
      <c r="H2436" s="275"/>
    </row>
    <row r="2437" spans="1:8">
      <c r="A2437" s="270"/>
      <c r="B2437" s="271"/>
      <c r="C2437" s="270"/>
      <c r="D2437" s="272"/>
      <c r="F2437" s="273"/>
      <c r="G2437" s="275"/>
      <c r="H2437" s="275"/>
    </row>
    <row r="2438" spans="1:8">
      <c r="A2438" s="270"/>
      <c r="B2438" s="271"/>
      <c r="C2438" s="270"/>
      <c r="D2438" s="272"/>
      <c r="F2438" s="273"/>
      <c r="G2438" s="275"/>
      <c r="H2438" s="275"/>
    </row>
    <row r="2439" spans="1:8">
      <c r="A2439" s="270"/>
      <c r="B2439" s="271"/>
      <c r="C2439" s="270"/>
      <c r="D2439" s="272"/>
      <c r="F2439" s="273"/>
      <c r="G2439" s="275"/>
      <c r="H2439" s="275"/>
    </row>
    <row r="2440" spans="1:8">
      <c r="A2440" s="270"/>
      <c r="B2440" s="271"/>
      <c r="C2440" s="270"/>
      <c r="D2440" s="272"/>
      <c r="F2440" s="273"/>
      <c r="G2440" s="275"/>
      <c r="H2440" s="275"/>
    </row>
    <row r="2441" spans="1:8">
      <c r="A2441" s="270"/>
      <c r="B2441" s="271"/>
      <c r="C2441" s="270"/>
      <c r="D2441" s="272"/>
      <c r="F2441" s="273"/>
      <c r="G2441" s="275"/>
      <c r="H2441" s="275"/>
    </row>
    <row r="2442" spans="1:8">
      <c r="A2442" s="270"/>
      <c r="B2442" s="271"/>
      <c r="C2442" s="270"/>
      <c r="D2442" s="272"/>
      <c r="F2442" s="273"/>
      <c r="G2442" s="275"/>
      <c r="H2442" s="275"/>
    </row>
    <row r="2443" spans="1:8">
      <c r="A2443" s="270"/>
      <c r="B2443" s="271"/>
      <c r="C2443" s="270"/>
      <c r="D2443" s="272"/>
      <c r="F2443" s="273"/>
      <c r="G2443" s="275"/>
      <c r="H2443" s="275"/>
    </row>
    <row r="2444" spans="1:8">
      <c r="A2444" s="270"/>
      <c r="B2444" s="271"/>
      <c r="C2444" s="270"/>
      <c r="D2444" s="272"/>
      <c r="F2444" s="273"/>
      <c r="G2444" s="275"/>
      <c r="H2444" s="275"/>
    </row>
    <row r="2445" spans="1:8">
      <c r="A2445" s="270"/>
      <c r="B2445" s="271"/>
      <c r="C2445" s="270"/>
      <c r="D2445" s="272"/>
      <c r="F2445" s="273"/>
      <c r="G2445" s="275"/>
      <c r="H2445" s="275"/>
    </row>
    <row r="2446" spans="1:8">
      <c r="A2446" s="270"/>
      <c r="B2446" s="271"/>
      <c r="C2446" s="270"/>
      <c r="D2446" s="272"/>
      <c r="F2446" s="273"/>
      <c r="G2446" s="275"/>
      <c r="H2446" s="275"/>
    </row>
    <row r="2447" spans="1:8">
      <c r="A2447" s="270"/>
      <c r="B2447" s="271"/>
      <c r="C2447" s="270"/>
      <c r="D2447" s="272"/>
      <c r="F2447" s="273"/>
      <c r="G2447" s="275"/>
      <c r="H2447" s="275"/>
    </row>
    <row r="2448" spans="1:8">
      <c r="A2448" s="270"/>
      <c r="B2448" s="271"/>
      <c r="C2448" s="270"/>
      <c r="D2448" s="272"/>
      <c r="F2448" s="273"/>
      <c r="G2448" s="275"/>
      <c r="H2448" s="275"/>
    </row>
    <row r="2449" spans="1:8">
      <c r="A2449" s="270"/>
      <c r="B2449" s="271"/>
      <c r="C2449" s="270"/>
      <c r="D2449" s="272"/>
      <c r="F2449" s="273"/>
      <c r="G2449" s="275"/>
      <c r="H2449" s="275"/>
    </row>
    <row r="2450" spans="1:8">
      <c r="A2450" s="270"/>
      <c r="B2450" s="271"/>
      <c r="C2450" s="270"/>
      <c r="D2450" s="272"/>
      <c r="F2450" s="273"/>
      <c r="G2450" s="275"/>
      <c r="H2450" s="275"/>
    </row>
    <row r="2451" spans="1:8">
      <c r="A2451" s="270"/>
      <c r="B2451" s="271"/>
      <c r="C2451" s="270"/>
      <c r="D2451" s="272"/>
      <c r="F2451" s="273"/>
      <c r="G2451" s="275"/>
      <c r="H2451" s="275"/>
    </row>
    <row r="2452" spans="1:8">
      <c r="A2452" s="270"/>
      <c r="B2452" s="271"/>
      <c r="C2452" s="270"/>
      <c r="D2452" s="272"/>
      <c r="F2452" s="273"/>
      <c r="G2452" s="275"/>
      <c r="H2452" s="275"/>
    </row>
    <row r="2453" spans="1:8">
      <c r="A2453" s="270"/>
      <c r="B2453" s="271"/>
      <c r="C2453" s="270"/>
      <c r="D2453" s="272"/>
      <c r="F2453" s="273"/>
      <c r="G2453" s="275"/>
      <c r="H2453" s="275"/>
    </row>
    <row r="2454" spans="1:8">
      <c r="A2454" s="270"/>
      <c r="B2454" s="271"/>
      <c r="C2454" s="270"/>
      <c r="D2454" s="272"/>
      <c r="F2454" s="273"/>
      <c r="G2454" s="275"/>
      <c r="H2454" s="275"/>
    </row>
    <row r="2455" spans="1:8">
      <c r="A2455" s="270"/>
      <c r="B2455" s="271"/>
      <c r="C2455" s="270"/>
      <c r="D2455" s="272"/>
      <c r="F2455" s="273"/>
      <c r="G2455" s="275"/>
      <c r="H2455" s="275"/>
    </row>
    <row r="2456" spans="1:8">
      <c r="A2456" s="270"/>
      <c r="B2456" s="271"/>
      <c r="C2456" s="270"/>
      <c r="D2456" s="272"/>
      <c r="F2456" s="273"/>
      <c r="G2456" s="275"/>
      <c r="H2456" s="275"/>
    </row>
    <row r="2457" spans="1:8">
      <c r="A2457" s="270"/>
      <c r="B2457" s="271"/>
      <c r="C2457" s="270"/>
      <c r="D2457" s="272"/>
      <c r="F2457" s="273"/>
      <c r="G2457" s="275"/>
      <c r="H2457" s="275"/>
    </row>
    <row r="2458" spans="1:8">
      <c r="A2458" s="270"/>
      <c r="B2458" s="271"/>
      <c r="C2458" s="270"/>
      <c r="D2458" s="272"/>
      <c r="F2458" s="273"/>
      <c r="G2458" s="275"/>
      <c r="H2458" s="275"/>
    </row>
    <row r="2459" spans="1:8">
      <c r="A2459" s="270"/>
      <c r="B2459" s="271"/>
      <c r="C2459" s="270"/>
      <c r="D2459" s="272"/>
      <c r="F2459" s="273"/>
      <c r="G2459" s="275"/>
      <c r="H2459" s="275"/>
    </row>
    <row r="2460" spans="1:8">
      <c r="A2460" s="270"/>
      <c r="B2460" s="271"/>
      <c r="C2460" s="270"/>
      <c r="D2460" s="272"/>
      <c r="F2460" s="273"/>
      <c r="G2460" s="275"/>
      <c r="H2460" s="275"/>
    </row>
    <row r="2461" spans="1:8">
      <c r="A2461" s="270"/>
      <c r="B2461" s="271"/>
      <c r="C2461" s="270"/>
      <c r="D2461" s="272"/>
      <c r="F2461" s="273"/>
      <c r="G2461" s="275"/>
      <c r="H2461" s="275"/>
    </row>
    <row r="2462" spans="1:8">
      <c r="A2462" s="270"/>
      <c r="B2462" s="271"/>
      <c r="C2462" s="270"/>
      <c r="D2462" s="272"/>
      <c r="F2462" s="273"/>
      <c r="G2462" s="275"/>
      <c r="H2462" s="275"/>
    </row>
    <row r="2463" spans="1:8">
      <c r="A2463" s="270"/>
      <c r="B2463" s="271"/>
      <c r="C2463" s="270"/>
      <c r="D2463" s="272"/>
      <c r="F2463" s="273"/>
      <c r="G2463" s="275"/>
      <c r="H2463" s="275"/>
    </row>
    <row r="2464" spans="1:8">
      <c r="A2464" s="270"/>
      <c r="B2464" s="271"/>
      <c r="C2464" s="270"/>
      <c r="D2464" s="272"/>
      <c r="F2464" s="273"/>
      <c r="G2464" s="275"/>
      <c r="H2464" s="275"/>
    </row>
    <row r="2465" spans="1:8">
      <c r="A2465" s="270"/>
      <c r="B2465" s="271"/>
      <c r="C2465" s="270"/>
      <c r="D2465" s="272"/>
      <c r="F2465" s="273"/>
      <c r="G2465" s="275"/>
      <c r="H2465" s="275"/>
    </row>
    <row r="2466" spans="1:8">
      <c r="A2466" s="270"/>
      <c r="B2466" s="271"/>
      <c r="C2466" s="270"/>
      <c r="D2466" s="272"/>
      <c r="F2466" s="273"/>
      <c r="G2466" s="275"/>
      <c r="H2466" s="275"/>
    </row>
    <row r="2467" spans="1:8">
      <c r="A2467" s="270"/>
      <c r="B2467" s="271"/>
      <c r="C2467" s="270"/>
      <c r="D2467" s="272"/>
      <c r="F2467" s="273"/>
      <c r="G2467" s="275"/>
      <c r="H2467" s="275"/>
    </row>
    <row r="2468" spans="1:8">
      <c r="A2468" s="270"/>
      <c r="B2468" s="271"/>
      <c r="C2468" s="270"/>
      <c r="D2468" s="272"/>
      <c r="F2468" s="273"/>
      <c r="G2468" s="275"/>
      <c r="H2468" s="275"/>
    </row>
    <row r="2469" spans="1:8">
      <c r="A2469" s="270"/>
      <c r="B2469" s="271"/>
      <c r="C2469" s="270"/>
      <c r="D2469" s="272"/>
      <c r="F2469" s="273"/>
      <c r="G2469" s="275"/>
      <c r="H2469" s="275"/>
    </row>
    <row r="2470" spans="1:8">
      <c r="A2470" s="270"/>
      <c r="B2470" s="271"/>
      <c r="C2470" s="270"/>
      <c r="D2470" s="272"/>
      <c r="F2470" s="273"/>
      <c r="G2470" s="275"/>
      <c r="H2470" s="275"/>
    </row>
    <row r="2471" spans="1:8">
      <c r="A2471" s="270"/>
      <c r="B2471" s="271"/>
      <c r="C2471" s="270"/>
      <c r="D2471" s="272"/>
      <c r="F2471" s="273"/>
      <c r="G2471" s="275"/>
      <c r="H2471" s="275"/>
    </row>
    <row r="2472" spans="1:8">
      <c r="A2472" s="270"/>
      <c r="B2472" s="271"/>
      <c r="C2472" s="270"/>
      <c r="D2472" s="272"/>
      <c r="F2472" s="273"/>
      <c r="G2472" s="275"/>
      <c r="H2472" s="275"/>
    </row>
    <row r="2473" spans="1:8">
      <c r="A2473" s="270"/>
      <c r="B2473" s="271"/>
      <c r="C2473" s="270"/>
      <c r="D2473" s="272"/>
      <c r="F2473" s="273"/>
      <c r="G2473" s="275"/>
      <c r="H2473" s="275"/>
    </row>
    <row r="2474" spans="1:8">
      <c r="A2474" s="270"/>
      <c r="B2474" s="271"/>
      <c r="C2474" s="270"/>
      <c r="D2474" s="272"/>
      <c r="F2474" s="273"/>
      <c r="G2474" s="275"/>
      <c r="H2474" s="275"/>
    </row>
    <row r="2475" spans="1:8">
      <c r="A2475" s="270"/>
      <c r="B2475" s="271"/>
      <c r="C2475" s="270"/>
      <c r="D2475" s="272"/>
      <c r="F2475" s="273"/>
      <c r="G2475" s="275"/>
      <c r="H2475" s="275"/>
    </row>
    <row r="2476" spans="1:8">
      <c r="A2476" s="270"/>
      <c r="B2476" s="271"/>
      <c r="C2476" s="270"/>
      <c r="D2476" s="272"/>
      <c r="F2476" s="273"/>
      <c r="G2476" s="275"/>
      <c r="H2476" s="275"/>
    </row>
    <row r="2477" spans="1:8">
      <c r="A2477" s="270"/>
      <c r="B2477" s="271"/>
      <c r="C2477" s="270"/>
      <c r="D2477" s="272"/>
      <c r="F2477" s="273"/>
      <c r="G2477" s="275"/>
      <c r="H2477" s="275"/>
    </row>
    <row r="2478" spans="1:8">
      <c r="A2478" s="270"/>
      <c r="B2478" s="271"/>
      <c r="C2478" s="270"/>
      <c r="D2478" s="272"/>
      <c r="F2478" s="273"/>
      <c r="G2478" s="275"/>
      <c r="H2478" s="275"/>
    </row>
    <row r="2479" spans="1:8">
      <c r="A2479" s="270"/>
      <c r="B2479" s="271"/>
      <c r="C2479" s="270"/>
      <c r="D2479" s="272"/>
      <c r="F2479" s="273"/>
      <c r="G2479" s="275"/>
      <c r="H2479" s="275"/>
    </row>
    <row r="2480" spans="1:8">
      <c r="A2480" s="270"/>
      <c r="B2480" s="271"/>
      <c r="C2480" s="270"/>
      <c r="D2480" s="272"/>
      <c r="F2480" s="273"/>
      <c r="G2480" s="275"/>
      <c r="H2480" s="275"/>
    </row>
    <row r="2481" spans="1:8">
      <c r="A2481" s="270"/>
      <c r="B2481" s="271"/>
      <c r="C2481" s="270"/>
      <c r="D2481" s="272"/>
      <c r="F2481" s="273"/>
      <c r="G2481" s="275"/>
      <c r="H2481" s="275"/>
    </row>
    <row r="2482" spans="1:8">
      <c r="A2482" s="270"/>
      <c r="B2482" s="271"/>
      <c r="C2482" s="270"/>
      <c r="D2482" s="272"/>
      <c r="F2482" s="273"/>
      <c r="G2482" s="275"/>
      <c r="H2482" s="275"/>
    </row>
    <row r="2483" spans="1:8">
      <c r="A2483" s="270"/>
      <c r="B2483" s="271"/>
      <c r="C2483" s="270"/>
      <c r="D2483" s="272"/>
      <c r="F2483" s="273"/>
      <c r="G2483" s="275"/>
      <c r="H2483" s="275"/>
    </row>
    <row r="2484" spans="1:8">
      <c r="A2484" s="270"/>
      <c r="B2484" s="271"/>
      <c r="C2484" s="270"/>
      <c r="D2484" s="272"/>
      <c r="F2484" s="273"/>
      <c r="G2484" s="275"/>
      <c r="H2484" s="275"/>
    </row>
    <row r="2485" spans="1:8">
      <c r="A2485" s="270"/>
      <c r="B2485" s="271"/>
      <c r="C2485" s="270"/>
      <c r="D2485" s="272"/>
      <c r="F2485" s="273"/>
      <c r="G2485" s="275"/>
      <c r="H2485" s="275"/>
    </row>
    <row r="2486" spans="1:8">
      <c r="A2486" s="270"/>
      <c r="B2486" s="271"/>
      <c r="C2486" s="270"/>
      <c r="D2486" s="272"/>
      <c r="F2486" s="273"/>
      <c r="G2486" s="275"/>
      <c r="H2486" s="275"/>
    </row>
    <row r="2487" spans="1:8">
      <c r="A2487" s="270"/>
      <c r="B2487" s="271"/>
      <c r="C2487" s="270"/>
      <c r="D2487" s="272"/>
      <c r="F2487" s="273"/>
      <c r="G2487" s="275"/>
      <c r="H2487" s="275"/>
    </row>
    <row r="2488" spans="1:8">
      <c r="A2488" s="270"/>
      <c r="B2488" s="271"/>
      <c r="C2488" s="270"/>
      <c r="D2488" s="272"/>
      <c r="F2488" s="273"/>
      <c r="G2488" s="275"/>
      <c r="H2488" s="275"/>
    </row>
    <row r="2489" spans="1:8">
      <c r="A2489" s="270"/>
      <c r="B2489" s="271"/>
      <c r="C2489" s="270"/>
      <c r="D2489" s="272"/>
      <c r="F2489" s="273"/>
      <c r="G2489" s="275"/>
      <c r="H2489" s="275"/>
    </row>
    <row r="2490" spans="1:8">
      <c r="A2490" s="270"/>
      <c r="B2490" s="271"/>
      <c r="C2490" s="270"/>
      <c r="D2490" s="272"/>
      <c r="F2490" s="273"/>
      <c r="G2490" s="275"/>
      <c r="H2490" s="275"/>
    </row>
    <row r="2491" spans="1:8">
      <c r="A2491" s="270"/>
      <c r="B2491" s="271"/>
      <c r="C2491" s="270"/>
      <c r="D2491" s="272"/>
      <c r="F2491" s="273"/>
      <c r="G2491" s="275"/>
      <c r="H2491" s="275"/>
    </row>
    <row r="2492" spans="1:8">
      <c r="A2492" s="270"/>
      <c r="B2492" s="271"/>
      <c r="C2492" s="270"/>
      <c r="D2492" s="272"/>
      <c r="F2492" s="273"/>
      <c r="G2492" s="275"/>
      <c r="H2492" s="275"/>
    </row>
    <row r="2493" spans="1:8">
      <c r="A2493" s="270"/>
      <c r="B2493" s="271"/>
      <c r="C2493" s="270"/>
      <c r="D2493" s="272"/>
      <c r="F2493" s="273"/>
      <c r="G2493" s="275"/>
      <c r="H2493" s="275"/>
    </row>
    <row r="2494" spans="1:8">
      <c r="A2494" s="270"/>
      <c r="B2494" s="271"/>
      <c r="C2494" s="270"/>
      <c r="D2494" s="272"/>
      <c r="F2494" s="273"/>
      <c r="G2494" s="275"/>
      <c r="H2494" s="275"/>
    </row>
    <row r="2495" spans="1:8">
      <c r="A2495" s="270"/>
      <c r="B2495" s="271"/>
      <c r="C2495" s="270"/>
      <c r="D2495" s="272"/>
      <c r="F2495" s="273"/>
      <c r="G2495" s="275"/>
      <c r="H2495" s="275"/>
    </row>
    <row r="2496" spans="1:8">
      <c r="A2496" s="270"/>
      <c r="B2496" s="271"/>
      <c r="C2496" s="270"/>
      <c r="D2496" s="272"/>
      <c r="F2496" s="273"/>
      <c r="G2496" s="275"/>
      <c r="H2496" s="275"/>
    </row>
    <row r="2497" spans="1:8">
      <c r="A2497" s="270"/>
      <c r="B2497" s="271"/>
      <c r="C2497" s="270"/>
      <c r="D2497" s="272"/>
      <c r="F2497" s="273"/>
      <c r="G2497" s="275"/>
      <c r="H2497" s="275"/>
    </row>
    <row r="2498" spans="1:8">
      <c r="A2498" s="270"/>
      <c r="B2498" s="271"/>
      <c r="C2498" s="270"/>
      <c r="D2498" s="272"/>
      <c r="F2498" s="273"/>
      <c r="G2498" s="275"/>
      <c r="H2498" s="275"/>
    </row>
    <row r="2499" spans="1:8">
      <c r="A2499" s="270"/>
      <c r="B2499" s="271"/>
      <c r="C2499" s="270"/>
      <c r="D2499" s="272"/>
      <c r="F2499" s="273"/>
      <c r="G2499" s="275"/>
      <c r="H2499" s="275"/>
    </row>
    <row r="2500" spans="1:8">
      <c r="A2500" s="270"/>
      <c r="B2500" s="271"/>
      <c r="C2500" s="270"/>
      <c r="D2500" s="272"/>
      <c r="F2500" s="273"/>
      <c r="G2500" s="275"/>
      <c r="H2500" s="275"/>
    </row>
    <row r="2501" spans="1:8">
      <c r="A2501" s="270"/>
      <c r="B2501" s="271"/>
      <c r="C2501" s="270"/>
      <c r="D2501" s="272"/>
      <c r="F2501" s="273"/>
      <c r="G2501" s="275"/>
      <c r="H2501" s="275"/>
    </row>
    <row r="2502" spans="1:8">
      <c r="A2502" s="270"/>
      <c r="B2502" s="271"/>
      <c r="C2502" s="270"/>
      <c r="D2502" s="272"/>
      <c r="F2502" s="273"/>
      <c r="G2502" s="275"/>
      <c r="H2502" s="275"/>
    </row>
    <row r="2503" spans="1:8">
      <c r="A2503" s="270"/>
      <c r="B2503" s="271"/>
      <c r="C2503" s="270"/>
      <c r="D2503" s="272"/>
      <c r="F2503" s="273"/>
      <c r="G2503" s="275"/>
      <c r="H2503" s="275"/>
    </row>
    <row r="2504" spans="1:8">
      <c r="A2504" s="270"/>
      <c r="B2504" s="271"/>
      <c r="C2504" s="270"/>
      <c r="D2504" s="272"/>
      <c r="F2504" s="273"/>
      <c r="G2504" s="275"/>
      <c r="H2504" s="275"/>
    </row>
    <row r="2505" spans="1:8">
      <c r="A2505" s="270"/>
      <c r="B2505" s="271"/>
      <c r="C2505" s="270"/>
      <c r="D2505" s="272"/>
      <c r="F2505" s="273"/>
      <c r="G2505" s="275"/>
      <c r="H2505" s="275"/>
    </row>
    <row r="2506" spans="1:8">
      <c r="A2506" s="270"/>
      <c r="B2506" s="271"/>
      <c r="C2506" s="270"/>
      <c r="D2506" s="272"/>
      <c r="F2506" s="273"/>
      <c r="G2506" s="275"/>
      <c r="H2506" s="275"/>
    </row>
    <row r="2507" spans="1:8">
      <c r="A2507" s="270"/>
      <c r="B2507" s="271"/>
      <c r="C2507" s="270"/>
      <c r="D2507" s="272"/>
      <c r="F2507" s="273"/>
      <c r="G2507" s="275"/>
      <c r="H2507" s="275"/>
    </row>
    <row r="2508" spans="1:8">
      <c r="A2508" s="270"/>
      <c r="B2508" s="271"/>
      <c r="C2508" s="270"/>
      <c r="D2508" s="272"/>
      <c r="F2508" s="273"/>
      <c r="G2508" s="275"/>
      <c r="H2508" s="275"/>
    </row>
    <row r="2509" spans="1:8">
      <c r="A2509" s="270"/>
      <c r="B2509" s="271"/>
      <c r="C2509" s="270"/>
      <c r="D2509" s="272"/>
      <c r="F2509" s="273"/>
      <c r="G2509" s="275"/>
      <c r="H2509" s="275"/>
    </row>
    <row r="2510" spans="1:8">
      <c r="A2510" s="270"/>
      <c r="B2510" s="271"/>
      <c r="C2510" s="270"/>
      <c r="D2510" s="272"/>
      <c r="F2510" s="273"/>
      <c r="G2510" s="275"/>
      <c r="H2510" s="275"/>
    </row>
    <row r="2511" spans="1:8">
      <c r="A2511" s="270"/>
      <c r="B2511" s="271"/>
      <c r="C2511" s="270"/>
      <c r="D2511" s="272"/>
      <c r="F2511" s="273"/>
      <c r="G2511" s="275"/>
      <c r="H2511" s="275"/>
    </row>
    <row r="2512" spans="1:8">
      <c r="A2512" s="270"/>
      <c r="B2512" s="271"/>
      <c r="C2512" s="270"/>
      <c r="D2512" s="272"/>
      <c r="F2512" s="273"/>
      <c r="G2512" s="275"/>
      <c r="H2512" s="275"/>
    </row>
    <row r="2513" spans="1:8">
      <c r="A2513" s="270"/>
      <c r="B2513" s="271"/>
      <c r="C2513" s="270"/>
      <c r="D2513" s="272"/>
      <c r="F2513" s="273"/>
      <c r="G2513" s="275"/>
      <c r="H2513" s="275"/>
    </row>
    <row r="2514" spans="1:8">
      <c r="A2514" s="270"/>
      <c r="B2514" s="271"/>
      <c r="C2514" s="270"/>
      <c r="D2514" s="272"/>
      <c r="F2514" s="273"/>
      <c r="G2514" s="275"/>
      <c r="H2514" s="275"/>
    </row>
    <row r="2515" spans="1:8">
      <c r="A2515" s="270"/>
      <c r="B2515" s="271"/>
      <c r="C2515" s="270"/>
      <c r="D2515" s="272"/>
      <c r="F2515" s="273"/>
      <c r="G2515" s="275"/>
      <c r="H2515" s="275"/>
    </row>
    <row r="2516" spans="1:8">
      <c r="A2516" s="270"/>
      <c r="B2516" s="271"/>
      <c r="C2516" s="270"/>
      <c r="D2516" s="272"/>
      <c r="F2516" s="273"/>
      <c r="G2516" s="275"/>
      <c r="H2516" s="275"/>
    </row>
    <row r="2517" spans="1:8">
      <c r="A2517" s="270"/>
      <c r="B2517" s="271"/>
      <c r="C2517" s="270"/>
      <c r="D2517" s="272"/>
      <c r="F2517" s="273"/>
      <c r="G2517" s="275"/>
      <c r="H2517" s="275"/>
    </row>
    <row r="2518" spans="1:8">
      <c r="A2518" s="270"/>
      <c r="B2518" s="271"/>
      <c r="C2518" s="270"/>
      <c r="D2518" s="272"/>
      <c r="F2518" s="273"/>
      <c r="G2518" s="275"/>
      <c r="H2518" s="275"/>
    </row>
    <row r="2519" spans="1:8">
      <c r="A2519" s="270"/>
      <c r="B2519" s="271"/>
      <c r="C2519" s="270"/>
      <c r="D2519" s="272"/>
      <c r="F2519" s="273"/>
      <c r="G2519" s="275"/>
      <c r="H2519" s="275"/>
    </row>
    <row r="2520" spans="1:8">
      <c r="A2520" s="270"/>
      <c r="B2520" s="271"/>
      <c r="C2520" s="270"/>
      <c r="D2520" s="272"/>
      <c r="F2520" s="273"/>
      <c r="G2520" s="275"/>
      <c r="H2520" s="275"/>
    </row>
    <row r="2521" spans="1:8">
      <c r="A2521" s="270"/>
      <c r="B2521" s="271"/>
      <c r="C2521" s="270"/>
      <c r="D2521" s="272"/>
      <c r="F2521" s="273"/>
      <c r="G2521" s="275"/>
      <c r="H2521" s="275"/>
    </row>
    <row r="2522" spans="1:8">
      <c r="A2522" s="270"/>
      <c r="B2522" s="271"/>
      <c r="C2522" s="270"/>
      <c r="D2522" s="272"/>
      <c r="F2522" s="273"/>
      <c r="G2522" s="275"/>
      <c r="H2522" s="275"/>
    </row>
    <row r="2523" spans="1:8">
      <c r="A2523" s="270"/>
      <c r="B2523" s="271"/>
      <c r="C2523" s="270"/>
      <c r="D2523" s="272"/>
      <c r="F2523" s="273"/>
      <c r="G2523" s="275"/>
      <c r="H2523" s="275"/>
    </row>
    <row r="2524" spans="1:8">
      <c r="A2524" s="270"/>
      <c r="B2524" s="271"/>
      <c r="C2524" s="270"/>
      <c r="D2524" s="272"/>
      <c r="F2524" s="273"/>
      <c r="G2524" s="275"/>
      <c r="H2524" s="275"/>
    </row>
    <row r="2525" spans="1:8">
      <c r="A2525" s="270"/>
      <c r="B2525" s="271"/>
      <c r="C2525" s="270"/>
      <c r="D2525" s="272"/>
      <c r="F2525" s="273"/>
      <c r="G2525" s="275"/>
      <c r="H2525" s="275"/>
    </row>
    <row r="2526" spans="1:8">
      <c r="A2526" s="270"/>
      <c r="B2526" s="271"/>
      <c r="C2526" s="270"/>
      <c r="D2526" s="272"/>
      <c r="F2526" s="273"/>
      <c r="G2526" s="275"/>
      <c r="H2526" s="275"/>
    </row>
    <row r="2527" spans="1:8">
      <c r="A2527" s="270"/>
      <c r="B2527" s="271"/>
      <c r="C2527" s="270"/>
      <c r="D2527" s="272"/>
      <c r="F2527" s="273"/>
      <c r="G2527" s="275"/>
      <c r="H2527" s="275"/>
    </row>
    <row r="2528" spans="1:8">
      <c r="A2528" s="270"/>
      <c r="B2528" s="271"/>
      <c r="C2528" s="270"/>
      <c r="D2528" s="272"/>
      <c r="F2528" s="273"/>
      <c r="G2528" s="275"/>
      <c r="H2528" s="275"/>
    </row>
    <row r="2529" spans="1:8">
      <c r="A2529" s="270"/>
      <c r="B2529" s="271"/>
      <c r="C2529" s="270"/>
      <c r="D2529" s="272"/>
      <c r="F2529" s="273"/>
      <c r="G2529" s="275"/>
      <c r="H2529" s="275"/>
    </row>
    <row r="2530" spans="1:8">
      <c r="A2530" s="270"/>
      <c r="B2530" s="271"/>
      <c r="C2530" s="270"/>
      <c r="D2530" s="272"/>
      <c r="F2530" s="273"/>
      <c r="G2530" s="275"/>
      <c r="H2530" s="275"/>
    </row>
    <row r="2531" spans="1:8">
      <c r="A2531" s="270"/>
      <c r="B2531" s="271"/>
      <c r="C2531" s="270"/>
      <c r="D2531" s="272"/>
      <c r="F2531" s="273"/>
      <c r="G2531" s="275"/>
      <c r="H2531" s="275"/>
    </row>
    <row r="2532" spans="1:8">
      <c r="A2532" s="270"/>
      <c r="B2532" s="271"/>
      <c r="C2532" s="270"/>
      <c r="D2532" s="272"/>
      <c r="F2532" s="273"/>
      <c r="G2532" s="275"/>
      <c r="H2532" s="275"/>
    </row>
    <row r="2533" spans="1:8">
      <c r="A2533" s="270"/>
      <c r="B2533" s="271"/>
      <c r="C2533" s="270"/>
      <c r="D2533" s="272"/>
      <c r="F2533" s="273"/>
      <c r="G2533" s="275"/>
      <c r="H2533" s="275"/>
    </row>
    <row r="2534" spans="1:8">
      <c r="A2534" s="270"/>
      <c r="B2534" s="271"/>
      <c r="C2534" s="270"/>
      <c r="D2534" s="272"/>
      <c r="F2534" s="273"/>
      <c r="G2534" s="275"/>
      <c r="H2534" s="275"/>
    </row>
    <row r="2535" spans="1:8">
      <c r="A2535" s="270"/>
      <c r="B2535" s="271"/>
      <c r="C2535" s="270"/>
      <c r="D2535" s="272"/>
      <c r="F2535" s="273"/>
      <c r="G2535" s="275"/>
      <c r="H2535" s="275"/>
    </row>
    <row r="2536" spans="1:8">
      <c r="A2536" s="270"/>
      <c r="B2536" s="271"/>
      <c r="C2536" s="270"/>
      <c r="D2536" s="272"/>
      <c r="F2536" s="273"/>
      <c r="G2536" s="275"/>
      <c r="H2536" s="275"/>
    </row>
    <row r="2537" spans="1:8">
      <c r="A2537" s="270"/>
      <c r="B2537" s="271"/>
      <c r="C2537" s="270"/>
      <c r="D2537" s="272"/>
      <c r="F2537" s="273"/>
      <c r="G2537" s="275"/>
      <c r="H2537" s="275"/>
    </row>
    <row r="2538" spans="1:8">
      <c r="A2538" s="270"/>
      <c r="B2538" s="271"/>
      <c r="C2538" s="270"/>
      <c r="D2538" s="272"/>
      <c r="F2538" s="273"/>
      <c r="G2538" s="275"/>
      <c r="H2538" s="275"/>
    </row>
    <row r="2539" spans="1:8">
      <c r="A2539" s="270"/>
      <c r="B2539" s="271"/>
      <c r="C2539" s="270"/>
      <c r="D2539" s="272"/>
      <c r="F2539" s="273"/>
      <c r="G2539" s="275"/>
      <c r="H2539" s="275"/>
    </row>
    <row r="2540" spans="1:8">
      <c r="A2540" s="270"/>
      <c r="B2540" s="271"/>
      <c r="C2540" s="270"/>
      <c r="D2540" s="272"/>
      <c r="F2540" s="273"/>
      <c r="G2540" s="275"/>
      <c r="H2540" s="275"/>
    </row>
    <row r="2541" spans="1:8">
      <c r="A2541" s="270"/>
      <c r="B2541" s="271"/>
      <c r="C2541" s="270"/>
      <c r="D2541" s="272"/>
      <c r="F2541" s="273"/>
      <c r="G2541" s="275"/>
      <c r="H2541" s="275"/>
    </row>
    <row r="2542" spans="1:8">
      <c r="A2542" s="270"/>
      <c r="B2542" s="271"/>
      <c r="C2542" s="270"/>
      <c r="D2542" s="272"/>
      <c r="F2542" s="273"/>
      <c r="G2542" s="275"/>
      <c r="H2542" s="275"/>
    </row>
    <row r="2543" spans="1:8">
      <c r="A2543" s="270"/>
      <c r="B2543" s="271"/>
      <c r="C2543" s="270"/>
      <c r="D2543" s="272"/>
      <c r="F2543" s="273"/>
      <c r="G2543" s="275"/>
      <c r="H2543" s="275"/>
    </row>
    <row r="2544" spans="1:8">
      <c r="A2544" s="270"/>
      <c r="B2544" s="271"/>
      <c r="C2544" s="270"/>
      <c r="D2544" s="272"/>
      <c r="F2544" s="273"/>
      <c r="G2544" s="275"/>
      <c r="H2544" s="275"/>
    </row>
    <row r="2545" spans="1:8">
      <c r="A2545" s="270"/>
      <c r="B2545" s="271"/>
      <c r="C2545" s="270"/>
      <c r="D2545" s="272"/>
      <c r="F2545" s="273"/>
      <c r="G2545" s="275"/>
      <c r="H2545" s="275"/>
    </row>
    <row r="2546" spans="1:8">
      <c r="A2546" s="270"/>
      <c r="B2546" s="271"/>
      <c r="C2546" s="270"/>
      <c r="D2546" s="272"/>
      <c r="F2546" s="273"/>
      <c r="G2546" s="275"/>
      <c r="H2546" s="275"/>
    </row>
    <row r="2547" spans="1:8">
      <c r="A2547" s="270"/>
      <c r="B2547" s="271"/>
      <c r="C2547" s="270"/>
      <c r="D2547" s="272"/>
      <c r="F2547" s="273"/>
      <c r="G2547" s="275"/>
      <c r="H2547" s="275"/>
    </row>
    <row r="2548" spans="1:8">
      <c r="A2548" s="270"/>
      <c r="B2548" s="271"/>
      <c r="C2548" s="270"/>
      <c r="D2548" s="272"/>
      <c r="F2548" s="273"/>
      <c r="G2548" s="275"/>
      <c r="H2548" s="275"/>
    </row>
    <row r="2549" spans="1:8">
      <c r="A2549" s="270"/>
      <c r="B2549" s="271"/>
      <c r="C2549" s="270"/>
      <c r="D2549" s="272"/>
      <c r="F2549" s="273"/>
      <c r="G2549" s="275"/>
      <c r="H2549" s="275"/>
    </row>
    <row r="2550" spans="1:8">
      <c r="A2550" s="270"/>
      <c r="B2550" s="271"/>
      <c r="C2550" s="270"/>
      <c r="D2550" s="272"/>
      <c r="F2550" s="273"/>
      <c r="G2550" s="275"/>
      <c r="H2550" s="275"/>
    </row>
    <row r="2551" spans="1:8">
      <c r="A2551" s="270"/>
      <c r="B2551" s="271"/>
      <c r="C2551" s="270"/>
      <c r="D2551" s="272"/>
      <c r="F2551" s="273"/>
      <c r="G2551" s="275"/>
      <c r="H2551" s="275"/>
    </row>
    <row r="2552" spans="1:8">
      <c r="A2552" s="270"/>
      <c r="B2552" s="271"/>
      <c r="C2552" s="270"/>
      <c r="D2552" s="272"/>
      <c r="F2552" s="273"/>
      <c r="G2552" s="275"/>
      <c r="H2552" s="275"/>
    </row>
    <row r="2553" spans="1:8">
      <c r="A2553" s="270"/>
      <c r="B2553" s="271"/>
      <c r="C2553" s="270"/>
      <c r="D2553" s="272"/>
      <c r="F2553" s="273"/>
      <c r="G2553" s="275"/>
      <c r="H2553" s="275"/>
    </row>
    <row r="2554" spans="1:8">
      <c r="A2554" s="270"/>
      <c r="B2554" s="271"/>
      <c r="C2554" s="270"/>
      <c r="D2554" s="272"/>
      <c r="F2554" s="273"/>
      <c r="G2554" s="275"/>
      <c r="H2554" s="275"/>
    </row>
    <row r="2555" spans="1:8">
      <c r="A2555" s="270"/>
      <c r="B2555" s="271"/>
      <c r="C2555" s="270"/>
      <c r="D2555" s="272"/>
      <c r="F2555" s="273"/>
      <c r="G2555" s="275"/>
      <c r="H2555" s="275"/>
    </row>
    <row r="2556" spans="1:8">
      <c r="A2556" s="270"/>
      <c r="B2556" s="271"/>
      <c r="C2556" s="270"/>
      <c r="D2556" s="272"/>
      <c r="F2556" s="273"/>
      <c r="G2556" s="275"/>
      <c r="H2556" s="275"/>
    </row>
    <row r="2557" spans="1:8">
      <c r="A2557" s="270"/>
      <c r="B2557" s="271"/>
      <c r="C2557" s="270"/>
      <c r="D2557" s="272"/>
      <c r="F2557" s="273"/>
      <c r="G2557" s="275"/>
      <c r="H2557" s="275"/>
    </row>
    <row r="2558" spans="1:8">
      <c r="A2558" s="270"/>
      <c r="B2558" s="271"/>
      <c r="C2558" s="270"/>
      <c r="D2558" s="272"/>
      <c r="F2558" s="273"/>
      <c r="G2558" s="275"/>
      <c r="H2558" s="275"/>
    </row>
    <row r="2559" spans="1:8">
      <c r="A2559" s="270"/>
      <c r="B2559" s="271"/>
      <c r="C2559" s="270"/>
      <c r="D2559" s="272"/>
      <c r="F2559" s="273"/>
      <c r="G2559" s="275"/>
      <c r="H2559" s="275"/>
    </row>
    <row r="2560" spans="1:8">
      <c r="A2560" s="270"/>
      <c r="B2560" s="271"/>
      <c r="C2560" s="270"/>
      <c r="D2560" s="272"/>
      <c r="F2560" s="273"/>
      <c r="G2560" s="275"/>
      <c r="H2560" s="275"/>
    </row>
    <row r="2561" spans="1:8">
      <c r="A2561" s="270"/>
      <c r="B2561" s="271"/>
      <c r="C2561" s="270"/>
      <c r="D2561" s="272"/>
      <c r="F2561" s="273"/>
      <c r="G2561" s="275"/>
      <c r="H2561" s="275"/>
    </row>
    <row r="2562" spans="1:8">
      <c r="A2562" s="270"/>
      <c r="B2562" s="271"/>
      <c r="C2562" s="270"/>
      <c r="D2562" s="272"/>
      <c r="F2562" s="273"/>
      <c r="G2562" s="275"/>
      <c r="H2562" s="275"/>
    </row>
    <row r="2563" spans="1:8">
      <c r="A2563" s="270"/>
      <c r="B2563" s="271"/>
      <c r="C2563" s="270"/>
      <c r="D2563" s="272"/>
      <c r="F2563" s="273"/>
      <c r="G2563" s="275"/>
      <c r="H2563" s="275"/>
    </row>
    <row r="2564" spans="1:8">
      <c r="A2564" s="270"/>
      <c r="B2564" s="271"/>
      <c r="C2564" s="270"/>
      <c r="D2564" s="272"/>
      <c r="F2564" s="273"/>
      <c r="G2564" s="275"/>
      <c r="H2564" s="275"/>
    </row>
    <row r="2565" spans="1:8">
      <c r="A2565" s="270"/>
      <c r="B2565" s="271"/>
      <c r="C2565" s="270"/>
      <c r="D2565" s="272"/>
      <c r="F2565" s="273"/>
      <c r="G2565" s="275"/>
      <c r="H2565" s="275"/>
    </row>
    <row r="2566" spans="1:8">
      <c r="A2566" s="270"/>
      <c r="B2566" s="271"/>
      <c r="C2566" s="270"/>
      <c r="D2566" s="272"/>
      <c r="F2566" s="273"/>
      <c r="G2566" s="275"/>
      <c r="H2566" s="275"/>
    </row>
    <row r="2567" spans="1:8">
      <c r="A2567" s="270"/>
      <c r="B2567" s="271"/>
      <c r="C2567" s="270"/>
      <c r="D2567" s="272"/>
      <c r="F2567" s="273"/>
      <c r="G2567" s="275"/>
      <c r="H2567" s="275"/>
    </row>
    <row r="2568" spans="1:8">
      <c r="A2568" s="270"/>
      <c r="B2568" s="271"/>
      <c r="C2568" s="270"/>
      <c r="D2568" s="272"/>
      <c r="F2568" s="273"/>
      <c r="G2568" s="275"/>
      <c r="H2568" s="275"/>
    </row>
    <row r="2569" spans="1:8">
      <c r="A2569" s="270"/>
      <c r="B2569" s="271"/>
      <c r="C2569" s="270"/>
      <c r="D2569" s="272"/>
      <c r="F2569" s="273"/>
      <c r="G2569" s="275"/>
      <c r="H2569" s="275"/>
    </row>
    <row r="2570" spans="1:8">
      <c r="A2570" s="270"/>
      <c r="B2570" s="271"/>
      <c r="C2570" s="270"/>
      <c r="D2570" s="272"/>
      <c r="F2570" s="273"/>
      <c r="G2570" s="275"/>
      <c r="H2570" s="275"/>
    </row>
    <row r="2571" spans="1:8">
      <c r="A2571" s="270"/>
      <c r="B2571" s="271"/>
      <c r="C2571" s="270"/>
      <c r="D2571" s="272"/>
      <c r="F2571" s="273"/>
      <c r="G2571" s="275"/>
      <c r="H2571" s="275"/>
    </row>
    <row r="2572" spans="1:8">
      <c r="A2572" s="270"/>
      <c r="B2572" s="271"/>
      <c r="C2572" s="270"/>
      <c r="D2572" s="272"/>
      <c r="F2572" s="273"/>
      <c r="G2572" s="275"/>
      <c r="H2572" s="275"/>
    </row>
    <row r="2573" spans="1:8">
      <c r="A2573" s="270"/>
      <c r="B2573" s="271"/>
      <c r="C2573" s="270"/>
      <c r="D2573" s="272"/>
      <c r="F2573" s="273"/>
      <c r="G2573" s="275"/>
      <c r="H2573" s="275"/>
    </row>
    <row r="2574" spans="1:8">
      <c r="A2574" s="270"/>
      <c r="B2574" s="271"/>
      <c r="C2574" s="270"/>
      <c r="D2574" s="272"/>
      <c r="F2574" s="273"/>
      <c r="G2574" s="275"/>
      <c r="H2574" s="275"/>
    </row>
    <row r="2575" spans="1:8">
      <c r="A2575" s="270"/>
      <c r="B2575" s="271"/>
      <c r="C2575" s="270"/>
      <c r="D2575" s="272"/>
      <c r="F2575" s="273"/>
      <c r="G2575" s="275"/>
      <c r="H2575" s="275"/>
    </row>
    <row r="2576" spans="1:8">
      <c r="A2576" s="270"/>
      <c r="B2576" s="271"/>
      <c r="C2576" s="270"/>
      <c r="D2576" s="272"/>
      <c r="F2576" s="273"/>
      <c r="G2576" s="275"/>
      <c r="H2576" s="275"/>
    </row>
    <row r="2577" spans="1:8">
      <c r="A2577" s="270"/>
      <c r="B2577" s="271"/>
      <c r="C2577" s="270"/>
      <c r="D2577" s="272"/>
      <c r="F2577" s="273"/>
      <c r="G2577" s="275"/>
      <c r="H2577" s="275"/>
    </row>
    <row r="2578" spans="1:8">
      <c r="A2578" s="270"/>
      <c r="B2578" s="271"/>
      <c r="C2578" s="270"/>
      <c r="D2578" s="272"/>
      <c r="F2578" s="273"/>
      <c r="G2578" s="275"/>
      <c r="H2578" s="275"/>
    </row>
    <row r="2579" spans="1:8">
      <c r="A2579" s="270"/>
      <c r="B2579" s="271"/>
      <c r="C2579" s="270"/>
      <c r="D2579" s="272"/>
      <c r="F2579" s="273"/>
      <c r="G2579" s="275"/>
      <c r="H2579" s="275"/>
    </row>
    <row r="2580" spans="1:8">
      <c r="A2580" s="270"/>
      <c r="B2580" s="271"/>
      <c r="C2580" s="270"/>
      <c r="D2580" s="272"/>
      <c r="F2580" s="273"/>
      <c r="G2580" s="275"/>
      <c r="H2580" s="275"/>
    </row>
    <row r="2581" spans="1:8">
      <c r="A2581" s="270"/>
      <c r="B2581" s="271"/>
      <c r="C2581" s="270"/>
      <c r="D2581" s="272"/>
      <c r="F2581" s="273"/>
      <c r="G2581" s="275"/>
      <c r="H2581" s="275"/>
    </row>
    <row r="2582" spans="1:8">
      <c r="A2582" s="270"/>
      <c r="B2582" s="271"/>
      <c r="C2582" s="270"/>
      <c r="D2582" s="272"/>
      <c r="F2582" s="273"/>
      <c r="G2582" s="275"/>
      <c r="H2582" s="275"/>
    </row>
    <row r="2583" spans="1:8">
      <c r="A2583" s="270"/>
      <c r="B2583" s="271"/>
      <c r="C2583" s="270"/>
      <c r="D2583" s="272"/>
      <c r="F2583" s="273"/>
      <c r="G2583" s="275"/>
      <c r="H2583" s="275"/>
    </row>
    <row r="2584" spans="1:8">
      <c r="A2584" s="270"/>
      <c r="B2584" s="271"/>
      <c r="C2584" s="270"/>
      <c r="D2584" s="272"/>
      <c r="F2584" s="273"/>
      <c r="G2584" s="275"/>
      <c r="H2584" s="275"/>
    </row>
    <row r="2585" spans="1:8">
      <c r="A2585" s="270"/>
      <c r="B2585" s="271"/>
      <c r="C2585" s="270"/>
      <c r="D2585" s="272"/>
      <c r="F2585" s="273"/>
      <c r="G2585" s="275"/>
      <c r="H2585" s="275"/>
    </row>
    <row r="2586" spans="1:8">
      <c r="A2586" s="270"/>
      <c r="B2586" s="271"/>
      <c r="C2586" s="270"/>
      <c r="D2586" s="272"/>
      <c r="F2586" s="273"/>
      <c r="G2586" s="275"/>
      <c r="H2586" s="275"/>
    </row>
    <row r="2587" spans="1:8">
      <c r="A2587" s="270"/>
      <c r="B2587" s="271"/>
      <c r="C2587" s="270"/>
      <c r="D2587" s="272"/>
      <c r="F2587" s="273"/>
      <c r="G2587" s="275"/>
      <c r="H2587" s="275"/>
    </row>
    <row r="2588" spans="1:8">
      <c r="A2588" s="270"/>
      <c r="B2588" s="271"/>
      <c r="C2588" s="270"/>
      <c r="D2588" s="272"/>
      <c r="F2588" s="273"/>
      <c r="G2588" s="275"/>
      <c r="H2588" s="275"/>
    </row>
    <row r="2589" spans="1:8">
      <c r="A2589" s="270"/>
      <c r="B2589" s="271"/>
      <c r="C2589" s="270"/>
      <c r="D2589" s="272"/>
      <c r="F2589" s="273"/>
      <c r="G2589" s="275"/>
      <c r="H2589" s="275"/>
    </row>
    <row r="2590" spans="1:8">
      <c r="A2590" s="270"/>
      <c r="B2590" s="271"/>
      <c r="C2590" s="270"/>
      <c r="D2590" s="272"/>
      <c r="F2590" s="273"/>
      <c r="G2590" s="275"/>
      <c r="H2590" s="275"/>
    </row>
    <row r="2591" spans="1:8">
      <c r="A2591" s="270"/>
      <c r="B2591" s="271"/>
      <c r="C2591" s="270"/>
      <c r="D2591" s="272"/>
      <c r="F2591" s="273"/>
      <c r="G2591" s="275"/>
      <c r="H2591" s="275"/>
    </row>
    <row r="2592" spans="1:8">
      <c r="A2592" s="270"/>
      <c r="B2592" s="271"/>
      <c r="C2592" s="270"/>
      <c r="D2592" s="272"/>
      <c r="F2592" s="273"/>
      <c r="G2592" s="275"/>
      <c r="H2592" s="275"/>
    </row>
    <row r="2593" spans="1:8">
      <c r="A2593" s="270"/>
      <c r="B2593" s="271"/>
      <c r="C2593" s="270"/>
      <c r="D2593" s="272"/>
      <c r="F2593" s="273"/>
      <c r="G2593" s="275"/>
      <c r="H2593" s="275"/>
    </row>
    <row r="2594" spans="1:8">
      <c r="A2594" s="270"/>
      <c r="B2594" s="271"/>
      <c r="C2594" s="270"/>
      <c r="D2594" s="272"/>
      <c r="F2594" s="273"/>
      <c r="G2594" s="275"/>
      <c r="H2594" s="275"/>
    </row>
    <row r="2595" spans="1:8">
      <c r="A2595" s="270"/>
      <c r="B2595" s="271"/>
      <c r="C2595" s="270"/>
      <c r="D2595" s="272"/>
      <c r="F2595" s="273"/>
      <c r="G2595" s="275"/>
      <c r="H2595" s="275"/>
    </row>
    <row r="2596" spans="1:8">
      <c r="A2596" s="270"/>
      <c r="B2596" s="271"/>
      <c r="C2596" s="270"/>
      <c r="D2596" s="272"/>
      <c r="F2596" s="273"/>
      <c r="G2596" s="275"/>
      <c r="H2596" s="275"/>
    </row>
    <row r="2597" spans="1:8">
      <c r="A2597" s="270"/>
      <c r="B2597" s="271"/>
      <c r="C2597" s="270"/>
      <c r="D2597" s="272"/>
      <c r="F2597" s="273"/>
      <c r="G2597" s="275"/>
      <c r="H2597" s="275"/>
    </row>
    <row r="2598" spans="1:8">
      <c r="A2598" s="270"/>
      <c r="B2598" s="271"/>
      <c r="C2598" s="270"/>
      <c r="D2598" s="272"/>
      <c r="F2598" s="273"/>
      <c r="G2598" s="275"/>
      <c r="H2598" s="275"/>
    </row>
    <row r="2599" spans="1:8">
      <c r="A2599" s="270"/>
      <c r="B2599" s="271"/>
      <c r="C2599" s="270"/>
      <c r="D2599" s="272"/>
      <c r="F2599" s="273"/>
      <c r="G2599" s="275"/>
      <c r="H2599" s="275"/>
    </row>
    <row r="2600" spans="1:8">
      <c r="A2600" s="270"/>
      <c r="B2600" s="271"/>
      <c r="C2600" s="270"/>
      <c r="D2600" s="272"/>
      <c r="F2600" s="273"/>
      <c r="G2600" s="275"/>
      <c r="H2600" s="275"/>
    </row>
    <row r="2601" spans="1:8">
      <c r="A2601" s="270"/>
      <c r="B2601" s="271"/>
      <c r="C2601" s="270"/>
      <c r="D2601" s="272"/>
      <c r="F2601" s="273"/>
      <c r="G2601" s="275"/>
      <c r="H2601" s="275"/>
    </row>
    <row r="2602" spans="1:8">
      <c r="A2602" s="270"/>
      <c r="B2602" s="271"/>
      <c r="C2602" s="270"/>
      <c r="D2602" s="272"/>
      <c r="F2602" s="273"/>
      <c r="G2602" s="275"/>
      <c r="H2602" s="275"/>
    </row>
    <row r="2603" spans="1:8">
      <c r="A2603" s="270"/>
      <c r="B2603" s="271"/>
      <c r="C2603" s="270"/>
      <c r="D2603" s="272"/>
      <c r="F2603" s="273"/>
      <c r="G2603" s="275"/>
      <c r="H2603" s="275"/>
    </row>
    <row r="2604" spans="1:8">
      <c r="A2604" s="270"/>
      <c r="B2604" s="271"/>
      <c r="C2604" s="270"/>
      <c r="D2604" s="272"/>
      <c r="F2604" s="273"/>
      <c r="G2604" s="275"/>
      <c r="H2604" s="275"/>
    </row>
    <row r="2605" spans="1:8">
      <c r="A2605" s="270"/>
      <c r="B2605" s="271"/>
      <c r="C2605" s="270"/>
      <c r="D2605" s="272"/>
      <c r="F2605" s="273"/>
      <c r="G2605" s="275"/>
      <c r="H2605" s="275"/>
    </row>
    <row r="2606" spans="1:8">
      <c r="A2606" s="270"/>
      <c r="B2606" s="271"/>
      <c r="C2606" s="270"/>
      <c r="D2606" s="272"/>
      <c r="F2606" s="273"/>
      <c r="G2606" s="275"/>
      <c r="H2606" s="275"/>
    </row>
    <row r="2607" spans="1:8">
      <c r="A2607" s="270"/>
      <c r="B2607" s="271"/>
      <c r="C2607" s="270"/>
      <c r="D2607" s="272"/>
      <c r="F2607" s="273"/>
      <c r="G2607" s="275"/>
      <c r="H2607" s="275"/>
    </row>
    <row r="2608" spans="1:8">
      <c r="A2608" s="270"/>
      <c r="B2608" s="271"/>
      <c r="C2608" s="270"/>
      <c r="D2608" s="272"/>
      <c r="F2608" s="273"/>
      <c r="G2608" s="275"/>
      <c r="H2608" s="275"/>
    </row>
    <row r="2609" spans="1:8">
      <c r="A2609" s="270"/>
      <c r="B2609" s="271"/>
      <c r="C2609" s="270"/>
      <c r="D2609" s="272"/>
      <c r="F2609" s="273"/>
      <c r="G2609" s="275"/>
      <c r="H2609" s="275"/>
    </row>
    <row r="2610" spans="1:8">
      <c r="A2610" s="270"/>
      <c r="B2610" s="271"/>
      <c r="C2610" s="270"/>
      <c r="D2610" s="272"/>
      <c r="F2610" s="273"/>
      <c r="G2610" s="275"/>
      <c r="H2610" s="275"/>
    </row>
    <row r="2611" spans="1:8">
      <c r="A2611" s="270"/>
      <c r="B2611" s="271"/>
      <c r="C2611" s="270"/>
      <c r="D2611" s="272"/>
      <c r="F2611" s="273"/>
      <c r="G2611" s="275"/>
      <c r="H2611" s="275"/>
    </row>
    <row r="2612" spans="1:8">
      <c r="A2612" s="270"/>
      <c r="B2612" s="271"/>
      <c r="C2612" s="270"/>
      <c r="D2612" s="272"/>
      <c r="F2612" s="273"/>
      <c r="G2612" s="275"/>
      <c r="H2612" s="275"/>
    </row>
    <row r="2613" spans="1:8">
      <c r="A2613" s="270"/>
      <c r="B2613" s="271"/>
      <c r="C2613" s="270"/>
      <c r="D2613" s="272"/>
      <c r="F2613" s="273"/>
      <c r="G2613" s="275"/>
      <c r="H2613" s="275"/>
    </row>
    <row r="2614" spans="1:8">
      <c r="A2614" s="270"/>
      <c r="B2614" s="271"/>
      <c r="C2614" s="270"/>
      <c r="D2614" s="272"/>
      <c r="F2614" s="273"/>
      <c r="G2614" s="275"/>
      <c r="H2614" s="275"/>
    </row>
    <row r="2615" spans="1:8">
      <c r="A2615" s="270"/>
      <c r="B2615" s="271"/>
      <c r="C2615" s="270"/>
      <c r="D2615" s="272"/>
      <c r="F2615" s="273"/>
      <c r="G2615" s="275"/>
      <c r="H2615" s="275"/>
    </row>
    <row r="2616" spans="1:8">
      <c r="A2616" s="270"/>
      <c r="B2616" s="271"/>
      <c r="C2616" s="270"/>
      <c r="D2616" s="272"/>
      <c r="F2616" s="273"/>
      <c r="G2616" s="275"/>
      <c r="H2616" s="275"/>
    </row>
    <row r="2617" spans="1:8">
      <c r="A2617" s="270"/>
      <c r="B2617" s="271"/>
      <c r="C2617" s="270"/>
      <c r="D2617" s="272"/>
      <c r="F2617" s="273"/>
      <c r="G2617" s="275"/>
      <c r="H2617" s="275"/>
    </row>
    <row r="2618" spans="1:8">
      <c r="A2618" s="270"/>
      <c r="B2618" s="271"/>
      <c r="C2618" s="270"/>
      <c r="D2618" s="272"/>
      <c r="F2618" s="273"/>
      <c r="G2618" s="275"/>
      <c r="H2618" s="275"/>
    </row>
    <row r="2619" spans="1:8">
      <c r="A2619" s="270"/>
      <c r="B2619" s="271"/>
      <c r="C2619" s="270"/>
      <c r="D2619" s="272"/>
      <c r="F2619" s="273"/>
      <c r="G2619" s="275"/>
      <c r="H2619" s="275"/>
    </row>
    <row r="2620" spans="1:8">
      <c r="A2620" s="270"/>
      <c r="B2620" s="271"/>
      <c r="C2620" s="270"/>
      <c r="D2620" s="272"/>
      <c r="F2620" s="273"/>
      <c r="G2620" s="275"/>
      <c r="H2620" s="275"/>
    </row>
    <row r="2621" spans="1:8">
      <c r="A2621" s="270"/>
      <c r="B2621" s="271"/>
      <c r="C2621" s="270"/>
      <c r="D2621" s="272"/>
      <c r="F2621" s="273"/>
      <c r="G2621" s="275"/>
      <c r="H2621" s="275"/>
    </row>
    <row r="2622" spans="1:8">
      <c r="A2622" s="270"/>
      <c r="B2622" s="271"/>
      <c r="C2622" s="270"/>
      <c r="D2622" s="272"/>
      <c r="F2622" s="273"/>
      <c r="G2622" s="275"/>
      <c r="H2622" s="275"/>
    </row>
    <row r="2623" spans="1:8">
      <c r="A2623" s="270"/>
      <c r="B2623" s="271"/>
      <c r="C2623" s="270"/>
      <c r="D2623" s="272"/>
      <c r="F2623" s="273"/>
      <c r="G2623" s="275"/>
      <c r="H2623" s="275"/>
    </row>
    <row r="2624" spans="1:8">
      <c r="A2624" s="270"/>
      <c r="B2624" s="271"/>
      <c r="C2624" s="270"/>
      <c r="D2624" s="272"/>
      <c r="F2624" s="273"/>
      <c r="G2624" s="275"/>
      <c r="H2624" s="275"/>
    </row>
    <row r="2625" spans="1:8">
      <c r="A2625" s="270"/>
      <c r="B2625" s="271"/>
      <c r="C2625" s="270"/>
      <c r="D2625" s="272"/>
      <c r="F2625" s="273"/>
      <c r="G2625" s="275"/>
      <c r="H2625" s="275"/>
    </row>
    <row r="2626" spans="1:8">
      <c r="A2626" s="270"/>
      <c r="B2626" s="271"/>
      <c r="C2626" s="270"/>
      <c r="D2626" s="272"/>
      <c r="F2626" s="273"/>
      <c r="G2626" s="275"/>
      <c r="H2626" s="275"/>
    </row>
    <row r="2627" spans="1:8">
      <c r="A2627" s="270"/>
      <c r="B2627" s="271"/>
      <c r="C2627" s="270"/>
      <c r="D2627" s="272"/>
      <c r="F2627" s="273"/>
      <c r="G2627" s="275"/>
      <c r="H2627" s="275"/>
    </row>
    <row r="2628" spans="1:8">
      <c r="A2628" s="270"/>
      <c r="B2628" s="271"/>
      <c r="C2628" s="270"/>
      <c r="D2628" s="272"/>
      <c r="F2628" s="273"/>
      <c r="G2628" s="275"/>
      <c r="H2628" s="275"/>
    </row>
    <row r="2629" spans="1:8">
      <c r="A2629" s="270"/>
      <c r="B2629" s="271"/>
      <c r="C2629" s="270"/>
      <c r="D2629" s="272"/>
      <c r="F2629" s="273"/>
      <c r="G2629" s="275"/>
      <c r="H2629" s="275"/>
    </row>
    <row r="2630" spans="1:8">
      <c r="A2630" s="270"/>
      <c r="B2630" s="271"/>
      <c r="C2630" s="270"/>
      <c r="D2630" s="272"/>
      <c r="F2630" s="273"/>
      <c r="G2630" s="275"/>
      <c r="H2630" s="275"/>
    </row>
    <row r="2631" spans="1:8">
      <c r="A2631" s="270"/>
      <c r="B2631" s="271"/>
      <c r="C2631" s="270"/>
      <c r="D2631" s="272"/>
      <c r="F2631" s="273"/>
      <c r="G2631" s="275"/>
      <c r="H2631" s="275"/>
    </row>
    <row r="2632" spans="1:8">
      <c r="A2632" s="270"/>
      <c r="B2632" s="271"/>
      <c r="C2632" s="270"/>
      <c r="D2632" s="272"/>
      <c r="F2632" s="273"/>
      <c r="G2632" s="275"/>
      <c r="H2632" s="275"/>
    </row>
    <row r="2633" spans="1:8">
      <c r="A2633" s="270"/>
      <c r="B2633" s="271"/>
      <c r="C2633" s="270"/>
      <c r="D2633" s="272"/>
      <c r="F2633" s="273"/>
      <c r="G2633" s="275"/>
      <c r="H2633" s="275"/>
    </row>
    <row r="2634" spans="1:8">
      <c r="A2634" s="270"/>
      <c r="B2634" s="271"/>
      <c r="C2634" s="270"/>
      <c r="D2634" s="272"/>
      <c r="F2634" s="273"/>
      <c r="G2634" s="275"/>
      <c r="H2634" s="275"/>
    </row>
    <row r="2635" spans="1:8">
      <c r="A2635" s="270"/>
      <c r="B2635" s="271"/>
      <c r="C2635" s="270"/>
      <c r="D2635" s="272"/>
      <c r="F2635" s="273"/>
      <c r="G2635" s="275"/>
      <c r="H2635" s="275"/>
    </row>
    <row r="2636" spans="1:8">
      <c r="A2636" s="270"/>
      <c r="B2636" s="271"/>
      <c r="C2636" s="270"/>
      <c r="D2636" s="272"/>
      <c r="F2636" s="273"/>
      <c r="G2636" s="275"/>
      <c r="H2636" s="275"/>
    </row>
    <row r="2637" spans="1:8">
      <c r="A2637" s="270"/>
      <c r="B2637" s="271"/>
      <c r="C2637" s="270"/>
      <c r="D2637" s="272"/>
      <c r="F2637" s="273"/>
      <c r="G2637" s="275"/>
      <c r="H2637" s="275"/>
    </row>
    <row r="2638" spans="1:8">
      <c r="A2638" s="270"/>
      <c r="B2638" s="271"/>
      <c r="C2638" s="270"/>
      <c r="D2638" s="272"/>
      <c r="F2638" s="273"/>
      <c r="G2638" s="275"/>
      <c r="H2638" s="275"/>
    </row>
    <row r="2639" spans="1:8">
      <c r="A2639" s="270"/>
      <c r="B2639" s="271"/>
      <c r="C2639" s="270"/>
      <c r="D2639" s="272"/>
      <c r="F2639" s="273"/>
      <c r="G2639" s="275"/>
      <c r="H2639" s="275"/>
    </row>
    <row r="2640" spans="1:8">
      <c r="A2640" s="270"/>
      <c r="B2640" s="271"/>
      <c r="C2640" s="270"/>
      <c r="D2640" s="272"/>
      <c r="F2640" s="273"/>
      <c r="G2640" s="275"/>
      <c r="H2640" s="275"/>
    </row>
    <row r="2641" spans="1:8">
      <c r="A2641" s="270"/>
      <c r="B2641" s="271"/>
      <c r="C2641" s="270"/>
      <c r="D2641" s="272"/>
      <c r="F2641" s="273"/>
      <c r="G2641" s="275"/>
      <c r="H2641" s="275"/>
    </row>
    <row r="2642" spans="1:8">
      <c r="A2642" s="270"/>
      <c r="B2642" s="271"/>
      <c r="C2642" s="270"/>
      <c r="D2642" s="272"/>
      <c r="F2642" s="273"/>
      <c r="G2642" s="275"/>
      <c r="H2642" s="275"/>
    </row>
    <row r="2643" spans="1:8">
      <c r="A2643" s="270"/>
      <c r="B2643" s="271"/>
      <c r="C2643" s="270"/>
      <c r="D2643" s="272"/>
      <c r="F2643" s="273"/>
      <c r="G2643" s="275"/>
      <c r="H2643" s="275"/>
    </row>
    <row r="2644" spans="1:8">
      <c r="A2644" s="270"/>
      <c r="B2644" s="271"/>
      <c r="C2644" s="270"/>
      <c r="D2644" s="272"/>
      <c r="F2644" s="273"/>
      <c r="G2644" s="275"/>
      <c r="H2644" s="275"/>
    </row>
    <row r="2645" spans="1:8">
      <c r="A2645" s="270"/>
      <c r="B2645" s="271"/>
      <c r="C2645" s="270"/>
      <c r="D2645" s="272"/>
      <c r="F2645" s="273"/>
      <c r="G2645" s="275"/>
      <c r="H2645" s="275"/>
    </row>
    <row r="2646" spans="1:8">
      <c r="A2646" s="270"/>
      <c r="B2646" s="271"/>
      <c r="C2646" s="270"/>
      <c r="D2646" s="272"/>
      <c r="F2646" s="273"/>
      <c r="G2646" s="275"/>
      <c r="H2646" s="275"/>
    </row>
    <row r="2647" spans="1:8">
      <c r="A2647" s="270"/>
      <c r="B2647" s="271"/>
      <c r="C2647" s="270"/>
      <c r="D2647" s="272"/>
      <c r="F2647" s="273"/>
      <c r="G2647" s="275"/>
      <c r="H2647" s="275"/>
    </row>
    <row r="2648" spans="1:8">
      <c r="A2648" s="270"/>
      <c r="B2648" s="271"/>
      <c r="C2648" s="270"/>
      <c r="D2648" s="272"/>
      <c r="F2648" s="273"/>
      <c r="G2648" s="275"/>
      <c r="H2648" s="275"/>
    </row>
    <row r="2649" spans="1:8">
      <c r="A2649" s="270"/>
      <c r="B2649" s="271"/>
      <c r="C2649" s="270"/>
      <c r="D2649" s="272"/>
      <c r="F2649" s="273"/>
      <c r="G2649" s="275"/>
      <c r="H2649" s="275"/>
    </row>
    <row r="2650" spans="1:8">
      <c r="A2650" s="270"/>
      <c r="B2650" s="271"/>
      <c r="C2650" s="270"/>
      <c r="D2650" s="272"/>
      <c r="F2650" s="273"/>
      <c r="G2650" s="275"/>
      <c r="H2650" s="275"/>
    </row>
    <row r="2651" spans="1:8">
      <c r="A2651" s="270"/>
      <c r="B2651" s="271"/>
      <c r="C2651" s="270"/>
      <c r="D2651" s="272"/>
      <c r="F2651" s="273"/>
      <c r="G2651" s="275"/>
      <c r="H2651" s="275"/>
    </row>
    <row r="2652" spans="1:8">
      <c r="A2652" s="270"/>
      <c r="B2652" s="271"/>
      <c r="C2652" s="270"/>
      <c r="D2652" s="272"/>
      <c r="F2652" s="273"/>
      <c r="G2652" s="275"/>
      <c r="H2652" s="275"/>
    </row>
    <row r="2653" spans="1:8">
      <c r="A2653" s="270"/>
      <c r="B2653" s="271"/>
      <c r="C2653" s="270"/>
      <c r="D2653" s="272"/>
      <c r="F2653" s="273"/>
      <c r="G2653" s="275"/>
      <c r="H2653" s="275"/>
    </row>
    <row r="2654" spans="1:8">
      <c r="A2654" s="270"/>
      <c r="B2654" s="271"/>
      <c r="C2654" s="270"/>
      <c r="D2654" s="272"/>
      <c r="F2654" s="273"/>
      <c r="G2654" s="275"/>
      <c r="H2654" s="275"/>
    </row>
    <row r="2655" spans="1:8">
      <c r="A2655" s="270"/>
      <c r="B2655" s="271"/>
      <c r="C2655" s="270"/>
      <c r="D2655" s="272"/>
      <c r="F2655" s="273"/>
      <c r="G2655" s="275"/>
      <c r="H2655" s="275"/>
    </row>
    <row r="2656" spans="1:8">
      <c r="A2656" s="270"/>
      <c r="B2656" s="271"/>
      <c r="C2656" s="270"/>
      <c r="D2656" s="272"/>
      <c r="F2656" s="273"/>
      <c r="G2656" s="275"/>
      <c r="H2656" s="275"/>
    </row>
    <row r="2657" spans="1:8">
      <c r="A2657" s="270"/>
      <c r="B2657" s="271"/>
      <c r="C2657" s="270"/>
      <c r="D2657" s="272"/>
      <c r="F2657" s="273"/>
      <c r="G2657" s="275"/>
      <c r="H2657" s="275"/>
    </row>
    <row r="2658" spans="1:8">
      <c r="A2658" s="270"/>
      <c r="B2658" s="271"/>
      <c r="C2658" s="270"/>
      <c r="D2658" s="272"/>
      <c r="F2658" s="273"/>
      <c r="G2658" s="275"/>
      <c r="H2658" s="275"/>
    </row>
    <row r="2659" spans="1:8">
      <c r="A2659" s="270"/>
      <c r="B2659" s="271"/>
      <c r="C2659" s="270"/>
      <c r="D2659" s="272"/>
      <c r="F2659" s="273"/>
      <c r="G2659" s="275"/>
      <c r="H2659" s="275"/>
    </row>
    <row r="2660" spans="1:8">
      <c r="A2660" s="270"/>
      <c r="B2660" s="271"/>
      <c r="C2660" s="270"/>
      <c r="D2660" s="272"/>
      <c r="F2660" s="273"/>
      <c r="G2660" s="275"/>
      <c r="H2660" s="275"/>
    </row>
    <row r="2661" spans="1:8">
      <c r="A2661" s="270"/>
      <c r="B2661" s="271"/>
      <c r="C2661" s="270"/>
      <c r="D2661" s="272"/>
      <c r="F2661" s="273"/>
      <c r="G2661" s="275"/>
      <c r="H2661" s="275"/>
    </row>
    <row r="2662" spans="1:8">
      <c r="A2662" s="270"/>
      <c r="B2662" s="271"/>
      <c r="C2662" s="270"/>
      <c r="D2662" s="272"/>
      <c r="F2662" s="273"/>
      <c r="G2662" s="275"/>
      <c r="H2662" s="275"/>
    </row>
    <row r="2663" spans="1:8">
      <c r="A2663" s="270"/>
      <c r="B2663" s="271"/>
      <c r="C2663" s="270"/>
      <c r="D2663" s="272"/>
      <c r="F2663" s="273"/>
      <c r="G2663" s="275"/>
      <c r="H2663" s="275"/>
    </row>
    <row r="2664" spans="1:8">
      <c r="A2664" s="270"/>
      <c r="B2664" s="271"/>
      <c r="C2664" s="270"/>
      <c r="D2664" s="272"/>
      <c r="F2664" s="273"/>
      <c r="G2664" s="275"/>
      <c r="H2664" s="275"/>
    </row>
    <row r="2665" spans="1:8">
      <c r="A2665" s="270"/>
      <c r="B2665" s="271"/>
      <c r="C2665" s="270"/>
      <c r="D2665" s="272"/>
      <c r="F2665" s="273"/>
      <c r="G2665" s="275"/>
      <c r="H2665" s="275"/>
    </row>
    <row r="2666" spans="1:8">
      <c r="A2666" s="270"/>
      <c r="B2666" s="271"/>
      <c r="C2666" s="270"/>
      <c r="D2666" s="272"/>
      <c r="F2666" s="273"/>
      <c r="G2666" s="275"/>
      <c r="H2666" s="275"/>
    </row>
    <row r="2667" spans="1:8">
      <c r="A2667" s="270"/>
      <c r="B2667" s="271"/>
      <c r="C2667" s="270"/>
      <c r="D2667" s="272"/>
      <c r="F2667" s="273"/>
      <c r="G2667" s="275"/>
      <c r="H2667" s="275"/>
    </row>
    <row r="2668" spans="1:8">
      <c r="A2668" s="270"/>
      <c r="B2668" s="271"/>
      <c r="C2668" s="270"/>
      <c r="D2668" s="272"/>
      <c r="F2668" s="273"/>
      <c r="G2668" s="275"/>
      <c r="H2668" s="275"/>
    </row>
    <row r="2669" spans="1:8">
      <c r="A2669" s="270"/>
      <c r="B2669" s="271"/>
      <c r="C2669" s="270"/>
      <c r="D2669" s="272"/>
      <c r="F2669" s="273"/>
      <c r="G2669" s="275"/>
      <c r="H2669" s="275"/>
    </row>
    <row r="2670" spans="1:8">
      <c r="A2670" s="270"/>
      <c r="B2670" s="271"/>
      <c r="C2670" s="270"/>
      <c r="D2670" s="272"/>
      <c r="F2670" s="273"/>
      <c r="G2670" s="275"/>
      <c r="H2670" s="275"/>
    </row>
    <row r="2671" spans="1:8">
      <c r="A2671" s="270"/>
      <c r="B2671" s="271"/>
      <c r="C2671" s="270"/>
      <c r="D2671" s="272"/>
      <c r="F2671" s="273"/>
      <c r="G2671" s="275"/>
      <c r="H2671" s="275"/>
    </row>
    <row r="2672" spans="1:8">
      <c r="A2672" s="270"/>
      <c r="B2672" s="271"/>
      <c r="C2672" s="270"/>
      <c r="D2672" s="272"/>
      <c r="F2672" s="273"/>
      <c r="G2672" s="275"/>
      <c r="H2672" s="275"/>
    </row>
    <row r="2673" spans="1:8">
      <c r="A2673" s="270"/>
      <c r="B2673" s="271"/>
      <c r="C2673" s="270"/>
      <c r="D2673" s="272"/>
      <c r="F2673" s="273"/>
      <c r="G2673" s="275"/>
      <c r="H2673" s="275"/>
    </row>
    <row r="2674" spans="1:8">
      <c r="A2674" s="270"/>
      <c r="B2674" s="271"/>
      <c r="C2674" s="270"/>
      <c r="D2674" s="272"/>
      <c r="F2674" s="273"/>
      <c r="G2674" s="275"/>
      <c r="H2674" s="275"/>
    </row>
    <row r="2675" spans="1:8">
      <c r="A2675" s="270"/>
      <c r="B2675" s="271"/>
      <c r="C2675" s="270"/>
      <c r="D2675" s="272"/>
      <c r="F2675" s="273"/>
      <c r="G2675" s="275"/>
      <c r="H2675" s="275"/>
    </row>
    <row r="2676" spans="1:8">
      <c r="A2676" s="270"/>
      <c r="B2676" s="271"/>
      <c r="C2676" s="270"/>
      <c r="D2676" s="272"/>
      <c r="F2676" s="273"/>
      <c r="G2676" s="275"/>
      <c r="H2676" s="275"/>
    </row>
    <row r="2677" spans="1:8">
      <c r="A2677" s="270"/>
      <c r="B2677" s="271"/>
      <c r="C2677" s="270"/>
      <c r="D2677" s="272"/>
      <c r="F2677" s="273"/>
      <c r="G2677" s="275"/>
      <c r="H2677" s="275"/>
    </row>
    <row r="2678" spans="1:8">
      <c r="A2678" s="270"/>
      <c r="B2678" s="271"/>
      <c r="C2678" s="270"/>
      <c r="D2678" s="272"/>
      <c r="F2678" s="273"/>
      <c r="G2678" s="275"/>
      <c r="H2678" s="275"/>
    </row>
    <row r="2679" spans="1:8">
      <c r="A2679" s="270"/>
      <c r="B2679" s="271"/>
      <c r="C2679" s="270"/>
      <c r="D2679" s="272"/>
      <c r="F2679" s="273"/>
      <c r="G2679" s="275"/>
      <c r="H2679" s="275"/>
    </row>
    <row r="2680" spans="1:8">
      <c r="A2680" s="270"/>
      <c r="B2680" s="271"/>
      <c r="C2680" s="270"/>
      <c r="D2680" s="272"/>
      <c r="F2680" s="273"/>
      <c r="G2680" s="275"/>
      <c r="H2680" s="275"/>
    </row>
    <row r="2681" spans="1:8">
      <c r="A2681" s="270"/>
      <c r="B2681" s="271"/>
      <c r="C2681" s="270"/>
      <c r="D2681" s="272"/>
      <c r="F2681" s="273"/>
      <c r="G2681" s="275"/>
      <c r="H2681" s="275"/>
    </row>
    <row r="2682" spans="1:8">
      <c r="A2682" s="270"/>
      <c r="B2682" s="271"/>
      <c r="C2682" s="270"/>
      <c r="D2682" s="272"/>
      <c r="F2682" s="273"/>
      <c r="G2682" s="275"/>
      <c r="H2682" s="275"/>
    </row>
    <row r="2683" spans="1:8">
      <c r="A2683" s="270"/>
      <c r="B2683" s="271"/>
      <c r="C2683" s="270"/>
      <c r="D2683" s="272"/>
      <c r="F2683" s="273"/>
      <c r="G2683" s="275"/>
      <c r="H2683" s="275"/>
    </row>
    <row r="2684" spans="1:8">
      <c r="A2684" s="270"/>
      <c r="B2684" s="271"/>
      <c r="C2684" s="270"/>
      <c r="D2684" s="272"/>
      <c r="F2684" s="273"/>
      <c r="G2684" s="275"/>
      <c r="H2684" s="275"/>
    </row>
    <row r="2685" spans="1:8">
      <c r="A2685" s="270"/>
      <c r="B2685" s="271"/>
      <c r="C2685" s="270"/>
      <c r="D2685" s="272"/>
      <c r="F2685" s="273"/>
      <c r="G2685" s="275"/>
      <c r="H2685" s="275"/>
    </row>
    <row r="2686" spans="1:8">
      <c r="A2686" s="270"/>
      <c r="B2686" s="271"/>
      <c r="C2686" s="270"/>
      <c r="D2686" s="272"/>
      <c r="F2686" s="273"/>
      <c r="G2686" s="275"/>
      <c r="H2686" s="275"/>
    </row>
    <row r="2687" spans="1:8">
      <c r="A2687" s="270"/>
      <c r="B2687" s="271"/>
      <c r="C2687" s="270"/>
      <c r="D2687" s="272"/>
      <c r="F2687" s="273"/>
      <c r="G2687" s="275"/>
      <c r="H2687" s="275"/>
    </row>
    <row r="2688" spans="1:8">
      <c r="A2688" s="270"/>
      <c r="B2688" s="271"/>
      <c r="C2688" s="270"/>
      <c r="D2688" s="272"/>
      <c r="F2688" s="273"/>
      <c r="G2688" s="275"/>
      <c r="H2688" s="275"/>
    </row>
    <row r="2689" spans="1:8">
      <c r="A2689" s="270"/>
      <c r="B2689" s="271"/>
      <c r="C2689" s="270"/>
      <c r="D2689" s="272"/>
      <c r="F2689" s="273"/>
      <c r="G2689" s="275"/>
      <c r="H2689" s="275"/>
    </row>
    <row r="2690" spans="1:8">
      <c r="A2690" s="270"/>
      <c r="B2690" s="271"/>
      <c r="C2690" s="270"/>
      <c r="D2690" s="272"/>
      <c r="F2690" s="273"/>
      <c r="G2690" s="275"/>
      <c r="H2690" s="275"/>
    </row>
    <row r="2691" spans="1:8">
      <c r="A2691" s="270"/>
      <c r="B2691" s="271"/>
      <c r="C2691" s="270"/>
      <c r="D2691" s="272"/>
      <c r="F2691" s="273"/>
      <c r="G2691" s="275"/>
      <c r="H2691" s="275"/>
    </row>
    <row r="2692" spans="1:8">
      <c r="A2692" s="270"/>
      <c r="B2692" s="271"/>
      <c r="C2692" s="270"/>
      <c r="D2692" s="272"/>
      <c r="F2692" s="273"/>
      <c r="G2692" s="275"/>
      <c r="H2692" s="275"/>
    </row>
    <row r="2693" spans="1:8">
      <c r="A2693" s="270"/>
      <c r="B2693" s="271"/>
      <c r="C2693" s="270"/>
      <c r="D2693" s="272"/>
      <c r="F2693" s="273"/>
      <c r="G2693" s="275"/>
      <c r="H2693" s="275"/>
    </row>
    <row r="2694" spans="1:8">
      <c r="A2694" s="270"/>
      <c r="B2694" s="271"/>
      <c r="C2694" s="270"/>
      <c r="D2694" s="272"/>
      <c r="F2694" s="273"/>
      <c r="G2694" s="275"/>
      <c r="H2694" s="275"/>
    </row>
    <row r="2695" spans="1:8">
      <c r="A2695" s="270"/>
      <c r="B2695" s="271"/>
      <c r="C2695" s="270"/>
      <c r="D2695" s="272"/>
      <c r="F2695" s="273"/>
      <c r="G2695" s="275"/>
      <c r="H2695" s="275"/>
    </row>
    <row r="2696" spans="1:8">
      <c r="A2696" s="270"/>
      <c r="B2696" s="271"/>
      <c r="C2696" s="270"/>
      <c r="D2696" s="272"/>
      <c r="F2696" s="273"/>
      <c r="G2696" s="275"/>
      <c r="H2696" s="275"/>
    </row>
    <row r="2697" spans="1:8">
      <c r="A2697" s="270"/>
      <c r="B2697" s="271"/>
      <c r="C2697" s="270"/>
      <c r="D2697" s="272"/>
      <c r="F2697" s="273"/>
      <c r="G2697" s="275"/>
      <c r="H2697" s="275"/>
    </row>
    <row r="2698" spans="1:8">
      <c r="A2698" s="270"/>
      <c r="B2698" s="271"/>
      <c r="C2698" s="270"/>
      <c r="D2698" s="272"/>
      <c r="F2698" s="273"/>
      <c r="G2698" s="275"/>
      <c r="H2698" s="275"/>
    </row>
    <row r="2699" spans="1:8">
      <c r="A2699" s="270"/>
      <c r="B2699" s="271"/>
      <c r="C2699" s="270"/>
      <c r="D2699" s="272"/>
      <c r="F2699" s="273"/>
      <c r="G2699" s="275"/>
      <c r="H2699" s="275"/>
    </row>
    <row r="2700" spans="1:8">
      <c r="A2700" s="270"/>
      <c r="B2700" s="271"/>
      <c r="C2700" s="270"/>
      <c r="D2700" s="272"/>
      <c r="F2700" s="273"/>
      <c r="G2700" s="275"/>
      <c r="H2700" s="275"/>
    </row>
    <row r="2701" spans="1:8">
      <c r="A2701" s="270"/>
      <c r="B2701" s="271"/>
      <c r="C2701" s="270"/>
      <c r="D2701" s="272"/>
      <c r="F2701" s="273"/>
      <c r="G2701" s="275"/>
      <c r="H2701" s="275"/>
    </row>
    <row r="2702" spans="1:8">
      <c r="A2702" s="270"/>
      <c r="B2702" s="271"/>
      <c r="C2702" s="270"/>
      <c r="D2702" s="272"/>
      <c r="F2702" s="273"/>
      <c r="G2702" s="275"/>
      <c r="H2702" s="275"/>
    </row>
    <row r="2703" spans="1:8">
      <c r="A2703" s="270"/>
      <c r="B2703" s="271"/>
      <c r="C2703" s="270"/>
      <c r="D2703" s="272"/>
      <c r="F2703" s="273"/>
      <c r="G2703" s="275"/>
      <c r="H2703" s="275"/>
    </row>
    <row r="2704" spans="1:8">
      <c r="A2704" s="270"/>
      <c r="B2704" s="271"/>
      <c r="C2704" s="270"/>
      <c r="D2704" s="272"/>
      <c r="F2704" s="273"/>
      <c r="G2704" s="275"/>
      <c r="H2704" s="275"/>
    </row>
    <row r="2705" spans="1:8">
      <c r="A2705" s="270"/>
      <c r="B2705" s="271"/>
      <c r="C2705" s="270"/>
      <c r="D2705" s="272"/>
      <c r="F2705" s="273"/>
      <c r="G2705" s="275"/>
      <c r="H2705" s="275"/>
    </row>
    <row r="2706" spans="1:8">
      <c r="A2706" s="270"/>
      <c r="B2706" s="271"/>
      <c r="C2706" s="270"/>
      <c r="D2706" s="272"/>
      <c r="F2706" s="273"/>
      <c r="G2706" s="275"/>
      <c r="H2706" s="275"/>
    </row>
    <row r="2707" spans="1:8">
      <c r="A2707" s="270"/>
      <c r="B2707" s="271"/>
      <c r="C2707" s="270"/>
      <c r="D2707" s="272"/>
      <c r="F2707" s="273"/>
      <c r="G2707" s="275"/>
      <c r="H2707" s="275"/>
    </row>
    <row r="2708" spans="1:8">
      <c r="A2708" s="270"/>
      <c r="B2708" s="271"/>
      <c r="C2708" s="270"/>
      <c r="D2708" s="272"/>
      <c r="F2708" s="273"/>
      <c r="G2708" s="275"/>
      <c r="H2708" s="275"/>
    </row>
    <row r="2709" spans="1:8">
      <c r="A2709" s="270"/>
      <c r="B2709" s="271"/>
      <c r="C2709" s="270"/>
      <c r="D2709" s="272"/>
      <c r="F2709" s="273"/>
      <c r="G2709" s="275"/>
      <c r="H2709" s="275"/>
    </row>
    <row r="2710" spans="1:8">
      <c r="A2710" s="270"/>
      <c r="B2710" s="271"/>
      <c r="C2710" s="270"/>
      <c r="D2710" s="272"/>
      <c r="F2710" s="273"/>
      <c r="G2710" s="275"/>
      <c r="H2710" s="275"/>
    </row>
    <row r="2711" spans="1:8">
      <c r="A2711" s="270"/>
      <c r="B2711" s="271"/>
      <c r="C2711" s="270"/>
      <c r="D2711" s="272"/>
      <c r="F2711" s="273"/>
      <c r="G2711" s="275"/>
      <c r="H2711" s="275"/>
    </row>
    <row r="2712" spans="1:8">
      <c r="A2712" s="270"/>
      <c r="B2712" s="271"/>
      <c r="C2712" s="270"/>
      <c r="D2712" s="272"/>
      <c r="F2712" s="273"/>
      <c r="G2712" s="275"/>
      <c r="H2712" s="275"/>
    </row>
    <row r="2713" spans="1:8">
      <c r="A2713" s="270"/>
      <c r="B2713" s="271"/>
      <c r="C2713" s="270"/>
      <c r="D2713" s="272"/>
      <c r="F2713" s="273"/>
      <c r="G2713" s="275"/>
      <c r="H2713" s="275"/>
    </row>
    <row r="2714" spans="1:8">
      <c r="A2714" s="270"/>
      <c r="B2714" s="271"/>
      <c r="C2714" s="270"/>
      <c r="D2714" s="272"/>
      <c r="F2714" s="273"/>
      <c r="G2714" s="275"/>
      <c r="H2714" s="275"/>
    </row>
    <row r="2715" spans="1:8">
      <c r="A2715" s="270"/>
      <c r="B2715" s="271"/>
      <c r="C2715" s="270"/>
      <c r="D2715" s="272"/>
      <c r="F2715" s="273"/>
      <c r="G2715" s="275"/>
      <c r="H2715" s="275"/>
    </row>
    <row r="2716" spans="1:8">
      <c r="A2716" s="270"/>
      <c r="B2716" s="271"/>
      <c r="C2716" s="270"/>
      <c r="D2716" s="272"/>
      <c r="F2716" s="273"/>
      <c r="G2716" s="275"/>
      <c r="H2716" s="275"/>
    </row>
    <row r="2717" spans="1:8">
      <c r="A2717" s="270"/>
      <c r="B2717" s="271"/>
      <c r="C2717" s="270"/>
      <c r="D2717" s="272"/>
      <c r="F2717" s="273"/>
      <c r="G2717" s="275"/>
      <c r="H2717" s="275"/>
    </row>
    <row r="2718" spans="1:8">
      <c r="A2718" s="270"/>
      <c r="B2718" s="271"/>
      <c r="C2718" s="270"/>
      <c r="D2718" s="272"/>
      <c r="F2718" s="273"/>
      <c r="G2718" s="275"/>
      <c r="H2718" s="275"/>
    </row>
    <row r="2719" spans="1:8">
      <c r="A2719" s="270"/>
      <c r="B2719" s="271"/>
      <c r="C2719" s="270"/>
      <c r="D2719" s="272"/>
      <c r="F2719" s="273"/>
      <c r="G2719" s="275"/>
      <c r="H2719" s="275"/>
    </row>
    <row r="2720" spans="1:8">
      <c r="A2720" s="270"/>
      <c r="B2720" s="271"/>
      <c r="C2720" s="270"/>
      <c r="D2720" s="272"/>
      <c r="F2720" s="273"/>
      <c r="G2720" s="275"/>
      <c r="H2720" s="275"/>
    </row>
    <row r="2721" spans="1:8">
      <c r="A2721" s="270"/>
      <c r="B2721" s="271"/>
      <c r="C2721" s="270"/>
      <c r="D2721" s="272"/>
      <c r="F2721" s="273"/>
      <c r="G2721" s="275"/>
      <c r="H2721" s="275"/>
    </row>
    <row r="2722" spans="1:8">
      <c r="A2722" s="270"/>
      <c r="B2722" s="271"/>
      <c r="C2722" s="270"/>
      <c r="D2722" s="272"/>
      <c r="F2722" s="273"/>
      <c r="G2722" s="275"/>
      <c r="H2722" s="275"/>
    </row>
    <row r="2723" spans="1:8">
      <c r="A2723" s="270"/>
      <c r="B2723" s="271"/>
      <c r="C2723" s="270"/>
      <c r="D2723" s="272"/>
      <c r="F2723" s="273"/>
      <c r="G2723" s="275"/>
      <c r="H2723" s="275"/>
    </row>
    <row r="2724" spans="1:8">
      <c r="A2724" s="270"/>
      <c r="B2724" s="271"/>
      <c r="C2724" s="270"/>
      <c r="D2724" s="272"/>
      <c r="F2724" s="273"/>
      <c r="G2724" s="275"/>
      <c r="H2724" s="275"/>
    </row>
    <row r="2725" spans="1:8">
      <c r="A2725" s="270"/>
      <c r="B2725" s="271"/>
      <c r="C2725" s="270"/>
      <c r="D2725" s="272"/>
      <c r="F2725" s="273"/>
      <c r="G2725" s="275"/>
      <c r="H2725" s="275"/>
    </row>
    <row r="2726" spans="1:8">
      <c r="A2726" s="270"/>
      <c r="B2726" s="271"/>
      <c r="C2726" s="270"/>
      <c r="D2726" s="272"/>
      <c r="F2726" s="273"/>
      <c r="G2726" s="275"/>
      <c r="H2726" s="275"/>
    </row>
    <row r="2727" spans="1:8">
      <c r="A2727" s="270"/>
      <c r="B2727" s="271"/>
      <c r="C2727" s="270"/>
      <c r="D2727" s="272"/>
      <c r="F2727" s="273"/>
      <c r="G2727" s="275"/>
      <c r="H2727" s="275"/>
    </row>
    <row r="2728" spans="1:8">
      <c r="A2728" s="270"/>
      <c r="B2728" s="271"/>
      <c r="C2728" s="270"/>
      <c r="D2728" s="272"/>
      <c r="F2728" s="273"/>
      <c r="G2728" s="275"/>
      <c r="H2728" s="275"/>
    </row>
    <row r="2729" spans="1:8">
      <c r="A2729" s="270"/>
      <c r="B2729" s="271"/>
      <c r="C2729" s="270"/>
      <c r="D2729" s="272"/>
      <c r="F2729" s="273"/>
      <c r="G2729" s="275"/>
      <c r="H2729" s="275"/>
    </row>
    <row r="2730" spans="1:8">
      <c r="A2730" s="270"/>
      <c r="B2730" s="271"/>
      <c r="C2730" s="270"/>
      <c r="D2730" s="272"/>
      <c r="F2730" s="273"/>
      <c r="G2730" s="275"/>
      <c r="H2730" s="275"/>
    </row>
    <row r="2731" spans="1:8">
      <c r="A2731" s="270"/>
      <c r="B2731" s="271"/>
      <c r="C2731" s="270"/>
      <c r="D2731" s="272"/>
      <c r="F2731" s="273"/>
      <c r="G2731" s="275"/>
      <c r="H2731" s="275"/>
    </row>
    <row r="2732" spans="1:8">
      <c r="A2732" s="270"/>
      <c r="B2732" s="271"/>
      <c r="C2732" s="270"/>
      <c r="D2732" s="272"/>
      <c r="F2732" s="273"/>
      <c r="G2732" s="275"/>
      <c r="H2732" s="275"/>
    </row>
    <row r="2733" spans="1:8">
      <c r="A2733" s="270"/>
      <c r="B2733" s="271"/>
      <c r="C2733" s="270"/>
      <c r="D2733" s="272"/>
      <c r="F2733" s="273"/>
      <c r="G2733" s="275"/>
      <c r="H2733" s="275"/>
    </row>
    <row r="2734" spans="1:8">
      <c r="A2734" s="270"/>
      <c r="B2734" s="271"/>
      <c r="C2734" s="270"/>
      <c r="D2734" s="272"/>
      <c r="F2734" s="273"/>
      <c r="G2734" s="275"/>
      <c r="H2734" s="275"/>
    </row>
    <row r="2735" spans="1:8">
      <c r="A2735" s="270"/>
      <c r="B2735" s="271"/>
      <c r="C2735" s="270"/>
      <c r="D2735" s="272"/>
      <c r="F2735" s="273"/>
      <c r="G2735" s="275"/>
      <c r="H2735" s="275"/>
    </row>
    <row r="2736" spans="1:8">
      <c r="A2736" s="270"/>
      <c r="B2736" s="271"/>
      <c r="C2736" s="270"/>
      <c r="D2736" s="272"/>
      <c r="F2736" s="273"/>
      <c r="G2736" s="275"/>
      <c r="H2736" s="275"/>
    </row>
    <row r="2737" spans="1:8">
      <c r="A2737" s="270"/>
      <c r="B2737" s="271"/>
      <c r="C2737" s="270"/>
      <c r="D2737" s="272"/>
      <c r="F2737" s="273"/>
      <c r="G2737" s="275"/>
      <c r="H2737" s="275"/>
    </row>
    <row r="2738" spans="1:8">
      <c r="A2738" s="270"/>
      <c r="B2738" s="271"/>
      <c r="C2738" s="270"/>
      <c r="D2738" s="272"/>
      <c r="F2738" s="273"/>
      <c r="G2738" s="275"/>
      <c r="H2738" s="275"/>
    </row>
    <row r="2739" spans="1:8">
      <c r="A2739" s="270"/>
      <c r="B2739" s="271"/>
      <c r="C2739" s="270"/>
      <c r="D2739" s="272"/>
      <c r="F2739" s="273"/>
      <c r="G2739" s="275"/>
      <c r="H2739" s="275"/>
    </row>
    <row r="2740" spans="1:8">
      <c r="A2740" s="270"/>
      <c r="B2740" s="271"/>
      <c r="C2740" s="270"/>
      <c r="D2740" s="272"/>
      <c r="F2740" s="273"/>
      <c r="G2740" s="275"/>
      <c r="H2740" s="275"/>
    </row>
    <row r="2741" spans="1:8">
      <c r="A2741" s="270"/>
      <c r="B2741" s="271"/>
      <c r="C2741" s="270"/>
      <c r="D2741" s="272"/>
      <c r="F2741" s="273"/>
      <c r="G2741" s="275"/>
      <c r="H2741" s="275"/>
    </row>
    <row r="2742" spans="1:8">
      <c r="A2742" s="270"/>
      <c r="B2742" s="271"/>
      <c r="C2742" s="270"/>
      <c r="D2742" s="272"/>
      <c r="F2742" s="273"/>
      <c r="G2742" s="275"/>
      <c r="H2742" s="275"/>
    </row>
    <row r="2743" spans="1:8">
      <c r="A2743" s="270"/>
      <c r="B2743" s="271"/>
      <c r="C2743" s="270"/>
      <c r="D2743" s="272"/>
      <c r="F2743" s="273"/>
      <c r="G2743" s="275"/>
      <c r="H2743" s="275"/>
    </row>
    <row r="2744" spans="1:8">
      <c r="A2744" s="270"/>
      <c r="B2744" s="271"/>
      <c r="C2744" s="270"/>
      <c r="D2744" s="272"/>
      <c r="F2744" s="273"/>
      <c r="G2744" s="275"/>
      <c r="H2744" s="275"/>
    </row>
    <row r="2745" spans="1:8">
      <c r="A2745" s="270"/>
      <c r="B2745" s="271"/>
      <c r="C2745" s="270"/>
      <c r="D2745" s="272"/>
      <c r="F2745" s="273"/>
      <c r="G2745" s="275"/>
      <c r="H2745" s="275"/>
    </row>
    <row r="2746" spans="1:8">
      <c r="A2746" s="270"/>
      <c r="B2746" s="271"/>
      <c r="C2746" s="270"/>
      <c r="D2746" s="272"/>
      <c r="F2746" s="273"/>
      <c r="G2746" s="275"/>
      <c r="H2746" s="275"/>
    </row>
    <row r="2747" spans="1:8">
      <c r="A2747" s="270"/>
      <c r="B2747" s="271"/>
      <c r="C2747" s="270"/>
      <c r="D2747" s="272"/>
      <c r="F2747" s="273"/>
      <c r="G2747" s="275"/>
      <c r="H2747" s="275"/>
    </row>
    <row r="2748" spans="1:8">
      <c r="A2748" s="270"/>
      <c r="B2748" s="271"/>
      <c r="C2748" s="270"/>
      <c r="D2748" s="272"/>
      <c r="F2748" s="273"/>
      <c r="G2748" s="275"/>
      <c r="H2748" s="275"/>
    </row>
    <row r="2749" spans="1:8">
      <c r="A2749" s="270"/>
      <c r="B2749" s="271"/>
      <c r="C2749" s="270"/>
      <c r="D2749" s="272"/>
      <c r="F2749" s="273"/>
      <c r="G2749" s="275"/>
      <c r="H2749" s="275"/>
    </row>
    <row r="2750" spans="1:8">
      <c r="A2750" s="270"/>
      <c r="B2750" s="271"/>
      <c r="C2750" s="270"/>
      <c r="D2750" s="272"/>
      <c r="F2750" s="273"/>
      <c r="G2750" s="275"/>
      <c r="H2750" s="275"/>
    </row>
    <row r="2751" spans="1:8">
      <c r="A2751" s="270"/>
      <c r="B2751" s="271"/>
      <c r="C2751" s="270"/>
      <c r="D2751" s="272"/>
      <c r="F2751" s="273"/>
      <c r="G2751" s="275"/>
      <c r="H2751" s="275"/>
    </row>
    <row r="2752" spans="1:8">
      <c r="A2752" s="270"/>
      <c r="B2752" s="271"/>
      <c r="C2752" s="270"/>
      <c r="D2752" s="272"/>
      <c r="F2752" s="273"/>
      <c r="G2752" s="275"/>
      <c r="H2752" s="275"/>
    </row>
    <row r="2753" spans="1:8">
      <c r="A2753" s="270"/>
      <c r="B2753" s="271"/>
      <c r="C2753" s="270"/>
      <c r="D2753" s="272"/>
      <c r="F2753" s="273"/>
      <c r="G2753" s="275"/>
      <c r="H2753" s="275"/>
    </row>
    <row r="2754" spans="1:8">
      <c r="A2754" s="270"/>
      <c r="B2754" s="271"/>
      <c r="C2754" s="270"/>
      <c r="D2754" s="272"/>
      <c r="F2754" s="273"/>
      <c r="G2754" s="275"/>
      <c r="H2754" s="275"/>
    </row>
    <row r="2755" spans="1:8">
      <c r="A2755" s="270"/>
      <c r="B2755" s="271"/>
      <c r="C2755" s="270"/>
      <c r="D2755" s="272"/>
      <c r="F2755" s="273"/>
      <c r="G2755" s="275"/>
      <c r="H2755" s="275"/>
    </row>
    <row r="2756" spans="1:8">
      <c r="A2756" s="270"/>
      <c r="B2756" s="271"/>
      <c r="C2756" s="270"/>
      <c r="D2756" s="272"/>
      <c r="F2756" s="273"/>
      <c r="G2756" s="275"/>
      <c r="H2756" s="275"/>
    </row>
    <row r="2757" spans="1:8">
      <c r="A2757" s="270"/>
      <c r="B2757" s="271"/>
      <c r="C2757" s="270"/>
      <c r="D2757" s="272"/>
      <c r="F2757" s="273"/>
      <c r="G2757" s="275"/>
      <c r="H2757" s="275"/>
    </row>
    <row r="2758" spans="1:8">
      <c r="A2758" s="270"/>
      <c r="B2758" s="271"/>
      <c r="C2758" s="270"/>
      <c r="D2758" s="272"/>
      <c r="F2758" s="273"/>
      <c r="G2758" s="275"/>
      <c r="H2758" s="275"/>
    </row>
    <row r="2759" spans="1:8">
      <c r="A2759" s="270"/>
      <c r="B2759" s="271"/>
      <c r="C2759" s="270"/>
      <c r="D2759" s="272"/>
      <c r="F2759" s="273"/>
      <c r="G2759" s="275"/>
      <c r="H2759" s="275"/>
    </row>
    <row r="2760" spans="1:8">
      <c r="A2760" s="270"/>
      <c r="B2760" s="271"/>
      <c r="C2760" s="270"/>
      <c r="D2760" s="272"/>
      <c r="F2760" s="273"/>
      <c r="G2760" s="275"/>
      <c r="H2760" s="275"/>
    </row>
    <row r="2761" spans="1:8">
      <c r="A2761" s="270"/>
      <c r="B2761" s="271"/>
      <c r="C2761" s="270"/>
      <c r="D2761" s="272"/>
      <c r="F2761" s="273"/>
      <c r="G2761" s="275"/>
      <c r="H2761" s="275"/>
    </row>
    <row r="2762" spans="1:8">
      <c r="A2762" s="270"/>
      <c r="B2762" s="271"/>
      <c r="C2762" s="270"/>
      <c r="D2762" s="272"/>
      <c r="F2762" s="273"/>
      <c r="G2762" s="275"/>
      <c r="H2762" s="275"/>
    </row>
    <row r="2763" spans="1:8">
      <c r="A2763" s="270"/>
      <c r="B2763" s="271"/>
      <c r="C2763" s="270"/>
      <c r="D2763" s="272"/>
      <c r="F2763" s="273"/>
      <c r="G2763" s="275"/>
      <c r="H2763" s="275"/>
    </row>
    <row r="2764" spans="1:8">
      <c r="A2764" s="270"/>
      <c r="B2764" s="271"/>
      <c r="C2764" s="270"/>
      <c r="D2764" s="272"/>
      <c r="F2764" s="273"/>
      <c r="G2764" s="275"/>
      <c r="H2764" s="275"/>
    </row>
    <row r="2765" spans="1:8">
      <c r="A2765" s="270"/>
      <c r="B2765" s="271"/>
      <c r="C2765" s="270"/>
      <c r="D2765" s="272"/>
      <c r="F2765" s="273"/>
      <c r="G2765" s="275"/>
      <c r="H2765" s="275"/>
    </row>
    <row r="2766" spans="1:8">
      <c r="A2766" s="270"/>
      <c r="B2766" s="271"/>
      <c r="C2766" s="270"/>
      <c r="D2766" s="272"/>
      <c r="F2766" s="273"/>
      <c r="G2766" s="275"/>
      <c r="H2766" s="275"/>
    </row>
    <row r="2767" spans="1:8">
      <c r="A2767" s="270"/>
      <c r="B2767" s="271"/>
      <c r="C2767" s="270"/>
      <c r="D2767" s="272"/>
      <c r="F2767" s="273"/>
      <c r="G2767" s="275"/>
      <c r="H2767" s="275"/>
    </row>
    <row r="2768" spans="1:8">
      <c r="A2768" s="270"/>
      <c r="B2768" s="271"/>
      <c r="C2768" s="270"/>
      <c r="D2768" s="272"/>
      <c r="F2768" s="273"/>
      <c r="G2768" s="275"/>
      <c r="H2768" s="275"/>
    </row>
    <row r="2769" spans="1:8">
      <c r="A2769" s="270"/>
      <c r="B2769" s="271"/>
      <c r="C2769" s="270"/>
      <c r="D2769" s="272"/>
      <c r="F2769" s="273"/>
      <c r="G2769" s="275"/>
      <c r="H2769" s="275"/>
    </row>
    <row r="2770" spans="1:8">
      <c r="A2770" s="270"/>
      <c r="B2770" s="271"/>
      <c r="C2770" s="270"/>
      <c r="D2770" s="272"/>
      <c r="F2770" s="273"/>
      <c r="G2770" s="275"/>
      <c r="H2770" s="275"/>
    </row>
    <row r="2771" spans="1:8">
      <c r="A2771" s="270"/>
      <c r="B2771" s="271"/>
      <c r="C2771" s="270"/>
      <c r="D2771" s="272"/>
      <c r="F2771" s="273"/>
      <c r="G2771" s="275"/>
      <c r="H2771" s="275"/>
    </row>
    <row r="2772" spans="1:8">
      <c r="A2772" s="270"/>
      <c r="B2772" s="271"/>
      <c r="C2772" s="270"/>
      <c r="D2772" s="272"/>
      <c r="F2772" s="273"/>
      <c r="G2772" s="275"/>
      <c r="H2772" s="275"/>
    </row>
    <row r="2773" spans="1:8">
      <c r="A2773" s="270"/>
      <c r="B2773" s="271"/>
      <c r="C2773" s="270"/>
      <c r="D2773" s="272"/>
      <c r="F2773" s="273"/>
      <c r="G2773" s="275"/>
      <c r="H2773" s="275"/>
    </row>
    <row r="2774" spans="1:8">
      <c r="A2774" s="270"/>
      <c r="B2774" s="271"/>
      <c r="C2774" s="270"/>
      <c r="D2774" s="272"/>
      <c r="F2774" s="273"/>
      <c r="G2774" s="275"/>
      <c r="H2774" s="275"/>
    </row>
    <row r="2775" spans="1:8">
      <c r="A2775" s="270"/>
      <c r="B2775" s="271"/>
      <c r="C2775" s="270"/>
      <c r="D2775" s="272"/>
      <c r="F2775" s="273"/>
      <c r="G2775" s="275"/>
      <c r="H2775" s="275"/>
    </row>
    <row r="2776" spans="1:8">
      <c r="A2776" s="270"/>
      <c r="B2776" s="271"/>
      <c r="C2776" s="270"/>
      <c r="D2776" s="272"/>
      <c r="F2776" s="273"/>
      <c r="G2776" s="275"/>
      <c r="H2776" s="275"/>
    </row>
    <row r="2777" spans="1:8">
      <c r="A2777" s="270"/>
      <c r="B2777" s="271"/>
      <c r="C2777" s="270"/>
      <c r="D2777" s="272"/>
      <c r="F2777" s="273"/>
      <c r="G2777" s="275"/>
      <c r="H2777" s="275"/>
    </row>
    <row r="2778" spans="1:8">
      <c r="A2778" s="270"/>
      <c r="B2778" s="271"/>
      <c r="C2778" s="270"/>
      <c r="D2778" s="272"/>
      <c r="F2778" s="273"/>
      <c r="G2778" s="275"/>
      <c r="H2778" s="275"/>
    </row>
    <row r="2779" spans="1:8">
      <c r="A2779" s="270"/>
      <c r="B2779" s="271"/>
      <c r="C2779" s="270"/>
      <c r="D2779" s="272"/>
      <c r="F2779" s="273"/>
      <c r="G2779" s="275"/>
      <c r="H2779" s="275"/>
    </row>
    <row r="2780" spans="1:8">
      <c r="A2780" s="270"/>
      <c r="B2780" s="271"/>
      <c r="C2780" s="270"/>
      <c r="D2780" s="272"/>
      <c r="F2780" s="273"/>
      <c r="G2780" s="275"/>
      <c r="H2780" s="275"/>
    </row>
    <row r="2781" spans="1:8">
      <c r="A2781" s="270"/>
      <c r="B2781" s="271"/>
      <c r="C2781" s="270"/>
      <c r="D2781" s="272"/>
      <c r="F2781" s="273"/>
      <c r="G2781" s="275"/>
      <c r="H2781" s="275"/>
    </row>
    <row r="2782" spans="1:8">
      <c r="A2782" s="270"/>
      <c r="B2782" s="271"/>
      <c r="C2782" s="270"/>
      <c r="D2782" s="272"/>
      <c r="F2782" s="273"/>
      <c r="G2782" s="275"/>
      <c r="H2782" s="275"/>
    </row>
    <row r="2783" spans="1:8">
      <c r="A2783" s="270"/>
      <c r="B2783" s="271"/>
      <c r="C2783" s="270"/>
      <c r="D2783" s="272"/>
      <c r="F2783" s="273"/>
      <c r="G2783" s="275"/>
      <c r="H2783" s="275"/>
    </row>
    <row r="2784" spans="1:8">
      <c r="A2784" s="270"/>
      <c r="B2784" s="271"/>
      <c r="C2784" s="270"/>
      <c r="D2784" s="272"/>
      <c r="F2784" s="273"/>
      <c r="G2784" s="275"/>
      <c r="H2784" s="275"/>
    </row>
    <row r="2785" spans="1:8">
      <c r="A2785" s="270"/>
      <c r="B2785" s="271"/>
      <c r="C2785" s="270"/>
      <c r="D2785" s="272"/>
      <c r="F2785" s="273"/>
      <c r="G2785" s="275"/>
      <c r="H2785" s="275"/>
    </row>
    <row r="2786" spans="1:8">
      <c r="A2786" s="270"/>
      <c r="B2786" s="271"/>
      <c r="C2786" s="270"/>
      <c r="D2786" s="272"/>
      <c r="F2786" s="273"/>
      <c r="G2786" s="275"/>
      <c r="H2786" s="275"/>
    </row>
    <row r="2787" spans="1:8">
      <c r="A2787" s="270"/>
      <c r="B2787" s="271"/>
      <c r="C2787" s="270"/>
      <c r="D2787" s="272"/>
      <c r="F2787" s="273"/>
      <c r="G2787" s="275"/>
      <c r="H2787" s="275"/>
    </row>
    <row r="2788" spans="1:8">
      <c r="A2788" s="270"/>
      <c r="B2788" s="271"/>
      <c r="C2788" s="270"/>
      <c r="D2788" s="272"/>
      <c r="F2788" s="273"/>
      <c r="G2788" s="275"/>
      <c r="H2788" s="275"/>
    </row>
    <row r="2789" spans="1:8">
      <c r="A2789" s="270"/>
      <c r="B2789" s="271"/>
      <c r="C2789" s="270"/>
      <c r="D2789" s="272"/>
      <c r="F2789" s="273"/>
      <c r="G2789" s="275"/>
      <c r="H2789" s="275"/>
    </row>
    <row r="2790" spans="1:8">
      <c r="A2790" s="270"/>
      <c r="B2790" s="271"/>
      <c r="C2790" s="270"/>
      <c r="D2790" s="272"/>
      <c r="F2790" s="273"/>
      <c r="G2790" s="275"/>
      <c r="H2790" s="275"/>
    </row>
    <row r="2791" spans="1:8">
      <c r="A2791" s="270"/>
      <c r="B2791" s="271"/>
      <c r="C2791" s="270"/>
      <c r="D2791" s="272"/>
      <c r="F2791" s="273"/>
      <c r="G2791" s="275"/>
      <c r="H2791" s="275"/>
    </row>
    <row r="2792" spans="1:8">
      <c r="A2792" s="270"/>
      <c r="B2792" s="271"/>
      <c r="C2792" s="270"/>
      <c r="D2792" s="272"/>
      <c r="F2792" s="273"/>
      <c r="G2792" s="275"/>
      <c r="H2792" s="275"/>
    </row>
    <row r="2793" spans="1:8">
      <c r="A2793" s="270"/>
      <c r="B2793" s="271"/>
      <c r="C2793" s="270"/>
      <c r="D2793" s="272"/>
      <c r="F2793" s="273"/>
      <c r="G2793" s="275"/>
      <c r="H2793" s="275"/>
    </row>
    <row r="2794" spans="1:8">
      <c r="A2794" s="270"/>
      <c r="B2794" s="271"/>
      <c r="C2794" s="270"/>
      <c r="D2794" s="272"/>
      <c r="F2794" s="273"/>
      <c r="G2794" s="275"/>
      <c r="H2794" s="275"/>
    </row>
    <row r="2795" spans="1:8">
      <c r="A2795" s="270"/>
      <c r="B2795" s="271"/>
      <c r="C2795" s="270"/>
      <c r="D2795" s="272"/>
      <c r="F2795" s="273"/>
      <c r="G2795" s="275"/>
      <c r="H2795" s="275"/>
    </row>
    <row r="2796" spans="1:8">
      <c r="A2796" s="270"/>
      <c r="B2796" s="271"/>
      <c r="C2796" s="270"/>
      <c r="D2796" s="272"/>
      <c r="F2796" s="273"/>
      <c r="G2796" s="275"/>
      <c r="H2796" s="275"/>
    </row>
    <row r="2797" spans="1:8">
      <c r="A2797" s="270"/>
      <c r="B2797" s="271"/>
      <c r="C2797" s="270"/>
      <c r="D2797" s="272"/>
      <c r="F2797" s="273"/>
      <c r="G2797" s="275"/>
      <c r="H2797" s="275"/>
    </row>
    <row r="2798" spans="1:8">
      <c r="A2798" s="270"/>
      <c r="B2798" s="271"/>
      <c r="C2798" s="270"/>
      <c r="D2798" s="272"/>
      <c r="F2798" s="273"/>
      <c r="G2798" s="275"/>
      <c r="H2798" s="275"/>
    </row>
    <row r="2799" spans="1:8">
      <c r="A2799" s="270"/>
      <c r="B2799" s="271"/>
      <c r="C2799" s="270"/>
      <c r="D2799" s="272"/>
      <c r="F2799" s="273"/>
      <c r="G2799" s="275"/>
      <c r="H2799" s="275"/>
    </row>
    <row r="2800" spans="1:8">
      <c r="A2800" s="270"/>
      <c r="B2800" s="271"/>
      <c r="C2800" s="270"/>
      <c r="D2800" s="272"/>
      <c r="F2800" s="273"/>
      <c r="G2800" s="275"/>
      <c r="H2800" s="275"/>
    </row>
    <row r="2801" spans="1:8">
      <c r="A2801" s="270"/>
      <c r="B2801" s="271"/>
      <c r="C2801" s="270"/>
      <c r="D2801" s="272"/>
      <c r="F2801" s="273"/>
      <c r="G2801" s="275"/>
      <c r="H2801" s="275"/>
    </row>
    <row r="2802" spans="1:8">
      <c r="A2802" s="270"/>
      <c r="B2802" s="271"/>
      <c r="C2802" s="270"/>
      <c r="D2802" s="272"/>
      <c r="F2802" s="273"/>
      <c r="G2802" s="275"/>
      <c r="H2802" s="275"/>
    </row>
    <row r="2803" spans="1:8">
      <c r="A2803" s="270"/>
      <c r="B2803" s="271"/>
      <c r="C2803" s="270"/>
      <c r="D2803" s="272"/>
      <c r="F2803" s="273"/>
      <c r="G2803" s="275"/>
      <c r="H2803" s="275"/>
    </row>
    <row r="2804" spans="1:8">
      <c r="A2804" s="270"/>
      <c r="B2804" s="271"/>
      <c r="C2804" s="270"/>
      <c r="D2804" s="272"/>
      <c r="F2804" s="273"/>
      <c r="G2804" s="275"/>
      <c r="H2804" s="275"/>
    </row>
    <row r="2805" spans="1:8">
      <c r="A2805" s="270"/>
      <c r="B2805" s="271"/>
      <c r="C2805" s="270"/>
      <c r="D2805" s="272"/>
      <c r="F2805" s="273"/>
      <c r="G2805" s="275"/>
      <c r="H2805" s="275"/>
    </row>
    <row r="2806" spans="1:8">
      <c r="A2806" s="270"/>
      <c r="B2806" s="271"/>
      <c r="C2806" s="270"/>
      <c r="D2806" s="272"/>
      <c r="F2806" s="273"/>
      <c r="G2806" s="275"/>
      <c r="H2806" s="275"/>
    </row>
    <row r="2807" spans="1:8">
      <c r="A2807" s="270"/>
      <c r="B2807" s="271"/>
      <c r="C2807" s="270"/>
      <c r="D2807" s="272"/>
      <c r="F2807" s="273"/>
      <c r="G2807" s="275"/>
      <c r="H2807" s="275"/>
    </row>
    <row r="2808" spans="1:8">
      <c r="A2808" s="270"/>
      <c r="B2808" s="271"/>
      <c r="C2808" s="270"/>
      <c r="D2808" s="272"/>
      <c r="F2808" s="273"/>
      <c r="G2808" s="275"/>
      <c r="H2808" s="275"/>
    </row>
    <row r="2809" spans="1:8">
      <c r="A2809" s="270"/>
      <c r="B2809" s="271"/>
      <c r="C2809" s="270"/>
      <c r="D2809" s="272"/>
      <c r="F2809" s="273"/>
      <c r="G2809" s="275"/>
      <c r="H2809" s="275"/>
    </row>
    <row r="2810" spans="1:8">
      <c r="A2810" s="270"/>
      <c r="B2810" s="271"/>
      <c r="C2810" s="270"/>
      <c r="D2810" s="272"/>
      <c r="F2810" s="273"/>
      <c r="G2810" s="275"/>
      <c r="H2810" s="275"/>
    </row>
    <row r="2811" spans="1:8">
      <c r="A2811" s="270"/>
      <c r="B2811" s="271"/>
      <c r="C2811" s="270"/>
      <c r="D2811" s="272"/>
      <c r="F2811" s="273"/>
      <c r="G2811" s="275"/>
      <c r="H2811" s="275"/>
    </row>
    <row r="2812" spans="1:8">
      <c r="A2812" s="270"/>
      <c r="B2812" s="271"/>
      <c r="C2812" s="270"/>
      <c r="D2812" s="272"/>
      <c r="F2812" s="273"/>
      <c r="G2812" s="275"/>
      <c r="H2812" s="275"/>
    </row>
    <row r="2813" spans="1:8">
      <c r="A2813" s="270"/>
      <c r="B2813" s="271"/>
      <c r="C2813" s="270"/>
      <c r="D2813" s="272"/>
      <c r="F2813" s="273"/>
      <c r="G2813" s="275"/>
      <c r="H2813" s="275"/>
    </row>
    <row r="2814" spans="1:8">
      <c r="A2814" s="270"/>
      <c r="B2814" s="271"/>
      <c r="C2814" s="270"/>
      <c r="D2814" s="272"/>
      <c r="F2814" s="273"/>
      <c r="G2814" s="275"/>
      <c r="H2814" s="275"/>
    </row>
    <row r="2815" spans="1:8">
      <c r="A2815" s="270"/>
      <c r="B2815" s="271"/>
      <c r="C2815" s="270"/>
      <c r="D2815" s="272"/>
      <c r="F2815" s="273"/>
      <c r="G2815" s="275"/>
      <c r="H2815" s="275"/>
    </row>
    <row r="2816" spans="1:8">
      <c r="A2816" s="270"/>
      <c r="B2816" s="271"/>
      <c r="C2816" s="270"/>
      <c r="D2816" s="272"/>
      <c r="F2816" s="273"/>
      <c r="G2816" s="275"/>
      <c r="H2816" s="275"/>
    </row>
    <row r="2817" spans="1:8">
      <c r="A2817" s="270"/>
      <c r="B2817" s="271"/>
      <c r="C2817" s="270"/>
      <c r="D2817" s="272"/>
      <c r="F2817" s="273"/>
      <c r="G2817" s="275"/>
      <c r="H2817" s="275"/>
    </row>
    <row r="2818" spans="1:8">
      <c r="A2818" s="270"/>
      <c r="B2818" s="271"/>
      <c r="C2818" s="270"/>
      <c r="D2818" s="272"/>
      <c r="F2818" s="273"/>
      <c r="G2818" s="275"/>
      <c r="H2818" s="275"/>
    </row>
    <row r="2819" spans="1:8">
      <c r="A2819" s="270"/>
      <c r="B2819" s="271"/>
      <c r="C2819" s="270"/>
      <c r="D2819" s="272"/>
      <c r="F2819" s="273"/>
      <c r="G2819" s="275"/>
      <c r="H2819" s="275"/>
    </row>
    <row r="2820" spans="1:8">
      <c r="A2820" s="270"/>
      <c r="B2820" s="271"/>
      <c r="C2820" s="270"/>
      <c r="D2820" s="272"/>
      <c r="F2820" s="273"/>
      <c r="G2820" s="275"/>
      <c r="H2820" s="275"/>
    </row>
    <row r="2821" spans="1:8">
      <c r="A2821" s="270"/>
      <c r="B2821" s="271"/>
      <c r="C2821" s="270"/>
      <c r="D2821" s="272"/>
      <c r="F2821" s="273"/>
      <c r="G2821" s="275"/>
      <c r="H2821" s="275"/>
    </row>
    <row r="2822" spans="1:8">
      <c r="A2822" s="270"/>
      <c r="B2822" s="271"/>
      <c r="C2822" s="270"/>
      <c r="D2822" s="272"/>
      <c r="F2822" s="273"/>
      <c r="G2822" s="275"/>
      <c r="H2822" s="275"/>
    </row>
    <row r="2823" spans="1:8">
      <c r="A2823" s="270"/>
      <c r="B2823" s="271"/>
      <c r="C2823" s="270"/>
      <c r="D2823" s="272"/>
      <c r="F2823" s="273"/>
      <c r="G2823" s="275"/>
      <c r="H2823" s="275"/>
    </row>
    <row r="2824" spans="1:8">
      <c r="A2824" s="270"/>
      <c r="B2824" s="271"/>
      <c r="C2824" s="270"/>
      <c r="D2824" s="272"/>
      <c r="F2824" s="273"/>
      <c r="G2824" s="275"/>
      <c r="H2824" s="275"/>
    </row>
    <row r="2825" spans="1:8">
      <c r="A2825" s="270"/>
      <c r="B2825" s="271"/>
      <c r="C2825" s="270"/>
      <c r="D2825" s="272"/>
      <c r="F2825" s="273"/>
      <c r="G2825" s="275"/>
      <c r="H2825" s="275"/>
    </row>
    <row r="2826" spans="1:8">
      <c r="A2826" s="270"/>
      <c r="B2826" s="271"/>
      <c r="C2826" s="270"/>
      <c r="D2826" s="272"/>
      <c r="F2826" s="273"/>
      <c r="G2826" s="275"/>
      <c r="H2826" s="275"/>
    </row>
    <row r="2827" spans="1:8">
      <c r="A2827" s="270"/>
      <c r="B2827" s="271"/>
      <c r="C2827" s="270"/>
      <c r="D2827" s="272"/>
      <c r="F2827" s="273"/>
      <c r="G2827" s="275"/>
      <c r="H2827" s="275"/>
    </row>
    <row r="2828" spans="1:8">
      <c r="A2828" s="270"/>
      <c r="B2828" s="271"/>
      <c r="C2828" s="270"/>
      <c r="D2828" s="272"/>
      <c r="F2828" s="273"/>
      <c r="G2828" s="275"/>
      <c r="H2828" s="275"/>
    </row>
    <row r="2829" spans="1:8">
      <c r="A2829" s="270"/>
      <c r="B2829" s="271"/>
      <c r="C2829" s="270"/>
      <c r="D2829" s="272"/>
      <c r="F2829" s="273"/>
      <c r="G2829" s="275"/>
      <c r="H2829" s="275"/>
    </row>
    <row r="2830" spans="1:8">
      <c r="A2830" s="270"/>
      <c r="B2830" s="271"/>
      <c r="C2830" s="270"/>
      <c r="D2830" s="272"/>
      <c r="F2830" s="273"/>
      <c r="G2830" s="275"/>
      <c r="H2830" s="275"/>
    </row>
    <row r="2831" spans="1:8">
      <c r="A2831" s="270"/>
      <c r="B2831" s="271"/>
      <c r="C2831" s="270"/>
      <c r="D2831" s="272"/>
      <c r="F2831" s="273"/>
      <c r="G2831" s="275"/>
      <c r="H2831" s="275"/>
    </row>
    <row r="2832" spans="1:8">
      <c r="A2832" s="270"/>
      <c r="B2832" s="271"/>
      <c r="C2832" s="270"/>
      <c r="D2832" s="272"/>
      <c r="F2832" s="273"/>
      <c r="G2832" s="275"/>
      <c r="H2832" s="275"/>
    </row>
    <row r="2833" spans="1:8">
      <c r="A2833" s="270"/>
      <c r="B2833" s="271"/>
      <c r="C2833" s="270"/>
      <c r="D2833" s="272"/>
      <c r="F2833" s="273"/>
      <c r="G2833" s="275"/>
      <c r="H2833" s="275"/>
    </row>
    <row r="2834" spans="1:8">
      <c r="A2834" s="270"/>
      <c r="B2834" s="271"/>
      <c r="C2834" s="270"/>
      <c r="D2834" s="272"/>
      <c r="F2834" s="273"/>
      <c r="G2834" s="275"/>
      <c r="H2834" s="275"/>
    </row>
    <row r="2835" spans="1:8">
      <c r="A2835" s="270"/>
      <c r="B2835" s="271"/>
      <c r="C2835" s="270"/>
      <c r="D2835" s="272"/>
      <c r="F2835" s="273"/>
      <c r="G2835" s="275"/>
      <c r="H2835" s="275"/>
    </row>
    <row r="2836" spans="1:8">
      <c r="A2836" s="270"/>
      <c r="B2836" s="271"/>
      <c r="C2836" s="270"/>
      <c r="D2836" s="272"/>
      <c r="F2836" s="273"/>
      <c r="G2836" s="275"/>
      <c r="H2836" s="275"/>
    </row>
    <row r="2837" spans="1:8">
      <c r="A2837" s="270"/>
      <c r="B2837" s="271"/>
      <c r="C2837" s="270"/>
      <c r="D2837" s="272"/>
      <c r="F2837" s="273"/>
      <c r="G2837" s="275"/>
      <c r="H2837" s="275"/>
    </row>
    <row r="2838" spans="1:8">
      <c r="A2838" s="270"/>
      <c r="B2838" s="271"/>
      <c r="C2838" s="270"/>
      <c r="D2838" s="272"/>
      <c r="F2838" s="273"/>
      <c r="G2838" s="275"/>
      <c r="H2838" s="275"/>
    </row>
    <row r="2839" spans="1:8">
      <c r="A2839" s="270"/>
      <c r="B2839" s="271"/>
      <c r="C2839" s="270"/>
      <c r="D2839" s="272"/>
      <c r="F2839" s="273"/>
      <c r="G2839" s="275"/>
      <c r="H2839" s="275"/>
    </row>
    <row r="2840" spans="1:8">
      <c r="A2840" s="270"/>
      <c r="B2840" s="271"/>
      <c r="C2840" s="270"/>
      <c r="D2840" s="272"/>
      <c r="F2840" s="273"/>
      <c r="G2840" s="275"/>
      <c r="H2840" s="275"/>
    </row>
    <row r="2841" spans="1:8">
      <c r="A2841" s="270"/>
      <c r="B2841" s="271"/>
      <c r="C2841" s="270"/>
      <c r="D2841" s="272"/>
      <c r="F2841" s="273"/>
      <c r="G2841" s="275"/>
      <c r="H2841" s="275"/>
    </row>
    <row r="2842" spans="1:8">
      <c r="A2842" s="270"/>
      <c r="B2842" s="271"/>
      <c r="C2842" s="270"/>
      <c r="D2842" s="272"/>
      <c r="F2842" s="273"/>
      <c r="G2842" s="275"/>
      <c r="H2842" s="275"/>
    </row>
    <row r="2843" spans="1:8">
      <c r="A2843" s="270"/>
      <c r="B2843" s="271"/>
      <c r="C2843" s="270"/>
      <c r="D2843" s="272"/>
      <c r="F2843" s="273"/>
      <c r="G2843" s="275"/>
      <c r="H2843" s="275"/>
    </row>
    <row r="2844" spans="1:8">
      <c r="A2844" s="270"/>
      <c r="B2844" s="271"/>
      <c r="C2844" s="270"/>
      <c r="D2844" s="272"/>
      <c r="F2844" s="273"/>
      <c r="G2844" s="275"/>
      <c r="H2844" s="275"/>
    </row>
    <row r="2845" spans="1:8">
      <c r="A2845" s="270"/>
      <c r="B2845" s="271"/>
      <c r="C2845" s="270"/>
      <c r="D2845" s="272"/>
      <c r="F2845" s="273"/>
      <c r="G2845" s="275"/>
      <c r="H2845" s="275"/>
    </row>
    <row r="2846" spans="1:8">
      <c r="A2846" s="270"/>
      <c r="B2846" s="271"/>
      <c r="C2846" s="270"/>
      <c r="D2846" s="272"/>
      <c r="F2846" s="273"/>
      <c r="G2846" s="275"/>
      <c r="H2846" s="275"/>
    </row>
    <row r="2847" spans="1:8">
      <c r="A2847" s="270"/>
      <c r="B2847" s="271"/>
      <c r="C2847" s="270"/>
      <c r="D2847" s="272"/>
      <c r="F2847" s="273"/>
      <c r="G2847" s="275"/>
      <c r="H2847" s="275"/>
    </row>
    <row r="2848" spans="1:8">
      <c r="A2848" s="270"/>
      <c r="B2848" s="271"/>
      <c r="C2848" s="270"/>
      <c r="D2848" s="272"/>
      <c r="F2848" s="273"/>
      <c r="G2848" s="275"/>
      <c r="H2848" s="275"/>
    </row>
    <row r="2849" spans="1:8">
      <c r="A2849" s="270"/>
      <c r="B2849" s="271"/>
      <c r="C2849" s="270"/>
      <c r="D2849" s="272"/>
      <c r="F2849" s="273"/>
      <c r="G2849" s="275"/>
      <c r="H2849" s="275"/>
    </row>
    <row r="2850" spans="1:8">
      <c r="A2850" s="270"/>
      <c r="B2850" s="271"/>
      <c r="C2850" s="270"/>
      <c r="D2850" s="272"/>
      <c r="F2850" s="273"/>
      <c r="G2850" s="275"/>
      <c r="H2850" s="275"/>
    </row>
    <row r="2851" spans="1:8">
      <c r="A2851" s="270"/>
      <c r="B2851" s="271"/>
      <c r="C2851" s="270"/>
      <c r="D2851" s="272"/>
      <c r="F2851" s="273"/>
      <c r="G2851" s="275"/>
      <c r="H2851" s="275"/>
    </row>
    <row r="2852" spans="1:8">
      <c r="A2852" s="270"/>
      <c r="B2852" s="271"/>
      <c r="C2852" s="270"/>
      <c r="D2852" s="272"/>
      <c r="F2852" s="273"/>
      <c r="G2852" s="275"/>
      <c r="H2852" s="275"/>
    </row>
    <row r="2853" spans="1:8">
      <c r="A2853" s="270"/>
      <c r="B2853" s="271"/>
      <c r="C2853" s="270"/>
      <c r="D2853" s="272"/>
      <c r="F2853" s="273"/>
      <c r="G2853" s="275"/>
      <c r="H2853" s="275"/>
    </row>
    <row r="2854" spans="1:8">
      <c r="A2854" s="270"/>
      <c r="B2854" s="271"/>
      <c r="C2854" s="270"/>
      <c r="D2854" s="272"/>
      <c r="F2854" s="273"/>
      <c r="G2854" s="275"/>
      <c r="H2854" s="275"/>
    </row>
    <row r="2855" spans="1:8">
      <c r="A2855" s="270"/>
      <c r="B2855" s="271"/>
      <c r="C2855" s="270"/>
      <c r="D2855" s="272"/>
      <c r="F2855" s="273"/>
      <c r="G2855" s="275"/>
      <c r="H2855" s="275"/>
    </row>
    <row r="2856" spans="1:8">
      <c r="A2856" s="270"/>
      <c r="B2856" s="271"/>
      <c r="C2856" s="270"/>
      <c r="D2856" s="272"/>
      <c r="F2856" s="273"/>
      <c r="G2856" s="275"/>
      <c r="H2856" s="275"/>
    </row>
    <row r="2857" spans="1:8">
      <c r="A2857" s="270"/>
      <c r="B2857" s="271"/>
      <c r="C2857" s="270"/>
      <c r="D2857" s="272"/>
      <c r="F2857" s="273"/>
      <c r="G2857" s="275"/>
      <c r="H2857" s="275"/>
    </row>
    <row r="2858" spans="1:8">
      <c r="A2858" s="270"/>
      <c r="B2858" s="271"/>
      <c r="C2858" s="270"/>
      <c r="D2858" s="272"/>
      <c r="F2858" s="273"/>
      <c r="G2858" s="275"/>
      <c r="H2858" s="275"/>
    </row>
    <row r="2859" spans="1:8">
      <c r="A2859" s="270"/>
      <c r="B2859" s="271"/>
      <c r="C2859" s="270"/>
      <c r="D2859" s="272"/>
      <c r="F2859" s="273"/>
      <c r="G2859" s="275"/>
      <c r="H2859" s="275"/>
    </row>
    <row r="2860" spans="1:8">
      <c r="A2860" s="270"/>
      <c r="B2860" s="271"/>
      <c r="C2860" s="270"/>
      <c r="D2860" s="272"/>
      <c r="F2860" s="273"/>
      <c r="G2860" s="275"/>
      <c r="H2860" s="275"/>
    </row>
    <row r="2861" spans="1:8">
      <c r="A2861" s="270"/>
      <c r="B2861" s="271"/>
      <c r="C2861" s="270"/>
      <c r="D2861" s="272"/>
      <c r="F2861" s="273"/>
      <c r="G2861" s="275"/>
      <c r="H2861" s="275"/>
    </row>
    <row r="2862" spans="1:8">
      <c r="A2862" s="270"/>
      <c r="B2862" s="271"/>
      <c r="C2862" s="270"/>
      <c r="D2862" s="272"/>
      <c r="F2862" s="273"/>
      <c r="G2862" s="275"/>
      <c r="H2862" s="275"/>
    </row>
    <row r="2863" spans="1:8">
      <c r="A2863" s="270"/>
      <c r="B2863" s="271"/>
      <c r="C2863" s="270"/>
      <c r="D2863" s="272"/>
      <c r="F2863" s="273"/>
      <c r="G2863" s="275"/>
      <c r="H2863" s="275"/>
    </row>
    <row r="2864" spans="1:8">
      <c r="A2864" s="270"/>
      <c r="B2864" s="271"/>
      <c r="C2864" s="270"/>
      <c r="D2864" s="272"/>
      <c r="F2864" s="273"/>
      <c r="G2864" s="275"/>
      <c r="H2864" s="275"/>
    </row>
    <row r="2865" spans="1:8">
      <c r="A2865" s="270"/>
      <c r="B2865" s="271"/>
      <c r="C2865" s="270"/>
      <c r="D2865" s="272"/>
      <c r="F2865" s="273"/>
      <c r="G2865" s="275"/>
      <c r="H2865" s="275"/>
    </row>
    <row r="2866" spans="1:8">
      <c r="A2866" s="270"/>
      <c r="B2866" s="271"/>
      <c r="C2866" s="270"/>
      <c r="D2866" s="272"/>
      <c r="F2866" s="273"/>
      <c r="G2866" s="275"/>
      <c r="H2866" s="275"/>
    </row>
    <row r="2867" spans="1:8">
      <c r="A2867" s="270"/>
      <c r="B2867" s="271"/>
      <c r="C2867" s="270"/>
      <c r="D2867" s="272"/>
      <c r="F2867" s="273"/>
      <c r="G2867" s="275"/>
      <c r="H2867" s="275"/>
    </row>
    <row r="2868" spans="1:8">
      <c r="A2868" s="270"/>
      <c r="B2868" s="271"/>
      <c r="C2868" s="270"/>
      <c r="D2868" s="272"/>
      <c r="F2868" s="273"/>
      <c r="G2868" s="275"/>
      <c r="H2868" s="275"/>
    </row>
    <row r="2869" spans="1:8">
      <c r="A2869" s="270"/>
      <c r="B2869" s="271"/>
      <c r="C2869" s="270"/>
      <c r="D2869" s="272"/>
      <c r="F2869" s="273"/>
      <c r="G2869" s="275"/>
      <c r="H2869" s="275"/>
    </row>
    <row r="2870" spans="1:8">
      <c r="A2870" s="270"/>
      <c r="B2870" s="271"/>
      <c r="C2870" s="270"/>
      <c r="D2870" s="272"/>
      <c r="F2870" s="273"/>
      <c r="G2870" s="275"/>
      <c r="H2870" s="275"/>
    </row>
    <row r="2871" spans="1:8">
      <c r="A2871" s="270"/>
      <c r="B2871" s="271"/>
      <c r="C2871" s="270"/>
      <c r="D2871" s="272"/>
      <c r="F2871" s="273"/>
      <c r="G2871" s="275"/>
      <c r="H2871" s="275"/>
    </row>
    <row r="2872" spans="1:8">
      <c r="A2872" s="270"/>
      <c r="B2872" s="271"/>
      <c r="C2872" s="270"/>
      <c r="D2872" s="272"/>
      <c r="F2872" s="273"/>
      <c r="G2872" s="275"/>
      <c r="H2872" s="275"/>
    </row>
    <row r="2873" spans="1:8">
      <c r="A2873" s="270"/>
      <c r="B2873" s="271"/>
      <c r="C2873" s="270"/>
      <c r="D2873" s="272"/>
      <c r="F2873" s="273"/>
      <c r="G2873" s="275"/>
      <c r="H2873" s="275"/>
    </row>
    <row r="2874" spans="1:8">
      <c r="A2874" s="270"/>
      <c r="B2874" s="271"/>
      <c r="C2874" s="270"/>
      <c r="D2874" s="272"/>
      <c r="F2874" s="273"/>
      <c r="G2874" s="275"/>
      <c r="H2874" s="275"/>
    </row>
    <row r="2875" spans="1:8">
      <c r="A2875" s="270"/>
      <c r="B2875" s="271"/>
      <c r="C2875" s="270"/>
      <c r="D2875" s="272"/>
      <c r="F2875" s="273"/>
      <c r="G2875" s="275"/>
      <c r="H2875" s="275"/>
    </row>
    <row r="2876" spans="1:8">
      <c r="A2876" s="270"/>
      <c r="B2876" s="271"/>
      <c r="C2876" s="270"/>
      <c r="D2876" s="272"/>
      <c r="F2876" s="273"/>
      <c r="G2876" s="275"/>
      <c r="H2876" s="275"/>
    </row>
    <row r="2877" spans="1:8">
      <c r="A2877" s="270"/>
      <c r="B2877" s="271"/>
      <c r="C2877" s="270"/>
      <c r="D2877" s="272"/>
      <c r="F2877" s="273"/>
      <c r="G2877" s="275"/>
      <c r="H2877" s="275"/>
    </row>
    <row r="2878" spans="1:8">
      <c r="A2878" s="270"/>
      <c r="B2878" s="271"/>
      <c r="C2878" s="270"/>
      <c r="D2878" s="272"/>
      <c r="F2878" s="273"/>
      <c r="G2878" s="275"/>
      <c r="H2878" s="275"/>
    </row>
    <row r="2879" spans="1:8">
      <c r="A2879" s="270"/>
      <c r="B2879" s="271"/>
      <c r="C2879" s="270"/>
      <c r="D2879" s="272"/>
      <c r="F2879" s="273"/>
      <c r="G2879" s="275"/>
      <c r="H2879" s="275"/>
    </row>
    <row r="2880" spans="1:8">
      <c r="A2880" s="270"/>
      <c r="B2880" s="271"/>
      <c r="C2880" s="270"/>
      <c r="D2880" s="272"/>
      <c r="F2880" s="273"/>
      <c r="G2880" s="275"/>
      <c r="H2880" s="275"/>
    </row>
    <row r="2881" spans="1:8">
      <c r="A2881" s="270"/>
      <c r="B2881" s="271"/>
      <c r="C2881" s="270"/>
      <c r="D2881" s="272"/>
      <c r="F2881" s="273"/>
      <c r="G2881" s="275"/>
      <c r="H2881" s="275"/>
    </row>
    <row r="2882" spans="1:8">
      <c r="A2882" s="270"/>
      <c r="B2882" s="271"/>
      <c r="C2882" s="270"/>
      <c r="D2882" s="272"/>
      <c r="F2882" s="273"/>
      <c r="G2882" s="275"/>
      <c r="H2882" s="275"/>
    </row>
    <row r="2883" spans="1:8">
      <c r="A2883" s="270"/>
      <c r="B2883" s="271"/>
      <c r="C2883" s="270"/>
      <c r="D2883" s="272"/>
      <c r="F2883" s="273"/>
      <c r="G2883" s="275"/>
      <c r="H2883" s="275"/>
    </row>
    <row r="2884" spans="1:8">
      <c r="A2884" s="270"/>
      <c r="B2884" s="271"/>
      <c r="C2884" s="270"/>
      <c r="D2884" s="272"/>
      <c r="F2884" s="273"/>
      <c r="G2884" s="275"/>
      <c r="H2884" s="275"/>
    </row>
    <row r="2885" spans="1:8">
      <c r="A2885" s="270"/>
      <c r="B2885" s="271"/>
      <c r="C2885" s="270"/>
      <c r="D2885" s="272"/>
      <c r="F2885" s="273"/>
      <c r="G2885" s="275"/>
      <c r="H2885" s="275"/>
    </row>
    <row r="2886" spans="1:8">
      <c r="A2886" s="270"/>
      <c r="B2886" s="271"/>
      <c r="C2886" s="270"/>
      <c r="D2886" s="272"/>
      <c r="F2886" s="273"/>
      <c r="G2886" s="275"/>
      <c r="H2886" s="275"/>
    </row>
    <row r="2887" spans="1:8">
      <c r="A2887" s="270"/>
      <c r="B2887" s="271"/>
      <c r="C2887" s="270"/>
      <c r="D2887" s="272"/>
      <c r="F2887" s="273"/>
      <c r="G2887" s="275"/>
      <c r="H2887" s="275"/>
    </row>
    <row r="2888" spans="1:8">
      <c r="A2888" s="270"/>
      <c r="B2888" s="271"/>
      <c r="C2888" s="270"/>
      <c r="D2888" s="272"/>
      <c r="F2888" s="273"/>
      <c r="G2888" s="275"/>
      <c r="H2888" s="275"/>
    </row>
    <row r="2889" spans="1:8">
      <c r="A2889" s="270"/>
      <c r="B2889" s="271"/>
      <c r="C2889" s="270"/>
      <c r="D2889" s="272"/>
      <c r="F2889" s="273"/>
      <c r="G2889" s="275"/>
      <c r="H2889" s="275"/>
    </row>
    <row r="2890" spans="1:8">
      <c r="A2890" s="270"/>
      <c r="B2890" s="271"/>
      <c r="C2890" s="270"/>
      <c r="D2890" s="272"/>
      <c r="F2890" s="273"/>
      <c r="G2890" s="275"/>
      <c r="H2890" s="275"/>
    </row>
    <row r="2891" spans="1:8">
      <c r="A2891" s="270"/>
      <c r="B2891" s="271"/>
      <c r="C2891" s="270"/>
      <c r="D2891" s="272"/>
      <c r="F2891" s="273"/>
      <c r="G2891" s="275"/>
      <c r="H2891" s="275"/>
    </row>
    <row r="2892" spans="1:8">
      <c r="A2892" s="270"/>
      <c r="B2892" s="271"/>
      <c r="C2892" s="270"/>
      <c r="D2892" s="272"/>
      <c r="F2892" s="273"/>
      <c r="G2892" s="275"/>
      <c r="H2892" s="275"/>
    </row>
    <row r="2893" spans="1:8">
      <c r="A2893" s="270"/>
      <c r="B2893" s="271"/>
      <c r="C2893" s="270"/>
      <c r="D2893" s="272"/>
      <c r="F2893" s="273"/>
      <c r="G2893" s="275"/>
      <c r="H2893" s="275"/>
    </row>
    <row r="2894" spans="1:8">
      <c r="A2894" s="270"/>
      <c r="B2894" s="271"/>
      <c r="C2894" s="270"/>
      <c r="D2894" s="272"/>
      <c r="F2894" s="273"/>
      <c r="G2894" s="275"/>
      <c r="H2894" s="275"/>
    </row>
    <row r="2895" spans="1:8">
      <c r="A2895" s="270"/>
      <c r="B2895" s="271"/>
      <c r="C2895" s="270"/>
      <c r="D2895" s="272"/>
      <c r="F2895" s="273"/>
      <c r="G2895" s="275"/>
      <c r="H2895" s="275"/>
    </row>
    <row r="2896" spans="1:8">
      <c r="A2896" s="270"/>
      <c r="B2896" s="271"/>
      <c r="C2896" s="270"/>
      <c r="D2896" s="272"/>
      <c r="F2896" s="273"/>
      <c r="G2896" s="275"/>
      <c r="H2896" s="275"/>
    </row>
    <row r="2897" spans="1:8">
      <c r="A2897" s="270"/>
      <c r="B2897" s="271"/>
      <c r="C2897" s="270"/>
      <c r="D2897" s="272"/>
      <c r="F2897" s="273"/>
      <c r="G2897" s="275"/>
      <c r="H2897" s="275"/>
    </row>
    <row r="2898" spans="1:8">
      <c r="A2898" s="270"/>
      <c r="B2898" s="271"/>
      <c r="C2898" s="270"/>
      <c r="D2898" s="272"/>
      <c r="F2898" s="273"/>
      <c r="G2898" s="275"/>
      <c r="H2898" s="275"/>
    </row>
    <row r="2899" spans="1:8">
      <c r="A2899" s="270"/>
      <c r="B2899" s="271"/>
      <c r="C2899" s="270"/>
      <c r="D2899" s="272"/>
      <c r="F2899" s="273"/>
      <c r="G2899" s="275"/>
      <c r="H2899" s="275"/>
    </row>
    <row r="2900" spans="1:8">
      <c r="A2900" s="270"/>
      <c r="B2900" s="271"/>
      <c r="C2900" s="270"/>
      <c r="D2900" s="272"/>
      <c r="F2900" s="273"/>
      <c r="G2900" s="275"/>
      <c r="H2900" s="275"/>
    </row>
    <row r="2901" spans="1:8">
      <c r="A2901" s="270"/>
      <c r="B2901" s="271"/>
      <c r="C2901" s="270"/>
      <c r="D2901" s="272"/>
      <c r="F2901" s="273"/>
      <c r="G2901" s="275"/>
      <c r="H2901" s="275"/>
    </row>
    <row r="2902" spans="1:8">
      <c r="A2902" s="270"/>
      <c r="B2902" s="271"/>
      <c r="C2902" s="270"/>
      <c r="D2902" s="272"/>
      <c r="F2902" s="273"/>
      <c r="G2902" s="275"/>
      <c r="H2902" s="275"/>
    </row>
    <row r="2903" spans="1:8">
      <c r="A2903" s="270"/>
      <c r="B2903" s="271"/>
      <c r="C2903" s="270"/>
      <c r="D2903" s="272"/>
      <c r="F2903" s="273"/>
      <c r="G2903" s="275"/>
      <c r="H2903" s="275"/>
    </row>
    <row r="2904" spans="1:8">
      <c r="A2904" s="270"/>
      <c r="B2904" s="271"/>
      <c r="C2904" s="270"/>
      <c r="D2904" s="272"/>
      <c r="F2904" s="273"/>
      <c r="G2904" s="275"/>
      <c r="H2904" s="275"/>
    </row>
    <row r="2905" spans="1:8">
      <c r="A2905" s="270"/>
      <c r="B2905" s="271"/>
      <c r="C2905" s="270"/>
      <c r="D2905" s="272"/>
      <c r="F2905" s="273"/>
      <c r="G2905" s="275"/>
      <c r="H2905" s="275"/>
    </row>
    <row r="2906" spans="1:8">
      <c r="A2906" s="270"/>
      <c r="B2906" s="271"/>
      <c r="C2906" s="270"/>
      <c r="D2906" s="272"/>
      <c r="F2906" s="273"/>
      <c r="G2906" s="275"/>
      <c r="H2906" s="275"/>
    </row>
    <row r="2907" spans="1:8">
      <c r="A2907" s="270"/>
      <c r="B2907" s="271"/>
      <c r="C2907" s="270"/>
      <c r="D2907" s="272"/>
      <c r="F2907" s="273"/>
      <c r="G2907" s="275"/>
      <c r="H2907" s="275"/>
    </row>
    <row r="2908" spans="1:8">
      <c r="A2908" s="270"/>
      <c r="B2908" s="271"/>
      <c r="C2908" s="270"/>
      <c r="D2908" s="272"/>
      <c r="F2908" s="273"/>
      <c r="G2908" s="275"/>
      <c r="H2908" s="275"/>
    </row>
    <row r="2909" spans="1:8">
      <c r="A2909" s="270"/>
      <c r="B2909" s="271"/>
      <c r="C2909" s="270"/>
      <c r="D2909" s="272"/>
      <c r="F2909" s="273"/>
      <c r="G2909" s="275"/>
      <c r="H2909" s="275"/>
    </row>
    <row r="2910" spans="1:8">
      <c r="A2910" s="270"/>
      <c r="B2910" s="271"/>
      <c r="C2910" s="270"/>
      <c r="D2910" s="272"/>
      <c r="F2910" s="273"/>
      <c r="G2910" s="275"/>
      <c r="H2910" s="275"/>
    </row>
    <row r="2911" spans="1:8">
      <c r="A2911" s="270"/>
      <c r="B2911" s="271"/>
      <c r="C2911" s="270"/>
      <c r="D2911" s="272"/>
      <c r="F2911" s="273"/>
      <c r="G2911" s="275"/>
      <c r="H2911" s="275"/>
    </row>
    <row r="2912" spans="1:8">
      <c r="A2912" s="270"/>
      <c r="B2912" s="271"/>
      <c r="C2912" s="270"/>
      <c r="D2912" s="272"/>
      <c r="F2912" s="273"/>
      <c r="G2912" s="275"/>
      <c r="H2912" s="275"/>
    </row>
    <row r="2913" spans="1:8">
      <c r="A2913" s="270"/>
      <c r="B2913" s="271"/>
      <c r="C2913" s="270"/>
      <c r="D2913" s="272"/>
      <c r="F2913" s="273"/>
      <c r="G2913" s="275"/>
      <c r="H2913" s="275"/>
    </row>
    <row r="2914" spans="1:8">
      <c r="A2914" s="270"/>
      <c r="B2914" s="271"/>
      <c r="C2914" s="270"/>
      <c r="D2914" s="272"/>
      <c r="F2914" s="273"/>
      <c r="G2914" s="275"/>
      <c r="H2914" s="275"/>
    </row>
    <row r="2915" spans="1:8">
      <c r="A2915" s="270"/>
      <c r="B2915" s="271"/>
      <c r="C2915" s="270"/>
      <c r="D2915" s="272"/>
      <c r="F2915" s="273"/>
      <c r="G2915" s="275"/>
      <c r="H2915" s="275"/>
    </row>
    <row r="2916" spans="1:8">
      <c r="A2916" s="270"/>
      <c r="B2916" s="271"/>
      <c r="C2916" s="270"/>
      <c r="D2916" s="272"/>
      <c r="F2916" s="273"/>
      <c r="G2916" s="275"/>
      <c r="H2916" s="275"/>
    </row>
    <row r="2917" spans="1:8">
      <c r="A2917" s="270"/>
      <c r="B2917" s="271"/>
      <c r="C2917" s="270"/>
      <c r="D2917" s="272"/>
      <c r="F2917" s="273"/>
      <c r="G2917" s="275"/>
      <c r="H2917" s="275"/>
    </row>
    <row r="2918" spans="1:8">
      <c r="A2918" s="270"/>
      <c r="B2918" s="271"/>
      <c r="C2918" s="270"/>
      <c r="D2918" s="272"/>
      <c r="F2918" s="273"/>
      <c r="G2918" s="275"/>
      <c r="H2918" s="275"/>
    </row>
    <row r="2919" spans="1:8">
      <c r="A2919" s="270"/>
      <c r="B2919" s="271"/>
      <c r="C2919" s="270"/>
      <c r="D2919" s="272"/>
      <c r="F2919" s="273"/>
      <c r="G2919" s="275"/>
      <c r="H2919" s="275"/>
    </row>
    <row r="2920" spans="1:8">
      <c r="A2920" s="270"/>
      <c r="B2920" s="271"/>
      <c r="C2920" s="270"/>
      <c r="D2920" s="272"/>
      <c r="F2920" s="273"/>
      <c r="G2920" s="275"/>
      <c r="H2920" s="275"/>
    </row>
    <row r="2921" spans="1:8">
      <c r="A2921" s="270"/>
      <c r="B2921" s="271"/>
      <c r="C2921" s="270"/>
      <c r="D2921" s="272"/>
      <c r="F2921" s="273"/>
      <c r="G2921" s="275"/>
      <c r="H2921" s="275"/>
    </row>
    <row r="2922" spans="1:8">
      <c r="A2922" s="270"/>
      <c r="B2922" s="271"/>
      <c r="C2922" s="270"/>
      <c r="D2922" s="272"/>
      <c r="F2922" s="273"/>
      <c r="G2922" s="275"/>
      <c r="H2922" s="275"/>
    </row>
    <row r="2923" spans="1:8">
      <c r="A2923" s="270"/>
      <c r="B2923" s="271"/>
      <c r="C2923" s="270"/>
      <c r="D2923" s="272"/>
      <c r="F2923" s="273"/>
      <c r="G2923" s="275"/>
      <c r="H2923" s="275"/>
    </row>
    <row r="2924" spans="1:8">
      <c r="A2924" s="270"/>
      <c r="B2924" s="271"/>
      <c r="C2924" s="270"/>
      <c r="D2924" s="272"/>
      <c r="F2924" s="273"/>
      <c r="G2924" s="275"/>
      <c r="H2924" s="275"/>
    </row>
    <row r="2925" spans="1:8">
      <c r="A2925" s="270"/>
      <c r="B2925" s="271"/>
      <c r="C2925" s="270"/>
      <c r="D2925" s="272"/>
      <c r="F2925" s="273"/>
      <c r="G2925" s="275"/>
      <c r="H2925" s="275"/>
    </row>
    <row r="2926" spans="1:8">
      <c r="A2926" s="270"/>
      <c r="B2926" s="271"/>
      <c r="C2926" s="270"/>
      <c r="D2926" s="272"/>
      <c r="F2926" s="273"/>
      <c r="G2926" s="275"/>
      <c r="H2926" s="275"/>
    </row>
    <row r="2927" spans="1:8">
      <c r="A2927" s="270"/>
      <c r="B2927" s="271"/>
      <c r="C2927" s="270"/>
      <c r="D2927" s="272"/>
      <c r="F2927" s="273"/>
      <c r="G2927" s="275"/>
      <c r="H2927" s="275"/>
    </row>
    <row r="2928" spans="1:8">
      <c r="A2928" s="270"/>
      <c r="B2928" s="271"/>
      <c r="C2928" s="270"/>
      <c r="D2928" s="272"/>
      <c r="F2928" s="273"/>
      <c r="G2928" s="275"/>
      <c r="H2928" s="275"/>
    </row>
    <row r="2929" spans="1:8">
      <c r="A2929" s="270"/>
      <c r="B2929" s="271"/>
      <c r="C2929" s="270"/>
      <c r="D2929" s="272"/>
      <c r="F2929" s="273"/>
      <c r="G2929" s="275"/>
      <c r="H2929" s="275"/>
    </row>
    <row r="2930" spans="1:8">
      <c r="A2930" s="270"/>
      <c r="B2930" s="271"/>
      <c r="C2930" s="270"/>
      <c r="D2930" s="272"/>
      <c r="F2930" s="273"/>
      <c r="G2930" s="275"/>
      <c r="H2930" s="275"/>
    </row>
    <row r="2931" spans="1:8">
      <c r="A2931" s="270"/>
      <c r="B2931" s="271"/>
      <c r="C2931" s="270"/>
      <c r="D2931" s="272"/>
      <c r="F2931" s="273"/>
      <c r="G2931" s="275"/>
      <c r="H2931" s="275"/>
    </row>
    <row r="2932" spans="1:8">
      <c r="A2932" s="270"/>
      <c r="B2932" s="271"/>
      <c r="C2932" s="270"/>
      <c r="D2932" s="272"/>
      <c r="F2932" s="273"/>
      <c r="G2932" s="275"/>
      <c r="H2932" s="275"/>
    </row>
    <row r="2933" spans="1:8">
      <c r="A2933" s="270"/>
      <c r="B2933" s="271"/>
      <c r="C2933" s="270"/>
      <c r="D2933" s="272"/>
      <c r="F2933" s="273"/>
      <c r="G2933" s="275"/>
      <c r="H2933" s="275"/>
    </row>
    <row r="2934" spans="1:8">
      <c r="A2934" s="270"/>
      <c r="B2934" s="271"/>
      <c r="C2934" s="270"/>
      <c r="D2934" s="272"/>
      <c r="F2934" s="273"/>
      <c r="G2934" s="275"/>
      <c r="H2934" s="275"/>
    </row>
    <row r="2935" spans="1:8">
      <c r="A2935" s="270"/>
      <c r="B2935" s="271"/>
      <c r="C2935" s="270"/>
      <c r="D2935" s="272"/>
      <c r="F2935" s="273"/>
      <c r="G2935" s="275"/>
      <c r="H2935" s="275"/>
    </row>
    <row r="2936" spans="1:8">
      <c r="A2936" s="270"/>
      <c r="B2936" s="271"/>
      <c r="C2936" s="270"/>
      <c r="D2936" s="272"/>
      <c r="F2936" s="273"/>
      <c r="G2936" s="275"/>
      <c r="H2936" s="275"/>
    </row>
    <row r="2937" spans="1:8">
      <c r="A2937" s="270"/>
      <c r="B2937" s="271"/>
      <c r="C2937" s="270"/>
      <c r="D2937" s="272"/>
      <c r="F2937" s="273"/>
      <c r="G2937" s="275"/>
      <c r="H2937" s="275"/>
    </row>
    <row r="2938" spans="1:8">
      <c r="A2938" s="270"/>
      <c r="B2938" s="271"/>
      <c r="C2938" s="270"/>
      <c r="D2938" s="272"/>
      <c r="F2938" s="273"/>
      <c r="G2938" s="275"/>
      <c r="H2938" s="275"/>
    </row>
    <row r="2939" spans="1:8">
      <c r="A2939" s="270"/>
      <c r="B2939" s="271"/>
      <c r="C2939" s="270"/>
      <c r="D2939" s="272"/>
      <c r="F2939" s="273"/>
      <c r="G2939" s="275"/>
      <c r="H2939" s="275"/>
    </row>
    <row r="2940" spans="1:8">
      <c r="A2940" s="270"/>
      <c r="B2940" s="271"/>
      <c r="C2940" s="270"/>
      <c r="D2940" s="272"/>
      <c r="F2940" s="273"/>
      <c r="G2940" s="275"/>
      <c r="H2940" s="275"/>
    </row>
    <row r="2941" spans="1:8">
      <c r="A2941" s="270"/>
      <c r="B2941" s="271"/>
      <c r="C2941" s="270"/>
      <c r="D2941" s="272"/>
      <c r="F2941" s="273"/>
      <c r="G2941" s="275"/>
      <c r="H2941" s="275"/>
    </row>
    <row r="2942" spans="1:8">
      <c r="A2942" s="270"/>
      <c r="B2942" s="271"/>
      <c r="C2942" s="270"/>
      <c r="D2942" s="272"/>
      <c r="F2942" s="273"/>
      <c r="G2942" s="275"/>
      <c r="H2942" s="275"/>
    </row>
    <row r="2943" spans="1:8">
      <c r="A2943" s="270"/>
      <c r="B2943" s="271"/>
      <c r="C2943" s="270"/>
      <c r="D2943" s="272"/>
      <c r="F2943" s="273"/>
      <c r="G2943" s="275"/>
      <c r="H2943" s="275"/>
    </row>
    <row r="2944" spans="1:8">
      <c r="A2944" s="270"/>
      <c r="B2944" s="271"/>
      <c r="C2944" s="270"/>
      <c r="D2944" s="272"/>
      <c r="F2944" s="273"/>
      <c r="G2944" s="275"/>
      <c r="H2944" s="275"/>
    </row>
    <row r="2945" spans="1:8">
      <c r="A2945" s="270"/>
      <c r="B2945" s="271"/>
      <c r="C2945" s="270"/>
      <c r="D2945" s="272"/>
      <c r="F2945" s="273"/>
      <c r="G2945" s="275"/>
      <c r="H2945" s="275"/>
    </row>
    <row r="2946" spans="1:8">
      <c r="A2946" s="270"/>
      <c r="B2946" s="271"/>
      <c r="C2946" s="270"/>
      <c r="D2946" s="272"/>
      <c r="F2946" s="273"/>
      <c r="G2946" s="275"/>
      <c r="H2946" s="275"/>
    </row>
    <row r="2947" spans="1:8">
      <c r="A2947" s="270"/>
      <c r="B2947" s="271"/>
      <c r="C2947" s="270"/>
      <c r="D2947" s="272"/>
      <c r="F2947" s="273"/>
      <c r="G2947" s="275"/>
      <c r="H2947" s="275"/>
    </row>
    <row r="2948" spans="1:8">
      <c r="A2948" s="270"/>
      <c r="B2948" s="271"/>
      <c r="C2948" s="270"/>
      <c r="D2948" s="272"/>
      <c r="F2948" s="273"/>
      <c r="G2948" s="275"/>
      <c r="H2948" s="275"/>
    </row>
    <row r="2949" spans="1:8">
      <c r="A2949" s="270"/>
      <c r="B2949" s="271"/>
      <c r="C2949" s="270"/>
      <c r="D2949" s="272"/>
      <c r="F2949" s="273"/>
      <c r="G2949" s="275"/>
      <c r="H2949" s="275"/>
    </row>
    <row r="2950" spans="1:8">
      <c r="A2950" s="270"/>
      <c r="B2950" s="271"/>
      <c r="C2950" s="270"/>
      <c r="D2950" s="272"/>
      <c r="F2950" s="273"/>
      <c r="G2950" s="275"/>
      <c r="H2950" s="275"/>
    </row>
    <row r="2951" spans="1:8">
      <c r="A2951" s="270"/>
      <c r="B2951" s="271"/>
      <c r="C2951" s="270"/>
      <c r="D2951" s="272"/>
      <c r="F2951" s="273"/>
      <c r="G2951" s="275"/>
      <c r="H2951" s="275"/>
    </row>
    <row r="2952" spans="1:8">
      <c r="A2952" s="270"/>
      <c r="B2952" s="271"/>
      <c r="C2952" s="270"/>
      <c r="D2952" s="272"/>
      <c r="F2952" s="273"/>
      <c r="G2952" s="275"/>
      <c r="H2952" s="275"/>
    </row>
    <row r="2953" spans="1:8">
      <c r="A2953" s="270"/>
      <c r="B2953" s="271"/>
      <c r="C2953" s="270"/>
      <c r="D2953" s="272"/>
      <c r="F2953" s="273"/>
      <c r="G2953" s="275"/>
      <c r="H2953" s="275"/>
    </row>
    <row r="2954" spans="1:8">
      <c r="A2954" s="270"/>
      <c r="B2954" s="271"/>
      <c r="C2954" s="270"/>
      <c r="D2954" s="272"/>
      <c r="F2954" s="273"/>
      <c r="G2954" s="275"/>
      <c r="H2954" s="275"/>
    </row>
    <row r="2955" spans="1:8">
      <c r="A2955" s="270"/>
      <c r="B2955" s="271"/>
      <c r="C2955" s="270"/>
      <c r="D2955" s="272"/>
      <c r="F2955" s="273"/>
      <c r="G2955" s="275"/>
      <c r="H2955" s="275"/>
    </row>
    <row r="2956" spans="1:8">
      <c r="A2956" s="270"/>
      <c r="B2956" s="271"/>
      <c r="C2956" s="270"/>
      <c r="D2956" s="272"/>
      <c r="F2956" s="273"/>
      <c r="G2956" s="275"/>
      <c r="H2956" s="275"/>
    </row>
    <row r="2957" spans="1:8">
      <c r="A2957" s="270"/>
      <c r="B2957" s="271"/>
      <c r="C2957" s="270"/>
      <c r="D2957" s="272"/>
      <c r="F2957" s="273"/>
      <c r="G2957" s="275"/>
      <c r="H2957" s="275"/>
    </row>
    <row r="2958" spans="1:8">
      <c r="A2958" s="270"/>
      <c r="B2958" s="271"/>
      <c r="C2958" s="270"/>
      <c r="D2958" s="272"/>
      <c r="F2958" s="273"/>
      <c r="G2958" s="275"/>
      <c r="H2958" s="275"/>
    </row>
    <row r="2959" spans="1:8">
      <c r="A2959" s="270"/>
      <c r="B2959" s="271"/>
      <c r="C2959" s="270"/>
      <c r="D2959" s="272"/>
      <c r="F2959" s="273"/>
      <c r="G2959" s="275"/>
      <c r="H2959" s="275"/>
    </row>
    <row r="2960" spans="1:8">
      <c r="A2960" s="270"/>
      <c r="B2960" s="271"/>
      <c r="C2960" s="270"/>
      <c r="D2960" s="272"/>
      <c r="F2960" s="273"/>
      <c r="G2960" s="275"/>
      <c r="H2960" s="275"/>
    </row>
    <row r="2961" spans="1:8">
      <c r="A2961" s="270"/>
      <c r="B2961" s="271"/>
      <c r="C2961" s="270"/>
      <c r="D2961" s="272"/>
      <c r="F2961" s="273"/>
      <c r="G2961" s="275"/>
      <c r="H2961" s="275"/>
    </row>
    <row r="2962" spans="1:8">
      <c r="A2962" s="270"/>
      <c r="B2962" s="271"/>
      <c r="C2962" s="270"/>
      <c r="D2962" s="272"/>
      <c r="F2962" s="273"/>
      <c r="G2962" s="275"/>
      <c r="H2962" s="275"/>
    </row>
    <row r="2963" spans="1:8">
      <c r="A2963" s="270"/>
      <c r="B2963" s="271"/>
      <c r="C2963" s="270"/>
      <c r="D2963" s="272"/>
      <c r="F2963" s="273"/>
      <c r="G2963" s="275"/>
      <c r="H2963" s="275"/>
    </row>
    <row r="2964" spans="1:8">
      <c r="A2964" s="270"/>
      <c r="B2964" s="271"/>
      <c r="C2964" s="270"/>
      <c r="D2964" s="272"/>
      <c r="F2964" s="273"/>
      <c r="G2964" s="275"/>
      <c r="H2964" s="275"/>
    </row>
    <row r="2965" spans="1:8">
      <c r="A2965" s="270"/>
      <c r="B2965" s="271"/>
      <c r="C2965" s="270"/>
      <c r="D2965" s="272"/>
      <c r="F2965" s="273"/>
      <c r="G2965" s="275"/>
      <c r="H2965" s="275"/>
    </row>
    <row r="2966" spans="1:8">
      <c r="A2966" s="270"/>
      <c r="B2966" s="271"/>
      <c r="C2966" s="270"/>
      <c r="D2966" s="272"/>
      <c r="F2966" s="273"/>
      <c r="G2966" s="275"/>
      <c r="H2966" s="275"/>
    </row>
    <row r="2967" spans="1:8">
      <c r="A2967" s="270"/>
      <c r="B2967" s="271"/>
      <c r="C2967" s="270"/>
      <c r="D2967" s="272"/>
      <c r="F2967" s="273"/>
      <c r="G2967" s="275"/>
      <c r="H2967" s="275"/>
    </row>
    <row r="2968" spans="1:8">
      <c r="A2968" s="270"/>
      <c r="B2968" s="271"/>
      <c r="C2968" s="270"/>
      <c r="D2968" s="272"/>
      <c r="F2968" s="273"/>
      <c r="G2968" s="275"/>
      <c r="H2968" s="275"/>
    </row>
    <row r="2969" spans="1:8">
      <c r="A2969" s="270"/>
      <c r="B2969" s="271"/>
      <c r="C2969" s="270"/>
      <c r="D2969" s="272"/>
      <c r="F2969" s="273"/>
      <c r="G2969" s="275"/>
      <c r="H2969" s="275"/>
    </row>
    <row r="2970" spans="1:8">
      <c r="A2970" s="270"/>
      <c r="B2970" s="271"/>
      <c r="C2970" s="270"/>
      <c r="D2970" s="272"/>
      <c r="F2970" s="273"/>
      <c r="G2970" s="275"/>
      <c r="H2970" s="275"/>
    </row>
    <row r="2971" spans="1:8">
      <c r="A2971" s="270"/>
      <c r="B2971" s="271"/>
      <c r="C2971" s="270"/>
      <c r="D2971" s="272"/>
      <c r="F2971" s="273"/>
      <c r="G2971" s="275"/>
      <c r="H2971" s="275"/>
    </row>
    <row r="2972" spans="1:8">
      <c r="A2972" s="270"/>
      <c r="B2972" s="271"/>
      <c r="C2972" s="270"/>
      <c r="D2972" s="272"/>
      <c r="F2972" s="273"/>
      <c r="G2972" s="275"/>
      <c r="H2972" s="275"/>
    </row>
    <row r="2973" spans="1:8">
      <c r="A2973" s="270"/>
      <c r="B2973" s="271"/>
      <c r="C2973" s="270"/>
      <c r="D2973" s="272"/>
      <c r="F2973" s="273"/>
      <c r="G2973" s="275"/>
      <c r="H2973" s="275"/>
    </row>
    <row r="2974" spans="1:8">
      <c r="A2974" s="270"/>
      <c r="B2974" s="271"/>
      <c r="C2974" s="270"/>
      <c r="D2974" s="272"/>
      <c r="F2974" s="273"/>
      <c r="G2974" s="275"/>
      <c r="H2974" s="275"/>
    </row>
    <row r="2975" spans="1:8">
      <c r="A2975" s="270"/>
      <c r="B2975" s="271"/>
      <c r="C2975" s="270"/>
      <c r="D2975" s="272"/>
      <c r="F2975" s="273"/>
      <c r="G2975" s="275"/>
      <c r="H2975" s="275"/>
    </row>
    <row r="2976" spans="1:8">
      <c r="A2976" s="270"/>
      <c r="B2976" s="271"/>
      <c r="C2976" s="270"/>
      <c r="D2976" s="272"/>
      <c r="F2976" s="273"/>
      <c r="G2976" s="275"/>
      <c r="H2976" s="275"/>
    </row>
    <row r="2977" spans="1:8">
      <c r="A2977" s="270"/>
      <c r="B2977" s="271"/>
      <c r="C2977" s="270"/>
      <c r="D2977" s="272"/>
      <c r="F2977" s="273"/>
      <c r="G2977" s="275"/>
      <c r="H2977" s="275"/>
    </row>
    <row r="2978" spans="1:8">
      <c r="A2978" s="270"/>
      <c r="B2978" s="271"/>
      <c r="C2978" s="270"/>
      <c r="D2978" s="272"/>
      <c r="F2978" s="273"/>
      <c r="G2978" s="275"/>
      <c r="H2978" s="275"/>
    </row>
    <row r="2979" spans="1:8">
      <c r="A2979" s="270"/>
      <c r="B2979" s="271"/>
      <c r="C2979" s="270"/>
      <c r="D2979" s="272"/>
      <c r="F2979" s="273"/>
      <c r="G2979" s="275"/>
      <c r="H2979" s="275"/>
    </row>
    <row r="2980" spans="1:8">
      <c r="A2980" s="270"/>
      <c r="B2980" s="271"/>
      <c r="C2980" s="270"/>
      <c r="D2980" s="272"/>
      <c r="F2980" s="273"/>
      <c r="G2980" s="275"/>
      <c r="H2980" s="275"/>
    </row>
    <row r="2981" spans="1:8">
      <c r="A2981" s="270"/>
      <c r="B2981" s="271"/>
      <c r="C2981" s="270"/>
      <c r="D2981" s="272"/>
      <c r="F2981" s="273"/>
      <c r="G2981" s="275"/>
      <c r="H2981" s="275"/>
    </row>
    <row r="2982" spans="1:8">
      <c r="A2982" s="270"/>
      <c r="B2982" s="271"/>
      <c r="C2982" s="270"/>
      <c r="D2982" s="272"/>
      <c r="F2982" s="273"/>
      <c r="G2982" s="275"/>
      <c r="H2982" s="275"/>
    </row>
    <row r="2983" spans="1:8">
      <c r="A2983" s="270"/>
      <c r="B2983" s="271"/>
      <c r="C2983" s="270"/>
      <c r="D2983" s="272"/>
      <c r="F2983" s="273"/>
      <c r="G2983" s="275"/>
      <c r="H2983" s="275"/>
    </row>
    <row r="2984" spans="1:8">
      <c r="A2984" s="270"/>
      <c r="B2984" s="271"/>
      <c r="C2984" s="270"/>
      <c r="D2984" s="272"/>
      <c r="F2984" s="273"/>
      <c r="G2984" s="275"/>
      <c r="H2984" s="275"/>
    </row>
    <row r="2985" spans="1:8">
      <c r="A2985" s="270"/>
      <c r="B2985" s="271"/>
      <c r="C2985" s="270"/>
      <c r="D2985" s="272"/>
      <c r="F2985" s="273"/>
      <c r="G2985" s="275"/>
      <c r="H2985" s="275"/>
    </row>
    <row r="2986" spans="1:8">
      <c r="A2986" s="270"/>
      <c r="B2986" s="271"/>
      <c r="C2986" s="270"/>
      <c r="D2986" s="272"/>
      <c r="F2986" s="273"/>
      <c r="G2986" s="275"/>
      <c r="H2986" s="275"/>
    </row>
    <row r="2987" spans="1:8">
      <c r="A2987" s="270"/>
      <c r="B2987" s="271"/>
      <c r="C2987" s="270"/>
      <c r="D2987" s="272"/>
      <c r="F2987" s="273"/>
      <c r="G2987" s="275"/>
      <c r="H2987" s="275"/>
    </row>
    <row r="2988" spans="1:8">
      <c r="A2988" s="270"/>
      <c r="B2988" s="271"/>
      <c r="C2988" s="270"/>
      <c r="D2988" s="272"/>
      <c r="F2988" s="273"/>
      <c r="G2988" s="275"/>
      <c r="H2988" s="275"/>
    </row>
    <row r="2989" spans="1:8">
      <c r="A2989" s="270"/>
      <c r="B2989" s="271"/>
      <c r="C2989" s="270"/>
      <c r="D2989" s="272"/>
      <c r="F2989" s="273"/>
      <c r="G2989" s="275"/>
      <c r="H2989" s="275"/>
    </row>
    <row r="2990" spans="1:8">
      <c r="A2990" s="270"/>
      <c r="B2990" s="271"/>
      <c r="C2990" s="270"/>
      <c r="D2990" s="272"/>
      <c r="F2990" s="273"/>
      <c r="G2990" s="275"/>
      <c r="H2990" s="275"/>
    </row>
    <row r="2991" spans="1:8">
      <c r="A2991" s="270"/>
      <c r="B2991" s="271"/>
      <c r="C2991" s="270"/>
      <c r="D2991" s="272"/>
      <c r="F2991" s="273"/>
      <c r="G2991" s="275"/>
      <c r="H2991" s="275"/>
    </row>
    <row r="2992" spans="1:8">
      <c r="A2992" s="270"/>
      <c r="B2992" s="271"/>
      <c r="C2992" s="270"/>
      <c r="D2992" s="272"/>
      <c r="F2992" s="273"/>
      <c r="G2992" s="275"/>
      <c r="H2992" s="275"/>
    </row>
    <row r="2993" spans="1:8">
      <c r="A2993" s="270"/>
      <c r="B2993" s="271"/>
      <c r="C2993" s="270"/>
      <c r="D2993" s="272"/>
      <c r="F2993" s="273"/>
      <c r="G2993" s="275"/>
      <c r="H2993" s="275"/>
    </row>
    <row r="2994" spans="1:8">
      <c r="A2994" s="270"/>
      <c r="B2994" s="271"/>
      <c r="C2994" s="270"/>
      <c r="D2994" s="272"/>
      <c r="F2994" s="273"/>
      <c r="G2994" s="275"/>
      <c r="H2994" s="275"/>
    </row>
    <row r="2995" spans="1:8">
      <c r="A2995" s="270"/>
      <c r="B2995" s="271"/>
      <c r="C2995" s="270"/>
      <c r="D2995" s="272"/>
      <c r="F2995" s="273"/>
      <c r="G2995" s="275"/>
      <c r="H2995" s="275"/>
    </row>
    <row r="2996" spans="1:8">
      <c r="A2996" s="270"/>
      <c r="B2996" s="271"/>
      <c r="C2996" s="270"/>
      <c r="D2996" s="272"/>
      <c r="F2996" s="273"/>
      <c r="G2996" s="275"/>
      <c r="H2996" s="275"/>
    </row>
    <row r="2997" spans="1:8">
      <c r="A2997" s="270"/>
      <c r="B2997" s="271"/>
      <c r="C2997" s="270"/>
      <c r="D2997" s="272"/>
      <c r="F2997" s="273"/>
      <c r="G2997" s="275"/>
      <c r="H2997" s="275"/>
    </row>
    <row r="2998" spans="1:8">
      <c r="A2998" s="270"/>
      <c r="B2998" s="271"/>
      <c r="C2998" s="270"/>
      <c r="D2998" s="272"/>
      <c r="F2998" s="273"/>
      <c r="G2998" s="275"/>
      <c r="H2998" s="275"/>
    </row>
    <row r="2999" spans="1:8">
      <c r="A2999" s="270"/>
      <c r="B2999" s="271"/>
      <c r="C2999" s="270"/>
      <c r="D2999" s="272"/>
      <c r="F2999" s="273"/>
      <c r="G2999" s="275"/>
      <c r="H2999" s="275"/>
    </row>
    <row r="3000" spans="1:8">
      <c r="A3000" s="270"/>
      <c r="B3000" s="271"/>
      <c r="C3000" s="270"/>
      <c r="D3000" s="272"/>
      <c r="F3000" s="273"/>
      <c r="G3000" s="275"/>
      <c r="H3000" s="275"/>
    </row>
    <row r="3001" spans="1:8">
      <c r="A3001" s="270"/>
      <c r="B3001" s="271"/>
      <c r="C3001" s="270"/>
      <c r="D3001" s="272"/>
      <c r="F3001" s="273"/>
      <c r="G3001" s="275"/>
      <c r="H3001" s="275"/>
    </row>
    <row r="3002" spans="1:8">
      <c r="A3002" s="270"/>
      <c r="B3002" s="271"/>
      <c r="C3002" s="270"/>
      <c r="D3002" s="272"/>
      <c r="F3002" s="273"/>
      <c r="G3002" s="275"/>
      <c r="H3002" s="275"/>
    </row>
    <row r="3003" spans="1:8">
      <c r="A3003" s="270"/>
      <c r="B3003" s="271"/>
      <c r="C3003" s="270"/>
      <c r="D3003" s="272"/>
      <c r="F3003" s="273"/>
      <c r="G3003" s="275"/>
      <c r="H3003" s="275"/>
    </row>
    <row r="3004" spans="1:8">
      <c r="A3004" s="270"/>
      <c r="B3004" s="271"/>
      <c r="C3004" s="270"/>
      <c r="D3004" s="272"/>
      <c r="F3004" s="273"/>
      <c r="G3004" s="275"/>
      <c r="H3004" s="275"/>
    </row>
    <row r="3005" spans="1:8">
      <c r="A3005" s="270"/>
      <c r="B3005" s="271"/>
      <c r="C3005" s="270"/>
      <c r="D3005" s="272"/>
      <c r="F3005" s="273"/>
      <c r="G3005" s="275"/>
      <c r="H3005" s="275"/>
    </row>
    <row r="3006" spans="1:8">
      <c r="A3006" s="270"/>
      <c r="B3006" s="271"/>
      <c r="C3006" s="270"/>
      <c r="D3006" s="272"/>
      <c r="F3006" s="273"/>
      <c r="G3006" s="275"/>
      <c r="H3006" s="275"/>
    </row>
    <row r="3007" spans="1:8">
      <c r="A3007" s="270"/>
      <c r="B3007" s="271"/>
      <c r="C3007" s="270"/>
      <c r="D3007" s="272"/>
      <c r="F3007" s="273"/>
      <c r="G3007" s="275"/>
      <c r="H3007" s="275"/>
    </row>
    <row r="3008" spans="1:8">
      <c r="A3008" s="270"/>
      <c r="B3008" s="271"/>
      <c r="C3008" s="270"/>
      <c r="D3008" s="272"/>
      <c r="F3008" s="273"/>
      <c r="G3008" s="275"/>
      <c r="H3008" s="275"/>
    </row>
    <row r="3009" spans="1:8">
      <c r="A3009" s="270"/>
      <c r="B3009" s="271"/>
      <c r="C3009" s="270"/>
      <c r="D3009" s="272"/>
      <c r="F3009" s="273"/>
      <c r="G3009" s="275"/>
      <c r="H3009" s="275"/>
    </row>
    <row r="3010" spans="1:8">
      <c r="A3010" s="270"/>
      <c r="B3010" s="271"/>
      <c r="C3010" s="270"/>
      <c r="D3010" s="272"/>
      <c r="F3010" s="273"/>
      <c r="G3010" s="275"/>
      <c r="H3010" s="275"/>
    </row>
    <row r="3011" spans="1:8">
      <c r="A3011" s="270"/>
      <c r="B3011" s="271"/>
      <c r="C3011" s="270"/>
      <c r="D3011" s="272"/>
      <c r="F3011" s="273"/>
      <c r="G3011" s="275"/>
      <c r="H3011" s="275"/>
    </row>
    <row r="3012" spans="1:8">
      <c r="A3012" s="270"/>
      <c r="B3012" s="271"/>
      <c r="C3012" s="270"/>
      <c r="D3012" s="272"/>
      <c r="F3012" s="273"/>
      <c r="G3012" s="275"/>
      <c r="H3012" s="275"/>
    </row>
    <row r="3013" spans="1:8">
      <c r="A3013" s="270"/>
      <c r="B3013" s="271"/>
      <c r="C3013" s="270"/>
      <c r="D3013" s="272"/>
      <c r="F3013" s="273"/>
      <c r="G3013" s="275"/>
      <c r="H3013" s="275"/>
    </row>
    <row r="3014" spans="1:8">
      <c r="A3014" s="270"/>
      <c r="B3014" s="271"/>
      <c r="C3014" s="270"/>
      <c r="D3014" s="272"/>
      <c r="F3014" s="273"/>
      <c r="G3014" s="275"/>
      <c r="H3014" s="275"/>
    </row>
    <row r="3015" spans="1:8">
      <c r="A3015" s="270"/>
      <c r="B3015" s="271"/>
      <c r="C3015" s="270"/>
      <c r="D3015" s="272"/>
      <c r="F3015" s="273"/>
      <c r="G3015" s="275"/>
      <c r="H3015" s="275"/>
    </row>
    <row r="3016" spans="1:8">
      <c r="A3016" s="270"/>
      <c r="B3016" s="271"/>
      <c r="C3016" s="270"/>
      <c r="D3016" s="272"/>
      <c r="F3016" s="273"/>
      <c r="G3016" s="275"/>
      <c r="H3016" s="275"/>
    </row>
    <row r="3017" spans="1:8">
      <c r="A3017" s="270"/>
      <c r="B3017" s="271"/>
      <c r="C3017" s="270"/>
      <c r="D3017" s="272"/>
      <c r="F3017" s="273"/>
      <c r="G3017" s="275"/>
      <c r="H3017" s="275"/>
    </row>
    <row r="3018" spans="1:8">
      <c r="A3018" s="270"/>
      <c r="B3018" s="271"/>
      <c r="C3018" s="270"/>
      <c r="D3018" s="272"/>
      <c r="F3018" s="273"/>
      <c r="G3018" s="275"/>
      <c r="H3018" s="275"/>
    </row>
    <row r="3019" spans="1:8">
      <c r="A3019" s="270"/>
      <c r="B3019" s="271"/>
      <c r="C3019" s="270"/>
      <c r="D3019" s="272"/>
      <c r="F3019" s="273"/>
      <c r="G3019" s="275"/>
      <c r="H3019" s="275"/>
    </row>
    <row r="3020" spans="1:8">
      <c r="A3020" s="270"/>
      <c r="B3020" s="271"/>
      <c r="C3020" s="270"/>
      <c r="D3020" s="272"/>
      <c r="F3020" s="273"/>
      <c r="G3020" s="275"/>
      <c r="H3020" s="275"/>
    </row>
    <row r="3021" spans="1:8">
      <c r="A3021" s="270"/>
      <c r="B3021" s="271"/>
      <c r="C3021" s="270"/>
      <c r="D3021" s="272"/>
      <c r="F3021" s="273"/>
      <c r="G3021" s="275"/>
      <c r="H3021" s="275"/>
    </row>
    <row r="3022" spans="1:8">
      <c r="A3022" s="270"/>
      <c r="B3022" s="271"/>
      <c r="C3022" s="270"/>
      <c r="D3022" s="272"/>
      <c r="F3022" s="273"/>
      <c r="G3022" s="275"/>
      <c r="H3022" s="275"/>
    </row>
    <row r="3023" spans="1:8">
      <c r="A3023" s="270"/>
      <c r="B3023" s="271"/>
      <c r="C3023" s="270"/>
      <c r="D3023" s="272"/>
      <c r="F3023" s="273"/>
      <c r="G3023" s="275"/>
      <c r="H3023" s="275"/>
    </row>
    <row r="3024" spans="1:8">
      <c r="A3024" s="270"/>
      <c r="B3024" s="271"/>
      <c r="C3024" s="270"/>
      <c r="D3024" s="272"/>
      <c r="F3024" s="273"/>
      <c r="G3024" s="275"/>
      <c r="H3024" s="275"/>
    </row>
    <row r="3025" spans="1:8">
      <c r="A3025" s="270"/>
      <c r="B3025" s="271"/>
      <c r="C3025" s="270"/>
      <c r="D3025" s="272"/>
      <c r="F3025" s="273"/>
      <c r="G3025" s="275"/>
      <c r="H3025" s="275"/>
    </row>
    <row r="3026" spans="1:8">
      <c r="A3026" s="270"/>
      <c r="B3026" s="271"/>
      <c r="C3026" s="270"/>
      <c r="D3026" s="272"/>
      <c r="F3026" s="273"/>
      <c r="G3026" s="275"/>
      <c r="H3026" s="275"/>
    </row>
    <row r="3027" spans="1:8">
      <c r="A3027" s="270"/>
      <c r="B3027" s="271"/>
      <c r="C3027" s="270"/>
      <c r="D3027" s="272"/>
      <c r="F3027" s="273"/>
      <c r="G3027" s="275"/>
      <c r="H3027" s="275"/>
    </row>
    <row r="3028" spans="1:8">
      <c r="A3028" s="270"/>
      <c r="B3028" s="271"/>
      <c r="C3028" s="270"/>
      <c r="D3028" s="272"/>
      <c r="F3028" s="273"/>
      <c r="G3028" s="275"/>
      <c r="H3028" s="275"/>
    </row>
    <row r="3029" spans="1:8">
      <c r="A3029" s="270"/>
      <c r="B3029" s="271"/>
      <c r="C3029" s="270"/>
      <c r="D3029" s="272"/>
      <c r="F3029" s="273"/>
      <c r="G3029" s="275"/>
      <c r="H3029" s="275"/>
    </row>
    <row r="3030" spans="1:8">
      <c r="A3030" s="270"/>
      <c r="B3030" s="271"/>
      <c r="C3030" s="270"/>
      <c r="D3030" s="272"/>
      <c r="F3030" s="273"/>
      <c r="G3030" s="275"/>
      <c r="H3030" s="275"/>
    </row>
    <row r="3031" spans="1:8">
      <c r="A3031" s="270"/>
      <c r="B3031" s="271"/>
      <c r="C3031" s="270"/>
      <c r="D3031" s="272"/>
      <c r="F3031" s="273"/>
      <c r="G3031" s="275"/>
      <c r="H3031" s="275"/>
    </row>
    <row r="3032" spans="1:8">
      <c r="A3032" s="270"/>
      <c r="B3032" s="271"/>
      <c r="C3032" s="270"/>
      <c r="D3032" s="272"/>
      <c r="F3032" s="273"/>
      <c r="G3032" s="275"/>
      <c r="H3032" s="275"/>
    </row>
    <row r="3033" spans="1:8">
      <c r="A3033" s="270"/>
      <c r="B3033" s="271"/>
      <c r="C3033" s="270"/>
      <c r="D3033" s="272"/>
      <c r="F3033" s="273"/>
      <c r="G3033" s="275"/>
      <c r="H3033" s="275"/>
    </row>
    <row r="3034" spans="1:8">
      <c r="A3034" s="270"/>
      <c r="B3034" s="271"/>
      <c r="C3034" s="270"/>
      <c r="D3034" s="272"/>
      <c r="F3034" s="273"/>
      <c r="G3034" s="275"/>
      <c r="H3034" s="275"/>
    </row>
    <row r="3035" spans="1:8">
      <c r="A3035" s="270"/>
      <c r="B3035" s="271"/>
      <c r="C3035" s="270"/>
      <c r="D3035" s="272"/>
      <c r="F3035" s="273"/>
      <c r="G3035" s="275"/>
      <c r="H3035" s="275"/>
    </row>
    <row r="3036" spans="1:8">
      <c r="A3036" s="270"/>
      <c r="B3036" s="271"/>
      <c r="C3036" s="270"/>
      <c r="D3036" s="272"/>
      <c r="F3036" s="273"/>
      <c r="G3036" s="275"/>
      <c r="H3036" s="275"/>
    </row>
    <row r="3037" spans="1:8">
      <c r="A3037" s="270"/>
      <c r="B3037" s="271"/>
      <c r="C3037" s="270"/>
      <c r="D3037" s="272"/>
      <c r="F3037" s="273"/>
      <c r="G3037" s="275"/>
      <c r="H3037" s="275"/>
    </row>
    <row r="3038" spans="1:8">
      <c r="A3038" s="270"/>
      <c r="B3038" s="271"/>
      <c r="C3038" s="270"/>
      <c r="D3038" s="272"/>
      <c r="F3038" s="273"/>
      <c r="G3038" s="275"/>
      <c r="H3038" s="275"/>
    </row>
    <row r="3039" spans="1:8">
      <c r="A3039" s="270"/>
      <c r="B3039" s="271"/>
      <c r="C3039" s="270"/>
      <c r="D3039" s="272"/>
      <c r="F3039" s="273"/>
      <c r="G3039" s="275"/>
      <c r="H3039" s="275"/>
    </row>
    <row r="3040" spans="1:8">
      <c r="A3040" s="270"/>
      <c r="B3040" s="271"/>
      <c r="C3040" s="270"/>
      <c r="D3040" s="272"/>
      <c r="F3040" s="273"/>
      <c r="G3040" s="275"/>
      <c r="H3040" s="275"/>
    </row>
    <row r="3041" spans="1:8">
      <c r="A3041" s="270"/>
      <c r="B3041" s="271"/>
      <c r="C3041" s="270"/>
      <c r="D3041" s="272"/>
      <c r="F3041" s="273"/>
      <c r="G3041" s="275"/>
      <c r="H3041" s="275"/>
    </row>
    <row r="3042" spans="1:8">
      <c r="A3042" s="270"/>
      <c r="B3042" s="271"/>
      <c r="C3042" s="270"/>
      <c r="D3042" s="272"/>
      <c r="F3042" s="273"/>
      <c r="G3042" s="275"/>
      <c r="H3042" s="275"/>
    </row>
    <row r="3043" spans="1:8">
      <c r="A3043" s="270"/>
      <c r="B3043" s="271"/>
      <c r="C3043" s="270"/>
      <c r="D3043" s="272"/>
      <c r="F3043" s="273"/>
      <c r="G3043" s="275"/>
      <c r="H3043" s="275"/>
    </row>
    <row r="3044" spans="1:8">
      <c r="A3044" s="270"/>
      <c r="B3044" s="271"/>
      <c r="C3044" s="270"/>
      <c r="D3044" s="272"/>
      <c r="F3044" s="273"/>
      <c r="G3044" s="275"/>
      <c r="H3044" s="275"/>
    </row>
    <row r="3045" spans="1:8">
      <c r="A3045" s="270"/>
      <c r="B3045" s="271"/>
      <c r="C3045" s="270"/>
      <c r="D3045" s="272"/>
      <c r="F3045" s="273"/>
      <c r="G3045" s="275"/>
      <c r="H3045" s="275"/>
    </row>
    <row r="3046" spans="1:8">
      <c r="A3046" s="270"/>
      <c r="B3046" s="271"/>
      <c r="C3046" s="270"/>
      <c r="D3046" s="272"/>
      <c r="F3046" s="273"/>
      <c r="G3046" s="275"/>
      <c r="H3046" s="275"/>
    </row>
    <row r="3047" spans="1:8">
      <c r="A3047" s="270"/>
      <c r="B3047" s="271"/>
      <c r="C3047" s="270"/>
      <c r="D3047" s="272"/>
      <c r="F3047" s="273"/>
      <c r="G3047" s="275"/>
      <c r="H3047" s="275"/>
    </row>
    <row r="3048" spans="1:8">
      <c r="A3048" s="270"/>
      <c r="B3048" s="271"/>
      <c r="C3048" s="270"/>
      <c r="D3048" s="272"/>
      <c r="F3048" s="273"/>
      <c r="G3048" s="275"/>
      <c r="H3048" s="275"/>
    </row>
    <row r="3049" spans="1:8">
      <c r="A3049" s="270"/>
      <c r="B3049" s="271"/>
      <c r="C3049" s="270"/>
      <c r="D3049" s="272"/>
      <c r="F3049" s="273"/>
      <c r="G3049" s="275"/>
      <c r="H3049" s="275"/>
    </row>
    <row r="3050" spans="1:8">
      <c r="A3050" s="270"/>
      <c r="B3050" s="271"/>
      <c r="C3050" s="270"/>
      <c r="D3050" s="272"/>
      <c r="F3050" s="273"/>
      <c r="G3050" s="275"/>
      <c r="H3050" s="275"/>
    </row>
    <row r="3051" spans="1:8">
      <c r="A3051" s="270"/>
      <c r="B3051" s="271"/>
      <c r="C3051" s="270"/>
      <c r="D3051" s="272"/>
      <c r="F3051" s="273"/>
      <c r="G3051" s="275"/>
      <c r="H3051" s="275"/>
    </row>
    <row r="3052" spans="1:8">
      <c r="A3052" s="270"/>
      <c r="B3052" s="271"/>
      <c r="C3052" s="270"/>
      <c r="D3052" s="272"/>
      <c r="F3052" s="273"/>
      <c r="G3052" s="275"/>
      <c r="H3052" s="275"/>
    </row>
    <row r="3053" spans="1:8">
      <c r="A3053" s="270"/>
      <c r="B3053" s="271"/>
      <c r="C3053" s="270"/>
      <c r="D3053" s="272"/>
      <c r="F3053" s="273"/>
      <c r="G3053" s="275"/>
      <c r="H3053" s="275"/>
    </row>
    <row r="3054" spans="1:8">
      <c r="A3054" s="270"/>
      <c r="B3054" s="271"/>
      <c r="C3054" s="270"/>
      <c r="D3054" s="272"/>
      <c r="F3054" s="273"/>
      <c r="G3054" s="275"/>
      <c r="H3054" s="275"/>
    </row>
    <row r="3055" spans="1:8">
      <c r="A3055" s="270"/>
      <c r="B3055" s="271"/>
      <c r="C3055" s="270"/>
      <c r="D3055" s="272"/>
      <c r="F3055" s="273"/>
      <c r="G3055" s="275"/>
      <c r="H3055" s="275"/>
    </row>
    <row r="3056" spans="1:8">
      <c r="A3056" s="270"/>
      <c r="B3056" s="271"/>
      <c r="C3056" s="270"/>
      <c r="D3056" s="272"/>
      <c r="F3056" s="273"/>
      <c r="G3056" s="275"/>
      <c r="H3056" s="275"/>
    </row>
    <row r="3057" spans="1:8">
      <c r="A3057" s="270"/>
      <c r="B3057" s="271"/>
      <c r="C3057" s="270"/>
      <c r="D3057" s="272"/>
      <c r="F3057" s="273"/>
      <c r="G3057" s="275"/>
      <c r="H3057" s="275"/>
    </row>
    <row r="3058" spans="1:8">
      <c r="A3058" s="270"/>
      <c r="B3058" s="271"/>
      <c r="C3058" s="270"/>
      <c r="D3058" s="272"/>
      <c r="F3058" s="273"/>
      <c r="G3058" s="275"/>
      <c r="H3058" s="275"/>
    </row>
    <row r="3059" spans="1:8">
      <c r="A3059" s="270"/>
      <c r="B3059" s="271"/>
      <c r="C3059" s="270"/>
      <c r="D3059" s="272"/>
      <c r="F3059" s="273"/>
      <c r="G3059" s="275"/>
      <c r="H3059" s="275"/>
    </row>
    <row r="3060" spans="1:8">
      <c r="A3060" s="270"/>
      <c r="B3060" s="271"/>
      <c r="C3060" s="270"/>
      <c r="D3060" s="272"/>
      <c r="F3060" s="273"/>
      <c r="G3060" s="275"/>
      <c r="H3060" s="275"/>
    </row>
    <row r="3061" spans="1:8">
      <c r="A3061" s="270"/>
      <c r="B3061" s="271"/>
      <c r="C3061" s="270"/>
      <c r="D3061" s="272"/>
      <c r="F3061" s="273"/>
      <c r="G3061" s="275"/>
      <c r="H3061" s="275"/>
    </row>
    <row r="3062" spans="1:8">
      <c r="A3062" s="270"/>
      <c r="B3062" s="271"/>
      <c r="C3062" s="270"/>
      <c r="D3062" s="272"/>
      <c r="F3062" s="273"/>
      <c r="G3062" s="275"/>
      <c r="H3062" s="275"/>
    </row>
    <row r="3063" spans="1:8">
      <c r="A3063" s="270"/>
      <c r="B3063" s="271"/>
      <c r="C3063" s="270"/>
      <c r="D3063" s="272"/>
      <c r="F3063" s="273"/>
      <c r="G3063" s="275"/>
      <c r="H3063" s="275"/>
    </row>
    <row r="3064" spans="1:8">
      <c r="A3064" s="270"/>
      <c r="B3064" s="271"/>
      <c r="C3064" s="270"/>
      <c r="D3064" s="272"/>
      <c r="F3064" s="273"/>
      <c r="G3064" s="275"/>
      <c r="H3064" s="275"/>
    </row>
    <row r="3065" spans="1:8">
      <c r="A3065" s="270"/>
      <c r="B3065" s="271"/>
      <c r="C3065" s="270"/>
      <c r="D3065" s="272"/>
      <c r="F3065" s="273"/>
      <c r="G3065" s="275"/>
      <c r="H3065" s="275"/>
    </row>
    <row r="3066" spans="1:8">
      <c r="A3066" s="270"/>
      <c r="B3066" s="271"/>
      <c r="C3066" s="270"/>
      <c r="D3066" s="272"/>
      <c r="F3066" s="273"/>
      <c r="G3066" s="275"/>
      <c r="H3066" s="275"/>
    </row>
    <row r="3067" spans="1:8">
      <c r="A3067" s="270"/>
      <c r="B3067" s="271"/>
      <c r="C3067" s="270"/>
      <c r="D3067" s="272"/>
      <c r="F3067" s="273"/>
      <c r="G3067" s="275"/>
      <c r="H3067" s="275"/>
    </row>
    <row r="3068" spans="1:8">
      <c r="A3068" s="270"/>
      <c r="B3068" s="271"/>
      <c r="C3068" s="270"/>
      <c r="D3068" s="272"/>
      <c r="F3068" s="273"/>
      <c r="G3068" s="275"/>
      <c r="H3068" s="275"/>
    </row>
    <row r="3069" spans="1:8">
      <c r="A3069" s="270"/>
      <c r="B3069" s="271"/>
      <c r="C3069" s="270"/>
      <c r="D3069" s="272"/>
      <c r="F3069" s="273"/>
      <c r="G3069" s="275"/>
      <c r="H3069" s="275"/>
    </row>
    <row r="3070" spans="1:8">
      <c r="A3070" s="270"/>
      <c r="B3070" s="271"/>
      <c r="C3070" s="270"/>
      <c r="D3070" s="272"/>
      <c r="F3070" s="273"/>
      <c r="G3070" s="275"/>
      <c r="H3070" s="275"/>
    </row>
    <row r="3071" spans="1:8">
      <c r="A3071" s="270"/>
      <c r="B3071" s="271"/>
      <c r="C3071" s="270"/>
      <c r="D3071" s="272"/>
      <c r="F3071" s="273"/>
      <c r="G3071" s="275"/>
      <c r="H3071" s="275"/>
    </row>
    <row r="3072" spans="1:8">
      <c r="A3072" s="270"/>
      <c r="B3072" s="271"/>
      <c r="C3072" s="270"/>
      <c r="D3072" s="272"/>
      <c r="F3072" s="273"/>
      <c r="G3072" s="275"/>
      <c r="H3072" s="275"/>
    </row>
    <row r="3073" spans="1:8">
      <c r="A3073" s="270"/>
      <c r="B3073" s="271"/>
      <c r="C3073" s="270"/>
      <c r="D3073" s="272"/>
      <c r="F3073" s="273"/>
      <c r="G3073" s="275"/>
      <c r="H3073" s="275"/>
    </row>
    <row r="3074" spans="1:8">
      <c r="A3074" s="270"/>
      <c r="B3074" s="271"/>
      <c r="C3074" s="270"/>
      <c r="D3074" s="272"/>
      <c r="F3074" s="273"/>
      <c r="G3074" s="275"/>
      <c r="H3074" s="275"/>
    </row>
    <row r="3075" spans="1:8">
      <c r="A3075" s="270"/>
      <c r="B3075" s="271"/>
      <c r="C3075" s="270"/>
      <c r="D3075" s="272"/>
      <c r="F3075" s="273"/>
      <c r="G3075" s="275"/>
      <c r="H3075" s="275"/>
    </row>
    <row r="3076" spans="1:8">
      <c r="A3076" s="270"/>
      <c r="B3076" s="271"/>
      <c r="C3076" s="270"/>
      <c r="D3076" s="272"/>
      <c r="F3076" s="273"/>
      <c r="G3076" s="275"/>
      <c r="H3076" s="275"/>
    </row>
    <row r="3077" spans="1:8">
      <c r="A3077" s="270"/>
      <c r="B3077" s="271"/>
      <c r="C3077" s="270"/>
      <c r="D3077" s="272"/>
      <c r="F3077" s="273"/>
      <c r="G3077" s="275"/>
      <c r="H3077" s="275"/>
    </row>
    <row r="3078" spans="1:8">
      <c r="A3078" s="270"/>
      <c r="B3078" s="271"/>
      <c r="C3078" s="270"/>
      <c r="D3078" s="272"/>
      <c r="F3078" s="273"/>
      <c r="G3078" s="275"/>
      <c r="H3078" s="275"/>
    </row>
    <row r="3079" spans="1:8">
      <c r="A3079" s="270"/>
      <c r="B3079" s="271"/>
      <c r="C3079" s="270"/>
      <c r="D3079" s="272"/>
      <c r="F3079" s="273"/>
      <c r="G3079" s="275"/>
      <c r="H3079" s="275"/>
    </row>
    <row r="3080" spans="1:8">
      <c r="A3080" s="270"/>
      <c r="B3080" s="271"/>
      <c r="C3080" s="270"/>
      <c r="D3080" s="272"/>
      <c r="F3080" s="273"/>
      <c r="G3080" s="275"/>
      <c r="H3080" s="275"/>
    </row>
    <row r="3081" spans="1:8">
      <c r="A3081" s="270"/>
      <c r="B3081" s="271"/>
      <c r="C3081" s="270"/>
      <c r="D3081" s="272"/>
      <c r="F3081" s="273"/>
      <c r="G3081" s="275"/>
      <c r="H3081" s="275"/>
    </row>
    <row r="3082" spans="1:8">
      <c r="A3082" s="270"/>
      <c r="B3082" s="271"/>
      <c r="C3082" s="270"/>
      <c r="D3082" s="272"/>
      <c r="F3082" s="273"/>
      <c r="G3082" s="275"/>
      <c r="H3082" s="275"/>
    </row>
    <row r="3083" spans="1:8">
      <c r="A3083" s="270"/>
      <c r="B3083" s="271"/>
      <c r="C3083" s="270"/>
      <c r="D3083" s="272"/>
      <c r="F3083" s="273"/>
      <c r="G3083" s="275"/>
      <c r="H3083" s="275"/>
    </row>
    <row r="3084" spans="1:8">
      <c r="A3084" s="270"/>
      <c r="B3084" s="271"/>
      <c r="C3084" s="270"/>
      <c r="D3084" s="272"/>
      <c r="F3084" s="273"/>
      <c r="G3084" s="275"/>
      <c r="H3084" s="275"/>
    </row>
    <row r="3085" spans="1:8">
      <c r="A3085" s="270"/>
      <c r="B3085" s="271"/>
      <c r="C3085" s="270"/>
      <c r="D3085" s="272"/>
      <c r="F3085" s="273"/>
      <c r="G3085" s="275"/>
      <c r="H3085" s="275"/>
    </row>
    <row r="3086" spans="1:8">
      <c r="A3086" s="270"/>
      <c r="B3086" s="271"/>
      <c r="C3086" s="270"/>
      <c r="D3086" s="272"/>
      <c r="F3086" s="273"/>
      <c r="G3086" s="275"/>
      <c r="H3086" s="275"/>
    </row>
    <row r="3087" spans="1:8">
      <c r="A3087" s="270"/>
      <c r="B3087" s="271"/>
      <c r="C3087" s="270"/>
      <c r="D3087" s="272"/>
      <c r="F3087" s="273"/>
      <c r="G3087" s="275"/>
      <c r="H3087" s="275"/>
    </row>
    <row r="3088" spans="1:8">
      <c r="A3088" s="270"/>
      <c r="B3088" s="271"/>
      <c r="C3088" s="270"/>
      <c r="D3088" s="272"/>
      <c r="F3088" s="273"/>
      <c r="G3088" s="275"/>
      <c r="H3088" s="275"/>
    </row>
    <row r="3089" spans="1:8">
      <c r="A3089" s="270"/>
      <c r="B3089" s="271"/>
      <c r="C3089" s="270"/>
      <c r="D3089" s="272"/>
      <c r="F3089" s="273"/>
      <c r="G3089" s="275"/>
      <c r="H3089" s="275"/>
    </row>
    <row r="3090" spans="1:8">
      <c r="A3090" s="270"/>
      <c r="B3090" s="271"/>
      <c r="C3090" s="270"/>
      <c r="D3090" s="272"/>
      <c r="F3090" s="273"/>
      <c r="G3090" s="275"/>
      <c r="H3090" s="275"/>
    </row>
    <row r="3091" spans="1:8">
      <c r="A3091" s="270"/>
      <c r="B3091" s="271"/>
      <c r="C3091" s="270"/>
      <c r="D3091" s="272"/>
      <c r="F3091" s="273"/>
      <c r="G3091" s="275"/>
      <c r="H3091" s="275"/>
    </row>
    <row r="3092" spans="1:8">
      <c r="A3092" s="270"/>
      <c r="B3092" s="271"/>
      <c r="C3092" s="270"/>
      <c r="D3092" s="272"/>
      <c r="F3092" s="273"/>
      <c r="G3092" s="275"/>
      <c r="H3092" s="275"/>
    </row>
    <row r="3093" spans="1:8">
      <c r="A3093" s="270"/>
      <c r="B3093" s="271"/>
      <c r="C3093" s="270"/>
      <c r="D3093" s="272"/>
      <c r="F3093" s="273"/>
      <c r="G3093" s="275"/>
      <c r="H3093" s="275"/>
    </row>
    <row r="3094" spans="1:8">
      <c r="A3094" s="270"/>
      <c r="B3094" s="271"/>
      <c r="C3094" s="270"/>
      <c r="D3094" s="272"/>
      <c r="F3094" s="273"/>
      <c r="G3094" s="275"/>
      <c r="H3094" s="275"/>
    </row>
    <row r="3095" spans="1:8">
      <c r="A3095" s="270"/>
      <c r="B3095" s="271"/>
      <c r="C3095" s="270"/>
      <c r="D3095" s="272"/>
      <c r="F3095" s="273"/>
      <c r="G3095" s="275"/>
      <c r="H3095" s="275"/>
    </row>
    <row r="3096" spans="1:8">
      <c r="A3096" s="270"/>
      <c r="B3096" s="271"/>
      <c r="C3096" s="270"/>
      <c r="D3096" s="272"/>
      <c r="F3096" s="273"/>
      <c r="G3096" s="275"/>
      <c r="H3096" s="275"/>
    </row>
    <row r="3097" spans="1:8">
      <c r="A3097" s="270"/>
      <c r="B3097" s="271"/>
      <c r="C3097" s="270"/>
      <c r="D3097" s="272"/>
      <c r="F3097" s="273"/>
      <c r="G3097" s="275"/>
      <c r="H3097" s="275"/>
    </row>
    <row r="3098" spans="1:8">
      <c r="A3098" s="270"/>
      <c r="B3098" s="271"/>
      <c r="C3098" s="270"/>
      <c r="D3098" s="272"/>
      <c r="F3098" s="273"/>
      <c r="G3098" s="275"/>
      <c r="H3098" s="275"/>
    </row>
    <row r="3099" spans="1:8">
      <c r="A3099" s="270"/>
      <c r="B3099" s="271"/>
      <c r="C3099" s="270"/>
      <c r="D3099" s="272"/>
      <c r="F3099" s="273"/>
      <c r="G3099" s="275"/>
      <c r="H3099" s="275"/>
    </row>
    <row r="3100" spans="1:8">
      <c r="A3100" s="270"/>
      <c r="B3100" s="271"/>
      <c r="C3100" s="270"/>
      <c r="D3100" s="272"/>
      <c r="F3100" s="273"/>
      <c r="G3100" s="275"/>
      <c r="H3100" s="275"/>
    </row>
    <row r="3101" spans="1:8">
      <c r="A3101" s="270"/>
      <c r="B3101" s="271"/>
      <c r="C3101" s="270"/>
      <c r="D3101" s="272"/>
      <c r="F3101" s="273"/>
      <c r="G3101" s="275"/>
      <c r="H3101" s="275"/>
    </row>
    <row r="3102" spans="1:8">
      <c r="A3102" s="270"/>
      <c r="B3102" s="271"/>
      <c r="C3102" s="270"/>
      <c r="D3102" s="272"/>
      <c r="F3102" s="273"/>
      <c r="G3102" s="275"/>
      <c r="H3102" s="275"/>
    </row>
    <row r="3103" spans="1:8">
      <c r="A3103" s="270"/>
      <c r="B3103" s="271"/>
      <c r="C3103" s="270"/>
      <c r="D3103" s="272"/>
      <c r="F3103" s="273"/>
      <c r="G3103" s="275"/>
      <c r="H3103" s="275"/>
    </row>
    <row r="3104" spans="1:8">
      <c r="A3104" s="270"/>
      <c r="B3104" s="271"/>
      <c r="C3104" s="270"/>
      <c r="D3104" s="272"/>
      <c r="F3104" s="273"/>
      <c r="G3104" s="275"/>
      <c r="H3104" s="275"/>
    </row>
    <row r="3105" spans="1:8">
      <c r="A3105" s="270"/>
      <c r="B3105" s="271"/>
      <c r="C3105" s="270"/>
      <c r="D3105" s="272"/>
      <c r="F3105" s="273"/>
      <c r="G3105" s="275"/>
      <c r="H3105" s="275"/>
    </row>
    <row r="3106" spans="1:8">
      <c r="A3106" s="270"/>
      <c r="B3106" s="271"/>
      <c r="C3106" s="270"/>
      <c r="D3106" s="272"/>
      <c r="F3106" s="273"/>
      <c r="G3106" s="275"/>
      <c r="H3106" s="275"/>
    </row>
    <row r="3107" spans="1:8">
      <c r="A3107" s="270"/>
      <c r="B3107" s="271"/>
      <c r="C3107" s="270"/>
      <c r="D3107" s="272"/>
      <c r="F3107" s="273"/>
      <c r="G3107" s="275"/>
      <c r="H3107" s="275"/>
    </row>
    <row r="3108" spans="1:8">
      <c r="A3108" s="270"/>
      <c r="B3108" s="271"/>
      <c r="C3108" s="270"/>
      <c r="D3108" s="272"/>
      <c r="F3108" s="273"/>
      <c r="G3108" s="275"/>
      <c r="H3108" s="275"/>
    </row>
    <row r="3109" spans="1:8">
      <c r="A3109" s="270"/>
      <c r="B3109" s="271"/>
      <c r="C3109" s="270"/>
      <c r="D3109" s="272"/>
      <c r="F3109" s="273"/>
      <c r="G3109" s="275"/>
      <c r="H3109" s="275"/>
    </row>
    <row r="3110" spans="1:8">
      <c r="A3110" s="270"/>
      <c r="B3110" s="271"/>
      <c r="C3110" s="270"/>
      <c r="D3110" s="272"/>
      <c r="F3110" s="273"/>
      <c r="G3110" s="275"/>
      <c r="H3110" s="275"/>
    </row>
    <row r="3111" spans="1:8">
      <c r="A3111" s="270"/>
      <c r="B3111" s="271"/>
      <c r="C3111" s="270"/>
      <c r="D3111" s="272"/>
      <c r="F3111" s="273"/>
      <c r="G3111" s="275"/>
      <c r="H3111" s="275"/>
    </row>
    <row r="3112" spans="1:8">
      <c r="A3112" s="270"/>
      <c r="B3112" s="271"/>
      <c r="C3112" s="270"/>
      <c r="D3112" s="272"/>
      <c r="F3112" s="273"/>
      <c r="G3112" s="275"/>
      <c r="H3112" s="275"/>
    </row>
    <row r="3113" spans="1:8">
      <c r="A3113" s="270"/>
      <c r="B3113" s="271"/>
      <c r="C3113" s="270"/>
      <c r="D3113" s="272"/>
      <c r="F3113" s="273"/>
      <c r="G3113" s="275"/>
      <c r="H3113" s="275"/>
    </row>
    <row r="3114" spans="1:8">
      <c r="A3114" s="270"/>
      <c r="B3114" s="271"/>
      <c r="C3114" s="270"/>
      <c r="D3114" s="272"/>
      <c r="F3114" s="273"/>
      <c r="G3114" s="275"/>
      <c r="H3114" s="275"/>
    </row>
    <row r="3115" spans="1:8">
      <c r="A3115" s="270"/>
      <c r="B3115" s="271"/>
      <c r="C3115" s="270"/>
      <c r="D3115" s="272"/>
      <c r="F3115" s="273"/>
      <c r="G3115" s="275"/>
      <c r="H3115" s="275"/>
    </row>
    <row r="3116" spans="1:8">
      <c r="A3116" s="270"/>
      <c r="B3116" s="271"/>
      <c r="C3116" s="270"/>
      <c r="D3116" s="272"/>
      <c r="F3116" s="273"/>
      <c r="G3116" s="275"/>
      <c r="H3116" s="275"/>
    </row>
    <row r="3117" spans="1:8">
      <c r="A3117" s="270"/>
      <c r="B3117" s="271"/>
      <c r="C3117" s="270"/>
      <c r="D3117" s="272"/>
      <c r="F3117" s="273"/>
      <c r="G3117" s="275"/>
      <c r="H3117" s="275"/>
    </row>
    <row r="3118" spans="1:8">
      <c r="A3118" s="270"/>
      <c r="B3118" s="271"/>
      <c r="C3118" s="270"/>
      <c r="D3118" s="272"/>
      <c r="F3118" s="273"/>
      <c r="G3118" s="275"/>
      <c r="H3118" s="275"/>
    </row>
    <row r="3119" spans="1:8">
      <c r="A3119" s="270"/>
      <c r="B3119" s="271"/>
      <c r="C3119" s="270"/>
      <c r="D3119" s="272"/>
      <c r="F3119" s="273"/>
      <c r="G3119" s="275"/>
      <c r="H3119" s="275"/>
    </row>
    <row r="3120" spans="1:8">
      <c r="A3120" s="270"/>
      <c r="B3120" s="271"/>
      <c r="C3120" s="270"/>
      <c r="D3120" s="272"/>
      <c r="F3120" s="273"/>
      <c r="G3120" s="275"/>
      <c r="H3120" s="275"/>
    </row>
    <row r="3121" spans="1:8">
      <c r="A3121" s="270"/>
      <c r="B3121" s="271"/>
      <c r="C3121" s="270"/>
      <c r="D3121" s="272"/>
      <c r="F3121" s="273"/>
      <c r="G3121" s="275"/>
      <c r="H3121" s="275"/>
    </row>
    <row r="3122" spans="1:8">
      <c r="A3122" s="270"/>
      <c r="B3122" s="271"/>
      <c r="C3122" s="270"/>
      <c r="D3122" s="272"/>
      <c r="F3122" s="273"/>
      <c r="G3122" s="275"/>
      <c r="H3122" s="275"/>
    </row>
    <row r="3123" spans="1:8">
      <c r="A3123" s="270"/>
      <c r="B3123" s="271"/>
      <c r="C3123" s="270"/>
      <c r="D3123" s="272"/>
      <c r="F3123" s="273"/>
      <c r="G3123" s="275"/>
      <c r="H3123" s="275"/>
    </row>
    <row r="3124" spans="1:8">
      <c r="A3124" s="270"/>
      <c r="B3124" s="271"/>
      <c r="C3124" s="270"/>
      <c r="D3124" s="272"/>
      <c r="F3124" s="273"/>
      <c r="G3124" s="275"/>
      <c r="H3124" s="275"/>
    </row>
    <row r="3125" spans="1:8">
      <c r="A3125" s="270"/>
      <c r="B3125" s="271"/>
      <c r="C3125" s="270"/>
      <c r="D3125" s="272"/>
      <c r="F3125" s="273"/>
      <c r="G3125" s="275"/>
      <c r="H3125" s="275"/>
    </row>
    <row r="3126" spans="1:8">
      <c r="A3126" s="270"/>
      <c r="B3126" s="271"/>
      <c r="C3126" s="270"/>
      <c r="D3126" s="272"/>
      <c r="F3126" s="273"/>
      <c r="G3126" s="275"/>
      <c r="H3126" s="275"/>
    </row>
    <row r="3127" spans="1:8">
      <c r="A3127" s="270"/>
      <c r="B3127" s="271"/>
      <c r="C3127" s="270"/>
      <c r="D3127" s="272"/>
      <c r="F3127" s="273"/>
      <c r="G3127" s="275"/>
      <c r="H3127" s="275"/>
    </row>
    <row r="3128" spans="1:8">
      <c r="A3128" s="270"/>
      <c r="B3128" s="271"/>
      <c r="C3128" s="270"/>
      <c r="D3128" s="272"/>
      <c r="F3128" s="273"/>
      <c r="G3128" s="275"/>
      <c r="H3128" s="275"/>
    </row>
    <row r="3129" spans="1:8">
      <c r="A3129" s="270"/>
      <c r="B3129" s="271"/>
      <c r="C3129" s="270"/>
      <c r="D3129" s="272"/>
      <c r="F3129" s="273"/>
      <c r="G3129" s="275"/>
      <c r="H3129" s="275"/>
    </row>
    <row r="3130" spans="1:8">
      <c r="A3130" s="270"/>
      <c r="B3130" s="271"/>
      <c r="C3130" s="270"/>
      <c r="D3130" s="272"/>
      <c r="F3130" s="273"/>
      <c r="G3130" s="275"/>
      <c r="H3130" s="275"/>
    </row>
    <row r="3131" spans="1:8">
      <c r="A3131" s="270"/>
      <c r="B3131" s="271"/>
      <c r="C3131" s="270"/>
      <c r="D3131" s="272"/>
      <c r="F3131" s="273"/>
      <c r="G3131" s="275"/>
      <c r="H3131" s="275"/>
    </row>
    <row r="3132" spans="1:8">
      <c r="A3132" s="270"/>
      <c r="B3132" s="271"/>
      <c r="C3132" s="270"/>
      <c r="D3132" s="272"/>
      <c r="F3132" s="273"/>
      <c r="G3132" s="275"/>
      <c r="H3132" s="275"/>
    </row>
    <row r="3133" spans="1:8">
      <c r="A3133" s="270"/>
      <c r="B3133" s="271"/>
      <c r="C3133" s="270"/>
      <c r="D3133" s="272"/>
      <c r="F3133" s="273"/>
      <c r="G3133" s="275"/>
      <c r="H3133" s="275"/>
    </row>
    <row r="3134" spans="1:8">
      <c r="A3134" s="270"/>
      <c r="B3134" s="271"/>
      <c r="C3134" s="270"/>
      <c r="D3134" s="272"/>
      <c r="F3134" s="273"/>
      <c r="G3134" s="275"/>
      <c r="H3134" s="275"/>
    </row>
    <row r="3135" spans="1:8">
      <c r="A3135" s="270"/>
      <c r="B3135" s="271"/>
      <c r="C3135" s="270"/>
      <c r="D3135" s="272"/>
      <c r="F3135" s="273"/>
      <c r="G3135" s="275"/>
      <c r="H3135" s="275"/>
    </row>
    <row r="3136" spans="1:8">
      <c r="A3136" s="270"/>
      <c r="B3136" s="271"/>
      <c r="C3136" s="270"/>
      <c r="D3136" s="272"/>
      <c r="F3136" s="273"/>
      <c r="G3136" s="275"/>
      <c r="H3136" s="275"/>
    </row>
    <row r="3137" spans="1:8">
      <c r="A3137" s="270"/>
      <c r="B3137" s="271"/>
      <c r="C3137" s="270"/>
      <c r="D3137" s="272"/>
      <c r="F3137" s="273"/>
      <c r="G3137" s="275"/>
      <c r="H3137" s="275"/>
    </row>
    <row r="3138" spans="1:8">
      <c r="A3138" s="270"/>
      <c r="B3138" s="271"/>
      <c r="C3138" s="270"/>
      <c r="D3138" s="272"/>
      <c r="F3138" s="273"/>
      <c r="G3138" s="275"/>
      <c r="H3138" s="275"/>
    </row>
    <row r="3139" spans="1:8">
      <c r="A3139" s="270"/>
      <c r="B3139" s="271"/>
      <c r="C3139" s="270"/>
      <c r="D3139" s="272"/>
      <c r="F3139" s="273"/>
      <c r="G3139" s="275"/>
      <c r="H3139" s="275"/>
    </row>
    <row r="3140" spans="1:8">
      <c r="A3140" s="270"/>
      <c r="B3140" s="271"/>
      <c r="C3140" s="270"/>
      <c r="D3140" s="272"/>
      <c r="F3140" s="273"/>
      <c r="G3140" s="275"/>
      <c r="H3140" s="275"/>
    </row>
    <row r="3141" spans="1:8">
      <c r="A3141" s="270"/>
      <c r="B3141" s="271"/>
      <c r="C3141" s="270"/>
      <c r="D3141" s="272"/>
      <c r="F3141" s="273"/>
      <c r="G3141" s="275"/>
      <c r="H3141" s="275"/>
    </row>
    <row r="3142" spans="1:8">
      <c r="A3142" s="270"/>
      <c r="B3142" s="271"/>
      <c r="C3142" s="270"/>
      <c r="D3142" s="272"/>
      <c r="F3142" s="273"/>
      <c r="G3142" s="275"/>
      <c r="H3142" s="275"/>
    </row>
    <row r="3143" spans="1:8">
      <c r="A3143" s="270"/>
      <c r="B3143" s="271"/>
      <c r="C3143" s="270"/>
      <c r="D3143" s="272"/>
      <c r="F3143" s="273"/>
      <c r="G3143" s="275"/>
      <c r="H3143" s="275"/>
    </row>
    <row r="3144" spans="1:8">
      <c r="A3144" s="270"/>
      <c r="B3144" s="271"/>
      <c r="C3144" s="270"/>
      <c r="D3144" s="272"/>
      <c r="F3144" s="273"/>
      <c r="G3144" s="275"/>
      <c r="H3144" s="275"/>
    </row>
    <row r="3145" spans="1:8">
      <c r="A3145" s="270"/>
      <c r="B3145" s="271"/>
      <c r="C3145" s="270"/>
      <c r="D3145" s="272"/>
      <c r="F3145" s="273"/>
      <c r="G3145" s="275"/>
      <c r="H3145" s="275"/>
    </row>
    <row r="3146" spans="1:8">
      <c r="A3146" s="270"/>
      <c r="B3146" s="271"/>
      <c r="C3146" s="270"/>
      <c r="D3146" s="272"/>
      <c r="F3146" s="273"/>
      <c r="G3146" s="275"/>
      <c r="H3146" s="275"/>
    </row>
    <row r="3147" spans="1:8">
      <c r="A3147" s="270"/>
      <c r="B3147" s="271"/>
      <c r="C3147" s="270"/>
      <c r="D3147" s="272"/>
      <c r="F3147" s="273"/>
      <c r="G3147" s="275"/>
      <c r="H3147" s="275"/>
    </row>
    <row r="3148" spans="1:8">
      <c r="A3148" s="270"/>
      <c r="B3148" s="271"/>
      <c r="C3148" s="270"/>
      <c r="D3148" s="272"/>
      <c r="F3148" s="273"/>
      <c r="G3148" s="275"/>
      <c r="H3148" s="275"/>
    </row>
    <row r="3149" spans="1:8">
      <c r="A3149" s="270"/>
      <c r="B3149" s="271"/>
      <c r="C3149" s="270"/>
      <c r="D3149" s="272"/>
      <c r="F3149" s="273"/>
      <c r="G3149" s="275"/>
      <c r="H3149" s="275"/>
    </row>
    <row r="3150" spans="1:8">
      <c r="A3150" s="270"/>
      <c r="B3150" s="271"/>
      <c r="C3150" s="270"/>
      <c r="D3150" s="272"/>
      <c r="F3150" s="273"/>
      <c r="G3150" s="275"/>
      <c r="H3150" s="275"/>
    </row>
    <row r="3151" spans="1:8">
      <c r="A3151" s="270"/>
      <c r="B3151" s="271"/>
      <c r="C3151" s="270"/>
      <c r="D3151" s="272"/>
      <c r="F3151" s="273"/>
      <c r="G3151" s="275"/>
      <c r="H3151" s="275"/>
    </row>
    <row r="3152" spans="1:8">
      <c r="A3152" s="270"/>
      <c r="B3152" s="271"/>
      <c r="C3152" s="270"/>
      <c r="D3152" s="272"/>
      <c r="F3152" s="273"/>
      <c r="G3152" s="275"/>
      <c r="H3152" s="275"/>
    </row>
    <row r="3153" spans="1:8">
      <c r="A3153" s="270"/>
      <c r="B3153" s="271"/>
      <c r="C3153" s="270"/>
      <c r="D3153" s="272"/>
      <c r="F3153" s="273"/>
      <c r="G3153" s="275"/>
      <c r="H3153" s="275"/>
    </row>
    <row r="3154" spans="1:8">
      <c r="A3154" s="270"/>
      <c r="B3154" s="271"/>
      <c r="C3154" s="270"/>
      <c r="D3154" s="272"/>
      <c r="F3154" s="273"/>
      <c r="G3154" s="275"/>
      <c r="H3154" s="275"/>
    </row>
    <row r="3155" spans="1:8">
      <c r="A3155" s="270"/>
      <c r="B3155" s="271"/>
      <c r="C3155" s="270"/>
      <c r="D3155" s="272"/>
      <c r="F3155" s="273"/>
      <c r="G3155" s="275"/>
      <c r="H3155" s="275"/>
    </row>
    <row r="3156" spans="1:8">
      <c r="A3156" s="270"/>
      <c r="B3156" s="271"/>
      <c r="C3156" s="270"/>
      <c r="D3156" s="272"/>
      <c r="F3156" s="273"/>
      <c r="G3156" s="275"/>
      <c r="H3156" s="275"/>
    </row>
    <row r="3157" spans="1:8">
      <c r="A3157" s="270"/>
      <c r="B3157" s="271"/>
      <c r="C3157" s="270"/>
      <c r="D3157" s="272"/>
      <c r="F3157" s="273"/>
      <c r="G3157" s="275"/>
      <c r="H3157" s="275"/>
    </row>
    <row r="3158" spans="1:8">
      <c r="A3158" s="270"/>
      <c r="B3158" s="271"/>
      <c r="C3158" s="270"/>
      <c r="D3158" s="272"/>
      <c r="F3158" s="273"/>
      <c r="G3158" s="275"/>
      <c r="H3158" s="275"/>
    </row>
    <row r="3159" spans="1:8">
      <c r="A3159" s="270"/>
      <c r="B3159" s="271"/>
      <c r="C3159" s="270"/>
      <c r="D3159" s="272"/>
      <c r="F3159" s="273"/>
      <c r="G3159" s="275"/>
      <c r="H3159" s="275"/>
    </row>
    <row r="3160" spans="1:8">
      <c r="A3160" s="270"/>
      <c r="B3160" s="271"/>
      <c r="C3160" s="270"/>
      <c r="D3160" s="272"/>
      <c r="F3160" s="273"/>
      <c r="G3160" s="275"/>
      <c r="H3160" s="275"/>
    </row>
    <row r="3161" spans="1:8">
      <c r="A3161" s="270"/>
      <c r="B3161" s="271"/>
      <c r="C3161" s="270"/>
      <c r="D3161" s="272"/>
      <c r="F3161" s="273"/>
      <c r="G3161" s="275"/>
      <c r="H3161" s="275"/>
    </row>
    <row r="3162" spans="1:8">
      <c r="A3162" s="270"/>
      <c r="B3162" s="271"/>
      <c r="C3162" s="270"/>
      <c r="D3162" s="272"/>
      <c r="F3162" s="273"/>
      <c r="G3162" s="275"/>
      <c r="H3162" s="275"/>
    </row>
    <row r="3163" spans="1:8">
      <c r="A3163" s="270"/>
      <c r="B3163" s="271"/>
      <c r="C3163" s="270"/>
      <c r="D3163" s="272"/>
      <c r="F3163" s="273"/>
      <c r="G3163" s="275"/>
      <c r="H3163" s="275"/>
    </row>
    <row r="3164" spans="1:8">
      <c r="A3164" s="270"/>
      <c r="B3164" s="271"/>
      <c r="C3164" s="270"/>
      <c r="D3164" s="272"/>
      <c r="F3164" s="273"/>
      <c r="G3164" s="275"/>
      <c r="H3164" s="275"/>
    </row>
    <row r="3165" spans="1:8">
      <c r="A3165" s="270"/>
      <c r="B3165" s="271"/>
      <c r="C3165" s="270"/>
      <c r="D3165" s="272"/>
      <c r="F3165" s="273"/>
      <c r="G3165" s="275"/>
      <c r="H3165" s="275"/>
    </row>
    <row r="3166" spans="1:8">
      <c r="A3166" s="270"/>
      <c r="B3166" s="271"/>
      <c r="C3166" s="270"/>
      <c r="D3166" s="272"/>
      <c r="F3166" s="273"/>
      <c r="G3166" s="275"/>
      <c r="H3166" s="275"/>
    </row>
    <row r="3167" spans="1:8">
      <c r="A3167" s="270"/>
      <c r="B3167" s="271"/>
      <c r="C3167" s="270"/>
      <c r="D3167" s="272"/>
      <c r="F3167" s="273"/>
      <c r="G3167" s="275"/>
      <c r="H3167" s="275"/>
    </row>
    <row r="3168" spans="1:8">
      <c r="A3168" s="270"/>
      <c r="B3168" s="271"/>
      <c r="C3168" s="270"/>
      <c r="D3168" s="272"/>
      <c r="F3168" s="273"/>
      <c r="G3168" s="275"/>
      <c r="H3168" s="275"/>
    </row>
    <row r="3169" spans="1:8">
      <c r="A3169" s="270"/>
      <c r="B3169" s="271"/>
      <c r="C3169" s="270"/>
      <c r="D3169" s="272"/>
      <c r="F3169" s="273"/>
      <c r="G3169" s="275"/>
      <c r="H3169" s="275"/>
    </row>
    <row r="3170" spans="1:8">
      <c r="A3170" s="270"/>
      <c r="B3170" s="271"/>
      <c r="C3170" s="270"/>
      <c r="D3170" s="272"/>
      <c r="F3170" s="273"/>
      <c r="G3170" s="275"/>
      <c r="H3170" s="275"/>
    </row>
    <row r="3171" spans="1:8">
      <c r="A3171" s="270"/>
      <c r="B3171" s="271"/>
      <c r="C3171" s="270"/>
      <c r="D3171" s="272"/>
      <c r="F3171" s="273"/>
      <c r="G3171" s="275"/>
      <c r="H3171" s="275"/>
    </row>
    <row r="3172" spans="1:8">
      <c r="A3172" s="270"/>
      <c r="B3172" s="271"/>
      <c r="C3172" s="270"/>
      <c r="D3172" s="272"/>
      <c r="F3172" s="273"/>
      <c r="G3172" s="275"/>
      <c r="H3172" s="275"/>
    </row>
    <row r="3173" spans="1:8">
      <c r="A3173" s="270"/>
      <c r="B3173" s="271"/>
      <c r="C3173" s="270"/>
      <c r="D3173" s="272"/>
      <c r="F3173" s="273"/>
      <c r="G3173" s="275"/>
      <c r="H3173" s="275"/>
    </row>
    <row r="3174" spans="1:8">
      <c r="A3174" s="270"/>
      <c r="B3174" s="271"/>
      <c r="C3174" s="270"/>
      <c r="D3174" s="272"/>
      <c r="F3174" s="273"/>
      <c r="G3174" s="275"/>
      <c r="H3174" s="275"/>
    </row>
    <row r="3175" spans="1:8">
      <c r="A3175" s="270"/>
      <c r="B3175" s="271"/>
      <c r="C3175" s="270"/>
      <c r="D3175" s="272"/>
      <c r="F3175" s="273"/>
      <c r="G3175" s="275"/>
      <c r="H3175" s="275"/>
    </row>
    <row r="3176" spans="1:8">
      <c r="A3176" s="270"/>
      <c r="B3176" s="271"/>
      <c r="C3176" s="270"/>
      <c r="D3176" s="272"/>
      <c r="F3176" s="273"/>
      <c r="G3176" s="275"/>
      <c r="H3176" s="275"/>
    </row>
    <row r="3177" spans="1:8">
      <c r="A3177" s="270"/>
      <c r="B3177" s="271"/>
      <c r="C3177" s="270"/>
      <c r="D3177" s="272"/>
      <c r="F3177" s="273"/>
      <c r="G3177" s="275"/>
      <c r="H3177" s="275"/>
    </row>
    <row r="3178" spans="1:8">
      <c r="A3178" s="270"/>
      <c r="B3178" s="271"/>
      <c r="C3178" s="270"/>
      <c r="D3178" s="272"/>
      <c r="F3178" s="273"/>
      <c r="G3178" s="275"/>
      <c r="H3178" s="275"/>
    </row>
    <row r="3179" spans="1:8">
      <c r="A3179" s="270"/>
      <c r="B3179" s="271"/>
      <c r="C3179" s="270"/>
      <c r="D3179" s="272"/>
      <c r="F3179" s="273"/>
      <c r="G3179" s="275"/>
      <c r="H3179" s="275"/>
    </row>
    <row r="3180" spans="1:8">
      <c r="A3180" s="270"/>
      <c r="B3180" s="271"/>
      <c r="C3180" s="270"/>
      <c r="D3180" s="272"/>
      <c r="F3180" s="273"/>
      <c r="G3180" s="275"/>
      <c r="H3180" s="275"/>
    </row>
    <row r="3181" spans="1:8">
      <c r="A3181" s="270"/>
      <c r="B3181" s="271"/>
      <c r="C3181" s="270"/>
      <c r="D3181" s="272"/>
      <c r="F3181" s="273"/>
      <c r="G3181" s="275"/>
      <c r="H3181" s="275"/>
    </row>
    <row r="3182" spans="1:8">
      <c r="A3182" s="270"/>
      <c r="B3182" s="271"/>
      <c r="C3182" s="270"/>
      <c r="D3182" s="272"/>
      <c r="F3182" s="273"/>
      <c r="G3182" s="275"/>
      <c r="H3182" s="275"/>
    </row>
    <row r="3183" spans="1:8">
      <c r="A3183" s="270"/>
      <c r="B3183" s="271"/>
      <c r="C3183" s="270"/>
      <c r="D3183" s="272"/>
      <c r="F3183" s="273"/>
      <c r="G3183" s="275"/>
      <c r="H3183" s="275"/>
    </row>
    <row r="3184" spans="1:8">
      <c r="A3184" s="270"/>
      <c r="B3184" s="271"/>
      <c r="C3184" s="270"/>
      <c r="D3184" s="272"/>
      <c r="F3184" s="273"/>
      <c r="G3184" s="275"/>
      <c r="H3184" s="275"/>
    </row>
    <row r="3185" spans="1:8">
      <c r="A3185" s="270"/>
      <c r="B3185" s="271"/>
      <c r="C3185" s="270"/>
      <c r="D3185" s="272"/>
      <c r="F3185" s="273"/>
      <c r="G3185" s="275"/>
      <c r="H3185" s="275"/>
    </row>
    <row r="3186" spans="1:8">
      <c r="A3186" s="270"/>
      <c r="B3186" s="271"/>
      <c r="C3186" s="270"/>
      <c r="D3186" s="272"/>
      <c r="F3186" s="273"/>
      <c r="G3186" s="275"/>
      <c r="H3186" s="275"/>
    </row>
    <row r="3187" spans="1:8">
      <c r="A3187" s="270"/>
      <c r="B3187" s="271"/>
      <c r="C3187" s="270"/>
      <c r="D3187" s="272"/>
      <c r="F3187" s="273"/>
      <c r="G3187" s="275"/>
      <c r="H3187" s="275"/>
    </row>
    <row r="3188" spans="1:8">
      <c r="A3188" s="270"/>
      <c r="B3188" s="271"/>
      <c r="C3188" s="270"/>
      <c r="D3188" s="272"/>
      <c r="F3188" s="273"/>
      <c r="G3188" s="275"/>
      <c r="H3188" s="275"/>
    </row>
    <row r="3189" spans="1:8">
      <c r="A3189" s="270"/>
      <c r="B3189" s="271"/>
      <c r="C3189" s="270"/>
      <c r="D3189" s="272"/>
      <c r="F3189" s="273"/>
      <c r="G3189" s="275"/>
      <c r="H3189" s="275"/>
    </row>
    <row r="3190" spans="1:8">
      <c r="A3190" s="270"/>
      <c r="B3190" s="271"/>
      <c r="C3190" s="270"/>
      <c r="D3190" s="272"/>
      <c r="F3190" s="273"/>
      <c r="G3190" s="275"/>
      <c r="H3190" s="275"/>
    </row>
    <row r="3191" spans="1:8">
      <c r="A3191" s="270"/>
      <c r="B3191" s="271"/>
      <c r="C3191" s="270"/>
      <c r="D3191" s="272"/>
      <c r="F3191" s="273"/>
      <c r="G3191" s="275"/>
      <c r="H3191" s="275"/>
    </row>
    <row r="3192" spans="1:8">
      <c r="A3192" s="270"/>
      <c r="B3192" s="271"/>
      <c r="C3192" s="270"/>
      <c r="D3192" s="272"/>
      <c r="F3192" s="273"/>
      <c r="G3192" s="275"/>
      <c r="H3192" s="275"/>
    </row>
    <row r="3193" spans="1:8">
      <c r="A3193" s="270"/>
      <c r="B3193" s="271"/>
      <c r="C3193" s="270"/>
      <c r="D3193" s="272"/>
      <c r="F3193" s="273"/>
      <c r="G3193" s="275"/>
      <c r="H3193" s="275"/>
    </row>
    <row r="3194" spans="1:8">
      <c r="A3194" s="270"/>
      <c r="B3194" s="271"/>
      <c r="C3194" s="270"/>
      <c r="D3194" s="272"/>
      <c r="F3194" s="273"/>
      <c r="G3194" s="275"/>
      <c r="H3194" s="275"/>
    </row>
    <row r="3195" spans="1:8">
      <c r="A3195" s="270"/>
      <c r="B3195" s="271"/>
      <c r="C3195" s="270"/>
      <c r="D3195" s="272"/>
      <c r="F3195" s="273"/>
      <c r="G3195" s="275"/>
      <c r="H3195" s="275"/>
    </row>
    <row r="3196" spans="1:8">
      <c r="A3196" s="270"/>
      <c r="B3196" s="271"/>
      <c r="C3196" s="270"/>
      <c r="D3196" s="272"/>
      <c r="F3196" s="273"/>
      <c r="G3196" s="275"/>
      <c r="H3196" s="275"/>
    </row>
    <row r="3197" spans="1:8">
      <c r="A3197" s="270"/>
      <c r="B3197" s="271"/>
      <c r="C3197" s="270"/>
      <c r="D3197" s="272"/>
      <c r="F3197" s="273"/>
      <c r="G3197" s="275"/>
      <c r="H3197" s="275"/>
    </row>
    <row r="3198" spans="1:8">
      <c r="A3198" s="270"/>
      <c r="B3198" s="271"/>
      <c r="C3198" s="270"/>
      <c r="D3198" s="272"/>
      <c r="F3198" s="273"/>
      <c r="G3198" s="275"/>
      <c r="H3198" s="275"/>
    </row>
    <row r="3199" spans="1:8">
      <c r="A3199" s="270"/>
      <c r="B3199" s="271"/>
      <c r="C3199" s="270"/>
      <c r="D3199" s="272"/>
      <c r="F3199" s="273"/>
      <c r="G3199" s="275"/>
      <c r="H3199" s="275"/>
    </row>
    <row r="3200" spans="1:8">
      <c r="A3200" s="270"/>
      <c r="B3200" s="271"/>
      <c r="C3200" s="270"/>
      <c r="D3200" s="272"/>
      <c r="F3200" s="273"/>
      <c r="G3200" s="275"/>
      <c r="H3200" s="275"/>
    </row>
    <row r="3201" spans="1:8">
      <c r="A3201" s="270"/>
      <c r="B3201" s="271"/>
      <c r="C3201" s="270"/>
      <c r="D3201" s="272"/>
      <c r="F3201" s="273"/>
      <c r="G3201" s="275"/>
      <c r="H3201" s="275"/>
    </row>
    <row r="3202" spans="1:8">
      <c r="A3202" s="270"/>
      <c r="B3202" s="271"/>
      <c r="C3202" s="270"/>
      <c r="D3202" s="272"/>
      <c r="F3202" s="273"/>
      <c r="G3202" s="275"/>
      <c r="H3202" s="275"/>
    </row>
    <row r="3203" spans="1:8">
      <c r="A3203" s="270"/>
      <c r="B3203" s="271"/>
      <c r="C3203" s="270"/>
      <c r="D3203" s="272"/>
      <c r="F3203" s="273"/>
      <c r="G3203" s="275"/>
      <c r="H3203" s="275"/>
    </row>
    <row r="3204" spans="1:8">
      <c r="A3204" s="270"/>
      <c r="B3204" s="271"/>
      <c r="C3204" s="270"/>
      <c r="D3204" s="272"/>
      <c r="F3204" s="273"/>
      <c r="G3204" s="275"/>
      <c r="H3204" s="275"/>
    </row>
    <row r="3205" spans="1:8">
      <c r="A3205" s="270"/>
      <c r="B3205" s="271"/>
      <c r="C3205" s="270"/>
      <c r="D3205" s="272"/>
      <c r="F3205" s="273"/>
      <c r="G3205" s="275"/>
      <c r="H3205" s="275"/>
    </row>
    <row r="3206" spans="1:8">
      <c r="A3206" s="270"/>
      <c r="B3206" s="271"/>
      <c r="C3206" s="270"/>
      <c r="D3206" s="272"/>
      <c r="F3206" s="273"/>
      <c r="G3206" s="275"/>
      <c r="H3206" s="275"/>
    </row>
    <row r="3207" spans="1:8">
      <c r="A3207" s="270"/>
      <c r="B3207" s="271"/>
      <c r="C3207" s="270"/>
      <c r="D3207" s="272"/>
      <c r="F3207" s="273"/>
      <c r="G3207" s="275"/>
      <c r="H3207" s="275"/>
    </row>
    <row r="3208" spans="1:8">
      <c r="A3208" s="270"/>
      <c r="B3208" s="271"/>
      <c r="C3208" s="270"/>
      <c r="D3208" s="272"/>
      <c r="F3208" s="273"/>
      <c r="G3208" s="275"/>
      <c r="H3208" s="275"/>
    </row>
    <row r="3209" spans="1:8">
      <c r="A3209" s="270"/>
      <c r="B3209" s="271"/>
      <c r="C3209" s="270"/>
      <c r="D3209" s="272"/>
      <c r="F3209" s="273"/>
      <c r="G3209" s="275"/>
      <c r="H3209" s="275"/>
    </row>
    <row r="3210" spans="1:8">
      <c r="A3210" s="270"/>
      <c r="B3210" s="271"/>
      <c r="C3210" s="270"/>
      <c r="D3210" s="272"/>
      <c r="F3210" s="273"/>
      <c r="G3210" s="275"/>
      <c r="H3210" s="275"/>
    </row>
    <row r="3211" spans="1:8">
      <c r="A3211" s="270"/>
      <c r="B3211" s="271"/>
      <c r="C3211" s="270"/>
      <c r="D3211" s="272"/>
      <c r="F3211" s="273"/>
      <c r="G3211" s="275"/>
      <c r="H3211" s="275"/>
    </row>
    <row r="3212" spans="1:8">
      <c r="A3212" s="270"/>
      <c r="B3212" s="271"/>
      <c r="C3212" s="270"/>
      <c r="D3212" s="272"/>
      <c r="F3212" s="273"/>
      <c r="G3212" s="275"/>
      <c r="H3212" s="275"/>
    </row>
    <row r="3213" spans="1:8">
      <c r="A3213" s="270"/>
      <c r="B3213" s="271"/>
      <c r="C3213" s="270"/>
      <c r="D3213" s="272"/>
      <c r="F3213" s="273"/>
      <c r="G3213" s="275"/>
      <c r="H3213" s="275"/>
    </row>
    <row r="3214" spans="1:8">
      <c r="A3214" s="270"/>
      <c r="B3214" s="271"/>
      <c r="C3214" s="270"/>
      <c r="D3214" s="272"/>
      <c r="F3214" s="273"/>
      <c r="G3214" s="275"/>
      <c r="H3214" s="275"/>
    </row>
    <row r="3215" spans="1:8">
      <c r="A3215" s="270"/>
      <c r="B3215" s="271"/>
      <c r="C3215" s="270"/>
      <c r="D3215" s="272"/>
      <c r="F3215" s="273"/>
      <c r="G3215" s="275"/>
      <c r="H3215" s="275"/>
    </row>
    <row r="3216" spans="1:8">
      <c r="A3216" s="270"/>
      <c r="B3216" s="271"/>
      <c r="C3216" s="270"/>
      <c r="D3216" s="272"/>
      <c r="F3216" s="273"/>
      <c r="G3216" s="275"/>
      <c r="H3216" s="275"/>
    </row>
    <row r="3217" spans="1:8">
      <c r="A3217" s="270"/>
      <c r="B3217" s="271"/>
      <c r="C3217" s="270"/>
      <c r="D3217" s="272"/>
      <c r="F3217" s="273"/>
      <c r="G3217" s="275"/>
      <c r="H3217" s="275"/>
    </row>
    <row r="3218" spans="1:8">
      <c r="A3218" s="270"/>
      <c r="B3218" s="271"/>
      <c r="C3218" s="270"/>
      <c r="D3218" s="272"/>
      <c r="F3218" s="273"/>
      <c r="G3218" s="275"/>
      <c r="H3218" s="275"/>
    </row>
    <row r="3219" spans="1:8">
      <c r="A3219" s="270"/>
      <c r="B3219" s="271"/>
      <c r="C3219" s="270"/>
      <c r="D3219" s="272"/>
      <c r="F3219" s="273"/>
      <c r="G3219" s="275"/>
      <c r="H3219" s="275"/>
    </row>
    <row r="3220" spans="1:8">
      <c r="A3220" s="270"/>
      <c r="B3220" s="271"/>
      <c r="C3220" s="270"/>
      <c r="D3220" s="272"/>
      <c r="F3220" s="273"/>
      <c r="G3220" s="275"/>
      <c r="H3220" s="275"/>
    </row>
    <row r="3221" spans="1:8">
      <c r="A3221" s="270"/>
      <c r="B3221" s="271"/>
      <c r="C3221" s="270"/>
      <c r="D3221" s="272"/>
      <c r="F3221" s="273"/>
      <c r="G3221" s="275"/>
      <c r="H3221" s="275"/>
    </row>
    <row r="3222" spans="1:8">
      <c r="A3222" s="270"/>
      <c r="B3222" s="271"/>
      <c r="C3222" s="270"/>
      <c r="D3222" s="272"/>
      <c r="F3222" s="273"/>
      <c r="G3222" s="275"/>
      <c r="H3222" s="275"/>
    </row>
    <row r="3223" spans="1:8">
      <c r="A3223" s="270"/>
      <c r="B3223" s="271"/>
      <c r="C3223" s="270"/>
      <c r="D3223" s="272"/>
      <c r="F3223" s="273"/>
      <c r="G3223" s="275"/>
      <c r="H3223" s="275"/>
    </row>
    <row r="3224" spans="1:8">
      <c r="A3224" s="270"/>
      <c r="B3224" s="271"/>
      <c r="C3224" s="270"/>
      <c r="D3224" s="272"/>
      <c r="F3224" s="273"/>
      <c r="G3224" s="275"/>
      <c r="H3224" s="275"/>
    </row>
    <row r="3225" spans="1:8">
      <c r="A3225" s="270"/>
      <c r="B3225" s="271"/>
      <c r="C3225" s="270"/>
      <c r="D3225" s="272"/>
      <c r="F3225" s="273"/>
      <c r="G3225" s="275"/>
      <c r="H3225" s="275"/>
    </row>
    <row r="3226" spans="1:8">
      <c r="A3226" s="270"/>
      <c r="B3226" s="271"/>
      <c r="C3226" s="270"/>
      <c r="D3226" s="272"/>
      <c r="F3226" s="273"/>
      <c r="G3226" s="275"/>
      <c r="H3226" s="275"/>
    </row>
    <row r="3227" spans="1:8">
      <c r="A3227" s="270"/>
      <c r="B3227" s="271"/>
      <c r="C3227" s="270"/>
      <c r="D3227" s="272"/>
      <c r="F3227" s="273"/>
      <c r="G3227" s="275"/>
      <c r="H3227" s="275"/>
    </row>
    <row r="3228" spans="1:8">
      <c r="A3228" s="270"/>
      <c r="B3228" s="271"/>
      <c r="C3228" s="270"/>
      <c r="D3228" s="272"/>
      <c r="F3228" s="273"/>
      <c r="G3228" s="275"/>
      <c r="H3228" s="275"/>
    </row>
    <row r="3229" spans="1:8">
      <c r="A3229" s="270"/>
      <c r="B3229" s="271"/>
      <c r="C3229" s="270"/>
      <c r="D3229" s="272"/>
      <c r="F3229" s="273"/>
      <c r="G3229" s="275"/>
      <c r="H3229" s="275"/>
    </row>
    <row r="3230" spans="1:8">
      <c r="A3230" s="270"/>
      <c r="B3230" s="271"/>
      <c r="C3230" s="270"/>
      <c r="D3230" s="272"/>
      <c r="F3230" s="273"/>
      <c r="G3230" s="275"/>
      <c r="H3230" s="275"/>
    </row>
    <row r="3231" spans="1:8">
      <c r="A3231" s="270"/>
      <c r="B3231" s="271"/>
      <c r="C3231" s="270"/>
      <c r="D3231" s="272"/>
      <c r="F3231" s="273"/>
      <c r="G3231" s="275"/>
      <c r="H3231" s="275"/>
    </row>
    <row r="3232" spans="1:8">
      <c r="A3232" s="270"/>
      <c r="B3232" s="271"/>
      <c r="C3232" s="270"/>
      <c r="D3232" s="272"/>
      <c r="F3232" s="273"/>
      <c r="G3232" s="275"/>
      <c r="H3232" s="275"/>
    </row>
    <row r="3233" spans="1:8">
      <c r="A3233" s="270"/>
      <c r="B3233" s="271"/>
      <c r="C3233" s="270"/>
      <c r="D3233" s="272"/>
      <c r="F3233" s="273"/>
      <c r="G3233" s="275"/>
      <c r="H3233" s="275"/>
    </row>
    <row r="3234" spans="1:8">
      <c r="A3234" s="270"/>
      <c r="B3234" s="271"/>
      <c r="C3234" s="270"/>
      <c r="D3234" s="272"/>
      <c r="F3234" s="273"/>
      <c r="G3234" s="275"/>
      <c r="H3234" s="275"/>
    </row>
    <row r="3235" spans="1:8">
      <c r="A3235" s="270"/>
      <c r="B3235" s="271"/>
      <c r="C3235" s="270"/>
      <c r="D3235" s="272"/>
      <c r="F3235" s="273"/>
      <c r="G3235" s="275"/>
      <c r="H3235" s="275"/>
    </row>
    <row r="3236" spans="1:8">
      <c r="A3236" s="270"/>
      <c r="B3236" s="271"/>
      <c r="C3236" s="270"/>
      <c r="D3236" s="272"/>
      <c r="F3236" s="273"/>
      <c r="G3236" s="275"/>
      <c r="H3236" s="275"/>
    </row>
    <row r="3237" spans="1:8">
      <c r="A3237" s="270"/>
      <c r="B3237" s="271"/>
      <c r="C3237" s="270"/>
      <c r="D3237" s="272"/>
      <c r="F3237" s="273"/>
      <c r="G3237" s="275"/>
      <c r="H3237" s="275"/>
    </row>
    <row r="3238" spans="1:8">
      <c r="A3238" s="270"/>
      <c r="B3238" s="271"/>
      <c r="C3238" s="270"/>
      <c r="D3238" s="272"/>
      <c r="F3238" s="273"/>
      <c r="G3238" s="275"/>
      <c r="H3238" s="275"/>
    </row>
    <row r="3239" spans="1:8">
      <c r="A3239" s="270"/>
      <c r="B3239" s="271"/>
      <c r="C3239" s="270"/>
      <c r="D3239" s="272"/>
      <c r="F3239" s="273"/>
      <c r="G3239" s="275"/>
      <c r="H3239" s="275"/>
    </row>
    <row r="3240" spans="1:8">
      <c r="A3240" s="270"/>
      <c r="B3240" s="271"/>
      <c r="C3240" s="270"/>
      <c r="D3240" s="272"/>
      <c r="F3240" s="273"/>
      <c r="G3240" s="275"/>
      <c r="H3240" s="275"/>
    </row>
    <row r="3241" spans="1:8">
      <c r="A3241" s="270"/>
      <c r="B3241" s="271"/>
      <c r="C3241" s="270"/>
      <c r="D3241" s="272"/>
      <c r="F3241" s="273"/>
      <c r="G3241" s="275"/>
      <c r="H3241" s="275"/>
    </row>
    <row r="3242" spans="1:8">
      <c r="A3242" s="270"/>
      <c r="B3242" s="271"/>
      <c r="C3242" s="270"/>
      <c r="D3242" s="272"/>
      <c r="F3242" s="273"/>
      <c r="G3242" s="275"/>
      <c r="H3242" s="275"/>
    </row>
    <row r="3243" spans="1:8">
      <c r="A3243" s="270"/>
      <c r="B3243" s="271"/>
      <c r="C3243" s="270"/>
      <c r="D3243" s="272"/>
      <c r="F3243" s="273"/>
      <c r="G3243" s="275"/>
      <c r="H3243" s="275"/>
    </row>
    <row r="3244" spans="1:8">
      <c r="A3244" s="270"/>
      <c r="B3244" s="271"/>
      <c r="C3244" s="270"/>
      <c r="D3244" s="272"/>
      <c r="F3244" s="273"/>
      <c r="G3244" s="275"/>
      <c r="H3244" s="275"/>
    </row>
    <row r="3245" spans="1:8">
      <c r="A3245" s="270"/>
      <c r="B3245" s="271"/>
      <c r="C3245" s="270"/>
      <c r="D3245" s="272"/>
      <c r="F3245" s="273"/>
      <c r="G3245" s="275"/>
      <c r="H3245" s="275"/>
    </row>
    <row r="3246" spans="1:8">
      <c r="A3246" s="270"/>
      <c r="B3246" s="271"/>
      <c r="C3246" s="270"/>
      <c r="D3246" s="272"/>
      <c r="F3246" s="273"/>
      <c r="G3246" s="275"/>
      <c r="H3246" s="275"/>
    </row>
    <row r="3247" spans="1:8">
      <c r="A3247" s="270"/>
      <c r="B3247" s="271"/>
      <c r="C3247" s="270"/>
      <c r="D3247" s="272"/>
      <c r="F3247" s="273"/>
      <c r="G3247" s="275"/>
      <c r="H3247" s="275"/>
    </row>
    <row r="3248" spans="1:8">
      <c r="A3248" s="270"/>
      <c r="B3248" s="271"/>
      <c r="C3248" s="270"/>
      <c r="D3248" s="272"/>
      <c r="F3248" s="273"/>
      <c r="G3248" s="275"/>
      <c r="H3248" s="275"/>
    </row>
    <row r="3249" spans="1:8">
      <c r="A3249" s="270"/>
      <c r="B3249" s="271"/>
      <c r="C3249" s="270"/>
      <c r="D3249" s="272"/>
      <c r="F3249" s="273"/>
      <c r="G3249" s="275"/>
      <c r="H3249" s="275"/>
    </row>
    <row r="3250" spans="1:8">
      <c r="A3250" s="270"/>
      <c r="B3250" s="271"/>
      <c r="C3250" s="270"/>
      <c r="D3250" s="272"/>
      <c r="F3250" s="273"/>
      <c r="G3250" s="275"/>
      <c r="H3250" s="275"/>
    </row>
    <row r="3251" spans="1:8">
      <c r="A3251" s="270"/>
      <c r="B3251" s="271"/>
      <c r="C3251" s="270"/>
      <c r="D3251" s="272"/>
      <c r="F3251" s="273"/>
      <c r="G3251" s="275"/>
      <c r="H3251" s="275"/>
    </row>
    <row r="3252" spans="1:8">
      <c r="A3252" s="270"/>
      <c r="B3252" s="271"/>
      <c r="C3252" s="270"/>
      <c r="D3252" s="272"/>
      <c r="F3252" s="273"/>
      <c r="G3252" s="275"/>
      <c r="H3252" s="275"/>
    </row>
    <row r="3253" spans="1:8">
      <c r="A3253" s="270"/>
      <c r="B3253" s="271"/>
      <c r="C3253" s="270"/>
      <c r="D3253" s="272"/>
      <c r="F3253" s="273"/>
      <c r="G3253" s="275"/>
      <c r="H3253" s="275"/>
    </row>
    <row r="3254" spans="1:8">
      <c r="A3254" s="270"/>
      <c r="B3254" s="271"/>
      <c r="C3254" s="270"/>
      <c r="D3254" s="272"/>
      <c r="F3254" s="273"/>
      <c r="G3254" s="275"/>
      <c r="H3254" s="275"/>
    </row>
    <row r="3255" spans="1:8">
      <c r="A3255" s="270"/>
      <c r="B3255" s="271"/>
      <c r="C3255" s="270"/>
      <c r="D3255" s="272"/>
      <c r="F3255" s="273"/>
      <c r="G3255" s="275"/>
      <c r="H3255" s="275"/>
    </row>
    <row r="3256" spans="1:8">
      <c r="A3256" s="270"/>
      <c r="B3256" s="271"/>
      <c r="C3256" s="270"/>
      <c r="D3256" s="272"/>
      <c r="F3256" s="273"/>
      <c r="G3256" s="275"/>
      <c r="H3256" s="275"/>
    </row>
    <row r="3257" spans="1:8">
      <c r="A3257" s="270"/>
      <c r="B3257" s="271"/>
      <c r="C3257" s="270"/>
      <c r="D3257" s="272"/>
      <c r="F3257" s="273"/>
      <c r="G3257" s="275"/>
      <c r="H3257" s="275"/>
    </row>
    <row r="3258" spans="1:8">
      <c r="A3258" s="270"/>
      <c r="B3258" s="271"/>
      <c r="C3258" s="270"/>
      <c r="D3258" s="272"/>
      <c r="F3258" s="273"/>
      <c r="G3258" s="275"/>
      <c r="H3258" s="275"/>
    </row>
    <row r="3259" spans="1:8">
      <c r="A3259" s="270"/>
      <c r="B3259" s="271"/>
      <c r="C3259" s="270"/>
      <c r="D3259" s="272"/>
      <c r="F3259" s="273"/>
      <c r="G3259" s="275"/>
      <c r="H3259" s="275"/>
    </row>
    <row r="3260" spans="1:8">
      <c r="A3260" s="270"/>
      <c r="B3260" s="271"/>
      <c r="C3260" s="270"/>
      <c r="D3260" s="272"/>
      <c r="F3260" s="273"/>
      <c r="G3260" s="275"/>
      <c r="H3260" s="275"/>
    </row>
    <row r="3261" spans="1:8">
      <c r="A3261" s="270"/>
      <c r="B3261" s="271"/>
      <c r="C3261" s="270"/>
      <c r="D3261" s="272"/>
      <c r="F3261" s="273"/>
      <c r="G3261" s="275"/>
      <c r="H3261" s="275"/>
    </row>
    <row r="3262" spans="1:8">
      <c r="A3262" s="270"/>
      <c r="B3262" s="271"/>
      <c r="C3262" s="270"/>
      <c r="D3262" s="272"/>
      <c r="F3262" s="273"/>
      <c r="G3262" s="275"/>
      <c r="H3262" s="275"/>
    </row>
    <row r="3263" spans="1:8">
      <c r="A3263" s="270"/>
      <c r="B3263" s="271"/>
      <c r="C3263" s="270"/>
      <c r="D3263" s="272"/>
      <c r="F3263" s="273"/>
      <c r="G3263" s="275"/>
      <c r="H3263" s="275"/>
    </row>
    <row r="3264" spans="1:8">
      <c r="A3264" s="270"/>
      <c r="B3264" s="271"/>
      <c r="C3264" s="270"/>
      <c r="D3264" s="272"/>
      <c r="F3264" s="273"/>
      <c r="G3264" s="275"/>
      <c r="H3264" s="275"/>
    </row>
    <row r="3265" spans="1:8">
      <c r="A3265" s="270"/>
      <c r="B3265" s="271"/>
      <c r="C3265" s="270"/>
      <c r="D3265" s="272"/>
      <c r="F3265" s="273"/>
      <c r="G3265" s="275"/>
      <c r="H3265" s="275"/>
    </row>
    <row r="3266" spans="1:8">
      <c r="A3266" s="270"/>
      <c r="B3266" s="271"/>
      <c r="C3266" s="270"/>
      <c r="D3266" s="272"/>
      <c r="F3266" s="273"/>
      <c r="G3266" s="275"/>
      <c r="H3266" s="275"/>
    </row>
    <row r="3267" spans="1:8">
      <c r="A3267" s="270"/>
      <c r="B3267" s="271"/>
      <c r="C3267" s="270"/>
      <c r="D3267" s="272"/>
      <c r="F3267" s="273"/>
      <c r="G3267" s="275"/>
      <c r="H3267" s="275"/>
    </row>
    <row r="3268" spans="1:8">
      <c r="A3268" s="270"/>
      <c r="B3268" s="271"/>
      <c r="C3268" s="270"/>
      <c r="D3268" s="272"/>
      <c r="F3268" s="273"/>
      <c r="G3268" s="275"/>
      <c r="H3268" s="275"/>
    </row>
    <row r="3269" spans="1:8">
      <c r="A3269" s="270"/>
      <c r="B3269" s="271"/>
      <c r="C3269" s="270"/>
      <c r="D3269" s="272"/>
      <c r="F3269" s="273"/>
      <c r="G3269" s="275"/>
      <c r="H3269" s="275"/>
    </row>
    <row r="3270" spans="1:8">
      <c r="A3270" s="270"/>
      <c r="B3270" s="271"/>
      <c r="C3270" s="270"/>
      <c r="D3270" s="272"/>
      <c r="F3270" s="273"/>
      <c r="G3270" s="275"/>
      <c r="H3270" s="275"/>
    </row>
    <row r="3271" spans="1:8">
      <c r="A3271" s="270"/>
      <c r="B3271" s="271"/>
      <c r="C3271" s="270"/>
      <c r="D3271" s="272"/>
      <c r="F3271" s="273"/>
      <c r="G3271" s="275"/>
      <c r="H3271" s="275"/>
    </row>
    <row r="3272" spans="1:8">
      <c r="A3272" s="270"/>
      <c r="B3272" s="271"/>
      <c r="C3272" s="270"/>
      <c r="D3272" s="272"/>
      <c r="F3272" s="273"/>
      <c r="G3272" s="275"/>
      <c r="H3272" s="275"/>
    </row>
    <row r="3273" spans="1:8">
      <c r="A3273" s="270"/>
      <c r="B3273" s="271"/>
      <c r="C3273" s="270"/>
      <c r="D3273" s="272"/>
      <c r="F3273" s="273"/>
      <c r="G3273" s="275"/>
      <c r="H3273" s="275"/>
    </row>
    <row r="3274" spans="1:8">
      <c r="A3274" s="270"/>
      <c r="B3274" s="271"/>
      <c r="C3274" s="270"/>
      <c r="D3274" s="272"/>
      <c r="F3274" s="273"/>
      <c r="G3274" s="275"/>
      <c r="H3274" s="275"/>
    </row>
    <row r="3275" spans="1:8">
      <c r="A3275" s="270"/>
      <c r="B3275" s="271"/>
      <c r="C3275" s="270"/>
      <c r="D3275" s="272"/>
      <c r="F3275" s="273"/>
      <c r="G3275" s="275"/>
      <c r="H3275" s="275"/>
    </row>
    <row r="3276" spans="1:8">
      <c r="A3276" s="270"/>
      <c r="B3276" s="271"/>
      <c r="C3276" s="270"/>
      <c r="D3276" s="272"/>
      <c r="F3276" s="273"/>
      <c r="G3276" s="275"/>
      <c r="H3276" s="275"/>
    </row>
    <row r="3277" spans="1:8">
      <c r="A3277" s="270"/>
      <c r="B3277" s="271"/>
      <c r="C3277" s="270"/>
      <c r="D3277" s="272"/>
      <c r="F3277" s="273"/>
      <c r="G3277" s="275"/>
      <c r="H3277" s="275"/>
    </row>
    <row r="3278" spans="1:8">
      <c r="A3278" s="270"/>
      <c r="B3278" s="271"/>
      <c r="C3278" s="270"/>
      <c r="D3278" s="272"/>
      <c r="F3278" s="273"/>
      <c r="G3278" s="275"/>
      <c r="H3278" s="275"/>
    </row>
    <row r="3279" spans="1:8">
      <c r="A3279" s="270"/>
      <c r="B3279" s="271"/>
      <c r="C3279" s="270"/>
      <c r="D3279" s="272"/>
      <c r="F3279" s="273"/>
      <c r="G3279" s="275"/>
      <c r="H3279" s="275"/>
    </row>
    <row r="3280" spans="1:8">
      <c r="A3280" s="270"/>
      <c r="B3280" s="271"/>
      <c r="C3280" s="270"/>
      <c r="D3280" s="272"/>
      <c r="F3280" s="273"/>
      <c r="G3280" s="275"/>
      <c r="H3280" s="275"/>
    </row>
    <row r="3281" spans="1:8">
      <c r="A3281" s="270"/>
      <c r="B3281" s="271"/>
      <c r="C3281" s="270"/>
      <c r="D3281" s="272"/>
      <c r="F3281" s="273"/>
      <c r="G3281" s="275"/>
      <c r="H3281" s="275"/>
    </row>
    <row r="3282" spans="1:8">
      <c r="A3282" s="270"/>
      <c r="B3282" s="271"/>
      <c r="C3282" s="270"/>
      <c r="D3282" s="272"/>
      <c r="F3282" s="273"/>
      <c r="G3282" s="275"/>
      <c r="H3282" s="275"/>
    </row>
    <row r="3283" spans="1:8">
      <c r="A3283" s="270"/>
      <c r="B3283" s="271"/>
      <c r="C3283" s="270"/>
      <c r="D3283" s="272"/>
      <c r="F3283" s="273"/>
      <c r="G3283" s="275"/>
      <c r="H3283" s="275"/>
    </row>
    <row r="3284" spans="1:8">
      <c r="A3284" s="270"/>
      <c r="B3284" s="271"/>
      <c r="C3284" s="270"/>
      <c r="D3284" s="272"/>
      <c r="F3284" s="273"/>
      <c r="G3284" s="275"/>
      <c r="H3284" s="275"/>
    </row>
    <row r="3285" spans="1:8">
      <c r="A3285" s="270"/>
      <c r="B3285" s="271"/>
      <c r="C3285" s="270"/>
      <c r="D3285" s="272"/>
      <c r="F3285" s="273"/>
      <c r="G3285" s="275"/>
      <c r="H3285" s="275"/>
    </row>
    <row r="3286" spans="1:8">
      <c r="A3286" s="270"/>
      <c r="B3286" s="271"/>
      <c r="C3286" s="270"/>
      <c r="D3286" s="272"/>
      <c r="F3286" s="273"/>
      <c r="G3286" s="275"/>
      <c r="H3286" s="275"/>
    </row>
    <row r="3287" spans="1:8">
      <c r="A3287" s="270"/>
      <c r="B3287" s="271"/>
      <c r="C3287" s="270"/>
      <c r="D3287" s="272"/>
      <c r="F3287" s="273"/>
      <c r="G3287" s="275"/>
      <c r="H3287" s="275"/>
    </row>
    <row r="3288" spans="1:8">
      <c r="A3288" s="270"/>
      <c r="B3288" s="271"/>
      <c r="C3288" s="270"/>
      <c r="D3288" s="272"/>
      <c r="F3288" s="273"/>
      <c r="G3288" s="275"/>
      <c r="H3288" s="275"/>
    </row>
    <row r="3289" spans="1:8">
      <c r="A3289" s="270"/>
      <c r="B3289" s="271"/>
      <c r="C3289" s="270"/>
      <c r="D3289" s="272"/>
      <c r="F3289" s="273"/>
      <c r="G3289" s="275"/>
      <c r="H3289" s="275"/>
    </row>
    <row r="3290" spans="1:8">
      <c r="A3290" s="270"/>
      <c r="B3290" s="271"/>
      <c r="C3290" s="270"/>
      <c r="D3290" s="272"/>
      <c r="F3290" s="273"/>
      <c r="G3290" s="275"/>
      <c r="H3290" s="275"/>
    </row>
    <row r="3291" spans="1:8">
      <c r="A3291" s="270"/>
      <c r="B3291" s="271"/>
      <c r="C3291" s="270"/>
      <c r="D3291" s="272"/>
      <c r="F3291" s="273"/>
      <c r="G3291" s="275"/>
      <c r="H3291" s="275"/>
    </row>
    <row r="3292" spans="1:8">
      <c r="A3292" s="270"/>
      <c r="B3292" s="271"/>
      <c r="C3292" s="270"/>
      <c r="D3292" s="272"/>
      <c r="F3292" s="273"/>
      <c r="G3292" s="275"/>
      <c r="H3292" s="275"/>
    </row>
    <row r="3293" spans="1:8">
      <c r="A3293" s="270"/>
      <c r="B3293" s="271"/>
      <c r="C3293" s="270"/>
      <c r="D3293" s="272"/>
      <c r="F3293" s="273"/>
      <c r="G3293" s="275"/>
      <c r="H3293" s="275"/>
    </row>
    <row r="3294" spans="1:8">
      <c r="A3294" s="270"/>
      <c r="B3294" s="271"/>
      <c r="C3294" s="270"/>
      <c r="D3294" s="272"/>
      <c r="F3294" s="273"/>
      <c r="G3294" s="275"/>
      <c r="H3294" s="275"/>
    </row>
    <row r="3295" spans="1:8">
      <c r="A3295" s="270"/>
      <c r="B3295" s="271"/>
      <c r="C3295" s="270"/>
      <c r="D3295" s="272"/>
      <c r="F3295" s="273"/>
      <c r="G3295" s="275"/>
      <c r="H3295" s="275"/>
    </row>
    <row r="3296" spans="1:8">
      <c r="A3296" s="270"/>
      <c r="B3296" s="271"/>
      <c r="C3296" s="270"/>
      <c r="D3296" s="272"/>
      <c r="F3296" s="273"/>
      <c r="G3296" s="275"/>
      <c r="H3296" s="275"/>
    </row>
    <row r="3297" spans="1:8">
      <c r="A3297" s="270"/>
      <c r="B3297" s="271"/>
      <c r="C3297" s="270"/>
      <c r="D3297" s="272"/>
      <c r="F3297" s="273"/>
      <c r="G3297" s="275"/>
      <c r="H3297" s="275"/>
    </row>
    <row r="3298" spans="1:8">
      <c r="A3298" s="270"/>
      <c r="B3298" s="271"/>
      <c r="C3298" s="270"/>
      <c r="D3298" s="272"/>
      <c r="F3298" s="273"/>
      <c r="G3298" s="275"/>
      <c r="H3298" s="275"/>
    </row>
    <row r="3299" spans="1:8">
      <c r="A3299" s="270"/>
      <c r="B3299" s="271"/>
      <c r="C3299" s="270"/>
      <c r="D3299" s="272"/>
      <c r="F3299" s="273"/>
      <c r="G3299" s="275"/>
      <c r="H3299" s="275"/>
    </row>
    <row r="3300" spans="1:8">
      <c r="A3300" s="270"/>
      <c r="B3300" s="271"/>
      <c r="C3300" s="270"/>
      <c r="D3300" s="272"/>
      <c r="F3300" s="273"/>
      <c r="G3300" s="275"/>
      <c r="H3300" s="275"/>
    </row>
    <row r="3301" spans="1:8">
      <c r="A3301" s="270"/>
      <c r="B3301" s="271"/>
      <c r="C3301" s="270"/>
      <c r="D3301" s="272"/>
      <c r="F3301" s="273"/>
      <c r="G3301" s="275"/>
      <c r="H3301" s="275"/>
    </row>
    <row r="3302" spans="1:8">
      <c r="A3302" s="270"/>
      <c r="B3302" s="271"/>
      <c r="C3302" s="270"/>
      <c r="D3302" s="272"/>
      <c r="F3302" s="273"/>
      <c r="G3302" s="275"/>
      <c r="H3302" s="275"/>
    </row>
    <row r="3303" spans="1:8">
      <c r="A3303" s="270"/>
      <c r="B3303" s="271"/>
      <c r="C3303" s="270"/>
      <c r="D3303" s="272"/>
      <c r="F3303" s="273"/>
      <c r="G3303" s="275"/>
      <c r="H3303" s="275"/>
    </row>
    <row r="3304" spans="1:8">
      <c r="A3304" s="270"/>
      <c r="B3304" s="271"/>
      <c r="C3304" s="270"/>
      <c r="D3304" s="272"/>
      <c r="F3304" s="273"/>
      <c r="G3304" s="275"/>
      <c r="H3304" s="275"/>
    </row>
    <row r="3305" spans="1:8">
      <c r="A3305" s="270"/>
      <c r="B3305" s="271"/>
      <c r="C3305" s="270"/>
      <c r="D3305" s="272"/>
      <c r="F3305" s="273"/>
      <c r="G3305" s="275"/>
      <c r="H3305" s="275"/>
    </row>
    <row r="3306" spans="1:8">
      <c r="A3306" s="270"/>
      <c r="B3306" s="271"/>
      <c r="C3306" s="270"/>
      <c r="D3306" s="272"/>
      <c r="F3306" s="273"/>
      <c r="G3306" s="275"/>
      <c r="H3306" s="275"/>
    </row>
    <row r="3307" spans="1:8">
      <c r="A3307" s="270"/>
      <c r="B3307" s="271"/>
      <c r="C3307" s="270"/>
      <c r="D3307" s="272"/>
      <c r="F3307" s="273"/>
      <c r="G3307" s="275"/>
      <c r="H3307" s="275"/>
    </row>
    <row r="3308" spans="1:8">
      <c r="A3308" s="270"/>
      <c r="B3308" s="271"/>
      <c r="C3308" s="270"/>
      <c r="D3308" s="272"/>
      <c r="F3308" s="273"/>
      <c r="G3308" s="275"/>
      <c r="H3308" s="275"/>
    </row>
    <row r="3309" spans="1:8">
      <c r="A3309" s="270"/>
      <c r="B3309" s="271"/>
      <c r="C3309" s="270"/>
      <c r="D3309" s="272"/>
      <c r="F3309" s="273"/>
      <c r="G3309" s="275"/>
      <c r="H3309" s="275"/>
    </row>
    <row r="3310" spans="1:8">
      <c r="A3310" s="270"/>
      <c r="B3310" s="271"/>
      <c r="C3310" s="270"/>
      <c r="D3310" s="272"/>
      <c r="F3310" s="273"/>
      <c r="G3310" s="275"/>
      <c r="H3310" s="275"/>
    </row>
    <row r="3311" spans="1:8">
      <c r="A3311" s="270"/>
      <c r="B3311" s="271"/>
      <c r="C3311" s="270"/>
      <c r="D3311" s="272"/>
      <c r="F3311" s="273"/>
      <c r="G3311" s="275"/>
      <c r="H3311" s="275"/>
    </row>
    <row r="3312" spans="1:8">
      <c r="A3312" s="270"/>
      <c r="B3312" s="271"/>
      <c r="C3312" s="270"/>
      <c r="D3312" s="272"/>
      <c r="F3312" s="273"/>
      <c r="G3312" s="275"/>
      <c r="H3312" s="275"/>
    </row>
    <row r="3313" spans="1:8">
      <c r="A3313" s="270"/>
      <c r="B3313" s="271"/>
      <c r="C3313" s="270"/>
      <c r="D3313" s="272"/>
      <c r="F3313" s="273"/>
      <c r="G3313" s="275"/>
      <c r="H3313" s="275"/>
    </row>
    <row r="3314" spans="1:8">
      <c r="A3314" s="270"/>
      <c r="B3314" s="271"/>
      <c r="C3314" s="270"/>
      <c r="D3314" s="272"/>
      <c r="F3314" s="273"/>
      <c r="G3314" s="275"/>
      <c r="H3314" s="275"/>
    </row>
    <row r="3315" spans="1:8">
      <c r="A3315" s="270"/>
      <c r="B3315" s="271"/>
      <c r="C3315" s="270"/>
      <c r="D3315" s="272"/>
      <c r="F3315" s="273"/>
      <c r="G3315" s="275"/>
      <c r="H3315" s="275"/>
    </row>
    <row r="3316" spans="1:8">
      <c r="A3316" s="270"/>
      <c r="B3316" s="271"/>
      <c r="C3316" s="270"/>
      <c r="D3316" s="272"/>
      <c r="F3316" s="273"/>
      <c r="G3316" s="275"/>
      <c r="H3316" s="275"/>
    </row>
    <row r="3317" spans="1:8">
      <c r="A3317" s="270"/>
      <c r="B3317" s="271"/>
      <c r="C3317" s="270"/>
      <c r="D3317" s="272"/>
      <c r="F3317" s="273"/>
      <c r="G3317" s="275"/>
      <c r="H3317" s="275"/>
    </row>
    <row r="3318" spans="1:8">
      <c r="A3318" s="270"/>
      <c r="B3318" s="271"/>
      <c r="C3318" s="270"/>
      <c r="D3318" s="272"/>
      <c r="F3318" s="273"/>
      <c r="G3318" s="275"/>
      <c r="H3318" s="275"/>
    </row>
    <row r="3319" spans="1:8">
      <c r="A3319" s="270"/>
      <c r="B3319" s="271"/>
      <c r="C3319" s="270"/>
      <c r="D3319" s="272"/>
      <c r="F3319" s="273"/>
      <c r="G3319" s="275"/>
      <c r="H3319" s="275"/>
    </row>
    <row r="3320" spans="1:8">
      <c r="A3320" s="270"/>
      <c r="B3320" s="271"/>
      <c r="C3320" s="270"/>
      <c r="D3320" s="272"/>
      <c r="F3320" s="273"/>
      <c r="G3320" s="275"/>
      <c r="H3320" s="275"/>
    </row>
    <row r="3321" spans="1:8">
      <c r="A3321" s="270"/>
      <c r="B3321" s="271"/>
      <c r="C3321" s="270"/>
      <c r="D3321" s="272"/>
      <c r="F3321" s="273"/>
      <c r="G3321" s="275"/>
      <c r="H3321" s="275"/>
    </row>
    <row r="3322" spans="1:8">
      <c r="A3322" s="270"/>
      <c r="B3322" s="271"/>
      <c r="C3322" s="270"/>
      <c r="D3322" s="272"/>
      <c r="F3322" s="273"/>
      <c r="G3322" s="275"/>
      <c r="H3322" s="275"/>
    </row>
    <row r="3323" spans="1:8">
      <c r="A3323" s="270"/>
      <c r="B3323" s="271"/>
      <c r="C3323" s="270"/>
      <c r="D3323" s="272"/>
      <c r="F3323" s="273"/>
      <c r="G3323" s="275"/>
      <c r="H3323" s="275"/>
    </row>
    <row r="3324" spans="1:8">
      <c r="A3324" s="270"/>
      <c r="B3324" s="271"/>
      <c r="C3324" s="270"/>
      <c r="D3324" s="272"/>
      <c r="F3324" s="273"/>
      <c r="G3324" s="275"/>
      <c r="H3324" s="275"/>
    </row>
    <row r="3325" spans="1:8">
      <c r="A3325" s="270"/>
      <c r="B3325" s="271"/>
      <c r="C3325" s="270"/>
      <c r="D3325" s="272"/>
      <c r="F3325" s="273"/>
      <c r="G3325" s="275"/>
      <c r="H3325" s="275"/>
    </row>
    <row r="3326" spans="1:8">
      <c r="A3326" s="270"/>
      <c r="B3326" s="271"/>
      <c r="C3326" s="270"/>
      <c r="D3326" s="272"/>
      <c r="F3326" s="273"/>
      <c r="G3326" s="275"/>
      <c r="H3326" s="275"/>
    </row>
    <row r="3327" spans="1:8">
      <c r="A3327" s="270"/>
      <c r="B3327" s="271"/>
      <c r="C3327" s="270"/>
      <c r="D3327" s="272"/>
      <c r="F3327" s="273"/>
      <c r="G3327" s="275"/>
      <c r="H3327" s="275"/>
    </row>
    <row r="3328" spans="1:8">
      <c r="A3328" s="270"/>
      <c r="B3328" s="271"/>
      <c r="C3328" s="270"/>
      <c r="D3328" s="272"/>
      <c r="F3328" s="273"/>
      <c r="G3328" s="275"/>
      <c r="H3328" s="275"/>
    </row>
    <row r="3329" spans="1:8">
      <c r="A3329" s="270"/>
      <c r="B3329" s="271"/>
      <c r="C3329" s="270"/>
      <c r="D3329" s="272"/>
      <c r="F3329" s="273"/>
      <c r="G3329" s="275"/>
      <c r="H3329" s="275"/>
    </row>
    <row r="3330" spans="1:8">
      <c r="A3330" s="270"/>
      <c r="B3330" s="271"/>
      <c r="C3330" s="270"/>
      <c r="D3330" s="272"/>
      <c r="F3330" s="273"/>
      <c r="G3330" s="275"/>
      <c r="H3330" s="275"/>
    </row>
    <row r="3331" spans="1:8">
      <c r="A3331" s="270"/>
      <c r="B3331" s="271"/>
      <c r="C3331" s="270"/>
      <c r="D3331" s="272"/>
      <c r="F3331" s="273"/>
      <c r="G3331" s="275"/>
      <c r="H3331" s="275"/>
    </row>
    <row r="3332" spans="1:8">
      <c r="A3332" s="270"/>
      <c r="B3332" s="271"/>
      <c r="C3332" s="270"/>
      <c r="D3332" s="272"/>
      <c r="F3332" s="273"/>
      <c r="G3332" s="275"/>
      <c r="H3332" s="275"/>
    </row>
    <row r="3333" spans="1:8">
      <c r="A3333" s="270"/>
      <c r="B3333" s="271"/>
      <c r="C3333" s="270"/>
      <c r="D3333" s="272"/>
      <c r="F3333" s="273"/>
      <c r="G3333" s="275"/>
      <c r="H3333" s="275"/>
    </row>
    <row r="3334" spans="1:8">
      <c r="A3334" s="270"/>
      <c r="B3334" s="271"/>
      <c r="C3334" s="270"/>
      <c r="D3334" s="272"/>
      <c r="F3334" s="273"/>
      <c r="G3334" s="275"/>
      <c r="H3334" s="275"/>
    </row>
    <row r="3335" spans="1:8">
      <c r="A3335" s="270"/>
      <c r="B3335" s="271"/>
      <c r="C3335" s="270"/>
      <c r="D3335" s="272"/>
      <c r="F3335" s="273"/>
      <c r="G3335" s="275"/>
      <c r="H3335" s="275"/>
    </row>
    <row r="3336" spans="1:8">
      <c r="A3336" s="270"/>
      <c r="B3336" s="271"/>
      <c r="C3336" s="270"/>
      <c r="D3336" s="272"/>
      <c r="F3336" s="273"/>
      <c r="G3336" s="275"/>
      <c r="H3336" s="275"/>
    </row>
    <row r="3337" spans="1:8">
      <c r="A3337" s="270"/>
      <c r="B3337" s="271"/>
      <c r="C3337" s="270"/>
      <c r="D3337" s="272"/>
      <c r="F3337" s="273"/>
      <c r="G3337" s="275"/>
      <c r="H3337" s="275"/>
    </row>
    <row r="3338" spans="1:8">
      <c r="A3338" s="270"/>
      <c r="B3338" s="271"/>
      <c r="C3338" s="270"/>
      <c r="D3338" s="272"/>
      <c r="F3338" s="273"/>
      <c r="G3338" s="275"/>
      <c r="H3338" s="275"/>
    </row>
    <row r="3339" spans="1:8">
      <c r="A3339" s="270"/>
      <c r="B3339" s="271"/>
      <c r="C3339" s="270"/>
      <c r="D3339" s="272"/>
      <c r="F3339" s="273"/>
      <c r="G3339" s="275"/>
      <c r="H3339" s="275"/>
    </row>
    <row r="3340" spans="1:8">
      <c r="A3340" s="270"/>
      <c r="B3340" s="271"/>
      <c r="C3340" s="270"/>
      <c r="D3340" s="272"/>
      <c r="F3340" s="273"/>
      <c r="G3340" s="275"/>
      <c r="H3340" s="275"/>
    </row>
    <row r="3341" spans="1:8">
      <c r="A3341" s="270"/>
      <c r="B3341" s="271"/>
      <c r="C3341" s="270"/>
      <c r="D3341" s="272"/>
      <c r="F3341" s="273"/>
      <c r="G3341" s="275"/>
      <c r="H3341" s="275"/>
    </row>
    <row r="3342" spans="1:8">
      <c r="A3342" s="270"/>
      <c r="B3342" s="271"/>
      <c r="C3342" s="270"/>
      <c r="D3342" s="272"/>
      <c r="F3342" s="273"/>
      <c r="G3342" s="275"/>
      <c r="H3342" s="275"/>
    </row>
    <row r="3343" spans="1:8">
      <c r="A3343" s="270"/>
      <c r="B3343" s="271"/>
      <c r="C3343" s="270"/>
      <c r="D3343" s="272"/>
      <c r="F3343" s="273"/>
      <c r="G3343" s="275"/>
      <c r="H3343" s="275"/>
    </row>
    <row r="3344" spans="1:8">
      <c r="A3344" s="270"/>
      <c r="B3344" s="271"/>
      <c r="C3344" s="270"/>
      <c r="D3344" s="272"/>
      <c r="F3344" s="273"/>
      <c r="G3344" s="275"/>
      <c r="H3344" s="275"/>
    </row>
    <row r="3345" spans="1:8">
      <c r="A3345" s="270"/>
      <c r="B3345" s="271"/>
      <c r="C3345" s="270"/>
      <c r="D3345" s="272"/>
      <c r="F3345" s="273"/>
      <c r="G3345" s="275"/>
      <c r="H3345" s="275"/>
    </row>
    <row r="3346" spans="1:8">
      <c r="A3346" s="270"/>
      <c r="B3346" s="271"/>
      <c r="C3346" s="270"/>
      <c r="D3346" s="272"/>
      <c r="F3346" s="273"/>
      <c r="G3346" s="275"/>
      <c r="H3346" s="275"/>
    </row>
    <row r="3347" spans="1:8">
      <c r="A3347" s="270"/>
      <c r="B3347" s="271"/>
      <c r="C3347" s="270"/>
      <c r="D3347" s="272"/>
      <c r="F3347" s="273"/>
      <c r="G3347" s="275"/>
      <c r="H3347" s="275"/>
    </row>
    <row r="3348" spans="1:8">
      <c r="A3348" s="270"/>
      <c r="B3348" s="271"/>
      <c r="C3348" s="270"/>
      <c r="D3348" s="272"/>
      <c r="F3348" s="273"/>
      <c r="G3348" s="275"/>
      <c r="H3348" s="275"/>
    </row>
    <row r="3349" spans="1:8">
      <c r="A3349" s="270"/>
      <c r="B3349" s="271"/>
      <c r="C3349" s="270"/>
      <c r="D3349" s="272"/>
      <c r="F3349" s="273"/>
      <c r="G3349" s="275"/>
      <c r="H3349" s="275"/>
    </row>
    <row r="3350" spans="1:8">
      <c r="A3350" s="270"/>
      <c r="B3350" s="271"/>
      <c r="C3350" s="270"/>
      <c r="D3350" s="272"/>
      <c r="F3350" s="273"/>
      <c r="G3350" s="275"/>
      <c r="H3350" s="275"/>
    </row>
    <row r="3351" spans="1:8">
      <c r="A3351" s="270"/>
      <c r="B3351" s="271"/>
      <c r="C3351" s="270"/>
      <c r="D3351" s="272"/>
      <c r="F3351" s="273"/>
      <c r="G3351" s="275"/>
      <c r="H3351" s="275"/>
    </row>
    <row r="3352" spans="1:8">
      <c r="A3352" s="270"/>
      <c r="B3352" s="271"/>
      <c r="C3352" s="270"/>
      <c r="D3352" s="272"/>
      <c r="F3352" s="273"/>
      <c r="G3352" s="275"/>
      <c r="H3352" s="275"/>
    </row>
    <row r="3353" spans="1:8">
      <c r="A3353" s="270"/>
      <c r="B3353" s="271"/>
      <c r="C3353" s="270"/>
      <c r="D3353" s="272"/>
      <c r="F3353" s="273"/>
      <c r="G3353" s="275"/>
      <c r="H3353" s="275"/>
    </row>
    <row r="3354" spans="1:8">
      <c r="A3354" s="270"/>
      <c r="B3354" s="271"/>
      <c r="C3354" s="270"/>
      <c r="D3354" s="272"/>
      <c r="F3354" s="273"/>
      <c r="G3354" s="275"/>
      <c r="H3354" s="275"/>
    </row>
    <row r="3355" spans="1:8">
      <c r="A3355" s="270"/>
      <c r="B3355" s="271"/>
      <c r="C3355" s="270"/>
      <c r="D3355" s="272"/>
      <c r="F3355" s="273"/>
      <c r="G3355" s="275"/>
      <c r="H3355" s="275"/>
    </row>
    <row r="3356" spans="1:8">
      <c r="A3356" s="270"/>
      <c r="B3356" s="271"/>
      <c r="C3356" s="270"/>
      <c r="D3356" s="272"/>
      <c r="F3356" s="273"/>
      <c r="G3356" s="275"/>
      <c r="H3356" s="275"/>
    </row>
    <row r="3357" spans="1:8">
      <c r="A3357" s="270"/>
      <c r="B3357" s="271"/>
      <c r="C3357" s="270"/>
      <c r="D3357" s="272"/>
      <c r="F3357" s="273"/>
      <c r="G3357" s="275"/>
      <c r="H3357" s="275"/>
    </row>
    <row r="3358" spans="1:8">
      <c r="A3358" s="270"/>
      <c r="B3358" s="271"/>
      <c r="C3358" s="270"/>
      <c r="D3358" s="272"/>
      <c r="F3358" s="273"/>
      <c r="G3358" s="275"/>
      <c r="H3358" s="275"/>
    </row>
    <row r="3359" spans="1:8">
      <c r="A3359" s="270"/>
      <c r="B3359" s="271"/>
      <c r="C3359" s="270"/>
      <c r="D3359" s="272"/>
      <c r="F3359" s="273"/>
      <c r="G3359" s="275"/>
      <c r="H3359" s="275"/>
    </row>
    <row r="3360" spans="1:8">
      <c r="A3360" s="270"/>
      <c r="B3360" s="271"/>
      <c r="C3360" s="270"/>
      <c r="D3360" s="272"/>
      <c r="F3360" s="273"/>
      <c r="G3360" s="275"/>
      <c r="H3360" s="275"/>
    </row>
    <row r="3361" spans="1:8">
      <c r="A3361" s="270"/>
      <c r="B3361" s="271"/>
      <c r="C3361" s="270"/>
      <c r="D3361" s="272"/>
      <c r="F3361" s="273"/>
      <c r="G3361" s="275"/>
      <c r="H3361" s="275"/>
    </row>
    <row r="3362" spans="1:8">
      <c r="A3362" s="270"/>
      <c r="B3362" s="271"/>
      <c r="C3362" s="270"/>
      <c r="D3362" s="272"/>
      <c r="F3362" s="273"/>
      <c r="G3362" s="275"/>
      <c r="H3362" s="275"/>
    </row>
    <row r="3363" spans="1:8">
      <c r="A3363" s="270"/>
      <c r="B3363" s="271"/>
      <c r="C3363" s="270"/>
      <c r="D3363" s="272"/>
      <c r="F3363" s="273"/>
      <c r="G3363" s="275"/>
      <c r="H3363" s="275"/>
    </row>
    <row r="3364" spans="1:8">
      <c r="A3364" s="270"/>
      <c r="B3364" s="271"/>
      <c r="C3364" s="270"/>
      <c r="D3364" s="272"/>
      <c r="F3364" s="273"/>
      <c r="G3364" s="275"/>
      <c r="H3364" s="275"/>
    </row>
    <row r="3365" spans="1:8">
      <c r="A3365" s="270"/>
      <c r="B3365" s="271"/>
      <c r="C3365" s="270"/>
      <c r="D3365" s="272"/>
      <c r="F3365" s="273"/>
      <c r="G3365" s="275"/>
      <c r="H3365" s="275"/>
    </row>
    <row r="3366" spans="1:8">
      <c r="A3366" s="270"/>
      <c r="B3366" s="271"/>
      <c r="C3366" s="270"/>
      <c r="D3366" s="272"/>
      <c r="F3366" s="273"/>
      <c r="G3366" s="275"/>
      <c r="H3366" s="275"/>
    </row>
    <row r="3367" spans="1:8">
      <c r="A3367" s="270"/>
      <c r="B3367" s="271"/>
      <c r="C3367" s="270"/>
      <c r="D3367" s="272"/>
      <c r="F3367" s="273"/>
      <c r="G3367" s="275"/>
      <c r="H3367" s="275"/>
    </row>
    <row r="3368" spans="1:8">
      <c r="A3368" s="270"/>
      <c r="B3368" s="271"/>
      <c r="C3368" s="270"/>
      <c r="D3368" s="272"/>
      <c r="F3368" s="273"/>
      <c r="G3368" s="275"/>
      <c r="H3368" s="275"/>
    </row>
    <row r="3369" spans="1:8">
      <c r="A3369" s="270"/>
      <c r="B3369" s="271"/>
      <c r="C3369" s="270"/>
      <c r="D3369" s="272"/>
      <c r="F3369" s="273"/>
      <c r="G3369" s="275"/>
      <c r="H3369" s="275"/>
    </row>
    <row r="3370" spans="1:8">
      <c r="A3370" s="270"/>
      <c r="B3370" s="271"/>
      <c r="C3370" s="270"/>
      <c r="D3370" s="272"/>
      <c r="F3370" s="273"/>
      <c r="G3370" s="275"/>
      <c r="H3370" s="275"/>
    </row>
    <row r="3371" spans="1:8">
      <c r="A3371" s="270"/>
      <c r="B3371" s="271"/>
      <c r="C3371" s="270"/>
      <c r="D3371" s="272"/>
      <c r="F3371" s="273"/>
      <c r="G3371" s="275"/>
      <c r="H3371" s="275"/>
    </row>
    <row r="3372" spans="1:8">
      <c r="A3372" s="270"/>
      <c r="B3372" s="271"/>
      <c r="C3372" s="270"/>
      <c r="D3372" s="272"/>
      <c r="F3372" s="273"/>
      <c r="G3372" s="275"/>
      <c r="H3372" s="275"/>
    </row>
    <row r="3373" spans="1:8">
      <c r="A3373" s="270"/>
      <c r="B3373" s="271"/>
      <c r="C3373" s="270"/>
      <c r="D3373" s="272"/>
      <c r="F3373" s="273"/>
      <c r="G3373" s="275"/>
      <c r="H3373" s="275"/>
    </row>
    <row r="3374" spans="1:8">
      <c r="A3374" s="270"/>
      <c r="B3374" s="271"/>
      <c r="C3374" s="270"/>
      <c r="D3374" s="272"/>
      <c r="F3374" s="273"/>
      <c r="G3374" s="275"/>
      <c r="H3374" s="275"/>
    </row>
    <row r="3375" spans="1:8">
      <c r="A3375" s="270"/>
      <c r="B3375" s="271"/>
      <c r="C3375" s="270"/>
      <c r="D3375" s="272"/>
      <c r="F3375" s="273"/>
      <c r="G3375" s="275"/>
      <c r="H3375" s="275"/>
    </row>
    <row r="3376" spans="1:8">
      <c r="A3376" s="270"/>
      <c r="B3376" s="271"/>
      <c r="C3376" s="270"/>
      <c r="D3376" s="272"/>
      <c r="F3376" s="273"/>
      <c r="G3376" s="275"/>
      <c r="H3376" s="275"/>
    </row>
    <row r="3377" spans="1:8">
      <c r="A3377" s="270"/>
      <c r="B3377" s="271"/>
      <c r="C3377" s="270"/>
      <c r="D3377" s="272"/>
      <c r="F3377" s="273"/>
      <c r="G3377" s="275"/>
      <c r="H3377" s="275"/>
    </row>
    <row r="3378" spans="1:8">
      <c r="A3378" s="270"/>
      <c r="B3378" s="271"/>
      <c r="C3378" s="270"/>
      <c r="D3378" s="272"/>
      <c r="F3378" s="273"/>
      <c r="G3378" s="275"/>
      <c r="H3378" s="275"/>
    </row>
    <row r="3379" spans="1:8">
      <c r="A3379" s="270"/>
      <c r="B3379" s="271"/>
      <c r="C3379" s="270"/>
      <c r="D3379" s="272"/>
      <c r="F3379" s="273"/>
      <c r="G3379" s="275"/>
      <c r="H3379" s="275"/>
    </row>
    <row r="3380" spans="1:8">
      <c r="A3380" s="270"/>
      <c r="B3380" s="271"/>
      <c r="C3380" s="270"/>
      <c r="D3380" s="272"/>
      <c r="F3380" s="273"/>
      <c r="G3380" s="275"/>
      <c r="H3380" s="275"/>
    </row>
    <row r="3381" spans="1:8">
      <c r="A3381" s="270"/>
      <c r="B3381" s="271"/>
      <c r="C3381" s="270"/>
      <c r="D3381" s="272"/>
      <c r="F3381" s="273"/>
      <c r="G3381" s="275"/>
      <c r="H3381" s="275"/>
    </row>
    <row r="3382" spans="1:8">
      <c r="A3382" s="270"/>
      <c r="B3382" s="271"/>
      <c r="C3382" s="270"/>
      <c r="D3382" s="272"/>
      <c r="F3382" s="273"/>
      <c r="G3382" s="275"/>
      <c r="H3382" s="275"/>
    </row>
    <row r="3383" spans="1:8">
      <c r="A3383" s="270"/>
      <c r="B3383" s="271"/>
      <c r="C3383" s="270"/>
      <c r="D3383" s="272"/>
      <c r="F3383" s="273"/>
      <c r="G3383" s="275"/>
      <c r="H3383" s="275"/>
    </row>
    <row r="3384" spans="1:8">
      <c r="A3384" s="270"/>
      <c r="B3384" s="271"/>
      <c r="C3384" s="270"/>
      <c r="D3384" s="272"/>
      <c r="F3384" s="273"/>
      <c r="G3384" s="275"/>
      <c r="H3384" s="275"/>
    </row>
    <row r="3385" spans="1:8">
      <c r="A3385" s="270"/>
      <c r="B3385" s="271"/>
      <c r="C3385" s="270"/>
      <c r="D3385" s="272"/>
      <c r="F3385" s="273"/>
      <c r="G3385" s="275"/>
      <c r="H3385" s="275"/>
    </row>
    <row r="3386" spans="1:8">
      <c r="A3386" s="270"/>
      <c r="B3386" s="271"/>
      <c r="C3386" s="270"/>
      <c r="D3386" s="272"/>
      <c r="F3386" s="273"/>
      <c r="G3386" s="275"/>
      <c r="H3386" s="275"/>
    </row>
    <row r="3387" spans="1:8">
      <c r="A3387" s="270"/>
      <c r="B3387" s="271"/>
      <c r="C3387" s="270"/>
      <c r="D3387" s="272"/>
      <c r="F3387" s="273"/>
      <c r="G3387" s="275"/>
      <c r="H3387" s="275"/>
    </row>
    <row r="3388" spans="1:8">
      <c r="A3388" s="270"/>
      <c r="B3388" s="271"/>
      <c r="C3388" s="270"/>
      <c r="D3388" s="272"/>
      <c r="F3388" s="273"/>
      <c r="G3388" s="275"/>
      <c r="H3388" s="275"/>
    </row>
    <row r="3389" spans="1:8">
      <c r="A3389" s="270"/>
      <c r="B3389" s="271"/>
      <c r="C3389" s="270"/>
      <c r="D3389" s="272"/>
      <c r="F3389" s="273"/>
      <c r="G3389" s="275"/>
      <c r="H3389" s="275"/>
    </row>
    <row r="3390" spans="1:8">
      <c r="A3390" s="270"/>
      <c r="B3390" s="271"/>
      <c r="C3390" s="270"/>
      <c r="D3390" s="272"/>
      <c r="F3390" s="273"/>
      <c r="G3390" s="275"/>
      <c r="H3390" s="275"/>
    </row>
    <row r="3391" spans="1:8">
      <c r="A3391" s="270"/>
      <c r="B3391" s="271"/>
      <c r="C3391" s="270"/>
      <c r="D3391" s="272"/>
      <c r="F3391" s="273"/>
      <c r="G3391" s="275"/>
      <c r="H3391" s="275"/>
    </row>
    <row r="3392" spans="1:8">
      <c r="A3392" s="270"/>
      <c r="B3392" s="271"/>
      <c r="C3392" s="270"/>
      <c r="D3392" s="272"/>
      <c r="F3392" s="273"/>
      <c r="G3392" s="275"/>
      <c r="H3392" s="275"/>
    </row>
    <row r="3393" spans="1:8">
      <c r="A3393" s="270"/>
      <c r="B3393" s="271"/>
      <c r="C3393" s="270"/>
      <c r="D3393" s="272"/>
      <c r="F3393" s="273"/>
      <c r="G3393" s="275"/>
      <c r="H3393" s="275"/>
    </row>
    <row r="3394" spans="1:8">
      <c r="A3394" s="270"/>
      <c r="B3394" s="271"/>
      <c r="C3394" s="270"/>
      <c r="D3394" s="272"/>
      <c r="F3394" s="273"/>
      <c r="G3394" s="275"/>
      <c r="H3394" s="275"/>
    </row>
    <row r="3395" spans="1:8">
      <c r="A3395" s="270"/>
      <c r="B3395" s="271"/>
      <c r="C3395" s="270"/>
      <c r="D3395" s="272"/>
      <c r="F3395" s="273"/>
      <c r="G3395" s="275"/>
      <c r="H3395" s="275"/>
    </row>
    <row r="3396" spans="1:8">
      <c r="A3396" s="270"/>
      <c r="B3396" s="271"/>
      <c r="C3396" s="270"/>
      <c r="D3396" s="272"/>
      <c r="F3396" s="273"/>
      <c r="G3396" s="275"/>
      <c r="H3396" s="275"/>
    </row>
    <row r="3397" spans="1:8">
      <c r="A3397" s="270"/>
      <c r="B3397" s="271"/>
      <c r="C3397" s="270"/>
      <c r="D3397" s="272"/>
      <c r="F3397" s="273"/>
      <c r="G3397" s="275"/>
      <c r="H3397" s="275"/>
    </row>
    <row r="3398" spans="1:8">
      <c r="A3398" s="270"/>
      <c r="B3398" s="271"/>
      <c r="C3398" s="270"/>
      <c r="D3398" s="272"/>
      <c r="F3398" s="273"/>
      <c r="G3398" s="275"/>
      <c r="H3398" s="275"/>
    </row>
    <row r="3399" spans="1:8">
      <c r="A3399" s="270"/>
      <c r="B3399" s="271"/>
      <c r="C3399" s="270"/>
      <c r="D3399" s="272"/>
      <c r="F3399" s="273"/>
      <c r="G3399" s="275"/>
      <c r="H3399" s="275"/>
    </row>
    <row r="3400" spans="1:8">
      <c r="A3400" s="270"/>
      <c r="B3400" s="271"/>
      <c r="C3400" s="270"/>
      <c r="D3400" s="272"/>
      <c r="F3400" s="273"/>
      <c r="G3400" s="275"/>
      <c r="H3400" s="275"/>
    </row>
    <row r="3401" spans="1:8">
      <c r="A3401" s="270"/>
      <c r="B3401" s="271"/>
      <c r="C3401" s="270"/>
      <c r="D3401" s="272"/>
      <c r="F3401" s="273"/>
      <c r="G3401" s="275"/>
      <c r="H3401" s="275"/>
    </row>
    <row r="3402" spans="1:8">
      <c r="A3402" s="270"/>
      <c r="B3402" s="271"/>
      <c r="C3402" s="270"/>
      <c r="D3402" s="272"/>
      <c r="F3402" s="273"/>
      <c r="G3402" s="275"/>
      <c r="H3402" s="275"/>
    </row>
    <row r="3403" spans="1:8">
      <c r="A3403" s="270"/>
      <c r="B3403" s="271"/>
      <c r="C3403" s="270"/>
      <c r="D3403" s="272"/>
      <c r="F3403" s="273"/>
      <c r="G3403" s="275"/>
      <c r="H3403" s="275"/>
    </row>
    <row r="3404" spans="1:8">
      <c r="A3404" s="270"/>
      <c r="B3404" s="271"/>
      <c r="C3404" s="270"/>
      <c r="D3404" s="272"/>
      <c r="F3404" s="273"/>
      <c r="G3404" s="275"/>
      <c r="H3404" s="275"/>
    </row>
    <row r="3405" spans="1:8">
      <c r="A3405" s="270"/>
      <c r="B3405" s="271"/>
      <c r="C3405" s="270"/>
      <c r="D3405" s="272"/>
      <c r="F3405" s="273"/>
      <c r="G3405" s="275"/>
      <c r="H3405" s="275"/>
    </row>
    <row r="3406" spans="1:8">
      <c r="A3406" s="270"/>
      <c r="B3406" s="271"/>
      <c r="C3406" s="270"/>
      <c r="D3406" s="272"/>
      <c r="F3406" s="273"/>
      <c r="G3406" s="275"/>
      <c r="H3406" s="275"/>
    </row>
    <row r="3407" spans="1:8">
      <c r="A3407" s="270"/>
      <c r="B3407" s="271"/>
      <c r="C3407" s="270"/>
      <c r="D3407" s="272"/>
      <c r="F3407" s="273"/>
      <c r="G3407" s="275"/>
      <c r="H3407" s="275"/>
    </row>
    <row r="3408" spans="1:8">
      <c r="A3408" s="270"/>
      <c r="B3408" s="271"/>
      <c r="C3408" s="270"/>
      <c r="D3408" s="272"/>
      <c r="F3408" s="273"/>
      <c r="G3408" s="275"/>
      <c r="H3408" s="275"/>
    </row>
    <row r="3409" spans="1:8">
      <c r="A3409" s="270"/>
      <c r="B3409" s="271"/>
      <c r="C3409" s="270"/>
      <c r="D3409" s="272"/>
      <c r="F3409" s="273"/>
      <c r="G3409" s="275"/>
      <c r="H3409" s="275"/>
    </row>
    <row r="3410" spans="1:8">
      <c r="A3410" s="270"/>
      <c r="B3410" s="271"/>
      <c r="C3410" s="270"/>
      <c r="D3410" s="272"/>
      <c r="F3410" s="273"/>
      <c r="G3410" s="275"/>
      <c r="H3410" s="275"/>
    </row>
    <row r="3411" spans="1:8">
      <c r="A3411" s="270"/>
      <c r="B3411" s="271"/>
      <c r="C3411" s="270"/>
      <c r="D3411" s="272"/>
      <c r="F3411" s="273"/>
      <c r="G3411" s="275"/>
      <c r="H3411" s="275"/>
    </row>
    <row r="3412" spans="1:8">
      <c r="A3412" s="270"/>
      <c r="B3412" s="271"/>
      <c r="C3412" s="270"/>
      <c r="D3412" s="272"/>
      <c r="F3412" s="273"/>
      <c r="G3412" s="275"/>
      <c r="H3412" s="275"/>
    </row>
    <row r="3413" spans="1:8">
      <c r="A3413" s="270"/>
      <c r="B3413" s="271"/>
      <c r="C3413" s="270"/>
      <c r="D3413" s="272"/>
      <c r="F3413" s="273"/>
      <c r="G3413" s="275"/>
      <c r="H3413" s="275"/>
    </row>
    <row r="3414" spans="1:8">
      <c r="A3414" s="270"/>
      <c r="B3414" s="271"/>
      <c r="C3414" s="270"/>
      <c r="D3414" s="272"/>
      <c r="F3414" s="273"/>
      <c r="G3414" s="275"/>
      <c r="H3414" s="275"/>
    </row>
    <row r="3415" spans="1:8">
      <c r="A3415" s="270"/>
      <c r="B3415" s="271"/>
      <c r="C3415" s="270"/>
      <c r="D3415" s="272"/>
      <c r="F3415" s="273"/>
      <c r="G3415" s="275"/>
      <c r="H3415" s="275"/>
    </row>
    <row r="3416" spans="1:8">
      <c r="A3416" s="270"/>
      <c r="B3416" s="271"/>
      <c r="C3416" s="270"/>
      <c r="D3416" s="272"/>
      <c r="F3416" s="273"/>
      <c r="G3416" s="275"/>
      <c r="H3416" s="275"/>
    </row>
    <row r="3417" spans="1:8">
      <c r="A3417" s="270"/>
      <c r="B3417" s="271"/>
      <c r="C3417" s="270"/>
      <c r="D3417" s="272"/>
      <c r="F3417" s="273"/>
      <c r="G3417" s="275"/>
      <c r="H3417" s="275"/>
    </row>
    <row r="3418" spans="1:8">
      <c r="A3418" s="270"/>
      <c r="B3418" s="271"/>
      <c r="C3418" s="270"/>
      <c r="D3418" s="272"/>
      <c r="F3418" s="273"/>
      <c r="G3418" s="275"/>
      <c r="H3418" s="275"/>
    </row>
    <row r="3419" spans="1:8">
      <c r="A3419" s="270"/>
      <c r="B3419" s="271"/>
      <c r="C3419" s="270"/>
      <c r="D3419" s="272"/>
      <c r="F3419" s="273"/>
      <c r="G3419" s="275"/>
      <c r="H3419" s="275"/>
    </row>
    <row r="3420" spans="1:8">
      <c r="A3420" s="270"/>
      <c r="B3420" s="271"/>
      <c r="C3420" s="270"/>
      <c r="D3420" s="272"/>
      <c r="F3420" s="273"/>
      <c r="G3420" s="275"/>
      <c r="H3420" s="275"/>
    </row>
    <row r="3421" spans="1:8">
      <c r="A3421" s="270"/>
      <c r="B3421" s="271"/>
      <c r="C3421" s="270"/>
      <c r="D3421" s="272"/>
      <c r="F3421" s="273"/>
      <c r="G3421" s="275"/>
      <c r="H3421" s="275"/>
    </row>
    <row r="3422" spans="1:8">
      <c r="A3422" s="270"/>
      <c r="B3422" s="271"/>
      <c r="C3422" s="270"/>
      <c r="D3422" s="272"/>
      <c r="F3422" s="273"/>
      <c r="G3422" s="275"/>
      <c r="H3422" s="275"/>
    </row>
    <row r="3423" spans="1:8">
      <c r="A3423" s="270"/>
      <c r="B3423" s="271"/>
      <c r="C3423" s="270"/>
      <c r="D3423" s="272"/>
      <c r="F3423" s="273"/>
      <c r="G3423" s="275"/>
      <c r="H3423" s="275"/>
    </row>
    <row r="3424" spans="1:8">
      <c r="A3424" s="270"/>
      <c r="B3424" s="271"/>
      <c r="C3424" s="270"/>
      <c r="D3424" s="272"/>
      <c r="F3424" s="273"/>
      <c r="G3424" s="275"/>
      <c r="H3424" s="275"/>
    </row>
    <row r="3425" spans="1:8">
      <c r="A3425" s="270"/>
      <c r="B3425" s="271"/>
      <c r="C3425" s="270"/>
      <c r="D3425" s="272"/>
      <c r="F3425" s="273"/>
      <c r="G3425" s="275"/>
      <c r="H3425" s="275"/>
    </row>
    <row r="3426" spans="1:8">
      <c r="A3426" s="270"/>
      <c r="B3426" s="271"/>
      <c r="C3426" s="270"/>
      <c r="D3426" s="272"/>
      <c r="F3426" s="273"/>
      <c r="G3426" s="275"/>
      <c r="H3426" s="275"/>
    </row>
    <row r="3427" spans="1:8">
      <c r="A3427" s="270"/>
      <c r="B3427" s="271"/>
      <c r="C3427" s="270"/>
      <c r="D3427" s="272"/>
      <c r="F3427" s="273"/>
      <c r="G3427" s="275"/>
      <c r="H3427" s="275"/>
    </row>
    <row r="3428" spans="1:8">
      <c r="A3428" s="270"/>
      <c r="B3428" s="271"/>
      <c r="C3428" s="270"/>
      <c r="D3428" s="272"/>
      <c r="F3428" s="273"/>
      <c r="G3428" s="275"/>
      <c r="H3428" s="275"/>
    </row>
    <row r="3429" spans="1:8">
      <c r="A3429" s="270"/>
      <c r="B3429" s="271"/>
      <c r="C3429" s="270"/>
      <c r="D3429" s="272"/>
      <c r="F3429" s="273"/>
      <c r="G3429" s="275"/>
      <c r="H3429" s="275"/>
    </row>
    <row r="3430" spans="1:8">
      <c r="A3430" s="270"/>
      <c r="B3430" s="271"/>
      <c r="C3430" s="270"/>
      <c r="D3430" s="272"/>
      <c r="F3430" s="273"/>
      <c r="G3430" s="275"/>
      <c r="H3430" s="275"/>
    </row>
    <row r="3431" spans="1:8">
      <c r="A3431" s="270"/>
      <c r="B3431" s="271"/>
      <c r="C3431" s="270"/>
      <c r="D3431" s="272"/>
      <c r="F3431" s="273"/>
      <c r="G3431" s="275"/>
      <c r="H3431" s="275"/>
    </row>
    <row r="3432" spans="1:8">
      <c r="A3432" s="270"/>
      <c r="B3432" s="271"/>
      <c r="C3432" s="270"/>
      <c r="D3432" s="272"/>
      <c r="F3432" s="273"/>
      <c r="G3432" s="275"/>
      <c r="H3432" s="275"/>
    </row>
    <row r="3433" spans="1:8">
      <c r="A3433" s="270"/>
      <c r="B3433" s="271"/>
      <c r="C3433" s="270"/>
      <c r="D3433" s="272"/>
      <c r="F3433" s="273"/>
      <c r="G3433" s="275"/>
      <c r="H3433" s="275"/>
    </row>
    <row r="3434" spans="1:8">
      <c r="A3434" s="270"/>
      <c r="B3434" s="271"/>
      <c r="C3434" s="270"/>
      <c r="D3434" s="272"/>
      <c r="F3434" s="273"/>
      <c r="G3434" s="275"/>
      <c r="H3434" s="275"/>
    </row>
    <row r="3435" spans="1:8">
      <c r="A3435" s="270"/>
      <c r="B3435" s="271"/>
      <c r="C3435" s="270"/>
      <c r="D3435" s="272"/>
      <c r="F3435" s="273"/>
      <c r="G3435" s="275"/>
      <c r="H3435" s="275"/>
    </row>
    <row r="3436" spans="1:8">
      <c r="A3436" s="270"/>
      <c r="B3436" s="271"/>
      <c r="C3436" s="270"/>
      <c r="D3436" s="272"/>
      <c r="F3436" s="273"/>
      <c r="G3436" s="275"/>
      <c r="H3436" s="275"/>
    </row>
    <row r="3437" spans="1:8">
      <c r="A3437" s="270"/>
      <c r="B3437" s="271"/>
      <c r="C3437" s="270"/>
      <c r="D3437" s="272"/>
      <c r="F3437" s="273"/>
      <c r="G3437" s="275"/>
      <c r="H3437" s="275"/>
    </row>
    <row r="3438" spans="1:8">
      <c r="A3438" s="270"/>
      <c r="B3438" s="271"/>
      <c r="C3438" s="270"/>
      <c r="D3438" s="272"/>
      <c r="F3438" s="273"/>
      <c r="G3438" s="275"/>
      <c r="H3438" s="275"/>
    </row>
    <row r="3439" spans="1:8">
      <c r="A3439" s="270"/>
      <c r="B3439" s="271"/>
      <c r="C3439" s="270"/>
      <c r="D3439" s="272"/>
      <c r="F3439" s="273"/>
      <c r="G3439" s="275"/>
      <c r="H3439" s="275"/>
    </row>
    <row r="3440" spans="1:8">
      <c r="A3440" s="270"/>
      <c r="B3440" s="271"/>
      <c r="C3440" s="270"/>
      <c r="D3440" s="272"/>
      <c r="F3440" s="273"/>
      <c r="G3440" s="275"/>
      <c r="H3440" s="275"/>
    </row>
    <row r="3441" spans="1:8">
      <c r="A3441" s="270"/>
      <c r="B3441" s="271"/>
      <c r="C3441" s="270"/>
      <c r="D3441" s="272"/>
      <c r="F3441" s="273"/>
      <c r="G3441" s="275"/>
      <c r="H3441" s="275"/>
    </row>
    <row r="3442" spans="1:8">
      <c r="A3442" s="270"/>
      <c r="B3442" s="271"/>
      <c r="C3442" s="270"/>
      <c r="D3442" s="272"/>
      <c r="F3442" s="273"/>
      <c r="G3442" s="275"/>
      <c r="H3442" s="275"/>
    </row>
    <row r="3443" spans="1:8">
      <c r="A3443" s="270"/>
      <c r="B3443" s="271"/>
      <c r="C3443" s="270"/>
      <c r="D3443" s="272"/>
      <c r="F3443" s="273"/>
      <c r="G3443" s="275"/>
      <c r="H3443" s="275"/>
    </row>
    <row r="3444" spans="1:8">
      <c r="A3444" s="270"/>
      <c r="B3444" s="271"/>
      <c r="C3444" s="270"/>
      <c r="D3444" s="272"/>
      <c r="F3444" s="273"/>
      <c r="G3444" s="275"/>
      <c r="H3444" s="275"/>
    </row>
    <row r="3445" spans="1:8">
      <c r="A3445" s="270"/>
      <c r="B3445" s="271"/>
      <c r="C3445" s="270"/>
      <c r="D3445" s="272"/>
      <c r="F3445" s="273"/>
      <c r="G3445" s="275"/>
      <c r="H3445" s="275"/>
    </row>
    <row r="3446" spans="1:8">
      <c r="A3446" s="270"/>
      <c r="B3446" s="271"/>
      <c r="C3446" s="270"/>
      <c r="D3446" s="272"/>
      <c r="F3446" s="273"/>
      <c r="G3446" s="275"/>
      <c r="H3446" s="275"/>
    </row>
    <row r="3447" spans="1:8">
      <c r="A3447" s="270"/>
      <c r="B3447" s="271"/>
      <c r="C3447" s="270"/>
      <c r="D3447" s="272"/>
      <c r="F3447" s="273"/>
      <c r="G3447" s="275"/>
      <c r="H3447" s="275"/>
    </row>
    <row r="3448" spans="1:8">
      <c r="A3448" s="270"/>
      <c r="B3448" s="271"/>
      <c r="C3448" s="270"/>
      <c r="D3448" s="272"/>
      <c r="F3448" s="273"/>
      <c r="G3448" s="275"/>
      <c r="H3448" s="275"/>
    </row>
    <row r="3449" spans="1:8">
      <c r="A3449" s="270"/>
      <c r="B3449" s="271"/>
      <c r="C3449" s="270"/>
      <c r="D3449" s="272"/>
      <c r="F3449" s="273"/>
      <c r="G3449" s="275"/>
      <c r="H3449" s="275"/>
    </row>
    <row r="3450" spans="1:8">
      <c r="A3450" s="270"/>
      <c r="B3450" s="271"/>
      <c r="C3450" s="270"/>
      <c r="D3450" s="272"/>
      <c r="F3450" s="273"/>
      <c r="G3450" s="275"/>
      <c r="H3450" s="275"/>
    </row>
    <row r="3451" spans="1:8">
      <c r="A3451" s="270"/>
      <c r="B3451" s="271"/>
      <c r="C3451" s="270"/>
      <c r="D3451" s="272"/>
      <c r="F3451" s="273"/>
      <c r="G3451" s="275"/>
      <c r="H3451" s="275"/>
    </row>
    <row r="3452" spans="1:8">
      <c r="A3452" s="270"/>
      <c r="B3452" s="271"/>
      <c r="C3452" s="270"/>
      <c r="D3452" s="272"/>
      <c r="F3452" s="273"/>
      <c r="G3452" s="275"/>
      <c r="H3452" s="275"/>
    </row>
    <row r="3453" spans="1:8">
      <c r="A3453" s="270"/>
      <c r="B3453" s="271"/>
      <c r="C3453" s="270"/>
      <c r="D3453" s="272"/>
      <c r="F3453" s="273"/>
      <c r="G3453" s="275"/>
      <c r="H3453" s="275"/>
    </row>
    <row r="3454" spans="1:8">
      <c r="A3454" s="270"/>
      <c r="B3454" s="271"/>
      <c r="C3454" s="270"/>
      <c r="D3454" s="272"/>
      <c r="F3454" s="273"/>
      <c r="G3454" s="275"/>
      <c r="H3454" s="275"/>
    </row>
    <row r="3455" spans="1:8">
      <c r="A3455" s="270"/>
      <c r="B3455" s="271"/>
      <c r="C3455" s="270"/>
      <c r="D3455" s="272"/>
      <c r="F3455" s="273"/>
      <c r="G3455" s="275"/>
      <c r="H3455" s="275"/>
    </row>
    <row r="3456" spans="1:8">
      <c r="A3456" s="270"/>
      <c r="B3456" s="271"/>
      <c r="C3456" s="270"/>
      <c r="D3456" s="272"/>
      <c r="F3456" s="273"/>
      <c r="G3456" s="275"/>
      <c r="H3456" s="275"/>
    </row>
    <row r="3457" spans="1:8">
      <c r="A3457" s="270"/>
      <c r="B3457" s="271"/>
      <c r="C3457" s="270"/>
      <c r="D3457" s="272"/>
      <c r="F3457" s="273"/>
      <c r="G3457" s="275"/>
      <c r="H3457" s="275"/>
    </row>
    <row r="3458" spans="1:8">
      <c r="A3458" s="270"/>
      <c r="B3458" s="271"/>
      <c r="C3458" s="270"/>
      <c r="D3458" s="272"/>
      <c r="F3458" s="273"/>
      <c r="G3458" s="275"/>
      <c r="H3458" s="275"/>
    </row>
    <row r="3459" spans="1:8">
      <c r="A3459" s="270"/>
      <c r="B3459" s="271"/>
      <c r="C3459" s="270"/>
      <c r="D3459" s="272"/>
      <c r="F3459" s="273"/>
      <c r="G3459" s="275"/>
      <c r="H3459" s="275"/>
    </row>
    <row r="3460" spans="1:8">
      <c r="A3460" s="270"/>
      <c r="B3460" s="271"/>
      <c r="C3460" s="270"/>
      <c r="D3460" s="272"/>
      <c r="F3460" s="273"/>
      <c r="G3460" s="275"/>
      <c r="H3460" s="275"/>
    </row>
    <row r="3461" spans="1:8">
      <c r="A3461" s="270"/>
      <c r="B3461" s="271"/>
      <c r="C3461" s="270"/>
      <c r="D3461" s="272"/>
      <c r="F3461" s="273"/>
      <c r="G3461" s="275"/>
      <c r="H3461" s="275"/>
    </row>
    <row r="3462" spans="1:8">
      <c r="A3462" s="270"/>
      <c r="B3462" s="271"/>
      <c r="C3462" s="270"/>
      <c r="D3462" s="272"/>
      <c r="F3462" s="273"/>
      <c r="G3462" s="275"/>
      <c r="H3462" s="275"/>
    </row>
    <row r="3463" spans="1:8">
      <c r="A3463" s="270"/>
      <c r="B3463" s="271"/>
      <c r="C3463" s="270"/>
      <c r="D3463" s="272"/>
      <c r="F3463" s="273"/>
      <c r="G3463" s="275"/>
      <c r="H3463" s="275"/>
    </row>
    <row r="3464" spans="1:8">
      <c r="A3464" s="270"/>
      <c r="B3464" s="271"/>
      <c r="C3464" s="270"/>
      <c r="D3464" s="272"/>
      <c r="F3464" s="273"/>
      <c r="G3464" s="275"/>
      <c r="H3464" s="275"/>
    </row>
    <row r="3465" spans="1:8">
      <c r="A3465" s="270"/>
      <c r="B3465" s="271"/>
      <c r="C3465" s="270"/>
      <c r="D3465" s="272"/>
      <c r="F3465" s="273"/>
      <c r="G3465" s="275"/>
      <c r="H3465" s="275"/>
    </row>
    <row r="3466" spans="1:8">
      <c r="A3466" s="270"/>
      <c r="B3466" s="271"/>
      <c r="C3466" s="270"/>
      <c r="D3466" s="272"/>
      <c r="F3466" s="273"/>
      <c r="G3466" s="275"/>
      <c r="H3466" s="275"/>
    </row>
    <row r="3467" spans="1:8">
      <c r="A3467" s="270"/>
      <c r="B3467" s="271"/>
      <c r="C3467" s="270"/>
      <c r="D3467" s="272"/>
      <c r="F3467" s="273"/>
      <c r="G3467" s="275"/>
      <c r="H3467" s="275"/>
    </row>
    <row r="3468" spans="1:8">
      <c r="A3468" s="270"/>
      <c r="B3468" s="271"/>
      <c r="C3468" s="270"/>
      <c r="D3468" s="272"/>
      <c r="F3468" s="273"/>
      <c r="G3468" s="275"/>
      <c r="H3468" s="275"/>
    </row>
    <row r="3469" spans="1:8">
      <c r="A3469" s="270"/>
      <c r="B3469" s="271"/>
      <c r="C3469" s="270"/>
      <c r="D3469" s="272"/>
      <c r="F3469" s="273"/>
      <c r="G3469" s="275"/>
      <c r="H3469" s="275"/>
    </row>
    <row r="3470" spans="1:8">
      <c r="A3470" s="270"/>
      <c r="B3470" s="271"/>
      <c r="C3470" s="270"/>
      <c r="D3470" s="272"/>
      <c r="F3470" s="273"/>
      <c r="G3470" s="275"/>
      <c r="H3470" s="275"/>
    </row>
    <row r="3471" spans="1:8">
      <c r="A3471" s="270"/>
      <c r="B3471" s="271"/>
      <c r="C3471" s="270"/>
      <c r="D3471" s="272"/>
      <c r="F3471" s="273"/>
      <c r="G3471" s="275"/>
      <c r="H3471" s="275"/>
    </row>
    <row r="3472" spans="1:8">
      <c r="A3472" s="270"/>
      <c r="B3472" s="271"/>
      <c r="C3472" s="270"/>
      <c r="D3472" s="272"/>
      <c r="F3472" s="273"/>
      <c r="G3472" s="275"/>
      <c r="H3472" s="275"/>
    </row>
    <row r="3473" spans="1:8">
      <c r="A3473" s="270"/>
      <c r="B3473" s="271"/>
      <c r="C3473" s="270"/>
      <c r="D3473" s="272"/>
      <c r="F3473" s="273"/>
      <c r="G3473" s="275"/>
      <c r="H3473" s="275"/>
    </row>
    <row r="3474" spans="1:8">
      <c r="A3474" s="270"/>
      <c r="B3474" s="271"/>
      <c r="C3474" s="270"/>
      <c r="D3474" s="272"/>
      <c r="F3474" s="273"/>
      <c r="G3474" s="275"/>
      <c r="H3474" s="275"/>
    </row>
    <row r="3475" spans="1:8">
      <c r="A3475" s="270"/>
      <c r="B3475" s="271"/>
      <c r="C3475" s="270"/>
      <c r="D3475" s="272"/>
      <c r="F3475" s="273"/>
      <c r="G3475" s="275"/>
      <c r="H3475" s="275"/>
    </row>
    <row r="3476" spans="1:8">
      <c r="A3476" s="270"/>
      <c r="B3476" s="271"/>
      <c r="C3476" s="270"/>
      <c r="D3476" s="272"/>
      <c r="F3476" s="273"/>
      <c r="G3476" s="275"/>
      <c r="H3476" s="275"/>
    </row>
    <row r="3477" spans="1:8">
      <c r="A3477" s="270"/>
      <c r="B3477" s="271"/>
      <c r="C3477" s="270"/>
      <c r="D3477" s="272"/>
      <c r="F3477" s="273"/>
      <c r="G3477" s="275"/>
      <c r="H3477" s="275"/>
    </row>
    <row r="3478" spans="1:8">
      <c r="A3478" s="270"/>
      <c r="B3478" s="271"/>
      <c r="C3478" s="270"/>
      <c r="D3478" s="272"/>
      <c r="F3478" s="273"/>
      <c r="G3478" s="275"/>
      <c r="H3478" s="275"/>
    </row>
    <row r="3479" spans="1:8">
      <c r="A3479" s="270"/>
      <c r="B3479" s="271"/>
      <c r="C3479" s="270"/>
      <c r="D3479" s="272"/>
      <c r="F3479" s="273"/>
      <c r="G3479" s="275"/>
      <c r="H3479" s="275"/>
    </row>
    <row r="3480" spans="1:8">
      <c r="A3480" s="270"/>
      <c r="B3480" s="271"/>
      <c r="C3480" s="270"/>
      <c r="D3480" s="272"/>
      <c r="F3480" s="273"/>
      <c r="G3480" s="275"/>
      <c r="H3480" s="275"/>
    </row>
    <row r="3481" spans="1:8">
      <c r="A3481" s="270"/>
      <c r="B3481" s="271"/>
      <c r="C3481" s="270"/>
      <c r="D3481" s="272"/>
      <c r="F3481" s="273"/>
      <c r="G3481" s="275"/>
      <c r="H3481" s="275"/>
    </row>
    <row r="3482" spans="1:8">
      <c r="A3482" s="270"/>
      <c r="B3482" s="271"/>
      <c r="C3482" s="270"/>
      <c r="D3482" s="272"/>
      <c r="F3482" s="273"/>
      <c r="G3482" s="275"/>
      <c r="H3482" s="275"/>
    </row>
    <row r="3483" spans="1:8">
      <c r="A3483" s="270"/>
      <c r="B3483" s="271"/>
      <c r="C3483" s="270"/>
      <c r="D3483" s="272"/>
      <c r="F3483" s="273"/>
      <c r="G3483" s="275"/>
      <c r="H3483" s="275"/>
    </row>
    <row r="3484" spans="1:8">
      <c r="A3484" s="270"/>
      <c r="B3484" s="271"/>
      <c r="C3484" s="270"/>
      <c r="D3484" s="272"/>
      <c r="F3484" s="273"/>
      <c r="G3484" s="275"/>
      <c r="H3484" s="275"/>
    </row>
    <row r="3485" spans="1:8">
      <c r="A3485" s="270"/>
      <c r="B3485" s="271"/>
      <c r="C3485" s="270"/>
      <c r="D3485" s="272"/>
      <c r="F3485" s="273"/>
      <c r="G3485" s="275"/>
      <c r="H3485" s="275"/>
    </row>
    <row r="3486" spans="1:8">
      <c r="A3486" s="270"/>
      <c r="B3486" s="271"/>
      <c r="C3486" s="270"/>
      <c r="D3486" s="272"/>
      <c r="F3486" s="273"/>
      <c r="G3486" s="275"/>
      <c r="H3486" s="275"/>
    </row>
    <row r="3487" spans="1:8">
      <c r="A3487" s="270"/>
      <c r="B3487" s="271"/>
      <c r="C3487" s="270"/>
      <c r="D3487" s="272"/>
      <c r="F3487" s="273"/>
      <c r="G3487" s="275"/>
      <c r="H3487" s="275"/>
    </row>
    <row r="3488" spans="1:8">
      <c r="A3488" s="270"/>
      <c r="B3488" s="271"/>
      <c r="C3488" s="270"/>
      <c r="D3488" s="272"/>
      <c r="F3488" s="273"/>
      <c r="G3488" s="275"/>
      <c r="H3488" s="275"/>
    </row>
    <row r="3489" spans="1:8">
      <c r="A3489" s="270"/>
      <c r="B3489" s="271"/>
      <c r="C3489" s="270"/>
      <c r="D3489" s="272"/>
      <c r="F3489" s="273"/>
      <c r="G3489" s="275"/>
      <c r="H3489" s="275"/>
    </row>
    <row r="3490" spans="1:8">
      <c r="A3490" s="270"/>
      <c r="B3490" s="271"/>
      <c r="C3490" s="270"/>
      <c r="D3490" s="272"/>
      <c r="F3490" s="273"/>
      <c r="G3490" s="275"/>
      <c r="H3490" s="275"/>
    </row>
    <row r="3491" spans="1:8">
      <c r="A3491" s="270"/>
      <c r="B3491" s="271"/>
      <c r="C3491" s="270"/>
      <c r="D3491" s="272"/>
      <c r="F3491" s="273"/>
      <c r="G3491" s="275"/>
      <c r="H3491" s="275"/>
    </row>
    <row r="3492" spans="1:8">
      <c r="A3492" s="270"/>
      <c r="B3492" s="271"/>
      <c r="C3492" s="270"/>
      <c r="D3492" s="272"/>
      <c r="F3492" s="273"/>
      <c r="G3492" s="275"/>
      <c r="H3492" s="275"/>
    </row>
    <row r="3493" spans="1:8">
      <c r="A3493" s="270"/>
      <c r="B3493" s="271"/>
      <c r="C3493" s="270"/>
      <c r="D3493" s="272"/>
      <c r="F3493" s="273"/>
      <c r="G3493" s="275"/>
      <c r="H3493" s="275"/>
    </row>
    <row r="3494" spans="1:8">
      <c r="A3494" s="270"/>
      <c r="B3494" s="271"/>
      <c r="C3494" s="270"/>
      <c r="D3494" s="272"/>
      <c r="F3494" s="273"/>
      <c r="G3494" s="275"/>
      <c r="H3494" s="275"/>
    </row>
    <row r="3495" spans="1:8">
      <c r="A3495" s="270"/>
      <c r="B3495" s="271"/>
      <c r="C3495" s="270"/>
      <c r="D3495" s="272"/>
      <c r="F3495" s="273"/>
      <c r="G3495" s="275"/>
      <c r="H3495" s="275"/>
    </row>
    <row r="3496" spans="1:8">
      <c r="A3496" s="270"/>
      <c r="B3496" s="271"/>
      <c r="C3496" s="270"/>
      <c r="D3496" s="272"/>
      <c r="F3496" s="273"/>
      <c r="G3496" s="275"/>
      <c r="H3496" s="275"/>
    </row>
    <row r="3497" spans="1:8">
      <c r="A3497" s="270"/>
      <c r="B3497" s="271"/>
      <c r="C3497" s="270"/>
      <c r="D3497" s="272"/>
      <c r="F3497" s="273"/>
      <c r="G3497" s="275"/>
      <c r="H3497" s="275"/>
    </row>
    <row r="3498" spans="1:8">
      <c r="A3498" s="270"/>
      <c r="B3498" s="271"/>
      <c r="C3498" s="270"/>
      <c r="D3498" s="272"/>
      <c r="F3498" s="273"/>
      <c r="G3498" s="275"/>
      <c r="H3498" s="275"/>
    </row>
    <row r="3499" spans="1:8">
      <c r="A3499" s="270"/>
      <c r="B3499" s="271"/>
      <c r="C3499" s="270"/>
      <c r="D3499" s="272"/>
      <c r="F3499" s="273"/>
      <c r="G3499" s="275"/>
      <c r="H3499" s="275"/>
    </row>
    <row r="3500" spans="1:8">
      <c r="A3500" s="270"/>
      <c r="B3500" s="271"/>
      <c r="C3500" s="270"/>
      <c r="D3500" s="272"/>
      <c r="F3500" s="273"/>
      <c r="G3500" s="275"/>
      <c r="H3500" s="275"/>
    </row>
    <row r="3501" spans="1:8">
      <c r="A3501" s="270"/>
      <c r="B3501" s="271"/>
      <c r="C3501" s="270"/>
      <c r="D3501" s="272"/>
      <c r="F3501" s="273"/>
      <c r="G3501" s="275"/>
      <c r="H3501" s="275"/>
    </row>
    <row r="3502" spans="1:8">
      <c r="A3502" s="270"/>
      <c r="B3502" s="271"/>
      <c r="C3502" s="270"/>
      <c r="D3502" s="272"/>
      <c r="F3502" s="273"/>
      <c r="G3502" s="275"/>
      <c r="H3502" s="275"/>
    </row>
    <row r="3503" spans="1:8">
      <c r="A3503" s="270"/>
      <c r="B3503" s="271"/>
      <c r="C3503" s="270"/>
      <c r="D3503" s="272"/>
      <c r="F3503" s="273"/>
      <c r="G3503" s="275"/>
      <c r="H3503" s="275"/>
    </row>
    <row r="3504" spans="1:8">
      <c r="A3504" s="270"/>
      <c r="B3504" s="271"/>
      <c r="C3504" s="270"/>
      <c r="D3504" s="272"/>
      <c r="F3504" s="273"/>
      <c r="G3504" s="275"/>
      <c r="H3504" s="275"/>
    </row>
    <row r="3505" spans="1:8">
      <c r="A3505" s="270"/>
      <c r="B3505" s="271"/>
      <c r="C3505" s="270"/>
      <c r="D3505" s="272"/>
      <c r="F3505" s="273"/>
      <c r="G3505" s="275"/>
      <c r="H3505" s="275"/>
    </row>
    <row r="3506" spans="1:8">
      <c r="A3506" s="270"/>
      <c r="B3506" s="271"/>
      <c r="C3506" s="270"/>
      <c r="D3506" s="272"/>
      <c r="F3506" s="273"/>
      <c r="G3506" s="275"/>
      <c r="H3506" s="275"/>
    </row>
    <row r="3507" spans="1:8">
      <c r="A3507" s="270"/>
      <c r="B3507" s="271"/>
      <c r="C3507" s="270"/>
      <c r="D3507" s="272"/>
      <c r="F3507" s="273"/>
      <c r="G3507" s="275"/>
      <c r="H3507" s="275"/>
    </row>
    <row r="3508" spans="1:8">
      <c r="A3508" s="270"/>
      <c r="B3508" s="271"/>
      <c r="C3508" s="270"/>
      <c r="D3508" s="272"/>
      <c r="F3508" s="273"/>
      <c r="G3508" s="275"/>
      <c r="H3508" s="275"/>
    </row>
    <row r="3509" spans="1:8">
      <c r="A3509" s="270"/>
      <c r="B3509" s="271"/>
      <c r="C3509" s="270"/>
      <c r="D3509" s="272"/>
      <c r="F3509" s="273"/>
      <c r="G3509" s="275"/>
      <c r="H3509" s="275"/>
    </row>
    <row r="3510" spans="1:8">
      <c r="A3510" s="270"/>
      <c r="B3510" s="271"/>
      <c r="C3510" s="270"/>
      <c r="D3510" s="272"/>
      <c r="F3510" s="273"/>
      <c r="G3510" s="275"/>
      <c r="H3510" s="275"/>
    </row>
    <row r="3511" spans="1:8">
      <c r="A3511" s="270"/>
      <c r="B3511" s="271"/>
      <c r="C3511" s="270"/>
      <c r="D3511" s="272"/>
      <c r="F3511" s="273"/>
      <c r="G3511" s="275"/>
      <c r="H3511" s="275"/>
    </row>
    <row r="3512" spans="1:8">
      <c r="A3512" s="270"/>
      <c r="B3512" s="271"/>
      <c r="C3512" s="270"/>
      <c r="D3512" s="272"/>
      <c r="F3512" s="273"/>
      <c r="G3512" s="275"/>
      <c r="H3512" s="275"/>
    </row>
    <row r="3513" spans="1:8">
      <c r="A3513" s="270"/>
      <c r="B3513" s="271"/>
      <c r="C3513" s="270"/>
      <c r="D3513" s="272"/>
      <c r="F3513" s="273"/>
      <c r="G3513" s="275"/>
      <c r="H3513" s="275"/>
    </row>
    <row r="3514" spans="1:8">
      <c r="A3514" s="270"/>
      <c r="B3514" s="271"/>
      <c r="C3514" s="270"/>
      <c r="D3514" s="272"/>
      <c r="F3514" s="273"/>
      <c r="G3514" s="275"/>
      <c r="H3514" s="275"/>
    </row>
    <row r="3515" spans="1:8">
      <c r="A3515" s="270"/>
      <c r="B3515" s="271"/>
      <c r="C3515" s="270"/>
      <c r="D3515" s="272"/>
      <c r="F3515" s="273"/>
      <c r="G3515" s="275"/>
      <c r="H3515" s="275"/>
    </row>
    <row r="3516" spans="1:8">
      <c r="A3516" s="270"/>
      <c r="B3516" s="271"/>
      <c r="C3516" s="270"/>
      <c r="D3516" s="272"/>
      <c r="F3516" s="273"/>
      <c r="G3516" s="275"/>
      <c r="H3516" s="275"/>
    </row>
    <row r="3517" spans="1:8">
      <c r="A3517" s="270"/>
      <c r="B3517" s="271"/>
      <c r="C3517" s="270"/>
      <c r="D3517" s="272"/>
      <c r="F3517" s="273"/>
      <c r="G3517" s="275"/>
      <c r="H3517" s="275"/>
    </row>
    <row r="3518" spans="1:8">
      <c r="A3518" s="270"/>
      <c r="B3518" s="271"/>
      <c r="C3518" s="270"/>
      <c r="D3518" s="272"/>
      <c r="F3518" s="273"/>
      <c r="G3518" s="275"/>
      <c r="H3518" s="275"/>
    </row>
    <row r="3519" spans="1:8">
      <c r="A3519" s="270"/>
      <c r="B3519" s="271"/>
      <c r="C3519" s="270"/>
      <c r="D3519" s="272"/>
      <c r="F3519" s="273"/>
      <c r="G3519" s="275"/>
      <c r="H3519" s="275"/>
    </row>
    <row r="3520" spans="1:8">
      <c r="A3520" s="270"/>
      <c r="B3520" s="271"/>
      <c r="C3520" s="270"/>
      <c r="D3520" s="272"/>
      <c r="F3520" s="273"/>
      <c r="G3520" s="275"/>
      <c r="H3520" s="275"/>
    </row>
    <row r="3521" spans="1:8">
      <c r="A3521" s="270"/>
      <c r="B3521" s="271"/>
      <c r="C3521" s="270"/>
      <c r="D3521" s="272"/>
      <c r="F3521" s="273"/>
      <c r="G3521" s="275"/>
      <c r="H3521" s="275"/>
    </row>
    <row r="3522" spans="1:8">
      <c r="A3522" s="270"/>
      <c r="B3522" s="271"/>
      <c r="C3522" s="270"/>
      <c r="D3522" s="272"/>
      <c r="F3522" s="273"/>
      <c r="G3522" s="275"/>
      <c r="H3522" s="275"/>
    </row>
    <row r="3523" spans="1:8">
      <c r="A3523" s="270"/>
      <c r="B3523" s="271"/>
      <c r="C3523" s="270"/>
      <c r="D3523" s="272"/>
      <c r="F3523" s="273"/>
      <c r="G3523" s="275"/>
      <c r="H3523" s="275"/>
    </row>
    <row r="3524" spans="1:8">
      <c r="A3524" s="270"/>
      <c r="B3524" s="271"/>
      <c r="C3524" s="270"/>
      <c r="D3524" s="272"/>
      <c r="F3524" s="273"/>
      <c r="G3524" s="275"/>
      <c r="H3524" s="275"/>
    </row>
    <row r="3525" spans="1:8">
      <c r="A3525" s="270"/>
      <c r="B3525" s="271"/>
      <c r="C3525" s="270"/>
      <c r="D3525" s="272"/>
      <c r="F3525" s="273"/>
      <c r="G3525" s="275"/>
      <c r="H3525" s="275"/>
    </row>
    <row r="3526" spans="1:8">
      <c r="A3526" s="270"/>
      <c r="B3526" s="271"/>
      <c r="C3526" s="270"/>
      <c r="D3526" s="272"/>
      <c r="F3526" s="273"/>
      <c r="G3526" s="275"/>
      <c r="H3526" s="275"/>
    </row>
    <row r="3527" spans="1:8">
      <c r="A3527" s="270"/>
      <c r="B3527" s="271"/>
      <c r="C3527" s="270"/>
      <c r="D3527" s="272"/>
      <c r="F3527" s="273"/>
      <c r="G3527" s="275"/>
      <c r="H3527" s="275"/>
    </row>
    <row r="3528" spans="1:8">
      <c r="A3528" s="270"/>
      <c r="B3528" s="271"/>
      <c r="C3528" s="270"/>
      <c r="D3528" s="272"/>
      <c r="F3528" s="273"/>
      <c r="G3528" s="275"/>
      <c r="H3528" s="275"/>
    </row>
    <row r="3529" spans="1:8">
      <c r="A3529" s="270"/>
      <c r="B3529" s="271"/>
      <c r="C3529" s="270"/>
      <c r="D3529" s="272"/>
      <c r="F3529" s="273"/>
      <c r="G3529" s="275"/>
      <c r="H3529" s="275"/>
    </row>
    <row r="3530" spans="1:8">
      <c r="A3530" s="270"/>
      <c r="B3530" s="271"/>
      <c r="C3530" s="270"/>
      <c r="D3530" s="272"/>
      <c r="F3530" s="273"/>
      <c r="G3530" s="275"/>
      <c r="H3530" s="275"/>
    </row>
    <row r="3531" spans="1:8">
      <c r="A3531" s="270"/>
      <c r="B3531" s="271"/>
      <c r="C3531" s="270"/>
      <c r="D3531" s="272"/>
      <c r="F3531" s="273"/>
      <c r="G3531" s="275"/>
      <c r="H3531" s="275"/>
    </row>
    <row r="3532" spans="1:8">
      <c r="A3532" s="270"/>
      <c r="B3532" s="271"/>
      <c r="C3532" s="270"/>
      <c r="D3532" s="272"/>
      <c r="F3532" s="273"/>
      <c r="G3532" s="275"/>
      <c r="H3532" s="275"/>
    </row>
    <row r="3533" spans="1:8">
      <c r="A3533" s="270"/>
      <c r="B3533" s="271"/>
      <c r="C3533" s="270"/>
      <c r="D3533" s="272"/>
      <c r="F3533" s="273"/>
      <c r="G3533" s="275"/>
      <c r="H3533" s="275"/>
    </row>
    <row r="3534" spans="1:8">
      <c r="A3534" s="270"/>
      <c r="B3534" s="271"/>
      <c r="C3534" s="270"/>
      <c r="D3534" s="272"/>
      <c r="F3534" s="273"/>
      <c r="G3534" s="275"/>
      <c r="H3534" s="275"/>
    </row>
    <row r="3535" spans="1:8">
      <c r="A3535" s="270"/>
      <c r="B3535" s="271"/>
      <c r="C3535" s="270"/>
      <c r="D3535" s="272"/>
      <c r="F3535" s="273"/>
      <c r="G3535" s="275"/>
      <c r="H3535" s="275"/>
    </row>
    <row r="3536" spans="1:8">
      <c r="A3536" s="270"/>
      <c r="B3536" s="271"/>
      <c r="C3536" s="270"/>
      <c r="D3536" s="272"/>
      <c r="F3536" s="273"/>
      <c r="G3536" s="275"/>
      <c r="H3536" s="275"/>
    </row>
    <row r="3537" spans="1:8">
      <c r="A3537" s="270"/>
      <c r="B3537" s="271"/>
      <c r="C3537" s="270"/>
      <c r="D3537" s="272"/>
      <c r="F3537" s="273"/>
      <c r="G3537" s="275"/>
      <c r="H3537" s="275"/>
    </row>
    <row r="3538" spans="1:8">
      <c r="A3538" s="270"/>
      <c r="B3538" s="271"/>
      <c r="C3538" s="270"/>
      <c r="D3538" s="272"/>
      <c r="F3538" s="273"/>
      <c r="G3538" s="275"/>
      <c r="H3538" s="275"/>
    </row>
    <row r="3539" spans="1:8">
      <c r="A3539" s="270"/>
      <c r="B3539" s="271"/>
      <c r="C3539" s="270"/>
      <c r="D3539" s="272"/>
      <c r="F3539" s="273"/>
      <c r="G3539" s="275"/>
      <c r="H3539" s="275"/>
    </row>
    <row r="3540" spans="1:8">
      <c r="A3540" s="270"/>
      <c r="B3540" s="271"/>
      <c r="C3540" s="270"/>
      <c r="D3540" s="272"/>
      <c r="F3540" s="273"/>
      <c r="G3540" s="275"/>
      <c r="H3540" s="275"/>
    </row>
    <row r="3541" spans="1:8">
      <c r="A3541" s="270"/>
      <c r="B3541" s="271"/>
      <c r="C3541" s="270"/>
      <c r="D3541" s="272"/>
      <c r="F3541" s="273"/>
      <c r="G3541" s="275"/>
      <c r="H3541" s="275"/>
    </row>
    <row r="3542" spans="1:8">
      <c r="A3542" s="270"/>
      <c r="B3542" s="271"/>
      <c r="C3542" s="270"/>
      <c r="D3542" s="272"/>
      <c r="F3542" s="273"/>
      <c r="G3542" s="275"/>
      <c r="H3542" s="275"/>
    </row>
    <row r="3543" spans="1:8">
      <c r="A3543" s="270"/>
      <c r="B3543" s="271"/>
      <c r="C3543" s="270"/>
      <c r="D3543" s="272"/>
      <c r="F3543" s="273"/>
      <c r="G3543" s="275"/>
      <c r="H3543" s="275"/>
    </row>
    <row r="3544" spans="1:8">
      <c r="A3544" s="270"/>
      <c r="B3544" s="271"/>
      <c r="C3544" s="270"/>
      <c r="D3544" s="272"/>
      <c r="F3544" s="273"/>
      <c r="G3544" s="275"/>
      <c r="H3544" s="275"/>
    </row>
    <row r="3545" spans="1:8">
      <c r="A3545" s="270"/>
      <c r="B3545" s="271"/>
      <c r="C3545" s="270"/>
      <c r="D3545" s="272"/>
      <c r="F3545" s="273"/>
      <c r="G3545" s="275"/>
      <c r="H3545" s="275"/>
    </row>
    <row r="3546" spans="1:8">
      <c r="A3546" s="270"/>
      <c r="B3546" s="271"/>
      <c r="C3546" s="270"/>
      <c r="D3546" s="272"/>
      <c r="F3546" s="273"/>
      <c r="G3546" s="275"/>
      <c r="H3546" s="275"/>
    </row>
    <row r="3547" spans="1:8">
      <c r="A3547" s="270"/>
      <c r="B3547" s="271"/>
      <c r="C3547" s="270"/>
      <c r="D3547" s="272"/>
      <c r="F3547" s="273"/>
      <c r="G3547" s="275"/>
      <c r="H3547" s="275"/>
    </row>
    <row r="3548" spans="1:8">
      <c r="A3548" s="270"/>
      <c r="B3548" s="271"/>
      <c r="C3548" s="270"/>
      <c r="D3548" s="272"/>
      <c r="F3548" s="273"/>
      <c r="G3548" s="275"/>
      <c r="H3548" s="275"/>
    </row>
    <row r="3549" spans="1:8">
      <c r="A3549" s="270"/>
      <c r="B3549" s="271"/>
      <c r="C3549" s="270"/>
      <c r="D3549" s="272"/>
      <c r="F3549" s="273"/>
      <c r="G3549" s="275"/>
      <c r="H3549" s="275"/>
    </row>
    <row r="3550" spans="1:8">
      <c r="A3550" s="270"/>
      <c r="B3550" s="271"/>
      <c r="C3550" s="270"/>
      <c r="D3550" s="272"/>
      <c r="F3550" s="273"/>
      <c r="G3550" s="275"/>
      <c r="H3550" s="275"/>
    </row>
    <row r="3551" spans="1:8">
      <c r="A3551" s="270"/>
      <c r="B3551" s="271"/>
      <c r="C3551" s="270"/>
      <c r="D3551" s="272"/>
      <c r="F3551" s="273"/>
      <c r="G3551" s="275"/>
      <c r="H3551" s="275"/>
    </row>
    <row r="3552" spans="1:8">
      <c r="A3552" s="270"/>
      <c r="B3552" s="271"/>
      <c r="C3552" s="270"/>
      <c r="D3552" s="272"/>
      <c r="F3552" s="273"/>
      <c r="G3552" s="275"/>
      <c r="H3552" s="275"/>
    </row>
    <row r="3553" spans="1:8">
      <c r="A3553" s="270"/>
      <c r="B3553" s="271"/>
      <c r="C3553" s="270"/>
      <c r="D3553" s="272"/>
      <c r="F3553" s="273"/>
      <c r="G3553" s="275"/>
      <c r="H3553" s="275"/>
    </row>
    <row r="3554" spans="1:8">
      <c r="A3554" s="270"/>
      <c r="B3554" s="271"/>
      <c r="C3554" s="270"/>
      <c r="D3554" s="272"/>
      <c r="F3554" s="273"/>
      <c r="G3554" s="275"/>
      <c r="H3554" s="275"/>
    </row>
    <row r="3555" spans="1:8">
      <c r="A3555" s="270"/>
      <c r="B3555" s="271"/>
      <c r="C3555" s="270"/>
      <c r="D3555" s="272"/>
      <c r="F3555" s="273"/>
      <c r="G3555" s="275"/>
      <c r="H3555" s="275"/>
    </row>
    <row r="3556" spans="1:8">
      <c r="A3556" s="270"/>
      <c r="B3556" s="271"/>
      <c r="C3556" s="270"/>
      <c r="D3556" s="272"/>
      <c r="F3556" s="273"/>
      <c r="G3556" s="275"/>
      <c r="H3556" s="275"/>
    </row>
    <row r="3557" spans="1:8">
      <c r="A3557" s="270"/>
      <c r="B3557" s="271"/>
      <c r="C3557" s="270"/>
      <c r="D3557" s="272"/>
      <c r="F3557" s="273"/>
      <c r="G3557" s="275"/>
      <c r="H3557" s="275"/>
    </row>
    <row r="3558" spans="1:8">
      <c r="A3558" s="270"/>
      <c r="B3558" s="271"/>
      <c r="C3558" s="270"/>
      <c r="D3558" s="272"/>
      <c r="F3558" s="273"/>
      <c r="G3558" s="275"/>
      <c r="H3558" s="275"/>
    </row>
    <row r="3559" spans="1:8">
      <c r="A3559" s="270"/>
      <c r="B3559" s="271"/>
      <c r="C3559" s="270"/>
      <c r="D3559" s="272"/>
      <c r="F3559" s="273"/>
      <c r="G3559" s="275"/>
      <c r="H3559" s="275"/>
    </row>
    <row r="3560" spans="1:8">
      <c r="A3560" s="270"/>
      <c r="B3560" s="271"/>
      <c r="C3560" s="270"/>
      <c r="D3560" s="272"/>
      <c r="F3560" s="273"/>
      <c r="G3560" s="275"/>
      <c r="H3560" s="275"/>
    </row>
    <row r="3561" spans="1:8">
      <c r="A3561" s="270"/>
      <c r="B3561" s="271"/>
      <c r="C3561" s="270"/>
      <c r="D3561" s="272"/>
      <c r="F3561" s="273"/>
      <c r="G3561" s="275"/>
      <c r="H3561" s="275"/>
    </row>
    <row r="3562" spans="1:8">
      <c r="A3562" s="270"/>
      <c r="B3562" s="271"/>
      <c r="C3562" s="270"/>
      <c r="D3562" s="272"/>
      <c r="F3562" s="273"/>
      <c r="G3562" s="275"/>
      <c r="H3562" s="275"/>
    </row>
    <row r="3563" spans="1:8">
      <c r="A3563" s="270"/>
      <c r="B3563" s="271"/>
      <c r="C3563" s="270"/>
      <c r="D3563" s="272"/>
      <c r="F3563" s="273"/>
      <c r="G3563" s="275"/>
      <c r="H3563" s="275"/>
    </row>
    <row r="3564" spans="1:8">
      <c r="A3564" s="270"/>
      <c r="B3564" s="271"/>
      <c r="C3564" s="270"/>
      <c r="D3564" s="272"/>
      <c r="F3564" s="273"/>
      <c r="G3564" s="275"/>
      <c r="H3564" s="275"/>
    </row>
    <row r="3565" spans="1:8">
      <c r="A3565" s="270"/>
      <c r="B3565" s="271"/>
      <c r="C3565" s="270"/>
      <c r="D3565" s="272"/>
      <c r="F3565" s="273"/>
      <c r="G3565" s="275"/>
      <c r="H3565" s="275"/>
    </row>
    <row r="3566" spans="1:8">
      <c r="A3566" s="270"/>
      <c r="B3566" s="271"/>
      <c r="C3566" s="270"/>
      <c r="D3566" s="272"/>
      <c r="F3566" s="273"/>
      <c r="G3566" s="275"/>
      <c r="H3566" s="275"/>
    </row>
    <row r="3567" spans="1:8">
      <c r="A3567" s="270"/>
      <c r="B3567" s="271"/>
      <c r="C3567" s="270"/>
      <c r="D3567" s="272"/>
      <c r="F3567" s="273"/>
      <c r="G3567" s="275"/>
      <c r="H3567" s="275"/>
    </row>
    <row r="3568" spans="1:8">
      <c r="A3568" s="270"/>
      <c r="B3568" s="271"/>
      <c r="C3568" s="270"/>
      <c r="D3568" s="272"/>
      <c r="F3568" s="273"/>
      <c r="G3568" s="275"/>
      <c r="H3568" s="275"/>
    </row>
    <row r="3569" spans="1:8">
      <c r="A3569" s="270"/>
      <c r="B3569" s="271"/>
      <c r="C3569" s="270"/>
      <c r="D3569" s="272"/>
      <c r="F3569" s="273"/>
      <c r="G3569" s="275"/>
      <c r="H3569" s="275"/>
    </row>
    <row r="3570" spans="1:8">
      <c r="A3570" s="270"/>
      <c r="B3570" s="271"/>
      <c r="C3570" s="270"/>
      <c r="D3570" s="272"/>
      <c r="F3570" s="273"/>
      <c r="G3570" s="275"/>
      <c r="H3570" s="275"/>
    </row>
    <row r="3571" spans="1:8">
      <c r="A3571" s="270"/>
      <c r="B3571" s="271"/>
      <c r="C3571" s="270"/>
      <c r="D3571" s="272"/>
      <c r="F3571" s="273"/>
      <c r="G3571" s="275"/>
      <c r="H3571" s="275"/>
    </row>
    <row r="3572" spans="1:8">
      <c r="A3572" s="270"/>
      <c r="B3572" s="271"/>
      <c r="C3572" s="270"/>
      <c r="D3572" s="272"/>
      <c r="F3572" s="273"/>
      <c r="G3572" s="275"/>
      <c r="H3572" s="275"/>
    </row>
    <row r="3573" spans="1:8">
      <c r="A3573" s="270"/>
      <c r="B3573" s="271"/>
      <c r="C3573" s="270"/>
      <c r="D3573" s="272"/>
      <c r="F3573" s="273"/>
      <c r="G3573" s="275"/>
      <c r="H3573" s="275"/>
    </row>
    <row r="3574" spans="1:8">
      <c r="A3574" s="270"/>
      <c r="B3574" s="271"/>
      <c r="C3574" s="270"/>
      <c r="D3574" s="272"/>
      <c r="F3574" s="273"/>
      <c r="G3574" s="275"/>
      <c r="H3574" s="275"/>
    </row>
    <row r="3575" spans="1:8">
      <c r="A3575" s="270"/>
      <c r="B3575" s="271"/>
      <c r="C3575" s="270"/>
      <c r="D3575" s="272"/>
      <c r="F3575" s="273"/>
      <c r="G3575" s="275"/>
      <c r="H3575" s="275"/>
    </row>
    <row r="3576" spans="1:8">
      <c r="A3576" s="270"/>
      <c r="B3576" s="271"/>
      <c r="C3576" s="270"/>
      <c r="D3576" s="272"/>
      <c r="F3576" s="273"/>
      <c r="G3576" s="275"/>
      <c r="H3576" s="275"/>
    </row>
    <row r="3577" spans="1:8">
      <c r="A3577" s="270"/>
      <c r="B3577" s="271"/>
      <c r="C3577" s="270"/>
      <c r="D3577" s="272"/>
      <c r="F3577" s="273"/>
      <c r="G3577" s="275"/>
      <c r="H3577" s="275"/>
    </row>
    <row r="3578" spans="1:8">
      <c r="A3578" s="270"/>
      <c r="B3578" s="271"/>
      <c r="C3578" s="270"/>
      <c r="D3578" s="272"/>
      <c r="F3578" s="273"/>
      <c r="G3578" s="275"/>
      <c r="H3578" s="275"/>
    </row>
    <row r="3579" spans="1:8">
      <c r="A3579" s="270"/>
      <c r="B3579" s="271"/>
      <c r="C3579" s="270"/>
      <c r="D3579" s="272"/>
      <c r="F3579" s="273"/>
      <c r="G3579" s="275"/>
      <c r="H3579" s="275"/>
    </row>
    <row r="3580" spans="1:8">
      <c r="A3580" s="270"/>
      <c r="B3580" s="271"/>
      <c r="C3580" s="270"/>
      <c r="D3580" s="272"/>
      <c r="F3580" s="273"/>
      <c r="G3580" s="275"/>
      <c r="H3580" s="275"/>
    </row>
    <row r="3581" spans="1:8">
      <c r="A3581" s="270"/>
      <c r="B3581" s="271"/>
      <c r="C3581" s="270"/>
      <c r="D3581" s="272"/>
      <c r="F3581" s="273"/>
      <c r="G3581" s="275"/>
      <c r="H3581" s="275"/>
    </row>
    <row r="3582" spans="1:8">
      <c r="A3582" s="270"/>
      <c r="B3582" s="271"/>
      <c r="C3582" s="270"/>
      <c r="D3582" s="272"/>
      <c r="F3582" s="273"/>
      <c r="G3582" s="275"/>
      <c r="H3582" s="275"/>
    </row>
    <row r="3583" spans="1:8">
      <c r="A3583" s="270"/>
      <c r="B3583" s="271"/>
      <c r="C3583" s="270"/>
      <c r="D3583" s="272"/>
      <c r="F3583" s="273"/>
      <c r="G3583" s="275"/>
      <c r="H3583" s="275"/>
    </row>
    <row r="3584" spans="1:8">
      <c r="A3584" s="270"/>
      <c r="B3584" s="271"/>
      <c r="C3584" s="270"/>
      <c r="D3584" s="272"/>
      <c r="F3584" s="273"/>
      <c r="G3584" s="275"/>
      <c r="H3584" s="275"/>
    </row>
    <row r="3585" spans="1:8">
      <c r="A3585" s="270"/>
      <c r="B3585" s="271"/>
      <c r="C3585" s="270"/>
      <c r="D3585" s="272"/>
      <c r="F3585" s="273"/>
      <c r="G3585" s="275"/>
      <c r="H3585" s="275"/>
    </row>
    <row r="3586" spans="1:8">
      <c r="A3586" s="270"/>
      <c r="B3586" s="271"/>
      <c r="C3586" s="270"/>
      <c r="D3586" s="272"/>
      <c r="F3586" s="273"/>
      <c r="G3586" s="275"/>
      <c r="H3586" s="275"/>
    </row>
    <row r="3587" spans="1:8">
      <c r="A3587" s="270"/>
      <c r="B3587" s="271"/>
      <c r="C3587" s="270"/>
      <c r="D3587" s="272"/>
      <c r="F3587" s="273"/>
      <c r="G3587" s="275"/>
      <c r="H3587" s="275"/>
    </row>
    <row r="3588" spans="1:8">
      <c r="A3588" s="270"/>
      <c r="B3588" s="271"/>
      <c r="C3588" s="270"/>
      <c r="D3588" s="272"/>
      <c r="F3588" s="273"/>
      <c r="G3588" s="275"/>
      <c r="H3588" s="275"/>
    </row>
    <row r="3589" spans="1:8">
      <c r="A3589" s="270"/>
      <c r="B3589" s="271"/>
      <c r="C3589" s="270"/>
      <c r="D3589" s="272"/>
      <c r="F3589" s="273"/>
      <c r="G3589" s="275"/>
      <c r="H3589" s="275"/>
    </row>
    <row r="3590" spans="1:8">
      <c r="A3590" s="270"/>
      <c r="B3590" s="271"/>
      <c r="C3590" s="270"/>
      <c r="D3590" s="272"/>
      <c r="F3590" s="273"/>
      <c r="G3590" s="275"/>
      <c r="H3590" s="275"/>
    </row>
    <row r="3591" spans="1:8">
      <c r="A3591" s="270"/>
      <c r="B3591" s="271"/>
      <c r="C3591" s="270"/>
      <c r="D3591" s="272"/>
      <c r="F3591" s="273"/>
      <c r="G3591" s="275"/>
      <c r="H3591" s="275"/>
    </row>
    <row r="3592" spans="1:8">
      <c r="A3592" s="270"/>
      <c r="B3592" s="271"/>
      <c r="C3592" s="270"/>
      <c r="D3592" s="272"/>
      <c r="F3592" s="273"/>
      <c r="G3592" s="275"/>
      <c r="H3592" s="275"/>
    </row>
    <row r="3593" spans="1:8">
      <c r="A3593" s="270"/>
      <c r="B3593" s="271"/>
      <c r="C3593" s="270"/>
      <c r="D3593" s="272"/>
      <c r="F3593" s="273"/>
      <c r="G3593" s="275"/>
      <c r="H3593" s="275"/>
    </row>
    <row r="3594" spans="1:8">
      <c r="A3594" s="270"/>
      <c r="B3594" s="271"/>
      <c r="C3594" s="270"/>
      <c r="D3594" s="272"/>
      <c r="F3594" s="273"/>
      <c r="G3594" s="275"/>
      <c r="H3594" s="275"/>
    </row>
    <row r="3595" spans="1:8">
      <c r="A3595" s="270"/>
      <c r="B3595" s="271"/>
      <c r="C3595" s="270"/>
      <c r="D3595" s="272"/>
      <c r="F3595" s="273"/>
      <c r="G3595" s="275"/>
      <c r="H3595" s="275"/>
    </row>
    <row r="3596" spans="1:8">
      <c r="A3596" s="270"/>
      <c r="B3596" s="271"/>
      <c r="C3596" s="270"/>
      <c r="D3596" s="272"/>
      <c r="F3596" s="273"/>
      <c r="G3596" s="275"/>
      <c r="H3596" s="275"/>
    </row>
    <row r="3597" spans="1:8">
      <c r="A3597" s="270"/>
      <c r="B3597" s="271"/>
      <c r="C3597" s="270"/>
      <c r="D3597" s="272"/>
      <c r="F3597" s="273"/>
      <c r="G3597" s="275"/>
      <c r="H3597" s="275"/>
    </row>
    <row r="3598" spans="1:8">
      <c r="A3598" s="270"/>
      <c r="B3598" s="271"/>
      <c r="C3598" s="270"/>
      <c r="D3598" s="272"/>
      <c r="F3598" s="273"/>
      <c r="G3598" s="275"/>
      <c r="H3598" s="275"/>
    </row>
    <row r="3599" spans="1:8">
      <c r="A3599" s="270"/>
      <c r="B3599" s="271"/>
      <c r="C3599" s="270"/>
      <c r="D3599" s="272"/>
      <c r="F3599" s="273"/>
      <c r="G3599" s="275"/>
      <c r="H3599" s="275"/>
    </row>
    <row r="3600" spans="1:8">
      <c r="A3600" s="270"/>
      <c r="B3600" s="271"/>
      <c r="C3600" s="270"/>
      <c r="D3600" s="272"/>
      <c r="F3600" s="273"/>
      <c r="G3600" s="275"/>
      <c r="H3600" s="275"/>
    </row>
    <row r="3601" spans="1:8">
      <c r="A3601" s="270"/>
      <c r="B3601" s="271"/>
      <c r="C3601" s="270"/>
      <c r="D3601" s="272"/>
      <c r="F3601" s="273"/>
      <c r="G3601" s="275"/>
      <c r="H3601" s="275"/>
    </row>
    <row r="3602" spans="1:8">
      <c r="A3602" s="270"/>
      <c r="B3602" s="271"/>
      <c r="C3602" s="270"/>
      <c r="D3602" s="272"/>
      <c r="F3602" s="273"/>
      <c r="G3602" s="275"/>
      <c r="H3602" s="275"/>
    </row>
    <row r="3603" spans="1:8">
      <c r="A3603" s="270"/>
      <c r="B3603" s="271"/>
      <c r="C3603" s="270"/>
      <c r="D3603" s="272"/>
      <c r="F3603" s="273"/>
      <c r="G3603" s="275"/>
      <c r="H3603" s="275"/>
    </row>
    <row r="3604" spans="1:8">
      <c r="A3604" s="270"/>
      <c r="B3604" s="271"/>
      <c r="C3604" s="270"/>
      <c r="D3604" s="272"/>
      <c r="F3604" s="273"/>
      <c r="G3604" s="275"/>
      <c r="H3604" s="275"/>
    </row>
    <row r="3605" spans="1:8">
      <c r="A3605" s="270"/>
      <c r="B3605" s="271"/>
      <c r="C3605" s="270"/>
      <c r="D3605" s="272"/>
      <c r="F3605" s="273"/>
      <c r="G3605" s="275"/>
      <c r="H3605" s="275"/>
    </row>
    <row r="3606" spans="1:8">
      <c r="A3606" s="270"/>
      <c r="B3606" s="271"/>
      <c r="C3606" s="270"/>
      <c r="D3606" s="272"/>
      <c r="F3606" s="273"/>
      <c r="G3606" s="275"/>
      <c r="H3606" s="275"/>
    </row>
    <row r="3607" spans="1:8">
      <c r="A3607" s="270"/>
      <c r="B3607" s="271"/>
      <c r="C3607" s="270"/>
      <c r="D3607" s="272"/>
      <c r="F3607" s="273"/>
      <c r="G3607" s="275"/>
      <c r="H3607" s="275"/>
    </row>
    <row r="3608" spans="1:8">
      <c r="A3608" s="270"/>
      <c r="B3608" s="271"/>
      <c r="C3608" s="270"/>
      <c r="D3608" s="272"/>
      <c r="F3608" s="273"/>
      <c r="G3608" s="275"/>
      <c r="H3608" s="275"/>
    </row>
    <row r="3609" spans="1:8">
      <c r="A3609" s="270"/>
      <c r="B3609" s="271"/>
      <c r="C3609" s="270"/>
      <c r="D3609" s="272"/>
      <c r="F3609" s="273"/>
      <c r="G3609" s="275"/>
      <c r="H3609" s="275"/>
    </row>
    <row r="3610" spans="1:8">
      <c r="A3610" s="270"/>
      <c r="B3610" s="271"/>
      <c r="C3610" s="270"/>
      <c r="D3610" s="272"/>
      <c r="F3610" s="273"/>
      <c r="G3610" s="275"/>
      <c r="H3610" s="275"/>
    </row>
    <row r="3611" spans="1:8">
      <c r="A3611" s="270"/>
      <c r="B3611" s="271"/>
      <c r="C3611" s="270"/>
      <c r="D3611" s="272"/>
      <c r="F3611" s="273"/>
      <c r="G3611" s="275"/>
      <c r="H3611" s="275"/>
    </row>
    <row r="3612" spans="1:8">
      <c r="A3612" s="270"/>
      <c r="B3612" s="271"/>
      <c r="C3612" s="270"/>
      <c r="D3612" s="272"/>
      <c r="F3612" s="273"/>
      <c r="G3612" s="275"/>
      <c r="H3612" s="275"/>
    </row>
    <row r="3613" spans="1:8">
      <c r="A3613" s="270"/>
      <c r="B3613" s="271"/>
      <c r="C3613" s="270"/>
      <c r="D3613" s="272"/>
      <c r="F3613" s="273"/>
      <c r="G3613" s="275"/>
      <c r="H3613" s="275"/>
    </row>
    <row r="3614" spans="1:8">
      <c r="A3614" s="270"/>
      <c r="B3614" s="271"/>
      <c r="C3614" s="270"/>
      <c r="D3614" s="272"/>
      <c r="F3614" s="273"/>
      <c r="G3614" s="275"/>
      <c r="H3614" s="275"/>
    </row>
    <row r="3615" spans="1:8">
      <c r="A3615" s="270"/>
      <c r="B3615" s="271"/>
      <c r="C3615" s="270"/>
      <c r="D3615" s="272"/>
      <c r="F3615" s="273"/>
      <c r="G3615" s="275"/>
      <c r="H3615" s="275"/>
    </row>
    <row r="3616" spans="1:8">
      <c r="A3616" s="270"/>
      <c r="B3616" s="271"/>
      <c r="C3616" s="270"/>
      <c r="D3616" s="272"/>
      <c r="F3616" s="273"/>
      <c r="G3616" s="275"/>
      <c r="H3616" s="275"/>
    </row>
    <row r="3617" spans="1:8">
      <c r="A3617" s="270"/>
      <c r="B3617" s="271"/>
      <c r="C3617" s="270"/>
      <c r="D3617" s="272"/>
      <c r="F3617" s="273"/>
      <c r="G3617" s="275"/>
      <c r="H3617" s="275"/>
    </row>
    <row r="3618" spans="1:8">
      <c r="A3618" s="270"/>
      <c r="B3618" s="271"/>
      <c r="C3618" s="270"/>
      <c r="D3618" s="272"/>
      <c r="F3618" s="273"/>
      <c r="G3618" s="275"/>
      <c r="H3618" s="275"/>
    </row>
    <row r="3619" spans="1:8">
      <c r="A3619" s="270"/>
      <c r="B3619" s="271"/>
      <c r="C3619" s="270"/>
      <c r="D3619" s="272"/>
      <c r="F3619" s="273"/>
      <c r="G3619" s="275"/>
      <c r="H3619" s="275"/>
    </row>
    <row r="3620" spans="1:8">
      <c r="A3620" s="270"/>
      <c r="B3620" s="271"/>
      <c r="C3620" s="270"/>
      <c r="D3620" s="272"/>
      <c r="F3620" s="273"/>
      <c r="G3620" s="275"/>
      <c r="H3620" s="275"/>
    </row>
    <row r="3621" spans="1:8">
      <c r="A3621" s="270"/>
      <c r="B3621" s="271"/>
      <c r="C3621" s="270"/>
      <c r="D3621" s="272"/>
      <c r="F3621" s="273"/>
      <c r="G3621" s="275"/>
      <c r="H3621" s="275"/>
    </row>
    <row r="3622" spans="1:8">
      <c r="A3622" s="270"/>
      <c r="B3622" s="271"/>
      <c r="C3622" s="270"/>
      <c r="D3622" s="272"/>
      <c r="F3622" s="273"/>
      <c r="G3622" s="275"/>
      <c r="H3622" s="275"/>
    </row>
    <row r="3623" spans="1:8">
      <c r="A3623" s="270"/>
      <c r="B3623" s="271"/>
      <c r="C3623" s="270"/>
      <c r="D3623" s="272"/>
      <c r="F3623" s="273"/>
      <c r="G3623" s="275"/>
      <c r="H3623" s="275"/>
    </row>
    <row r="3624" spans="1:8">
      <c r="A3624" s="270"/>
      <c r="B3624" s="271"/>
      <c r="C3624" s="270"/>
      <c r="D3624" s="272"/>
      <c r="F3624" s="273"/>
      <c r="G3624" s="275"/>
      <c r="H3624" s="275"/>
    </row>
    <row r="3625" spans="1:8">
      <c r="A3625" s="270"/>
      <c r="B3625" s="271"/>
      <c r="C3625" s="270"/>
      <c r="D3625" s="272"/>
      <c r="F3625" s="273"/>
      <c r="G3625" s="275"/>
      <c r="H3625" s="275"/>
    </row>
    <row r="3626" spans="1:8">
      <c r="A3626" s="270"/>
      <c r="B3626" s="271"/>
      <c r="C3626" s="270"/>
      <c r="D3626" s="272"/>
      <c r="F3626" s="273"/>
      <c r="G3626" s="275"/>
      <c r="H3626" s="275"/>
    </row>
    <row r="3627" spans="1:8">
      <c r="A3627" s="270"/>
      <c r="B3627" s="271"/>
      <c r="C3627" s="270"/>
      <c r="D3627" s="272"/>
      <c r="F3627" s="273"/>
      <c r="G3627" s="275"/>
      <c r="H3627" s="275"/>
    </row>
    <row r="3628" spans="1:8">
      <c r="A3628" s="270"/>
      <c r="B3628" s="271"/>
      <c r="C3628" s="270"/>
      <c r="D3628" s="272"/>
      <c r="F3628" s="273"/>
      <c r="G3628" s="275"/>
      <c r="H3628" s="275"/>
    </row>
    <row r="3629" spans="1:8">
      <c r="A3629" s="270"/>
      <c r="B3629" s="271"/>
      <c r="C3629" s="270"/>
      <c r="D3629" s="272"/>
      <c r="F3629" s="273"/>
      <c r="G3629" s="275"/>
      <c r="H3629" s="275"/>
    </row>
    <row r="3630" spans="1:8">
      <c r="A3630" s="270"/>
      <c r="B3630" s="271"/>
      <c r="C3630" s="270"/>
      <c r="D3630" s="272"/>
      <c r="F3630" s="273"/>
      <c r="G3630" s="275"/>
      <c r="H3630" s="275"/>
    </row>
    <row r="3631" spans="1:8">
      <c r="A3631" s="270"/>
      <c r="B3631" s="271"/>
      <c r="C3631" s="270"/>
      <c r="D3631" s="272"/>
      <c r="F3631" s="273"/>
      <c r="G3631" s="275"/>
      <c r="H3631" s="275"/>
    </row>
    <row r="3632" spans="1:8">
      <c r="A3632" s="270"/>
      <c r="B3632" s="271"/>
      <c r="C3632" s="270"/>
      <c r="D3632" s="272"/>
      <c r="F3632" s="273"/>
      <c r="G3632" s="275"/>
      <c r="H3632" s="275"/>
    </row>
    <row r="3633" spans="1:8">
      <c r="A3633" s="270"/>
      <c r="B3633" s="271"/>
      <c r="C3633" s="270"/>
      <c r="D3633" s="272"/>
      <c r="F3633" s="273"/>
      <c r="G3633" s="275"/>
      <c r="H3633" s="275"/>
    </row>
    <row r="3634" spans="1:8">
      <c r="A3634" s="270"/>
      <c r="B3634" s="271"/>
      <c r="C3634" s="270"/>
      <c r="D3634" s="272"/>
      <c r="F3634" s="273"/>
      <c r="G3634" s="275"/>
      <c r="H3634" s="275"/>
    </row>
    <row r="3635" spans="1:8">
      <c r="A3635" s="270"/>
      <c r="B3635" s="271"/>
      <c r="C3635" s="270"/>
      <c r="D3635" s="272"/>
      <c r="F3635" s="273"/>
      <c r="G3635" s="275"/>
      <c r="H3635" s="275"/>
    </row>
    <row r="3636" spans="1:8">
      <c r="A3636" s="270"/>
      <c r="B3636" s="271"/>
      <c r="C3636" s="270"/>
      <c r="D3636" s="272"/>
      <c r="F3636" s="273"/>
      <c r="G3636" s="275"/>
      <c r="H3636" s="275"/>
    </row>
    <row r="3637" spans="1:8">
      <c r="A3637" s="270"/>
      <c r="B3637" s="271"/>
      <c r="C3637" s="270"/>
      <c r="D3637" s="272"/>
      <c r="F3637" s="273"/>
      <c r="G3637" s="275"/>
      <c r="H3637" s="275"/>
    </row>
    <row r="3638" spans="1:8">
      <c r="A3638" s="270"/>
      <c r="B3638" s="271"/>
      <c r="C3638" s="270"/>
      <c r="D3638" s="272"/>
      <c r="F3638" s="273"/>
      <c r="G3638" s="275"/>
      <c r="H3638" s="275"/>
    </row>
    <row r="3639" spans="1:8">
      <c r="A3639" s="270"/>
      <c r="B3639" s="271"/>
      <c r="C3639" s="270"/>
      <c r="D3639" s="272"/>
      <c r="F3639" s="273"/>
      <c r="G3639" s="275"/>
      <c r="H3639" s="275"/>
    </row>
    <row r="3640" spans="1:8">
      <c r="A3640" s="270"/>
      <c r="B3640" s="271"/>
      <c r="C3640" s="270"/>
      <c r="D3640" s="272"/>
      <c r="F3640" s="273"/>
      <c r="G3640" s="275"/>
      <c r="H3640" s="275"/>
    </row>
    <row r="3641" spans="1:8">
      <c r="A3641" s="270"/>
      <c r="B3641" s="271"/>
      <c r="C3641" s="270"/>
      <c r="D3641" s="272"/>
      <c r="F3641" s="273"/>
      <c r="G3641" s="275"/>
      <c r="H3641" s="275"/>
    </row>
    <row r="3642" spans="1:8">
      <c r="A3642" s="270"/>
      <c r="B3642" s="271"/>
      <c r="C3642" s="270"/>
      <c r="D3642" s="272"/>
      <c r="F3642" s="273"/>
      <c r="G3642" s="275"/>
      <c r="H3642" s="275"/>
    </row>
    <row r="3643" spans="1:8">
      <c r="A3643" s="270"/>
      <c r="B3643" s="271"/>
      <c r="C3643" s="270"/>
      <c r="D3643" s="272"/>
      <c r="F3643" s="273"/>
      <c r="G3643" s="275"/>
      <c r="H3643" s="275"/>
    </row>
    <row r="3644" spans="1:8">
      <c r="A3644" s="270"/>
      <c r="B3644" s="271"/>
      <c r="C3644" s="270"/>
      <c r="D3644" s="272"/>
      <c r="F3644" s="273"/>
      <c r="G3644" s="275"/>
      <c r="H3644" s="275"/>
    </row>
    <row r="3645" spans="1:8">
      <c r="A3645" s="270"/>
      <c r="B3645" s="271"/>
      <c r="C3645" s="270"/>
      <c r="D3645" s="272"/>
      <c r="F3645" s="273"/>
      <c r="G3645" s="275"/>
      <c r="H3645" s="275"/>
    </row>
    <row r="3646" spans="1:8">
      <c r="A3646" s="270"/>
      <c r="B3646" s="271"/>
      <c r="C3646" s="270"/>
      <c r="D3646" s="272"/>
      <c r="F3646" s="273"/>
      <c r="G3646" s="275"/>
      <c r="H3646" s="275"/>
    </row>
    <row r="3647" spans="1:8">
      <c r="A3647" s="270"/>
      <c r="B3647" s="271"/>
      <c r="C3647" s="270"/>
      <c r="D3647" s="272"/>
      <c r="F3647" s="273"/>
      <c r="G3647" s="275"/>
      <c r="H3647" s="275"/>
    </row>
    <row r="3648" spans="1:8">
      <c r="A3648" s="270"/>
      <c r="B3648" s="271"/>
      <c r="C3648" s="270"/>
      <c r="D3648" s="272"/>
      <c r="F3648" s="273"/>
      <c r="G3648" s="275"/>
      <c r="H3648" s="275"/>
    </row>
    <row r="3649" spans="1:8">
      <c r="A3649" s="270"/>
      <c r="B3649" s="271"/>
      <c r="C3649" s="270"/>
      <c r="D3649" s="272"/>
      <c r="F3649" s="273"/>
      <c r="G3649" s="275"/>
      <c r="H3649" s="275"/>
    </row>
    <row r="3650" spans="1:8">
      <c r="A3650" s="270"/>
      <c r="B3650" s="271"/>
      <c r="C3650" s="270"/>
      <c r="D3650" s="272"/>
      <c r="F3650" s="273"/>
      <c r="G3650" s="275"/>
      <c r="H3650" s="275"/>
    </row>
    <row r="3651" spans="1:8">
      <c r="A3651" s="270"/>
      <c r="B3651" s="271"/>
      <c r="C3651" s="270"/>
      <c r="D3651" s="272"/>
      <c r="F3651" s="273"/>
      <c r="G3651" s="275"/>
      <c r="H3651" s="275"/>
    </row>
    <row r="3652" spans="1:8">
      <c r="A3652" s="270"/>
      <c r="B3652" s="271"/>
      <c r="C3652" s="270"/>
      <c r="D3652" s="272"/>
      <c r="F3652" s="273"/>
      <c r="G3652" s="275"/>
      <c r="H3652" s="275"/>
    </row>
    <row r="3653" spans="1:8">
      <c r="A3653" s="270"/>
      <c r="B3653" s="271"/>
      <c r="C3653" s="270"/>
      <c r="D3653" s="272"/>
      <c r="F3653" s="273"/>
      <c r="G3653" s="275"/>
      <c r="H3653" s="275"/>
    </row>
    <row r="3654" spans="1:8">
      <c r="A3654" s="270"/>
      <c r="B3654" s="271"/>
      <c r="C3654" s="270"/>
      <c r="D3654" s="272"/>
      <c r="F3654" s="273"/>
      <c r="G3654" s="275"/>
      <c r="H3654" s="275"/>
    </row>
    <row r="3655" spans="1:8">
      <c r="A3655" s="270"/>
      <c r="B3655" s="271"/>
      <c r="C3655" s="270"/>
      <c r="D3655" s="272"/>
      <c r="F3655" s="273"/>
      <c r="G3655" s="275"/>
      <c r="H3655" s="275"/>
    </row>
    <row r="3656" spans="1:8">
      <c r="A3656" s="270"/>
      <c r="B3656" s="271"/>
      <c r="C3656" s="270"/>
      <c r="D3656" s="272"/>
      <c r="F3656" s="273"/>
      <c r="G3656" s="275"/>
      <c r="H3656" s="275"/>
    </row>
    <row r="3657" spans="1:8">
      <c r="A3657" s="270"/>
      <c r="B3657" s="271"/>
      <c r="C3657" s="270"/>
      <c r="D3657" s="272"/>
      <c r="F3657" s="273"/>
      <c r="G3657" s="275"/>
      <c r="H3657" s="275"/>
    </row>
    <row r="3658" spans="1:8">
      <c r="A3658" s="270"/>
      <c r="B3658" s="271"/>
      <c r="C3658" s="270"/>
      <c r="D3658" s="272"/>
      <c r="F3658" s="273"/>
      <c r="G3658" s="275"/>
      <c r="H3658" s="275"/>
    </row>
    <row r="3659" spans="1:8">
      <c r="A3659" s="270"/>
      <c r="B3659" s="271"/>
      <c r="C3659" s="270"/>
      <c r="D3659" s="272"/>
      <c r="F3659" s="273"/>
      <c r="G3659" s="275"/>
      <c r="H3659" s="275"/>
    </row>
    <row r="3660" spans="1:8">
      <c r="A3660" s="270"/>
      <c r="B3660" s="271"/>
      <c r="C3660" s="270"/>
      <c r="D3660" s="272"/>
      <c r="F3660" s="273"/>
      <c r="G3660" s="275"/>
      <c r="H3660" s="275"/>
    </row>
    <row r="3661" spans="1:8">
      <c r="A3661" s="270"/>
      <c r="B3661" s="271"/>
      <c r="C3661" s="270"/>
      <c r="D3661" s="272"/>
      <c r="F3661" s="273"/>
      <c r="G3661" s="275"/>
      <c r="H3661" s="275"/>
    </row>
    <row r="3662" spans="1:8">
      <c r="A3662" s="270"/>
      <c r="B3662" s="271"/>
      <c r="C3662" s="270"/>
      <c r="D3662" s="272"/>
      <c r="F3662" s="273"/>
      <c r="G3662" s="275"/>
      <c r="H3662" s="275"/>
    </row>
    <row r="3663" spans="1:8">
      <c r="A3663" s="270"/>
      <c r="B3663" s="271"/>
      <c r="C3663" s="270"/>
      <c r="D3663" s="272"/>
      <c r="F3663" s="273"/>
      <c r="G3663" s="275"/>
      <c r="H3663" s="275"/>
    </row>
    <row r="3664" spans="1:8">
      <c r="A3664" s="270"/>
      <c r="B3664" s="271"/>
      <c r="C3664" s="270"/>
      <c r="D3664" s="272"/>
      <c r="F3664" s="273"/>
      <c r="G3664" s="275"/>
      <c r="H3664" s="275"/>
    </row>
    <row r="3665" spans="1:8">
      <c r="A3665" s="270"/>
      <c r="B3665" s="271"/>
      <c r="C3665" s="270"/>
      <c r="D3665" s="272"/>
      <c r="F3665" s="273"/>
      <c r="G3665" s="275"/>
      <c r="H3665" s="275"/>
    </row>
    <row r="3666" spans="1:8">
      <c r="A3666" s="270"/>
      <c r="B3666" s="271"/>
      <c r="C3666" s="270"/>
      <c r="D3666" s="272"/>
      <c r="F3666" s="273"/>
      <c r="G3666" s="275"/>
      <c r="H3666" s="275"/>
    </row>
    <row r="3667" spans="1:8">
      <c r="A3667" s="270"/>
      <c r="B3667" s="271"/>
      <c r="C3667" s="270"/>
      <c r="D3667" s="272"/>
      <c r="F3667" s="273"/>
      <c r="G3667" s="275"/>
      <c r="H3667" s="275"/>
    </row>
    <row r="3668" spans="1:8">
      <c r="A3668" s="270"/>
      <c r="B3668" s="271"/>
      <c r="C3668" s="270"/>
      <c r="D3668" s="272"/>
      <c r="F3668" s="273"/>
      <c r="G3668" s="275"/>
      <c r="H3668" s="275"/>
    </row>
    <row r="3669" spans="1:8">
      <c r="A3669" s="270"/>
      <c r="B3669" s="271"/>
      <c r="C3669" s="270"/>
      <c r="D3669" s="272"/>
      <c r="F3669" s="273"/>
      <c r="G3669" s="275"/>
      <c r="H3669" s="275"/>
    </row>
    <row r="3670" spans="1:8">
      <c r="A3670" s="270"/>
      <c r="B3670" s="271"/>
      <c r="C3670" s="270"/>
      <c r="D3670" s="272"/>
      <c r="F3670" s="273"/>
      <c r="G3670" s="275"/>
      <c r="H3670" s="275"/>
    </row>
    <row r="3671" spans="1:8">
      <c r="A3671" s="270"/>
      <c r="B3671" s="271"/>
      <c r="C3671" s="270"/>
      <c r="D3671" s="272"/>
      <c r="F3671" s="273"/>
      <c r="G3671" s="275"/>
      <c r="H3671" s="275"/>
    </row>
    <row r="3672" spans="1:8">
      <c r="A3672" s="270"/>
      <c r="B3672" s="271"/>
      <c r="C3672" s="270"/>
      <c r="D3672" s="272"/>
      <c r="F3672" s="273"/>
      <c r="G3672" s="275"/>
      <c r="H3672" s="275"/>
    </row>
    <row r="3673" spans="1:8">
      <c r="A3673" s="270"/>
      <c r="B3673" s="271"/>
      <c r="C3673" s="270"/>
      <c r="D3673" s="272"/>
      <c r="F3673" s="273"/>
      <c r="G3673" s="275"/>
      <c r="H3673" s="275"/>
    </row>
    <row r="3674" spans="1:8">
      <c r="A3674" s="270"/>
      <c r="B3674" s="271"/>
      <c r="C3674" s="270"/>
      <c r="D3674" s="272"/>
      <c r="F3674" s="273"/>
      <c r="G3674" s="275"/>
      <c r="H3674" s="275"/>
    </row>
    <row r="3675" spans="1:8">
      <c r="A3675" s="270"/>
      <c r="B3675" s="271"/>
      <c r="C3675" s="270"/>
      <c r="D3675" s="272"/>
      <c r="F3675" s="273"/>
      <c r="G3675" s="275"/>
      <c r="H3675" s="275"/>
    </row>
    <row r="3676" spans="1:8">
      <c r="A3676" s="270"/>
      <c r="B3676" s="271"/>
      <c r="C3676" s="270"/>
      <c r="D3676" s="272"/>
      <c r="F3676" s="273"/>
      <c r="G3676" s="275"/>
      <c r="H3676" s="275"/>
    </row>
    <row r="3677" spans="1:8">
      <c r="A3677" s="270"/>
      <c r="B3677" s="271"/>
      <c r="C3677" s="270"/>
      <c r="D3677" s="272"/>
      <c r="F3677" s="273"/>
      <c r="G3677" s="275"/>
      <c r="H3677" s="275"/>
    </row>
    <row r="3678" spans="1:8">
      <c r="A3678" s="270"/>
      <c r="B3678" s="271"/>
      <c r="C3678" s="270"/>
      <c r="D3678" s="272"/>
      <c r="F3678" s="273"/>
      <c r="G3678" s="275"/>
      <c r="H3678" s="275"/>
    </row>
    <row r="3679" spans="1:8">
      <c r="A3679" s="270"/>
      <c r="B3679" s="271"/>
      <c r="C3679" s="270"/>
      <c r="D3679" s="272"/>
      <c r="F3679" s="273"/>
      <c r="G3679" s="275"/>
      <c r="H3679" s="275"/>
    </row>
    <row r="3680" spans="1:8">
      <c r="A3680" s="270"/>
      <c r="B3680" s="271"/>
      <c r="C3680" s="270"/>
      <c r="D3680" s="272"/>
      <c r="F3680" s="273"/>
      <c r="G3680" s="275"/>
      <c r="H3680" s="275"/>
    </row>
    <row r="3681" spans="1:8">
      <c r="A3681" s="270"/>
      <c r="B3681" s="271"/>
      <c r="C3681" s="270"/>
      <c r="D3681" s="272"/>
      <c r="F3681" s="273"/>
      <c r="G3681" s="275"/>
      <c r="H3681" s="275"/>
    </row>
    <row r="3682" spans="1:8">
      <c r="A3682" s="270"/>
      <c r="B3682" s="271"/>
      <c r="C3682" s="270"/>
      <c r="D3682" s="272"/>
      <c r="F3682" s="273"/>
      <c r="G3682" s="275"/>
      <c r="H3682" s="275"/>
    </row>
    <row r="3683" spans="1:8">
      <c r="A3683" s="270"/>
      <c r="B3683" s="271"/>
      <c r="C3683" s="270"/>
      <c r="D3683" s="272"/>
      <c r="F3683" s="273"/>
      <c r="G3683" s="275"/>
      <c r="H3683" s="275"/>
    </row>
    <row r="3684" spans="1:8">
      <c r="A3684" s="270"/>
      <c r="B3684" s="271"/>
      <c r="C3684" s="270"/>
      <c r="D3684" s="272"/>
      <c r="F3684" s="273"/>
      <c r="G3684" s="275"/>
      <c r="H3684" s="275"/>
    </row>
    <row r="3685" spans="1:8">
      <c r="A3685" s="270"/>
      <c r="B3685" s="271"/>
      <c r="C3685" s="270"/>
      <c r="D3685" s="272"/>
      <c r="F3685" s="273"/>
      <c r="G3685" s="275"/>
      <c r="H3685" s="275"/>
    </row>
    <row r="3686" spans="1:8">
      <c r="A3686" s="270"/>
      <c r="B3686" s="271"/>
      <c r="C3686" s="270"/>
      <c r="D3686" s="272"/>
      <c r="F3686" s="273"/>
      <c r="G3686" s="275"/>
      <c r="H3686" s="275"/>
    </row>
    <row r="3687" spans="1:8">
      <c r="A3687" s="270"/>
      <c r="B3687" s="271"/>
      <c r="C3687" s="270"/>
      <c r="D3687" s="272"/>
      <c r="F3687" s="273"/>
      <c r="G3687" s="275"/>
      <c r="H3687" s="275"/>
    </row>
    <row r="3688" spans="1:8">
      <c r="A3688" s="270"/>
      <c r="B3688" s="271"/>
      <c r="C3688" s="270"/>
      <c r="D3688" s="272"/>
      <c r="F3688" s="273"/>
      <c r="G3688" s="275"/>
      <c r="H3688" s="275"/>
    </row>
    <row r="3689" spans="1:8">
      <c r="A3689" s="270"/>
      <c r="B3689" s="271"/>
      <c r="C3689" s="270"/>
      <c r="D3689" s="272"/>
      <c r="F3689" s="273"/>
      <c r="G3689" s="275"/>
      <c r="H3689" s="275"/>
    </row>
    <row r="3690" spans="1:8">
      <c r="A3690" s="270"/>
      <c r="B3690" s="271"/>
      <c r="C3690" s="270"/>
      <c r="D3690" s="272"/>
      <c r="F3690" s="273"/>
      <c r="G3690" s="275"/>
      <c r="H3690" s="275"/>
    </row>
    <row r="3691" spans="1:8">
      <c r="A3691" s="270"/>
      <c r="B3691" s="271"/>
      <c r="C3691" s="270"/>
      <c r="D3691" s="272"/>
      <c r="F3691" s="273"/>
      <c r="G3691" s="275"/>
      <c r="H3691" s="275"/>
    </row>
    <row r="3692" spans="1:8">
      <c r="A3692" s="270"/>
      <c r="B3692" s="271"/>
      <c r="C3692" s="270"/>
      <c r="D3692" s="272"/>
      <c r="F3692" s="273"/>
      <c r="G3692" s="275"/>
      <c r="H3692" s="275"/>
    </row>
    <row r="3693" spans="1:8">
      <c r="A3693" s="270"/>
      <c r="B3693" s="271"/>
      <c r="C3693" s="270"/>
      <c r="D3693" s="272"/>
      <c r="F3693" s="273"/>
      <c r="G3693" s="275"/>
      <c r="H3693" s="275"/>
    </row>
    <row r="3694" spans="1:8">
      <c r="A3694" s="270"/>
      <c r="B3694" s="271"/>
      <c r="C3694" s="270"/>
      <c r="D3694" s="272"/>
      <c r="F3694" s="273"/>
      <c r="G3694" s="275"/>
      <c r="H3694" s="275"/>
    </row>
    <row r="3695" spans="1:8">
      <c r="A3695" s="270"/>
      <c r="B3695" s="271"/>
      <c r="C3695" s="270"/>
      <c r="D3695" s="272"/>
      <c r="F3695" s="273"/>
      <c r="G3695" s="275"/>
      <c r="H3695" s="275"/>
    </row>
    <row r="3696" spans="1:8">
      <c r="A3696" s="270"/>
      <c r="B3696" s="271"/>
      <c r="C3696" s="270"/>
      <c r="D3696" s="272"/>
      <c r="F3696" s="273"/>
      <c r="G3696" s="275"/>
      <c r="H3696" s="275"/>
    </row>
    <row r="3697" spans="1:8">
      <c r="A3697" s="270"/>
      <c r="B3697" s="271"/>
      <c r="C3697" s="270"/>
      <c r="D3697" s="272"/>
      <c r="F3697" s="273"/>
      <c r="G3697" s="275"/>
      <c r="H3697" s="275"/>
    </row>
    <row r="3698" spans="1:8">
      <c r="A3698" s="270"/>
      <c r="B3698" s="271"/>
      <c r="C3698" s="270"/>
      <c r="D3698" s="272"/>
      <c r="F3698" s="273"/>
      <c r="G3698" s="275"/>
      <c r="H3698" s="275"/>
    </row>
    <row r="3699" spans="1:8">
      <c r="A3699" s="270"/>
      <c r="B3699" s="271"/>
      <c r="C3699" s="270"/>
      <c r="D3699" s="272"/>
      <c r="F3699" s="273"/>
      <c r="G3699" s="275"/>
      <c r="H3699" s="275"/>
    </row>
    <row r="3700" spans="1:8">
      <c r="A3700" s="270"/>
      <c r="B3700" s="271"/>
      <c r="C3700" s="270"/>
      <c r="D3700" s="272"/>
      <c r="F3700" s="273"/>
      <c r="G3700" s="275"/>
      <c r="H3700" s="275"/>
    </row>
    <row r="3701" spans="1:8">
      <c r="A3701" s="270"/>
      <c r="B3701" s="271"/>
      <c r="C3701" s="270"/>
      <c r="D3701" s="272"/>
      <c r="F3701" s="273"/>
      <c r="G3701" s="275"/>
      <c r="H3701" s="275"/>
    </row>
    <row r="3702" spans="1:8">
      <c r="A3702" s="270"/>
      <c r="B3702" s="271"/>
      <c r="C3702" s="270"/>
      <c r="D3702" s="272"/>
      <c r="F3702" s="273"/>
      <c r="G3702" s="275"/>
      <c r="H3702" s="275"/>
    </row>
    <row r="3703" spans="1:8">
      <c r="A3703" s="270"/>
      <c r="B3703" s="271"/>
      <c r="C3703" s="270"/>
      <c r="D3703" s="272"/>
      <c r="F3703" s="273"/>
      <c r="G3703" s="275"/>
      <c r="H3703" s="275"/>
    </row>
    <row r="3704" spans="1:8">
      <c r="A3704" s="270"/>
      <c r="B3704" s="271"/>
      <c r="C3704" s="270"/>
      <c r="D3704" s="272"/>
      <c r="F3704" s="273"/>
      <c r="G3704" s="275"/>
      <c r="H3704" s="275"/>
    </row>
    <row r="3705" spans="1:8">
      <c r="A3705" s="270"/>
      <c r="B3705" s="271"/>
      <c r="C3705" s="270"/>
      <c r="D3705" s="272"/>
      <c r="F3705" s="273"/>
      <c r="G3705" s="275"/>
      <c r="H3705" s="275"/>
    </row>
    <row r="3706" spans="1:8">
      <c r="A3706" s="270"/>
      <c r="B3706" s="271"/>
      <c r="C3706" s="270"/>
      <c r="D3706" s="272"/>
      <c r="F3706" s="273"/>
      <c r="G3706" s="275"/>
      <c r="H3706" s="275"/>
    </row>
    <row r="3707" spans="1:8">
      <c r="A3707" s="270"/>
      <c r="B3707" s="271"/>
      <c r="C3707" s="270"/>
      <c r="D3707" s="272"/>
      <c r="F3707" s="273"/>
      <c r="G3707" s="275"/>
      <c r="H3707" s="275"/>
    </row>
    <row r="3708" spans="1:8">
      <c r="A3708" s="270"/>
      <c r="B3708" s="271"/>
      <c r="C3708" s="270"/>
      <c r="D3708" s="272"/>
      <c r="F3708" s="273"/>
      <c r="G3708" s="275"/>
      <c r="H3708" s="275"/>
    </row>
    <row r="3709" spans="1:8">
      <c r="A3709" s="270"/>
      <c r="B3709" s="271"/>
      <c r="C3709" s="270"/>
      <c r="D3709" s="272"/>
      <c r="F3709" s="273"/>
      <c r="G3709" s="275"/>
      <c r="H3709" s="275"/>
    </row>
    <row r="3710" spans="1:8">
      <c r="A3710" s="270"/>
      <c r="B3710" s="271"/>
      <c r="C3710" s="270"/>
      <c r="D3710" s="272"/>
      <c r="F3710" s="273"/>
      <c r="G3710" s="275"/>
      <c r="H3710" s="275"/>
    </row>
    <row r="3711" spans="1:8">
      <c r="A3711" s="270"/>
      <c r="B3711" s="271"/>
      <c r="C3711" s="270"/>
      <c r="D3711" s="272"/>
      <c r="F3711" s="273"/>
      <c r="G3711" s="275"/>
      <c r="H3711" s="275"/>
    </row>
    <row r="3712" spans="1:8">
      <c r="A3712" s="270"/>
      <c r="B3712" s="271"/>
      <c r="C3712" s="270"/>
      <c r="D3712" s="272"/>
      <c r="F3712" s="273"/>
      <c r="G3712" s="275"/>
      <c r="H3712" s="275"/>
    </row>
    <row r="3713" spans="1:8">
      <c r="A3713" s="270"/>
      <c r="B3713" s="271"/>
      <c r="C3713" s="270"/>
      <c r="D3713" s="272"/>
      <c r="F3713" s="273"/>
      <c r="G3713" s="275"/>
      <c r="H3713" s="275"/>
    </row>
    <row r="3714" spans="1:8">
      <c r="A3714" s="270"/>
      <c r="B3714" s="271"/>
      <c r="C3714" s="270"/>
      <c r="D3714" s="272"/>
      <c r="F3714" s="273"/>
      <c r="G3714" s="275"/>
      <c r="H3714" s="275"/>
    </row>
    <row r="3715" spans="1:8">
      <c r="A3715" s="270"/>
      <c r="B3715" s="271"/>
      <c r="C3715" s="270"/>
      <c r="D3715" s="272"/>
      <c r="F3715" s="273"/>
      <c r="G3715" s="275"/>
      <c r="H3715" s="275"/>
    </row>
    <row r="3716" spans="1:8">
      <c r="A3716" s="270"/>
      <c r="B3716" s="271"/>
      <c r="C3716" s="270"/>
      <c r="D3716" s="272"/>
      <c r="F3716" s="273"/>
      <c r="G3716" s="275"/>
      <c r="H3716" s="275"/>
    </row>
    <row r="3717" spans="1:8">
      <c r="A3717" s="270"/>
      <c r="B3717" s="271"/>
      <c r="C3717" s="270"/>
      <c r="D3717" s="272"/>
      <c r="F3717" s="273"/>
      <c r="G3717" s="275"/>
      <c r="H3717" s="275"/>
    </row>
    <row r="3718" spans="1:8">
      <c r="A3718" s="270"/>
      <c r="B3718" s="271"/>
      <c r="C3718" s="270"/>
      <c r="D3718" s="272"/>
      <c r="F3718" s="273"/>
      <c r="G3718" s="275"/>
      <c r="H3718" s="275"/>
    </row>
    <row r="3719" spans="1:8">
      <c r="A3719" s="270"/>
      <c r="B3719" s="271"/>
      <c r="C3719" s="270"/>
      <c r="D3719" s="272"/>
      <c r="F3719" s="273"/>
      <c r="G3719" s="275"/>
      <c r="H3719" s="275"/>
    </row>
    <row r="3720" spans="1:8">
      <c r="A3720" s="270"/>
      <c r="B3720" s="271"/>
      <c r="C3720" s="270"/>
      <c r="D3720" s="272"/>
      <c r="F3720" s="273"/>
      <c r="G3720" s="275"/>
      <c r="H3720" s="275"/>
    </row>
    <row r="3721" spans="1:8">
      <c r="A3721" s="270"/>
      <c r="B3721" s="271"/>
      <c r="C3721" s="270"/>
      <c r="D3721" s="272"/>
      <c r="F3721" s="273"/>
      <c r="G3721" s="275"/>
      <c r="H3721" s="275"/>
    </row>
    <row r="3722" spans="1:8">
      <c r="A3722" s="270"/>
      <c r="B3722" s="271"/>
      <c r="C3722" s="270"/>
      <c r="D3722" s="272"/>
      <c r="F3722" s="273"/>
      <c r="G3722" s="275"/>
      <c r="H3722" s="275"/>
    </row>
    <row r="3723" spans="1:8">
      <c r="A3723" s="270"/>
      <c r="B3723" s="271"/>
      <c r="C3723" s="270"/>
      <c r="D3723" s="272"/>
      <c r="F3723" s="273"/>
      <c r="G3723" s="275"/>
      <c r="H3723" s="275"/>
    </row>
    <row r="3724" spans="1:8">
      <c r="A3724" s="270"/>
      <c r="B3724" s="271"/>
      <c r="C3724" s="270"/>
      <c r="D3724" s="272"/>
      <c r="F3724" s="273"/>
      <c r="G3724" s="275"/>
      <c r="H3724" s="275"/>
    </row>
    <row r="3725" spans="1:8">
      <c r="A3725" s="270"/>
      <c r="B3725" s="271"/>
      <c r="C3725" s="270"/>
      <c r="D3725" s="272"/>
      <c r="F3725" s="273"/>
      <c r="G3725" s="275"/>
      <c r="H3725" s="275"/>
    </row>
    <row r="3726" spans="1:8">
      <c r="A3726" s="270"/>
      <c r="B3726" s="271"/>
      <c r="C3726" s="270"/>
      <c r="D3726" s="272"/>
      <c r="F3726" s="273"/>
      <c r="G3726" s="275"/>
      <c r="H3726" s="275"/>
    </row>
    <row r="3727" spans="1:8">
      <c r="A3727" s="270"/>
      <c r="B3727" s="271"/>
      <c r="C3727" s="270"/>
      <c r="D3727" s="272"/>
      <c r="F3727" s="273"/>
      <c r="G3727" s="275"/>
      <c r="H3727" s="275"/>
    </row>
    <row r="3728" spans="1:8">
      <c r="A3728" s="270"/>
      <c r="B3728" s="271"/>
      <c r="C3728" s="270"/>
      <c r="D3728" s="272"/>
      <c r="F3728" s="273"/>
      <c r="G3728" s="275"/>
      <c r="H3728" s="275"/>
    </row>
    <row r="3729" spans="1:8">
      <c r="A3729" s="270"/>
      <c r="B3729" s="271"/>
      <c r="C3729" s="270"/>
      <c r="D3729" s="272"/>
      <c r="F3729" s="273"/>
      <c r="G3729" s="275"/>
      <c r="H3729" s="275"/>
    </row>
    <row r="3730" spans="1:8">
      <c r="A3730" s="270"/>
      <c r="B3730" s="271"/>
      <c r="C3730" s="270"/>
      <c r="D3730" s="272"/>
      <c r="F3730" s="273"/>
      <c r="G3730" s="275"/>
      <c r="H3730" s="275"/>
    </row>
    <row r="3731" spans="1:8">
      <c r="A3731" s="270"/>
      <c r="B3731" s="271"/>
      <c r="C3731" s="270"/>
      <c r="D3731" s="272"/>
      <c r="F3731" s="273"/>
      <c r="G3731" s="275"/>
      <c r="H3731" s="275"/>
    </row>
    <row r="3732" spans="1:8">
      <c r="A3732" s="270"/>
      <c r="B3732" s="271"/>
      <c r="C3732" s="270"/>
      <c r="D3732" s="272"/>
      <c r="F3732" s="273"/>
      <c r="G3732" s="275"/>
      <c r="H3732" s="275"/>
    </row>
    <row r="3733" spans="1:8">
      <c r="A3733" s="270"/>
      <c r="B3733" s="271"/>
      <c r="C3733" s="270"/>
      <c r="D3733" s="272"/>
      <c r="F3733" s="273"/>
      <c r="G3733" s="275"/>
      <c r="H3733" s="275"/>
    </row>
    <row r="3734" spans="1:8">
      <c r="A3734" s="270"/>
      <c r="B3734" s="271"/>
      <c r="C3734" s="270"/>
      <c r="D3734" s="272"/>
      <c r="F3734" s="273"/>
      <c r="G3734" s="275"/>
      <c r="H3734" s="275"/>
    </row>
    <row r="3735" spans="1:8">
      <c r="A3735" s="270"/>
      <c r="B3735" s="271"/>
      <c r="C3735" s="270"/>
      <c r="D3735" s="272"/>
      <c r="F3735" s="273"/>
      <c r="G3735" s="275"/>
      <c r="H3735" s="275"/>
    </row>
    <row r="3736" spans="1:8">
      <c r="A3736" s="270"/>
      <c r="B3736" s="271"/>
      <c r="C3736" s="270"/>
      <c r="D3736" s="272"/>
      <c r="F3736" s="273"/>
      <c r="G3736" s="275"/>
      <c r="H3736" s="275"/>
    </row>
    <row r="3737" spans="1:8">
      <c r="A3737" s="270"/>
      <c r="B3737" s="271"/>
      <c r="C3737" s="270"/>
      <c r="D3737" s="272"/>
      <c r="F3737" s="273"/>
      <c r="G3737" s="275"/>
      <c r="H3737" s="275"/>
    </row>
    <row r="3738" spans="1:8">
      <c r="A3738" s="270"/>
      <c r="B3738" s="271"/>
      <c r="C3738" s="270"/>
      <c r="D3738" s="272"/>
      <c r="F3738" s="273"/>
      <c r="G3738" s="275"/>
      <c r="H3738" s="275"/>
    </row>
    <row r="3739" spans="1:8">
      <c r="A3739" s="270"/>
      <c r="B3739" s="271"/>
      <c r="C3739" s="270"/>
      <c r="D3739" s="272"/>
      <c r="F3739" s="273"/>
      <c r="G3739" s="275"/>
      <c r="H3739" s="275"/>
    </row>
    <row r="3740" spans="1:8">
      <c r="A3740" s="270"/>
      <c r="B3740" s="271"/>
      <c r="C3740" s="270"/>
      <c r="D3740" s="272"/>
      <c r="F3740" s="273"/>
      <c r="G3740" s="275"/>
      <c r="H3740" s="275"/>
    </row>
    <row r="3741" spans="1:8">
      <c r="A3741" s="270"/>
      <c r="B3741" s="271"/>
      <c r="C3741" s="270"/>
      <c r="D3741" s="272"/>
      <c r="F3741" s="273"/>
      <c r="G3741" s="275"/>
      <c r="H3741" s="275"/>
    </row>
    <row r="3742" spans="1:8">
      <c r="A3742" s="270"/>
      <c r="B3742" s="271"/>
      <c r="C3742" s="270"/>
      <c r="D3742" s="272"/>
      <c r="F3742" s="273"/>
      <c r="G3742" s="275"/>
      <c r="H3742" s="275"/>
    </row>
    <row r="3743" spans="1:8">
      <c r="A3743" s="270"/>
      <c r="B3743" s="271"/>
      <c r="C3743" s="270"/>
      <c r="D3743" s="272"/>
      <c r="F3743" s="273"/>
      <c r="G3743" s="275"/>
      <c r="H3743" s="275"/>
    </row>
    <row r="3744" spans="1:8">
      <c r="A3744" s="270"/>
      <c r="B3744" s="271"/>
      <c r="C3744" s="270"/>
      <c r="D3744" s="272"/>
      <c r="F3744" s="273"/>
      <c r="G3744" s="275"/>
      <c r="H3744" s="275"/>
    </row>
    <row r="3745" spans="1:8">
      <c r="A3745" s="270"/>
      <c r="B3745" s="271"/>
      <c r="C3745" s="270"/>
      <c r="D3745" s="272"/>
      <c r="F3745" s="273"/>
      <c r="G3745" s="275"/>
      <c r="H3745" s="275"/>
    </row>
    <row r="3746" spans="1:8">
      <c r="A3746" s="270"/>
      <c r="B3746" s="271"/>
      <c r="C3746" s="270"/>
      <c r="D3746" s="272"/>
      <c r="F3746" s="273"/>
      <c r="G3746" s="275"/>
      <c r="H3746" s="275"/>
    </row>
    <row r="3747" spans="1:8">
      <c r="A3747" s="270"/>
      <c r="B3747" s="271"/>
      <c r="C3747" s="270"/>
      <c r="D3747" s="272"/>
      <c r="F3747" s="273"/>
      <c r="G3747" s="275"/>
      <c r="H3747" s="275"/>
    </row>
    <row r="3748" spans="1:8">
      <c r="A3748" s="270"/>
      <c r="B3748" s="271"/>
      <c r="C3748" s="270"/>
      <c r="D3748" s="272"/>
      <c r="F3748" s="273"/>
      <c r="G3748" s="275"/>
      <c r="H3748" s="275"/>
    </row>
    <row r="3749" spans="1:8">
      <c r="A3749" s="270"/>
      <c r="B3749" s="271"/>
      <c r="C3749" s="270"/>
      <c r="D3749" s="272"/>
      <c r="F3749" s="273"/>
      <c r="G3749" s="275"/>
      <c r="H3749" s="275"/>
    </row>
    <row r="3750" spans="1:8">
      <c r="A3750" s="270"/>
      <c r="B3750" s="271"/>
      <c r="C3750" s="270"/>
      <c r="D3750" s="272"/>
      <c r="F3750" s="273"/>
      <c r="G3750" s="275"/>
      <c r="H3750" s="275"/>
    </row>
    <row r="3751" spans="1:8">
      <c r="A3751" s="270"/>
      <c r="B3751" s="271"/>
      <c r="C3751" s="270"/>
      <c r="D3751" s="272"/>
      <c r="F3751" s="273"/>
      <c r="G3751" s="275"/>
      <c r="H3751" s="275"/>
    </row>
    <row r="3752" spans="1:8">
      <c r="A3752" s="270"/>
      <c r="B3752" s="271"/>
      <c r="C3752" s="270"/>
      <c r="D3752" s="272"/>
      <c r="F3752" s="273"/>
      <c r="G3752" s="275"/>
      <c r="H3752" s="275"/>
    </row>
    <row r="3753" spans="1:8">
      <c r="A3753" s="270"/>
      <c r="B3753" s="271"/>
      <c r="C3753" s="270"/>
      <c r="D3753" s="272"/>
      <c r="F3753" s="273"/>
      <c r="G3753" s="275"/>
      <c r="H3753" s="275"/>
    </row>
    <row r="3754" spans="1:8">
      <c r="A3754" s="270"/>
      <c r="B3754" s="271"/>
      <c r="C3754" s="270"/>
      <c r="D3754" s="272"/>
      <c r="F3754" s="273"/>
      <c r="G3754" s="275"/>
      <c r="H3754" s="275"/>
    </row>
    <row r="3755" spans="1:8">
      <c r="A3755" s="270"/>
      <c r="B3755" s="271"/>
      <c r="C3755" s="270"/>
      <c r="D3755" s="272"/>
      <c r="F3755" s="273"/>
      <c r="G3755" s="275"/>
      <c r="H3755" s="275"/>
    </row>
    <row r="3756" spans="1:8">
      <c r="A3756" s="270"/>
      <c r="B3756" s="271"/>
      <c r="C3756" s="270"/>
      <c r="D3756" s="272"/>
      <c r="F3756" s="273"/>
      <c r="G3756" s="275"/>
      <c r="H3756" s="275"/>
    </row>
    <row r="3757" spans="1:8">
      <c r="A3757" s="270"/>
      <c r="B3757" s="271"/>
      <c r="C3757" s="270"/>
      <c r="D3757" s="272"/>
      <c r="F3757" s="273"/>
      <c r="G3757" s="275"/>
      <c r="H3757" s="275"/>
    </row>
    <row r="3758" spans="1:8">
      <c r="A3758" s="270"/>
      <c r="B3758" s="271"/>
      <c r="C3758" s="270"/>
      <c r="D3758" s="272"/>
      <c r="F3758" s="273"/>
      <c r="G3758" s="275"/>
      <c r="H3758" s="275"/>
    </row>
    <row r="3759" spans="1:8">
      <c r="A3759" s="270"/>
      <c r="B3759" s="271"/>
      <c r="C3759" s="270"/>
      <c r="D3759" s="272"/>
      <c r="F3759" s="273"/>
      <c r="G3759" s="275"/>
      <c r="H3759" s="275"/>
    </row>
    <row r="3760" spans="1:8">
      <c r="A3760" s="270"/>
      <c r="B3760" s="271"/>
      <c r="C3760" s="270"/>
      <c r="D3760" s="272"/>
      <c r="F3760" s="273"/>
      <c r="G3760" s="275"/>
      <c r="H3760" s="275"/>
    </row>
    <row r="3761" spans="1:8">
      <c r="A3761" s="270"/>
      <c r="B3761" s="271"/>
      <c r="C3761" s="270"/>
      <c r="D3761" s="272"/>
      <c r="F3761" s="273"/>
      <c r="G3761" s="275"/>
      <c r="H3761" s="275"/>
    </row>
    <row r="3762" spans="1:8">
      <c r="A3762" s="270"/>
      <c r="B3762" s="271"/>
      <c r="C3762" s="270"/>
      <c r="D3762" s="272"/>
      <c r="F3762" s="273"/>
      <c r="G3762" s="275"/>
      <c r="H3762" s="275"/>
    </row>
    <row r="3763" spans="1:8">
      <c r="A3763" s="270"/>
      <c r="B3763" s="271"/>
      <c r="C3763" s="270"/>
      <c r="D3763" s="272"/>
      <c r="F3763" s="273"/>
      <c r="G3763" s="275"/>
      <c r="H3763" s="275"/>
    </row>
    <row r="3764" spans="1:8">
      <c r="A3764" s="270"/>
      <c r="B3764" s="271"/>
      <c r="C3764" s="270"/>
      <c r="D3764" s="272"/>
      <c r="F3764" s="273"/>
      <c r="G3764" s="275"/>
      <c r="H3764" s="275"/>
    </row>
    <row r="3765" spans="1:8">
      <c r="A3765" s="270"/>
      <c r="B3765" s="271"/>
      <c r="C3765" s="270"/>
      <c r="D3765" s="272"/>
      <c r="F3765" s="273"/>
      <c r="G3765" s="275"/>
      <c r="H3765" s="275"/>
    </row>
    <row r="3766" spans="1:8">
      <c r="A3766" s="270"/>
      <c r="B3766" s="271"/>
      <c r="C3766" s="270"/>
      <c r="D3766" s="272"/>
      <c r="F3766" s="273"/>
      <c r="G3766" s="275"/>
      <c r="H3766" s="275"/>
    </row>
    <row r="3767" spans="1:8">
      <c r="A3767" s="270"/>
      <c r="B3767" s="271"/>
      <c r="C3767" s="270"/>
      <c r="D3767" s="272"/>
      <c r="F3767" s="273"/>
      <c r="G3767" s="275"/>
      <c r="H3767" s="275"/>
    </row>
    <row r="3768" spans="1:8">
      <c r="A3768" s="270"/>
      <c r="B3768" s="271"/>
      <c r="C3768" s="270"/>
      <c r="D3768" s="272"/>
      <c r="F3768" s="273"/>
      <c r="G3768" s="275"/>
      <c r="H3768" s="275"/>
    </row>
    <row r="3769" spans="1:8">
      <c r="A3769" s="270"/>
      <c r="B3769" s="271"/>
      <c r="C3769" s="270"/>
      <c r="D3769" s="272"/>
      <c r="F3769" s="273"/>
      <c r="G3769" s="275"/>
      <c r="H3769" s="275"/>
    </row>
    <row r="3770" spans="1:8">
      <c r="A3770" s="270"/>
      <c r="B3770" s="271"/>
      <c r="C3770" s="270"/>
      <c r="D3770" s="272"/>
      <c r="F3770" s="273"/>
      <c r="G3770" s="275"/>
      <c r="H3770" s="275"/>
    </row>
    <row r="3771" spans="1:8">
      <c r="A3771" s="270"/>
      <c r="B3771" s="271"/>
      <c r="C3771" s="270"/>
      <c r="D3771" s="272"/>
      <c r="F3771" s="273"/>
      <c r="G3771" s="275"/>
      <c r="H3771" s="275"/>
    </row>
    <row r="3772" spans="1:8">
      <c r="A3772" s="270"/>
      <c r="B3772" s="271"/>
      <c r="C3772" s="270"/>
      <c r="D3772" s="272"/>
      <c r="F3772" s="273"/>
      <c r="G3772" s="275"/>
      <c r="H3772" s="275"/>
    </row>
    <row r="3773" spans="1:8">
      <c r="A3773" s="270"/>
      <c r="B3773" s="271"/>
      <c r="C3773" s="270"/>
      <c r="D3773" s="272"/>
      <c r="F3773" s="273"/>
      <c r="G3773" s="275"/>
      <c r="H3773" s="275"/>
    </row>
    <row r="3774" spans="1:8">
      <c r="A3774" s="270"/>
      <c r="B3774" s="271"/>
      <c r="C3774" s="270"/>
      <c r="D3774" s="272"/>
      <c r="F3774" s="273"/>
      <c r="G3774" s="275"/>
      <c r="H3774" s="275"/>
    </row>
    <row r="3775" spans="1:8">
      <c r="A3775" s="270"/>
      <c r="B3775" s="271"/>
      <c r="C3775" s="270"/>
      <c r="D3775" s="272"/>
      <c r="F3775" s="273"/>
      <c r="G3775" s="275"/>
      <c r="H3775" s="275"/>
    </row>
    <row r="3776" spans="1:8">
      <c r="A3776" s="270"/>
      <c r="B3776" s="271"/>
      <c r="C3776" s="270"/>
      <c r="D3776" s="272"/>
      <c r="F3776" s="273"/>
      <c r="G3776" s="275"/>
      <c r="H3776" s="275"/>
    </row>
    <row r="3777" spans="1:8">
      <c r="A3777" s="270"/>
      <c r="B3777" s="271"/>
      <c r="C3777" s="270"/>
      <c r="D3777" s="272"/>
      <c r="F3777" s="273"/>
      <c r="G3777" s="275"/>
      <c r="H3777" s="275"/>
    </row>
    <row r="3778" spans="1:8">
      <c r="A3778" s="270"/>
      <c r="B3778" s="271"/>
      <c r="C3778" s="270"/>
      <c r="D3778" s="272"/>
      <c r="F3778" s="273"/>
      <c r="G3778" s="275"/>
      <c r="H3778" s="275"/>
    </row>
    <row r="3779" spans="1:8">
      <c r="A3779" s="270"/>
      <c r="B3779" s="271"/>
      <c r="C3779" s="270"/>
      <c r="D3779" s="272"/>
      <c r="F3779" s="273"/>
      <c r="G3779" s="275"/>
      <c r="H3779" s="275"/>
    </row>
    <row r="3780" spans="1:8">
      <c r="A3780" s="270"/>
      <c r="B3780" s="271"/>
      <c r="C3780" s="270"/>
      <c r="D3780" s="272"/>
      <c r="F3780" s="273"/>
      <c r="G3780" s="275"/>
      <c r="H3780" s="275"/>
    </row>
    <row r="3781" spans="1:8">
      <c r="A3781" s="270"/>
      <c r="B3781" s="271"/>
      <c r="C3781" s="270"/>
      <c r="D3781" s="272"/>
      <c r="F3781" s="273"/>
      <c r="G3781" s="275"/>
      <c r="H3781" s="275"/>
    </row>
    <row r="3782" spans="1:8">
      <c r="A3782" s="270"/>
      <c r="B3782" s="271"/>
      <c r="C3782" s="270"/>
      <c r="D3782" s="272"/>
      <c r="F3782" s="273"/>
      <c r="G3782" s="275"/>
      <c r="H3782" s="275"/>
    </row>
    <row r="3783" spans="1:8">
      <c r="A3783" s="270"/>
      <c r="B3783" s="271"/>
      <c r="C3783" s="270"/>
      <c r="D3783" s="272"/>
      <c r="F3783" s="273"/>
      <c r="G3783" s="275"/>
      <c r="H3783" s="275"/>
    </row>
    <row r="3784" spans="1:8">
      <c r="A3784" s="270"/>
      <c r="B3784" s="271"/>
      <c r="C3784" s="270"/>
      <c r="D3784" s="272"/>
      <c r="F3784" s="273"/>
      <c r="G3784" s="275"/>
      <c r="H3784" s="275"/>
    </row>
    <row r="3785" spans="1:8">
      <c r="A3785" s="270"/>
      <c r="B3785" s="271"/>
      <c r="C3785" s="270"/>
      <c r="D3785" s="272"/>
      <c r="F3785" s="273"/>
      <c r="G3785" s="275"/>
      <c r="H3785" s="275"/>
    </row>
    <row r="3786" spans="1:8">
      <c r="A3786" s="270"/>
      <c r="B3786" s="271"/>
      <c r="C3786" s="270"/>
      <c r="D3786" s="272"/>
      <c r="F3786" s="273"/>
      <c r="G3786" s="275"/>
      <c r="H3786" s="275"/>
    </row>
    <row r="3787" spans="1:8">
      <c r="A3787" s="270"/>
      <c r="B3787" s="271"/>
      <c r="C3787" s="270"/>
      <c r="D3787" s="272"/>
      <c r="F3787" s="273"/>
      <c r="G3787" s="275"/>
      <c r="H3787" s="275"/>
    </row>
    <row r="3788" spans="1:8">
      <c r="A3788" s="270"/>
      <c r="B3788" s="271"/>
      <c r="C3788" s="270"/>
      <c r="D3788" s="272"/>
      <c r="F3788" s="273"/>
      <c r="G3788" s="275"/>
      <c r="H3788" s="275"/>
    </row>
    <row r="3789" spans="1:8">
      <c r="A3789" s="270"/>
      <c r="B3789" s="271"/>
      <c r="C3789" s="270"/>
      <c r="D3789" s="272"/>
      <c r="F3789" s="273"/>
      <c r="G3789" s="275"/>
      <c r="H3789" s="275"/>
    </row>
    <row r="3790" spans="1:8">
      <c r="A3790" s="270"/>
      <c r="B3790" s="271"/>
      <c r="C3790" s="270"/>
      <c r="D3790" s="272"/>
      <c r="F3790" s="273"/>
      <c r="G3790" s="275"/>
      <c r="H3790" s="275"/>
    </row>
    <row r="3791" spans="1:8">
      <c r="A3791" s="270"/>
      <c r="B3791" s="271"/>
      <c r="C3791" s="270"/>
      <c r="D3791" s="272"/>
      <c r="F3791" s="273"/>
      <c r="G3791" s="275"/>
      <c r="H3791" s="275"/>
    </row>
    <row r="3792" spans="1:8">
      <c r="A3792" s="270"/>
      <c r="B3792" s="271"/>
      <c r="C3792" s="270"/>
      <c r="D3792" s="272"/>
      <c r="F3792" s="273"/>
      <c r="G3792" s="275"/>
      <c r="H3792" s="275"/>
    </row>
    <row r="3793" spans="1:8">
      <c r="A3793" s="270"/>
      <c r="B3793" s="271"/>
      <c r="C3793" s="270"/>
      <c r="D3793" s="272"/>
      <c r="F3793" s="273"/>
      <c r="G3793" s="275"/>
      <c r="H3793" s="275"/>
    </row>
    <row r="3794" spans="1:8">
      <c r="A3794" s="270"/>
      <c r="B3794" s="271"/>
      <c r="C3794" s="270"/>
      <c r="D3794" s="272"/>
      <c r="F3794" s="273"/>
      <c r="G3794" s="275"/>
      <c r="H3794" s="275"/>
    </row>
    <row r="3795" spans="1:8">
      <c r="A3795" s="270"/>
      <c r="B3795" s="271"/>
      <c r="C3795" s="270"/>
      <c r="D3795" s="272"/>
      <c r="F3795" s="273"/>
      <c r="G3795" s="275"/>
      <c r="H3795" s="275"/>
    </row>
    <row r="3796" spans="1:8">
      <c r="A3796" s="270"/>
      <c r="B3796" s="271"/>
      <c r="C3796" s="270"/>
      <c r="D3796" s="272"/>
      <c r="F3796" s="273"/>
      <c r="G3796" s="275"/>
      <c r="H3796" s="275"/>
    </row>
    <row r="3797" spans="1:8">
      <c r="A3797" s="270"/>
      <c r="B3797" s="271"/>
      <c r="C3797" s="270"/>
      <c r="D3797" s="272"/>
      <c r="F3797" s="273"/>
      <c r="G3797" s="275"/>
      <c r="H3797" s="275"/>
    </row>
    <row r="3798" spans="1:8">
      <c r="A3798" s="270"/>
      <c r="B3798" s="271"/>
      <c r="C3798" s="270"/>
      <c r="D3798" s="272"/>
      <c r="F3798" s="273"/>
      <c r="G3798" s="275"/>
      <c r="H3798" s="275"/>
    </row>
    <row r="3799" spans="1:8">
      <c r="A3799" s="270"/>
      <c r="B3799" s="271"/>
      <c r="C3799" s="270"/>
      <c r="D3799" s="272"/>
      <c r="F3799" s="273"/>
      <c r="G3799" s="275"/>
      <c r="H3799" s="275"/>
    </row>
    <row r="3800" spans="1:8">
      <c r="A3800" s="270"/>
      <c r="B3800" s="271"/>
      <c r="C3800" s="270"/>
      <c r="D3800" s="272"/>
      <c r="F3800" s="273"/>
      <c r="G3800" s="275"/>
      <c r="H3800" s="275"/>
    </row>
    <row r="3801" spans="1:8">
      <c r="A3801" s="270"/>
      <c r="B3801" s="271"/>
      <c r="C3801" s="270"/>
      <c r="D3801" s="272"/>
      <c r="F3801" s="273"/>
      <c r="G3801" s="275"/>
      <c r="H3801" s="275"/>
    </row>
    <row r="3802" spans="1:8">
      <c r="A3802" s="270"/>
      <c r="B3802" s="271"/>
      <c r="C3802" s="270"/>
      <c r="D3802" s="272"/>
      <c r="F3802" s="273"/>
      <c r="G3802" s="275"/>
      <c r="H3802" s="275"/>
    </row>
    <row r="3803" spans="1:8">
      <c r="A3803" s="270"/>
      <c r="B3803" s="271"/>
      <c r="C3803" s="270"/>
      <c r="D3803" s="272"/>
      <c r="F3803" s="273"/>
      <c r="G3803" s="275"/>
      <c r="H3803" s="275"/>
    </row>
    <row r="3804" spans="1:8">
      <c r="A3804" s="270"/>
      <c r="B3804" s="271"/>
      <c r="C3804" s="270"/>
      <c r="D3804" s="272"/>
      <c r="F3804" s="273"/>
      <c r="G3804" s="275"/>
      <c r="H3804" s="275"/>
    </row>
    <row r="3805" spans="1:8">
      <c r="A3805" s="270"/>
      <c r="B3805" s="271"/>
      <c r="C3805" s="270"/>
      <c r="D3805" s="272"/>
      <c r="F3805" s="273"/>
      <c r="G3805" s="275"/>
      <c r="H3805" s="275"/>
    </row>
    <row r="3806" spans="1:8">
      <c r="A3806" s="270"/>
      <c r="B3806" s="271"/>
      <c r="C3806" s="270"/>
      <c r="D3806" s="272"/>
      <c r="F3806" s="273"/>
      <c r="G3806" s="275"/>
      <c r="H3806" s="275"/>
    </row>
    <row r="3807" spans="1:8">
      <c r="A3807" s="270"/>
      <c r="B3807" s="271"/>
      <c r="C3807" s="270"/>
      <c r="D3807" s="272"/>
      <c r="F3807" s="273"/>
      <c r="G3807" s="275"/>
      <c r="H3807" s="275"/>
    </row>
    <row r="3808" spans="1:8">
      <c r="A3808" s="270"/>
      <c r="B3808" s="271"/>
      <c r="C3808" s="270"/>
      <c r="D3808" s="272"/>
      <c r="F3808" s="273"/>
      <c r="G3808" s="275"/>
      <c r="H3808" s="275"/>
    </row>
    <row r="3809" spans="1:8">
      <c r="A3809" s="270"/>
      <c r="B3809" s="271"/>
      <c r="C3809" s="270"/>
      <c r="D3809" s="272"/>
      <c r="F3809" s="273"/>
      <c r="G3809" s="275"/>
      <c r="H3809" s="275"/>
    </row>
    <row r="3810" spans="1:8">
      <c r="A3810" s="270"/>
      <c r="B3810" s="271"/>
      <c r="C3810" s="270"/>
      <c r="D3810" s="272"/>
      <c r="F3810" s="273"/>
      <c r="G3810" s="275"/>
      <c r="H3810" s="275"/>
    </row>
    <row r="3811" spans="1:8">
      <c r="A3811" s="270"/>
      <c r="B3811" s="271"/>
      <c r="C3811" s="270"/>
      <c r="D3811" s="272"/>
      <c r="F3811" s="273"/>
      <c r="G3811" s="275"/>
      <c r="H3811" s="275"/>
    </row>
    <row r="3812" spans="1:8">
      <c r="A3812" s="270"/>
      <c r="B3812" s="271"/>
      <c r="C3812" s="270"/>
      <c r="D3812" s="272"/>
      <c r="F3812" s="273"/>
      <c r="G3812" s="275"/>
      <c r="H3812" s="275"/>
    </row>
    <row r="3813" spans="1:8">
      <c r="A3813" s="270"/>
      <c r="B3813" s="271"/>
      <c r="C3813" s="270"/>
      <c r="D3813" s="272"/>
      <c r="F3813" s="273"/>
      <c r="G3813" s="275"/>
      <c r="H3813" s="275"/>
    </row>
    <row r="3814" spans="1:8">
      <c r="A3814" s="270"/>
      <c r="B3814" s="271"/>
      <c r="C3814" s="270"/>
      <c r="D3814" s="272"/>
      <c r="F3814" s="273"/>
      <c r="G3814" s="275"/>
      <c r="H3814" s="275"/>
    </row>
    <row r="3815" spans="1:8">
      <c r="A3815" s="270"/>
      <c r="B3815" s="271"/>
      <c r="C3815" s="270"/>
      <c r="D3815" s="272"/>
      <c r="F3815" s="273"/>
      <c r="G3815" s="275"/>
      <c r="H3815" s="275"/>
    </row>
    <row r="3816" spans="1:8">
      <c r="A3816" s="270"/>
      <c r="B3816" s="271"/>
      <c r="C3816" s="270"/>
      <c r="D3816" s="272"/>
      <c r="F3816" s="273"/>
      <c r="G3816" s="275"/>
      <c r="H3816" s="275"/>
    </row>
    <row r="3817" spans="1:8">
      <c r="A3817" s="270"/>
      <c r="B3817" s="271"/>
      <c r="C3817" s="270"/>
      <c r="D3817" s="272"/>
      <c r="F3817" s="273"/>
      <c r="G3817" s="275"/>
      <c r="H3817" s="275"/>
    </row>
    <row r="3818" spans="1:8">
      <c r="A3818" s="270"/>
      <c r="B3818" s="271"/>
      <c r="C3818" s="270"/>
      <c r="D3818" s="272"/>
      <c r="F3818" s="273"/>
      <c r="G3818" s="275"/>
      <c r="H3818" s="275"/>
    </row>
    <row r="3819" spans="1:8">
      <c r="A3819" s="270"/>
      <c r="B3819" s="271"/>
      <c r="C3819" s="270"/>
      <c r="D3819" s="272"/>
      <c r="F3819" s="273"/>
      <c r="G3819" s="275"/>
      <c r="H3819" s="275"/>
    </row>
    <row r="3820" spans="1:8">
      <c r="A3820" s="270"/>
      <c r="B3820" s="271"/>
      <c r="C3820" s="270"/>
      <c r="D3820" s="272"/>
      <c r="F3820" s="273"/>
      <c r="G3820" s="275"/>
      <c r="H3820" s="275"/>
    </row>
    <row r="3821" spans="1:8">
      <c r="A3821" s="270"/>
      <c r="B3821" s="271"/>
      <c r="C3821" s="270"/>
      <c r="D3821" s="272"/>
      <c r="F3821" s="273"/>
      <c r="G3821" s="275"/>
      <c r="H3821" s="275"/>
    </row>
    <row r="3822" spans="1:8">
      <c r="A3822" s="270"/>
      <c r="B3822" s="271"/>
      <c r="C3822" s="270"/>
      <c r="D3822" s="272"/>
      <c r="F3822" s="273"/>
      <c r="G3822" s="275"/>
      <c r="H3822" s="275"/>
    </row>
    <row r="3823" spans="1:8">
      <c r="A3823" s="270"/>
      <c r="B3823" s="271"/>
      <c r="C3823" s="270"/>
      <c r="D3823" s="272"/>
      <c r="F3823" s="273"/>
      <c r="G3823" s="275"/>
      <c r="H3823" s="275"/>
    </row>
    <row r="3824" spans="1:8">
      <c r="A3824" s="270"/>
      <c r="B3824" s="271"/>
      <c r="C3824" s="270"/>
      <c r="D3824" s="272"/>
      <c r="F3824" s="273"/>
      <c r="G3824" s="275"/>
      <c r="H3824" s="275"/>
    </row>
    <row r="3825" spans="1:8">
      <c r="A3825" s="270"/>
      <c r="B3825" s="271"/>
      <c r="C3825" s="270"/>
      <c r="D3825" s="272"/>
      <c r="F3825" s="273"/>
      <c r="G3825" s="275"/>
      <c r="H3825" s="275"/>
    </row>
    <row r="3826" spans="1:8">
      <c r="A3826" s="270"/>
      <c r="B3826" s="271"/>
      <c r="C3826" s="270"/>
      <c r="D3826" s="272"/>
      <c r="F3826" s="273"/>
      <c r="G3826" s="275"/>
      <c r="H3826" s="275"/>
    </row>
    <row r="3827" spans="1:8">
      <c r="A3827" s="270"/>
      <c r="B3827" s="271"/>
      <c r="C3827" s="270"/>
      <c r="D3827" s="272"/>
      <c r="F3827" s="273"/>
      <c r="G3827" s="275"/>
      <c r="H3827" s="275"/>
    </row>
    <row r="3828" spans="1:8">
      <c r="A3828" s="270"/>
      <c r="B3828" s="271"/>
      <c r="C3828" s="270"/>
      <c r="D3828" s="272"/>
      <c r="F3828" s="273"/>
      <c r="G3828" s="275"/>
      <c r="H3828" s="275"/>
    </row>
    <row r="3829" spans="1:8">
      <c r="A3829" s="270"/>
      <c r="B3829" s="271"/>
      <c r="C3829" s="270"/>
      <c r="D3829" s="272"/>
      <c r="F3829" s="273"/>
      <c r="G3829" s="275"/>
      <c r="H3829" s="275"/>
    </row>
    <row r="3830" spans="1:8">
      <c r="A3830" s="270"/>
      <c r="B3830" s="271"/>
      <c r="C3830" s="270"/>
      <c r="D3830" s="272"/>
      <c r="F3830" s="273"/>
      <c r="G3830" s="275"/>
      <c r="H3830" s="275"/>
    </row>
    <row r="3831" spans="1:8">
      <c r="A3831" s="270"/>
      <c r="B3831" s="271"/>
      <c r="C3831" s="270"/>
      <c r="D3831" s="272"/>
      <c r="F3831" s="273"/>
      <c r="G3831" s="275"/>
      <c r="H3831" s="275"/>
    </row>
    <row r="3832" spans="1:8">
      <c r="A3832" s="270"/>
      <c r="B3832" s="271"/>
      <c r="C3832" s="270"/>
      <c r="D3832" s="272"/>
      <c r="F3832" s="273"/>
      <c r="G3832" s="275"/>
      <c r="H3832" s="275"/>
    </row>
    <row r="3833" spans="1:8">
      <c r="A3833" s="270"/>
      <c r="B3833" s="271"/>
      <c r="C3833" s="270"/>
      <c r="D3833" s="272"/>
      <c r="F3833" s="273"/>
      <c r="G3833" s="275"/>
      <c r="H3833" s="275"/>
    </row>
    <row r="3834" spans="1:8">
      <c r="A3834" s="270"/>
      <c r="B3834" s="271"/>
      <c r="C3834" s="270"/>
      <c r="D3834" s="272"/>
      <c r="F3834" s="273"/>
      <c r="G3834" s="275"/>
      <c r="H3834" s="275"/>
    </row>
    <row r="3835" spans="1:8">
      <c r="A3835" s="270"/>
      <c r="B3835" s="271"/>
      <c r="C3835" s="270"/>
      <c r="D3835" s="272"/>
      <c r="F3835" s="273"/>
      <c r="G3835" s="275"/>
      <c r="H3835" s="275"/>
    </row>
    <row r="3836" spans="1:8">
      <c r="A3836" s="270"/>
      <c r="B3836" s="271"/>
      <c r="C3836" s="270"/>
      <c r="D3836" s="272"/>
      <c r="F3836" s="273"/>
      <c r="G3836" s="275"/>
      <c r="H3836" s="275"/>
    </row>
    <row r="3837" spans="1:8">
      <c r="A3837" s="270"/>
      <c r="B3837" s="271"/>
      <c r="C3837" s="270"/>
      <c r="D3837" s="272"/>
      <c r="F3837" s="273"/>
      <c r="G3837" s="275"/>
      <c r="H3837" s="275"/>
    </row>
    <row r="3838" spans="1:8">
      <c r="A3838" s="270"/>
      <c r="B3838" s="271"/>
      <c r="C3838" s="270"/>
      <c r="D3838" s="272"/>
      <c r="F3838" s="273"/>
      <c r="G3838" s="275"/>
      <c r="H3838" s="275"/>
    </row>
    <row r="3839" spans="1:8">
      <c r="A3839" s="270"/>
      <c r="B3839" s="271"/>
      <c r="C3839" s="270"/>
      <c r="D3839" s="272"/>
      <c r="F3839" s="273"/>
      <c r="G3839" s="275"/>
      <c r="H3839" s="275"/>
    </row>
    <row r="3840" spans="1:8">
      <c r="A3840" s="270"/>
      <c r="B3840" s="271"/>
      <c r="C3840" s="270"/>
      <c r="D3840" s="272"/>
      <c r="F3840" s="273"/>
      <c r="G3840" s="275"/>
      <c r="H3840" s="275"/>
    </row>
    <row r="3841" spans="1:8">
      <c r="A3841" s="270"/>
      <c r="B3841" s="271"/>
      <c r="C3841" s="270"/>
      <c r="D3841" s="272"/>
      <c r="F3841" s="273"/>
      <c r="G3841" s="275"/>
      <c r="H3841" s="275"/>
    </row>
    <row r="3842" spans="1:8">
      <c r="A3842" s="270"/>
      <c r="B3842" s="271"/>
      <c r="C3842" s="270"/>
      <c r="D3842" s="272"/>
      <c r="F3842" s="273"/>
      <c r="G3842" s="275"/>
      <c r="H3842" s="275"/>
    </row>
    <row r="3843" spans="1:8">
      <c r="A3843" s="270"/>
      <c r="B3843" s="271"/>
      <c r="C3843" s="270"/>
      <c r="D3843" s="272"/>
      <c r="F3843" s="273"/>
      <c r="G3843" s="275"/>
      <c r="H3843" s="275"/>
    </row>
    <row r="3844" spans="1:8">
      <c r="A3844" s="270"/>
      <c r="B3844" s="271"/>
      <c r="C3844" s="270"/>
      <c r="D3844" s="272"/>
      <c r="F3844" s="273"/>
      <c r="G3844" s="275"/>
      <c r="H3844" s="275"/>
    </row>
    <row r="3845" spans="1:8">
      <c r="A3845" s="270"/>
      <c r="B3845" s="271"/>
      <c r="C3845" s="270"/>
      <c r="D3845" s="272"/>
      <c r="F3845" s="273"/>
      <c r="G3845" s="275"/>
      <c r="H3845" s="275"/>
    </row>
    <row r="3846" spans="1:8">
      <c r="A3846" s="270"/>
      <c r="B3846" s="271"/>
      <c r="C3846" s="270"/>
      <c r="D3846" s="272"/>
      <c r="F3846" s="273"/>
      <c r="G3846" s="275"/>
      <c r="H3846" s="275"/>
    </row>
    <row r="3847" spans="1:8">
      <c r="A3847" s="270"/>
      <c r="B3847" s="271"/>
      <c r="C3847" s="270"/>
      <c r="D3847" s="272"/>
      <c r="F3847" s="273"/>
      <c r="G3847" s="275"/>
      <c r="H3847" s="275"/>
    </row>
    <row r="3848" spans="1:8">
      <c r="A3848" s="270"/>
      <c r="B3848" s="271"/>
      <c r="C3848" s="270"/>
      <c r="D3848" s="272"/>
      <c r="F3848" s="273"/>
      <c r="G3848" s="275"/>
      <c r="H3848" s="275"/>
    </row>
    <row r="3849" spans="1:8">
      <c r="A3849" s="270"/>
      <c r="B3849" s="271"/>
      <c r="C3849" s="270"/>
      <c r="D3849" s="272"/>
      <c r="F3849" s="273"/>
      <c r="G3849" s="275"/>
      <c r="H3849" s="275"/>
    </row>
    <row r="3850" spans="1:8">
      <c r="A3850" s="270"/>
      <c r="B3850" s="271"/>
      <c r="C3850" s="270"/>
      <c r="D3850" s="272"/>
      <c r="F3850" s="273"/>
      <c r="G3850" s="275"/>
      <c r="H3850" s="275"/>
    </row>
    <row r="3851" spans="1:8">
      <c r="A3851" s="270"/>
      <c r="B3851" s="271"/>
      <c r="C3851" s="270"/>
      <c r="D3851" s="272"/>
      <c r="F3851" s="273"/>
      <c r="G3851" s="275"/>
      <c r="H3851" s="275"/>
    </row>
    <row r="3852" spans="1:8">
      <c r="A3852" s="270"/>
      <c r="B3852" s="271"/>
      <c r="C3852" s="270"/>
      <c r="D3852" s="272"/>
      <c r="F3852" s="273"/>
      <c r="G3852" s="275"/>
      <c r="H3852" s="275"/>
    </row>
    <row r="3853" spans="1:8">
      <c r="A3853" s="270"/>
      <c r="B3853" s="271"/>
      <c r="C3853" s="270"/>
      <c r="D3853" s="272"/>
      <c r="F3853" s="273"/>
      <c r="G3853" s="275"/>
      <c r="H3853" s="275"/>
    </row>
    <row r="3854" spans="1:8">
      <c r="A3854" s="270"/>
      <c r="B3854" s="271"/>
      <c r="C3854" s="270"/>
      <c r="D3854" s="272"/>
      <c r="F3854" s="273"/>
      <c r="G3854" s="275"/>
      <c r="H3854" s="275"/>
    </row>
    <row r="3855" spans="1:8">
      <c r="A3855" s="270"/>
      <c r="B3855" s="271"/>
      <c r="C3855" s="270"/>
      <c r="D3855" s="272"/>
      <c r="F3855" s="273"/>
      <c r="G3855" s="275"/>
      <c r="H3855" s="275"/>
    </row>
    <row r="3856" spans="1:8">
      <c r="A3856" s="270"/>
      <c r="B3856" s="271"/>
      <c r="C3856" s="270"/>
      <c r="D3856" s="272"/>
      <c r="F3856" s="273"/>
      <c r="G3856" s="275"/>
      <c r="H3856" s="275"/>
    </row>
    <row r="3857" spans="1:8">
      <c r="A3857" s="270"/>
      <c r="B3857" s="271"/>
      <c r="C3857" s="270"/>
      <c r="D3857" s="272"/>
      <c r="F3857" s="273"/>
      <c r="G3857" s="275"/>
      <c r="H3857" s="275"/>
    </row>
    <row r="3858" spans="1:8">
      <c r="A3858" s="270"/>
      <c r="B3858" s="271"/>
      <c r="C3858" s="270"/>
      <c r="D3858" s="272"/>
      <c r="F3858" s="273"/>
      <c r="G3858" s="275"/>
      <c r="H3858" s="275"/>
    </row>
    <row r="3859" spans="1:8">
      <c r="A3859" s="270"/>
      <c r="B3859" s="271"/>
      <c r="C3859" s="270"/>
      <c r="D3859" s="272"/>
      <c r="F3859" s="273"/>
      <c r="G3859" s="275"/>
      <c r="H3859" s="275"/>
    </row>
    <row r="3860" spans="1:8">
      <c r="A3860" s="270"/>
      <c r="B3860" s="271"/>
      <c r="C3860" s="270"/>
      <c r="D3860" s="272"/>
      <c r="F3860" s="273"/>
      <c r="G3860" s="275"/>
      <c r="H3860" s="275"/>
    </row>
    <row r="3861" spans="1:8">
      <c r="A3861" s="270"/>
      <c r="B3861" s="271"/>
      <c r="C3861" s="270"/>
      <c r="D3861" s="272"/>
      <c r="F3861" s="273"/>
      <c r="G3861" s="275"/>
      <c r="H3861" s="275"/>
    </row>
    <row r="3862" spans="1:8">
      <c r="A3862" s="270"/>
      <c r="B3862" s="271"/>
      <c r="C3862" s="270"/>
      <c r="D3862" s="272"/>
      <c r="F3862" s="273"/>
      <c r="G3862" s="275"/>
      <c r="H3862" s="275"/>
    </row>
    <row r="3863" spans="1:8">
      <c r="A3863" s="270"/>
      <c r="B3863" s="271"/>
      <c r="C3863" s="270"/>
      <c r="D3863" s="272"/>
      <c r="F3863" s="273"/>
      <c r="G3863" s="275"/>
      <c r="H3863" s="275"/>
    </row>
    <row r="3864" spans="1:8">
      <c r="A3864" s="270"/>
      <c r="B3864" s="271"/>
      <c r="C3864" s="270"/>
      <c r="D3864" s="272"/>
      <c r="F3864" s="273"/>
      <c r="G3864" s="275"/>
      <c r="H3864" s="275"/>
    </row>
    <row r="3865" spans="1:8">
      <c r="A3865" s="270"/>
      <c r="B3865" s="271"/>
      <c r="C3865" s="270"/>
      <c r="D3865" s="272"/>
      <c r="F3865" s="273"/>
      <c r="G3865" s="275"/>
      <c r="H3865" s="275"/>
    </row>
    <row r="3866" spans="1:8">
      <c r="A3866" s="270"/>
      <c r="B3866" s="271"/>
      <c r="C3866" s="270"/>
      <c r="D3866" s="272"/>
      <c r="F3866" s="273"/>
      <c r="G3866" s="275"/>
      <c r="H3866" s="275"/>
    </row>
    <row r="3867" spans="1:8">
      <c r="A3867" s="270"/>
      <c r="B3867" s="271"/>
      <c r="C3867" s="270"/>
      <c r="D3867" s="272"/>
      <c r="F3867" s="273"/>
      <c r="G3867" s="275"/>
      <c r="H3867" s="275"/>
    </row>
    <row r="3868" spans="1:8">
      <c r="A3868" s="270"/>
      <c r="B3868" s="271"/>
      <c r="C3868" s="270"/>
      <c r="D3868" s="272"/>
      <c r="F3868" s="273"/>
      <c r="G3868" s="275"/>
      <c r="H3868" s="275"/>
    </row>
    <row r="3869" spans="1:8">
      <c r="A3869" s="270"/>
      <c r="B3869" s="271"/>
      <c r="C3869" s="270"/>
      <c r="D3869" s="272"/>
      <c r="F3869" s="273"/>
      <c r="G3869" s="275"/>
      <c r="H3869" s="275"/>
    </row>
    <row r="3870" spans="1:8">
      <c r="A3870" s="270"/>
      <c r="B3870" s="271"/>
      <c r="C3870" s="270"/>
      <c r="D3870" s="272"/>
      <c r="F3870" s="273"/>
      <c r="G3870" s="275"/>
      <c r="H3870" s="275"/>
    </row>
    <row r="3871" spans="1:8">
      <c r="A3871" s="270"/>
      <c r="B3871" s="271"/>
      <c r="C3871" s="270"/>
      <c r="D3871" s="272"/>
      <c r="F3871" s="273"/>
      <c r="G3871" s="275"/>
      <c r="H3871" s="275"/>
    </row>
    <row r="3872" spans="1:8">
      <c r="A3872" s="270"/>
      <c r="B3872" s="271"/>
      <c r="C3872" s="270"/>
      <c r="D3872" s="272"/>
      <c r="F3872" s="273"/>
      <c r="G3872" s="275"/>
      <c r="H3872" s="275"/>
    </row>
    <row r="3873" spans="1:8">
      <c r="A3873" s="270"/>
      <c r="B3873" s="271"/>
      <c r="C3873" s="270"/>
      <c r="D3873" s="272"/>
      <c r="F3873" s="273"/>
      <c r="G3873" s="275"/>
      <c r="H3873" s="275"/>
    </row>
    <row r="3874" spans="1:8">
      <c r="A3874" s="270"/>
      <c r="B3874" s="271"/>
      <c r="C3874" s="270"/>
      <c r="D3874" s="272"/>
      <c r="F3874" s="273"/>
      <c r="G3874" s="275"/>
      <c r="H3874" s="275"/>
    </row>
    <row r="3875" spans="1:8">
      <c r="A3875" s="270"/>
      <c r="B3875" s="271"/>
      <c r="C3875" s="270"/>
      <c r="D3875" s="272"/>
      <c r="F3875" s="273"/>
      <c r="G3875" s="275"/>
      <c r="H3875" s="275"/>
    </row>
    <row r="3876" spans="1:8">
      <c r="A3876" s="270"/>
      <c r="B3876" s="271"/>
      <c r="C3876" s="270"/>
      <c r="D3876" s="272"/>
      <c r="F3876" s="273"/>
      <c r="G3876" s="275"/>
      <c r="H3876" s="275"/>
    </row>
    <row r="3877" spans="1:8">
      <c r="A3877" s="270"/>
      <c r="B3877" s="271"/>
      <c r="C3877" s="270"/>
      <c r="D3877" s="272"/>
      <c r="F3877" s="273"/>
      <c r="G3877" s="275"/>
      <c r="H3877" s="275"/>
    </row>
    <row r="3878" spans="1:8">
      <c r="A3878" s="270"/>
      <c r="B3878" s="271"/>
      <c r="C3878" s="270"/>
      <c r="D3878" s="272"/>
      <c r="F3878" s="273"/>
      <c r="G3878" s="275"/>
      <c r="H3878" s="275"/>
    </row>
    <row r="3879" spans="1:8">
      <c r="A3879" s="270"/>
      <c r="B3879" s="271"/>
      <c r="C3879" s="270"/>
      <c r="D3879" s="272"/>
      <c r="F3879" s="273"/>
      <c r="G3879" s="275"/>
      <c r="H3879" s="275"/>
    </row>
    <row r="3880" spans="1:8">
      <c r="A3880" s="270"/>
      <c r="B3880" s="271"/>
      <c r="C3880" s="270"/>
      <c r="D3880" s="272"/>
      <c r="F3880" s="273"/>
      <c r="G3880" s="275"/>
      <c r="H3880" s="275"/>
    </row>
    <row r="3881" spans="1:8">
      <c r="A3881" s="270"/>
      <c r="B3881" s="271"/>
      <c r="C3881" s="270"/>
      <c r="D3881" s="272"/>
      <c r="F3881" s="273"/>
      <c r="G3881" s="275"/>
      <c r="H3881" s="275"/>
    </row>
    <row r="3882" spans="1:8">
      <c r="A3882" s="270"/>
      <c r="B3882" s="271"/>
      <c r="C3882" s="270"/>
      <c r="D3882" s="272"/>
      <c r="F3882" s="273"/>
      <c r="G3882" s="275"/>
      <c r="H3882" s="275"/>
    </row>
    <row r="3883" spans="1:8">
      <c r="A3883" s="270"/>
      <c r="B3883" s="271"/>
      <c r="C3883" s="270"/>
      <c r="D3883" s="272"/>
      <c r="F3883" s="273"/>
      <c r="G3883" s="275"/>
      <c r="H3883" s="275"/>
    </row>
    <row r="3884" spans="1:8">
      <c r="A3884" s="270"/>
      <c r="B3884" s="271"/>
      <c r="C3884" s="270"/>
      <c r="D3884" s="272"/>
      <c r="F3884" s="273"/>
      <c r="G3884" s="275"/>
      <c r="H3884" s="275"/>
    </row>
    <row r="3885" spans="1:8">
      <c r="A3885" s="270"/>
      <c r="B3885" s="271"/>
      <c r="C3885" s="270"/>
      <c r="D3885" s="272"/>
      <c r="F3885" s="273"/>
      <c r="G3885" s="275"/>
      <c r="H3885" s="275"/>
    </row>
    <row r="3886" spans="1:8">
      <c r="A3886" s="270"/>
      <c r="B3886" s="271"/>
      <c r="C3886" s="270"/>
      <c r="D3886" s="272"/>
      <c r="F3886" s="273"/>
      <c r="G3886" s="275"/>
      <c r="H3886" s="275"/>
    </row>
    <row r="3887" spans="1:8">
      <c r="A3887" s="270"/>
      <c r="B3887" s="271"/>
      <c r="C3887" s="270"/>
      <c r="D3887" s="272"/>
      <c r="F3887" s="273"/>
      <c r="G3887" s="275"/>
      <c r="H3887" s="275"/>
    </row>
    <row r="3888" spans="1:8">
      <c r="A3888" s="270"/>
      <c r="B3888" s="271"/>
      <c r="C3888" s="270"/>
      <c r="D3888" s="272"/>
      <c r="F3888" s="273"/>
      <c r="G3888" s="275"/>
      <c r="H3888" s="275"/>
    </row>
    <row r="3889" spans="1:8">
      <c r="A3889" s="270"/>
      <c r="B3889" s="271"/>
      <c r="C3889" s="270"/>
      <c r="D3889" s="272"/>
      <c r="F3889" s="273"/>
      <c r="G3889" s="275"/>
      <c r="H3889" s="275"/>
    </row>
    <row r="3890" spans="1:8">
      <c r="A3890" s="270"/>
      <c r="B3890" s="271"/>
      <c r="C3890" s="270"/>
      <c r="D3890" s="272"/>
      <c r="F3890" s="273"/>
      <c r="G3890" s="275"/>
      <c r="H3890" s="275"/>
    </row>
    <row r="3891" spans="1:8">
      <c r="A3891" s="270"/>
      <c r="B3891" s="271"/>
      <c r="C3891" s="270"/>
      <c r="D3891" s="272"/>
      <c r="F3891" s="273"/>
      <c r="G3891" s="275"/>
      <c r="H3891" s="275"/>
    </row>
    <row r="3892" spans="1:8">
      <c r="A3892" s="270"/>
      <c r="B3892" s="271"/>
      <c r="C3892" s="270"/>
      <c r="D3892" s="272"/>
      <c r="F3892" s="273"/>
      <c r="G3892" s="275"/>
      <c r="H3892" s="275"/>
    </row>
    <row r="3893" spans="1:8">
      <c r="A3893" s="270"/>
      <c r="B3893" s="271"/>
      <c r="C3893" s="270"/>
      <c r="D3893" s="272"/>
      <c r="F3893" s="273"/>
      <c r="G3893" s="275"/>
      <c r="H3893" s="275"/>
    </row>
    <row r="3894" spans="1:8">
      <c r="A3894" s="270"/>
      <c r="B3894" s="271"/>
      <c r="C3894" s="270"/>
      <c r="D3894" s="272"/>
      <c r="F3894" s="273"/>
      <c r="G3894" s="275"/>
      <c r="H3894" s="275"/>
    </row>
    <row r="3895" spans="1:8">
      <c r="A3895" s="270"/>
      <c r="B3895" s="271"/>
      <c r="C3895" s="270"/>
      <c r="D3895" s="272"/>
      <c r="F3895" s="273"/>
      <c r="G3895" s="275"/>
      <c r="H3895" s="275"/>
    </row>
    <row r="3896" spans="1:8">
      <c r="A3896" s="270"/>
      <c r="B3896" s="271"/>
      <c r="C3896" s="270"/>
      <c r="D3896" s="272"/>
      <c r="F3896" s="273"/>
      <c r="G3896" s="275"/>
      <c r="H3896" s="275"/>
    </row>
    <row r="3897" spans="1:8">
      <c r="A3897" s="270"/>
      <c r="B3897" s="271"/>
      <c r="C3897" s="270"/>
      <c r="D3897" s="272"/>
      <c r="F3897" s="273"/>
      <c r="G3897" s="275"/>
      <c r="H3897" s="275"/>
    </row>
    <row r="3898" spans="1:8">
      <c r="A3898" s="270"/>
      <c r="B3898" s="271"/>
      <c r="C3898" s="270"/>
      <c r="D3898" s="272"/>
      <c r="F3898" s="273"/>
      <c r="G3898" s="275"/>
      <c r="H3898" s="275"/>
    </row>
    <row r="3899" spans="1:8">
      <c r="A3899" s="270"/>
      <c r="B3899" s="271"/>
      <c r="C3899" s="270"/>
      <c r="D3899" s="272"/>
      <c r="F3899" s="273"/>
      <c r="G3899" s="275"/>
      <c r="H3899" s="275"/>
    </row>
    <row r="3900" spans="1:8">
      <c r="A3900" s="270"/>
      <c r="B3900" s="271"/>
      <c r="C3900" s="270"/>
      <c r="D3900" s="272"/>
      <c r="F3900" s="273"/>
      <c r="G3900" s="275"/>
      <c r="H3900" s="275"/>
    </row>
    <row r="3901" spans="1:8">
      <c r="A3901" s="270"/>
      <c r="B3901" s="271"/>
      <c r="C3901" s="270"/>
      <c r="D3901" s="272"/>
      <c r="F3901" s="273"/>
      <c r="G3901" s="275"/>
      <c r="H3901" s="275"/>
    </row>
    <row r="3902" spans="1:8">
      <c r="A3902" s="270"/>
      <c r="B3902" s="271"/>
      <c r="C3902" s="270"/>
      <c r="D3902" s="272"/>
      <c r="F3902" s="273"/>
      <c r="G3902" s="275"/>
      <c r="H3902" s="275"/>
    </row>
    <row r="3903" spans="1:8">
      <c r="A3903" s="270"/>
      <c r="B3903" s="271"/>
      <c r="C3903" s="270"/>
      <c r="D3903" s="272"/>
      <c r="F3903" s="273"/>
      <c r="G3903" s="275"/>
      <c r="H3903" s="275"/>
    </row>
    <row r="3904" spans="1:8">
      <c r="A3904" s="270"/>
      <c r="B3904" s="271"/>
      <c r="C3904" s="270"/>
      <c r="D3904" s="272"/>
      <c r="F3904" s="273"/>
      <c r="G3904" s="275"/>
      <c r="H3904" s="275"/>
    </row>
    <row r="3905" spans="1:8">
      <c r="A3905" s="270"/>
      <c r="B3905" s="271"/>
      <c r="C3905" s="270"/>
      <c r="D3905" s="272"/>
      <c r="F3905" s="273"/>
      <c r="G3905" s="275"/>
      <c r="H3905" s="275"/>
    </row>
    <row r="3906" spans="1:8">
      <c r="A3906" s="270"/>
      <c r="B3906" s="271"/>
      <c r="C3906" s="270"/>
      <c r="D3906" s="272"/>
      <c r="F3906" s="273"/>
      <c r="G3906" s="275"/>
      <c r="H3906" s="275"/>
    </row>
    <row r="3907" spans="1:8">
      <c r="A3907" s="270"/>
      <c r="B3907" s="271"/>
      <c r="C3907" s="270"/>
      <c r="D3907" s="272"/>
      <c r="F3907" s="273"/>
      <c r="G3907" s="275"/>
      <c r="H3907" s="275"/>
    </row>
    <row r="3908" spans="1:8">
      <c r="A3908" s="270"/>
      <c r="B3908" s="271"/>
      <c r="C3908" s="270"/>
      <c r="D3908" s="272"/>
      <c r="F3908" s="273"/>
      <c r="G3908" s="275"/>
      <c r="H3908" s="275"/>
    </row>
    <row r="3909" spans="1:8">
      <c r="A3909" s="270"/>
      <c r="B3909" s="271"/>
      <c r="C3909" s="270"/>
      <c r="D3909" s="272"/>
      <c r="F3909" s="273"/>
      <c r="G3909" s="275"/>
      <c r="H3909" s="275"/>
    </row>
    <row r="3910" spans="1:8">
      <c r="A3910" s="270"/>
      <c r="B3910" s="271"/>
      <c r="C3910" s="270"/>
      <c r="D3910" s="272"/>
      <c r="F3910" s="273"/>
      <c r="G3910" s="275"/>
      <c r="H3910" s="275"/>
    </row>
    <row r="3911" spans="1:8">
      <c r="A3911" s="270"/>
      <c r="B3911" s="271"/>
      <c r="C3911" s="270"/>
      <c r="D3911" s="272"/>
      <c r="F3911" s="273"/>
      <c r="G3911" s="275"/>
      <c r="H3911" s="275"/>
    </row>
    <row r="3912" spans="1:8">
      <c r="A3912" s="270"/>
      <c r="B3912" s="271"/>
      <c r="C3912" s="270"/>
      <c r="D3912" s="272"/>
      <c r="F3912" s="273"/>
      <c r="G3912" s="275"/>
      <c r="H3912" s="275"/>
    </row>
    <row r="3913" spans="1:8">
      <c r="A3913" s="270"/>
      <c r="B3913" s="271"/>
      <c r="C3913" s="270"/>
      <c r="D3913" s="272"/>
      <c r="F3913" s="273"/>
      <c r="G3913" s="275"/>
      <c r="H3913" s="275"/>
    </row>
    <row r="3914" spans="1:8">
      <c r="A3914" s="270"/>
      <c r="B3914" s="271"/>
      <c r="C3914" s="270"/>
      <c r="D3914" s="272"/>
      <c r="F3914" s="273"/>
      <c r="G3914" s="275"/>
      <c r="H3914" s="275"/>
    </row>
    <row r="3915" spans="1:8">
      <c r="A3915" s="270"/>
      <c r="B3915" s="271"/>
      <c r="C3915" s="270"/>
      <c r="D3915" s="272"/>
      <c r="F3915" s="273"/>
      <c r="G3915" s="275"/>
      <c r="H3915" s="275"/>
    </row>
    <row r="3916" spans="1:8">
      <c r="A3916" s="270"/>
      <c r="B3916" s="271"/>
      <c r="C3916" s="270"/>
      <c r="D3916" s="272"/>
      <c r="F3916" s="273"/>
      <c r="G3916" s="275"/>
      <c r="H3916" s="275"/>
    </row>
    <row r="3917" spans="1:8">
      <c r="A3917" s="270"/>
      <c r="B3917" s="271"/>
      <c r="C3917" s="270"/>
      <c r="D3917" s="272"/>
      <c r="F3917" s="273"/>
      <c r="G3917" s="275"/>
      <c r="H3917" s="275"/>
    </row>
    <row r="3918" spans="1:8">
      <c r="A3918" s="270"/>
      <c r="B3918" s="271"/>
      <c r="C3918" s="270"/>
      <c r="D3918" s="272"/>
      <c r="F3918" s="273"/>
      <c r="G3918" s="275"/>
      <c r="H3918" s="275"/>
    </row>
    <row r="3919" spans="1:8">
      <c r="A3919" s="270"/>
      <c r="B3919" s="271"/>
      <c r="C3919" s="270"/>
      <c r="D3919" s="272"/>
      <c r="F3919" s="273"/>
      <c r="G3919" s="275"/>
      <c r="H3919" s="275"/>
    </row>
    <row r="3920" spans="1:8">
      <c r="A3920" s="270"/>
      <c r="B3920" s="271"/>
      <c r="C3920" s="270"/>
      <c r="D3920" s="272"/>
      <c r="F3920" s="273"/>
      <c r="G3920" s="275"/>
      <c r="H3920" s="275"/>
    </row>
    <row r="3921" spans="1:8">
      <c r="A3921" s="270"/>
      <c r="B3921" s="271"/>
      <c r="C3921" s="270"/>
      <c r="D3921" s="272"/>
      <c r="F3921" s="273"/>
      <c r="G3921" s="275"/>
      <c r="H3921" s="275"/>
    </row>
    <row r="3922" spans="1:8">
      <c r="A3922" s="270"/>
      <c r="B3922" s="271"/>
      <c r="C3922" s="270"/>
      <c r="D3922" s="272"/>
      <c r="F3922" s="273"/>
      <c r="G3922" s="275"/>
      <c r="H3922" s="275"/>
    </row>
    <row r="3923" spans="1:8">
      <c r="A3923" s="270"/>
      <c r="B3923" s="271"/>
      <c r="C3923" s="270"/>
      <c r="D3923" s="272"/>
      <c r="F3923" s="273"/>
      <c r="G3923" s="275"/>
      <c r="H3923" s="275"/>
    </row>
    <row r="3924" spans="1:8">
      <c r="A3924" s="270"/>
      <c r="B3924" s="271"/>
      <c r="C3924" s="270"/>
      <c r="D3924" s="272"/>
      <c r="F3924" s="273"/>
      <c r="G3924" s="275"/>
      <c r="H3924" s="275"/>
    </row>
    <row r="3925" spans="1:8">
      <c r="A3925" s="270"/>
      <c r="B3925" s="271"/>
      <c r="C3925" s="270"/>
      <c r="D3925" s="272"/>
      <c r="F3925" s="273"/>
      <c r="G3925" s="275"/>
      <c r="H3925" s="275"/>
    </row>
    <row r="3926" spans="1:8">
      <c r="A3926" s="270"/>
      <c r="B3926" s="271"/>
      <c r="C3926" s="270"/>
      <c r="D3926" s="272"/>
      <c r="F3926" s="273"/>
      <c r="G3926" s="275"/>
      <c r="H3926" s="275"/>
    </row>
    <row r="3927" spans="1:8">
      <c r="A3927" s="270"/>
      <c r="B3927" s="271"/>
      <c r="C3927" s="270"/>
      <c r="D3927" s="272"/>
      <c r="F3927" s="273"/>
      <c r="G3927" s="275"/>
      <c r="H3927" s="275"/>
    </row>
    <row r="3928" spans="1:8">
      <c r="A3928" s="270"/>
      <c r="B3928" s="271"/>
      <c r="C3928" s="270"/>
      <c r="D3928" s="272"/>
      <c r="F3928" s="273"/>
      <c r="G3928" s="275"/>
      <c r="H3928" s="275"/>
    </row>
    <row r="3929" spans="1:8">
      <c r="A3929" s="270"/>
      <c r="B3929" s="271"/>
      <c r="C3929" s="270"/>
      <c r="D3929" s="272"/>
      <c r="F3929" s="273"/>
      <c r="G3929" s="275"/>
      <c r="H3929" s="275"/>
    </row>
    <row r="3930" spans="1:8">
      <c r="A3930" s="270"/>
      <c r="B3930" s="271"/>
      <c r="C3930" s="270"/>
      <c r="D3930" s="272"/>
      <c r="F3930" s="273"/>
      <c r="G3930" s="275"/>
      <c r="H3930" s="275"/>
    </row>
    <row r="3931" spans="1:8">
      <c r="A3931" s="270"/>
      <c r="B3931" s="271"/>
      <c r="C3931" s="270"/>
      <c r="D3931" s="272"/>
      <c r="F3931" s="273"/>
      <c r="G3931" s="275"/>
      <c r="H3931" s="275"/>
    </row>
    <row r="3932" spans="1:8">
      <c r="A3932" s="270"/>
      <c r="B3932" s="271"/>
      <c r="C3932" s="270"/>
      <c r="D3932" s="272"/>
      <c r="F3932" s="273"/>
      <c r="G3932" s="275"/>
      <c r="H3932" s="275"/>
    </row>
    <row r="3933" spans="1:8">
      <c r="A3933" s="270"/>
      <c r="B3933" s="271"/>
      <c r="C3933" s="270"/>
      <c r="D3933" s="272"/>
      <c r="F3933" s="273"/>
      <c r="G3933" s="275"/>
      <c r="H3933" s="275"/>
    </row>
    <row r="3934" spans="1:8">
      <c r="A3934" s="270"/>
      <c r="B3934" s="271"/>
      <c r="C3934" s="270"/>
      <c r="D3934" s="272"/>
      <c r="F3934" s="273"/>
      <c r="G3934" s="275"/>
      <c r="H3934" s="275"/>
    </row>
    <row r="3935" spans="1:8">
      <c r="A3935" s="270"/>
      <c r="B3935" s="271"/>
      <c r="C3935" s="270"/>
      <c r="D3935" s="272"/>
      <c r="F3935" s="273"/>
      <c r="G3935" s="275"/>
      <c r="H3935" s="275"/>
    </row>
    <row r="3936" spans="1:8">
      <c r="A3936" s="270"/>
      <c r="B3936" s="271"/>
      <c r="C3936" s="270"/>
      <c r="D3936" s="272"/>
      <c r="F3936" s="273"/>
      <c r="G3936" s="275"/>
      <c r="H3936" s="275"/>
    </row>
    <row r="3937" spans="1:8">
      <c r="A3937" s="270"/>
      <c r="B3937" s="271"/>
      <c r="C3937" s="270"/>
      <c r="D3937" s="272"/>
      <c r="F3937" s="273"/>
      <c r="G3937" s="275"/>
      <c r="H3937" s="275"/>
    </row>
    <row r="3938" spans="1:8">
      <c r="A3938" s="270"/>
      <c r="B3938" s="271"/>
      <c r="C3938" s="270"/>
      <c r="D3938" s="272"/>
      <c r="F3938" s="273"/>
      <c r="G3938" s="275"/>
      <c r="H3938" s="275"/>
    </row>
    <row r="3939" spans="1:8">
      <c r="A3939" s="270"/>
      <c r="B3939" s="271"/>
      <c r="C3939" s="270"/>
      <c r="D3939" s="272"/>
      <c r="F3939" s="273"/>
      <c r="G3939" s="275"/>
      <c r="H3939" s="275"/>
    </row>
    <row r="3940" spans="1:8">
      <c r="A3940" s="270"/>
      <c r="B3940" s="271"/>
      <c r="C3940" s="270"/>
      <c r="D3940" s="272"/>
      <c r="F3940" s="273"/>
      <c r="G3940" s="275"/>
      <c r="H3940" s="275"/>
    </row>
    <row r="3941" spans="1:8">
      <c r="A3941" s="270"/>
      <c r="B3941" s="271"/>
      <c r="C3941" s="270"/>
      <c r="D3941" s="272"/>
      <c r="F3941" s="273"/>
      <c r="G3941" s="275"/>
      <c r="H3941" s="275"/>
    </row>
    <row r="3942" spans="1:8">
      <c r="A3942" s="270"/>
      <c r="B3942" s="271"/>
      <c r="C3942" s="270"/>
      <c r="D3942" s="272"/>
      <c r="F3942" s="273"/>
      <c r="G3942" s="275"/>
      <c r="H3942" s="275"/>
    </row>
    <row r="3943" spans="1:8">
      <c r="A3943" s="270"/>
      <c r="B3943" s="271"/>
      <c r="C3943" s="270"/>
      <c r="D3943" s="272"/>
      <c r="F3943" s="273"/>
      <c r="G3943" s="275"/>
      <c r="H3943" s="275"/>
    </row>
    <row r="3944" spans="1:8">
      <c r="A3944" s="270"/>
      <c r="B3944" s="271"/>
      <c r="C3944" s="270"/>
      <c r="D3944" s="272"/>
      <c r="F3944" s="273"/>
      <c r="G3944" s="275"/>
      <c r="H3944" s="275"/>
    </row>
    <row r="3945" spans="1:8">
      <c r="A3945" s="270"/>
      <c r="B3945" s="271"/>
      <c r="C3945" s="270"/>
      <c r="D3945" s="272"/>
      <c r="F3945" s="273"/>
      <c r="G3945" s="275"/>
      <c r="H3945" s="275"/>
    </row>
    <row r="3946" spans="1:8">
      <c r="A3946" s="270"/>
      <c r="B3946" s="271"/>
      <c r="C3946" s="270"/>
      <c r="D3946" s="272"/>
      <c r="F3946" s="273"/>
      <c r="G3946" s="275"/>
      <c r="H3946" s="275"/>
    </row>
    <row r="3947" spans="1:8">
      <c r="A3947" s="270"/>
      <c r="B3947" s="271"/>
      <c r="C3947" s="270"/>
      <c r="D3947" s="272"/>
      <c r="F3947" s="273"/>
      <c r="G3947" s="275"/>
      <c r="H3947" s="275"/>
    </row>
    <row r="3948" spans="1:8">
      <c r="A3948" s="270"/>
      <c r="B3948" s="271"/>
      <c r="C3948" s="270"/>
      <c r="D3948" s="272"/>
      <c r="F3948" s="273"/>
      <c r="G3948" s="275"/>
      <c r="H3948" s="275"/>
    </row>
    <row r="3949" spans="1:8">
      <c r="A3949" s="270"/>
      <c r="B3949" s="271"/>
      <c r="C3949" s="270"/>
      <c r="D3949" s="272"/>
      <c r="F3949" s="273"/>
      <c r="G3949" s="275"/>
      <c r="H3949" s="275"/>
    </row>
    <row r="3950" spans="1:8">
      <c r="A3950" s="270"/>
      <c r="B3950" s="271"/>
      <c r="C3950" s="270"/>
      <c r="D3950" s="272"/>
      <c r="F3950" s="273"/>
      <c r="G3950" s="275"/>
      <c r="H3950" s="275"/>
    </row>
    <row r="3951" spans="1:8">
      <c r="A3951" s="270"/>
      <c r="B3951" s="271"/>
      <c r="C3951" s="270"/>
      <c r="D3951" s="272"/>
      <c r="F3951" s="273"/>
      <c r="G3951" s="275"/>
      <c r="H3951" s="275"/>
    </row>
    <row r="3952" spans="1:8">
      <c r="A3952" s="270"/>
      <c r="B3952" s="271"/>
      <c r="C3952" s="270"/>
      <c r="D3952" s="272"/>
      <c r="F3952" s="273"/>
      <c r="G3952" s="275"/>
      <c r="H3952" s="275"/>
    </row>
    <row r="3953" spans="1:8">
      <c r="A3953" s="270"/>
      <c r="B3953" s="271"/>
      <c r="C3953" s="270"/>
      <c r="D3953" s="272"/>
      <c r="F3953" s="273"/>
      <c r="G3953" s="275"/>
      <c r="H3953" s="275"/>
    </row>
    <row r="3954" spans="1:8">
      <c r="A3954" s="270"/>
      <c r="B3954" s="271"/>
      <c r="C3954" s="270"/>
      <c r="D3954" s="272"/>
      <c r="F3954" s="273"/>
      <c r="G3954" s="275"/>
      <c r="H3954" s="275"/>
    </row>
    <row r="3955" spans="1:8">
      <c r="A3955" s="270"/>
      <c r="B3955" s="271"/>
      <c r="C3955" s="270"/>
      <c r="D3955" s="272"/>
      <c r="F3955" s="273"/>
      <c r="G3955" s="275"/>
      <c r="H3955" s="275"/>
    </row>
    <row r="3956" spans="1:8">
      <c r="A3956" s="270"/>
      <c r="B3956" s="271"/>
      <c r="C3956" s="270"/>
      <c r="D3956" s="272"/>
      <c r="F3956" s="273"/>
      <c r="G3956" s="275"/>
      <c r="H3956" s="275"/>
    </row>
    <row r="3957" spans="1:8">
      <c r="A3957" s="270"/>
      <c r="B3957" s="271"/>
      <c r="C3957" s="270"/>
      <c r="D3957" s="272"/>
      <c r="F3957" s="273"/>
      <c r="G3957" s="275"/>
      <c r="H3957" s="275"/>
    </row>
    <row r="3958" spans="1:8">
      <c r="A3958" s="270"/>
      <c r="B3958" s="271"/>
      <c r="C3958" s="270"/>
      <c r="D3958" s="272"/>
      <c r="F3958" s="273"/>
      <c r="G3958" s="275"/>
      <c r="H3958" s="275"/>
    </row>
    <row r="3959" spans="1:8">
      <c r="A3959" s="270"/>
      <c r="B3959" s="271"/>
      <c r="C3959" s="270"/>
      <c r="D3959" s="272"/>
      <c r="F3959" s="273"/>
      <c r="G3959" s="275"/>
      <c r="H3959" s="275"/>
    </row>
    <row r="3960" spans="1:8">
      <c r="A3960" s="270"/>
      <c r="B3960" s="271"/>
      <c r="C3960" s="270"/>
      <c r="D3960" s="272"/>
      <c r="F3960" s="273"/>
      <c r="G3960" s="275"/>
      <c r="H3960" s="275"/>
    </row>
    <row r="3961" spans="1:8">
      <c r="A3961" s="270"/>
      <c r="B3961" s="271"/>
      <c r="C3961" s="270"/>
      <c r="D3961" s="272"/>
      <c r="F3961" s="273"/>
      <c r="G3961" s="275"/>
      <c r="H3961" s="275"/>
    </row>
    <row r="3962" spans="1:8">
      <c r="A3962" s="270"/>
      <c r="B3962" s="271"/>
      <c r="C3962" s="270"/>
      <c r="D3962" s="272"/>
      <c r="F3962" s="273"/>
      <c r="G3962" s="275"/>
      <c r="H3962" s="275"/>
    </row>
    <row r="3963" spans="1:8">
      <c r="A3963" s="270"/>
      <c r="B3963" s="271"/>
      <c r="C3963" s="270"/>
      <c r="D3963" s="272"/>
      <c r="F3963" s="273"/>
      <c r="G3963" s="275"/>
      <c r="H3963" s="275"/>
    </row>
    <row r="3964" spans="1:8">
      <c r="A3964" s="270"/>
      <c r="B3964" s="271"/>
      <c r="C3964" s="270"/>
      <c r="D3964" s="272"/>
      <c r="F3964" s="273"/>
      <c r="G3964" s="275"/>
      <c r="H3964" s="275"/>
    </row>
    <row r="3965" spans="1:8">
      <c r="A3965" s="270"/>
      <c r="B3965" s="271"/>
      <c r="C3965" s="270"/>
      <c r="D3965" s="272"/>
      <c r="F3965" s="273"/>
      <c r="G3965" s="275"/>
      <c r="H3965" s="275"/>
    </row>
    <row r="3966" spans="1:8">
      <c r="A3966" s="270"/>
      <c r="B3966" s="271"/>
      <c r="C3966" s="270"/>
      <c r="D3966" s="272"/>
      <c r="F3966" s="273"/>
      <c r="G3966" s="275"/>
      <c r="H3966" s="275"/>
    </row>
    <row r="3967" spans="1:8">
      <c r="A3967" s="270"/>
      <c r="B3967" s="271"/>
      <c r="C3967" s="270"/>
      <c r="D3967" s="272"/>
      <c r="F3967" s="273"/>
      <c r="G3967" s="275"/>
      <c r="H3967" s="275"/>
    </row>
    <row r="3968" spans="1:8">
      <c r="A3968" s="270"/>
      <c r="B3968" s="271"/>
      <c r="C3968" s="270"/>
      <c r="D3968" s="272"/>
      <c r="F3968" s="273"/>
      <c r="G3968" s="275"/>
      <c r="H3968" s="275"/>
    </row>
    <row r="3969" spans="1:8">
      <c r="A3969" s="270"/>
      <c r="B3969" s="271"/>
      <c r="C3969" s="270"/>
      <c r="D3969" s="272"/>
      <c r="F3969" s="273"/>
      <c r="G3969" s="275"/>
      <c r="H3969" s="275"/>
    </row>
    <row r="3970" spans="1:8">
      <c r="A3970" s="270"/>
      <c r="B3970" s="271"/>
      <c r="C3970" s="270"/>
      <c r="D3970" s="272"/>
      <c r="F3970" s="273"/>
      <c r="G3970" s="275"/>
      <c r="H3970" s="275"/>
    </row>
    <row r="3971" spans="1:8">
      <c r="A3971" s="270"/>
      <c r="B3971" s="271"/>
      <c r="C3971" s="270"/>
      <c r="D3971" s="272"/>
      <c r="F3971" s="273"/>
      <c r="G3971" s="275"/>
      <c r="H3971" s="275"/>
    </row>
    <row r="3972" spans="1:8">
      <c r="A3972" s="270"/>
      <c r="B3972" s="271"/>
      <c r="C3972" s="270"/>
      <c r="D3972" s="272"/>
      <c r="F3972" s="273"/>
      <c r="G3972" s="275"/>
      <c r="H3972" s="275"/>
    </row>
    <row r="3973" spans="1:8">
      <c r="A3973" s="270"/>
      <c r="B3973" s="271"/>
      <c r="C3973" s="270"/>
      <c r="D3973" s="272"/>
      <c r="F3973" s="273"/>
      <c r="G3973" s="275"/>
      <c r="H3973" s="275"/>
    </row>
    <row r="3974" spans="1:8">
      <c r="A3974" s="270"/>
      <c r="B3974" s="271"/>
      <c r="C3974" s="270"/>
      <c r="D3974" s="272"/>
      <c r="F3974" s="273"/>
      <c r="G3974" s="275"/>
      <c r="H3974" s="275"/>
    </row>
    <row r="3975" spans="1:8">
      <c r="A3975" s="270"/>
      <c r="B3975" s="271"/>
      <c r="C3975" s="270"/>
      <c r="D3975" s="272"/>
      <c r="F3975" s="273"/>
      <c r="G3975" s="275"/>
      <c r="H3975" s="275"/>
    </row>
    <row r="3976" spans="1:8">
      <c r="A3976" s="270"/>
      <c r="B3976" s="271"/>
      <c r="C3976" s="270"/>
      <c r="D3976" s="272"/>
      <c r="F3976" s="273"/>
      <c r="G3976" s="275"/>
      <c r="H3976" s="275"/>
    </row>
    <row r="3977" spans="1:8">
      <c r="A3977" s="270"/>
      <c r="B3977" s="271"/>
      <c r="C3977" s="270"/>
      <c r="D3977" s="272"/>
      <c r="F3977" s="273"/>
      <c r="G3977" s="275"/>
      <c r="H3977" s="275"/>
    </row>
    <row r="3978" spans="1:8">
      <c r="A3978" s="270"/>
      <c r="B3978" s="271"/>
      <c r="C3978" s="270"/>
      <c r="D3978" s="272"/>
      <c r="F3978" s="273"/>
      <c r="G3978" s="275"/>
      <c r="H3978" s="275"/>
    </row>
    <row r="3979" spans="1:8">
      <c r="A3979" s="270"/>
      <c r="B3979" s="271"/>
      <c r="C3979" s="270"/>
      <c r="D3979" s="272"/>
      <c r="F3979" s="273"/>
      <c r="G3979" s="275"/>
      <c r="H3979" s="275"/>
    </row>
    <row r="3980" spans="1:8">
      <c r="A3980" s="270"/>
      <c r="B3980" s="271"/>
      <c r="C3980" s="270"/>
      <c r="D3980" s="272"/>
      <c r="F3980" s="273"/>
      <c r="G3980" s="275"/>
      <c r="H3980" s="275"/>
    </row>
    <row r="3981" spans="1:8">
      <c r="A3981" s="270"/>
      <c r="B3981" s="271"/>
      <c r="C3981" s="270"/>
      <c r="D3981" s="272"/>
      <c r="F3981" s="273"/>
      <c r="G3981" s="275"/>
      <c r="H3981" s="275"/>
    </row>
    <row r="3982" spans="1:8">
      <c r="A3982" s="270"/>
      <c r="B3982" s="271"/>
      <c r="C3982" s="270"/>
      <c r="D3982" s="272"/>
      <c r="F3982" s="273"/>
      <c r="G3982" s="275"/>
      <c r="H3982" s="275"/>
    </row>
    <row r="3983" spans="1:8">
      <c r="A3983" s="270"/>
      <c r="B3983" s="271"/>
      <c r="C3983" s="270"/>
      <c r="D3983" s="272"/>
      <c r="F3983" s="273"/>
      <c r="G3983" s="275"/>
      <c r="H3983" s="275"/>
    </row>
    <row r="3984" spans="1:8">
      <c r="A3984" s="270"/>
      <c r="B3984" s="271"/>
      <c r="C3984" s="270"/>
      <c r="D3984" s="272"/>
      <c r="F3984" s="273"/>
      <c r="G3984" s="275"/>
      <c r="H3984" s="275"/>
    </row>
    <row r="3985" spans="1:8">
      <c r="A3985" s="270"/>
      <c r="B3985" s="271"/>
      <c r="C3985" s="270"/>
      <c r="D3985" s="272"/>
      <c r="F3985" s="273"/>
      <c r="G3985" s="275"/>
      <c r="H3985" s="275"/>
    </row>
    <row r="3986" spans="1:8">
      <c r="A3986" s="270"/>
      <c r="B3986" s="271"/>
      <c r="C3986" s="270"/>
      <c r="D3986" s="272"/>
      <c r="F3986" s="273"/>
      <c r="G3986" s="275"/>
      <c r="H3986" s="275"/>
    </row>
    <row r="3987" spans="1:8">
      <c r="A3987" s="270"/>
      <c r="B3987" s="271"/>
      <c r="C3987" s="270"/>
      <c r="D3987" s="272"/>
      <c r="F3987" s="273"/>
      <c r="G3987" s="275"/>
      <c r="H3987" s="275"/>
    </row>
    <row r="3988" spans="1:8">
      <c r="A3988" s="270"/>
      <c r="B3988" s="271"/>
      <c r="C3988" s="270"/>
      <c r="D3988" s="272"/>
      <c r="F3988" s="273"/>
      <c r="G3988" s="275"/>
      <c r="H3988" s="275"/>
    </row>
    <row r="3989" spans="1:8">
      <c r="A3989" s="270"/>
      <c r="B3989" s="271"/>
      <c r="C3989" s="270"/>
      <c r="D3989" s="272"/>
      <c r="F3989" s="273"/>
      <c r="G3989" s="275"/>
      <c r="H3989" s="275"/>
    </row>
    <row r="3990" spans="1:8">
      <c r="A3990" s="270"/>
      <c r="B3990" s="271"/>
      <c r="C3990" s="270"/>
      <c r="D3990" s="272"/>
      <c r="F3990" s="273"/>
      <c r="G3990" s="275"/>
      <c r="H3990" s="275"/>
    </row>
    <row r="3991" spans="1:8">
      <c r="A3991" s="270"/>
      <c r="B3991" s="271"/>
      <c r="C3991" s="270"/>
      <c r="D3991" s="272"/>
      <c r="F3991" s="273"/>
      <c r="G3991" s="275"/>
      <c r="H3991" s="275"/>
    </row>
    <row r="3992" spans="1:8">
      <c r="A3992" s="270"/>
      <c r="B3992" s="271"/>
      <c r="C3992" s="270"/>
      <c r="D3992" s="272"/>
      <c r="F3992" s="273"/>
      <c r="G3992" s="275"/>
      <c r="H3992" s="275"/>
    </row>
    <row r="3993" spans="1:8">
      <c r="A3993" s="270"/>
      <c r="B3993" s="271"/>
      <c r="C3993" s="270"/>
      <c r="D3993" s="272"/>
      <c r="F3993" s="273"/>
      <c r="G3993" s="275"/>
      <c r="H3993" s="275"/>
    </row>
    <row r="3994" spans="1:8">
      <c r="A3994" s="270"/>
      <c r="B3994" s="271"/>
      <c r="C3994" s="270"/>
      <c r="D3994" s="272"/>
      <c r="F3994" s="273"/>
      <c r="G3994" s="275"/>
      <c r="H3994" s="275"/>
    </row>
    <row r="3995" spans="1:8">
      <c r="A3995" s="270"/>
      <c r="B3995" s="271"/>
      <c r="C3995" s="270"/>
      <c r="D3995" s="272"/>
      <c r="F3995" s="273"/>
      <c r="G3995" s="275"/>
      <c r="H3995" s="275"/>
    </row>
    <row r="3996" spans="1:8">
      <c r="A3996" s="270"/>
      <c r="B3996" s="271"/>
      <c r="C3996" s="270"/>
      <c r="D3996" s="272"/>
      <c r="F3996" s="273"/>
      <c r="G3996" s="275"/>
      <c r="H3996" s="275"/>
    </row>
    <row r="3997" spans="1:8">
      <c r="A3997" s="270"/>
      <c r="B3997" s="271"/>
      <c r="C3997" s="270"/>
      <c r="D3997" s="272"/>
      <c r="F3997" s="273"/>
      <c r="G3997" s="275"/>
      <c r="H3997" s="275"/>
    </row>
    <row r="3998" spans="1:8">
      <c r="A3998" s="270"/>
      <c r="B3998" s="271"/>
      <c r="C3998" s="270"/>
      <c r="D3998" s="272"/>
      <c r="F3998" s="273"/>
      <c r="G3998" s="275"/>
      <c r="H3998" s="275"/>
    </row>
    <row r="3999" spans="1:8">
      <c r="A3999" s="270"/>
      <c r="B3999" s="271"/>
      <c r="C3999" s="270"/>
      <c r="D3999" s="272"/>
      <c r="F3999" s="273"/>
      <c r="G3999" s="275"/>
      <c r="H3999" s="275"/>
    </row>
    <row r="4000" spans="1:8">
      <c r="A4000" s="270"/>
      <c r="B4000" s="271"/>
      <c r="C4000" s="270"/>
      <c r="D4000" s="272"/>
      <c r="F4000" s="273"/>
      <c r="G4000" s="275"/>
      <c r="H4000" s="275"/>
    </row>
    <row r="4001" spans="1:8">
      <c r="A4001" s="270"/>
      <c r="B4001" s="271"/>
      <c r="C4001" s="270"/>
      <c r="D4001" s="272"/>
      <c r="F4001" s="273"/>
      <c r="G4001" s="275"/>
      <c r="H4001" s="275"/>
    </row>
    <row r="4002" spans="1:8">
      <c r="A4002" s="270"/>
      <c r="B4002" s="271"/>
      <c r="C4002" s="270"/>
      <c r="D4002" s="272"/>
      <c r="F4002" s="273"/>
      <c r="G4002" s="275"/>
      <c r="H4002" s="275"/>
    </row>
    <row r="4003" spans="1:8">
      <c r="A4003" s="270"/>
      <c r="B4003" s="271"/>
      <c r="C4003" s="270"/>
      <c r="D4003" s="272"/>
      <c r="F4003" s="273"/>
      <c r="G4003" s="275"/>
      <c r="H4003" s="275"/>
    </row>
    <row r="4004" spans="1:8">
      <c r="A4004" s="270"/>
      <c r="B4004" s="271"/>
      <c r="C4004" s="270"/>
      <c r="D4004" s="272"/>
      <c r="F4004" s="273"/>
      <c r="G4004" s="275"/>
      <c r="H4004" s="275"/>
    </row>
    <row r="4005" spans="1:8">
      <c r="A4005" s="270"/>
      <c r="B4005" s="271"/>
      <c r="C4005" s="270"/>
      <c r="D4005" s="272"/>
      <c r="F4005" s="273"/>
      <c r="G4005" s="275"/>
      <c r="H4005" s="275"/>
    </row>
    <row r="4006" spans="1:8">
      <c r="A4006" s="270"/>
      <c r="B4006" s="271"/>
      <c r="C4006" s="270"/>
      <c r="D4006" s="272"/>
      <c r="F4006" s="273"/>
      <c r="G4006" s="275"/>
      <c r="H4006" s="275"/>
    </row>
    <row r="4007" spans="1:8">
      <c r="A4007" s="270"/>
      <c r="B4007" s="271"/>
      <c r="C4007" s="270"/>
      <c r="D4007" s="272"/>
      <c r="F4007" s="273"/>
      <c r="G4007" s="275"/>
      <c r="H4007" s="275"/>
    </row>
    <row r="4008" spans="1:8">
      <c r="A4008" s="270"/>
      <c r="B4008" s="271"/>
      <c r="C4008" s="270"/>
      <c r="D4008" s="272"/>
      <c r="F4008" s="273"/>
      <c r="G4008" s="275"/>
      <c r="H4008" s="275"/>
    </row>
    <row r="4009" spans="1:8">
      <c r="A4009" s="270"/>
      <c r="B4009" s="271"/>
      <c r="C4009" s="270"/>
      <c r="D4009" s="272"/>
      <c r="F4009" s="273"/>
      <c r="G4009" s="275"/>
      <c r="H4009" s="275"/>
    </row>
    <row r="4010" spans="1:8">
      <c r="A4010" s="270"/>
      <c r="B4010" s="271"/>
      <c r="C4010" s="270"/>
      <c r="D4010" s="272"/>
      <c r="F4010" s="273"/>
      <c r="G4010" s="275"/>
      <c r="H4010" s="275"/>
    </row>
    <row r="4011" spans="1:8">
      <c r="A4011" s="270"/>
      <c r="B4011" s="271"/>
      <c r="C4011" s="270"/>
      <c r="D4011" s="272"/>
      <c r="F4011" s="273"/>
      <c r="G4011" s="275"/>
      <c r="H4011" s="275"/>
    </row>
    <row r="4012" spans="1:8">
      <c r="A4012" s="270"/>
      <c r="B4012" s="271"/>
      <c r="C4012" s="270"/>
      <c r="D4012" s="272"/>
      <c r="F4012" s="273"/>
      <c r="G4012" s="275"/>
      <c r="H4012" s="275"/>
    </row>
    <row r="4013" spans="1:8">
      <c r="A4013" s="270"/>
      <c r="B4013" s="271"/>
      <c r="C4013" s="270"/>
      <c r="D4013" s="272"/>
      <c r="F4013" s="273"/>
      <c r="G4013" s="275"/>
      <c r="H4013" s="275"/>
    </row>
    <row r="4014" spans="1:8">
      <c r="A4014" s="270"/>
      <c r="B4014" s="271"/>
      <c r="C4014" s="270"/>
      <c r="D4014" s="272"/>
      <c r="F4014" s="273"/>
      <c r="G4014" s="275"/>
      <c r="H4014" s="275"/>
    </row>
    <row r="4015" spans="1:8">
      <c r="A4015" s="270"/>
      <c r="B4015" s="271"/>
      <c r="C4015" s="270"/>
      <c r="D4015" s="272"/>
      <c r="F4015" s="273"/>
      <c r="G4015" s="275"/>
      <c r="H4015" s="275"/>
    </row>
    <row r="4016" spans="1:8">
      <c r="A4016" s="270"/>
      <c r="B4016" s="271"/>
      <c r="C4016" s="270"/>
      <c r="D4016" s="272"/>
      <c r="F4016" s="273"/>
      <c r="G4016" s="275"/>
      <c r="H4016" s="275"/>
    </row>
    <row r="4017" spans="1:8">
      <c r="A4017" s="270"/>
      <c r="B4017" s="271"/>
      <c r="C4017" s="270"/>
      <c r="D4017" s="272"/>
      <c r="F4017" s="273"/>
      <c r="G4017" s="275"/>
      <c r="H4017" s="275"/>
    </row>
    <row r="4018" spans="1:8">
      <c r="A4018" s="270"/>
      <c r="B4018" s="271"/>
      <c r="C4018" s="270"/>
      <c r="D4018" s="272"/>
      <c r="F4018" s="273"/>
      <c r="G4018" s="275"/>
      <c r="H4018" s="275"/>
    </row>
    <row r="4019" spans="1:8">
      <c r="A4019" s="270"/>
      <c r="B4019" s="271"/>
      <c r="C4019" s="270"/>
      <c r="D4019" s="272"/>
      <c r="F4019" s="273"/>
      <c r="G4019" s="275"/>
      <c r="H4019" s="275"/>
    </row>
    <row r="4020" spans="1:8">
      <c r="A4020" s="270"/>
      <c r="B4020" s="271"/>
      <c r="C4020" s="270"/>
      <c r="D4020" s="272"/>
      <c r="F4020" s="273"/>
      <c r="G4020" s="275"/>
      <c r="H4020" s="275"/>
    </row>
    <row r="4021" spans="1:8">
      <c r="A4021" s="270"/>
      <c r="B4021" s="271"/>
      <c r="C4021" s="270"/>
      <c r="D4021" s="272"/>
      <c r="F4021" s="273"/>
      <c r="G4021" s="275"/>
      <c r="H4021" s="275"/>
    </row>
    <row r="4022" spans="1:8">
      <c r="A4022" s="270"/>
      <c r="B4022" s="271"/>
      <c r="C4022" s="270"/>
      <c r="D4022" s="272"/>
      <c r="F4022" s="273"/>
      <c r="G4022" s="275"/>
      <c r="H4022" s="275"/>
    </row>
    <row r="4023" spans="1:8">
      <c r="A4023" s="270"/>
      <c r="B4023" s="271"/>
      <c r="C4023" s="270"/>
      <c r="D4023" s="272"/>
      <c r="F4023" s="273"/>
      <c r="G4023" s="275"/>
      <c r="H4023" s="275"/>
    </row>
    <row r="4024" spans="1:8">
      <c r="A4024" s="270"/>
      <c r="B4024" s="271"/>
      <c r="C4024" s="270"/>
      <c r="D4024" s="272"/>
      <c r="F4024" s="273"/>
      <c r="G4024" s="275"/>
      <c r="H4024" s="275"/>
    </row>
    <row r="4025" spans="1:8">
      <c r="A4025" s="270"/>
      <c r="B4025" s="271"/>
      <c r="C4025" s="270"/>
      <c r="D4025" s="272"/>
      <c r="F4025" s="273"/>
      <c r="G4025" s="275"/>
      <c r="H4025" s="275"/>
    </row>
    <row r="4026" spans="1:8">
      <c r="A4026" s="270"/>
      <c r="B4026" s="271"/>
      <c r="C4026" s="270"/>
      <c r="D4026" s="272"/>
      <c r="F4026" s="273"/>
      <c r="G4026" s="275"/>
      <c r="H4026" s="275"/>
    </row>
    <row r="4027" spans="1:8">
      <c r="A4027" s="270"/>
      <c r="B4027" s="271"/>
      <c r="C4027" s="270"/>
      <c r="D4027" s="272"/>
      <c r="F4027" s="273"/>
      <c r="G4027" s="275"/>
      <c r="H4027" s="275"/>
    </row>
    <row r="4028" spans="1:8">
      <c r="A4028" s="270"/>
      <c r="B4028" s="271"/>
      <c r="C4028" s="270"/>
      <c r="D4028" s="272"/>
      <c r="F4028" s="273"/>
      <c r="G4028" s="275"/>
      <c r="H4028" s="275"/>
    </row>
    <row r="4029" spans="1:8">
      <c r="A4029" s="270"/>
      <c r="B4029" s="271"/>
      <c r="C4029" s="270"/>
      <c r="D4029" s="272"/>
      <c r="F4029" s="273"/>
      <c r="G4029" s="275"/>
      <c r="H4029" s="275"/>
    </row>
    <row r="4030" spans="1:8">
      <c r="A4030" s="270"/>
      <c r="B4030" s="271"/>
      <c r="C4030" s="270"/>
      <c r="D4030" s="272"/>
      <c r="F4030" s="273"/>
      <c r="G4030" s="275"/>
      <c r="H4030" s="275"/>
    </row>
    <row r="4031" spans="1:8">
      <c r="A4031" s="270"/>
      <c r="B4031" s="271"/>
      <c r="C4031" s="270"/>
      <c r="D4031" s="272"/>
      <c r="F4031" s="273"/>
      <c r="G4031" s="275"/>
      <c r="H4031" s="275"/>
    </row>
    <row r="4032" spans="1:8">
      <c r="A4032" s="270"/>
      <c r="B4032" s="271"/>
      <c r="C4032" s="270"/>
      <c r="D4032" s="272"/>
      <c r="F4032" s="273"/>
      <c r="G4032" s="275"/>
      <c r="H4032" s="275"/>
    </row>
    <row r="4033" spans="1:8">
      <c r="A4033" s="270"/>
      <c r="B4033" s="271"/>
      <c r="C4033" s="270"/>
      <c r="D4033" s="272"/>
      <c r="F4033" s="273"/>
      <c r="G4033" s="275"/>
      <c r="H4033" s="275"/>
    </row>
    <row r="4034" spans="1:8">
      <c r="A4034" s="270"/>
      <c r="B4034" s="271"/>
      <c r="C4034" s="270"/>
      <c r="D4034" s="272"/>
      <c r="F4034" s="273"/>
      <c r="G4034" s="275"/>
      <c r="H4034" s="275"/>
    </row>
    <row r="4035" spans="1:8">
      <c r="A4035" s="270"/>
      <c r="B4035" s="271"/>
      <c r="C4035" s="270"/>
      <c r="D4035" s="272"/>
      <c r="F4035" s="273"/>
      <c r="G4035" s="275"/>
      <c r="H4035" s="275"/>
    </row>
    <row r="4036" spans="1:8">
      <c r="A4036" s="270"/>
      <c r="B4036" s="271"/>
      <c r="C4036" s="270"/>
      <c r="D4036" s="272"/>
      <c r="F4036" s="273"/>
      <c r="G4036" s="275"/>
      <c r="H4036" s="275"/>
    </row>
    <row r="4037" spans="1:8">
      <c r="A4037" s="270"/>
      <c r="B4037" s="271"/>
      <c r="C4037" s="270"/>
      <c r="D4037" s="272"/>
      <c r="F4037" s="273"/>
      <c r="G4037" s="275"/>
      <c r="H4037" s="275"/>
    </row>
    <row r="4038" spans="1:8">
      <c r="A4038" s="270"/>
      <c r="B4038" s="271"/>
      <c r="C4038" s="270"/>
      <c r="D4038" s="272"/>
      <c r="F4038" s="273"/>
      <c r="G4038" s="275"/>
      <c r="H4038" s="275"/>
    </row>
    <row r="4039" spans="1:8">
      <c r="A4039" s="270"/>
      <c r="B4039" s="271"/>
      <c r="C4039" s="270"/>
      <c r="D4039" s="272"/>
      <c r="F4039" s="273"/>
      <c r="G4039" s="275"/>
      <c r="H4039" s="275"/>
    </row>
    <row r="4040" spans="1:8">
      <c r="A4040" s="270"/>
      <c r="B4040" s="271"/>
      <c r="C4040" s="270"/>
      <c r="D4040" s="272"/>
      <c r="F4040" s="273"/>
      <c r="G4040" s="275"/>
      <c r="H4040" s="275"/>
    </row>
    <row r="4041" spans="1:8">
      <c r="A4041" s="270"/>
      <c r="B4041" s="271"/>
      <c r="C4041" s="270"/>
      <c r="D4041" s="272"/>
      <c r="F4041" s="273"/>
      <c r="G4041" s="275"/>
      <c r="H4041" s="275"/>
    </row>
    <row r="4042" spans="1:8">
      <c r="A4042" s="270"/>
      <c r="B4042" s="271"/>
      <c r="C4042" s="270"/>
      <c r="D4042" s="272"/>
      <c r="F4042" s="273"/>
      <c r="G4042" s="275"/>
      <c r="H4042" s="275"/>
    </row>
    <row r="4043" spans="1:8">
      <c r="A4043" s="270"/>
      <c r="B4043" s="271"/>
      <c r="C4043" s="270"/>
      <c r="D4043" s="272"/>
      <c r="F4043" s="273"/>
      <c r="G4043" s="275"/>
      <c r="H4043" s="275"/>
    </row>
    <row r="4044" spans="1:8">
      <c r="A4044" s="270"/>
      <c r="B4044" s="271"/>
      <c r="C4044" s="270"/>
      <c r="D4044" s="272"/>
      <c r="F4044" s="273"/>
      <c r="G4044" s="275"/>
      <c r="H4044" s="275"/>
    </row>
    <row r="4045" spans="1:8">
      <c r="A4045" s="270"/>
      <c r="B4045" s="271"/>
      <c r="C4045" s="270"/>
      <c r="D4045" s="272"/>
      <c r="F4045" s="273"/>
      <c r="G4045" s="275"/>
      <c r="H4045" s="275"/>
    </row>
    <row r="4046" spans="1:8">
      <c r="A4046" s="270"/>
      <c r="B4046" s="271"/>
      <c r="C4046" s="270"/>
      <c r="D4046" s="272"/>
      <c r="F4046" s="273"/>
      <c r="G4046" s="275"/>
      <c r="H4046" s="275"/>
    </row>
    <row r="4047" spans="1:8">
      <c r="A4047" s="270"/>
      <c r="B4047" s="271"/>
      <c r="C4047" s="270"/>
      <c r="D4047" s="272"/>
      <c r="F4047" s="273"/>
      <c r="G4047" s="275"/>
      <c r="H4047" s="275"/>
    </row>
    <row r="4048" spans="1:8">
      <c r="A4048" s="270"/>
      <c r="B4048" s="271"/>
      <c r="C4048" s="270"/>
      <c r="D4048" s="272"/>
      <c r="F4048" s="273"/>
      <c r="G4048" s="275"/>
      <c r="H4048" s="275"/>
    </row>
    <row r="4049" spans="1:8">
      <c r="A4049" s="270"/>
      <c r="B4049" s="271"/>
      <c r="C4049" s="270"/>
      <c r="D4049" s="272"/>
      <c r="F4049" s="273"/>
      <c r="G4049" s="275"/>
      <c r="H4049" s="275"/>
    </row>
    <row r="4050" spans="1:8">
      <c r="A4050" s="270"/>
      <c r="B4050" s="271"/>
      <c r="C4050" s="270"/>
      <c r="D4050" s="272"/>
      <c r="F4050" s="273"/>
      <c r="G4050" s="275"/>
      <c r="H4050" s="275"/>
    </row>
    <row r="4051" spans="1:8">
      <c r="A4051" s="270"/>
      <c r="B4051" s="271"/>
      <c r="C4051" s="270"/>
      <c r="D4051" s="272"/>
      <c r="F4051" s="273"/>
      <c r="G4051" s="275"/>
      <c r="H4051" s="275"/>
    </row>
    <row r="4052" spans="1:8">
      <c r="A4052" s="270"/>
      <c r="B4052" s="271"/>
      <c r="C4052" s="270"/>
      <c r="D4052" s="272"/>
      <c r="F4052" s="273"/>
      <c r="G4052" s="275"/>
      <c r="H4052" s="275"/>
    </row>
    <row r="4053" spans="1:8">
      <c r="A4053" s="270"/>
      <c r="B4053" s="271"/>
      <c r="C4053" s="270"/>
      <c r="D4053" s="272"/>
      <c r="F4053" s="273"/>
      <c r="G4053" s="275"/>
      <c r="H4053" s="275"/>
    </row>
    <row r="4054" spans="1:8">
      <c r="A4054" s="270"/>
      <c r="B4054" s="271"/>
      <c r="C4054" s="270"/>
      <c r="D4054" s="272"/>
      <c r="F4054" s="273"/>
      <c r="G4054" s="275"/>
      <c r="H4054" s="275"/>
    </row>
    <row r="4055" spans="1:8">
      <c r="A4055" s="270"/>
      <c r="B4055" s="271"/>
      <c r="C4055" s="270"/>
      <c r="D4055" s="272"/>
      <c r="F4055" s="273"/>
      <c r="G4055" s="275"/>
      <c r="H4055" s="275"/>
    </row>
    <row r="4056" spans="1:8">
      <c r="A4056" s="270"/>
      <c r="B4056" s="271"/>
      <c r="C4056" s="270"/>
      <c r="D4056" s="272"/>
      <c r="F4056" s="273"/>
      <c r="G4056" s="275"/>
      <c r="H4056" s="275"/>
    </row>
    <row r="4057" spans="1:8">
      <c r="A4057" s="270"/>
      <c r="B4057" s="271"/>
      <c r="C4057" s="270"/>
      <c r="D4057" s="272"/>
      <c r="F4057" s="273"/>
      <c r="G4057" s="275"/>
      <c r="H4057" s="275"/>
    </row>
    <row r="4058" spans="1:8">
      <c r="A4058" s="270"/>
      <c r="B4058" s="271"/>
      <c r="C4058" s="270"/>
      <c r="D4058" s="272"/>
      <c r="F4058" s="273"/>
      <c r="G4058" s="275"/>
      <c r="H4058" s="275"/>
    </row>
    <row r="4059" spans="1:8">
      <c r="A4059" s="270"/>
      <c r="B4059" s="271"/>
      <c r="C4059" s="270"/>
      <c r="D4059" s="272"/>
      <c r="F4059" s="273"/>
      <c r="G4059" s="275"/>
      <c r="H4059" s="275"/>
    </row>
    <row r="4060" spans="1:8">
      <c r="A4060" s="270"/>
      <c r="B4060" s="271"/>
      <c r="C4060" s="270"/>
      <c r="D4060" s="272"/>
      <c r="F4060" s="273"/>
      <c r="G4060" s="275"/>
      <c r="H4060" s="275"/>
    </row>
    <row r="4061" spans="1:8">
      <c r="A4061" s="270"/>
      <c r="B4061" s="271"/>
      <c r="C4061" s="270"/>
      <c r="D4061" s="272"/>
      <c r="F4061" s="273"/>
      <c r="G4061" s="275"/>
      <c r="H4061" s="275"/>
    </row>
    <row r="4062" spans="1:8">
      <c r="A4062" s="270"/>
      <c r="B4062" s="271"/>
      <c r="C4062" s="270"/>
      <c r="D4062" s="272"/>
      <c r="F4062" s="273"/>
      <c r="G4062" s="275"/>
      <c r="H4062" s="275"/>
    </row>
    <row r="4063" spans="1:8">
      <c r="A4063" s="270"/>
      <c r="B4063" s="271"/>
      <c r="C4063" s="270"/>
      <c r="D4063" s="272"/>
      <c r="F4063" s="273"/>
      <c r="G4063" s="275"/>
      <c r="H4063" s="275"/>
    </row>
    <row r="4064" spans="1:8">
      <c r="A4064" s="270"/>
      <c r="B4064" s="271"/>
      <c r="C4064" s="270"/>
      <c r="D4064" s="272"/>
      <c r="F4064" s="273"/>
      <c r="G4064" s="275"/>
      <c r="H4064" s="275"/>
    </row>
    <row r="4065" spans="1:8">
      <c r="A4065" s="270"/>
      <c r="B4065" s="271"/>
      <c r="C4065" s="270"/>
      <c r="D4065" s="272"/>
      <c r="F4065" s="273"/>
      <c r="G4065" s="275"/>
      <c r="H4065" s="275"/>
    </row>
    <row r="4066" spans="1:8">
      <c r="A4066" s="270"/>
      <c r="B4066" s="271"/>
      <c r="C4066" s="270"/>
      <c r="D4066" s="272"/>
      <c r="F4066" s="273"/>
      <c r="G4066" s="275"/>
      <c r="H4066" s="275"/>
    </row>
    <row r="4067" spans="1:8">
      <c r="A4067" s="270"/>
      <c r="B4067" s="271"/>
      <c r="C4067" s="270"/>
      <c r="D4067" s="272"/>
      <c r="F4067" s="273"/>
      <c r="G4067" s="275"/>
      <c r="H4067" s="275"/>
    </row>
    <row r="4068" spans="1:8">
      <c r="A4068" s="270"/>
      <c r="B4068" s="271"/>
      <c r="C4068" s="270"/>
      <c r="D4068" s="272"/>
      <c r="F4068" s="273"/>
      <c r="G4068" s="275"/>
      <c r="H4068" s="275"/>
    </row>
    <row r="4069" spans="1:8">
      <c r="A4069" s="270"/>
      <c r="B4069" s="271"/>
      <c r="C4069" s="270"/>
      <c r="D4069" s="272"/>
      <c r="F4069" s="273"/>
      <c r="G4069" s="275"/>
      <c r="H4069" s="275"/>
    </row>
    <row r="4070" spans="1:8">
      <c r="A4070" s="270"/>
      <c r="B4070" s="271"/>
      <c r="C4070" s="270"/>
      <c r="D4070" s="272"/>
      <c r="F4070" s="273"/>
      <c r="G4070" s="275"/>
      <c r="H4070" s="275"/>
    </row>
    <row r="4071" spans="1:8">
      <c r="A4071" s="270"/>
      <c r="B4071" s="271"/>
      <c r="C4071" s="270"/>
      <c r="D4071" s="272"/>
      <c r="F4071" s="273"/>
      <c r="G4071" s="275"/>
      <c r="H4071" s="275"/>
    </row>
    <row r="4072" spans="1:8">
      <c r="A4072" s="270"/>
      <c r="B4072" s="271"/>
      <c r="C4072" s="270"/>
      <c r="D4072" s="272"/>
      <c r="F4072" s="273"/>
      <c r="G4072" s="275"/>
      <c r="H4072" s="275"/>
    </row>
    <row r="4073" spans="1:8">
      <c r="A4073" s="270"/>
      <c r="B4073" s="271"/>
      <c r="C4073" s="270"/>
      <c r="D4073" s="272"/>
      <c r="F4073" s="273"/>
      <c r="G4073" s="275"/>
      <c r="H4073" s="275"/>
    </row>
    <row r="4074" spans="1:8">
      <c r="A4074" s="270"/>
      <c r="B4074" s="271"/>
      <c r="C4074" s="270"/>
      <c r="D4074" s="272"/>
      <c r="F4074" s="273"/>
      <c r="G4074" s="275"/>
      <c r="H4074" s="275"/>
    </row>
    <row r="4075" spans="1:8">
      <c r="A4075" s="270"/>
      <c r="B4075" s="271"/>
      <c r="C4075" s="270"/>
      <c r="D4075" s="272"/>
      <c r="F4075" s="273"/>
      <c r="G4075" s="275"/>
      <c r="H4075" s="275"/>
    </row>
    <row r="4076" spans="1:8">
      <c r="A4076" s="270"/>
      <c r="B4076" s="271"/>
      <c r="C4076" s="270"/>
      <c r="D4076" s="272"/>
      <c r="F4076" s="273"/>
      <c r="G4076" s="275"/>
      <c r="H4076" s="275"/>
    </row>
    <row r="4077" spans="1:8">
      <c r="A4077" s="270"/>
      <c r="B4077" s="271"/>
      <c r="C4077" s="270"/>
      <c r="D4077" s="272"/>
      <c r="F4077" s="273"/>
      <c r="G4077" s="275"/>
      <c r="H4077" s="275"/>
    </row>
    <row r="4078" spans="1:8">
      <c r="A4078" s="270"/>
      <c r="B4078" s="271"/>
      <c r="C4078" s="270"/>
      <c r="D4078" s="272"/>
      <c r="F4078" s="273"/>
      <c r="G4078" s="275"/>
      <c r="H4078" s="275"/>
    </row>
    <row r="4079" spans="1:8">
      <c r="A4079" s="270"/>
      <c r="B4079" s="271"/>
      <c r="C4079" s="270"/>
      <c r="D4079" s="272"/>
      <c r="F4079" s="273"/>
      <c r="G4079" s="275"/>
      <c r="H4079" s="275"/>
    </row>
    <row r="4080" spans="1:8">
      <c r="A4080" s="270"/>
      <c r="B4080" s="271"/>
      <c r="C4080" s="270"/>
      <c r="D4080" s="272"/>
      <c r="F4080" s="273"/>
      <c r="G4080" s="275"/>
      <c r="H4080" s="275"/>
    </row>
    <row r="4081" spans="1:8">
      <c r="A4081" s="270"/>
      <c r="B4081" s="271"/>
      <c r="C4081" s="270"/>
      <c r="D4081" s="272"/>
      <c r="F4081" s="273"/>
      <c r="G4081" s="275"/>
      <c r="H4081" s="275"/>
    </row>
    <row r="4082" spans="1:8">
      <c r="A4082" s="270"/>
      <c r="B4082" s="271"/>
      <c r="C4082" s="270"/>
      <c r="D4082" s="272"/>
      <c r="F4082" s="273"/>
      <c r="G4082" s="275"/>
      <c r="H4082" s="275"/>
    </row>
    <row r="4083" spans="1:8">
      <c r="A4083" s="270"/>
      <c r="B4083" s="271"/>
      <c r="C4083" s="270"/>
      <c r="D4083" s="272"/>
      <c r="F4083" s="273"/>
      <c r="G4083" s="275"/>
      <c r="H4083" s="275"/>
    </row>
    <row r="4084" spans="1:8">
      <c r="A4084" s="270"/>
      <c r="B4084" s="271"/>
      <c r="C4084" s="270"/>
      <c r="D4084" s="272"/>
      <c r="F4084" s="273"/>
      <c r="G4084" s="275"/>
      <c r="H4084" s="275"/>
    </row>
    <row r="4085" spans="1:8">
      <c r="A4085" s="270"/>
      <c r="B4085" s="271"/>
      <c r="C4085" s="270"/>
      <c r="D4085" s="272"/>
      <c r="F4085" s="273"/>
      <c r="G4085" s="275"/>
      <c r="H4085" s="275"/>
    </row>
    <row r="4086" spans="1:8">
      <c r="A4086" s="270"/>
      <c r="B4086" s="271"/>
      <c r="C4086" s="270"/>
      <c r="D4086" s="272"/>
      <c r="F4086" s="273"/>
      <c r="G4086" s="275"/>
      <c r="H4086" s="275"/>
    </row>
    <row r="4087" spans="1:8">
      <c r="A4087" s="270"/>
      <c r="B4087" s="271"/>
      <c r="C4087" s="270"/>
      <c r="D4087" s="272"/>
      <c r="F4087" s="273"/>
      <c r="G4087" s="275"/>
      <c r="H4087" s="275"/>
    </row>
    <row r="4088" spans="1:8">
      <c r="A4088" s="270"/>
      <c r="B4088" s="271"/>
      <c r="C4088" s="270"/>
      <c r="D4088" s="272"/>
      <c r="F4088" s="273"/>
      <c r="G4088" s="275"/>
      <c r="H4088" s="275"/>
    </row>
    <row r="4089" spans="1:8">
      <c r="A4089" s="270"/>
      <c r="B4089" s="271"/>
      <c r="C4089" s="270"/>
      <c r="D4089" s="272"/>
      <c r="F4089" s="273"/>
      <c r="G4089" s="275"/>
      <c r="H4089" s="275"/>
    </row>
    <row r="4090" spans="1:8">
      <c r="A4090" s="270"/>
      <c r="B4090" s="271"/>
      <c r="C4090" s="270"/>
      <c r="D4090" s="272"/>
      <c r="F4090" s="273"/>
      <c r="G4090" s="275"/>
      <c r="H4090" s="275"/>
    </row>
    <row r="4091" spans="1:8">
      <c r="A4091" s="270"/>
      <c r="B4091" s="271"/>
      <c r="C4091" s="270"/>
      <c r="D4091" s="272"/>
      <c r="F4091" s="273"/>
      <c r="G4091" s="275"/>
      <c r="H4091" s="275"/>
    </row>
    <row r="4092" spans="1:8">
      <c r="A4092" s="270"/>
      <c r="B4092" s="271"/>
      <c r="C4092" s="270"/>
      <c r="D4092" s="272"/>
      <c r="F4092" s="273"/>
      <c r="G4092" s="275"/>
      <c r="H4092" s="275"/>
    </row>
    <row r="4093" spans="1:8">
      <c r="A4093" s="270"/>
      <c r="B4093" s="271"/>
      <c r="C4093" s="270"/>
      <c r="D4093" s="272"/>
      <c r="F4093" s="273"/>
      <c r="G4093" s="275"/>
      <c r="H4093" s="275"/>
    </row>
    <row r="4094" spans="1:8">
      <c r="A4094" s="270"/>
      <c r="B4094" s="271"/>
      <c r="C4094" s="270"/>
      <c r="D4094" s="272"/>
      <c r="F4094" s="273"/>
      <c r="G4094" s="275"/>
      <c r="H4094" s="275"/>
    </row>
    <row r="4095" spans="1:8">
      <c r="A4095" s="270"/>
      <c r="B4095" s="271"/>
      <c r="C4095" s="270"/>
      <c r="D4095" s="272"/>
      <c r="F4095" s="273"/>
      <c r="G4095" s="275"/>
      <c r="H4095" s="275"/>
    </row>
    <row r="4096" spans="1:8">
      <c r="A4096" s="270"/>
      <c r="B4096" s="271"/>
      <c r="C4096" s="270"/>
      <c r="D4096" s="272"/>
      <c r="F4096" s="273"/>
      <c r="G4096" s="275"/>
      <c r="H4096" s="275"/>
    </row>
    <row r="4097" spans="1:8">
      <c r="A4097" s="270"/>
      <c r="B4097" s="271"/>
      <c r="C4097" s="270"/>
      <c r="D4097" s="272"/>
      <c r="F4097" s="273"/>
      <c r="G4097" s="275"/>
      <c r="H4097" s="275"/>
    </row>
    <row r="4098" spans="1:8">
      <c r="A4098" s="270"/>
      <c r="B4098" s="271"/>
      <c r="C4098" s="270"/>
      <c r="D4098" s="272"/>
      <c r="F4098" s="273"/>
      <c r="G4098" s="275"/>
      <c r="H4098" s="275"/>
    </row>
    <row r="4099" spans="1:8">
      <c r="A4099" s="270"/>
      <c r="B4099" s="271"/>
      <c r="C4099" s="270"/>
      <c r="D4099" s="272"/>
      <c r="F4099" s="273"/>
      <c r="G4099" s="275"/>
      <c r="H4099" s="275"/>
    </row>
    <row r="4100" spans="1:8">
      <c r="A4100" s="270"/>
      <c r="B4100" s="271"/>
      <c r="C4100" s="270"/>
      <c r="D4100" s="272"/>
      <c r="F4100" s="273"/>
      <c r="G4100" s="275"/>
      <c r="H4100" s="275"/>
    </row>
    <row r="4101" spans="1:8">
      <c r="A4101" s="270"/>
      <c r="B4101" s="271"/>
      <c r="C4101" s="270"/>
      <c r="D4101" s="272"/>
      <c r="F4101" s="273"/>
      <c r="G4101" s="275"/>
      <c r="H4101" s="275"/>
    </row>
    <row r="4102" spans="1:8">
      <c r="A4102" s="270"/>
      <c r="B4102" s="271"/>
      <c r="C4102" s="270"/>
      <c r="D4102" s="272"/>
      <c r="F4102" s="273"/>
      <c r="G4102" s="275"/>
      <c r="H4102" s="275"/>
    </row>
    <row r="4103" spans="1:8">
      <c r="A4103" s="270"/>
      <c r="B4103" s="271"/>
      <c r="C4103" s="270"/>
      <c r="D4103" s="272"/>
      <c r="F4103" s="273"/>
      <c r="G4103" s="275"/>
      <c r="H4103" s="275"/>
    </row>
    <row r="4104" spans="1:8">
      <c r="A4104" s="270"/>
      <c r="B4104" s="271"/>
      <c r="C4104" s="270"/>
      <c r="D4104" s="272"/>
      <c r="F4104" s="273"/>
      <c r="G4104" s="275"/>
      <c r="H4104" s="275"/>
    </row>
    <row r="4105" spans="1:8">
      <c r="A4105" s="270"/>
      <c r="B4105" s="271"/>
      <c r="C4105" s="270"/>
      <c r="D4105" s="272"/>
      <c r="F4105" s="273"/>
      <c r="G4105" s="275"/>
      <c r="H4105" s="275"/>
    </row>
    <row r="4106" spans="1:8">
      <c r="A4106" s="270"/>
      <c r="B4106" s="271"/>
      <c r="C4106" s="270"/>
      <c r="D4106" s="272"/>
      <c r="F4106" s="273"/>
      <c r="G4106" s="275"/>
      <c r="H4106" s="275"/>
    </row>
    <row r="4107" spans="1:8">
      <c r="A4107" s="270"/>
      <c r="B4107" s="271"/>
      <c r="C4107" s="270"/>
      <c r="D4107" s="272"/>
      <c r="F4107" s="273"/>
      <c r="G4107" s="275"/>
      <c r="H4107" s="275"/>
    </row>
    <row r="4108" spans="1:8">
      <c r="A4108" s="270"/>
      <c r="B4108" s="271"/>
      <c r="C4108" s="270"/>
      <c r="D4108" s="272"/>
      <c r="F4108" s="273"/>
      <c r="G4108" s="275"/>
      <c r="H4108" s="275"/>
    </row>
    <row r="4109" spans="1:8">
      <c r="A4109" s="270"/>
      <c r="B4109" s="271"/>
      <c r="C4109" s="270"/>
      <c r="D4109" s="272"/>
      <c r="F4109" s="273"/>
      <c r="G4109" s="275"/>
      <c r="H4109" s="275"/>
    </row>
    <row r="4110" spans="1:8">
      <c r="A4110" s="270"/>
      <c r="B4110" s="271"/>
      <c r="C4110" s="270"/>
      <c r="D4110" s="272"/>
      <c r="F4110" s="273"/>
      <c r="G4110" s="275"/>
      <c r="H4110" s="275"/>
    </row>
    <row r="4111" spans="1:8">
      <c r="A4111" s="270"/>
      <c r="B4111" s="271"/>
      <c r="C4111" s="270"/>
      <c r="D4111" s="272"/>
      <c r="F4111" s="273"/>
      <c r="G4111" s="275"/>
      <c r="H4111" s="275"/>
    </row>
    <row r="4112" spans="1:8">
      <c r="A4112" s="270"/>
      <c r="B4112" s="271"/>
      <c r="C4112" s="270"/>
      <c r="D4112" s="272"/>
      <c r="F4112" s="273"/>
      <c r="G4112" s="275"/>
      <c r="H4112" s="275"/>
    </row>
    <row r="4113" spans="1:8">
      <c r="A4113" s="270"/>
      <c r="B4113" s="271"/>
      <c r="C4113" s="270"/>
      <c r="D4113" s="272"/>
      <c r="F4113" s="273"/>
      <c r="G4113" s="275"/>
      <c r="H4113" s="275"/>
    </row>
    <row r="4114" spans="1:8">
      <c r="A4114" s="270"/>
      <c r="B4114" s="271"/>
      <c r="C4114" s="270"/>
      <c r="D4114" s="272"/>
      <c r="F4114" s="273"/>
      <c r="G4114" s="275"/>
      <c r="H4114" s="275"/>
    </row>
    <row r="4115" spans="1:8">
      <c r="A4115" s="270"/>
      <c r="B4115" s="271"/>
      <c r="C4115" s="270"/>
      <c r="D4115" s="272"/>
      <c r="F4115" s="273"/>
      <c r="G4115" s="275"/>
      <c r="H4115" s="275"/>
    </row>
    <row r="4116" spans="1:8">
      <c r="A4116" s="270"/>
      <c r="B4116" s="271"/>
      <c r="C4116" s="270"/>
      <c r="D4116" s="272"/>
      <c r="F4116" s="273"/>
      <c r="G4116" s="275"/>
      <c r="H4116" s="275"/>
    </row>
    <row r="4117" spans="1:8">
      <c r="A4117" s="270"/>
      <c r="B4117" s="271"/>
      <c r="C4117" s="270"/>
      <c r="D4117" s="272"/>
      <c r="F4117" s="273"/>
      <c r="G4117" s="275"/>
      <c r="H4117" s="275"/>
    </row>
    <row r="4118" spans="1:8">
      <c r="A4118" s="270"/>
      <c r="B4118" s="271"/>
      <c r="C4118" s="270"/>
      <c r="D4118" s="272"/>
      <c r="F4118" s="273"/>
      <c r="G4118" s="275"/>
      <c r="H4118" s="275"/>
    </row>
    <row r="4119" spans="1:8">
      <c r="A4119" s="270"/>
      <c r="B4119" s="271"/>
      <c r="C4119" s="270"/>
      <c r="D4119" s="272"/>
      <c r="F4119" s="273"/>
      <c r="G4119" s="275"/>
      <c r="H4119" s="275"/>
    </row>
    <row r="4120" spans="1:8">
      <c r="A4120" s="270"/>
      <c r="B4120" s="271"/>
      <c r="C4120" s="270"/>
      <c r="D4120" s="272"/>
      <c r="F4120" s="273"/>
      <c r="G4120" s="275"/>
      <c r="H4120" s="275"/>
    </row>
    <row r="4121" spans="1:8">
      <c r="A4121" s="270"/>
      <c r="B4121" s="271"/>
      <c r="C4121" s="270"/>
      <c r="D4121" s="272"/>
      <c r="F4121" s="273"/>
      <c r="G4121" s="275"/>
      <c r="H4121" s="275"/>
    </row>
    <row r="4122" spans="1:8">
      <c r="A4122" s="270"/>
      <c r="B4122" s="271"/>
      <c r="C4122" s="270"/>
      <c r="D4122" s="272"/>
      <c r="F4122" s="273"/>
      <c r="G4122" s="275"/>
      <c r="H4122" s="275"/>
    </row>
    <row r="4123" spans="1:8">
      <c r="A4123" s="270"/>
      <c r="B4123" s="271"/>
      <c r="C4123" s="270"/>
      <c r="D4123" s="272"/>
      <c r="F4123" s="273"/>
      <c r="G4123" s="275"/>
      <c r="H4123" s="275"/>
    </row>
    <row r="4124" spans="1:8">
      <c r="A4124" s="270"/>
      <c r="B4124" s="271"/>
      <c r="C4124" s="270"/>
      <c r="D4124" s="272"/>
      <c r="F4124" s="273"/>
      <c r="G4124" s="275"/>
      <c r="H4124" s="275"/>
    </row>
    <row r="4125" spans="1:8">
      <c r="A4125" s="270"/>
      <c r="B4125" s="271"/>
      <c r="C4125" s="270"/>
      <c r="D4125" s="272"/>
      <c r="F4125" s="273"/>
      <c r="G4125" s="275"/>
      <c r="H4125" s="275"/>
    </row>
    <row r="4126" spans="1:8">
      <c r="A4126" s="270"/>
      <c r="B4126" s="271"/>
      <c r="C4126" s="270"/>
      <c r="D4126" s="272"/>
      <c r="F4126" s="273"/>
      <c r="G4126" s="275"/>
      <c r="H4126" s="275"/>
    </row>
    <row r="4127" spans="1:8">
      <c r="A4127" s="270"/>
      <c r="B4127" s="271"/>
      <c r="C4127" s="270"/>
      <c r="D4127" s="272"/>
      <c r="F4127" s="273"/>
      <c r="G4127" s="275"/>
      <c r="H4127" s="275"/>
    </row>
    <row r="4128" spans="1:8">
      <c r="A4128" s="270"/>
      <c r="B4128" s="271"/>
      <c r="C4128" s="270"/>
      <c r="D4128" s="272"/>
      <c r="F4128" s="273"/>
      <c r="G4128" s="275"/>
      <c r="H4128" s="275"/>
    </row>
    <row r="4129" spans="1:8">
      <c r="A4129" s="270"/>
      <c r="B4129" s="271"/>
      <c r="C4129" s="270"/>
      <c r="D4129" s="272"/>
      <c r="F4129" s="273"/>
      <c r="G4129" s="275"/>
      <c r="H4129" s="275"/>
    </row>
    <row r="4130" spans="1:8">
      <c r="A4130" s="270"/>
      <c r="B4130" s="271"/>
      <c r="C4130" s="270"/>
      <c r="D4130" s="272"/>
      <c r="F4130" s="273"/>
      <c r="G4130" s="275"/>
      <c r="H4130" s="275"/>
    </row>
    <row r="4131" spans="1:8">
      <c r="A4131" s="270"/>
      <c r="B4131" s="271"/>
      <c r="C4131" s="270"/>
      <c r="D4131" s="272"/>
      <c r="F4131" s="273"/>
      <c r="G4131" s="275"/>
      <c r="H4131" s="275"/>
    </row>
    <row r="4132" spans="1:8">
      <c r="A4132" s="270"/>
      <c r="B4132" s="271"/>
      <c r="C4132" s="270"/>
      <c r="D4132" s="272"/>
      <c r="F4132" s="273"/>
      <c r="G4132" s="275"/>
      <c r="H4132" s="275"/>
    </row>
    <row r="4133" spans="1:8">
      <c r="A4133" s="270"/>
      <c r="B4133" s="271"/>
      <c r="C4133" s="270"/>
      <c r="D4133" s="272"/>
      <c r="F4133" s="273"/>
      <c r="G4133" s="275"/>
      <c r="H4133" s="275"/>
    </row>
    <row r="4134" spans="1:8">
      <c r="A4134" s="270"/>
      <c r="B4134" s="271"/>
      <c r="C4134" s="270"/>
      <c r="D4134" s="272"/>
      <c r="F4134" s="273"/>
      <c r="G4134" s="275"/>
      <c r="H4134" s="275"/>
    </row>
    <row r="4135" spans="1:8">
      <c r="A4135" s="270"/>
      <c r="B4135" s="271"/>
      <c r="C4135" s="270"/>
      <c r="D4135" s="272"/>
      <c r="F4135" s="273"/>
      <c r="G4135" s="275"/>
      <c r="H4135" s="275"/>
    </row>
    <row r="4136" spans="1:8">
      <c r="A4136" s="270"/>
      <c r="B4136" s="271"/>
      <c r="C4136" s="270"/>
      <c r="D4136" s="272"/>
      <c r="F4136" s="273"/>
      <c r="G4136" s="275"/>
      <c r="H4136" s="275"/>
    </row>
    <row r="4137" spans="1:8">
      <c r="A4137" s="270"/>
      <c r="B4137" s="271"/>
      <c r="C4137" s="270"/>
      <c r="D4137" s="272"/>
      <c r="F4137" s="273"/>
      <c r="G4137" s="275"/>
      <c r="H4137" s="275"/>
    </row>
    <row r="4138" spans="1:8">
      <c r="A4138" s="270"/>
      <c r="B4138" s="271"/>
      <c r="C4138" s="270"/>
      <c r="D4138" s="272"/>
      <c r="F4138" s="273"/>
      <c r="G4138" s="275"/>
      <c r="H4138" s="275"/>
    </row>
    <row r="4139" spans="1:8">
      <c r="A4139" s="270"/>
      <c r="B4139" s="271"/>
      <c r="C4139" s="270"/>
      <c r="D4139" s="272"/>
      <c r="F4139" s="273"/>
      <c r="G4139" s="275"/>
      <c r="H4139" s="275"/>
    </row>
    <row r="4140" spans="1:8">
      <c r="A4140" s="270"/>
      <c r="B4140" s="271"/>
      <c r="C4140" s="270"/>
      <c r="D4140" s="272"/>
      <c r="F4140" s="273"/>
      <c r="G4140" s="275"/>
      <c r="H4140" s="275"/>
    </row>
    <row r="4141" spans="1:8">
      <c r="A4141" s="270"/>
      <c r="B4141" s="271"/>
      <c r="C4141" s="270"/>
      <c r="D4141" s="272"/>
      <c r="F4141" s="273"/>
      <c r="G4141" s="275"/>
      <c r="H4141" s="275"/>
    </row>
    <row r="4142" spans="1:8">
      <c r="A4142" s="270"/>
      <c r="B4142" s="271"/>
      <c r="C4142" s="270"/>
      <c r="D4142" s="272"/>
      <c r="F4142" s="273"/>
      <c r="G4142" s="275"/>
      <c r="H4142" s="275"/>
    </row>
    <row r="4143" spans="1:8">
      <c r="A4143" s="270"/>
      <c r="B4143" s="271"/>
      <c r="C4143" s="270"/>
      <c r="D4143" s="272"/>
      <c r="F4143" s="273"/>
      <c r="G4143" s="275"/>
      <c r="H4143" s="275"/>
    </row>
    <row r="4144" spans="1:8">
      <c r="A4144" s="270"/>
      <c r="B4144" s="271"/>
      <c r="C4144" s="270"/>
      <c r="D4144" s="272"/>
      <c r="F4144" s="273"/>
      <c r="G4144" s="275"/>
      <c r="H4144" s="275"/>
    </row>
    <row r="4145" spans="1:8">
      <c r="A4145" s="270"/>
      <c r="B4145" s="271"/>
      <c r="C4145" s="270"/>
      <c r="D4145" s="272"/>
      <c r="F4145" s="273"/>
      <c r="G4145" s="275"/>
      <c r="H4145" s="275"/>
    </row>
    <row r="4146" spans="1:8">
      <c r="A4146" s="270"/>
      <c r="B4146" s="271"/>
      <c r="C4146" s="270"/>
      <c r="D4146" s="272"/>
      <c r="F4146" s="273"/>
      <c r="G4146" s="275"/>
      <c r="H4146" s="275"/>
    </row>
    <row r="4147" spans="1:8">
      <c r="A4147" s="270"/>
      <c r="B4147" s="271"/>
      <c r="C4147" s="270"/>
      <c r="D4147" s="272"/>
      <c r="F4147" s="273"/>
      <c r="G4147" s="275"/>
      <c r="H4147" s="275"/>
    </row>
    <row r="4148" spans="1:8">
      <c r="A4148" s="270"/>
      <c r="B4148" s="271"/>
      <c r="C4148" s="270"/>
      <c r="D4148" s="272"/>
      <c r="F4148" s="273"/>
      <c r="G4148" s="275"/>
      <c r="H4148" s="275"/>
    </row>
    <row r="4149" spans="1:8">
      <c r="A4149" s="270"/>
      <c r="B4149" s="271"/>
      <c r="C4149" s="270"/>
      <c r="D4149" s="272"/>
      <c r="F4149" s="273"/>
      <c r="G4149" s="275"/>
      <c r="H4149" s="275"/>
    </row>
    <row r="4150" spans="1:8">
      <c r="A4150" s="270"/>
      <c r="B4150" s="271"/>
      <c r="C4150" s="270"/>
      <c r="D4150" s="272"/>
      <c r="F4150" s="273"/>
      <c r="G4150" s="275"/>
      <c r="H4150" s="275"/>
    </row>
    <row r="4151" spans="1:8">
      <c r="A4151" s="270"/>
      <c r="B4151" s="271"/>
      <c r="C4151" s="270"/>
      <c r="D4151" s="272"/>
      <c r="F4151" s="273"/>
      <c r="G4151" s="275"/>
      <c r="H4151" s="275"/>
    </row>
    <row r="4152" spans="1:8">
      <c r="A4152" s="270"/>
      <c r="B4152" s="271"/>
      <c r="C4152" s="270"/>
      <c r="D4152" s="272"/>
      <c r="F4152" s="273"/>
      <c r="G4152" s="275"/>
      <c r="H4152" s="275"/>
    </row>
    <row r="4153" spans="1:8">
      <c r="A4153" s="270"/>
      <c r="B4153" s="271"/>
      <c r="C4153" s="270"/>
      <c r="D4153" s="272"/>
      <c r="F4153" s="273"/>
      <c r="G4153" s="275"/>
      <c r="H4153" s="275"/>
    </row>
    <row r="4154" spans="1:8">
      <c r="A4154" s="270"/>
      <c r="B4154" s="271"/>
      <c r="C4154" s="270"/>
      <c r="D4154" s="272"/>
      <c r="F4154" s="273"/>
      <c r="G4154" s="275"/>
      <c r="H4154" s="275"/>
    </row>
    <row r="4155" spans="1:8">
      <c r="A4155" s="270"/>
      <c r="B4155" s="271"/>
      <c r="C4155" s="270"/>
      <c r="D4155" s="272"/>
      <c r="F4155" s="273"/>
      <c r="G4155" s="275"/>
      <c r="H4155" s="275"/>
    </row>
    <row r="4156" spans="1:8">
      <c r="A4156" s="270"/>
      <c r="B4156" s="271"/>
      <c r="C4156" s="270"/>
      <c r="D4156" s="272"/>
      <c r="F4156" s="273"/>
      <c r="G4156" s="275"/>
      <c r="H4156" s="275"/>
    </row>
    <row r="4157" spans="1:8">
      <c r="A4157" s="270"/>
      <c r="B4157" s="271"/>
      <c r="C4157" s="270"/>
      <c r="D4157" s="272"/>
      <c r="F4157" s="273"/>
      <c r="G4157" s="275"/>
      <c r="H4157" s="275"/>
    </row>
    <row r="4158" spans="1:8">
      <c r="A4158" s="270"/>
      <c r="B4158" s="271"/>
      <c r="C4158" s="270"/>
      <c r="D4158" s="272"/>
      <c r="F4158" s="273"/>
      <c r="G4158" s="275"/>
      <c r="H4158" s="275"/>
    </row>
    <row r="4159" spans="1:8">
      <c r="A4159" s="270"/>
      <c r="B4159" s="271"/>
      <c r="C4159" s="270"/>
      <c r="D4159" s="272"/>
      <c r="F4159" s="273"/>
      <c r="G4159" s="275"/>
      <c r="H4159" s="275"/>
    </row>
    <row r="4160" spans="1:8">
      <c r="A4160" s="270"/>
      <c r="B4160" s="271"/>
      <c r="C4160" s="270"/>
      <c r="D4160" s="272"/>
      <c r="F4160" s="273"/>
      <c r="G4160" s="275"/>
      <c r="H4160" s="275"/>
    </row>
    <row r="4161" spans="1:8">
      <c r="A4161" s="270"/>
      <c r="B4161" s="271"/>
      <c r="C4161" s="270"/>
      <c r="D4161" s="272"/>
      <c r="F4161" s="273"/>
      <c r="G4161" s="275"/>
      <c r="H4161" s="275"/>
    </row>
    <row r="4162" spans="1:8">
      <c r="A4162" s="270"/>
      <c r="B4162" s="271"/>
      <c r="C4162" s="270"/>
      <c r="D4162" s="272"/>
      <c r="F4162" s="273"/>
      <c r="G4162" s="275"/>
      <c r="H4162" s="275"/>
    </row>
    <row r="4163" spans="1:8">
      <c r="A4163" s="270"/>
      <c r="B4163" s="271"/>
      <c r="C4163" s="270"/>
      <c r="D4163" s="272"/>
      <c r="F4163" s="273"/>
      <c r="G4163" s="275"/>
      <c r="H4163" s="275"/>
    </row>
    <row r="4164" spans="1:8">
      <c r="A4164" s="270"/>
      <c r="B4164" s="271"/>
      <c r="C4164" s="270"/>
      <c r="D4164" s="272"/>
      <c r="F4164" s="273"/>
      <c r="G4164" s="275"/>
      <c r="H4164" s="275"/>
    </row>
    <row r="4165" spans="1:8">
      <c r="A4165" s="270"/>
      <c r="B4165" s="271"/>
      <c r="C4165" s="270"/>
      <c r="D4165" s="272"/>
      <c r="F4165" s="273"/>
      <c r="G4165" s="275"/>
      <c r="H4165" s="275"/>
    </row>
    <row r="4166" spans="1:8">
      <c r="A4166" s="270"/>
      <c r="B4166" s="271"/>
      <c r="C4166" s="270"/>
      <c r="D4166" s="272"/>
      <c r="F4166" s="273"/>
      <c r="G4166" s="275"/>
      <c r="H4166" s="275"/>
    </row>
    <row r="4167" spans="1:8">
      <c r="A4167" s="270"/>
      <c r="B4167" s="271"/>
      <c r="C4167" s="270"/>
      <c r="D4167" s="272"/>
      <c r="F4167" s="273"/>
      <c r="G4167" s="275"/>
      <c r="H4167" s="275"/>
    </row>
    <row r="4168" spans="1:8">
      <c r="A4168" s="270"/>
      <c r="B4168" s="271"/>
      <c r="C4168" s="270"/>
      <c r="D4168" s="272"/>
      <c r="F4168" s="273"/>
      <c r="G4168" s="275"/>
      <c r="H4168" s="275"/>
    </row>
    <row r="4169" spans="1:8">
      <c r="A4169" s="270"/>
      <c r="B4169" s="271"/>
      <c r="C4169" s="270"/>
      <c r="D4169" s="272"/>
      <c r="F4169" s="273"/>
      <c r="G4169" s="275"/>
      <c r="H4169" s="275"/>
    </row>
    <row r="4170" spans="1:8">
      <c r="A4170" s="270"/>
      <c r="B4170" s="271"/>
      <c r="C4170" s="270"/>
      <c r="D4170" s="272"/>
      <c r="F4170" s="273"/>
      <c r="G4170" s="275"/>
      <c r="H4170" s="275"/>
    </row>
    <row r="4171" spans="1:8">
      <c r="A4171" s="270"/>
      <c r="B4171" s="271"/>
      <c r="C4171" s="270"/>
      <c r="D4171" s="272"/>
      <c r="F4171" s="273"/>
      <c r="G4171" s="275"/>
      <c r="H4171" s="275"/>
    </row>
    <row r="4172" spans="1:8">
      <c r="A4172" s="270"/>
      <c r="B4172" s="271"/>
      <c r="C4172" s="270"/>
      <c r="D4172" s="272"/>
      <c r="F4172" s="273"/>
      <c r="G4172" s="275"/>
      <c r="H4172" s="275"/>
    </row>
    <row r="4173" spans="1:8">
      <c r="A4173" s="270"/>
      <c r="B4173" s="271"/>
      <c r="C4173" s="270"/>
      <c r="D4173" s="272"/>
      <c r="F4173" s="273"/>
      <c r="G4173" s="275"/>
      <c r="H4173" s="275"/>
    </row>
    <row r="4174" spans="1:8">
      <c r="A4174" s="270"/>
      <c r="B4174" s="271"/>
      <c r="C4174" s="270"/>
      <c r="D4174" s="272"/>
      <c r="F4174" s="273"/>
      <c r="G4174" s="275"/>
      <c r="H4174" s="275"/>
    </row>
    <row r="4175" spans="1:8">
      <c r="A4175" s="270"/>
      <c r="B4175" s="271"/>
      <c r="C4175" s="270"/>
      <c r="D4175" s="272"/>
      <c r="F4175" s="273"/>
      <c r="G4175" s="275"/>
      <c r="H4175" s="275"/>
    </row>
    <row r="4176" spans="1:8">
      <c r="A4176" s="270"/>
      <c r="B4176" s="271"/>
      <c r="C4176" s="270"/>
      <c r="D4176" s="272"/>
      <c r="F4176" s="273"/>
      <c r="G4176" s="275"/>
      <c r="H4176" s="275"/>
    </row>
    <row r="4177" spans="1:8">
      <c r="A4177" s="270"/>
      <c r="B4177" s="271"/>
      <c r="C4177" s="270"/>
      <c r="D4177" s="272"/>
      <c r="F4177" s="273"/>
      <c r="G4177" s="275"/>
      <c r="H4177" s="275"/>
    </row>
    <row r="4178" spans="1:8">
      <c r="A4178" s="270"/>
      <c r="B4178" s="271"/>
      <c r="C4178" s="270"/>
      <c r="D4178" s="272"/>
      <c r="F4178" s="273"/>
      <c r="G4178" s="275"/>
      <c r="H4178" s="275"/>
    </row>
    <row r="4179" spans="1:8">
      <c r="A4179" s="270"/>
      <c r="B4179" s="271"/>
      <c r="C4179" s="270"/>
      <c r="D4179" s="272"/>
      <c r="F4179" s="273"/>
      <c r="G4179" s="275"/>
      <c r="H4179" s="275"/>
    </row>
    <row r="4180" spans="1:8">
      <c r="A4180" s="270"/>
      <c r="B4180" s="271"/>
      <c r="C4180" s="270"/>
      <c r="D4180" s="272"/>
      <c r="F4180" s="273"/>
      <c r="G4180" s="275"/>
      <c r="H4180" s="275"/>
    </row>
    <row r="4181" spans="1:8">
      <c r="A4181" s="270"/>
      <c r="B4181" s="271"/>
      <c r="C4181" s="270"/>
      <c r="D4181" s="272"/>
      <c r="F4181" s="273"/>
      <c r="G4181" s="275"/>
      <c r="H4181" s="275"/>
    </row>
    <row r="4182" spans="1:8">
      <c r="A4182" s="270"/>
      <c r="B4182" s="271"/>
      <c r="C4182" s="270"/>
      <c r="D4182" s="272"/>
      <c r="F4182" s="273"/>
      <c r="G4182" s="275"/>
      <c r="H4182" s="275"/>
    </row>
    <row r="4183" spans="1:8">
      <c r="A4183" s="270"/>
      <c r="B4183" s="271"/>
      <c r="C4183" s="270"/>
      <c r="D4183" s="272"/>
      <c r="F4183" s="273"/>
      <c r="G4183" s="275"/>
      <c r="H4183" s="275"/>
    </row>
    <row r="4184" spans="1:8">
      <c r="A4184" s="270"/>
      <c r="B4184" s="271"/>
      <c r="C4184" s="270"/>
      <c r="D4184" s="272"/>
      <c r="F4184" s="273"/>
      <c r="G4184" s="275"/>
      <c r="H4184" s="275"/>
    </row>
    <row r="4185" spans="1:8">
      <c r="A4185" s="270"/>
      <c r="B4185" s="271"/>
      <c r="C4185" s="270"/>
      <c r="D4185" s="272"/>
      <c r="F4185" s="273"/>
      <c r="G4185" s="275"/>
      <c r="H4185" s="275"/>
    </row>
    <row r="4186" spans="1:8">
      <c r="A4186" s="270"/>
      <c r="B4186" s="271"/>
      <c r="C4186" s="270"/>
      <c r="D4186" s="272"/>
      <c r="F4186" s="273"/>
      <c r="G4186" s="275"/>
      <c r="H4186" s="275"/>
    </row>
    <row r="4187" spans="1:8">
      <c r="A4187" s="270"/>
      <c r="B4187" s="271"/>
      <c r="C4187" s="270"/>
      <c r="D4187" s="272"/>
      <c r="F4187" s="273"/>
      <c r="G4187" s="275"/>
      <c r="H4187" s="275"/>
    </row>
    <row r="4188" spans="1:8">
      <c r="A4188" s="270"/>
      <c r="B4188" s="271"/>
      <c r="C4188" s="270"/>
      <c r="D4188" s="272"/>
      <c r="F4188" s="273"/>
      <c r="G4188" s="275"/>
      <c r="H4188" s="275"/>
    </row>
    <row r="4189" spans="1:8">
      <c r="A4189" s="270"/>
      <c r="B4189" s="271"/>
      <c r="C4189" s="270"/>
      <c r="D4189" s="272"/>
      <c r="F4189" s="273"/>
      <c r="G4189" s="275"/>
      <c r="H4189" s="275"/>
    </row>
    <row r="4190" spans="1:8">
      <c r="A4190" s="270"/>
      <c r="B4190" s="271"/>
      <c r="C4190" s="270"/>
      <c r="D4190" s="272"/>
      <c r="F4190" s="273"/>
      <c r="G4190" s="275"/>
      <c r="H4190" s="275"/>
    </row>
    <row r="4191" spans="1:8">
      <c r="A4191" s="270"/>
      <c r="B4191" s="271"/>
      <c r="C4191" s="270"/>
      <c r="D4191" s="272"/>
      <c r="F4191" s="273"/>
      <c r="G4191" s="275"/>
      <c r="H4191" s="275"/>
    </row>
    <row r="4192" spans="1:8">
      <c r="A4192" s="270"/>
      <c r="B4192" s="271"/>
      <c r="C4192" s="270"/>
      <c r="D4192" s="272"/>
      <c r="F4192" s="273"/>
      <c r="G4192" s="275"/>
      <c r="H4192" s="275"/>
    </row>
    <row r="4193" spans="1:8">
      <c r="A4193" s="270"/>
      <c r="B4193" s="271"/>
      <c r="C4193" s="270"/>
      <c r="D4193" s="272"/>
      <c r="F4193" s="273"/>
      <c r="G4193" s="275"/>
      <c r="H4193" s="275"/>
    </row>
    <row r="4194" spans="1:8">
      <c r="A4194" s="270"/>
      <c r="B4194" s="271"/>
      <c r="C4194" s="270"/>
      <c r="D4194" s="272"/>
      <c r="F4194" s="273"/>
      <c r="G4194" s="275"/>
      <c r="H4194" s="275"/>
    </row>
    <row r="4195" spans="1:8">
      <c r="A4195" s="270"/>
      <c r="B4195" s="271"/>
      <c r="C4195" s="270"/>
      <c r="D4195" s="272"/>
      <c r="F4195" s="273"/>
      <c r="G4195" s="275"/>
      <c r="H4195" s="275"/>
    </row>
    <row r="4196" spans="1:8">
      <c r="A4196" s="270"/>
      <c r="B4196" s="271"/>
      <c r="C4196" s="270"/>
      <c r="D4196" s="272"/>
      <c r="F4196" s="273"/>
      <c r="G4196" s="275"/>
      <c r="H4196" s="275"/>
    </row>
    <row r="4197" spans="1:8">
      <c r="A4197" s="270"/>
      <c r="B4197" s="271"/>
      <c r="C4197" s="270"/>
      <c r="D4197" s="272"/>
      <c r="F4197" s="273"/>
      <c r="G4197" s="275"/>
      <c r="H4197" s="275"/>
    </row>
    <row r="4198" spans="1:8">
      <c r="A4198" s="270"/>
      <c r="B4198" s="271"/>
      <c r="C4198" s="270"/>
      <c r="D4198" s="272"/>
      <c r="F4198" s="273"/>
      <c r="G4198" s="275"/>
      <c r="H4198" s="275"/>
    </row>
    <row r="4199" spans="1:8">
      <c r="A4199" s="270"/>
      <c r="B4199" s="271"/>
      <c r="C4199" s="270"/>
      <c r="D4199" s="272"/>
      <c r="F4199" s="273"/>
      <c r="G4199" s="275"/>
      <c r="H4199" s="275"/>
    </row>
    <row r="4200" spans="1:8">
      <c r="A4200" s="270"/>
      <c r="B4200" s="271"/>
      <c r="C4200" s="270"/>
      <c r="D4200" s="272"/>
      <c r="F4200" s="273"/>
      <c r="G4200" s="275"/>
      <c r="H4200" s="275"/>
    </row>
    <row r="4201" spans="1:8">
      <c r="A4201" s="270"/>
      <c r="B4201" s="271"/>
      <c r="C4201" s="270"/>
      <c r="D4201" s="272"/>
      <c r="F4201" s="273"/>
      <c r="G4201" s="275"/>
      <c r="H4201" s="275"/>
    </row>
    <row r="4202" spans="1:8">
      <c r="A4202" s="270"/>
      <c r="B4202" s="271"/>
      <c r="C4202" s="270"/>
      <c r="D4202" s="272"/>
      <c r="F4202" s="273"/>
      <c r="G4202" s="275"/>
      <c r="H4202" s="275"/>
    </row>
    <row r="4203" spans="1:8">
      <c r="A4203" s="270"/>
      <c r="B4203" s="271"/>
      <c r="C4203" s="270"/>
      <c r="D4203" s="272"/>
      <c r="F4203" s="273"/>
      <c r="G4203" s="275"/>
      <c r="H4203" s="275"/>
    </row>
    <row r="4204" spans="1:8">
      <c r="A4204" s="270"/>
      <c r="B4204" s="271"/>
      <c r="C4204" s="270"/>
      <c r="D4204" s="272"/>
      <c r="F4204" s="273"/>
      <c r="G4204" s="275"/>
      <c r="H4204" s="275"/>
    </row>
    <row r="4205" spans="1:8">
      <c r="A4205" s="270"/>
      <c r="B4205" s="271"/>
      <c r="C4205" s="270"/>
      <c r="D4205" s="272"/>
      <c r="F4205" s="273"/>
      <c r="G4205" s="275"/>
      <c r="H4205" s="275"/>
    </row>
    <row r="4206" spans="1:8">
      <c r="A4206" s="270"/>
      <c r="B4206" s="271"/>
      <c r="C4206" s="270"/>
      <c r="D4206" s="272"/>
      <c r="F4206" s="273"/>
      <c r="G4206" s="275"/>
      <c r="H4206" s="275"/>
    </row>
    <row r="4207" spans="1:8">
      <c r="A4207" s="270"/>
      <c r="B4207" s="271"/>
      <c r="C4207" s="270"/>
      <c r="D4207" s="272"/>
      <c r="F4207" s="273"/>
      <c r="G4207" s="275"/>
      <c r="H4207" s="275"/>
    </row>
    <row r="4208" spans="1:8">
      <c r="A4208" s="270"/>
      <c r="B4208" s="271"/>
      <c r="C4208" s="270"/>
      <c r="D4208" s="272"/>
      <c r="F4208" s="273"/>
      <c r="G4208" s="275"/>
      <c r="H4208" s="275"/>
    </row>
    <row r="4209" spans="1:8">
      <c r="A4209" s="270"/>
      <c r="B4209" s="271"/>
      <c r="C4209" s="270"/>
      <c r="D4209" s="272"/>
      <c r="F4209" s="273"/>
      <c r="G4209" s="275"/>
      <c r="H4209" s="275"/>
    </row>
    <row r="4210" spans="1:8">
      <c r="A4210" s="270"/>
      <c r="B4210" s="271"/>
      <c r="C4210" s="270"/>
      <c r="D4210" s="272"/>
      <c r="F4210" s="273"/>
      <c r="G4210" s="275"/>
      <c r="H4210" s="275"/>
    </row>
    <row r="4211" spans="1:8">
      <c r="A4211" s="270"/>
      <c r="B4211" s="271"/>
      <c r="C4211" s="270"/>
      <c r="D4211" s="272"/>
      <c r="F4211" s="273"/>
      <c r="G4211" s="275"/>
      <c r="H4211" s="275"/>
    </row>
    <row r="4212" spans="1:8">
      <c r="A4212" s="270"/>
      <c r="B4212" s="271"/>
      <c r="C4212" s="270"/>
      <c r="D4212" s="272"/>
      <c r="F4212" s="273"/>
      <c r="G4212" s="275"/>
      <c r="H4212" s="275"/>
    </row>
    <row r="4213" spans="1:8">
      <c r="A4213" s="270"/>
      <c r="B4213" s="271"/>
      <c r="C4213" s="270"/>
      <c r="D4213" s="272"/>
      <c r="F4213" s="273"/>
      <c r="G4213" s="275"/>
      <c r="H4213" s="275"/>
    </row>
    <row r="4214" spans="1:8">
      <c r="A4214" s="270"/>
      <c r="B4214" s="271"/>
      <c r="C4214" s="270"/>
      <c r="D4214" s="272"/>
      <c r="F4214" s="273"/>
      <c r="G4214" s="275"/>
      <c r="H4214" s="275"/>
    </row>
    <row r="4215" spans="1:8">
      <c r="A4215" s="270"/>
      <c r="B4215" s="271"/>
      <c r="C4215" s="270"/>
      <c r="D4215" s="272"/>
      <c r="F4215" s="273"/>
      <c r="G4215" s="275"/>
      <c r="H4215" s="275"/>
    </row>
    <row r="4216" spans="1:8">
      <c r="A4216" s="270"/>
      <c r="B4216" s="271"/>
      <c r="C4216" s="270"/>
      <c r="D4216" s="272"/>
      <c r="F4216" s="273"/>
      <c r="G4216" s="275"/>
      <c r="H4216" s="275"/>
    </row>
    <row r="4217" spans="1:8">
      <c r="A4217" s="270"/>
      <c r="B4217" s="271"/>
      <c r="C4217" s="270"/>
      <c r="D4217" s="272"/>
      <c r="F4217" s="273"/>
      <c r="G4217" s="275"/>
      <c r="H4217" s="275"/>
    </row>
    <row r="4218" spans="1:8">
      <c r="A4218" s="270"/>
      <c r="B4218" s="271"/>
      <c r="C4218" s="270"/>
      <c r="D4218" s="272"/>
      <c r="F4218" s="273"/>
      <c r="G4218" s="275"/>
      <c r="H4218" s="275"/>
    </row>
    <row r="4219" spans="1:8">
      <c r="A4219" s="270"/>
      <c r="B4219" s="271"/>
      <c r="C4219" s="270"/>
      <c r="D4219" s="272"/>
      <c r="F4219" s="273"/>
      <c r="G4219" s="275"/>
      <c r="H4219" s="275"/>
    </row>
    <row r="4220" spans="1:8">
      <c r="A4220" s="270"/>
      <c r="B4220" s="271"/>
      <c r="C4220" s="270"/>
      <c r="D4220" s="272"/>
      <c r="F4220" s="273"/>
      <c r="G4220" s="275"/>
      <c r="H4220" s="275"/>
    </row>
    <row r="4221" spans="1:8">
      <c r="A4221" s="270"/>
      <c r="B4221" s="271"/>
      <c r="C4221" s="270"/>
      <c r="D4221" s="272"/>
      <c r="F4221" s="273"/>
      <c r="G4221" s="275"/>
      <c r="H4221" s="275"/>
    </row>
    <row r="4222" spans="1:8">
      <c r="A4222" s="270"/>
      <c r="B4222" s="271"/>
      <c r="C4222" s="270"/>
      <c r="D4222" s="272"/>
      <c r="F4222" s="273"/>
      <c r="G4222" s="275"/>
      <c r="H4222" s="275"/>
    </row>
    <row r="4223" spans="1:8">
      <c r="A4223" s="270"/>
      <c r="B4223" s="271"/>
      <c r="C4223" s="270"/>
      <c r="D4223" s="272"/>
      <c r="F4223" s="273"/>
      <c r="G4223" s="275"/>
      <c r="H4223" s="275"/>
    </row>
    <row r="4224" spans="1:8">
      <c r="A4224" s="270"/>
      <c r="B4224" s="271"/>
      <c r="C4224" s="270"/>
      <c r="D4224" s="272"/>
      <c r="F4224" s="273"/>
      <c r="G4224" s="275"/>
      <c r="H4224" s="275"/>
    </row>
    <row r="4225" spans="1:8">
      <c r="A4225" s="270"/>
      <c r="B4225" s="271"/>
      <c r="C4225" s="270"/>
      <c r="D4225" s="272"/>
      <c r="F4225" s="273"/>
      <c r="G4225" s="275"/>
      <c r="H4225" s="275"/>
    </row>
    <row r="4226" spans="1:8">
      <c r="A4226" s="270"/>
      <c r="B4226" s="271"/>
      <c r="C4226" s="270"/>
      <c r="D4226" s="272"/>
      <c r="F4226" s="273"/>
      <c r="G4226" s="275"/>
      <c r="H4226" s="275"/>
    </row>
    <row r="4227" spans="1:8">
      <c r="A4227" s="270"/>
      <c r="B4227" s="271"/>
      <c r="C4227" s="270"/>
      <c r="D4227" s="272"/>
      <c r="F4227" s="273"/>
      <c r="G4227" s="275"/>
      <c r="H4227" s="275"/>
    </row>
    <row r="4228" spans="1:8">
      <c r="A4228" s="270"/>
      <c r="B4228" s="271"/>
      <c r="C4228" s="270"/>
      <c r="D4228" s="272"/>
      <c r="F4228" s="273"/>
      <c r="G4228" s="275"/>
      <c r="H4228" s="275"/>
    </row>
    <row r="4229" spans="1:8">
      <c r="A4229" s="270"/>
      <c r="B4229" s="271"/>
      <c r="C4229" s="270"/>
      <c r="D4229" s="272"/>
      <c r="F4229" s="273"/>
      <c r="G4229" s="275"/>
      <c r="H4229" s="275"/>
    </row>
    <row r="4230" spans="1:8">
      <c r="A4230" s="270"/>
      <c r="B4230" s="271"/>
      <c r="C4230" s="270"/>
      <c r="D4230" s="272"/>
      <c r="F4230" s="273"/>
      <c r="G4230" s="275"/>
      <c r="H4230" s="275"/>
    </row>
    <row r="4231" spans="1:8">
      <c r="A4231" s="270"/>
      <c r="B4231" s="271"/>
      <c r="C4231" s="270"/>
      <c r="D4231" s="272"/>
      <c r="F4231" s="273"/>
      <c r="G4231" s="275"/>
      <c r="H4231" s="275"/>
    </row>
    <row r="4232" spans="1:8">
      <c r="A4232" s="270"/>
      <c r="B4232" s="271"/>
      <c r="C4232" s="270"/>
      <c r="D4232" s="272"/>
      <c r="F4232" s="273"/>
      <c r="G4232" s="275"/>
      <c r="H4232" s="275"/>
    </row>
    <row r="4233" spans="1:8">
      <c r="A4233" s="270"/>
      <c r="B4233" s="271"/>
      <c r="C4233" s="270"/>
      <c r="D4233" s="272"/>
      <c r="F4233" s="273"/>
      <c r="G4233" s="275"/>
      <c r="H4233" s="275"/>
    </row>
    <row r="4234" spans="1:8">
      <c r="A4234" s="270"/>
      <c r="B4234" s="271"/>
      <c r="C4234" s="270"/>
      <c r="D4234" s="272"/>
      <c r="F4234" s="273"/>
      <c r="G4234" s="275"/>
      <c r="H4234" s="275"/>
    </row>
    <row r="4235" spans="1:8">
      <c r="A4235" s="270"/>
      <c r="B4235" s="271"/>
      <c r="C4235" s="270"/>
      <c r="D4235" s="272"/>
      <c r="F4235" s="273"/>
      <c r="G4235" s="275"/>
      <c r="H4235" s="275"/>
    </row>
    <row r="4236" spans="1:8">
      <c r="A4236" s="270"/>
      <c r="B4236" s="271"/>
      <c r="C4236" s="270"/>
      <c r="D4236" s="272"/>
      <c r="F4236" s="273"/>
      <c r="G4236" s="275"/>
      <c r="H4236" s="275"/>
    </row>
    <row r="4237" spans="1:8">
      <c r="A4237" s="270"/>
      <c r="B4237" s="271"/>
      <c r="C4237" s="270"/>
      <c r="D4237" s="272"/>
      <c r="F4237" s="273"/>
      <c r="G4237" s="275"/>
      <c r="H4237" s="275"/>
    </row>
    <row r="4238" spans="1:8">
      <c r="A4238" s="270"/>
      <c r="B4238" s="271"/>
      <c r="C4238" s="270"/>
      <c r="D4238" s="272"/>
      <c r="F4238" s="273"/>
      <c r="G4238" s="275"/>
      <c r="H4238" s="275"/>
    </row>
    <row r="4239" spans="1:8">
      <c r="A4239" s="270"/>
      <c r="B4239" s="271"/>
      <c r="C4239" s="270"/>
      <c r="D4239" s="272"/>
      <c r="F4239" s="273"/>
      <c r="G4239" s="275"/>
      <c r="H4239" s="275"/>
    </row>
    <row r="4240" spans="1:8">
      <c r="A4240" s="270"/>
      <c r="B4240" s="271"/>
      <c r="C4240" s="270"/>
      <c r="D4240" s="272"/>
      <c r="F4240" s="273"/>
      <c r="G4240" s="275"/>
      <c r="H4240" s="275"/>
    </row>
    <row r="4241" spans="1:8">
      <c r="A4241" s="270"/>
      <c r="B4241" s="271"/>
      <c r="C4241" s="270"/>
      <c r="D4241" s="272"/>
      <c r="F4241" s="273"/>
      <c r="G4241" s="275"/>
      <c r="H4241" s="275"/>
    </row>
    <row r="4242" spans="1:8">
      <c r="A4242" s="270"/>
      <c r="B4242" s="271"/>
      <c r="C4242" s="270"/>
      <c r="D4242" s="272"/>
      <c r="F4242" s="273"/>
      <c r="G4242" s="275"/>
      <c r="H4242" s="275"/>
    </row>
    <row r="4243" spans="1:8">
      <c r="A4243" s="270"/>
      <c r="B4243" s="271"/>
      <c r="C4243" s="270"/>
      <c r="D4243" s="272"/>
      <c r="F4243" s="273"/>
      <c r="G4243" s="275"/>
      <c r="H4243" s="275"/>
    </row>
    <row r="4244" spans="1:8">
      <c r="A4244" s="270"/>
      <c r="B4244" s="271"/>
      <c r="C4244" s="270"/>
      <c r="D4244" s="272"/>
      <c r="F4244" s="273"/>
      <c r="G4244" s="275"/>
      <c r="H4244" s="275"/>
    </row>
    <row r="4245" spans="1:8">
      <c r="A4245" s="270"/>
      <c r="B4245" s="271"/>
      <c r="C4245" s="270"/>
      <c r="D4245" s="272"/>
      <c r="F4245" s="273"/>
      <c r="G4245" s="275"/>
      <c r="H4245" s="275"/>
    </row>
    <row r="4246" spans="1:8">
      <c r="A4246" s="270"/>
      <c r="B4246" s="271"/>
      <c r="C4246" s="270"/>
      <c r="D4246" s="272"/>
      <c r="F4246" s="273"/>
      <c r="G4246" s="275"/>
      <c r="H4246" s="275"/>
    </row>
    <row r="4247" spans="1:8">
      <c r="A4247" s="270"/>
      <c r="B4247" s="271"/>
      <c r="C4247" s="270"/>
      <c r="D4247" s="272"/>
      <c r="F4247" s="273"/>
      <c r="G4247" s="275"/>
      <c r="H4247" s="275"/>
    </row>
    <row r="4248" spans="1:8">
      <c r="A4248" s="270"/>
      <c r="B4248" s="271"/>
      <c r="C4248" s="270"/>
      <c r="D4248" s="272"/>
      <c r="F4248" s="273"/>
      <c r="G4248" s="275"/>
      <c r="H4248" s="275"/>
    </row>
    <row r="4249" spans="1:8">
      <c r="A4249" s="270"/>
      <c r="B4249" s="271"/>
      <c r="C4249" s="270"/>
      <c r="D4249" s="272"/>
      <c r="F4249" s="273"/>
      <c r="G4249" s="275"/>
      <c r="H4249" s="275"/>
    </row>
    <row r="4250" spans="1:8">
      <c r="A4250" s="270"/>
      <c r="B4250" s="271"/>
      <c r="C4250" s="270"/>
      <c r="D4250" s="272"/>
      <c r="F4250" s="273"/>
      <c r="G4250" s="275"/>
      <c r="H4250" s="275"/>
    </row>
    <row r="4251" spans="1:8">
      <c r="A4251" s="270"/>
      <c r="B4251" s="271"/>
      <c r="C4251" s="270"/>
      <c r="D4251" s="272"/>
      <c r="F4251" s="273"/>
      <c r="G4251" s="275"/>
      <c r="H4251" s="275"/>
    </row>
    <row r="4252" spans="1:8">
      <c r="A4252" s="270"/>
      <c r="B4252" s="271"/>
      <c r="C4252" s="270"/>
      <c r="D4252" s="272"/>
      <c r="F4252" s="273"/>
      <c r="G4252" s="275"/>
      <c r="H4252" s="275"/>
    </row>
    <row r="4253" spans="1:8">
      <c r="A4253" s="270"/>
      <c r="B4253" s="271"/>
      <c r="C4253" s="270"/>
      <c r="D4253" s="272"/>
      <c r="F4253" s="273"/>
      <c r="G4253" s="275"/>
      <c r="H4253" s="275"/>
    </row>
    <row r="4254" spans="1:8">
      <c r="A4254" s="270"/>
      <c r="B4254" s="271"/>
      <c r="C4254" s="270"/>
      <c r="D4254" s="272"/>
      <c r="F4254" s="273"/>
      <c r="G4254" s="275"/>
      <c r="H4254" s="275"/>
    </row>
    <row r="4255" spans="1:8">
      <c r="A4255" s="270"/>
      <c r="B4255" s="271"/>
      <c r="C4255" s="270"/>
      <c r="D4255" s="272"/>
      <c r="F4255" s="273"/>
      <c r="G4255" s="275"/>
      <c r="H4255" s="275"/>
    </row>
    <row r="4256" spans="1:8">
      <c r="A4256" s="270"/>
      <c r="B4256" s="271"/>
      <c r="C4256" s="270"/>
      <c r="D4256" s="272"/>
      <c r="F4256" s="273"/>
      <c r="G4256" s="275"/>
      <c r="H4256" s="275"/>
    </row>
    <row r="4257" spans="1:8">
      <c r="A4257" s="270"/>
      <c r="B4257" s="271"/>
      <c r="C4257" s="270"/>
      <c r="D4257" s="272"/>
      <c r="F4257" s="273"/>
      <c r="G4257" s="275"/>
      <c r="H4257" s="275"/>
    </row>
    <row r="4258" spans="1:8">
      <c r="A4258" s="270"/>
      <c r="B4258" s="271"/>
      <c r="C4258" s="270"/>
      <c r="D4258" s="272"/>
      <c r="F4258" s="273"/>
      <c r="G4258" s="275"/>
      <c r="H4258" s="275"/>
    </row>
    <row r="4259" spans="1:8">
      <c r="A4259" s="270"/>
      <c r="B4259" s="271"/>
      <c r="C4259" s="270"/>
      <c r="D4259" s="272"/>
      <c r="F4259" s="273"/>
      <c r="G4259" s="275"/>
      <c r="H4259" s="275"/>
    </row>
    <row r="4260" spans="1:8">
      <c r="A4260" s="270"/>
      <c r="B4260" s="271"/>
      <c r="C4260" s="270"/>
      <c r="D4260" s="272"/>
      <c r="F4260" s="273"/>
      <c r="G4260" s="275"/>
      <c r="H4260" s="275"/>
    </row>
    <row r="4261" spans="1:8">
      <c r="A4261" s="270"/>
      <c r="B4261" s="271"/>
      <c r="C4261" s="270"/>
      <c r="D4261" s="272"/>
      <c r="F4261" s="273"/>
      <c r="G4261" s="275"/>
      <c r="H4261" s="275"/>
    </row>
    <row r="4262" spans="1:8">
      <c r="A4262" s="270"/>
      <c r="B4262" s="271"/>
      <c r="C4262" s="270"/>
      <c r="D4262" s="272"/>
      <c r="F4262" s="273"/>
      <c r="G4262" s="275"/>
      <c r="H4262" s="275"/>
    </row>
    <row r="4263" spans="1:8">
      <c r="A4263" s="270"/>
      <c r="B4263" s="271"/>
      <c r="C4263" s="270"/>
      <c r="D4263" s="272"/>
      <c r="F4263" s="273"/>
      <c r="G4263" s="275"/>
      <c r="H4263" s="275"/>
    </row>
    <row r="4264" spans="1:8">
      <c r="A4264" s="270"/>
      <c r="B4264" s="271"/>
      <c r="C4264" s="270"/>
      <c r="D4264" s="272"/>
      <c r="F4264" s="273"/>
      <c r="G4264" s="275"/>
      <c r="H4264" s="275"/>
    </row>
    <row r="4265" spans="1:8">
      <c r="A4265" s="270"/>
      <c r="B4265" s="271"/>
      <c r="C4265" s="270"/>
      <c r="D4265" s="272"/>
      <c r="F4265" s="273"/>
      <c r="G4265" s="275"/>
      <c r="H4265" s="275"/>
    </row>
    <row r="4266" spans="1:8">
      <c r="A4266" s="270"/>
      <c r="B4266" s="271"/>
      <c r="C4266" s="270"/>
      <c r="D4266" s="272"/>
      <c r="F4266" s="273"/>
      <c r="G4266" s="275"/>
      <c r="H4266" s="275"/>
    </row>
    <row r="4267" spans="1:8">
      <c r="A4267" s="270"/>
      <c r="B4267" s="271"/>
      <c r="C4267" s="270"/>
      <c r="D4267" s="272"/>
      <c r="F4267" s="273"/>
      <c r="G4267" s="275"/>
      <c r="H4267" s="275"/>
    </row>
    <row r="4268" spans="1:8">
      <c r="A4268" s="270"/>
      <c r="B4268" s="271"/>
      <c r="C4268" s="270"/>
      <c r="D4268" s="272"/>
      <c r="F4268" s="273"/>
      <c r="G4268" s="275"/>
      <c r="H4268" s="275"/>
    </row>
    <row r="4269" spans="1:8">
      <c r="A4269" s="270"/>
      <c r="B4269" s="271"/>
      <c r="C4269" s="270"/>
      <c r="D4269" s="272"/>
      <c r="F4269" s="273"/>
      <c r="G4269" s="275"/>
      <c r="H4269" s="275"/>
    </row>
    <row r="4270" spans="1:8">
      <c r="A4270" s="270"/>
      <c r="B4270" s="271"/>
      <c r="C4270" s="270"/>
      <c r="D4270" s="272"/>
      <c r="F4270" s="273"/>
      <c r="G4270" s="275"/>
      <c r="H4270" s="275"/>
    </row>
    <row r="4271" spans="1:8">
      <c r="A4271" s="270"/>
      <c r="B4271" s="271"/>
      <c r="C4271" s="270"/>
      <c r="D4271" s="272"/>
      <c r="F4271" s="273"/>
      <c r="G4271" s="275"/>
      <c r="H4271" s="275"/>
    </row>
    <row r="4272" spans="1:8">
      <c r="A4272" s="270"/>
      <c r="B4272" s="271"/>
      <c r="C4272" s="270"/>
      <c r="D4272" s="272"/>
      <c r="F4272" s="273"/>
      <c r="G4272" s="275"/>
      <c r="H4272" s="275"/>
    </row>
    <row r="4273" spans="1:8">
      <c r="A4273" s="270"/>
      <c r="B4273" s="271"/>
      <c r="C4273" s="270"/>
      <c r="D4273" s="272"/>
      <c r="F4273" s="273"/>
      <c r="G4273" s="275"/>
      <c r="H4273" s="275"/>
    </row>
    <row r="4274" spans="1:8">
      <c r="A4274" s="270"/>
      <c r="B4274" s="271"/>
      <c r="C4274" s="270"/>
      <c r="D4274" s="272"/>
      <c r="F4274" s="273"/>
      <c r="G4274" s="275"/>
      <c r="H4274" s="275"/>
    </row>
    <row r="4275" spans="1:8">
      <c r="A4275" s="270"/>
      <c r="B4275" s="271"/>
      <c r="C4275" s="270"/>
      <c r="D4275" s="272"/>
      <c r="F4275" s="273"/>
      <c r="G4275" s="275"/>
      <c r="H4275" s="275"/>
    </row>
    <row r="4276" spans="1:8">
      <c r="A4276" s="270"/>
      <c r="B4276" s="271"/>
      <c r="C4276" s="270"/>
      <c r="D4276" s="272"/>
      <c r="F4276" s="273"/>
      <c r="G4276" s="275"/>
      <c r="H4276" s="275"/>
    </row>
    <row r="4277" spans="1:8">
      <c r="A4277" s="270"/>
      <c r="B4277" s="271"/>
      <c r="C4277" s="270"/>
      <c r="D4277" s="272"/>
      <c r="F4277" s="273"/>
      <c r="G4277" s="275"/>
      <c r="H4277" s="275"/>
    </row>
    <row r="4278" spans="1:8">
      <c r="A4278" s="270"/>
      <c r="B4278" s="271"/>
      <c r="C4278" s="270"/>
      <c r="D4278" s="272"/>
      <c r="F4278" s="273"/>
      <c r="G4278" s="275"/>
      <c r="H4278" s="275"/>
    </row>
    <row r="4279" spans="1:8">
      <c r="A4279" s="270"/>
      <c r="B4279" s="271"/>
      <c r="C4279" s="270"/>
      <c r="D4279" s="272"/>
      <c r="F4279" s="273"/>
      <c r="G4279" s="275"/>
      <c r="H4279" s="275"/>
    </row>
    <row r="4280" spans="1:8">
      <c r="A4280" s="270"/>
      <c r="B4280" s="271"/>
      <c r="C4280" s="270"/>
      <c r="D4280" s="272"/>
      <c r="F4280" s="273"/>
      <c r="G4280" s="275"/>
      <c r="H4280" s="275"/>
    </row>
    <row r="4281" spans="1:8">
      <c r="A4281" s="270"/>
      <c r="B4281" s="271"/>
      <c r="C4281" s="270"/>
      <c r="D4281" s="272"/>
      <c r="F4281" s="273"/>
      <c r="G4281" s="275"/>
      <c r="H4281" s="275"/>
    </row>
    <row r="4282" spans="1:8">
      <c r="A4282" s="270"/>
      <c r="B4282" s="271"/>
      <c r="C4282" s="270"/>
      <c r="D4282" s="272"/>
      <c r="F4282" s="273"/>
      <c r="G4282" s="275"/>
      <c r="H4282" s="275"/>
    </row>
    <row r="4283" spans="1:8">
      <c r="A4283" s="270"/>
      <c r="B4283" s="271"/>
      <c r="C4283" s="270"/>
      <c r="D4283" s="272"/>
      <c r="F4283" s="273"/>
      <c r="G4283" s="275"/>
      <c r="H4283" s="275"/>
    </row>
    <row r="4284" spans="1:8">
      <c r="A4284" s="270"/>
      <c r="B4284" s="271"/>
      <c r="C4284" s="270"/>
      <c r="D4284" s="272"/>
      <c r="F4284" s="273"/>
      <c r="G4284" s="275"/>
      <c r="H4284" s="275"/>
    </row>
    <row r="4285" spans="1:8">
      <c r="A4285" s="270"/>
      <c r="B4285" s="271"/>
      <c r="C4285" s="270"/>
      <c r="D4285" s="272"/>
      <c r="F4285" s="273"/>
      <c r="G4285" s="275"/>
      <c r="H4285" s="275"/>
    </row>
    <row r="4286" spans="1:8">
      <c r="A4286" s="270"/>
      <c r="B4286" s="271"/>
      <c r="C4286" s="270"/>
      <c r="D4286" s="272"/>
      <c r="F4286" s="273"/>
      <c r="G4286" s="275"/>
      <c r="H4286" s="275"/>
    </row>
    <row r="4287" spans="1:8">
      <c r="A4287" s="270"/>
      <c r="B4287" s="271"/>
      <c r="C4287" s="270"/>
      <c r="D4287" s="272"/>
      <c r="F4287" s="273"/>
      <c r="G4287" s="275"/>
      <c r="H4287" s="275"/>
    </row>
    <row r="4288" spans="1:8">
      <c r="A4288" s="270"/>
      <c r="B4288" s="271"/>
      <c r="C4288" s="270"/>
      <c r="D4288" s="272"/>
      <c r="F4288" s="273"/>
      <c r="G4288" s="275"/>
      <c r="H4288" s="275"/>
    </row>
    <row r="4289" spans="1:8">
      <c r="A4289" s="270"/>
      <c r="B4289" s="271"/>
      <c r="C4289" s="270"/>
      <c r="D4289" s="272"/>
      <c r="F4289" s="273"/>
      <c r="G4289" s="275"/>
      <c r="H4289" s="275"/>
    </row>
    <row r="4290" spans="1:8">
      <c r="A4290" s="270"/>
      <c r="B4290" s="271"/>
      <c r="C4290" s="270"/>
      <c r="D4290" s="272"/>
      <c r="F4290" s="273"/>
      <c r="G4290" s="275"/>
      <c r="H4290" s="275"/>
    </row>
    <row r="4291" spans="1:8">
      <c r="A4291" s="270"/>
      <c r="B4291" s="271"/>
      <c r="C4291" s="270"/>
      <c r="D4291" s="272"/>
      <c r="F4291" s="273"/>
      <c r="G4291" s="275"/>
      <c r="H4291" s="275"/>
    </row>
    <row r="4292" spans="1:8">
      <c r="A4292" s="270"/>
      <c r="B4292" s="271"/>
      <c r="C4292" s="270"/>
      <c r="D4292" s="272"/>
      <c r="F4292" s="273"/>
      <c r="G4292" s="275"/>
      <c r="H4292" s="275"/>
    </row>
    <row r="4293" spans="1:8">
      <c r="A4293" s="270"/>
      <c r="B4293" s="271"/>
      <c r="C4293" s="270"/>
      <c r="D4293" s="272"/>
      <c r="F4293" s="273"/>
      <c r="G4293" s="275"/>
      <c r="H4293" s="275"/>
    </row>
    <row r="4294" spans="1:8">
      <c r="A4294" s="270"/>
      <c r="B4294" s="271"/>
      <c r="C4294" s="270"/>
      <c r="D4294" s="272"/>
      <c r="F4294" s="273"/>
      <c r="G4294" s="275"/>
      <c r="H4294" s="275"/>
    </row>
    <row r="4295" spans="1:8">
      <c r="A4295" s="270"/>
      <c r="B4295" s="271"/>
      <c r="C4295" s="270"/>
      <c r="D4295" s="272"/>
      <c r="F4295" s="273"/>
      <c r="G4295" s="275"/>
      <c r="H4295" s="275"/>
    </row>
    <row r="4296" spans="1:8">
      <c r="A4296" s="270"/>
      <c r="B4296" s="271"/>
      <c r="C4296" s="270"/>
      <c r="D4296" s="272"/>
      <c r="F4296" s="273"/>
      <c r="G4296" s="275"/>
      <c r="H4296" s="275"/>
    </row>
    <row r="4297" spans="1:8">
      <c r="A4297" s="270"/>
      <c r="B4297" s="271"/>
      <c r="C4297" s="270"/>
      <c r="D4297" s="272"/>
      <c r="F4297" s="273"/>
      <c r="G4297" s="275"/>
      <c r="H4297" s="275"/>
    </row>
    <row r="4298" spans="1:8">
      <c r="A4298" s="270"/>
      <c r="B4298" s="271"/>
      <c r="C4298" s="270"/>
      <c r="D4298" s="272"/>
      <c r="F4298" s="273"/>
      <c r="G4298" s="275"/>
      <c r="H4298" s="275"/>
    </row>
    <row r="4299" spans="1:8">
      <c r="A4299" s="270"/>
      <c r="B4299" s="271"/>
      <c r="C4299" s="270"/>
      <c r="D4299" s="272"/>
      <c r="F4299" s="273"/>
      <c r="G4299" s="275"/>
      <c r="H4299" s="275"/>
    </row>
    <row r="4300" spans="1:8">
      <c r="A4300" s="270"/>
      <c r="B4300" s="271"/>
      <c r="C4300" s="270"/>
      <c r="D4300" s="272"/>
      <c r="F4300" s="273"/>
      <c r="G4300" s="275"/>
      <c r="H4300" s="275"/>
    </row>
    <row r="4301" spans="1:8">
      <c r="A4301" s="270"/>
      <c r="B4301" s="271"/>
      <c r="C4301" s="270"/>
      <c r="D4301" s="272"/>
      <c r="F4301" s="273"/>
      <c r="G4301" s="275"/>
      <c r="H4301" s="275"/>
    </row>
    <row r="4302" spans="1:8">
      <c r="A4302" s="270"/>
      <c r="B4302" s="271"/>
      <c r="C4302" s="270"/>
      <c r="D4302" s="272"/>
      <c r="F4302" s="273"/>
      <c r="G4302" s="275"/>
      <c r="H4302" s="275"/>
    </row>
    <row r="4303" spans="1:8">
      <c r="A4303" s="270"/>
      <c r="B4303" s="271"/>
      <c r="C4303" s="270"/>
      <c r="D4303" s="272"/>
      <c r="F4303" s="273"/>
      <c r="G4303" s="275"/>
      <c r="H4303" s="275"/>
    </row>
    <row r="4304" spans="1:8">
      <c r="A4304" s="270"/>
      <c r="B4304" s="271"/>
      <c r="C4304" s="270"/>
      <c r="D4304" s="272"/>
      <c r="F4304" s="273"/>
      <c r="G4304" s="275"/>
      <c r="H4304" s="275"/>
    </row>
    <row r="4305" spans="1:8">
      <c r="A4305" s="270"/>
      <c r="B4305" s="271"/>
      <c r="C4305" s="270"/>
      <c r="D4305" s="272"/>
      <c r="F4305" s="273"/>
      <c r="G4305" s="275"/>
      <c r="H4305" s="275"/>
    </row>
    <row r="4306" spans="1:8">
      <c r="A4306" s="270"/>
      <c r="B4306" s="271"/>
      <c r="C4306" s="270"/>
      <c r="D4306" s="272"/>
      <c r="F4306" s="273"/>
      <c r="G4306" s="275"/>
      <c r="H4306" s="275"/>
    </row>
    <row r="4307" spans="1:8">
      <c r="A4307" s="270"/>
      <c r="B4307" s="271"/>
      <c r="C4307" s="270"/>
      <c r="D4307" s="272"/>
      <c r="F4307" s="273"/>
      <c r="G4307" s="275"/>
      <c r="H4307" s="275"/>
    </row>
    <row r="4308" spans="1:8">
      <c r="A4308" s="270"/>
      <c r="B4308" s="271"/>
      <c r="C4308" s="270"/>
      <c r="D4308" s="272"/>
      <c r="F4308" s="273"/>
      <c r="G4308" s="275"/>
      <c r="H4308" s="275"/>
    </row>
    <row r="4309" spans="1:8">
      <c r="A4309" s="270"/>
      <c r="B4309" s="271"/>
      <c r="C4309" s="270"/>
      <c r="D4309" s="272"/>
      <c r="F4309" s="273"/>
      <c r="G4309" s="275"/>
      <c r="H4309" s="275"/>
    </row>
    <row r="4310" spans="1:8">
      <c r="A4310" s="270"/>
      <c r="B4310" s="271"/>
      <c r="C4310" s="270"/>
      <c r="D4310" s="272"/>
      <c r="F4310" s="273"/>
      <c r="G4310" s="275"/>
      <c r="H4310" s="275"/>
    </row>
    <row r="4311" spans="1:8">
      <c r="A4311" s="270"/>
      <c r="B4311" s="271"/>
      <c r="C4311" s="270"/>
      <c r="D4311" s="272"/>
      <c r="F4311" s="273"/>
      <c r="G4311" s="275"/>
      <c r="H4311" s="275"/>
    </row>
    <row r="4312" spans="1:8">
      <c r="A4312" s="270"/>
      <c r="B4312" s="271"/>
      <c r="C4312" s="270"/>
      <c r="D4312" s="272"/>
      <c r="F4312" s="273"/>
      <c r="G4312" s="275"/>
      <c r="H4312" s="275"/>
    </row>
    <row r="4313" spans="1:8">
      <c r="A4313" s="270"/>
      <c r="B4313" s="271"/>
      <c r="C4313" s="270"/>
      <c r="D4313" s="272"/>
      <c r="F4313" s="273"/>
      <c r="G4313" s="275"/>
      <c r="H4313" s="275"/>
    </row>
    <row r="4314" spans="1:8">
      <c r="A4314" s="270"/>
      <c r="B4314" s="271"/>
      <c r="C4314" s="270"/>
      <c r="D4314" s="272"/>
      <c r="F4314" s="273"/>
      <c r="G4314" s="275"/>
      <c r="H4314" s="275"/>
    </row>
    <row r="4315" spans="1:8">
      <c r="A4315" s="270"/>
      <c r="B4315" s="271"/>
      <c r="C4315" s="270"/>
      <c r="D4315" s="272"/>
      <c r="F4315" s="273"/>
      <c r="G4315" s="275"/>
      <c r="H4315" s="275"/>
    </row>
    <row r="4316" spans="1:8">
      <c r="A4316" s="270"/>
      <c r="B4316" s="271"/>
      <c r="C4316" s="270"/>
      <c r="D4316" s="272"/>
      <c r="F4316" s="273"/>
      <c r="G4316" s="275"/>
      <c r="H4316" s="275"/>
    </row>
    <row r="4317" spans="1:8">
      <c r="A4317" s="270"/>
      <c r="B4317" s="271"/>
      <c r="C4317" s="270"/>
      <c r="D4317" s="272"/>
      <c r="F4317" s="273"/>
      <c r="G4317" s="275"/>
      <c r="H4317" s="275"/>
    </row>
    <row r="4318" spans="1:8">
      <c r="A4318" s="270"/>
      <c r="B4318" s="271"/>
      <c r="C4318" s="270"/>
      <c r="D4318" s="272"/>
      <c r="F4318" s="273"/>
      <c r="G4318" s="275"/>
      <c r="H4318" s="275"/>
    </row>
    <row r="4319" spans="1:8">
      <c r="A4319" s="270"/>
      <c r="B4319" s="271"/>
      <c r="C4319" s="270"/>
      <c r="D4319" s="272"/>
      <c r="F4319" s="273"/>
      <c r="G4319" s="275"/>
      <c r="H4319" s="275"/>
    </row>
    <row r="4320" spans="1:8">
      <c r="A4320" s="270"/>
      <c r="B4320" s="271"/>
      <c r="C4320" s="270"/>
      <c r="D4320" s="272"/>
      <c r="F4320" s="273"/>
      <c r="G4320" s="275"/>
      <c r="H4320" s="275"/>
    </row>
    <row r="4321" spans="1:8">
      <c r="A4321" s="270"/>
      <c r="B4321" s="271"/>
      <c r="C4321" s="270"/>
      <c r="D4321" s="272"/>
      <c r="F4321" s="273"/>
      <c r="G4321" s="275"/>
      <c r="H4321" s="275"/>
    </row>
    <row r="4322" spans="1:8">
      <c r="A4322" s="270"/>
      <c r="B4322" s="271"/>
      <c r="C4322" s="270"/>
      <c r="D4322" s="272"/>
      <c r="F4322" s="273"/>
      <c r="G4322" s="275"/>
      <c r="H4322" s="275"/>
    </row>
    <row r="4323" spans="1:8">
      <c r="A4323" s="270"/>
      <c r="B4323" s="271"/>
      <c r="C4323" s="270"/>
      <c r="D4323" s="272"/>
      <c r="F4323" s="273"/>
      <c r="G4323" s="275"/>
      <c r="H4323" s="275"/>
    </row>
    <row r="4324" spans="1:8">
      <c r="A4324" s="270"/>
      <c r="B4324" s="271"/>
      <c r="C4324" s="270"/>
      <c r="D4324" s="272"/>
      <c r="F4324" s="273"/>
      <c r="G4324" s="275"/>
      <c r="H4324" s="275"/>
    </row>
    <row r="4325" spans="1:8">
      <c r="A4325" s="270"/>
      <c r="B4325" s="271"/>
      <c r="C4325" s="270"/>
      <c r="D4325" s="272"/>
      <c r="F4325" s="273"/>
      <c r="G4325" s="275"/>
      <c r="H4325" s="275"/>
    </row>
    <row r="4326" spans="1:8">
      <c r="A4326" s="270"/>
      <c r="B4326" s="271"/>
      <c r="C4326" s="270"/>
      <c r="D4326" s="272"/>
      <c r="F4326" s="273"/>
      <c r="G4326" s="275"/>
      <c r="H4326" s="275"/>
    </row>
    <row r="4327" spans="1:8">
      <c r="A4327" s="270"/>
      <c r="B4327" s="271"/>
      <c r="C4327" s="270"/>
      <c r="D4327" s="272"/>
      <c r="F4327" s="273"/>
      <c r="G4327" s="275"/>
      <c r="H4327" s="275"/>
    </row>
    <row r="4328" spans="1:8">
      <c r="A4328" s="270"/>
      <c r="B4328" s="271"/>
      <c r="C4328" s="270"/>
      <c r="D4328" s="272"/>
      <c r="F4328" s="273"/>
      <c r="G4328" s="275"/>
      <c r="H4328" s="275"/>
    </row>
    <row r="4329" spans="1:8">
      <c r="A4329" s="270"/>
      <c r="B4329" s="271"/>
      <c r="C4329" s="270"/>
      <c r="D4329" s="272"/>
      <c r="F4329" s="273"/>
      <c r="G4329" s="275"/>
      <c r="H4329" s="275"/>
    </row>
    <row r="4330" spans="1:8">
      <c r="A4330" s="270"/>
      <c r="B4330" s="271"/>
      <c r="C4330" s="270"/>
      <c r="D4330" s="272"/>
      <c r="F4330" s="273"/>
      <c r="G4330" s="275"/>
      <c r="H4330" s="275"/>
    </row>
    <row r="4331" spans="1:8">
      <c r="A4331" s="270"/>
      <c r="B4331" s="271"/>
      <c r="C4331" s="270"/>
      <c r="D4331" s="272"/>
      <c r="F4331" s="273"/>
      <c r="G4331" s="275"/>
      <c r="H4331" s="275"/>
    </row>
    <row r="4332" spans="1:8">
      <c r="A4332" s="270"/>
      <c r="B4332" s="271"/>
      <c r="C4332" s="270"/>
      <c r="D4332" s="272"/>
      <c r="F4332" s="273"/>
      <c r="G4332" s="275"/>
      <c r="H4332" s="275"/>
    </row>
    <row r="4333" spans="1:8">
      <c r="A4333" s="270"/>
      <c r="B4333" s="271"/>
      <c r="C4333" s="270"/>
      <c r="D4333" s="272"/>
      <c r="F4333" s="273"/>
      <c r="G4333" s="275"/>
      <c r="H4333" s="275"/>
    </row>
    <row r="4334" spans="1:8">
      <c r="A4334" s="270"/>
      <c r="B4334" s="271"/>
      <c r="C4334" s="270"/>
      <c r="D4334" s="272"/>
      <c r="F4334" s="273"/>
      <c r="G4334" s="275"/>
      <c r="H4334" s="275"/>
    </row>
    <row r="4335" spans="1:8">
      <c r="A4335" s="270"/>
      <c r="B4335" s="271"/>
      <c r="C4335" s="270"/>
      <c r="D4335" s="272"/>
      <c r="F4335" s="273"/>
      <c r="G4335" s="275"/>
      <c r="H4335" s="275"/>
    </row>
    <row r="4336" spans="1:8">
      <c r="A4336" s="270"/>
      <c r="B4336" s="271"/>
      <c r="C4336" s="270"/>
      <c r="D4336" s="272"/>
      <c r="F4336" s="273"/>
      <c r="G4336" s="275"/>
      <c r="H4336" s="275"/>
    </row>
    <row r="4337" spans="1:8">
      <c r="A4337" s="270"/>
      <c r="B4337" s="271"/>
      <c r="C4337" s="270"/>
      <c r="D4337" s="272"/>
      <c r="F4337" s="273"/>
      <c r="G4337" s="275"/>
      <c r="H4337" s="275"/>
    </row>
    <row r="4338" spans="1:8">
      <c r="A4338" s="270"/>
      <c r="B4338" s="271"/>
      <c r="C4338" s="270"/>
      <c r="D4338" s="272"/>
      <c r="F4338" s="273"/>
      <c r="G4338" s="275"/>
      <c r="H4338" s="275"/>
    </row>
    <row r="4339" spans="1:8">
      <c r="A4339" s="270"/>
      <c r="B4339" s="271"/>
      <c r="C4339" s="270"/>
      <c r="D4339" s="272"/>
      <c r="F4339" s="273"/>
      <c r="G4339" s="275"/>
      <c r="H4339" s="275"/>
    </row>
    <row r="4340" spans="1:8">
      <c r="A4340" s="270"/>
      <c r="B4340" s="271"/>
      <c r="C4340" s="270"/>
      <c r="D4340" s="272"/>
      <c r="F4340" s="273"/>
      <c r="G4340" s="275"/>
      <c r="H4340" s="275"/>
    </row>
    <row r="4341" spans="1:8">
      <c r="A4341" s="270"/>
      <c r="B4341" s="271"/>
      <c r="C4341" s="270"/>
      <c r="D4341" s="272"/>
      <c r="F4341" s="273"/>
      <c r="G4341" s="275"/>
      <c r="H4341" s="275"/>
    </row>
    <row r="4342" spans="1:8">
      <c r="A4342" s="270"/>
      <c r="B4342" s="271"/>
      <c r="C4342" s="270"/>
      <c r="D4342" s="272"/>
      <c r="F4342" s="273"/>
      <c r="G4342" s="275"/>
      <c r="H4342" s="275"/>
    </row>
    <row r="4343" spans="1:8">
      <c r="A4343" s="270"/>
      <c r="B4343" s="271"/>
      <c r="C4343" s="270"/>
      <c r="D4343" s="272"/>
      <c r="F4343" s="273"/>
      <c r="G4343" s="275"/>
      <c r="H4343" s="275"/>
    </row>
    <row r="4344" spans="1:8">
      <c r="A4344" s="270"/>
      <c r="B4344" s="271"/>
      <c r="C4344" s="270"/>
      <c r="D4344" s="272"/>
      <c r="F4344" s="273"/>
      <c r="G4344" s="275"/>
      <c r="H4344" s="275"/>
    </row>
    <row r="4345" spans="1:8">
      <c r="A4345" s="270"/>
      <c r="B4345" s="271"/>
      <c r="C4345" s="270"/>
      <c r="D4345" s="272"/>
      <c r="F4345" s="273"/>
      <c r="G4345" s="275"/>
      <c r="H4345" s="275"/>
    </row>
    <row r="4346" spans="1:8">
      <c r="A4346" s="270"/>
      <c r="B4346" s="271"/>
      <c r="C4346" s="270"/>
      <c r="D4346" s="272"/>
      <c r="F4346" s="273"/>
      <c r="G4346" s="275"/>
      <c r="H4346" s="275"/>
    </row>
    <row r="4347" spans="1:8">
      <c r="A4347" s="270"/>
      <c r="B4347" s="271"/>
      <c r="C4347" s="270"/>
      <c r="D4347" s="272"/>
      <c r="F4347" s="273"/>
      <c r="G4347" s="275"/>
      <c r="H4347" s="275"/>
    </row>
    <row r="4348" spans="1:8">
      <c r="A4348" s="270"/>
      <c r="B4348" s="271"/>
      <c r="C4348" s="270"/>
      <c r="D4348" s="272"/>
      <c r="F4348" s="273"/>
      <c r="G4348" s="275"/>
      <c r="H4348" s="275"/>
    </row>
    <row r="4349" spans="1:8">
      <c r="A4349" s="270"/>
      <c r="B4349" s="271"/>
      <c r="C4349" s="270"/>
      <c r="D4349" s="272"/>
      <c r="F4349" s="273"/>
      <c r="G4349" s="275"/>
      <c r="H4349" s="275"/>
    </row>
    <row r="4350" spans="1:8">
      <c r="A4350" s="270"/>
      <c r="B4350" s="271"/>
      <c r="C4350" s="270"/>
      <c r="D4350" s="272"/>
      <c r="F4350" s="273"/>
      <c r="G4350" s="275"/>
      <c r="H4350" s="275"/>
    </row>
    <row r="4351" spans="1:8">
      <c r="A4351" s="270"/>
      <c r="B4351" s="271"/>
      <c r="C4351" s="270"/>
      <c r="D4351" s="272"/>
      <c r="F4351" s="273"/>
      <c r="G4351" s="275"/>
      <c r="H4351" s="275"/>
    </row>
    <row r="4352" spans="1:8">
      <c r="A4352" s="270"/>
      <c r="B4352" s="271"/>
      <c r="C4352" s="270"/>
      <c r="D4352" s="272"/>
      <c r="F4352" s="273"/>
      <c r="G4352" s="275"/>
      <c r="H4352" s="275"/>
    </row>
    <row r="4353" spans="1:8">
      <c r="A4353" s="270"/>
      <c r="B4353" s="271"/>
      <c r="C4353" s="270"/>
      <c r="D4353" s="272"/>
      <c r="F4353" s="273"/>
      <c r="G4353" s="275"/>
      <c r="H4353" s="275"/>
    </row>
    <row r="4354" spans="1:8">
      <c r="A4354" s="270"/>
      <c r="B4354" s="271"/>
      <c r="C4354" s="270"/>
      <c r="D4354" s="272"/>
      <c r="F4354" s="273"/>
      <c r="G4354" s="275"/>
      <c r="H4354" s="275"/>
    </row>
    <row r="4355" spans="1:8">
      <c r="A4355" s="270"/>
      <c r="B4355" s="271"/>
      <c r="C4355" s="270"/>
      <c r="D4355" s="272"/>
      <c r="F4355" s="273"/>
      <c r="G4355" s="275"/>
      <c r="H4355" s="275"/>
    </row>
    <row r="4356" spans="1:8">
      <c r="A4356" s="270"/>
      <c r="B4356" s="271"/>
      <c r="C4356" s="270"/>
      <c r="D4356" s="272"/>
      <c r="F4356" s="273"/>
      <c r="G4356" s="275"/>
      <c r="H4356" s="275"/>
    </row>
    <row r="4357" spans="1:8">
      <c r="A4357" s="270"/>
      <c r="B4357" s="271"/>
      <c r="C4357" s="270"/>
      <c r="D4357" s="272"/>
      <c r="F4357" s="273"/>
      <c r="G4357" s="275"/>
      <c r="H4357" s="275"/>
    </row>
    <row r="4358" spans="1:8">
      <c r="A4358" s="270"/>
      <c r="B4358" s="271"/>
      <c r="C4358" s="270"/>
      <c r="D4358" s="272"/>
      <c r="F4358" s="273"/>
      <c r="G4358" s="275"/>
      <c r="H4358" s="275"/>
    </row>
    <row r="4359" spans="1:8">
      <c r="A4359" s="270"/>
      <c r="B4359" s="271"/>
      <c r="C4359" s="270"/>
      <c r="D4359" s="272"/>
      <c r="F4359" s="273"/>
      <c r="G4359" s="275"/>
      <c r="H4359" s="275"/>
    </row>
    <row r="4360" spans="1:8">
      <c r="A4360" s="270"/>
      <c r="B4360" s="271"/>
      <c r="C4360" s="270"/>
      <c r="D4360" s="272"/>
      <c r="F4360" s="273"/>
      <c r="G4360" s="275"/>
      <c r="H4360" s="275"/>
    </row>
    <row r="4361" spans="1:8">
      <c r="A4361" s="270"/>
      <c r="B4361" s="271"/>
      <c r="C4361" s="270"/>
      <c r="D4361" s="272"/>
      <c r="F4361" s="273"/>
      <c r="G4361" s="275"/>
      <c r="H4361" s="275"/>
    </row>
    <row r="4362" spans="1:8">
      <c r="A4362" s="270"/>
      <c r="B4362" s="271"/>
      <c r="C4362" s="270"/>
      <c r="D4362" s="272"/>
      <c r="F4362" s="273"/>
      <c r="G4362" s="275"/>
      <c r="H4362" s="275"/>
    </row>
    <row r="4363" spans="1:8">
      <c r="A4363" s="270"/>
      <c r="B4363" s="271"/>
      <c r="C4363" s="270"/>
      <c r="D4363" s="272"/>
      <c r="F4363" s="273"/>
      <c r="G4363" s="275"/>
      <c r="H4363" s="275"/>
    </row>
    <row r="4364" spans="1:8">
      <c r="A4364" s="270"/>
      <c r="B4364" s="271"/>
      <c r="C4364" s="270"/>
      <c r="D4364" s="272"/>
      <c r="F4364" s="273"/>
      <c r="G4364" s="275"/>
      <c r="H4364" s="275"/>
    </row>
    <row r="4365" spans="1:8">
      <c r="A4365" s="270"/>
      <c r="B4365" s="271"/>
      <c r="C4365" s="270"/>
      <c r="D4365" s="272"/>
      <c r="F4365" s="273"/>
      <c r="G4365" s="275"/>
      <c r="H4365" s="275"/>
    </row>
    <row r="4366" spans="1:8">
      <c r="A4366" s="270"/>
      <c r="B4366" s="271"/>
      <c r="C4366" s="270"/>
      <c r="D4366" s="272"/>
      <c r="F4366" s="273"/>
      <c r="G4366" s="275"/>
      <c r="H4366" s="275"/>
    </row>
    <row r="4367" spans="1:8">
      <c r="A4367" s="270"/>
      <c r="B4367" s="271"/>
      <c r="C4367" s="270"/>
      <c r="D4367" s="272"/>
      <c r="F4367" s="273"/>
      <c r="G4367" s="275"/>
      <c r="H4367" s="275"/>
    </row>
    <row r="4368" spans="1:8">
      <c r="A4368" s="270"/>
      <c r="B4368" s="271"/>
      <c r="C4368" s="270"/>
      <c r="D4368" s="272"/>
      <c r="F4368" s="273"/>
      <c r="G4368" s="275"/>
      <c r="H4368" s="275"/>
    </row>
    <row r="4369" spans="1:8">
      <c r="A4369" s="270"/>
      <c r="B4369" s="271"/>
      <c r="C4369" s="270"/>
      <c r="D4369" s="272"/>
      <c r="F4369" s="273"/>
      <c r="G4369" s="275"/>
      <c r="H4369" s="275"/>
    </row>
    <row r="4370" spans="1:8">
      <c r="A4370" s="270"/>
      <c r="B4370" s="271"/>
      <c r="C4370" s="270"/>
      <c r="D4370" s="272"/>
      <c r="F4370" s="273"/>
      <c r="G4370" s="275"/>
      <c r="H4370" s="275"/>
    </row>
    <row r="4371" spans="1:8">
      <c r="A4371" s="270"/>
      <c r="B4371" s="271"/>
      <c r="C4371" s="270"/>
      <c r="D4371" s="272"/>
      <c r="F4371" s="273"/>
      <c r="G4371" s="275"/>
      <c r="H4371" s="275"/>
    </row>
    <row r="4372" spans="1:8">
      <c r="A4372" s="270"/>
      <c r="B4372" s="271"/>
      <c r="C4372" s="270"/>
      <c r="D4372" s="272"/>
      <c r="F4372" s="273"/>
      <c r="G4372" s="275"/>
      <c r="H4372" s="275"/>
    </row>
    <row r="4373" spans="1:8">
      <c r="A4373" s="270"/>
      <c r="B4373" s="271"/>
      <c r="C4373" s="270"/>
      <c r="D4373" s="272"/>
      <c r="F4373" s="273"/>
      <c r="G4373" s="275"/>
      <c r="H4373" s="275"/>
    </row>
    <row r="4374" spans="1:8">
      <c r="A4374" s="270"/>
      <c r="B4374" s="271"/>
      <c r="C4374" s="270"/>
      <c r="D4374" s="272"/>
      <c r="F4374" s="273"/>
      <c r="G4374" s="275"/>
      <c r="H4374" s="275"/>
    </row>
    <row r="4375" spans="1:8">
      <c r="A4375" s="270"/>
      <c r="B4375" s="271"/>
      <c r="C4375" s="270"/>
      <c r="D4375" s="272"/>
      <c r="F4375" s="273"/>
      <c r="G4375" s="275"/>
      <c r="H4375" s="275"/>
    </row>
    <row r="4376" spans="1:8">
      <c r="A4376" s="270"/>
      <c r="B4376" s="271"/>
      <c r="C4376" s="270"/>
      <c r="D4376" s="272"/>
      <c r="F4376" s="273"/>
      <c r="G4376" s="275"/>
      <c r="H4376" s="275"/>
    </row>
    <row r="4377" spans="1:8">
      <c r="A4377" s="270"/>
      <c r="B4377" s="271"/>
      <c r="C4377" s="270"/>
      <c r="D4377" s="272"/>
      <c r="F4377" s="273"/>
      <c r="G4377" s="275"/>
      <c r="H4377" s="275"/>
    </row>
    <row r="4378" spans="1:8">
      <c r="A4378" s="270"/>
      <c r="B4378" s="271"/>
      <c r="C4378" s="270"/>
      <c r="D4378" s="272"/>
      <c r="F4378" s="273"/>
      <c r="G4378" s="275"/>
      <c r="H4378" s="275"/>
    </row>
    <row r="4379" spans="1:8">
      <c r="A4379" s="270"/>
      <c r="B4379" s="271"/>
      <c r="C4379" s="270"/>
      <c r="D4379" s="272"/>
      <c r="F4379" s="273"/>
      <c r="G4379" s="275"/>
      <c r="H4379" s="275"/>
    </row>
    <row r="4380" spans="1:8">
      <c r="A4380" s="270"/>
      <c r="B4380" s="271"/>
      <c r="C4380" s="270"/>
      <c r="D4380" s="272"/>
      <c r="F4380" s="273"/>
      <c r="G4380" s="275"/>
      <c r="H4380" s="275"/>
    </row>
    <row r="4381" spans="1:8">
      <c r="A4381" s="270"/>
      <c r="B4381" s="271"/>
      <c r="C4381" s="270"/>
      <c r="D4381" s="272"/>
      <c r="F4381" s="273"/>
      <c r="G4381" s="275"/>
      <c r="H4381" s="275"/>
    </row>
    <row r="4382" spans="1:8">
      <c r="A4382" s="270"/>
      <c r="B4382" s="271"/>
      <c r="C4382" s="270"/>
      <c r="D4382" s="272"/>
      <c r="F4382" s="273"/>
      <c r="G4382" s="275"/>
      <c r="H4382" s="275"/>
    </row>
    <row r="4383" spans="1:8">
      <c r="A4383" s="270"/>
      <c r="B4383" s="271"/>
      <c r="C4383" s="270"/>
      <c r="D4383" s="272"/>
      <c r="F4383" s="273"/>
      <c r="G4383" s="275"/>
      <c r="H4383" s="275"/>
    </row>
    <row r="4384" spans="1:8">
      <c r="A4384" s="270"/>
      <c r="B4384" s="271"/>
      <c r="C4384" s="270"/>
      <c r="D4384" s="272"/>
      <c r="F4384" s="273"/>
      <c r="G4384" s="275"/>
      <c r="H4384" s="275"/>
    </row>
    <row r="4385" spans="1:8">
      <c r="A4385" s="270"/>
      <c r="B4385" s="271"/>
      <c r="C4385" s="270"/>
      <c r="D4385" s="272"/>
      <c r="F4385" s="273"/>
      <c r="G4385" s="275"/>
      <c r="H4385" s="275"/>
    </row>
    <row r="4386" spans="1:8">
      <c r="A4386" s="270"/>
      <c r="B4386" s="271"/>
      <c r="C4386" s="270"/>
      <c r="D4386" s="272"/>
      <c r="F4386" s="273"/>
      <c r="G4386" s="275"/>
      <c r="H4386" s="275"/>
    </row>
    <row r="4387" spans="1:8">
      <c r="A4387" s="270"/>
      <c r="B4387" s="271"/>
      <c r="C4387" s="270"/>
      <c r="D4387" s="272"/>
      <c r="F4387" s="273"/>
      <c r="G4387" s="275"/>
      <c r="H4387" s="275"/>
    </row>
    <row r="4388" spans="1:8">
      <c r="A4388" s="270"/>
      <c r="B4388" s="271"/>
      <c r="C4388" s="270"/>
      <c r="D4388" s="272"/>
      <c r="F4388" s="273"/>
      <c r="G4388" s="275"/>
      <c r="H4388" s="275"/>
    </row>
    <row r="4389" spans="1:8">
      <c r="A4389" s="270"/>
      <c r="B4389" s="271"/>
      <c r="C4389" s="270"/>
      <c r="D4389" s="272"/>
      <c r="F4389" s="273"/>
      <c r="G4389" s="275"/>
      <c r="H4389" s="275"/>
    </row>
    <row r="4390" spans="1:8">
      <c r="A4390" s="270"/>
      <c r="B4390" s="271"/>
      <c r="C4390" s="270"/>
      <c r="D4390" s="272"/>
      <c r="F4390" s="273"/>
      <c r="G4390" s="275"/>
      <c r="H4390" s="275"/>
    </row>
    <row r="4391" spans="1:8">
      <c r="A4391" s="270"/>
      <c r="B4391" s="271"/>
      <c r="C4391" s="270"/>
      <c r="D4391" s="272"/>
      <c r="F4391" s="273"/>
      <c r="G4391" s="275"/>
      <c r="H4391" s="275"/>
    </row>
    <row r="4392" spans="1:8">
      <c r="A4392" s="270"/>
      <c r="B4392" s="271"/>
      <c r="C4392" s="270"/>
      <c r="D4392" s="272"/>
      <c r="F4392" s="273"/>
      <c r="G4392" s="275"/>
      <c r="H4392" s="275"/>
    </row>
    <row r="4393" spans="1:8">
      <c r="A4393" s="270"/>
      <c r="B4393" s="271"/>
      <c r="C4393" s="270"/>
      <c r="D4393" s="272"/>
      <c r="F4393" s="273"/>
      <c r="G4393" s="275"/>
      <c r="H4393" s="275"/>
    </row>
    <row r="4394" spans="1:8">
      <c r="A4394" s="270"/>
      <c r="B4394" s="271"/>
      <c r="C4394" s="270"/>
      <c r="D4394" s="272"/>
      <c r="F4394" s="273"/>
      <c r="G4394" s="275"/>
      <c r="H4394" s="275"/>
    </row>
    <row r="4395" spans="1:8">
      <c r="A4395" s="270"/>
      <c r="B4395" s="271"/>
      <c r="C4395" s="270"/>
      <c r="D4395" s="272"/>
      <c r="F4395" s="273"/>
      <c r="G4395" s="275"/>
      <c r="H4395" s="275"/>
    </row>
    <row r="4396" spans="1:8">
      <c r="A4396" s="270"/>
      <c r="B4396" s="271"/>
      <c r="C4396" s="270"/>
      <c r="D4396" s="272"/>
      <c r="F4396" s="273"/>
      <c r="G4396" s="275"/>
      <c r="H4396" s="275"/>
    </row>
    <row r="4397" spans="1:8">
      <c r="A4397" s="270"/>
      <c r="B4397" s="271"/>
      <c r="C4397" s="270"/>
      <c r="D4397" s="272"/>
      <c r="F4397" s="273"/>
      <c r="G4397" s="275"/>
      <c r="H4397" s="275"/>
    </row>
    <row r="4398" spans="1:8">
      <c r="A4398" s="270"/>
      <c r="B4398" s="271"/>
      <c r="C4398" s="270"/>
      <c r="D4398" s="272"/>
      <c r="F4398" s="273"/>
      <c r="G4398" s="275"/>
      <c r="H4398" s="275"/>
    </row>
    <row r="4399" spans="1:8">
      <c r="A4399" s="270"/>
      <c r="B4399" s="271"/>
      <c r="C4399" s="270"/>
      <c r="D4399" s="272"/>
      <c r="F4399" s="273"/>
      <c r="G4399" s="275"/>
      <c r="H4399" s="275"/>
    </row>
    <row r="4400" spans="1:8">
      <c r="A4400" s="270"/>
      <c r="B4400" s="271"/>
      <c r="C4400" s="270"/>
      <c r="D4400" s="272"/>
      <c r="F4400" s="273"/>
      <c r="G4400" s="275"/>
      <c r="H4400" s="275"/>
    </row>
    <row r="4401" spans="1:8">
      <c r="A4401" s="270"/>
      <c r="B4401" s="271"/>
      <c r="C4401" s="270"/>
      <c r="D4401" s="272"/>
      <c r="F4401" s="273"/>
      <c r="G4401" s="275"/>
      <c r="H4401" s="275"/>
    </row>
    <row r="4402" spans="1:8">
      <c r="A4402" s="270"/>
      <c r="B4402" s="271"/>
      <c r="C4402" s="270"/>
      <c r="D4402" s="272"/>
      <c r="F4402" s="273"/>
      <c r="G4402" s="275"/>
      <c r="H4402" s="275"/>
    </row>
    <row r="4403" spans="1:8">
      <c r="A4403" s="270"/>
      <c r="B4403" s="271"/>
      <c r="C4403" s="270"/>
      <c r="D4403" s="272"/>
      <c r="F4403" s="273"/>
      <c r="G4403" s="275"/>
      <c r="H4403" s="275"/>
    </row>
    <row r="4404" spans="1:8">
      <c r="A4404" s="270"/>
      <c r="B4404" s="271"/>
      <c r="C4404" s="270"/>
      <c r="D4404" s="272"/>
      <c r="F4404" s="273"/>
      <c r="G4404" s="275"/>
      <c r="H4404" s="275"/>
    </row>
    <row r="4405" spans="1:8">
      <c r="A4405" s="270"/>
      <c r="B4405" s="271"/>
      <c r="C4405" s="270"/>
      <c r="D4405" s="272"/>
      <c r="F4405" s="273"/>
      <c r="G4405" s="275"/>
      <c r="H4405" s="275"/>
    </row>
    <row r="4406" spans="1:8">
      <c r="A4406" s="270"/>
      <c r="B4406" s="271"/>
      <c r="C4406" s="270"/>
      <c r="D4406" s="272"/>
      <c r="F4406" s="273"/>
      <c r="G4406" s="275"/>
      <c r="H4406" s="275"/>
    </row>
    <row r="4407" spans="1:8">
      <c r="A4407" s="270"/>
      <c r="B4407" s="271"/>
      <c r="C4407" s="270"/>
      <c r="D4407" s="272"/>
      <c r="F4407" s="273"/>
      <c r="G4407" s="275"/>
      <c r="H4407" s="275"/>
    </row>
    <row r="4408" spans="1:8">
      <c r="A4408" s="270"/>
      <c r="B4408" s="271"/>
      <c r="C4408" s="270"/>
      <c r="D4408" s="272"/>
      <c r="F4408" s="273"/>
      <c r="G4408" s="275"/>
      <c r="H4408" s="275"/>
    </row>
    <row r="4409" spans="1:8">
      <c r="A4409" s="270"/>
      <c r="B4409" s="271"/>
      <c r="C4409" s="270"/>
      <c r="D4409" s="272"/>
      <c r="F4409" s="273"/>
      <c r="G4409" s="275"/>
      <c r="H4409" s="275"/>
    </row>
    <row r="4410" spans="1:8">
      <c r="A4410" s="270"/>
      <c r="B4410" s="271"/>
      <c r="C4410" s="270"/>
      <c r="D4410" s="272"/>
      <c r="F4410" s="273"/>
      <c r="G4410" s="275"/>
      <c r="H4410" s="275"/>
    </row>
    <row r="4411" spans="1:8">
      <c r="A4411" s="270"/>
      <c r="B4411" s="271"/>
      <c r="C4411" s="270"/>
      <c r="D4411" s="272"/>
      <c r="F4411" s="273"/>
      <c r="G4411" s="275"/>
      <c r="H4411" s="275"/>
    </row>
    <row r="4412" spans="1:8">
      <c r="A4412" s="270"/>
      <c r="B4412" s="271"/>
      <c r="C4412" s="270"/>
      <c r="D4412" s="272"/>
      <c r="F4412" s="273"/>
      <c r="G4412" s="275"/>
      <c r="H4412" s="275"/>
    </row>
    <row r="4413" spans="1:8">
      <c r="A4413" s="270"/>
      <c r="B4413" s="271"/>
      <c r="C4413" s="270"/>
      <c r="D4413" s="272"/>
      <c r="F4413" s="273"/>
      <c r="G4413" s="275"/>
      <c r="H4413" s="275"/>
    </row>
    <row r="4414" spans="1:8">
      <c r="A4414" s="270"/>
      <c r="B4414" s="271"/>
      <c r="C4414" s="270"/>
      <c r="D4414" s="272"/>
      <c r="F4414" s="273"/>
      <c r="G4414" s="275"/>
      <c r="H4414" s="275"/>
    </row>
    <row r="4415" spans="1:8">
      <c r="A4415" s="270"/>
      <c r="B4415" s="271"/>
      <c r="C4415" s="270"/>
      <c r="D4415" s="272"/>
      <c r="F4415" s="273"/>
      <c r="G4415" s="275"/>
      <c r="H4415" s="275"/>
    </row>
    <row r="4416" spans="1:8">
      <c r="A4416" s="270"/>
      <c r="B4416" s="271"/>
      <c r="C4416" s="270"/>
      <c r="D4416" s="272"/>
      <c r="F4416" s="273"/>
      <c r="G4416" s="275"/>
      <c r="H4416" s="275"/>
    </row>
    <row r="4417" spans="1:8">
      <c r="A4417" s="270"/>
      <c r="B4417" s="271"/>
      <c r="C4417" s="270"/>
      <c r="D4417" s="272"/>
      <c r="F4417" s="273"/>
      <c r="G4417" s="275"/>
      <c r="H4417" s="275"/>
    </row>
    <row r="4418" spans="1:8">
      <c r="A4418" s="270"/>
      <c r="B4418" s="271"/>
      <c r="C4418" s="270"/>
      <c r="D4418" s="272"/>
      <c r="F4418" s="273"/>
      <c r="G4418" s="275"/>
      <c r="H4418" s="275"/>
    </row>
    <row r="4419" spans="1:8">
      <c r="A4419" s="270"/>
      <c r="B4419" s="271"/>
      <c r="C4419" s="270"/>
      <c r="D4419" s="272"/>
      <c r="F4419" s="273"/>
      <c r="G4419" s="275"/>
      <c r="H4419" s="275"/>
    </row>
    <row r="4420" spans="1:8">
      <c r="A4420" s="270"/>
      <c r="B4420" s="271"/>
      <c r="C4420" s="270"/>
      <c r="D4420" s="272"/>
      <c r="F4420" s="273"/>
      <c r="G4420" s="275"/>
      <c r="H4420" s="275"/>
    </row>
    <row r="4421" spans="1:8">
      <c r="A4421" s="270"/>
      <c r="B4421" s="271"/>
      <c r="C4421" s="270"/>
      <c r="D4421" s="272"/>
      <c r="F4421" s="273"/>
      <c r="G4421" s="275"/>
      <c r="H4421" s="275"/>
    </row>
    <row r="4422" spans="1:8">
      <c r="A4422" s="270"/>
      <c r="B4422" s="271"/>
      <c r="C4422" s="270"/>
      <c r="D4422" s="272"/>
      <c r="F4422" s="273"/>
      <c r="G4422" s="275"/>
      <c r="H4422" s="275"/>
    </row>
    <row r="4423" spans="1:8">
      <c r="A4423" s="270"/>
      <c r="B4423" s="271"/>
      <c r="C4423" s="270"/>
      <c r="D4423" s="272"/>
      <c r="F4423" s="273"/>
      <c r="G4423" s="275"/>
      <c r="H4423" s="275"/>
    </row>
    <row r="4424" spans="1:8">
      <c r="A4424" s="270"/>
      <c r="B4424" s="271"/>
      <c r="C4424" s="270"/>
      <c r="D4424" s="272"/>
      <c r="F4424" s="273"/>
      <c r="G4424" s="275"/>
      <c r="H4424" s="275"/>
    </row>
    <row r="4425" spans="1:8">
      <c r="A4425" s="270"/>
      <c r="B4425" s="271"/>
      <c r="C4425" s="270"/>
      <c r="D4425" s="272"/>
      <c r="F4425" s="273"/>
      <c r="G4425" s="275"/>
      <c r="H4425" s="275"/>
    </row>
    <row r="4426" spans="1:8">
      <c r="A4426" s="270"/>
      <c r="B4426" s="271"/>
      <c r="C4426" s="270"/>
      <c r="D4426" s="272"/>
      <c r="F4426" s="273"/>
      <c r="G4426" s="275"/>
      <c r="H4426" s="275"/>
    </row>
    <row r="4427" spans="1:8">
      <c r="A4427" s="270"/>
      <c r="B4427" s="271"/>
      <c r="C4427" s="270"/>
      <c r="D4427" s="272"/>
      <c r="F4427" s="273"/>
      <c r="G4427" s="275"/>
      <c r="H4427" s="275"/>
    </row>
    <row r="4428" spans="1:8">
      <c r="A4428" s="270"/>
      <c r="B4428" s="271"/>
      <c r="C4428" s="270"/>
      <c r="D4428" s="272"/>
      <c r="F4428" s="273"/>
      <c r="G4428" s="275"/>
      <c r="H4428" s="275"/>
    </row>
    <row r="4429" spans="1:8">
      <c r="A4429" s="270"/>
      <c r="B4429" s="271"/>
      <c r="C4429" s="270"/>
      <c r="D4429" s="272"/>
      <c r="F4429" s="273"/>
      <c r="G4429" s="275"/>
      <c r="H4429" s="275"/>
    </row>
    <row r="4430" spans="1:8">
      <c r="A4430" s="270"/>
      <c r="B4430" s="271"/>
      <c r="C4430" s="270"/>
      <c r="D4430" s="272"/>
      <c r="F4430" s="273"/>
      <c r="G4430" s="275"/>
      <c r="H4430" s="275"/>
    </row>
    <row r="4431" spans="1:8">
      <c r="A4431" s="270"/>
      <c r="B4431" s="271"/>
      <c r="C4431" s="270"/>
      <c r="D4431" s="272"/>
      <c r="F4431" s="273"/>
      <c r="G4431" s="275"/>
      <c r="H4431" s="275"/>
    </row>
    <row r="4432" spans="1:8">
      <c r="A4432" s="270"/>
      <c r="B4432" s="271"/>
      <c r="C4432" s="270"/>
      <c r="D4432" s="272"/>
      <c r="F4432" s="273"/>
      <c r="G4432" s="275"/>
      <c r="H4432" s="275"/>
    </row>
    <row r="4433" spans="1:8">
      <c r="A4433" s="270"/>
      <c r="B4433" s="271"/>
      <c r="C4433" s="270"/>
      <c r="D4433" s="272"/>
      <c r="F4433" s="273"/>
      <c r="G4433" s="275"/>
      <c r="H4433" s="275"/>
    </row>
    <row r="4434" spans="1:8">
      <c r="A4434" s="270"/>
      <c r="B4434" s="271"/>
      <c r="C4434" s="270"/>
      <c r="D4434" s="272"/>
      <c r="F4434" s="273"/>
      <c r="G4434" s="275"/>
      <c r="H4434" s="275"/>
    </row>
    <row r="4435" spans="1:8">
      <c r="A4435" s="270"/>
      <c r="B4435" s="271"/>
      <c r="C4435" s="270"/>
      <c r="D4435" s="272"/>
      <c r="F4435" s="273"/>
      <c r="G4435" s="275"/>
      <c r="H4435" s="275"/>
    </row>
    <row r="4436" spans="1:8">
      <c r="A4436" s="270"/>
      <c r="B4436" s="271"/>
      <c r="C4436" s="270"/>
      <c r="D4436" s="272"/>
      <c r="F4436" s="273"/>
      <c r="G4436" s="275"/>
      <c r="H4436" s="275"/>
    </row>
    <row r="4437" spans="1:8">
      <c r="A4437" s="270"/>
      <c r="B4437" s="271"/>
      <c r="C4437" s="270"/>
      <c r="D4437" s="272"/>
      <c r="F4437" s="273"/>
      <c r="G4437" s="275"/>
      <c r="H4437" s="275"/>
    </row>
    <row r="4438" spans="1:8">
      <c r="A4438" s="270"/>
      <c r="B4438" s="271"/>
      <c r="C4438" s="270"/>
      <c r="D4438" s="272"/>
      <c r="F4438" s="273"/>
      <c r="G4438" s="275"/>
      <c r="H4438" s="275"/>
    </row>
    <row r="4439" spans="1:8">
      <c r="A4439" s="270"/>
      <c r="B4439" s="271"/>
      <c r="C4439" s="270"/>
      <c r="D4439" s="272"/>
      <c r="F4439" s="273"/>
      <c r="G4439" s="275"/>
      <c r="H4439" s="275"/>
    </row>
    <row r="4440" spans="1:8">
      <c r="A4440" s="270"/>
      <c r="B4440" s="271"/>
      <c r="C4440" s="270"/>
      <c r="D4440" s="272"/>
      <c r="F4440" s="273"/>
      <c r="G4440" s="275"/>
      <c r="H4440" s="275"/>
    </row>
    <row r="4441" spans="1:8">
      <c r="A4441" s="270"/>
      <c r="B4441" s="271"/>
      <c r="C4441" s="270"/>
      <c r="D4441" s="272"/>
      <c r="F4441" s="273"/>
      <c r="G4441" s="275"/>
      <c r="H4441" s="275"/>
    </row>
    <row r="4442" spans="1:8">
      <c r="A4442" s="270"/>
      <c r="B4442" s="271"/>
      <c r="C4442" s="270"/>
      <c r="D4442" s="272"/>
      <c r="F4442" s="273"/>
      <c r="G4442" s="275"/>
      <c r="H4442" s="275"/>
    </row>
    <row r="4443" spans="1:8">
      <c r="A4443" s="270"/>
      <c r="B4443" s="271"/>
      <c r="C4443" s="270"/>
      <c r="D4443" s="272"/>
      <c r="F4443" s="273"/>
      <c r="G4443" s="275"/>
      <c r="H4443" s="275"/>
    </row>
    <row r="4444" spans="1:8">
      <c r="A4444" s="270"/>
      <c r="B4444" s="271"/>
      <c r="C4444" s="270"/>
      <c r="D4444" s="272"/>
      <c r="F4444" s="273"/>
      <c r="G4444" s="275"/>
      <c r="H4444" s="275"/>
    </row>
    <row r="4445" spans="1:8">
      <c r="A4445" s="270"/>
      <c r="B4445" s="271"/>
      <c r="C4445" s="270"/>
      <c r="D4445" s="272"/>
      <c r="F4445" s="273"/>
      <c r="G4445" s="275"/>
      <c r="H4445" s="275"/>
    </row>
    <row r="4446" spans="1:8">
      <c r="A4446" s="270"/>
      <c r="B4446" s="271"/>
      <c r="C4446" s="270"/>
      <c r="D4446" s="272"/>
      <c r="F4446" s="273"/>
      <c r="G4446" s="275"/>
      <c r="H4446" s="275"/>
    </row>
    <row r="4447" spans="1:8">
      <c r="A4447" s="270"/>
      <c r="B4447" s="271"/>
      <c r="C4447" s="270"/>
      <c r="D4447" s="272"/>
      <c r="F4447" s="273"/>
      <c r="G4447" s="275"/>
      <c r="H4447" s="275"/>
    </row>
    <row r="4448" spans="1:8">
      <c r="A4448" s="270"/>
      <c r="B4448" s="271"/>
      <c r="C4448" s="270"/>
      <c r="D4448" s="272"/>
      <c r="F4448" s="273"/>
      <c r="G4448" s="275"/>
      <c r="H4448" s="275"/>
    </row>
    <row r="4449" spans="1:8">
      <c r="A4449" s="270"/>
      <c r="B4449" s="271"/>
      <c r="C4449" s="270"/>
      <c r="D4449" s="272"/>
      <c r="F4449" s="273"/>
      <c r="G4449" s="275"/>
      <c r="H4449" s="275"/>
    </row>
    <row r="4450" spans="1:8">
      <c r="A4450" s="270"/>
      <c r="B4450" s="271"/>
      <c r="C4450" s="270"/>
      <c r="D4450" s="272"/>
      <c r="F4450" s="273"/>
      <c r="G4450" s="275"/>
      <c r="H4450" s="275"/>
    </row>
    <row r="4451" spans="1:8">
      <c r="A4451" s="270"/>
      <c r="B4451" s="271"/>
      <c r="C4451" s="270"/>
      <c r="D4451" s="272"/>
      <c r="F4451" s="273"/>
      <c r="G4451" s="275"/>
      <c r="H4451" s="275"/>
    </row>
    <row r="4452" spans="1:8">
      <c r="A4452" s="270"/>
      <c r="B4452" s="271"/>
      <c r="C4452" s="270"/>
      <c r="D4452" s="272"/>
      <c r="F4452" s="273"/>
      <c r="G4452" s="275"/>
      <c r="H4452" s="275"/>
    </row>
    <row r="4453" spans="1:8">
      <c r="A4453" s="270"/>
      <c r="B4453" s="271"/>
      <c r="C4453" s="270"/>
      <c r="D4453" s="272"/>
      <c r="F4453" s="273"/>
      <c r="G4453" s="275"/>
      <c r="H4453" s="275"/>
    </row>
    <row r="4454" spans="1:8">
      <c r="A4454" s="270"/>
      <c r="B4454" s="271"/>
      <c r="C4454" s="270"/>
      <c r="D4454" s="272"/>
      <c r="F4454" s="273"/>
      <c r="G4454" s="275"/>
      <c r="H4454" s="275"/>
    </row>
    <row r="4455" spans="1:8">
      <c r="A4455" s="270"/>
      <c r="B4455" s="271"/>
      <c r="C4455" s="270"/>
      <c r="D4455" s="272"/>
      <c r="F4455" s="273"/>
      <c r="G4455" s="275"/>
      <c r="H4455" s="275"/>
    </row>
    <row r="4456" spans="1:8">
      <c r="A4456" s="270"/>
      <c r="B4456" s="271"/>
      <c r="C4456" s="270"/>
      <c r="D4456" s="272"/>
      <c r="F4456" s="273"/>
      <c r="G4456" s="275"/>
      <c r="H4456" s="275"/>
    </row>
    <row r="4457" spans="1:8">
      <c r="A4457" s="270"/>
      <c r="B4457" s="271"/>
      <c r="C4457" s="270"/>
      <c r="D4457" s="272"/>
      <c r="F4457" s="273"/>
      <c r="G4457" s="275"/>
      <c r="H4457" s="275"/>
    </row>
    <row r="4458" spans="1:8">
      <c r="A4458" s="270"/>
      <c r="B4458" s="271"/>
      <c r="C4458" s="270"/>
      <c r="D4458" s="272"/>
      <c r="F4458" s="273"/>
      <c r="G4458" s="275"/>
      <c r="H4458" s="275"/>
    </row>
    <row r="4459" spans="1:8">
      <c r="A4459" s="270"/>
      <c r="B4459" s="271"/>
      <c r="C4459" s="270"/>
      <c r="D4459" s="272"/>
      <c r="F4459" s="273"/>
      <c r="G4459" s="275"/>
      <c r="H4459" s="275"/>
    </row>
    <row r="4460" spans="1:8">
      <c r="A4460" s="270"/>
      <c r="B4460" s="271"/>
      <c r="C4460" s="270"/>
      <c r="D4460" s="272"/>
      <c r="F4460" s="273"/>
      <c r="G4460" s="275"/>
      <c r="H4460" s="275"/>
    </row>
    <row r="4461" spans="1:8">
      <c r="A4461" s="270"/>
      <c r="B4461" s="271"/>
      <c r="C4461" s="270"/>
      <c r="D4461" s="272"/>
      <c r="F4461" s="273"/>
      <c r="G4461" s="275"/>
      <c r="H4461" s="275"/>
    </row>
    <row r="4462" spans="1:8">
      <c r="A4462" s="270"/>
      <c r="B4462" s="271"/>
      <c r="C4462" s="270"/>
      <c r="D4462" s="272"/>
      <c r="F4462" s="273"/>
      <c r="G4462" s="275"/>
      <c r="H4462" s="275"/>
    </row>
    <row r="4463" spans="1:8">
      <c r="A4463" s="270"/>
      <c r="B4463" s="271"/>
      <c r="C4463" s="270"/>
      <c r="D4463" s="272"/>
      <c r="F4463" s="273"/>
      <c r="G4463" s="275"/>
      <c r="H4463" s="275"/>
    </row>
    <row r="4464" spans="1:8">
      <c r="A4464" s="270"/>
      <c r="B4464" s="271"/>
      <c r="C4464" s="270"/>
      <c r="D4464" s="272"/>
      <c r="F4464" s="273"/>
      <c r="G4464" s="275"/>
      <c r="H4464" s="275"/>
    </row>
    <row r="4465" spans="1:8">
      <c r="A4465" s="270"/>
      <c r="B4465" s="271"/>
      <c r="C4465" s="270"/>
      <c r="D4465" s="272"/>
      <c r="F4465" s="273"/>
      <c r="G4465" s="275"/>
      <c r="H4465" s="275"/>
    </row>
    <row r="4466" spans="1:8">
      <c r="A4466" s="270"/>
      <c r="B4466" s="271"/>
      <c r="C4466" s="270"/>
      <c r="D4466" s="272"/>
      <c r="F4466" s="273"/>
      <c r="G4466" s="275"/>
      <c r="H4466" s="275"/>
    </row>
    <row r="4467" spans="1:8">
      <c r="A4467" s="270"/>
      <c r="B4467" s="271"/>
      <c r="C4467" s="270"/>
      <c r="D4467" s="272"/>
      <c r="F4467" s="273"/>
      <c r="G4467" s="275"/>
      <c r="H4467" s="275"/>
    </row>
    <row r="4468" spans="1:8">
      <c r="A4468" s="270"/>
      <c r="B4468" s="271"/>
      <c r="C4468" s="270"/>
      <c r="D4468" s="272"/>
      <c r="F4468" s="273"/>
      <c r="G4468" s="275"/>
      <c r="H4468" s="275"/>
    </row>
    <row r="4469" spans="1:8">
      <c r="A4469" s="270"/>
      <c r="B4469" s="271"/>
      <c r="C4469" s="270"/>
      <c r="D4469" s="272"/>
      <c r="F4469" s="273"/>
      <c r="G4469" s="275"/>
      <c r="H4469" s="275"/>
    </row>
    <row r="4470" spans="1:8">
      <c r="A4470" s="270"/>
      <c r="B4470" s="271"/>
      <c r="C4470" s="270"/>
      <c r="D4470" s="272"/>
      <c r="F4470" s="273"/>
      <c r="G4470" s="275"/>
      <c r="H4470" s="275"/>
    </row>
    <row r="4471" spans="1:8">
      <c r="A4471" s="270"/>
      <c r="B4471" s="271"/>
      <c r="C4471" s="270"/>
      <c r="D4471" s="272"/>
      <c r="F4471" s="273"/>
      <c r="G4471" s="275"/>
      <c r="H4471" s="275"/>
    </row>
    <row r="4472" spans="1:8">
      <c r="A4472" s="270"/>
      <c r="B4472" s="271"/>
      <c r="C4472" s="270"/>
      <c r="D4472" s="272"/>
      <c r="F4472" s="273"/>
      <c r="G4472" s="275"/>
      <c r="H4472" s="275"/>
    </row>
    <row r="4473" spans="1:8">
      <c r="A4473" s="270"/>
      <c r="B4473" s="271"/>
      <c r="C4473" s="270"/>
      <c r="D4473" s="272"/>
      <c r="F4473" s="273"/>
      <c r="G4473" s="275"/>
      <c r="H4473" s="275"/>
    </row>
    <row r="4474" spans="1:8">
      <c r="A4474" s="270"/>
      <c r="B4474" s="271"/>
      <c r="C4474" s="270"/>
      <c r="D4474" s="272"/>
      <c r="F4474" s="273"/>
      <c r="G4474" s="275"/>
      <c r="H4474" s="275"/>
    </row>
    <row r="4475" spans="1:8">
      <c r="A4475" s="270"/>
      <c r="B4475" s="271"/>
      <c r="C4475" s="270"/>
      <c r="D4475" s="272"/>
      <c r="F4475" s="273"/>
      <c r="G4475" s="275"/>
      <c r="H4475" s="275"/>
    </row>
    <row r="4476" spans="1:8">
      <c r="A4476" s="270"/>
      <c r="B4476" s="271"/>
      <c r="C4476" s="270"/>
      <c r="D4476" s="272"/>
      <c r="F4476" s="273"/>
      <c r="G4476" s="275"/>
      <c r="H4476" s="275"/>
    </row>
    <row r="4477" spans="1:8">
      <c r="A4477" s="270"/>
      <c r="B4477" s="271"/>
      <c r="C4477" s="270"/>
      <c r="D4477" s="272"/>
      <c r="F4477" s="273"/>
      <c r="G4477" s="275"/>
      <c r="H4477" s="275"/>
    </row>
    <row r="4478" spans="1:8">
      <c r="A4478" s="270"/>
      <c r="B4478" s="271"/>
      <c r="C4478" s="270"/>
      <c r="D4478" s="272"/>
      <c r="F4478" s="273"/>
      <c r="G4478" s="275"/>
      <c r="H4478" s="275"/>
    </row>
    <row r="4479" spans="1:8">
      <c r="A4479" s="270"/>
      <c r="B4479" s="271"/>
      <c r="C4479" s="270"/>
      <c r="D4479" s="272"/>
      <c r="F4479" s="273"/>
      <c r="G4479" s="275"/>
      <c r="H4479" s="275"/>
    </row>
    <row r="4480" spans="1:8">
      <c r="A4480" s="270"/>
      <c r="B4480" s="271"/>
      <c r="C4480" s="270"/>
      <c r="D4480" s="272"/>
      <c r="F4480" s="273"/>
      <c r="G4480" s="275"/>
      <c r="H4480" s="275"/>
    </row>
    <row r="4481" spans="1:8">
      <c r="A4481" s="270"/>
      <c r="B4481" s="271"/>
      <c r="C4481" s="270"/>
      <c r="D4481" s="272"/>
      <c r="F4481" s="273"/>
      <c r="G4481" s="275"/>
      <c r="H4481" s="275"/>
    </row>
    <row r="4482" spans="1:8">
      <c r="A4482" s="270"/>
      <c r="B4482" s="271"/>
      <c r="C4482" s="270"/>
      <c r="D4482" s="272"/>
      <c r="F4482" s="273"/>
      <c r="G4482" s="275"/>
      <c r="H4482" s="275"/>
    </row>
    <row r="4483" spans="1:8">
      <c r="A4483" s="270"/>
      <c r="B4483" s="271"/>
      <c r="C4483" s="270"/>
      <c r="D4483" s="272"/>
      <c r="F4483" s="273"/>
      <c r="G4483" s="275"/>
      <c r="H4483" s="275"/>
    </row>
    <row r="4484" spans="1:8">
      <c r="A4484" s="270"/>
      <c r="B4484" s="271"/>
      <c r="C4484" s="270"/>
      <c r="D4484" s="272"/>
      <c r="F4484" s="273"/>
      <c r="G4484" s="275"/>
      <c r="H4484" s="275"/>
    </row>
    <row r="4485" spans="1:8">
      <c r="A4485" s="270"/>
      <c r="B4485" s="271"/>
      <c r="C4485" s="270"/>
      <c r="D4485" s="272"/>
      <c r="F4485" s="273"/>
      <c r="G4485" s="275"/>
      <c r="H4485" s="275"/>
    </row>
    <row r="4486" spans="1:8">
      <c r="A4486" s="270"/>
      <c r="B4486" s="271"/>
      <c r="C4486" s="270"/>
      <c r="D4486" s="272"/>
      <c r="F4486" s="273"/>
      <c r="G4486" s="275"/>
      <c r="H4486" s="275"/>
    </row>
    <row r="4487" spans="1:8">
      <c r="A4487" s="270"/>
      <c r="B4487" s="271"/>
      <c r="C4487" s="270"/>
      <c r="D4487" s="272"/>
      <c r="F4487" s="273"/>
      <c r="G4487" s="275"/>
      <c r="H4487" s="275"/>
    </row>
    <row r="4488" spans="1:8">
      <c r="A4488" s="270"/>
      <c r="B4488" s="271"/>
      <c r="C4488" s="270"/>
      <c r="D4488" s="272"/>
      <c r="F4488" s="273"/>
      <c r="G4488" s="275"/>
      <c r="H4488" s="275"/>
    </row>
    <row r="4489" spans="1:8">
      <c r="A4489" s="270"/>
      <c r="B4489" s="271"/>
      <c r="C4489" s="270"/>
      <c r="D4489" s="272"/>
      <c r="F4489" s="273"/>
      <c r="G4489" s="275"/>
      <c r="H4489" s="275"/>
    </row>
    <row r="4490" spans="1:8">
      <c r="A4490" s="270"/>
      <c r="B4490" s="271"/>
      <c r="C4490" s="270"/>
      <c r="D4490" s="272"/>
      <c r="F4490" s="273"/>
      <c r="G4490" s="275"/>
      <c r="H4490" s="275"/>
    </row>
    <row r="4491" spans="1:8">
      <c r="A4491" s="270"/>
      <c r="B4491" s="271"/>
      <c r="C4491" s="270"/>
      <c r="D4491" s="272"/>
      <c r="F4491" s="273"/>
      <c r="G4491" s="275"/>
      <c r="H4491" s="275"/>
    </row>
    <row r="4492" spans="1:8">
      <c r="A4492" s="270"/>
      <c r="B4492" s="271"/>
      <c r="C4492" s="270"/>
      <c r="D4492" s="272"/>
      <c r="F4492" s="273"/>
      <c r="G4492" s="275"/>
      <c r="H4492" s="275"/>
    </row>
    <row r="4493" spans="1:8">
      <c r="A4493" s="270"/>
      <c r="B4493" s="271"/>
      <c r="C4493" s="270"/>
      <c r="D4493" s="272"/>
      <c r="F4493" s="273"/>
      <c r="G4493" s="275"/>
      <c r="H4493" s="275"/>
    </row>
    <row r="4494" spans="1:8">
      <c r="A4494" s="270"/>
      <c r="B4494" s="271"/>
      <c r="C4494" s="270"/>
      <c r="D4494" s="272"/>
      <c r="F4494" s="273"/>
      <c r="G4494" s="275"/>
      <c r="H4494" s="275"/>
    </row>
    <row r="4495" spans="1:8">
      <c r="A4495" s="270"/>
      <c r="B4495" s="271"/>
      <c r="C4495" s="270"/>
      <c r="D4495" s="272"/>
      <c r="F4495" s="273"/>
      <c r="G4495" s="275"/>
      <c r="H4495" s="275"/>
    </row>
    <row r="4496" spans="1:8">
      <c r="A4496" s="270"/>
      <c r="B4496" s="271"/>
      <c r="C4496" s="270"/>
      <c r="D4496" s="272"/>
      <c r="F4496" s="273"/>
      <c r="G4496" s="275"/>
      <c r="H4496" s="275"/>
    </row>
    <row r="4497" spans="1:8">
      <c r="A4497" s="270"/>
      <c r="B4497" s="271"/>
      <c r="C4497" s="270"/>
      <c r="D4497" s="272"/>
      <c r="F4497" s="273"/>
      <c r="G4497" s="275"/>
      <c r="H4497" s="275"/>
    </row>
    <row r="4498" spans="1:8">
      <c r="A4498" s="270"/>
      <c r="B4498" s="271"/>
      <c r="C4498" s="270"/>
      <c r="D4498" s="272"/>
      <c r="F4498" s="273"/>
      <c r="G4498" s="275"/>
      <c r="H4498" s="275"/>
    </row>
    <row r="4499" spans="1:8">
      <c r="A4499" s="270"/>
      <c r="B4499" s="271"/>
      <c r="C4499" s="270"/>
      <c r="D4499" s="272"/>
      <c r="F4499" s="273"/>
      <c r="G4499" s="275"/>
      <c r="H4499" s="275"/>
    </row>
    <row r="4500" spans="1:8">
      <c r="A4500" s="270"/>
      <c r="B4500" s="271"/>
      <c r="C4500" s="270"/>
      <c r="D4500" s="272"/>
      <c r="F4500" s="273"/>
      <c r="G4500" s="275"/>
      <c r="H4500" s="275"/>
    </row>
    <row r="4501" spans="1:8">
      <c r="A4501" s="270"/>
      <c r="B4501" s="271"/>
      <c r="C4501" s="270"/>
      <c r="D4501" s="272"/>
      <c r="F4501" s="273"/>
      <c r="G4501" s="275"/>
      <c r="H4501" s="275"/>
    </row>
    <row r="4502" spans="1:8">
      <c r="A4502" s="270"/>
      <c r="B4502" s="271"/>
      <c r="C4502" s="270"/>
      <c r="D4502" s="272"/>
      <c r="F4502" s="273"/>
      <c r="G4502" s="275"/>
      <c r="H4502" s="275"/>
    </row>
    <row r="4503" spans="1:8">
      <c r="A4503" s="270"/>
      <c r="B4503" s="271"/>
      <c r="C4503" s="270"/>
      <c r="D4503" s="272"/>
      <c r="F4503" s="273"/>
      <c r="G4503" s="275"/>
      <c r="H4503" s="275"/>
    </row>
    <row r="4504" spans="1:8">
      <c r="A4504" s="270"/>
      <c r="B4504" s="271"/>
      <c r="C4504" s="270"/>
      <c r="D4504" s="272"/>
      <c r="F4504" s="273"/>
      <c r="G4504" s="275"/>
      <c r="H4504" s="275"/>
    </row>
    <row r="4505" spans="1:8">
      <c r="A4505" s="270"/>
      <c r="B4505" s="271"/>
      <c r="C4505" s="270"/>
      <c r="D4505" s="272"/>
      <c r="F4505" s="273"/>
      <c r="G4505" s="275"/>
      <c r="H4505" s="275"/>
    </row>
    <row r="4506" spans="1:8">
      <c r="A4506" s="270"/>
      <c r="B4506" s="271"/>
      <c r="C4506" s="270"/>
      <c r="D4506" s="272"/>
      <c r="F4506" s="273"/>
      <c r="G4506" s="275"/>
      <c r="H4506" s="275"/>
    </row>
    <row r="4507" spans="1:8">
      <c r="A4507" s="270"/>
      <c r="B4507" s="271"/>
      <c r="C4507" s="270"/>
      <c r="D4507" s="272"/>
      <c r="F4507" s="273"/>
      <c r="G4507" s="275"/>
      <c r="H4507" s="275"/>
    </row>
    <row r="4508" spans="1:8">
      <c r="A4508" s="270"/>
      <c r="B4508" s="271"/>
      <c r="C4508" s="270"/>
      <c r="D4508" s="272"/>
      <c r="F4508" s="273"/>
      <c r="G4508" s="275"/>
      <c r="H4508" s="275"/>
    </row>
    <row r="4509" spans="1:8">
      <c r="A4509" s="270"/>
      <c r="B4509" s="271"/>
      <c r="C4509" s="270"/>
      <c r="D4509" s="272"/>
      <c r="F4509" s="273"/>
      <c r="G4509" s="275"/>
      <c r="H4509" s="275"/>
    </row>
    <row r="4510" spans="1:8">
      <c r="A4510" s="270"/>
      <c r="B4510" s="271"/>
      <c r="C4510" s="270"/>
      <c r="D4510" s="272"/>
      <c r="F4510" s="273"/>
      <c r="G4510" s="275"/>
      <c r="H4510" s="275"/>
    </row>
    <row r="4511" spans="1:8">
      <c r="A4511" s="270"/>
      <c r="B4511" s="271"/>
      <c r="C4511" s="270"/>
      <c r="D4511" s="272"/>
      <c r="F4511" s="273"/>
      <c r="G4511" s="275"/>
      <c r="H4511" s="275"/>
    </row>
    <row r="4512" spans="1:8">
      <c r="A4512" s="270"/>
      <c r="B4512" s="271"/>
      <c r="C4512" s="270"/>
      <c r="D4512" s="272"/>
      <c r="F4512" s="273"/>
      <c r="G4512" s="275"/>
      <c r="H4512" s="275"/>
    </row>
    <row r="4513" spans="1:8">
      <c r="A4513" s="270"/>
      <c r="B4513" s="271"/>
      <c r="C4513" s="270"/>
      <c r="D4513" s="272"/>
      <c r="F4513" s="273"/>
      <c r="G4513" s="275"/>
      <c r="H4513" s="275"/>
    </row>
    <row r="4514" spans="1:8">
      <c r="A4514" s="270"/>
      <c r="B4514" s="271"/>
      <c r="C4514" s="270"/>
      <c r="D4514" s="272"/>
      <c r="F4514" s="273"/>
      <c r="G4514" s="275"/>
      <c r="H4514" s="275"/>
    </row>
    <row r="4515" spans="1:8">
      <c r="A4515" s="270"/>
      <c r="B4515" s="271"/>
      <c r="C4515" s="270"/>
      <c r="D4515" s="272"/>
      <c r="F4515" s="273"/>
      <c r="G4515" s="275"/>
      <c r="H4515" s="275"/>
    </row>
    <row r="4516" spans="1:8">
      <c r="A4516" s="270"/>
      <c r="B4516" s="271"/>
      <c r="C4516" s="270"/>
      <c r="D4516" s="272"/>
      <c r="F4516" s="273"/>
      <c r="G4516" s="275"/>
      <c r="H4516" s="275"/>
    </row>
    <row r="4517" spans="1:8">
      <c r="A4517" s="270"/>
      <c r="B4517" s="271"/>
      <c r="C4517" s="270"/>
      <c r="D4517" s="272"/>
      <c r="F4517" s="273"/>
      <c r="G4517" s="275"/>
      <c r="H4517" s="275"/>
    </row>
    <row r="4518" spans="1:8">
      <c r="A4518" s="270"/>
      <c r="B4518" s="271"/>
      <c r="C4518" s="270"/>
      <c r="D4518" s="272"/>
      <c r="F4518" s="273"/>
      <c r="G4518" s="275"/>
      <c r="H4518" s="275"/>
    </row>
    <row r="4519" spans="1:8">
      <c r="A4519" s="270"/>
      <c r="B4519" s="271"/>
      <c r="C4519" s="270"/>
      <c r="D4519" s="272"/>
      <c r="F4519" s="273"/>
      <c r="G4519" s="275"/>
      <c r="H4519" s="275"/>
    </row>
    <row r="4520" spans="1:8">
      <c r="A4520" s="270"/>
      <c r="B4520" s="271"/>
      <c r="C4520" s="270"/>
      <c r="D4520" s="272"/>
      <c r="F4520" s="273"/>
      <c r="G4520" s="275"/>
      <c r="H4520" s="275"/>
    </row>
    <row r="4521" spans="1:8">
      <c r="A4521" s="270"/>
      <c r="B4521" s="271"/>
      <c r="C4521" s="270"/>
      <c r="D4521" s="272"/>
      <c r="F4521" s="273"/>
      <c r="G4521" s="275"/>
      <c r="H4521" s="275"/>
    </row>
    <row r="4522" spans="1:8">
      <c r="A4522" s="270"/>
      <c r="B4522" s="271"/>
      <c r="C4522" s="270"/>
      <c r="D4522" s="272"/>
      <c r="F4522" s="273"/>
      <c r="G4522" s="275"/>
      <c r="H4522" s="275"/>
    </row>
    <row r="4523" spans="1:8">
      <c r="A4523" s="270"/>
      <c r="B4523" s="271"/>
      <c r="C4523" s="270"/>
      <c r="D4523" s="272"/>
      <c r="F4523" s="273"/>
      <c r="G4523" s="275"/>
      <c r="H4523" s="275"/>
    </row>
    <row r="4524" spans="1:8">
      <c r="A4524" s="270"/>
      <c r="B4524" s="271"/>
      <c r="C4524" s="270"/>
      <c r="D4524" s="272"/>
      <c r="F4524" s="273"/>
      <c r="G4524" s="275"/>
      <c r="H4524" s="275"/>
    </row>
    <row r="4525" spans="1:8">
      <c r="A4525" s="270"/>
      <c r="B4525" s="271"/>
      <c r="C4525" s="270"/>
      <c r="D4525" s="272"/>
      <c r="F4525" s="273"/>
      <c r="G4525" s="275"/>
      <c r="H4525" s="275"/>
    </row>
    <row r="4526" spans="1:8">
      <c r="A4526" s="270"/>
      <c r="B4526" s="271"/>
      <c r="C4526" s="270"/>
      <c r="D4526" s="272"/>
      <c r="F4526" s="273"/>
      <c r="G4526" s="275"/>
      <c r="H4526" s="275"/>
    </row>
    <row r="4527" spans="1:8">
      <c r="A4527" s="270"/>
      <c r="B4527" s="271"/>
      <c r="C4527" s="270"/>
      <c r="D4527" s="272"/>
      <c r="F4527" s="273"/>
      <c r="G4527" s="275"/>
      <c r="H4527" s="275"/>
    </row>
    <row r="4528" spans="1:8">
      <c r="A4528" s="270"/>
      <c r="B4528" s="271"/>
      <c r="C4528" s="270"/>
      <c r="D4528" s="272"/>
      <c r="F4528" s="273"/>
      <c r="G4528" s="275"/>
      <c r="H4528" s="275"/>
    </row>
    <row r="4529" spans="1:8">
      <c r="A4529" s="270"/>
      <c r="B4529" s="271"/>
      <c r="C4529" s="270"/>
      <c r="D4529" s="272"/>
      <c r="F4529" s="273"/>
      <c r="G4529" s="275"/>
      <c r="H4529" s="275"/>
    </row>
    <row r="4530" spans="1:8">
      <c r="A4530" s="270"/>
      <c r="B4530" s="271"/>
      <c r="C4530" s="270"/>
      <c r="D4530" s="272"/>
      <c r="F4530" s="273"/>
      <c r="G4530" s="275"/>
      <c r="H4530" s="275"/>
    </row>
    <row r="4531" spans="1:8">
      <c r="A4531" s="270"/>
      <c r="B4531" s="271"/>
      <c r="C4531" s="270"/>
      <c r="D4531" s="272"/>
      <c r="F4531" s="273"/>
      <c r="G4531" s="275"/>
      <c r="H4531" s="275"/>
    </row>
    <row r="4532" spans="1:8">
      <c r="A4532" s="270"/>
      <c r="B4532" s="271"/>
      <c r="C4532" s="270"/>
      <c r="D4532" s="272"/>
      <c r="F4532" s="273"/>
      <c r="G4532" s="275"/>
      <c r="H4532" s="275"/>
    </row>
    <row r="4533" spans="1:8">
      <c r="A4533" s="270"/>
      <c r="B4533" s="271"/>
      <c r="C4533" s="270"/>
      <c r="D4533" s="272"/>
      <c r="F4533" s="273"/>
      <c r="G4533" s="275"/>
      <c r="H4533" s="275"/>
    </row>
    <row r="4534" spans="1:8">
      <c r="A4534" s="270"/>
      <c r="B4534" s="271"/>
      <c r="C4534" s="270"/>
      <c r="D4534" s="272"/>
      <c r="F4534" s="273"/>
      <c r="G4534" s="275"/>
      <c r="H4534" s="275"/>
    </row>
    <row r="4535" spans="1:8">
      <c r="A4535" s="270"/>
      <c r="B4535" s="271"/>
      <c r="C4535" s="270"/>
      <c r="D4535" s="272"/>
      <c r="F4535" s="273"/>
      <c r="G4535" s="275"/>
      <c r="H4535" s="275"/>
    </row>
    <row r="4536" spans="1:8">
      <c r="A4536" s="270"/>
      <c r="B4536" s="271"/>
      <c r="C4536" s="270"/>
      <c r="D4536" s="272"/>
      <c r="F4536" s="273"/>
      <c r="G4536" s="275"/>
      <c r="H4536" s="275"/>
    </row>
    <row r="4537" spans="1:8">
      <c r="A4537" s="270"/>
      <c r="B4537" s="271"/>
      <c r="C4537" s="270"/>
      <c r="D4537" s="272"/>
      <c r="F4537" s="273"/>
      <c r="G4537" s="275"/>
      <c r="H4537" s="275"/>
    </row>
    <row r="4538" spans="1:8">
      <c r="A4538" s="270"/>
      <c r="B4538" s="271"/>
      <c r="C4538" s="270"/>
      <c r="D4538" s="272"/>
      <c r="F4538" s="273"/>
      <c r="G4538" s="275"/>
      <c r="H4538" s="275"/>
    </row>
    <row r="4539" spans="1:8">
      <c r="A4539" s="270"/>
      <c r="B4539" s="271"/>
      <c r="C4539" s="270"/>
      <c r="D4539" s="272"/>
      <c r="F4539" s="273"/>
      <c r="G4539" s="275"/>
      <c r="H4539" s="275"/>
    </row>
    <row r="4540" spans="1:8">
      <c r="A4540" s="270"/>
      <c r="B4540" s="271"/>
      <c r="C4540" s="270"/>
      <c r="D4540" s="272"/>
      <c r="F4540" s="273"/>
      <c r="G4540" s="275"/>
      <c r="H4540" s="275"/>
    </row>
    <row r="4541" spans="1:8">
      <c r="A4541" s="270"/>
      <c r="B4541" s="271"/>
      <c r="C4541" s="270"/>
      <c r="D4541" s="272"/>
      <c r="F4541" s="273"/>
      <c r="G4541" s="275"/>
      <c r="H4541" s="275"/>
    </row>
    <row r="4542" spans="1:8">
      <c r="A4542" s="270"/>
      <c r="B4542" s="271"/>
      <c r="C4542" s="270"/>
      <c r="D4542" s="272"/>
      <c r="F4542" s="273"/>
      <c r="G4542" s="275"/>
      <c r="H4542" s="275"/>
    </row>
    <row r="4543" spans="1:8">
      <c r="A4543" s="270"/>
      <c r="B4543" s="271"/>
      <c r="C4543" s="270"/>
      <c r="D4543" s="272"/>
      <c r="F4543" s="273"/>
      <c r="G4543" s="275"/>
      <c r="H4543" s="275"/>
    </row>
    <row r="4544" spans="1:8">
      <c r="A4544" s="270"/>
      <c r="B4544" s="271"/>
      <c r="C4544" s="270"/>
      <c r="D4544" s="272"/>
      <c r="F4544" s="273"/>
      <c r="G4544" s="275"/>
      <c r="H4544" s="275"/>
    </row>
    <row r="4545" spans="1:8">
      <c r="A4545" s="270"/>
      <c r="B4545" s="271"/>
      <c r="C4545" s="270"/>
      <c r="D4545" s="272"/>
      <c r="F4545" s="273"/>
      <c r="G4545" s="275"/>
      <c r="H4545" s="275"/>
    </row>
    <row r="4546" spans="1:8">
      <c r="A4546" s="270"/>
      <c r="B4546" s="271"/>
      <c r="C4546" s="270"/>
      <c r="D4546" s="272"/>
      <c r="F4546" s="273"/>
      <c r="G4546" s="275"/>
      <c r="H4546" s="275"/>
    </row>
    <row r="4547" spans="1:8">
      <c r="A4547" s="270"/>
      <c r="B4547" s="271"/>
      <c r="C4547" s="270"/>
      <c r="D4547" s="272"/>
      <c r="F4547" s="273"/>
      <c r="G4547" s="275"/>
      <c r="H4547" s="275"/>
    </row>
    <row r="4548" spans="1:8">
      <c r="A4548" s="270"/>
      <c r="B4548" s="271"/>
      <c r="C4548" s="270"/>
      <c r="D4548" s="272"/>
      <c r="F4548" s="273"/>
      <c r="G4548" s="275"/>
      <c r="H4548" s="275"/>
    </row>
    <row r="4549" spans="1:8">
      <c r="A4549" s="270"/>
      <c r="B4549" s="271"/>
      <c r="C4549" s="270"/>
      <c r="D4549" s="272"/>
      <c r="F4549" s="273"/>
      <c r="G4549" s="275"/>
      <c r="H4549" s="275"/>
    </row>
    <row r="4550" spans="1:8">
      <c r="A4550" s="270"/>
      <c r="B4550" s="271"/>
      <c r="C4550" s="270"/>
      <c r="D4550" s="272"/>
      <c r="F4550" s="273"/>
      <c r="G4550" s="275"/>
      <c r="H4550" s="275"/>
    </row>
    <row r="4551" spans="1:8">
      <c r="A4551" s="270"/>
      <c r="B4551" s="271"/>
      <c r="C4551" s="270"/>
      <c r="D4551" s="272"/>
      <c r="F4551" s="273"/>
      <c r="G4551" s="275"/>
      <c r="H4551" s="275"/>
    </row>
    <row r="4552" spans="1:8">
      <c r="A4552" s="270"/>
      <c r="B4552" s="271"/>
      <c r="C4552" s="270"/>
      <c r="D4552" s="272"/>
      <c r="F4552" s="273"/>
      <c r="G4552" s="275"/>
      <c r="H4552" s="275"/>
    </row>
    <row r="4553" spans="1:8">
      <c r="A4553" s="270"/>
      <c r="B4553" s="271"/>
      <c r="C4553" s="270"/>
      <c r="D4553" s="272"/>
      <c r="F4553" s="273"/>
      <c r="G4553" s="275"/>
      <c r="H4553" s="275"/>
    </row>
    <row r="4554" spans="1:8">
      <c r="A4554" s="270"/>
      <c r="B4554" s="271"/>
      <c r="C4554" s="270"/>
      <c r="D4554" s="272"/>
      <c r="F4554" s="273"/>
      <c r="G4554" s="275"/>
      <c r="H4554" s="275"/>
    </row>
    <row r="4555" spans="1:8">
      <c r="A4555" s="270"/>
      <c r="B4555" s="271"/>
      <c r="C4555" s="270"/>
      <c r="D4555" s="272"/>
      <c r="F4555" s="273"/>
      <c r="G4555" s="275"/>
      <c r="H4555" s="275"/>
    </row>
    <row r="4556" spans="1:8">
      <c r="A4556" s="270"/>
      <c r="B4556" s="271"/>
      <c r="C4556" s="270"/>
      <c r="D4556" s="272"/>
      <c r="F4556" s="273"/>
      <c r="G4556" s="275"/>
      <c r="H4556" s="275"/>
    </row>
    <row r="4557" spans="1:8">
      <c r="A4557" s="270"/>
      <c r="B4557" s="271"/>
      <c r="C4557" s="270"/>
      <c r="D4557" s="272"/>
      <c r="F4557" s="273"/>
      <c r="G4557" s="275"/>
      <c r="H4557" s="275"/>
    </row>
    <row r="4558" spans="1:8">
      <c r="A4558" s="270"/>
      <c r="B4558" s="271"/>
      <c r="C4558" s="270"/>
      <c r="D4558" s="272"/>
      <c r="F4558" s="273"/>
      <c r="G4558" s="275"/>
      <c r="H4558" s="275"/>
    </row>
    <row r="4559" spans="1:8">
      <c r="A4559" s="270"/>
      <c r="B4559" s="271"/>
      <c r="C4559" s="270"/>
      <c r="D4559" s="272"/>
      <c r="F4559" s="273"/>
      <c r="G4559" s="275"/>
      <c r="H4559" s="275"/>
    </row>
    <row r="4560" spans="1:8">
      <c r="A4560" s="270"/>
      <c r="B4560" s="271"/>
      <c r="C4560" s="270"/>
      <c r="D4560" s="272"/>
      <c r="F4560" s="273"/>
      <c r="G4560" s="275"/>
      <c r="H4560" s="275"/>
    </row>
    <row r="4561" spans="1:8">
      <c r="A4561" s="270"/>
      <c r="B4561" s="271"/>
      <c r="C4561" s="270"/>
      <c r="D4561" s="272"/>
      <c r="F4561" s="273"/>
      <c r="G4561" s="275"/>
      <c r="H4561" s="275"/>
    </row>
    <row r="4562" spans="1:8">
      <c r="A4562" s="270"/>
      <c r="B4562" s="271"/>
      <c r="C4562" s="270"/>
      <c r="D4562" s="272"/>
      <c r="F4562" s="273"/>
      <c r="G4562" s="275"/>
      <c r="H4562" s="275"/>
    </row>
    <row r="4563" spans="1:8">
      <c r="A4563" s="270"/>
      <c r="B4563" s="271"/>
      <c r="C4563" s="270"/>
      <c r="D4563" s="272"/>
      <c r="F4563" s="273"/>
      <c r="G4563" s="275"/>
      <c r="H4563" s="275"/>
    </row>
    <row r="4564" spans="1:8">
      <c r="A4564" s="270"/>
      <c r="B4564" s="271"/>
      <c r="C4564" s="270"/>
      <c r="D4564" s="272"/>
      <c r="F4564" s="273"/>
      <c r="G4564" s="275"/>
      <c r="H4564" s="275"/>
    </row>
    <row r="4565" spans="1:8">
      <c r="A4565" s="270"/>
      <c r="B4565" s="271"/>
      <c r="C4565" s="270"/>
      <c r="D4565" s="272"/>
      <c r="F4565" s="273"/>
      <c r="G4565" s="275"/>
      <c r="H4565" s="275"/>
    </row>
    <row r="4566" spans="1:8">
      <c r="A4566" s="270"/>
      <c r="B4566" s="271"/>
      <c r="C4566" s="270"/>
      <c r="D4566" s="272"/>
      <c r="F4566" s="273"/>
      <c r="G4566" s="275"/>
      <c r="H4566" s="275"/>
    </row>
    <row r="4567" spans="1:8">
      <c r="A4567" s="270"/>
      <c r="B4567" s="271"/>
      <c r="C4567" s="270"/>
      <c r="D4567" s="272"/>
      <c r="F4567" s="273"/>
      <c r="G4567" s="275"/>
      <c r="H4567" s="275"/>
    </row>
    <row r="4568" spans="1:8">
      <c r="A4568" s="270"/>
      <c r="B4568" s="271"/>
      <c r="C4568" s="270"/>
      <c r="D4568" s="272"/>
      <c r="F4568" s="273"/>
      <c r="G4568" s="275"/>
      <c r="H4568" s="275"/>
    </row>
    <row r="4569" spans="1:8">
      <c r="A4569" s="270"/>
      <c r="B4569" s="271"/>
      <c r="C4569" s="270"/>
      <c r="D4569" s="272"/>
      <c r="F4569" s="273"/>
      <c r="G4569" s="275"/>
      <c r="H4569" s="275"/>
    </row>
    <row r="4570" spans="1:8">
      <c r="A4570" s="270"/>
      <c r="B4570" s="271"/>
      <c r="C4570" s="270"/>
      <c r="D4570" s="272"/>
      <c r="F4570" s="273"/>
      <c r="G4570" s="275"/>
      <c r="H4570" s="275"/>
    </row>
    <row r="4571" spans="1:8">
      <c r="A4571" s="270"/>
      <c r="B4571" s="271"/>
      <c r="C4571" s="270"/>
      <c r="D4571" s="272"/>
      <c r="F4571" s="273"/>
      <c r="G4571" s="275"/>
      <c r="H4571" s="275"/>
    </row>
    <row r="4572" spans="1:8">
      <c r="A4572" s="270"/>
      <c r="B4572" s="271"/>
      <c r="C4572" s="270"/>
      <c r="D4572" s="272"/>
      <c r="F4572" s="273"/>
      <c r="G4572" s="275"/>
      <c r="H4572" s="275"/>
    </row>
    <row r="4573" spans="1:8">
      <c r="A4573" s="270"/>
      <c r="B4573" s="271"/>
      <c r="C4573" s="270"/>
      <c r="D4573" s="272"/>
      <c r="F4573" s="273"/>
      <c r="G4573" s="275"/>
      <c r="H4573" s="275"/>
    </row>
    <row r="4574" spans="1:8">
      <c r="A4574" s="270"/>
      <c r="B4574" s="271"/>
      <c r="C4574" s="270"/>
      <c r="D4574" s="272"/>
      <c r="F4574" s="273"/>
      <c r="G4574" s="275"/>
      <c r="H4574" s="275"/>
    </row>
    <row r="4575" spans="1:8">
      <c r="A4575" s="270"/>
      <c r="B4575" s="271"/>
      <c r="C4575" s="270"/>
      <c r="D4575" s="272"/>
      <c r="F4575" s="273"/>
      <c r="G4575" s="275"/>
      <c r="H4575" s="275"/>
    </row>
    <row r="4576" spans="1:8">
      <c r="A4576" s="270"/>
      <c r="B4576" s="271"/>
      <c r="C4576" s="270"/>
      <c r="D4576" s="272"/>
      <c r="F4576" s="273"/>
      <c r="G4576" s="275"/>
      <c r="H4576" s="275"/>
    </row>
    <row r="4577" spans="1:8">
      <c r="A4577" s="270"/>
      <c r="B4577" s="271"/>
      <c r="C4577" s="270"/>
      <c r="D4577" s="272"/>
      <c r="F4577" s="273"/>
      <c r="G4577" s="275"/>
      <c r="H4577" s="275"/>
    </row>
    <row r="4578" spans="1:8">
      <c r="A4578" s="270"/>
      <c r="B4578" s="271"/>
      <c r="C4578" s="270"/>
      <c r="D4578" s="272"/>
      <c r="F4578" s="273"/>
      <c r="G4578" s="275"/>
      <c r="H4578" s="275"/>
    </row>
    <row r="4579" spans="1:8">
      <c r="A4579" s="270"/>
      <c r="B4579" s="271"/>
      <c r="C4579" s="270"/>
      <c r="D4579" s="272"/>
      <c r="F4579" s="273"/>
      <c r="G4579" s="275"/>
      <c r="H4579" s="275"/>
    </row>
    <row r="4580" spans="1:8">
      <c r="A4580" s="270"/>
      <c r="B4580" s="271"/>
      <c r="C4580" s="270"/>
      <c r="D4580" s="272"/>
      <c r="F4580" s="273"/>
      <c r="G4580" s="275"/>
      <c r="H4580" s="275"/>
    </row>
    <row r="4581" spans="1:8">
      <c r="A4581" s="270"/>
      <c r="B4581" s="271"/>
      <c r="C4581" s="270"/>
      <c r="D4581" s="272"/>
      <c r="F4581" s="273"/>
      <c r="G4581" s="275"/>
      <c r="H4581" s="275"/>
    </row>
    <row r="4582" spans="1:8">
      <c r="A4582" s="270"/>
      <c r="B4582" s="271"/>
      <c r="C4582" s="270"/>
      <c r="D4582" s="272"/>
      <c r="F4582" s="273"/>
      <c r="G4582" s="275"/>
      <c r="H4582" s="275"/>
    </row>
    <row r="4583" spans="1:8">
      <c r="A4583" s="270"/>
      <c r="B4583" s="271"/>
      <c r="C4583" s="270"/>
      <c r="D4583" s="272"/>
      <c r="F4583" s="273"/>
      <c r="G4583" s="275"/>
      <c r="H4583" s="275"/>
    </row>
    <row r="4584" spans="1:8">
      <c r="A4584" s="270"/>
      <c r="B4584" s="271"/>
      <c r="C4584" s="270"/>
      <c r="D4584" s="272"/>
      <c r="F4584" s="273"/>
      <c r="G4584" s="275"/>
      <c r="H4584" s="275"/>
    </row>
    <row r="4585" spans="1:8">
      <c r="A4585" s="270"/>
      <c r="B4585" s="271"/>
      <c r="C4585" s="270"/>
      <c r="D4585" s="272"/>
      <c r="F4585" s="273"/>
      <c r="G4585" s="275"/>
      <c r="H4585" s="275"/>
    </row>
    <row r="4586" spans="1:8">
      <c r="A4586" s="270"/>
      <c r="B4586" s="271"/>
      <c r="C4586" s="270"/>
      <c r="D4586" s="272"/>
      <c r="F4586" s="273"/>
      <c r="G4586" s="275"/>
      <c r="H4586" s="275"/>
    </row>
    <row r="4587" spans="1:8">
      <c r="A4587" s="270"/>
      <c r="B4587" s="271"/>
      <c r="C4587" s="270"/>
      <c r="D4587" s="272"/>
      <c r="F4587" s="273"/>
      <c r="G4587" s="275"/>
      <c r="H4587" s="275"/>
    </row>
    <row r="4588" spans="1:8">
      <c r="A4588" s="270"/>
      <c r="B4588" s="271"/>
      <c r="C4588" s="270"/>
      <c r="D4588" s="272"/>
      <c r="F4588" s="273"/>
      <c r="G4588" s="275"/>
      <c r="H4588" s="275"/>
    </row>
    <row r="4589" spans="1:8">
      <c r="A4589" s="270"/>
      <c r="B4589" s="271"/>
      <c r="C4589" s="270"/>
      <c r="D4589" s="272"/>
      <c r="F4589" s="273"/>
      <c r="G4589" s="275"/>
      <c r="H4589" s="275"/>
    </row>
    <row r="4590" spans="1:8">
      <c r="A4590" s="270"/>
      <c r="B4590" s="271"/>
      <c r="C4590" s="270"/>
      <c r="D4590" s="272"/>
      <c r="F4590" s="273"/>
      <c r="G4590" s="275"/>
      <c r="H4590" s="275"/>
    </row>
    <row r="4591" spans="1:8">
      <c r="A4591" s="270"/>
      <c r="B4591" s="271"/>
      <c r="C4591" s="270"/>
      <c r="D4591" s="272"/>
      <c r="F4591" s="273"/>
      <c r="G4591" s="275"/>
      <c r="H4591" s="275"/>
    </row>
    <row r="4592" spans="1:8">
      <c r="A4592" s="270"/>
      <c r="B4592" s="271"/>
      <c r="C4592" s="270"/>
      <c r="D4592" s="272"/>
      <c r="F4592" s="273"/>
      <c r="G4592" s="275"/>
      <c r="H4592" s="275"/>
    </row>
    <row r="4593" spans="1:8">
      <c r="A4593" s="270"/>
      <c r="B4593" s="271"/>
      <c r="C4593" s="270"/>
      <c r="D4593" s="272"/>
      <c r="F4593" s="273"/>
      <c r="G4593" s="275"/>
      <c r="H4593" s="275"/>
    </row>
    <row r="4594" spans="1:8">
      <c r="A4594" s="270"/>
      <c r="B4594" s="271"/>
      <c r="C4594" s="270"/>
      <c r="D4594" s="272"/>
      <c r="F4594" s="273"/>
      <c r="G4594" s="275"/>
      <c r="H4594" s="275"/>
    </row>
    <row r="4595" spans="1:8">
      <c r="A4595" s="270"/>
      <c r="B4595" s="271"/>
      <c r="C4595" s="270"/>
      <c r="D4595" s="272"/>
      <c r="F4595" s="273"/>
      <c r="G4595" s="275"/>
      <c r="H4595" s="275"/>
    </row>
    <row r="4596" spans="1:8">
      <c r="A4596" s="270"/>
      <c r="B4596" s="271"/>
      <c r="C4596" s="270"/>
      <c r="D4596" s="272"/>
      <c r="F4596" s="273"/>
      <c r="G4596" s="275"/>
      <c r="H4596" s="275"/>
    </row>
    <row r="4597" spans="1:8">
      <c r="A4597" s="270"/>
      <c r="B4597" s="271"/>
      <c r="C4597" s="270"/>
      <c r="D4597" s="272"/>
      <c r="F4597" s="273"/>
      <c r="G4597" s="275"/>
      <c r="H4597" s="275"/>
    </row>
    <row r="4598" spans="1:8">
      <c r="A4598" s="270"/>
      <c r="B4598" s="271"/>
      <c r="C4598" s="270"/>
      <c r="D4598" s="272"/>
      <c r="F4598" s="273"/>
      <c r="G4598" s="275"/>
      <c r="H4598" s="275"/>
    </row>
    <row r="4599" spans="1:8">
      <c r="A4599" s="270"/>
      <c r="B4599" s="271"/>
      <c r="C4599" s="270"/>
      <c r="D4599" s="272"/>
      <c r="F4599" s="273"/>
      <c r="G4599" s="275"/>
      <c r="H4599" s="275"/>
    </row>
    <row r="4600" spans="1:8">
      <c r="A4600" s="270"/>
      <c r="B4600" s="271"/>
      <c r="C4600" s="270"/>
      <c r="D4600" s="272"/>
      <c r="F4600" s="273"/>
      <c r="G4600" s="275"/>
      <c r="H4600" s="275"/>
    </row>
    <row r="4601" spans="1:8">
      <c r="A4601" s="270"/>
      <c r="B4601" s="271"/>
      <c r="C4601" s="270"/>
      <c r="D4601" s="272"/>
      <c r="F4601" s="273"/>
      <c r="G4601" s="275"/>
      <c r="H4601" s="275"/>
    </row>
    <row r="4602" spans="1:8">
      <c r="A4602" s="270"/>
      <c r="B4602" s="271"/>
      <c r="C4602" s="270"/>
      <c r="D4602" s="272"/>
      <c r="F4602" s="273"/>
      <c r="G4602" s="275"/>
      <c r="H4602" s="275"/>
    </row>
    <row r="4603" spans="1:8">
      <c r="A4603" s="270"/>
      <c r="B4603" s="271"/>
      <c r="C4603" s="270"/>
      <c r="D4603" s="272"/>
      <c r="F4603" s="273"/>
      <c r="G4603" s="275"/>
      <c r="H4603" s="275"/>
    </row>
    <row r="4604" spans="1:8">
      <c r="A4604" s="270"/>
      <c r="B4604" s="271"/>
      <c r="C4604" s="270"/>
      <c r="D4604" s="272"/>
      <c r="F4604" s="273"/>
      <c r="G4604" s="275"/>
      <c r="H4604" s="275"/>
    </row>
    <row r="4605" spans="1:8">
      <c r="A4605" s="270"/>
      <c r="B4605" s="271"/>
      <c r="C4605" s="270"/>
      <c r="D4605" s="272"/>
      <c r="F4605" s="273"/>
      <c r="G4605" s="275"/>
      <c r="H4605" s="275"/>
    </row>
    <row r="4606" spans="1:8">
      <c r="A4606" s="270"/>
      <c r="B4606" s="271"/>
      <c r="C4606" s="270"/>
      <c r="D4606" s="272"/>
      <c r="F4606" s="273"/>
      <c r="G4606" s="275"/>
      <c r="H4606" s="275"/>
    </row>
    <row r="4607" spans="1:8">
      <c r="A4607" s="270"/>
      <c r="B4607" s="271"/>
      <c r="C4607" s="270"/>
      <c r="D4607" s="272"/>
      <c r="F4607" s="273"/>
      <c r="G4607" s="275"/>
      <c r="H4607" s="275"/>
    </row>
    <row r="4608" spans="1:8">
      <c r="A4608" s="270"/>
      <c r="B4608" s="271"/>
      <c r="C4608" s="270"/>
      <c r="D4608" s="272"/>
      <c r="F4608" s="273"/>
      <c r="G4608" s="275"/>
      <c r="H4608" s="275"/>
    </row>
    <row r="4609" spans="1:8">
      <c r="A4609" s="270"/>
      <c r="B4609" s="271"/>
      <c r="C4609" s="270"/>
      <c r="D4609" s="272"/>
      <c r="F4609" s="273"/>
      <c r="G4609" s="275"/>
      <c r="H4609" s="275"/>
    </row>
    <row r="4610" spans="1:8">
      <c r="A4610" s="270"/>
      <c r="B4610" s="271"/>
      <c r="C4610" s="270"/>
      <c r="D4610" s="272"/>
      <c r="F4610" s="273"/>
      <c r="G4610" s="275"/>
      <c r="H4610" s="275"/>
    </row>
    <row r="4611" spans="1:8">
      <c r="A4611" s="270"/>
      <c r="B4611" s="271"/>
      <c r="C4611" s="270"/>
      <c r="D4611" s="272"/>
      <c r="F4611" s="273"/>
      <c r="G4611" s="275"/>
      <c r="H4611" s="275"/>
    </row>
    <row r="4612" spans="1:8">
      <c r="A4612" s="270"/>
      <c r="B4612" s="271"/>
      <c r="C4612" s="270"/>
      <c r="D4612" s="272"/>
      <c r="F4612" s="273"/>
      <c r="G4612" s="275"/>
      <c r="H4612" s="275"/>
    </row>
    <row r="4613" spans="1:8">
      <c r="A4613" s="270"/>
      <c r="B4613" s="271"/>
      <c r="C4613" s="270"/>
      <c r="D4613" s="272"/>
      <c r="F4613" s="273"/>
      <c r="G4613" s="275"/>
      <c r="H4613" s="275"/>
    </row>
    <row r="4614" spans="1:8">
      <c r="A4614" s="270"/>
      <c r="B4614" s="271"/>
      <c r="C4614" s="270"/>
      <c r="D4614" s="272"/>
      <c r="F4614" s="273"/>
      <c r="G4614" s="275"/>
      <c r="H4614" s="275"/>
    </row>
    <row r="4615" spans="1:8">
      <c r="A4615" s="270"/>
      <c r="B4615" s="271"/>
      <c r="C4615" s="270"/>
      <c r="D4615" s="272"/>
      <c r="F4615" s="273"/>
      <c r="G4615" s="275"/>
      <c r="H4615" s="275"/>
    </row>
    <row r="4616" spans="1:8">
      <c r="A4616" s="270"/>
      <c r="B4616" s="271"/>
      <c r="C4616" s="270"/>
      <c r="D4616" s="272"/>
      <c r="F4616" s="273"/>
      <c r="G4616" s="275"/>
      <c r="H4616" s="275"/>
    </row>
    <row r="4617" spans="1:8">
      <c r="A4617" s="270"/>
      <c r="B4617" s="271"/>
      <c r="C4617" s="270"/>
      <c r="D4617" s="272"/>
      <c r="F4617" s="273"/>
      <c r="G4617" s="275"/>
      <c r="H4617" s="275"/>
    </row>
    <row r="4618" spans="1:8">
      <c r="A4618" s="270"/>
      <c r="B4618" s="271"/>
      <c r="C4618" s="270"/>
      <c r="D4618" s="272"/>
      <c r="F4618" s="273"/>
      <c r="G4618" s="275"/>
      <c r="H4618" s="275"/>
    </row>
    <row r="4619" spans="1:8">
      <c r="A4619" s="270"/>
      <c r="B4619" s="271"/>
      <c r="C4619" s="270"/>
      <c r="D4619" s="272"/>
      <c r="F4619" s="273"/>
      <c r="G4619" s="275"/>
      <c r="H4619" s="275"/>
    </row>
    <row r="4620" spans="1:8">
      <c r="A4620" s="270"/>
      <c r="B4620" s="271"/>
      <c r="C4620" s="270"/>
      <c r="D4620" s="272"/>
      <c r="F4620" s="273"/>
      <c r="G4620" s="275"/>
      <c r="H4620" s="275"/>
    </row>
    <row r="4621" spans="1:8">
      <c r="A4621" s="270"/>
      <c r="B4621" s="271"/>
      <c r="C4621" s="270"/>
      <c r="D4621" s="272"/>
      <c r="F4621" s="273"/>
      <c r="G4621" s="275"/>
      <c r="H4621" s="275"/>
    </row>
    <row r="4622" spans="1:8">
      <c r="A4622" s="270"/>
      <c r="B4622" s="271"/>
      <c r="C4622" s="270"/>
      <c r="D4622" s="272"/>
      <c r="F4622" s="273"/>
      <c r="G4622" s="275"/>
      <c r="H4622" s="275"/>
    </row>
    <row r="4623" spans="1:8">
      <c r="A4623" s="270"/>
      <c r="B4623" s="271"/>
      <c r="C4623" s="270"/>
      <c r="D4623" s="272"/>
      <c r="F4623" s="273"/>
      <c r="G4623" s="275"/>
      <c r="H4623" s="275"/>
    </row>
    <row r="4624" spans="1:8">
      <c r="A4624" s="270"/>
      <c r="B4624" s="271"/>
      <c r="C4624" s="270"/>
      <c r="D4624" s="272"/>
      <c r="F4624" s="273"/>
      <c r="G4624" s="275"/>
      <c r="H4624" s="275"/>
    </row>
    <row r="4625" spans="1:8">
      <c r="A4625" s="270"/>
      <c r="B4625" s="271"/>
      <c r="C4625" s="270"/>
      <c r="D4625" s="272"/>
      <c r="F4625" s="273"/>
      <c r="G4625" s="275"/>
      <c r="H4625" s="275"/>
    </row>
    <row r="4626" spans="1:8">
      <c r="A4626" s="270"/>
      <c r="B4626" s="271"/>
      <c r="C4626" s="270"/>
      <c r="D4626" s="272"/>
      <c r="F4626" s="273"/>
      <c r="G4626" s="275"/>
      <c r="H4626" s="275"/>
    </row>
    <row r="4627" spans="1:8">
      <c r="A4627" s="270"/>
      <c r="B4627" s="271"/>
      <c r="C4627" s="270"/>
      <c r="D4627" s="272"/>
      <c r="F4627" s="273"/>
      <c r="G4627" s="275"/>
      <c r="H4627" s="275"/>
    </row>
    <row r="4628" spans="1:8">
      <c r="A4628" s="270"/>
      <c r="B4628" s="271"/>
      <c r="C4628" s="270"/>
      <c r="D4628" s="272"/>
      <c r="F4628" s="273"/>
      <c r="G4628" s="275"/>
      <c r="H4628" s="275"/>
    </row>
    <row r="4629" spans="1:8">
      <c r="A4629" s="270"/>
      <c r="B4629" s="271"/>
      <c r="C4629" s="270"/>
      <c r="D4629" s="272"/>
      <c r="F4629" s="273"/>
      <c r="G4629" s="275"/>
      <c r="H4629" s="275"/>
    </row>
    <row r="4630" spans="1:8">
      <c r="A4630" s="270"/>
      <c r="B4630" s="271"/>
      <c r="C4630" s="270"/>
      <c r="D4630" s="272"/>
      <c r="F4630" s="273"/>
      <c r="G4630" s="275"/>
      <c r="H4630" s="275"/>
    </row>
    <row r="4631" spans="1:8">
      <c r="A4631" s="270"/>
      <c r="B4631" s="271"/>
      <c r="C4631" s="270"/>
      <c r="D4631" s="272"/>
      <c r="F4631" s="273"/>
      <c r="G4631" s="275"/>
      <c r="H4631" s="275"/>
    </row>
    <row r="4632" spans="1:8">
      <c r="A4632" s="270"/>
      <c r="B4632" s="271"/>
      <c r="C4632" s="270"/>
      <c r="D4632" s="272"/>
      <c r="F4632" s="273"/>
      <c r="G4632" s="275"/>
      <c r="H4632" s="275"/>
    </row>
    <row r="4633" spans="1:8">
      <c r="A4633" s="270"/>
      <c r="B4633" s="271"/>
      <c r="C4633" s="270"/>
      <c r="D4633" s="272"/>
      <c r="F4633" s="273"/>
      <c r="G4633" s="275"/>
      <c r="H4633" s="275"/>
    </row>
    <row r="4634" spans="1:8">
      <c r="A4634" s="270"/>
      <c r="B4634" s="271"/>
      <c r="C4634" s="270"/>
      <c r="D4634" s="272"/>
      <c r="F4634" s="273"/>
      <c r="G4634" s="275"/>
      <c r="H4634" s="275"/>
    </row>
    <row r="4635" spans="1:8">
      <c r="A4635" s="270"/>
      <c r="B4635" s="271"/>
      <c r="C4635" s="270"/>
      <c r="D4635" s="272"/>
      <c r="F4635" s="273"/>
      <c r="G4635" s="275"/>
      <c r="H4635" s="275"/>
    </row>
    <row r="4636" spans="1:8">
      <c r="A4636" s="270"/>
      <c r="B4636" s="271"/>
      <c r="C4636" s="270"/>
      <c r="D4636" s="272"/>
      <c r="F4636" s="273"/>
      <c r="G4636" s="275"/>
      <c r="H4636" s="275"/>
    </row>
    <row r="4637" spans="1:8">
      <c r="A4637" s="270"/>
      <c r="B4637" s="271"/>
      <c r="C4637" s="270"/>
      <c r="D4637" s="272"/>
      <c r="F4637" s="273"/>
      <c r="G4637" s="275"/>
      <c r="H4637" s="275"/>
    </row>
    <row r="4638" spans="1:8">
      <c r="A4638" s="270"/>
      <c r="B4638" s="271"/>
      <c r="C4638" s="270"/>
      <c r="D4638" s="272"/>
      <c r="F4638" s="273"/>
      <c r="G4638" s="275"/>
      <c r="H4638" s="275"/>
    </row>
    <row r="4639" spans="1:8">
      <c r="A4639" s="270"/>
      <c r="B4639" s="271"/>
      <c r="C4639" s="270"/>
      <c r="D4639" s="272"/>
      <c r="F4639" s="273"/>
      <c r="G4639" s="275"/>
      <c r="H4639" s="275"/>
    </row>
    <row r="4640" spans="1:8">
      <c r="A4640" s="270"/>
      <c r="B4640" s="271"/>
      <c r="C4640" s="270"/>
      <c r="D4640" s="272"/>
      <c r="F4640" s="273"/>
      <c r="G4640" s="275"/>
      <c r="H4640" s="275"/>
    </row>
    <row r="4641" spans="1:8">
      <c r="A4641" s="270"/>
      <c r="B4641" s="271"/>
      <c r="C4641" s="270"/>
      <c r="D4641" s="272"/>
      <c r="F4641" s="273"/>
      <c r="G4641" s="275"/>
      <c r="H4641" s="275"/>
    </row>
    <row r="4642" spans="1:8">
      <c r="A4642" s="270"/>
      <c r="B4642" s="271"/>
      <c r="C4642" s="270"/>
      <c r="D4642" s="272"/>
      <c r="F4642" s="273"/>
      <c r="G4642" s="275"/>
      <c r="H4642" s="275"/>
    </row>
    <row r="4643" spans="1:8">
      <c r="A4643" s="270"/>
      <c r="B4643" s="271"/>
      <c r="C4643" s="270"/>
      <c r="D4643" s="272"/>
      <c r="F4643" s="273"/>
      <c r="G4643" s="275"/>
      <c r="H4643" s="275"/>
    </row>
    <row r="4644" spans="1:8">
      <c r="A4644" s="270"/>
      <c r="B4644" s="271"/>
      <c r="C4644" s="270"/>
      <c r="D4644" s="272"/>
      <c r="F4644" s="273"/>
      <c r="G4644" s="275"/>
      <c r="H4644" s="275"/>
    </row>
    <row r="4645" spans="1:8">
      <c r="A4645" s="270"/>
      <c r="B4645" s="271"/>
      <c r="C4645" s="270"/>
      <c r="D4645" s="272"/>
      <c r="F4645" s="273"/>
      <c r="G4645" s="275"/>
      <c r="H4645" s="275"/>
    </row>
    <row r="4646" spans="1:8">
      <c r="A4646" s="270"/>
      <c r="B4646" s="271"/>
      <c r="C4646" s="270"/>
      <c r="D4646" s="272"/>
      <c r="F4646" s="273"/>
      <c r="G4646" s="275"/>
      <c r="H4646" s="275"/>
    </row>
    <row r="4647" spans="1:8">
      <c r="A4647" s="270"/>
      <c r="B4647" s="271"/>
      <c r="C4647" s="270"/>
      <c r="D4647" s="272"/>
      <c r="F4647" s="273"/>
      <c r="G4647" s="275"/>
      <c r="H4647" s="275"/>
    </row>
    <row r="4648" spans="1:8">
      <c r="A4648" s="270"/>
      <c r="B4648" s="271"/>
      <c r="C4648" s="270"/>
      <c r="D4648" s="272"/>
      <c r="F4648" s="273"/>
      <c r="G4648" s="275"/>
      <c r="H4648" s="275"/>
    </row>
    <row r="4649" spans="1:8">
      <c r="A4649" s="270"/>
      <c r="B4649" s="271"/>
      <c r="C4649" s="270"/>
      <c r="D4649" s="272"/>
      <c r="F4649" s="273"/>
      <c r="G4649" s="275"/>
      <c r="H4649" s="275"/>
    </row>
    <row r="4650" spans="1:8">
      <c r="A4650" s="270"/>
      <c r="B4650" s="271"/>
      <c r="C4650" s="270"/>
      <c r="D4650" s="272"/>
      <c r="F4650" s="273"/>
      <c r="G4650" s="275"/>
      <c r="H4650" s="275"/>
    </row>
    <row r="4651" spans="1:8">
      <c r="A4651" s="270"/>
      <c r="B4651" s="271"/>
      <c r="C4651" s="270"/>
      <c r="D4651" s="272"/>
      <c r="F4651" s="273"/>
      <c r="G4651" s="275"/>
      <c r="H4651" s="275"/>
    </row>
    <row r="4652" spans="1:8">
      <c r="A4652" s="270"/>
      <c r="B4652" s="271"/>
      <c r="C4652" s="270"/>
      <c r="D4652" s="272"/>
      <c r="F4652" s="273"/>
      <c r="G4652" s="275"/>
      <c r="H4652" s="275"/>
    </row>
    <row r="4653" spans="1:8">
      <c r="A4653" s="270"/>
      <c r="B4653" s="271"/>
      <c r="C4653" s="270"/>
      <c r="D4653" s="272"/>
      <c r="F4653" s="273"/>
      <c r="G4653" s="275"/>
      <c r="H4653" s="275"/>
    </row>
    <row r="4654" spans="1:8">
      <c r="A4654" s="270"/>
      <c r="B4654" s="271"/>
      <c r="C4654" s="270"/>
      <c r="D4654" s="272"/>
      <c r="F4654" s="273"/>
      <c r="G4654" s="275"/>
      <c r="H4654" s="275"/>
    </row>
    <row r="4655" spans="1:8">
      <c r="A4655" s="270"/>
      <c r="B4655" s="271"/>
      <c r="C4655" s="270"/>
      <c r="D4655" s="272"/>
      <c r="F4655" s="273"/>
      <c r="G4655" s="275"/>
      <c r="H4655" s="275"/>
    </row>
    <row r="4656" spans="1:8">
      <c r="A4656" s="270"/>
      <c r="B4656" s="271"/>
      <c r="C4656" s="270"/>
      <c r="D4656" s="272"/>
      <c r="F4656" s="273"/>
      <c r="G4656" s="275"/>
      <c r="H4656" s="275"/>
    </row>
    <row r="4657" spans="1:8">
      <c r="A4657" s="270"/>
      <c r="B4657" s="271"/>
      <c r="C4657" s="270"/>
      <c r="D4657" s="272"/>
      <c r="F4657" s="273"/>
      <c r="G4657" s="275"/>
      <c r="H4657" s="275"/>
    </row>
    <row r="4658" spans="1:8">
      <c r="A4658" s="270"/>
      <c r="B4658" s="271"/>
      <c r="C4658" s="270"/>
      <c r="D4658" s="272"/>
      <c r="F4658" s="273"/>
      <c r="G4658" s="275"/>
      <c r="H4658" s="275"/>
    </row>
    <row r="4659" spans="1:8">
      <c r="A4659" s="270"/>
      <c r="B4659" s="271"/>
      <c r="C4659" s="270"/>
      <c r="D4659" s="272"/>
      <c r="F4659" s="273"/>
      <c r="G4659" s="275"/>
      <c r="H4659" s="275"/>
    </row>
    <row r="4660" spans="1:8">
      <c r="A4660" s="270"/>
      <c r="B4660" s="271"/>
      <c r="C4660" s="270"/>
      <c r="D4660" s="272"/>
      <c r="F4660" s="273"/>
      <c r="G4660" s="275"/>
      <c r="H4660" s="275"/>
    </row>
    <row r="4661" spans="1:8">
      <c r="A4661" s="270"/>
      <c r="B4661" s="271"/>
      <c r="C4661" s="270"/>
      <c r="D4661" s="272"/>
      <c r="F4661" s="273"/>
      <c r="G4661" s="275"/>
      <c r="H4661" s="275"/>
    </row>
    <row r="4662" spans="1:8">
      <c r="A4662" s="270"/>
      <c r="B4662" s="271"/>
      <c r="C4662" s="270"/>
      <c r="D4662" s="272"/>
      <c r="F4662" s="273"/>
      <c r="G4662" s="275"/>
      <c r="H4662" s="275"/>
    </row>
    <row r="4663" spans="1:8">
      <c r="A4663" s="270"/>
      <c r="B4663" s="271"/>
      <c r="C4663" s="270"/>
      <c r="D4663" s="272"/>
      <c r="F4663" s="273"/>
      <c r="G4663" s="275"/>
      <c r="H4663" s="275"/>
    </row>
    <row r="4664" spans="1:8">
      <c r="A4664" s="270"/>
      <c r="B4664" s="271"/>
      <c r="C4664" s="270"/>
      <c r="D4664" s="272"/>
      <c r="F4664" s="273"/>
      <c r="G4664" s="275"/>
      <c r="H4664" s="275"/>
    </row>
    <row r="4665" spans="1:8">
      <c r="A4665" s="270"/>
      <c r="B4665" s="271"/>
      <c r="C4665" s="270"/>
      <c r="D4665" s="272"/>
      <c r="F4665" s="273"/>
      <c r="G4665" s="275"/>
      <c r="H4665" s="275"/>
    </row>
    <row r="4666" spans="1:8">
      <c r="A4666" s="270"/>
      <c r="B4666" s="271"/>
      <c r="C4666" s="270"/>
      <c r="D4666" s="272"/>
      <c r="F4666" s="273"/>
      <c r="G4666" s="275"/>
      <c r="H4666" s="275"/>
    </row>
    <row r="4667" spans="1:8">
      <c r="A4667" s="270"/>
      <c r="B4667" s="271"/>
      <c r="C4667" s="270"/>
      <c r="D4667" s="272"/>
      <c r="F4667" s="273"/>
      <c r="G4667" s="275"/>
      <c r="H4667" s="275"/>
    </row>
    <row r="4668" spans="1:8">
      <c r="A4668" s="270"/>
      <c r="B4668" s="271"/>
      <c r="C4668" s="270"/>
      <c r="D4668" s="272"/>
      <c r="F4668" s="273"/>
      <c r="G4668" s="275"/>
      <c r="H4668" s="275"/>
    </row>
    <row r="4669" spans="1:8">
      <c r="A4669" s="270"/>
      <c r="B4669" s="271"/>
      <c r="C4669" s="270"/>
      <c r="D4669" s="272"/>
      <c r="F4669" s="273"/>
      <c r="G4669" s="275"/>
      <c r="H4669" s="275"/>
    </row>
    <row r="4670" spans="1:8">
      <c r="A4670" s="270"/>
      <c r="B4670" s="271"/>
      <c r="C4670" s="270"/>
      <c r="D4670" s="272"/>
      <c r="F4670" s="273"/>
      <c r="G4670" s="275"/>
      <c r="H4670" s="275"/>
    </row>
    <row r="4671" spans="1:8">
      <c r="A4671" s="270"/>
      <c r="B4671" s="271"/>
      <c r="C4671" s="270"/>
      <c r="D4671" s="272"/>
      <c r="F4671" s="273"/>
      <c r="G4671" s="275"/>
      <c r="H4671" s="275"/>
    </row>
    <row r="4672" spans="1:8">
      <c r="A4672" s="270"/>
      <c r="B4672" s="271"/>
      <c r="C4672" s="270"/>
      <c r="D4672" s="272"/>
      <c r="F4672" s="273"/>
      <c r="G4672" s="275"/>
      <c r="H4672" s="275"/>
    </row>
    <row r="4673" spans="1:8">
      <c r="A4673" s="270"/>
      <c r="B4673" s="271"/>
      <c r="C4673" s="270"/>
      <c r="D4673" s="272"/>
      <c r="F4673" s="273"/>
      <c r="G4673" s="275"/>
      <c r="H4673" s="275"/>
    </row>
    <row r="4674" spans="1:8">
      <c r="A4674" s="270"/>
      <c r="B4674" s="271"/>
      <c r="C4674" s="270"/>
      <c r="D4674" s="272"/>
      <c r="F4674" s="273"/>
      <c r="G4674" s="275"/>
      <c r="H4674" s="275"/>
    </row>
    <row r="4675" spans="1:8">
      <c r="A4675" s="270"/>
      <c r="B4675" s="271"/>
      <c r="C4675" s="270"/>
      <c r="D4675" s="272"/>
      <c r="F4675" s="273"/>
      <c r="G4675" s="275"/>
      <c r="H4675" s="275"/>
    </row>
    <row r="4676" spans="1:8">
      <c r="A4676" s="270"/>
      <c r="B4676" s="271"/>
      <c r="C4676" s="270"/>
      <c r="D4676" s="272"/>
      <c r="F4676" s="273"/>
      <c r="G4676" s="275"/>
      <c r="H4676" s="275"/>
    </row>
    <row r="4677" spans="1:8">
      <c r="A4677" s="270"/>
      <c r="B4677" s="271"/>
      <c r="C4677" s="270"/>
      <c r="D4677" s="272"/>
      <c r="F4677" s="273"/>
      <c r="G4677" s="275"/>
      <c r="H4677" s="275"/>
    </row>
    <row r="4678" spans="1:8">
      <c r="A4678" s="270"/>
      <c r="B4678" s="271"/>
      <c r="C4678" s="270"/>
      <c r="D4678" s="272"/>
      <c r="F4678" s="273"/>
      <c r="G4678" s="275"/>
      <c r="H4678" s="275"/>
    </row>
    <row r="4679" spans="1:8">
      <c r="A4679" s="270"/>
      <c r="B4679" s="271"/>
      <c r="C4679" s="270"/>
      <c r="D4679" s="272"/>
      <c r="F4679" s="273"/>
      <c r="G4679" s="275"/>
      <c r="H4679" s="275"/>
    </row>
    <row r="4680" spans="1:8">
      <c r="A4680" s="270"/>
      <c r="B4680" s="271"/>
      <c r="C4680" s="270"/>
      <c r="D4680" s="272"/>
      <c r="F4680" s="273"/>
      <c r="G4680" s="275"/>
      <c r="H4680" s="275"/>
    </row>
    <row r="4681" spans="1:8">
      <c r="A4681" s="270"/>
      <c r="B4681" s="271"/>
      <c r="C4681" s="270"/>
      <c r="D4681" s="272"/>
      <c r="F4681" s="273"/>
      <c r="G4681" s="275"/>
      <c r="H4681" s="275"/>
    </row>
    <row r="4682" spans="1:8">
      <c r="A4682" s="270"/>
      <c r="B4682" s="271"/>
      <c r="C4682" s="270"/>
      <c r="D4682" s="272"/>
      <c r="F4682" s="273"/>
      <c r="G4682" s="275"/>
      <c r="H4682" s="275"/>
    </row>
    <row r="4683" spans="1:8">
      <c r="A4683" s="270"/>
      <c r="B4683" s="271"/>
      <c r="C4683" s="270"/>
      <c r="D4683" s="272"/>
      <c r="F4683" s="273"/>
      <c r="G4683" s="275"/>
      <c r="H4683" s="275"/>
    </row>
    <row r="4684" spans="1:8">
      <c r="A4684" s="270"/>
      <c r="B4684" s="271"/>
      <c r="C4684" s="270"/>
      <c r="D4684" s="272"/>
      <c r="F4684" s="273"/>
      <c r="G4684" s="275"/>
      <c r="H4684" s="275"/>
    </row>
    <row r="4685" spans="1:8">
      <c r="A4685" s="270"/>
      <c r="B4685" s="271"/>
      <c r="C4685" s="270"/>
      <c r="D4685" s="272"/>
      <c r="F4685" s="273"/>
      <c r="G4685" s="275"/>
      <c r="H4685" s="275"/>
    </row>
    <row r="4686" spans="1:8">
      <c r="A4686" s="270"/>
      <c r="B4686" s="271"/>
      <c r="C4686" s="270"/>
      <c r="D4686" s="272"/>
      <c r="F4686" s="273"/>
      <c r="G4686" s="275"/>
      <c r="H4686" s="275"/>
    </row>
    <row r="4687" spans="1:8">
      <c r="A4687" s="270"/>
      <c r="B4687" s="271"/>
      <c r="C4687" s="270"/>
      <c r="D4687" s="272"/>
      <c r="F4687" s="273"/>
      <c r="G4687" s="275"/>
      <c r="H4687" s="275"/>
    </row>
    <row r="4688" spans="1:8">
      <c r="A4688" s="270"/>
      <c r="B4688" s="271"/>
      <c r="C4688" s="270"/>
      <c r="D4688" s="272"/>
      <c r="F4688" s="273"/>
      <c r="G4688" s="275"/>
      <c r="H4688" s="275"/>
    </row>
    <row r="4689" spans="1:8">
      <c r="A4689" s="270"/>
      <c r="B4689" s="271"/>
      <c r="C4689" s="270"/>
      <c r="D4689" s="272"/>
      <c r="F4689" s="273"/>
      <c r="G4689" s="275"/>
      <c r="H4689" s="275"/>
    </row>
    <row r="4690" spans="1:8">
      <c r="A4690" s="270"/>
      <c r="B4690" s="271"/>
      <c r="C4690" s="270"/>
      <c r="D4690" s="272"/>
      <c r="F4690" s="273"/>
      <c r="G4690" s="275"/>
      <c r="H4690" s="275"/>
    </row>
    <row r="4691" spans="1:8">
      <c r="A4691" s="270"/>
      <c r="B4691" s="271"/>
      <c r="C4691" s="270"/>
      <c r="D4691" s="272"/>
      <c r="F4691" s="273"/>
      <c r="G4691" s="275"/>
      <c r="H4691" s="275"/>
    </row>
    <row r="4692" spans="1:8">
      <c r="A4692" s="270"/>
      <c r="B4692" s="271"/>
      <c r="C4692" s="270"/>
      <c r="D4692" s="272"/>
      <c r="F4692" s="273"/>
      <c r="G4692" s="275"/>
      <c r="H4692" s="275"/>
    </row>
    <row r="4693" spans="1:8">
      <c r="A4693" s="270"/>
      <c r="B4693" s="271"/>
      <c r="C4693" s="270"/>
      <c r="D4693" s="272"/>
      <c r="F4693" s="273"/>
      <c r="G4693" s="275"/>
      <c r="H4693" s="275"/>
    </row>
    <row r="4694" spans="1:8">
      <c r="A4694" s="270"/>
      <c r="B4694" s="271"/>
      <c r="C4694" s="270"/>
      <c r="D4694" s="272"/>
      <c r="F4694" s="273"/>
      <c r="G4694" s="275"/>
      <c r="H4694" s="275"/>
    </row>
    <row r="4695" spans="1:8">
      <c r="A4695" s="270"/>
      <c r="B4695" s="271"/>
      <c r="C4695" s="270"/>
      <c r="D4695" s="272"/>
      <c r="F4695" s="273"/>
      <c r="G4695" s="275"/>
      <c r="H4695" s="275"/>
    </row>
    <row r="4696" spans="1:8">
      <c r="A4696" s="270"/>
      <c r="B4696" s="271"/>
      <c r="C4696" s="270"/>
      <c r="D4696" s="272"/>
      <c r="F4696" s="273"/>
      <c r="G4696" s="275"/>
      <c r="H4696" s="275"/>
    </row>
    <row r="4697" spans="1:8">
      <c r="A4697" s="270"/>
      <c r="B4697" s="271"/>
      <c r="C4697" s="270"/>
      <c r="D4697" s="272"/>
      <c r="F4697" s="273"/>
      <c r="G4697" s="275"/>
      <c r="H4697" s="275"/>
    </row>
    <row r="4698" spans="1:8">
      <c r="A4698" s="270"/>
      <c r="B4698" s="271"/>
      <c r="C4698" s="270"/>
      <c r="D4698" s="272"/>
      <c r="F4698" s="273"/>
      <c r="G4698" s="275"/>
      <c r="H4698" s="275"/>
    </row>
    <row r="4699" spans="1:8">
      <c r="A4699" s="270"/>
      <c r="B4699" s="271"/>
      <c r="C4699" s="270"/>
      <c r="D4699" s="272"/>
      <c r="F4699" s="273"/>
      <c r="G4699" s="275"/>
      <c r="H4699" s="275"/>
    </row>
    <row r="4700" spans="1:8">
      <c r="A4700" s="270"/>
      <c r="B4700" s="271"/>
      <c r="C4700" s="270"/>
      <c r="D4700" s="272"/>
      <c r="F4700" s="273"/>
      <c r="G4700" s="275"/>
      <c r="H4700" s="275"/>
    </row>
    <row r="4701" spans="1:8">
      <c r="A4701" s="270"/>
      <c r="B4701" s="271"/>
      <c r="C4701" s="270"/>
      <c r="D4701" s="272"/>
      <c r="F4701" s="273"/>
      <c r="G4701" s="275"/>
      <c r="H4701" s="275"/>
    </row>
    <row r="4702" spans="1:8">
      <c r="A4702" s="270"/>
      <c r="B4702" s="271"/>
      <c r="C4702" s="270"/>
      <c r="D4702" s="272"/>
      <c r="F4702" s="273"/>
      <c r="G4702" s="275"/>
      <c r="H4702" s="275"/>
    </row>
    <row r="4703" spans="1:8">
      <c r="A4703" s="270"/>
      <c r="B4703" s="271"/>
      <c r="C4703" s="270"/>
      <c r="D4703" s="272"/>
      <c r="F4703" s="273"/>
      <c r="G4703" s="275"/>
      <c r="H4703" s="275"/>
    </row>
    <row r="4704" spans="1:8">
      <c r="A4704" s="270"/>
      <c r="B4704" s="271"/>
      <c r="C4704" s="270"/>
      <c r="D4704" s="272"/>
      <c r="F4704" s="273"/>
      <c r="G4704" s="275"/>
      <c r="H4704" s="275"/>
    </row>
    <row r="4705" spans="1:8">
      <c r="A4705" s="270"/>
      <c r="B4705" s="271"/>
      <c r="C4705" s="270"/>
      <c r="D4705" s="272"/>
      <c r="F4705" s="273"/>
      <c r="G4705" s="275"/>
      <c r="H4705" s="275"/>
    </row>
    <row r="4706" spans="1:8">
      <c r="A4706" s="270"/>
      <c r="B4706" s="271"/>
      <c r="C4706" s="270"/>
      <c r="D4706" s="272"/>
      <c r="F4706" s="273"/>
      <c r="G4706" s="275"/>
      <c r="H4706" s="275"/>
    </row>
    <row r="4707" spans="1:8">
      <c r="A4707" s="270"/>
      <c r="B4707" s="271"/>
      <c r="C4707" s="270"/>
      <c r="D4707" s="272"/>
      <c r="F4707" s="273"/>
      <c r="G4707" s="275"/>
      <c r="H4707" s="275"/>
    </row>
    <row r="4708" spans="1:8">
      <c r="A4708" s="270"/>
      <c r="B4708" s="271"/>
      <c r="C4708" s="270"/>
      <c r="D4708" s="272"/>
      <c r="F4708" s="273"/>
      <c r="G4708" s="275"/>
      <c r="H4708" s="275"/>
    </row>
    <row r="4709" spans="1:8">
      <c r="A4709" s="270"/>
      <c r="B4709" s="271"/>
      <c r="C4709" s="270"/>
      <c r="D4709" s="272"/>
      <c r="F4709" s="273"/>
      <c r="G4709" s="275"/>
      <c r="H4709" s="275"/>
    </row>
    <row r="4710" spans="1:8">
      <c r="A4710" s="270"/>
      <c r="B4710" s="271"/>
      <c r="C4710" s="270"/>
      <c r="D4710" s="272"/>
      <c r="F4710" s="273"/>
      <c r="G4710" s="275"/>
      <c r="H4710" s="275"/>
    </row>
    <row r="4711" spans="1:8">
      <c r="A4711" s="270"/>
      <c r="B4711" s="271"/>
      <c r="C4711" s="270"/>
      <c r="D4711" s="272"/>
      <c r="F4711" s="273"/>
      <c r="G4711" s="275"/>
      <c r="H4711" s="275"/>
    </row>
    <row r="4712" spans="1:8">
      <c r="A4712" s="270"/>
      <c r="B4712" s="271"/>
      <c r="C4712" s="270"/>
      <c r="D4712" s="272"/>
      <c r="F4712" s="273"/>
      <c r="G4712" s="275"/>
      <c r="H4712" s="275"/>
    </row>
    <row r="4713" spans="1:8">
      <c r="A4713" s="270"/>
      <c r="B4713" s="271"/>
      <c r="C4713" s="270"/>
      <c r="D4713" s="272"/>
      <c r="F4713" s="273"/>
      <c r="G4713" s="275"/>
      <c r="H4713" s="275"/>
    </row>
    <row r="4714" spans="1:8">
      <c r="A4714" s="270"/>
      <c r="B4714" s="271"/>
      <c r="C4714" s="270"/>
      <c r="D4714" s="272"/>
      <c r="F4714" s="273"/>
      <c r="G4714" s="275"/>
      <c r="H4714" s="275"/>
    </row>
    <row r="4715" spans="1:8">
      <c r="A4715" s="270"/>
      <c r="B4715" s="271"/>
      <c r="C4715" s="270"/>
      <c r="D4715" s="272"/>
      <c r="F4715" s="273"/>
      <c r="G4715" s="275"/>
      <c r="H4715" s="275"/>
    </row>
    <row r="4716" spans="1:8">
      <c r="A4716" s="270"/>
      <c r="B4716" s="271"/>
      <c r="C4716" s="270"/>
      <c r="D4716" s="272"/>
      <c r="F4716" s="273"/>
      <c r="G4716" s="275"/>
      <c r="H4716" s="275"/>
    </row>
    <row r="4717" spans="1:8">
      <c r="A4717" s="270"/>
      <c r="B4717" s="271"/>
      <c r="C4717" s="270"/>
      <c r="D4717" s="272"/>
      <c r="F4717" s="273"/>
      <c r="G4717" s="275"/>
      <c r="H4717" s="275"/>
    </row>
    <row r="4718" spans="1:8">
      <c r="A4718" s="270"/>
      <c r="B4718" s="271"/>
      <c r="C4718" s="270"/>
      <c r="D4718" s="272"/>
      <c r="F4718" s="273"/>
      <c r="G4718" s="275"/>
      <c r="H4718" s="275"/>
    </row>
    <row r="4719" spans="1:8">
      <c r="A4719" s="270"/>
      <c r="B4719" s="271"/>
      <c r="C4719" s="270"/>
      <c r="D4719" s="272"/>
      <c r="F4719" s="273"/>
      <c r="G4719" s="275"/>
      <c r="H4719" s="275"/>
    </row>
    <row r="4720" spans="1:8">
      <c r="A4720" s="270"/>
      <c r="B4720" s="271"/>
      <c r="C4720" s="270"/>
      <c r="D4720" s="272"/>
      <c r="F4720" s="273"/>
      <c r="G4720" s="275"/>
      <c r="H4720" s="275"/>
    </row>
    <row r="4721" spans="1:8">
      <c r="A4721" s="270"/>
      <c r="B4721" s="271"/>
      <c r="C4721" s="270"/>
      <c r="D4721" s="272"/>
      <c r="F4721" s="273"/>
      <c r="G4721" s="275"/>
      <c r="H4721" s="275"/>
    </row>
    <row r="4722" spans="1:8">
      <c r="A4722" s="270"/>
      <c r="B4722" s="271"/>
      <c r="C4722" s="270"/>
      <c r="D4722" s="272"/>
      <c r="F4722" s="273"/>
      <c r="G4722" s="275"/>
      <c r="H4722" s="275"/>
    </row>
    <row r="4723" spans="1:8">
      <c r="A4723" s="270"/>
      <c r="B4723" s="271"/>
      <c r="C4723" s="270"/>
      <c r="D4723" s="272"/>
      <c r="F4723" s="273"/>
      <c r="G4723" s="275"/>
      <c r="H4723" s="275"/>
    </row>
    <row r="4724" spans="1:8">
      <c r="A4724" s="270"/>
      <c r="B4724" s="271"/>
      <c r="C4724" s="270"/>
      <c r="D4724" s="272"/>
      <c r="F4724" s="273"/>
      <c r="G4724" s="275"/>
      <c r="H4724" s="275"/>
    </row>
    <row r="4725" spans="1:8">
      <c r="A4725" s="270"/>
      <c r="B4725" s="271"/>
      <c r="C4725" s="270"/>
      <c r="D4725" s="272"/>
      <c r="F4725" s="273"/>
      <c r="G4725" s="275"/>
      <c r="H4725" s="275"/>
    </row>
    <row r="4726" spans="1:8">
      <c r="A4726" s="270"/>
      <c r="B4726" s="271"/>
      <c r="C4726" s="270"/>
      <c r="D4726" s="272"/>
      <c r="F4726" s="273"/>
      <c r="G4726" s="275"/>
      <c r="H4726" s="275"/>
    </row>
    <row r="4727" spans="1:8">
      <c r="A4727" s="270"/>
      <c r="B4727" s="271"/>
      <c r="C4727" s="270"/>
      <c r="D4727" s="272"/>
      <c r="F4727" s="273"/>
      <c r="G4727" s="275"/>
      <c r="H4727" s="275"/>
    </row>
    <row r="4728" spans="1:8">
      <c r="A4728" s="270"/>
      <c r="B4728" s="271"/>
      <c r="C4728" s="270"/>
      <c r="D4728" s="272"/>
      <c r="F4728" s="273"/>
      <c r="G4728" s="275"/>
      <c r="H4728" s="275"/>
    </row>
    <row r="4729" spans="1:8">
      <c r="A4729" s="270"/>
      <c r="B4729" s="271"/>
      <c r="C4729" s="270"/>
      <c r="D4729" s="272"/>
      <c r="F4729" s="273"/>
      <c r="G4729" s="275"/>
      <c r="H4729" s="275"/>
    </row>
    <row r="4730" spans="1:8">
      <c r="A4730" s="270"/>
      <c r="B4730" s="271"/>
      <c r="C4730" s="270"/>
      <c r="D4730" s="272"/>
      <c r="F4730" s="273"/>
      <c r="G4730" s="275"/>
      <c r="H4730" s="275"/>
    </row>
    <row r="4731" spans="1:8">
      <c r="A4731" s="270"/>
      <c r="B4731" s="271"/>
      <c r="C4731" s="270"/>
      <c r="D4731" s="272"/>
      <c r="F4731" s="273"/>
      <c r="G4731" s="275"/>
      <c r="H4731" s="275"/>
    </row>
    <row r="4732" spans="1:8">
      <c r="A4732" s="270"/>
      <c r="B4732" s="271"/>
      <c r="C4732" s="270"/>
      <c r="D4732" s="272"/>
      <c r="F4732" s="273"/>
      <c r="G4732" s="275"/>
      <c r="H4732" s="275"/>
    </row>
    <row r="4733" spans="1:8">
      <c r="A4733" s="270"/>
      <c r="B4733" s="271"/>
      <c r="C4733" s="270"/>
      <c r="D4733" s="272"/>
      <c r="F4733" s="273"/>
      <c r="G4733" s="275"/>
      <c r="H4733" s="275"/>
    </row>
    <row r="4734" spans="1:8">
      <c r="A4734" s="270"/>
      <c r="B4734" s="271"/>
      <c r="C4734" s="270"/>
      <c r="D4734" s="272"/>
      <c r="F4734" s="273"/>
      <c r="G4734" s="275"/>
      <c r="H4734" s="275"/>
    </row>
    <row r="4735" spans="1:8">
      <c r="A4735" s="270"/>
      <c r="B4735" s="271"/>
      <c r="C4735" s="270"/>
      <c r="D4735" s="272"/>
      <c r="F4735" s="273"/>
      <c r="G4735" s="275"/>
      <c r="H4735" s="275"/>
    </row>
    <row r="4736" spans="1:8">
      <c r="A4736" s="270"/>
      <c r="B4736" s="271"/>
      <c r="C4736" s="270"/>
      <c r="D4736" s="272"/>
      <c r="F4736" s="273"/>
      <c r="G4736" s="275"/>
      <c r="H4736" s="275"/>
    </row>
    <row r="4737" spans="1:8">
      <c r="A4737" s="270"/>
      <c r="B4737" s="271"/>
      <c r="C4737" s="270"/>
      <c r="D4737" s="272"/>
      <c r="F4737" s="273"/>
      <c r="G4737" s="275"/>
      <c r="H4737" s="275"/>
    </row>
    <row r="4738" spans="1:8">
      <c r="A4738" s="270"/>
      <c r="B4738" s="271"/>
      <c r="C4738" s="270"/>
      <c r="D4738" s="272"/>
      <c r="F4738" s="273"/>
      <c r="G4738" s="275"/>
      <c r="H4738" s="275"/>
    </row>
    <row r="4739" spans="1:8">
      <c r="A4739" s="270"/>
      <c r="B4739" s="271"/>
      <c r="C4739" s="270"/>
      <c r="D4739" s="272"/>
      <c r="F4739" s="273"/>
      <c r="G4739" s="275"/>
      <c r="H4739" s="275"/>
    </row>
    <row r="4740" spans="1:8">
      <c r="A4740" s="270"/>
      <c r="B4740" s="271"/>
      <c r="C4740" s="270"/>
      <c r="D4740" s="272"/>
      <c r="F4740" s="273"/>
      <c r="G4740" s="275"/>
      <c r="H4740" s="275"/>
    </row>
    <row r="4741" spans="1:8">
      <c r="A4741" s="270"/>
      <c r="B4741" s="271"/>
      <c r="C4741" s="270"/>
      <c r="D4741" s="272"/>
      <c r="F4741" s="273"/>
      <c r="G4741" s="275"/>
      <c r="H4741" s="275"/>
    </row>
    <row r="4742" spans="1:8">
      <c r="A4742" s="270"/>
      <c r="B4742" s="271"/>
      <c r="C4742" s="270"/>
      <c r="D4742" s="272"/>
      <c r="F4742" s="273"/>
      <c r="G4742" s="275"/>
      <c r="H4742" s="275"/>
    </row>
    <row r="4743" spans="1:8">
      <c r="A4743" s="270"/>
      <c r="B4743" s="271"/>
      <c r="C4743" s="270"/>
      <c r="D4743" s="272"/>
      <c r="F4743" s="273"/>
      <c r="G4743" s="275"/>
      <c r="H4743" s="275"/>
    </row>
    <row r="4744" spans="1:8">
      <c r="A4744" s="270"/>
      <c r="B4744" s="271"/>
      <c r="C4744" s="270"/>
      <c r="D4744" s="272"/>
      <c r="F4744" s="273"/>
      <c r="G4744" s="275"/>
      <c r="H4744" s="275"/>
    </row>
    <row r="4745" spans="1:8">
      <c r="A4745" s="270"/>
      <c r="B4745" s="271"/>
      <c r="C4745" s="270"/>
      <c r="D4745" s="272"/>
      <c r="F4745" s="273"/>
      <c r="G4745" s="275"/>
      <c r="H4745" s="275"/>
    </row>
    <row r="4746" spans="1:8">
      <c r="A4746" s="270"/>
      <c r="B4746" s="271"/>
      <c r="C4746" s="270"/>
      <c r="D4746" s="272"/>
      <c r="F4746" s="273"/>
      <c r="G4746" s="275"/>
      <c r="H4746" s="275"/>
    </row>
    <row r="4747" spans="1:8">
      <c r="A4747" s="270"/>
      <c r="B4747" s="271"/>
      <c r="C4747" s="270"/>
      <c r="D4747" s="272"/>
      <c r="F4747" s="273"/>
      <c r="G4747" s="275"/>
      <c r="H4747" s="275"/>
    </row>
    <row r="4748" spans="1:8">
      <c r="A4748" s="270"/>
      <c r="B4748" s="271"/>
      <c r="C4748" s="270"/>
      <c r="D4748" s="272"/>
      <c r="F4748" s="273"/>
      <c r="G4748" s="275"/>
      <c r="H4748" s="275"/>
    </row>
    <row r="4749" spans="1:8">
      <c r="A4749" s="270"/>
      <c r="B4749" s="271"/>
      <c r="C4749" s="270"/>
      <c r="D4749" s="272"/>
      <c r="F4749" s="273"/>
      <c r="G4749" s="275"/>
      <c r="H4749" s="275"/>
    </row>
    <row r="4750" spans="1:8">
      <c r="A4750" s="270"/>
      <c r="B4750" s="271"/>
      <c r="C4750" s="270"/>
      <c r="D4750" s="272"/>
      <c r="F4750" s="273"/>
      <c r="G4750" s="275"/>
      <c r="H4750" s="275"/>
    </row>
    <row r="4751" spans="1:8">
      <c r="A4751" s="270"/>
      <c r="B4751" s="271"/>
      <c r="C4751" s="270"/>
      <c r="D4751" s="272"/>
      <c r="F4751" s="273"/>
      <c r="G4751" s="275"/>
      <c r="H4751" s="275"/>
    </row>
    <row r="4752" spans="1:8">
      <c r="A4752" s="270"/>
      <c r="B4752" s="271"/>
      <c r="C4752" s="270"/>
      <c r="D4752" s="272"/>
      <c r="F4752" s="273"/>
      <c r="G4752" s="275"/>
      <c r="H4752" s="275"/>
    </row>
    <row r="4753" spans="1:8">
      <c r="A4753" s="270"/>
      <c r="B4753" s="271"/>
      <c r="C4753" s="270"/>
      <c r="D4753" s="272"/>
      <c r="F4753" s="273"/>
      <c r="G4753" s="275"/>
      <c r="H4753" s="275"/>
    </row>
    <row r="4754" spans="1:8">
      <c r="A4754" s="270"/>
      <c r="B4754" s="271"/>
      <c r="C4754" s="270"/>
      <c r="D4754" s="272"/>
      <c r="F4754" s="273"/>
      <c r="G4754" s="275"/>
      <c r="H4754" s="275"/>
    </row>
    <row r="4755" spans="1:8">
      <c r="A4755" s="270"/>
      <c r="B4755" s="271"/>
      <c r="C4755" s="270"/>
      <c r="D4755" s="272"/>
      <c r="F4755" s="273"/>
      <c r="G4755" s="275"/>
      <c r="H4755" s="275"/>
    </row>
    <row r="4756" spans="1:8">
      <c r="A4756" s="270"/>
      <c r="B4756" s="271"/>
      <c r="C4756" s="270"/>
      <c r="D4756" s="272"/>
      <c r="F4756" s="273"/>
      <c r="G4756" s="275"/>
      <c r="H4756" s="275"/>
    </row>
    <row r="4757" spans="1:8">
      <c r="A4757" s="270"/>
      <c r="B4757" s="271"/>
      <c r="C4757" s="270"/>
      <c r="D4757" s="272"/>
      <c r="F4757" s="273"/>
      <c r="G4757" s="275"/>
      <c r="H4757" s="275"/>
    </row>
    <row r="4758" spans="1:8">
      <c r="A4758" s="270"/>
      <c r="B4758" s="271"/>
      <c r="C4758" s="270"/>
      <c r="D4758" s="272"/>
      <c r="F4758" s="273"/>
      <c r="G4758" s="275"/>
      <c r="H4758" s="275"/>
    </row>
    <row r="4759" spans="1:8">
      <c r="A4759" s="270"/>
      <c r="B4759" s="271"/>
      <c r="C4759" s="270"/>
      <c r="D4759" s="272"/>
      <c r="F4759" s="273"/>
      <c r="G4759" s="275"/>
      <c r="H4759" s="275"/>
    </row>
    <row r="4760" spans="1:8">
      <c r="A4760" s="270"/>
      <c r="B4760" s="271"/>
      <c r="C4760" s="270"/>
      <c r="D4760" s="272"/>
      <c r="F4760" s="273"/>
      <c r="G4760" s="275"/>
      <c r="H4760" s="275"/>
    </row>
    <row r="4761" spans="1:8">
      <c r="A4761" s="270"/>
      <c r="B4761" s="271"/>
      <c r="C4761" s="270"/>
      <c r="D4761" s="272"/>
      <c r="F4761" s="273"/>
      <c r="G4761" s="275"/>
      <c r="H4761" s="275"/>
    </row>
    <row r="4762" spans="1:8">
      <c r="A4762" s="270"/>
      <c r="B4762" s="271"/>
      <c r="C4762" s="270"/>
      <c r="D4762" s="272"/>
      <c r="F4762" s="273"/>
      <c r="G4762" s="275"/>
      <c r="H4762" s="275"/>
    </row>
    <row r="4763" spans="1:8">
      <c r="A4763" s="270"/>
      <c r="B4763" s="271"/>
      <c r="C4763" s="270"/>
      <c r="D4763" s="272"/>
      <c r="F4763" s="273"/>
      <c r="G4763" s="275"/>
      <c r="H4763" s="275"/>
    </row>
    <row r="4764" spans="1:8">
      <c r="A4764" s="270"/>
      <c r="B4764" s="271"/>
      <c r="C4764" s="270"/>
      <c r="D4764" s="272"/>
      <c r="F4764" s="273"/>
      <c r="G4764" s="275"/>
      <c r="H4764" s="275"/>
    </row>
    <row r="4765" spans="1:8">
      <c r="A4765" s="270"/>
      <c r="B4765" s="271"/>
      <c r="C4765" s="270"/>
      <c r="D4765" s="272"/>
      <c r="F4765" s="273"/>
      <c r="G4765" s="275"/>
      <c r="H4765" s="275"/>
    </row>
    <row r="4766" spans="1:8">
      <c r="A4766" s="270"/>
      <c r="B4766" s="271"/>
      <c r="C4766" s="270"/>
      <c r="D4766" s="272"/>
      <c r="F4766" s="273"/>
      <c r="G4766" s="275"/>
      <c r="H4766" s="275"/>
    </row>
    <row r="4767" spans="1:8">
      <c r="A4767" s="270"/>
      <c r="B4767" s="271"/>
      <c r="C4767" s="270"/>
      <c r="D4767" s="272"/>
      <c r="F4767" s="273"/>
      <c r="G4767" s="275"/>
      <c r="H4767" s="275"/>
    </row>
    <row r="4768" spans="1:8">
      <c r="A4768" s="270"/>
      <c r="B4768" s="271"/>
      <c r="C4768" s="270"/>
      <c r="D4768" s="272"/>
      <c r="F4768" s="273"/>
      <c r="G4768" s="275"/>
      <c r="H4768" s="275"/>
    </row>
    <row r="4769" spans="1:8">
      <c r="A4769" s="270"/>
      <c r="B4769" s="271"/>
      <c r="C4769" s="270"/>
      <c r="D4769" s="272"/>
      <c r="F4769" s="273"/>
      <c r="G4769" s="275"/>
      <c r="H4769" s="275"/>
    </row>
    <row r="4770" spans="1:8">
      <c r="A4770" s="270"/>
      <c r="B4770" s="271"/>
      <c r="C4770" s="270"/>
      <c r="D4770" s="272"/>
      <c r="F4770" s="273"/>
      <c r="G4770" s="275"/>
      <c r="H4770" s="275"/>
    </row>
    <row r="4771" spans="1:8">
      <c r="A4771" s="270"/>
      <c r="B4771" s="271"/>
      <c r="C4771" s="270"/>
      <c r="D4771" s="272"/>
      <c r="F4771" s="273"/>
      <c r="G4771" s="275"/>
      <c r="H4771" s="275"/>
    </row>
    <row r="4772" spans="1:8">
      <c r="A4772" s="270"/>
      <c r="B4772" s="271"/>
      <c r="C4772" s="270"/>
      <c r="D4772" s="272"/>
      <c r="F4772" s="273"/>
      <c r="G4772" s="275"/>
      <c r="H4772" s="275"/>
    </row>
    <row r="4773" spans="1:8">
      <c r="A4773" s="270"/>
      <c r="B4773" s="271"/>
      <c r="C4773" s="270"/>
      <c r="D4773" s="272"/>
      <c r="F4773" s="273"/>
      <c r="G4773" s="275"/>
      <c r="H4773" s="275"/>
    </row>
    <row r="4774" spans="1:8">
      <c r="A4774" s="270"/>
      <c r="B4774" s="271"/>
      <c r="C4774" s="270"/>
      <c r="D4774" s="272"/>
      <c r="F4774" s="273"/>
      <c r="G4774" s="275"/>
      <c r="H4774" s="275"/>
    </row>
    <row r="4775" spans="1:8">
      <c r="A4775" s="270"/>
      <c r="B4775" s="271"/>
      <c r="C4775" s="270"/>
      <c r="D4775" s="272"/>
      <c r="F4775" s="273"/>
      <c r="G4775" s="275"/>
      <c r="H4775" s="275"/>
    </row>
    <row r="4776" spans="1:8">
      <c r="A4776" s="270"/>
      <c r="B4776" s="271"/>
      <c r="C4776" s="270"/>
      <c r="D4776" s="272"/>
      <c r="F4776" s="273"/>
      <c r="G4776" s="275"/>
      <c r="H4776" s="275"/>
    </row>
    <row r="4777" spans="1:8">
      <c r="A4777" s="270"/>
      <c r="B4777" s="271"/>
      <c r="C4777" s="270"/>
      <c r="D4777" s="272"/>
      <c r="F4777" s="273"/>
      <c r="G4777" s="275"/>
      <c r="H4777" s="275"/>
    </row>
    <row r="4778" spans="1:8">
      <c r="A4778" s="270"/>
      <c r="B4778" s="271"/>
      <c r="C4778" s="270"/>
      <c r="D4778" s="272"/>
      <c r="F4778" s="273"/>
      <c r="G4778" s="275"/>
      <c r="H4778" s="275"/>
    </row>
    <row r="4779" spans="1:8">
      <c r="A4779" s="270"/>
      <c r="B4779" s="271"/>
      <c r="C4779" s="270"/>
      <c r="D4779" s="272"/>
      <c r="F4779" s="273"/>
      <c r="G4779" s="275"/>
      <c r="H4779" s="275"/>
    </row>
    <row r="4780" spans="1:8">
      <c r="A4780" s="270"/>
      <c r="B4780" s="271"/>
      <c r="C4780" s="270"/>
      <c r="D4780" s="272"/>
      <c r="F4780" s="273"/>
      <c r="G4780" s="275"/>
      <c r="H4780" s="275"/>
    </row>
    <row r="4781" spans="1:8">
      <c r="A4781" s="270"/>
      <c r="B4781" s="271"/>
      <c r="C4781" s="270"/>
      <c r="D4781" s="272"/>
      <c r="F4781" s="273"/>
      <c r="G4781" s="275"/>
      <c r="H4781" s="275"/>
    </row>
    <row r="4782" spans="1:8">
      <c r="A4782" s="270"/>
      <c r="B4782" s="271"/>
      <c r="C4782" s="270"/>
      <c r="D4782" s="272"/>
      <c r="F4782" s="273"/>
      <c r="G4782" s="275"/>
      <c r="H4782" s="275"/>
    </row>
    <row r="4783" spans="1:8">
      <c r="A4783" s="270"/>
      <c r="B4783" s="271"/>
      <c r="C4783" s="270"/>
      <c r="D4783" s="272"/>
      <c r="F4783" s="273"/>
      <c r="G4783" s="275"/>
      <c r="H4783" s="275"/>
    </row>
    <row r="4784" spans="1:8">
      <c r="A4784" s="270"/>
      <c r="B4784" s="271"/>
      <c r="C4784" s="270"/>
      <c r="D4784" s="272"/>
      <c r="F4784" s="273"/>
      <c r="G4784" s="275"/>
      <c r="H4784" s="275"/>
    </row>
    <row r="4785" spans="1:8">
      <c r="A4785" s="270"/>
      <c r="B4785" s="271"/>
      <c r="C4785" s="270"/>
      <c r="D4785" s="272"/>
      <c r="F4785" s="273"/>
      <c r="G4785" s="275"/>
      <c r="H4785" s="275"/>
    </row>
    <row r="4786" spans="1:8">
      <c r="A4786" s="270"/>
      <c r="B4786" s="271"/>
      <c r="C4786" s="270"/>
      <c r="D4786" s="272"/>
      <c r="F4786" s="273"/>
      <c r="G4786" s="275"/>
      <c r="H4786" s="275"/>
    </row>
    <row r="4787" spans="1:8">
      <c r="A4787" s="270"/>
      <c r="B4787" s="271"/>
      <c r="C4787" s="270"/>
      <c r="D4787" s="272"/>
      <c r="F4787" s="273"/>
      <c r="G4787" s="275"/>
      <c r="H4787" s="275"/>
    </row>
    <row r="4788" spans="1:8">
      <c r="A4788" s="270"/>
      <c r="B4788" s="271"/>
      <c r="C4788" s="270"/>
      <c r="D4788" s="272"/>
      <c r="F4788" s="273"/>
      <c r="G4788" s="275"/>
      <c r="H4788" s="275"/>
    </row>
    <row r="4789" spans="1:8">
      <c r="A4789" s="270"/>
      <c r="B4789" s="271"/>
      <c r="C4789" s="270"/>
      <c r="D4789" s="272"/>
      <c r="F4789" s="273"/>
      <c r="G4789" s="275"/>
      <c r="H4789" s="275"/>
    </row>
    <row r="4790" spans="1:8">
      <c r="A4790" s="270"/>
      <c r="B4790" s="271"/>
      <c r="C4790" s="270"/>
      <c r="D4790" s="272"/>
      <c r="F4790" s="273"/>
      <c r="G4790" s="275"/>
      <c r="H4790" s="275"/>
    </row>
    <row r="4791" spans="1:8">
      <c r="A4791" s="270"/>
      <c r="B4791" s="271"/>
      <c r="C4791" s="270"/>
      <c r="D4791" s="272"/>
      <c r="F4791" s="273"/>
      <c r="G4791" s="275"/>
      <c r="H4791" s="275"/>
    </row>
    <row r="4792" spans="1:8">
      <c r="A4792" s="270"/>
      <c r="B4792" s="271"/>
      <c r="C4792" s="270"/>
      <c r="D4792" s="272"/>
      <c r="F4792" s="273"/>
      <c r="G4792" s="275"/>
      <c r="H4792" s="275"/>
    </row>
    <row r="4793" spans="1:8">
      <c r="A4793" s="270"/>
      <c r="B4793" s="271"/>
      <c r="C4793" s="270"/>
      <c r="D4793" s="272"/>
      <c r="F4793" s="273"/>
      <c r="G4793" s="275"/>
      <c r="H4793" s="275"/>
    </row>
    <row r="4794" spans="1:8">
      <c r="A4794" s="270"/>
      <c r="B4794" s="271"/>
      <c r="C4794" s="270"/>
      <c r="D4794" s="272"/>
      <c r="F4794" s="273"/>
      <c r="G4794" s="275"/>
      <c r="H4794" s="275"/>
    </row>
    <row r="4795" spans="1:8">
      <c r="A4795" s="270"/>
      <c r="B4795" s="271"/>
      <c r="C4795" s="270"/>
      <c r="D4795" s="272"/>
      <c r="F4795" s="273"/>
      <c r="G4795" s="275"/>
      <c r="H4795" s="275"/>
    </row>
    <row r="4796" spans="1:8">
      <c r="A4796" s="270"/>
      <c r="B4796" s="271"/>
      <c r="C4796" s="270"/>
      <c r="D4796" s="272"/>
      <c r="F4796" s="273"/>
      <c r="G4796" s="275"/>
      <c r="H4796" s="275"/>
    </row>
    <row r="4797" spans="1:8">
      <c r="A4797" s="270"/>
      <c r="B4797" s="271"/>
      <c r="C4797" s="270"/>
      <c r="D4797" s="272"/>
      <c r="F4797" s="273"/>
      <c r="G4797" s="275"/>
      <c r="H4797" s="275"/>
    </row>
    <row r="4798" spans="1:8">
      <c r="A4798" s="270"/>
      <c r="B4798" s="271"/>
      <c r="C4798" s="270"/>
      <c r="D4798" s="272"/>
      <c r="F4798" s="273"/>
      <c r="G4798" s="275"/>
      <c r="H4798" s="275"/>
    </row>
    <row r="4799" spans="1:8">
      <c r="A4799" s="270"/>
      <c r="B4799" s="271"/>
      <c r="C4799" s="270"/>
      <c r="D4799" s="272"/>
      <c r="F4799" s="273"/>
      <c r="G4799" s="275"/>
      <c r="H4799" s="275"/>
    </row>
    <row r="4800" spans="1:8">
      <c r="A4800" s="270"/>
      <c r="B4800" s="271"/>
      <c r="C4800" s="270"/>
      <c r="D4800" s="272"/>
      <c r="F4800" s="273"/>
      <c r="G4800" s="275"/>
      <c r="H4800" s="275"/>
    </row>
    <row r="4801" spans="1:8">
      <c r="A4801" s="270"/>
      <c r="B4801" s="271"/>
      <c r="C4801" s="270"/>
      <c r="D4801" s="272"/>
      <c r="F4801" s="273"/>
      <c r="G4801" s="275"/>
      <c r="H4801" s="275"/>
    </row>
    <row r="4802" spans="1:8">
      <c r="A4802" s="270"/>
      <c r="B4802" s="271"/>
      <c r="C4802" s="270"/>
      <c r="D4802" s="272"/>
      <c r="F4802" s="273"/>
      <c r="G4802" s="275"/>
      <c r="H4802" s="275"/>
    </row>
    <row r="4803" spans="1:8">
      <c r="A4803" s="270"/>
      <c r="B4803" s="271"/>
      <c r="C4803" s="270"/>
      <c r="D4803" s="272"/>
      <c r="F4803" s="273"/>
      <c r="G4803" s="275"/>
      <c r="H4803" s="275"/>
    </row>
    <row r="4804" spans="1:8">
      <c r="A4804" s="270"/>
      <c r="B4804" s="271"/>
      <c r="C4804" s="270"/>
      <c r="D4804" s="272"/>
      <c r="F4804" s="273"/>
      <c r="G4804" s="275"/>
      <c r="H4804" s="275"/>
    </row>
    <row r="4805" spans="1:8">
      <c r="A4805" s="270"/>
      <c r="B4805" s="271"/>
      <c r="C4805" s="270"/>
      <c r="D4805" s="272"/>
      <c r="F4805" s="273"/>
      <c r="G4805" s="275"/>
      <c r="H4805" s="275"/>
    </row>
    <row r="4806" spans="1:8">
      <c r="A4806" s="270"/>
      <c r="B4806" s="271"/>
      <c r="C4806" s="270"/>
      <c r="D4806" s="272"/>
      <c r="F4806" s="273"/>
      <c r="G4806" s="275"/>
      <c r="H4806" s="275"/>
    </row>
    <row r="4807" spans="1:8">
      <c r="A4807" s="270"/>
      <c r="B4807" s="271"/>
      <c r="C4807" s="270"/>
      <c r="D4807" s="272"/>
      <c r="F4807" s="273"/>
      <c r="G4807" s="275"/>
      <c r="H4807" s="275"/>
    </row>
    <row r="4808" spans="1:8">
      <c r="A4808" s="270"/>
      <c r="B4808" s="271"/>
      <c r="C4808" s="270"/>
      <c r="D4808" s="272"/>
      <c r="F4808" s="273"/>
      <c r="G4808" s="275"/>
      <c r="H4808" s="275"/>
    </row>
    <row r="4809" spans="1:8">
      <c r="A4809" s="270"/>
      <c r="B4809" s="271"/>
      <c r="C4809" s="270"/>
      <c r="D4809" s="272"/>
      <c r="F4809" s="273"/>
      <c r="G4809" s="275"/>
      <c r="H4809" s="275"/>
    </row>
    <row r="4810" spans="1:8">
      <c r="A4810" s="270"/>
      <c r="B4810" s="271"/>
      <c r="C4810" s="270"/>
      <c r="D4810" s="272"/>
      <c r="F4810" s="273"/>
      <c r="G4810" s="275"/>
      <c r="H4810" s="275"/>
    </row>
    <row r="4811" spans="1:8">
      <c r="A4811" s="270"/>
      <c r="B4811" s="271"/>
      <c r="C4811" s="270"/>
      <c r="D4811" s="272"/>
      <c r="F4811" s="273"/>
      <c r="G4811" s="275"/>
      <c r="H4811" s="275"/>
    </row>
    <row r="4812" spans="1:8">
      <c r="A4812" s="270"/>
      <c r="B4812" s="271"/>
      <c r="C4812" s="270"/>
      <c r="D4812" s="272"/>
      <c r="F4812" s="273"/>
      <c r="G4812" s="275"/>
      <c r="H4812" s="275"/>
    </row>
    <row r="4813" spans="1:8">
      <c r="A4813" s="270"/>
      <c r="B4813" s="271"/>
      <c r="C4813" s="270"/>
      <c r="D4813" s="272"/>
      <c r="F4813" s="273"/>
      <c r="G4813" s="275"/>
      <c r="H4813" s="275"/>
    </row>
    <row r="4814" spans="1:8">
      <c r="A4814" s="270"/>
      <c r="B4814" s="271"/>
      <c r="C4814" s="270"/>
      <c r="D4814" s="272"/>
      <c r="F4814" s="273"/>
      <c r="G4814" s="275"/>
      <c r="H4814" s="275"/>
    </row>
    <row r="4815" spans="1:8">
      <c r="A4815" s="270"/>
      <c r="B4815" s="271"/>
      <c r="C4815" s="270"/>
      <c r="D4815" s="272"/>
      <c r="F4815" s="273"/>
      <c r="G4815" s="275"/>
      <c r="H4815" s="275"/>
    </row>
    <row r="4816" spans="1:8">
      <c r="A4816" s="270"/>
      <c r="B4816" s="271"/>
      <c r="C4816" s="270"/>
      <c r="D4816" s="272"/>
      <c r="F4816" s="273"/>
      <c r="G4816" s="275"/>
      <c r="H4816" s="275"/>
    </row>
    <row r="4817" spans="1:8">
      <c r="A4817" s="270"/>
      <c r="B4817" s="271"/>
      <c r="C4817" s="270"/>
      <c r="D4817" s="272"/>
      <c r="F4817" s="273"/>
      <c r="G4817" s="275"/>
      <c r="H4817" s="275"/>
    </row>
    <row r="4818" spans="1:8">
      <c r="A4818" s="270"/>
      <c r="B4818" s="271"/>
      <c r="C4818" s="270"/>
      <c r="D4818" s="272"/>
      <c r="F4818" s="273"/>
      <c r="G4818" s="275"/>
      <c r="H4818" s="275"/>
    </row>
    <row r="4819" spans="1:8">
      <c r="A4819" s="270"/>
      <c r="B4819" s="271"/>
      <c r="C4819" s="270"/>
      <c r="D4819" s="272"/>
      <c r="F4819" s="273"/>
      <c r="G4819" s="275"/>
      <c r="H4819" s="275"/>
    </row>
    <row r="4820" spans="1:8">
      <c r="A4820" s="270"/>
      <c r="B4820" s="271"/>
      <c r="C4820" s="270"/>
      <c r="D4820" s="272"/>
      <c r="F4820" s="273"/>
      <c r="G4820" s="275"/>
      <c r="H4820" s="275"/>
    </row>
    <row r="4821" spans="1:8">
      <c r="A4821" s="270"/>
      <c r="B4821" s="271"/>
      <c r="C4821" s="270"/>
      <c r="D4821" s="272"/>
      <c r="F4821" s="273"/>
      <c r="G4821" s="275"/>
      <c r="H4821" s="275"/>
    </row>
    <row r="4822" spans="1:8">
      <c r="A4822" s="270"/>
      <c r="B4822" s="271"/>
      <c r="C4822" s="270"/>
      <c r="D4822" s="272"/>
      <c r="F4822" s="273"/>
      <c r="G4822" s="275"/>
      <c r="H4822" s="275"/>
    </row>
    <row r="4823" spans="1:8">
      <c r="A4823" s="270"/>
      <c r="B4823" s="271"/>
      <c r="C4823" s="270"/>
      <c r="D4823" s="272"/>
      <c r="F4823" s="273"/>
      <c r="G4823" s="275"/>
      <c r="H4823" s="275"/>
    </row>
    <row r="4824" spans="1:8">
      <c r="A4824" s="270"/>
      <c r="B4824" s="271"/>
      <c r="C4824" s="270"/>
      <c r="D4824" s="272"/>
      <c r="F4824" s="273"/>
      <c r="G4824" s="275"/>
      <c r="H4824" s="275"/>
    </row>
    <row r="4825" spans="1:8">
      <c r="A4825" s="270"/>
      <c r="B4825" s="271"/>
      <c r="C4825" s="270"/>
      <c r="D4825" s="272"/>
      <c r="F4825" s="273"/>
      <c r="G4825" s="275"/>
      <c r="H4825" s="275"/>
    </row>
    <row r="4826" spans="1:8">
      <c r="A4826" s="270"/>
      <c r="B4826" s="271"/>
      <c r="C4826" s="270"/>
      <c r="D4826" s="272"/>
      <c r="F4826" s="273"/>
      <c r="G4826" s="275"/>
      <c r="H4826" s="275"/>
    </row>
    <row r="4827" spans="1:8">
      <c r="A4827" s="270"/>
      <c r="B4827" s="271"/>
      <c r="C4827" s="270"/>
      <c r="D4827" s="272"/>
      <c r="F4827" s="273"/>
      <c r="G4827" s="275"/>
      <c r="H4827" s="275"/>
    </row>
    <row r="4828" spans="1:8">
      <c r="A4828" s="270"/>
      <c r="B4828" s="271"/>
      <c r="C4828" s="270"/>
      <c r="D4828" s="272"/>
      <c r="F4828" s="273"/>
      <c r="G4828" s="275"/>
      <c r="H4828" s="275"/>
    </row>
    <row r="4829" spans="1:8">
      <c r="A4829" s="270"/>
      <c r="B4829" s="271"/>
      <c r="C4829" s="270"/>
      <c r="D4829" s="272"/>
      <c r="F4829" s="273"/>
      <c r="G4829" s="275"/>
      <c r="H4829" s="275"/>
    </row>
    <row r="4830" spans="1:8">
      <c r="A4830" s="270"/>
      <c r="B4830" s="271"/>
      <c r="C4830" s="270"/>
      <c r="D4830" s="272"/>
      <c r="F4830" s="273"/>
      <c r="G4830" s="275"/>
      <c r="H4830" s="275"/>
    </row>
    <row r="4831" spans="1:8">
      <c r="A4831" s="270"/>
      <c r="B4831" s="271"/>
      <c r="C4831" s="270"/>
      <c r="D4831" s="272"/>
      <c r="F4831" s="273"/>
      <c r="G4831" s="275"/>
      <c r="H4831" s="275"/>
    </row>
    <row r="4832" spans="1:8">
      <c r="A4832" s="270"/>
      <c r="B4832" s="271"/>
      <c r="C4832" s="270"/>
      <c r="D4832" s="272"/>
      <c r="F4832" s="273"/>
      <c r="G4832" s="275"/>
      <c r="H4832" s="275"/>
    </row>
    <row r="4833" spans="1:8">
      <c r="A4833" s="270"/>
      <c r="B4833" s="271"/>
      <c r="C4833" s="270"/>
      <c r="D4833" s="272"/>
      <c r="F4833" s="273"/>
      <c r="G4833" s="275"/>
      <c r="H4833" s="275"/>
    </row>
    <row r="4834" spans="1:8">
      <c r="A4834" s="270"/>
      <c r="B4834" s="271"/>
      <c r="C4834" s="270"/>
      <c r="D4834" s="272"/>
      <c r="F4834" s="273"/>
      <c r="G4834" s="275"/>
      <c r="H4834" s="275"/>
    </row>
    <row r="4835" spans="1:8">
      <c r="A4835" s="270"/>
      <c r="B4835" s="271"/>
      <c r="C4835" s="270"/>
      <c r="D4835" s="272"/>
      <c r="F4835" s="273"/>
      <c r="G4835" s="275"/>
      <c r="H4835" s="275"/>
    </row>
    <row r="4836" spans="1:8">
      <c r="A4836" s="270"/>
      <c r="B4836" s="271"/>
      <c r="C4836" s="270"/>
      <c r="D4836" s="272"/>
      <c r="F4836" s="273"/>
      <c r="G4836" s="275"/>
      <c r="H4836" s="275"/>
    </row>
    <row r="4837" spans="1:8">
      <c r="A4837" s="270"/>
      <c r="B4837" s="271"/>
      <c r="C4837" s="270"/>
      <c r="D4837" s="272"/>
      <c r="F4837" s="273"/>
      <c r="G4837" s="275"/>
      <c r="H4837" s="275"/>
    </row>
    <row r="4838" spans="1:8">
      <c r="A4838" s="270"/>
      <c r="B4838" s="271"/>
      <c r="C4838" s="270"/>
      <c r="D4838" s="272"/>
      <c r="F4838" s="273"/>
      <c r="G4838" s="275"/>
      <c r="H4838" s="275"/>
    </row>
    <row r="4839" spans="1:8">
      <c r="A4839" s="270"/>
      <c r="B4839" s="271"/>
      <c r="C4839" s="270"/>
      <c r="D4839" s="272"/>
      <c r="F4839" s="273"/>
      <c r="G4839" s="275"/>
      <c r="H4839" s="275"/>
    </row>
    <row r="4840" spans="1:8">
      <c r="A4840" s="270"/>
      <c r="B4840" s="271"/>
      <c r="C4840" s="270"/>
      <c r="D4840" s="272"/>
      <c r="F4840" s="273"/>
      <c r="G4840" s="275"/>
      <c r="H4840" s="275"/>
    </row>
    <row r="4841" spans="1:8">
      <c r="A4841" s="270"/>
      <c r="B4841" s="271"/>
      <c r="C4841" s="270"/>
      <c r="D4841" s="272"/>
      <c r="F4841" s="273"/>
      <c r="G4841" s="275"/>
      <c r="H4841" s="275"/>
    </row>
    <row r="4842" spans="1:8">
      <c r="A4842" s="270"/>
      <c r="B4842" s="271"/>
      <c r="C4842" s="270"/>
      <c r="D4842" s="272"/>
      <c r="F4842" s="273"/>
      <c r="G4842" s="275"/>
      <c r="H4842" s="275"/>
    </row>
    <row r="4843" spans="1:8">
      <c r="A4843" s="270"/>
      <c r="B4843" s="271"/>
      <c r="C4843" s="270"/>
      <c r="D4843" s="272"/>
      <c r="F4843" s="273"/>
      <c r="G4843" s="275"/>
      <c r="H4843" s="275"/>
    </row>
    <row r="4844" spans="1:8">
      <c r="A4844" s="270"/>
      <c r="B4844" s="271"/>
      <c r="C4844" s="270"/>
      <c r="D4844" s="272"/>
      <c r="F4844" s="273"/>
      <c r="G4844" s="275"/>
      <c r="H4844" s="275"/>
    </row>
    <row r="4845" spans="1:8">
      <c r="A4845" s="270"/>
      <c r="B4845" s="271"/>
      <c r="C4845" s="270"/>
      <c r="D4845" s="272"/>
      <c r="F4845" s="273"/>
      <c r="G4845" s="275"/>
      <c r="H4845" s="275"/>
    </row>
    <row r="4846" spans="1:8">
      <c r="A4846" s="270"/>
      <c r="B4846" s="271"/>
      <c r="C4846" s="270"/>
      <c r="D4846" s="272"/>
      <c r="F4846" s="273"/>
      <c r="G4846" s="275"/>
      <c r="H4846" s="275"/>
    </row>
    <row r="4847" spans="1:8">
      <c r="A4847" s="270"/>
      <c r="B4847" s="271"/>
      <c r="C4847" s="270"/>
      <c r="D4847" s="272"/>
      <c r="F4847" s="273"/>
      <c r="G4847" s="275"/>
      <c r="H4847" s="275"/>
    </row>
    <row r="4848" spans="1:8">
      <c r="A4848" s="270"/>
      <c r="B4848" s="271"/>
      <c r="C4848" s="270"/>
      <c r="D4848" s="272"/>
      <c r="F4848" s="273"/>
      <c r="G4848" s="275"/>
      <c r="H4848" s="275"/>
    </row>
    <row r="4849" spans="1:8">
      <c r="A4849" s="270"/>
      <c r="B4849" s="271"/>
      <c r="C4849" s="270"/>
      <c r="D4849" s="272"/>
      <c r="F4849" s="273"/>
      <c r="G4849" s="275"/>
      <c r="H4849" s="275"/>
    </row>
    <row r="4850" spans="1:8">
      <c r="A4850" s="270"/>
      <c r="B4850" s="271"/>
      <c r="C4850" s="270"/>
      <c r="D4850" s="272"/>
      <c r="F4850" s="273"/>
      <c r="G4850" s="275"/>
      <c r="H4850" s="275"/>
    </row>
    <row r="4851" spans="1:8">
      <c r="A4851" s="270"/>
      <c r="B4851" s="271"/>
      <c r="C4851" s="270"/>
      <c r="D4851" s="272"/>
      <c r="F4851" s="273"/>
      <c r="G4851" s="275"/>
      <c r="H4851" s="275"/>
    </row>
    <row r="4852" spans="1:8">
      <c r="A4852" s="270"/>
      <c r="B4852" s="271"/>
      <c r="C4852" s="270"/>
      <c r="D4852" s="272"/>
      <c r="F4852" s="273"/>
      <c r="G4852" s="275"/>
      <c r="H4852" s="275"/>
    </row>
    <row r="4853" spans="1:8">
      <c r="A4853" s="270"/>
      <c r="B4853" s="271"/>
      <c r="C4853" s="270"/>
      <c r="D4853" s="272"/>
      <c r="F4853" s="273"/>
      <c r="G4853" s="275"/>
      <c r="H4853" s="275"/>
    </row>
    <row r="4854" spans="1:8">
      <c r="A4854" s="270"/>
      <c r="B4854" s="271"/>
      <c r="C4854" s="270"/>
      <c r="D4854" s="272"/>
      <c r="F4854" s="273"/>
      <c r="G4854" s="275"/>
      <c r="H4854" s="275"/>
    </row>
    <row r="4855" spans="1:8">
      <c r="A4855" s="270"/>
      <c r="B4855" s="271"/>
      <c r="C4855" s="270"/>
      <c r="D4855" s="272"/>
      <c r="F4855" s="273"/>
      <c r="G4855" s="275"/>
      <c r="H4855" s="275"/>
    </row>
    <row r="4856" spans="1:8">
      <c r="A4856" s="270"/>
      <c r="B4856" s="271"/>
      <c r="C4856" s="270"/>
      <c r="D4856" s="272"/>
      <c r="F4856" s="273"/>
      <c r="G4856" s="275"/>
      <c r="H4856" s="275"/>
    </row>
    <row r="4857" spans="1:8">
      <c r="A4857" s="270"/>
      <c r="B4857" s="271"/>
      <c r="C4857" s="270"/>
      <c r="D4857" s="272"/>
      <c r="F4857" s="273"/>
      <c r="G4857" s="275"/>
      <c r="H4857" s="275"/>
    </row>
    <row r="4858" spans="1:8">
      <c r="A4858" s="270"/>
      <c r="B4858" s="271"/>
      <c r="C4858" s="270"/>
      <c r="D4858" s="272"/>
      <c r="F4858" s="273"/>
      <c r="G4858" s="275"/>
      <c r="H4858" s="275"/>
    </row>
    <row r="4859" spans="1:8">
      <c r="A4859" s="270"/>
      <c r="B4859" s="271"/>
      <c r="C4859" s="270"/>
      <c r="D4859" s="272"/>
      <c r="F4859" s="273"/>
      <c r="G4859" s="275"/>
      <c r="H4859" s="275"/>
    </row>
    <row r="4860" spans="1:8">
      <c r="A4860" s="270"/>
      <c r="B4860" s="271"/>
      <c r="C4860" s="270"/>
      <c r="D4860" s="272"/>
      <c r="F4860" s="273"/>
      <c r="G4860" s="275"/>
      <c r="H4860" s="275"/>
    </row>
    <row r="4861" spans="1:8">
      <c r="A4861" s="270"/>
      <c r="B4861" s="271"/>
      <c r="C4861" s="270"/>
      <c r="D4861" s="272"/>
      <c r="F4861" s="273"/>
      <c r="G4861" s="275"/>
      <c r="H4861" s="275"/>
    </row>
    <row r="4862" spans="1:8">
      <c r="A4862" s="270"/>
      <c r="B4862" s="271"/>
      <c r="C4862" s="270"/>
      <c r="D4862" s="272"/>
      <c r="F4862" s="273"/>
      <c r="G4862" s="275"/>
      <c r="H4862" s="275"/>
    </row>
    <row r="4863" spans="1:8">
      <c r="A4863" s="270"/>
      <c r="B4863" s="271"/>
      <c r="C4863" s="270"/>
      <c r="D4863" s="272"/>
      <c r="F4863" s="273"/>
      <c r="G4863" s="275"/>
      <c r="H4863" s="275"/>
    </row>
    <row r="4864" spans="1:8">
      <c r="A4864" s="270"/>
      <c r="B4864" s="271"/>
      <c r="C4864" s="270"/>
      <c r="D4864" s="272"/>
      <c r="F4864" s="273"/>
      <c r="G4864" s="275"/>
      <c r="H4864" s="275"/>
    </row>
    <row r="4865" spans="1:8">
      <c r="A4865" s="270"/>
      <c r="B4865" s="271"/>
      <c r="C4865" s="270"/>
      <c r="D4865" s="272"/>
      <c r="F4865" s="273"/>
      <c r="G4865" s="275"/>
      <c r="H4865" s="275"/>
    </row>
    <row r="4866" spans="1:8">
      <c r="A4866" s="270"/>
      <c r="B4866" s="271"/>
      <c r="C4866" s="270"/>
      <c r="D4866" s="272"/>
      <c r="F4866" s="273"/>
      <c r="G4866" s="275"/>
      <c r="H4866" s="275"/>
    </row>
    <row r="4867" spans="1:8">
      <c r="A4867" s="270"/>
      <c r="B4867" s="271"/>
      <c r="C4867" s="270"/>
      <c r="D4867" s="272"/>
      <c r="F4867" s="273"/>
      <c r="G4867" s="275"/>
      <c r="H4867" s="275"/>
    </row>
    <row r="4868" spans="1:8">
      <c r="A4868" s="270"/>
      <c r="B4868" s="271"/>
      <c r="C4868" s="270"/>
      <c r="D4868" s="272"/>
      <c r="F4868" s="273"/>
      <c r="G4868" s="275"/>
      <c r="H4868" s="275"/>
    </row>
    <row r="4869" spans="1:8">
      <c r="A4869" s="270"/>
      <c r="B4869" s="271"/>
      <c r="C4869" s="270"/>
      <c r="D4869" s="272"/>
      <c r="F4869" s="273"/>
      <c r="G4869" s="275"/>
      <c r="H4869" s="275"/>
    </row>
    <row r="4870" spans="1:8">
      <c r="A4870" s="270"/>
      <c r="B4870" s="271"/>
      <c r="C4870" s="270"/>
      <c r="D4870" s="272"/>
      <c r="F4870" s="273"/>
      <c r="G4870" s="275"/>
      <c r="H4870" s="275"/>
    </row>
    <row r="4871" spans="1:8">
      <c r="A4871" s="270"/>
      <c r="B4871" s="271"/>
      <c r="C4871" s="270"/>
      <c r="D4871" s="272"/>
      <c r="F4871" s="273"/>
      <c r="G4871" s="275"/>
      <c r="H4871" s="275"/>
    </row>
    <row r="4872" spans="1:8">
      <c r="A4872" s="270"/>
      <c r="B4872" s="271"/>
      <c r="C4872" s="270"/>
      <c r="D4872" s="272"/>
      <c r="F4872" s="273"/>
      <c r="G4872" s="275"/>
      <c r="H4872" s="275"/>
    </row>
    <row r="4873" spans="1:8">
      <c r="A4873" s="270"/>
      <c r="B4873" s="271"/>
      <c r="C4873" s="270"/>
      <c r="D4873" s="272"/>
      <c r="F4873" s="273"/>
      <c r="G4873" s="275"/>
      <c r="H4873" s="275"/>
    </row>
    <row r="4874" spans="1:8">
      <c r="A4874" s="270"/>
      <c r="B4874" s="271"/>
      <c r="C4874" s="270"/>
      <c r="D4874" s="272"/>
      <c r="F4874" s="273"/>
      <c r="G4874" s="275"/>
      <c r="H4874" s="275"/>
    </row>
    <row r="4875" spans="1:8">
      <c r="A4875" s="270"/>
      <c r="B4875" s="271"/>
      <c r="C4875" s="270"/>
      <c r="D4875" s="272"/>
      <c r="F4875" s="273"/>
      <c r="G4875" s="275"/>
      <c r="H4875" s="275"/>
    </row>
    <row r="4876" spans="1:8">
      <c r="A4876" s="270"/>
      <c r="B4876" s="271"/>
      <c r="C4876" s="270"/>
      <c r="D4876" s="272"/>
      <c r="F4876" s="273"/>
      <c r="G4876" s="275"/>
      <c r="H4876" s="275"/>
    </row>
    <row r="4877" spans="1:8">
      <c r="A4877" s="270"/>
      <c r="B4877" s="271"/>
      <c r="C4877" s="270"/>
      <c r="D4877" s="272"/>
      <c r="F4877" s="273"/>
      <c r="G4877" s="275"/>
      <c r="H4877" s="275"/>
    </row>
    <row r="4878" spans="1:8">
      <c r="A4878" s="270"/>
      <c r="B4878" s="271"/>
      <c r="C4878" s="270"/>
      <c r="D4878" s="272"/>
      <c r="F4878" s="273"/>
      <c r="G4878" s="275"/>
      <c r="H4878" s="275"/>
    </row>
    <row r="4879" spans="1:8">
      <c r="A4879" s="270"/>
      <c r="B4879" s="271"/>
      <c r="C4879" s="270"/>
      <c r="D4879" s="272"/>
      <c r="F4879" s="273"/>
      <c r="G4879" s="275"/>
      <c r="H4879" s="275"/>
    </row>
    <row r="4880" spans="1:8">
      <c r="A4880" s="270"/>
      <c r="B4880" s="271"/>
      <c r="C4880" s="270"/>
      <c r="D4880" s="272"/>
      <c r="F4880" s="273"/>
      <c r="G4880" s="275"/>
      <c r="H4880" s="275"/>
    </row>
    <row r="4881" spans="1:8">
      <c r="A4881" s="270"/>
      <c r="B4881" s="271"/>
      <c r="C4881" s="270"/>
      <c r="D4881" s="272"/>
      <c r="F4881" s="273"/>
      <c r="G4881" s="275"/>
      <c r="H4881" s="275"/>
    </row>
    <row r="4882" spans="1:8">
      <c r="A4882" s="270"/>
      <c r="B4882" s="271"/>
      <c r="C4882" s="270"/>
      <c r="D4882" s="272"/>
      <c r="F4882" s="273"/>
      <c r="G4882" s="275"/>
      <c r="H4882" s="275"/>
    </row>
    <row r="4883" spans="1:8">
      <c r="A4883" s="270"/>
      <c r="B4883" s="271"/>
      <c r="C4883" s="270"/>
      <c r="D4883" s="272"/>
      <c r="F4883" s="273"/>
      <c r="G4883" s="275"/>
      <c r="H4883" s="275"/>
    </row>
    <row r="4884" spans="1:8">
      <c r="A4884" s="270"/>
      <c r="B4884" s="271"/>
      <c r="C4884" s="270"/>
      <c r="D4884" s="272"/>
      <c r="F4884" s="273"/>
      <c r="G4884" s="275"/>
      <c r="H4884" s="275"/>
    </row>
    <row r="4885" spans="1:8">
      <c r="A4885" s="270"/>
      <c r="B4885" s="271"/>
      <c r="C4885" s="270"/>
      <c r="D4885" s="272"/>
      <c r="F4885" s="273"/>
      <c r="G4885" s="275"/>
      <c r="H4885" s="275"/>
    </row>
    <row r="4886" spans="1:8">
      <c r="A4886" s="270"/>
      <c r="B4886" s="271"/>
      <c r="C4886" s="270"/>
      <c r="D4886" s="272"/>
      <c r="F4886" s="273"/>
      <c r="G4886" s="275"/>
      <c r="H4886" s="275"/>
    </row>
    <row r="4887" spans="1:8">
      <c r="A4887" s="270"/>
      <c r="B4887" s="271"/>
      <c r="C4887" s="270"/>
      <c r="D4887" s="272"/>
      <c r="F4887" s="273"/>
      <c r="G4887" s="275"/>
      <c r="H4887" s="275"/>
    </row>
    <row r="4888" spans="1:8">
      <c r="A4888" s="270"/>
      <c r="B4888" s="271"/>
      <c r="C4888" s="270"/>
      <c r="D4888" s="272"/>
      <c r="F4888" s="273"/>
      <c r="G4888" s="275"/>
      <c r="H4888" s="275"/>
    </row>
    <row r="4889" spans="1:8">
      <c r="A4889" s="270"/>
      <c r="B4889" s="271"/>
      <c r="C4889" s="270"/>
      <c r="D4889" s="272"/>
      <c r="F4889" s="273"/>
      <c r="G4889" s="275"/>
      <c r="H4889" s="275"/>
    </row>
    <row r="4890" spans="1:8">
      <c r="A4890" s="270"/>
      <c r="B4890" s="271"/>
      <c r="C4890" s="270"/>
      <c r="D4890" s="272"/>
      <c r="F4890" s="273"/>
      <c r="G4890" s="275"/>
      <c r="H4890" s="275"/>
    </row>
    <row r="4891" spans="1:8">
      <c r="A4891" s="270"/>
      <c r="B4891" s="271"/>
      <c r="C4891" s="270"/>
      <c r="D4891" s="272"/>
      <c r="F4891" s="273"/>
      <c r="G4891" s="275"/>
      <c r="H4891" s="275"/>
    </row>
    <row r="4892" spans="1:8">
      <c r="A4892" s="270"/>
      <c r="B4892" s="271"/>
      <c r="C4892" s="270"/>
      <c r="D4892" s="272"/>
      <c r="F4892" s="273"/>
      <c r="G4892" s="275"/>
      <c r="H4892" s="275"/>
    </row>
    <row r="4893" spans="1:8">
      <c r="A4893" s="270"/>
      <c r="B4893" s="271"/>
      <c r="C4893" s="270"/>
      <c r="D4893" s="272"/>
      <c r="F4893" s="273"/>
      <c r="G4893" s="275"/>
      <c r="H4893" s="275"/>
    </row>
    <row r="4894" spans="1:8">
      <c r="A4894" s="270"/>
      <c r="B4894" s="271"/>
      <c r="C4894" s="270"/>
      <c r="D4894" s="272"/>
      <c r="F4894" s="273"/>
      <c r="G4894" s="275"/>
      <c r="H4894" s="275"/>
    </row>
    <row r="4895" spans="1:8">
      <c r="A4895" s="270"/>
      <c r="B4895" s="271"/>
      <c r="C4895" s="270"/>
      <c r="D4895" s="272"/>
      <c r="F4895" s="273"/>
      <c r="G4895" s="275"/>
      <c r="H4895" s="275"/>
    </row>
    <row r="4896" spans="1:8">
      <c r="A4896" s="270"/>
      <c r="B4896" s="271"/>
      <c r="C4896" s="270"/>
      <c r="D4896" s="272"/>
      <c r="F4896" s="273"/>
      <c r="G4896" s="275"/>
      <c r="H4896" s="275"/>
    </row>
    <row r="4897" spans="1:8">
      <c r="A4897" s="270"/>
      <c r="B4897" s="271"/>
      <c r="C4897" s="270"/>
      <c r="D4897" s="272"/>
      <c r="F4897" s="273"/>
      <c r="G4897" s="275"/>
      <c r="H4897" s="275"/>
    </row>
    <row r="4898" spans="1:8">
      <c r="A4898" s="270"/>
      <c r="B4898" s="271"/>
      <c r="C4898" s="270"/>
      <c r="D4898" s="272"/>
      <c r="F4898" s="273"/>
      <c r="G4898" s="275"/>
      <c r="H4898" s="275"/>
    </row>
    <row r="4899" spans="1:8">
      <c r="A4899" s="270"/>
      <c r="B4899" s="271"/>
      <c r="C4899" s="270"/>
      <c r="D4899" s="272"/>
      <c r="F4899" s="273"/>
      <c r="G4899" s="275"/>
      <c r="H4899" s="275"/>
    </row>
    <row r="4900" spans="1:8">
      <c r="A4900" s="270"/>
      <c r="B4900" s="271"/>
      <c r="C4900" s="270"/>
      <c r="D4900" s="272"/>
      <c r="F4900" s="273"/>
      <c r="G4900" s="275"/>
      <c r="H4900" s="275"/>
    </row>
    <row r="4901" spans="1:8">
      <c r="A4901" s="270"/>
      <c r="B4901" s="271"/>
      <c r="C4901" s="270"/>
      <c r="D4901" s="272"/>
      <c r="F4901" s="273"/>
      <c r="G4901" s="275"/>
      <c r="H4901" s="275"/>
    </row>
    <row r="4902" spans="1:8">
      <c r="A4902" s="270"/>
      <c r="B4902" s="271"/>
      <c r="C4902" s="270"/>
      <c r="D4902" s="272"/>
      <c r="F4902" s="273"/>
      <c r="G4902" s="275"/>
      <c r="H4902" s="275"/>
    </row>
    <row r="4903" spans="1:8">
      <c r="A4903" s="270"/>
      <c r="B4903" s="271"/>
      <c r="C4903" s="270"/>
      <c r="D4903" s="272"/>
      <c r="F4903" s="273"/>
      <c r="G4903" s="275"/>
      <c r="H4903" s="275"/>
    </row>
    <row r="4904" spans="1:8">
      <c r="A4904" s="270"/>
      <c r="B4904" s="271"/>
      <c r="C4904" s="270"/>
      <c r="D4904" s="272"/>
      <c r="F4904" s="273"/>
      <c r="G4904" s="275"/>
      <c r="H4904" s="275"/>
    </row>
    <row r="4905" spans="1:8">
      <c r="A4905" s="270"/>
      <c r="B4905" s="271"/>
      <c r="C4905" s="270"/>
      <c r="D4905" s="272"/>
      <c r="F4905" s="273"/>
      <c r="G4905" s="275"/>
      <c r="H4905" s="275"/>
    </row>
    <row r="4906" spans="1:8">
      <c r="A4906" s="270"/>
      <c r="B4906" s="271"/>
      <c r="C4906" s="270"/>
      <c r="D4906" s="272"/>
      <c r="F4906" s="273"/>
      <c r="G4906" s="275"/>
      <c r="H4906" s="275"/>
    </row>
    <row r="4907" spans="1:8">
      <c r="A4907" s="270"/>
      <c r="B4907" s="271"/>
      <c r="C4907" s="270"/>
      <c r="D4907" s="272"/>
      <c r="F4907" s="273"/>
      <c r="G4907" s="275"/>
      <c r="H4907" s="275"/>
    </row>
    <row r="4908" spans="1:8">
      <c r="A4908" s="270"/>
      <c r="B4908" s="271"/>
      <c r="C4908" s="270"/>
      <c r="D4908" s="272"/>
      <c r="F4908" s="273"/>
      <c r="G4908" s="275"/>
      <c r="H4908" s="275"/>
    </row>
    <row r="4909" spans="1:8">
      <c r="A4909" s="270"/>
      <c r="B4909" s="271"/>
      <c r="C4909" s="270"/>
      <c r="D4909" s="272"/>
      <c r="F4909" s="273"/>
      <c r="G4909" s="275"/>
      <c r="H4909" s="275"/>
    </row>
    <row r="4910" spans="1:8">
      <c r="A4910" s="270"/>
      <c r="B4910" s="271"/>
      <c r="C4910" s="270"/>
      <c r="D4910" s="272"/>
      <c r="F4910" s="273"/>
      <c r="G4910" s="275"/>
      <c r="H4910" s="275"/>
    </row>
    <row r="4911" spans="1:8">
      <c r="A4911" s="270"/>
      <c r="B4911" s="271"/>
      <c r="C4911" s="270"/>
      <c r="D4911" s="272"/>
      <c r="F4911" s="273"/>
      <c r="G4911" s="275"/>
      <c r="H4911" s="275"/>
    </row>
    <row r="4912" spans="1:8">
      <c r="A4912" s="270"/>
      <c r="B4912" s="271"/>
      <c r="C4912" s="270"/>
      <c r="D4912" s="272"/>
      <c r="F4912" s="273"/>
      <c r="G4912" s="275"/>
      <c r="H4912" s="275"/>
    </row>
    <row r="4913" spans="1:8">
      <c r="A4913" s="270"/>
      <c r="B4913" s="271"/>
      <c r="C4913" s="270"/>
      <c r="D4913" s="272"/>
      <c r="F4913" s="273"/>
      <c r="G4913" s="275"/>
      <c r="H4913" s="275"/>
    </row>
    <row r="4914" spans="1:8">
      <c r="A4914" s="270"/>
      <c r="B4914" s="271"/>
      <c r="C4914" s="270"/>
      <c r="D4914" s="272"/>
      <c r="F4914" s="273"/>
      <c r="G4914" s="275"/>
      <c r="H4914" s="275"/>
    </row>
    <row r="4915" spans="1:8">
      <c r="A4915" s="270"/>
      <c r="B4915" s="271"/>
      <c r="C4915" s="270"/>
      <c r="D4915" s="272"/>
      <c r="F4915" s="273"/>
      <c r="G4915" s="275"/>
      <c r="H4915" s="275"/>
    </row>
    <row r="4916" spans="1:8">
      <c r="A4916" s="270"/>
      <c r="B4916" s="271"/>
      <c r="C4916" s="270"/>
      <c r="D4916" s="272"/>
      <c r="F4916" s="273"/>
      <c r="G4916" s="275"/>
      <c r="H4916" s="275"/>
    </row>
    <row r="4917" spans="1:8">
      <c r="A4917" s="270"/>
      <c r="B4917" s="271"/>
      <c r="C4917" s="270"/>
      <c r="D4917" s="272"/>
      <c r="F4917" s="273"/>
      <c r="G4917" s="275"/>
      <c r="H4917" s="275"/>
    </row>
    <row r="4918" spans="1:8">
      <c r="A4918" s="270"/>
      <c r="B4918" s="271"/>
      <c r="C4918" s="270"/>
      <c r="D4918" s="272"/>
      <c r="F4918" s="273"/>
      <c r="G4918" s="275"/>
      <c r="H4918" s="275"/>
    </row>
    <row r="4919" spans="1:8">
      <c r="A4919" s="270"/>
      <c r="B4919" s="271"/>
      <c r="C4919" s="270"/>
      <c r="D4919" s="272"/>
      <c r="F4919" s="273"/>
      <c r="G4919" s="275"/>
      <c r="H4919" s="275"/>
    </row>
    <row r="4920" spans="1:8">
      <c r="A4920" s="270"/>
      <c r="B4920" s="271"/>
      <c r="C4920" s="270"/>
      <c r="D4920" s="272"/>
      <c r="F4920" s="273"/>
      <c r="G4920" s="275"/>
      <c r="H4920" s="275"/>
    </row>
    <row r="4921" spans="1:8">
      <c r="A4921" s="270"/>
      <c r="B4921" s="271"/>
      <c r="C4921" s="270"/>
      <c r="D4921" s="272"/>
      <c r="F4921" s="273"/>
      <c r="G4921" s="275"/>
      <c r="H4921" s="275"/>
    </row>
    <row r="4922" spans="1:8">
      <c r="A4922" s="270"/>
      <c r="B4922" s="271"/>
      <c r="C4922" s="270"/>
      <c r="D4922" s="272"/>
      <c r="F4922" s="273"/>
      <c r="G4922" s="275"/>
      <c r="H4922" s="275"/>
    </row>
    <row r="4923" spans="1:8">
      <c r="A4923" s="270"/>
      <c r="B4923" s="271"/>
      <c r="C4923" s="270"/>
      <c r="D4923" s="272"/>
      <c r="F4923" s="273"/>
      <c r="G4923" s="275"/>
      <c r="H4923" s="275"/>
    </row>
    <row r="4924" spans="1:8">
      <c r="A4924" s="270"/>
      <c r="B4924" s="271"/>
      <c r="C4924" s="270"/>
      <c r="D4924" s="272"/>
      <c r="F4924" s="273"/>
      <c r="G4924" s="275"/>
      <c r="H4924" s="275"/>
    </row>
    <row r="4925" spans="1:8">
      <c r="A4925" s="270"/>
      <c r="B4925" s="271"/>
      <c r="C4925" s="270"/>
      <c r="D4925" s="272"/>
      <c r="F4925" s="273"/>
      <c r="G4925" s="275"/>
      <c r="H4925" s="275"/>
    </row>
    <row r="4926" spans="1:8">
      <c r="A4926" s="270"/>
      <c r="B4926" s="271"/>
      <c r="C4926" s="270"/>
      <c r="D4926" s="272"/>
      <c r="F4926" s="273"/>
      <c r="G4926" s="275"/>
      <c r="H4926" s="275"/>
    </row>
    <row r="4927" spans="1:8">
      <c r="A4927" s="270"/>
      <c r="B4927" s="271"/>
      <c r="C4927" s="270"/>
      <c r="D4927" s="272"/>
      <c r="F4927" s="273"/>
      <c r="G4927" s="275"/>
      <c r="H4927" s="275"/>
    </row>
    <row r="4928" spans="1:8">
      <c r="A4928" s="270"/>
      <c r="B4928" s="271"/>
      <c r="C4928" s="270"/>
      <c r="D4928" s="272"/>
      <c r="F4928" s="273"/>
      <c r="G4928" s="275"/>
      <c r="H4928" s="275"/>
    </row>
    <row r="4929" spans="1:8">
      <c r="A4929" s="270"/>
      <c r="B4929" s="271"/>
      <c r="C4929" s="270"/>
      <c r="D4929" s="272"/>
      <c r="F4929" s="273"/>
      <c r="G4929" s="275"/>
      <c r="H4929" s="275"/>
    </row>
    <row r="4930" spans="1:8">
      <c r="A4930" s="270"/>
      <c r="B4930" s="271"/>
      <c r="C4930" s="270"/>
      <c r="D4930" s="272"/>
      <c r="F4930" s="273"/>
      <c r="G4930" s="275"/>
      <c r="H4930" s="275"/>
    </row>
    <row r="4931" spans="1:8">
      <c r="A4931" s="270"/>
      <c r="B4931" s="271"/>
      <c r="C4931" s="270"/>
      <c r="D4931" s="272"/>
      <c r="F4931" s="273"/>
      <c r="G4931" s="275"/>
      <c r="H4931" s="275"/>
    </row>
    <row r="4932" spans="1:8">
      <c r="A4932" s="270"/>
      <c r="B4932" s="271"/>
      <c r="C4932" s="270"/>
      <c r="D4932" s="272"/>
      <c r="F4932" s="273"/>
      <c r="G4932" s="275"/>
      <c r="H4932" s="275"/>
    </row>
    <row r="4933" spans="1:8">
      <c r="A4933" s="270"/>
      <c r="B4933" s="271"/>
      <c r="C4933" s="270"/>
      <c r="D4933" s="272"/>
      <c r="F4933" s="273"/>
      <c r="G4933" s="275"/>
      <c r="H4933" s="275"/>
    </row>
    <row r="4934" spans="1:8">
      <c r="A4934" s="270"/>
      <c r="B4934" s="271"/>
      <c r="C4934" s="270"/>
      <c r="D4934" s="272"/>
      <c r="F4934" s="273"/>
      <c r="G4934" s="275"/>
      <c r="H4934" s="275"/>
    </row>
    <row r="4935" spans="1:8">
      <c r="A4935" s="270"/>
      <c r="B4935" s="271"/>
      <c r="C4935" s="270"/>
      <c r="D4935" s="272"/>
      <c r="F4935" s="273"/>
      <c r="G4935" s="275"/>
      <c r="H4935" s="275"/>
    </row>
    <row r="4936" spans="1:8">
      <c r="A4936" s="270"/>
      <c r="B4936" s="271"/>
      <c r="C4936" s="270"/>
      <c r="D4936" s="272"/>
      <c r="F4936" s="273"/>
      <c r="G4936" s="275"/>
      <c r="H4936" s="275"/>
    </row>
    <row r="4937" spans="1:8">
      <c r="A4937" s="270"/>
      <c r="B4937" s="271"/>
      <c r="C4937" s="270"/>
      <c r="D4937" s="272"/>
      <c r="F4937" s="273"/>
      <c r="G4937" s="275"/>
      <c r="H4937" s="275"/>
    </row>
    <row r="4938" spans="1:8">
      <c r="A4938" s="270"/>
      <c r="B4938" s="271"/>
      <c r="C4938" s="270"/>
      <c r="D4938" s="272"/>
      <c r="F4938" s="273"/>
      <c r="G4938" s="275"/>
      <c r="H4938" s="275"/>
    </row>
    <row r="4939" spans="1:8">
      <c r="A4939" s="270"/>
      <c r="B4939" s="271"/>
      <c r="C4939" s="270"/>
      <c r="D4939" s="272"/>
      <c r="F4939" s="273"/>
      <c r="G4939" s="275"/>
      <c r="H4939" s="275"/>
    </row>
    <row r="4940" spans="1:8">
      <c r="A4940" s="270"/>
      <c r="B4940" s="271"/>
      <c r="C4940" s="270"/>
      <c r="D4940" s="272"/>
      <c r="F4940" s="273"/>
      <c r="G4940" s="275"/>
      <c r="H4940" s="275"/>
    </row>
    <row r="4941" spans="1:8">
      <c r="A4941" s="270"/>
      <c r="B4941" s="271"/>
      <c r="C4941" s="270"/>
      <c r="D4941" s="272"/>
      <c r="F4941" s="273"/>
      <c r="G4941" s="275"/>
      <c r="H4941" s="275"/>
    </row>
    <row r="4942" spans="1:8">
      <c r="A4942" s="270"/>
      <c r="B4942" s="271"/>
      <c r="C4942" s="270"/>
      <c r="D4942" s="272"/>
      <c r="F4942" s="273"/>
      <c r="G4942" s="275"/>
      <c r="H4942" s="275"/>
    </row>
    <row r="4943" spans="1:8">
      <c r="A4943" s="270"/>
      <c r="B4943" s="271"/>
      <c r="C4943" s="270"/>
      <c r="D4943" s="272"/>
      <c r="F4943" s="273"/>
      <c r="G4943" s="275"/>
      <c r="H4943" s="275"/>
    </row>
    <row r="4944" spans="1:8">
      <c r="A4944" s="270"/>
      <c r="B4944" s="271"/>
      <c r="C4944" s="270"/>
      <c r="D4944" s="272"/>
      <c r="F4944" s="273"/>
      <c r="G4944" s="275"/>
      <c r="H4944" s="275"/>
    </row>
    <row r="4945" spans="1:8">
      <c r="A4945" s="270"/>
      <c r="B4945" s="271"/>
      <c r="C4945" s="270"/>
      <c r="D4945" s="272"/>
      <c r="F4945" s="273"/>
      <c r="G4945" s="275"/>
      <c r="H4945" s="275"/>
    </row>
    <row r="4946" spans="1:8">
      <c r="A4946" s="270"/>
      <c r="B4946" s="271"/>
      <c r="C4946" s="270"/>
      <c r="D4946" s="272"/>
      <c r="F4946" s="273"/>
      <c r="G4946" s="275"/>
      <c r="H4946" s="275"/>
    </row>
    <row r="4947" spans="1:8">
      <c r="A4947" s="270"/>
      <c r="B4947" s="271"/>
      <c r="C4947" s="270"/>
      <c r="D4947" s="272"/>
      <c r="F4947" s="273"/>
      <c r="G4947" s="275"/>
      <c r="H4947" s="275"/>
    </row>
    <row r="4948" spans="1:8">
      <c r="A4948" s="270"/>
      <c r="B4948" s="271"/>
      <c r="C4948" s="270"/>
      <c r="D4948" s="272"/>
      <c r="F4948" s="273"/>
      <c r="G4948" s="275"/>
      <c r="H4948" s="275"/>
    </row>
    <row r="4949" spans="1:8">
      <c r="A4949" s="270"/>
      <c r="B4949" s="271"/>
      <c r="C4949" s="270"/>
      <c r="D4949" s="272"/>
      <c r="F4949" s="273"/>
      <c r="G4949" s="275"/>
      <c r="H4949" s="275"/>
    </row>
    <row r="4950" spans="1:8">
      <c r="A4950" s="270"/>
      <c r="B4950" s="271"/>
      <c r="C4950" s="270"/>
      <c r="D4950" s="272"/>
      <c r="F4950" s="273"/>
      <c r="G4950" s="275"/>
      <c r="H4950" s="275"/>
    </row>
    <row r="4951" spans="1:8">
      <c r="A4951" s="270"/>
      <c r="B4951" s="271"/>
      <c r="C4951" s="270"/>
      <c r="D4951" s="272"/>
      <c r="F4951" s="273"/>
      <c r="G4951" s="275"/>
      <c r="H4951" s="275"/>
    </row>
    <row r="4952" spans="1:8">
      <c r="A4952" s="270"/>
      <c r="B4952" s="271"/>
      <c r="C4952" s="270"/>
      <c r="D4952" s="272"/>
      <c r="F4952" s="273"/>
      <c r="G4952" s="275"/>
      <c r="H4952" s="275"/>
    </row>
    <row r="4953" spans="1:8">
      <c r="A4953" s="270"/>
      <c r="B4953" s="271"/>
      <c r="C4953" s="270"/>
      <c r="D4953" s="272"/>
      <c r="F4953" s="273"/>
      <c r="G4953" s="275"/>
      <c r="H4953" s="275"/>
    </row>
    <row r="4954" spans="1:8">
      <c r="A4954" s="270"/>
      <c r="B4954" s="271"/>
      <c r="C4954" s="270"/>
      <c r="D4954" s="272"/>
      <c r="F4954" s="273"/>
      <c r="G4954" s="275"/>
      <c r="H4954" s="275"/>
    </row>
    <row r="4955" spans="1:8">
      <c r="A4955" s="270"/>
      <c r="B4955" s="271"/>
      <c r="C4955" s="270"/>
      <c r="D4955" s="272"/>
      <c r="F4955" s="273"/>
      <c r="G4955" s="275"/>
      <c r="H4955" s="275"/>
    </row>
    <row r="4956" spans="1:8">
      <c r="A4956" s="270"/>
      <c r="B4956" s="271"/>
      <c r="C4956" s="270"/>
      <c r="D4956" s="272"/>
      <c r="F4956" s="273"/>
      <c r="G4956" s="275"/>
      <c r="H4956" s="275"/>
    </row>
    <row r="4957" spans="1:8">
      <c r="A4957" s="270"/>
      <c r="B4957" s="271"/>
      <c r="C4957" s="270"/>
      <c r="D4957" s="272"/>
      <c r="F4957" s="273"/>
      <c r="G4957" s="275"/>
      <c r="H4957" s="275"/>
    </row>
    <row r="4958" spans="1:8">
      <c r="A4958" s="270"/>
      <c r="B4958" s="271"/>
      <c r="C4958" s="270"/>
      <c r="D4958" s="272"/>
      <c r="F4958" s="273"/>
      <c r="G4958" s="275"/>
      <c r="H4958" s="275"/>
    </row>
    <row r="4959" spans="1:8">
      <c r="A4959" s="270"/>
      <c r="B4959" s="271"/>
      <c r="C4959" s="270"/>
      <c r="D4959" s="272"/>
      <c r="F4959" s="273"/>
      <c r="G4959" s="275"/>
      <c r="H4959" s="275"/>
    </row>
    <row r="4960" spans="1:8">
      <c r="A4960" s="270"/>
      <c r="B4960" s="271"/>
      <c r="C4960" s="270"/>
      <c r="D4960" s="272"/>
      <c r="F4960" s="273"/>
      <c r="G4960" s="275"/>
      <c r="H4960" s="275"/>
    </row>
    <row r="4961" spans="1:8">
      <c r="A4961" s="270"/>
      <c r="B4961" s="271"/>
      <c r="C4961" s="270"/>
      <c r="D4961" s="272"/>
      <c r="F4961" s="273"/>
      <c r="G4961" s="275"/>
      <c r="H4961" s="275"/>
    </row>
    <row r="4962" spans="1:8">
      <c r="A4962" s="270"/>
      <c r="B4962" s="271"/>
      <c r="C4962" s="270"/>
      <c r="D4962" s="272"/>
      <c r="F4962" s="273"/>
      <c r="G4962" s="275"/>
      <c r="H4962" s="275"/>
    </row>
    <row r="4963" spans="1:8">
      <c r="A4963" s="270"/>
      <c r="B4963" s="271"/>
      <c r="C4963" s="270"/>
      <c r="D4963" s="272"/>
      <c r="F4963" s="273"/>
      <c r="G4963" s="275"/>
      <c r="H4963" s="275"/>
    </row>
    <row r="4964" spans="1:8">
      <c r="A4964" s="270"/>
      <c r="B4964" s="271"/>
      <c r="C4964" s="270"/>
      <c r="D4964" s="272"/>
      <c r="F4964" s="273"/>
      <c r="G4964" s="275"/>
      <c r="H4964" s="275"/>
    </row>
    <row r="4965" spans="1:8">
      <c r="A4965" s="270"/>
      <c r="B4965" s="271"/>
      <c r="C4965" s="270"/>
      <c r="D4965" s="272"/>
      <c r="F4965" s="273"/>
      <c r="G4965" s="275"/>
      <c r="H4965" s="275"/>
    </row>
    <row r="4966" spans="1:8">
      <c r="A4966" s="270"/>
      <c r="B4966" s="271"/>
      <c r="C4966" s="270"/>
      <c r="D4966" s="272"/>
      <c r="F4966" s="273"/>
      <c r="G4966" s="275"/>
      <c r="H4966" s="275"/>
    </row>
    <row r="4967" spans="1:8">
      <c r="A4967" s="270"/>
      <c r="B4967" s="271"/>
      <c r="C4967" s="270"/>
      <c r="D4967" s="272"/>
      <c r="F4967" s="273"/>
      <c r="G4967" s="275"/>
      <c r="H4967" s="275"/>
    </row>
    <row r="4968" spans="1:8">
      <c r="A4968" s="270"/>
      <c r="B4968" s="271"/>
      <c r="C4968" s="270"/>
      <c r="D4968" s="272"/>
      <c r="F4968" s="273"/>
      <c r="G4968" s="275"/>
      <c r="H4968" s="275"/>
    </row>
    <row r="4969" spans="1:8">
      <c r="A4969" s="270"/>
      <c r="B4969" s="271"/>
      <c r="C4969" s="270"/>
      <c r="D4969" s="272"/>
      <c r="F4969" s="273"/>
      <c r="G4969" s="275"/>
      <c r="H4969" s="275"/>
    </row>
    <row r="4970" spans="1:8">
      <c r="A4970" s="270"/>
      <c r="B4970" s="271"/>
      <c r="C4970" s="270"/>
      <c r="D4970" s="272"/>
      <c r="F4970" s="273"/>
      <c r="G4970" s="275"/>
      <c r="H4970" s="275"/>
    </row>
    <row r="4971" spans="1:8">
      <c r="A4971" s="270"/>
      <c r="B4971" s="271"/>
      <c r="C4971" s="270"/>
      <c r="D4971" s="272"/>
      <c r="F4971" s="273"/>
      <c r="G4971" s="275"/>
      <c r="H4971" s="275"/>
    </row>
    <row r="4972" spans="1:8">
      <c r="A4972" s="270"/>
      <c r="B4972" s="271"/>
      <c r="C4972" s="270"/>
      <c r="D4972" s="272"/>
      <c r="F4972" s="273"/>
      <c r="G4972" s="275"/>
      <c r="H4972" s="275"/>
    </row>
    <row r="4973" spans="1:8">
      <c r="A4973" s="270"/>
      <c r="B4973" s="271"/>
      <c r="C4973" s="270"/>
      <c r="D4973" s="272"/>
      <c r="F4973" s="273"/>
      <c r="G4973" s="275"/>
      <c r="H4973" s="275"/>
    </row>
    <row r="4974" spans="1:8">
      <c r="A4974" s="270"/>
      <c r="B4974" s="271"/>
      <c r="C4974" s="270"/>
      <c r="D4974" s="272"/>
      <c r="F4974" s="273"/>
      <c r="G4974" s="275"/>
      <c r="H4974" s="275"/>
    </row>
    <row r="4975" spans="1:8">
      <c r="A4975" s="270"/>
      <c r="B4975" s="271"/>
      <c r="C4975" s="270"/>
      <c r="D4975" s="272"/>
      <c r="F4975" s="273"/>
      <c r="G4975" s="275"/>
      <c r="H4975" s="275"/>
    </row>
    <row r="4976" spans="1:8">
      <c r="A4976" s="270"/>
      <c r="B4976" s="271"/>
      <c r="C4976" s="270"/>
      <c r="D4976" s="272"/>
      <c r="F4976" s="273"/>
      <c r="G4976" s="275"/>
      <c r="H4976" s="275"/>
    </row>
    <row r="4977" spans="1:8">
      <c r="A4977" s="270"/>
      <c r="B4977" s="271"/>
      <c r="C4977" s="270"/>
      <c r="D4977" s="272"/>
      <c r="F4977" s="273"/>
      <c r="G4977" s="275"/>
      <c r="H4977" s="275"/>
    </row>
    <row r="4978" spans="1:8">
      <c r="A4978" s="270"/>
      <c r="B4978" s="271"/>
      <c r="C4978" s="270"/>
      <c r="D4978" s="272"/>
      <c r="F4978" s="273"/>
      <c r="G4978" s="275"/>
      <c r="H4978" s="275"/>
    </row>
    <row r="4979" spans="1:8">
      <c r="A4979" s="270"/>
      <c r="B4979" s="271"/>
      <c r="C4979" s="270"/>
      <c r="D4979" s="272"/>
      <c r="F4979" s="273"/>
      <c r="G4979" s="275"/>
      <c r="H4979" s="275"/>
    </row>
    <row r="4980" spans="1:8">
      <c r="A4980" s="270"/>
      <c r="B4980" s="271"/>
      <c r="C4980" s="270"/>
      <c r="D4980" s="272"/>
      <c r="F4980" s="273"/>
      <c r="G4980" s="275"/>
      <c r="H4980" s="275"/>
    </row>
    <row r="4981" spans="1:8">
      <c r="A4981" s="270"/>
      <c r="B4981" s="271"/>
      <c r="C4981" s="270"/>
      <c r="D4981" s="272"/>
      <c r="F4981" s="273"/>
      <c r="G4981" s="275"/>
      <c r="H4981" s="275"/>
    </row>
    <row r="4982" spans="1:8">
      <c r="A4982" s="270"/>
      <c r="B4982" s="271"/>
      <c r="C4982" s="270"/>
      <c r="D4982" s="272"/>
      <c r="F4982" s="273"/>
      <c r="G4982" s="275"/>
      <c r="H4982" s="275"/>
    </row>
    <row r="4983" spans="1:8">
      <c r="A4983" s="270"/>
      <c r="B4983" s="271"/>
      <c r="C4983" s="270"/>
      <c r="D4983" s="272"/>
      <c r="F4983" s="273"/>
      <c r="G4983" s="275"/>
      <c r="H4983" s="275"/>
    </row>
    <row r="4984" spans="1:8">
      <c r="A4984" s="270"/>
      <c r="B4984" s="271"/>
      <c r="C4984" s="270"/>
      <c r="D4984" s="272"/>
      <c r="F4984" s="273"/>
      <c r="G4984" s="275"/>
      <c r="H4984" s="275"/>
    </row>
    <row r="4985" spans="1:8">
      <c r="A4985" s="270"/>
      <c r="B4985" s="271"/>
      <c r="C4985" s="270"/>
      <c r="D4985" s="272"/>
      <c r="F4985" s="273"/>
      <c r="G4985" s="275"/>
      <c r="H4985" s="275"/>
    </row>
    <row r="4986" spans="1:8">
      <c r="A4986" s="270"/>
      <c r="B4986" s="271"/>
      <c r="C4986" s="270"/>
      <c r="D4986" s="272"/>
      <c r="F4986" s="273"/>
      <c r="G4986" s="275"/>
      <c r="H4986" s="275"/>
    </row>
    <row r="4987" spans="1:8">
      <c r="A4987" s="270"/>
      <c r="B4987" s="271"/>
      <c r="C4987" s="270"/>
      <c r="D4987" s="272"/>
      <c r="F4987" s="273"/>
      <c r="G4987" s="275"/>
      <c r="H4987" s="275"/>
    </row>
    <row r="4988" spans="1:8">
      <c r="A4988" s="270"/>
      <c r="B4988" s="271"/>
      <c r="C4988" s="270"/>
      <c r="D4988" s="272"/>
      <c r="F4988" s="273"/>
      <c r="G4988" s="275"/>
      <c r="H4988" s="275"/>
    </row>
    <row r="4989" spans="1:8">
      <c r="A4989" s="270"/>
      <c r="B4989" s="271"/>
      <c r="C4989" s="270"/>
      <c r="D4989" s="272"/>
      <c r="F4989" s="273"/>
      <c r="G4989" s="275"/>
      <c r="H4989" s="275"/>
    </row>
    <row r="4990" spans="1:8">
      <c r="A4990" s="270"/>
      <c r="B4990" s="271"/>
      <c r="C4990" s="270"/>
      <c r="D4990" s="272"/>
      <c r="F4990" s="273"/>
      <c r="G4990" s="275"/>
      <c r="H4990" s="275"/>
    </row>
    <row r="4991" spans="1:8">
      <c r="A4991" s="270"/>
      <c r="B4991" s="271"/>
      <c r="C4991" s="270"/>
      <c r="D4991" s="272"/>
      <c r="F4991" s="273"/>
      <c r="G4991" s="275"/>
      <c r="H4991" s="275"/>
    </row>
    <row r="4992" spans="1:8">
      <c r="A4992" s="270"/>
      <c r="B4992" s="271"/>
      <c r="C4992" s="270"/>
      <c r="D4992" s="272"/>
      <c r="F4992" s="273"/>
      <c r="G4992" s="275"/>
      <c r="H4992" s="275"/>
    </row>
    <row r="4993" spans="1:8">
      <c r="A4993" s="270"/>
      <c r="B4993" s="271"/>
      <c r="C4993" s="270"/>
      <c r="D4993" s="272"/>
      <c r="F4993" s="273"/>
      <c r="G4993" s="275"/>
      <c r="H4993" s="275"/>
    </row>
    <row r="4994" spans="1:8">
      <c r="A4994" s="270"/>
      <c r="B4994" s="271"/>
      <c r="C4994" s="270"/>
      <c r="D4994" s="272"/>
      <c r="F4994" s="273"/>
      <c r="G4994" s="275"/>
      <c r="H4994" s="275"/>
    </row>
    <row r="4995" spans="1:8">
      <c r="A4995" s="270"/>
      <c r="B4995" s="271"/>
      <c r="C4995" s="270"/>
      <c r="D4995" s="272"/>
      <c r="F4995" s="273"/>
      <c r="G4995" s="275"/>
      <c r="H4995" s="275"/>
    </row>
    <row r="4996" spans="1:8">
      <c r="A4996" s="270"/>
      <c r="B4996" s="271"/>
      <c r="C4996" s="270"/>
      <c r="D4996" s="272"/>
      <c r="F4996" s="273"/>
      <c r="G4996" s="275"/>
      <c r="H4996" s="275"/>
    </row>
    <row r="4997" spans="1:8">
      <c r="A4997" s="270"/>
      <c r="B4997" s="271"/>
      <c r="C4997" s="270"/>
      <c r="D4997" s="272"/>
      <c r="F4997" s="273"/>
      <c r="G4997" s="275"/>
      <c r="H4997" s="275"/>
    </row>
    <row r="4998" spans="1:8">
      <c r="A4998" s="270"/>
      <c r="B4998" s="271"/>
      <c r="C4998" s="270"/>
      <c r="D4998" s="272"/>
      <c r="F4998" s="273"/>
      <c r="G4998" s="275"/>
      <c r="H4998" s="275"/>
    </row>
    <row r="4999" spans="1:8">
      <c r="A4999" s="270"/>
      <c r="B4999" s="271"/>
      <c r="C4999" s="270"/>
      <c r="D4999" s="272"/>
      <c r="F4999" s="273"/>
      <c r="G4999" s="275"/>
      <c r="H4999" s="275"/>
    </row>
    <row r="5000" spans="1:8">
      <c r="A5000" s="270"/>
      <c r="B5000" s="271"/>
      <c r="C5000" s="270"/>
      <c r="D5000" s="272"/>
      <c r="F5000" s="273"/>
      <c r="G5000" s="275"/>
      <c r="H5000" s="275"/>
    </row>
    <row r="5001" spans="1:8">
      <c r="A5001" s="270"/>
      <c r="B5001" s="271"/>
      <c r="C5001" s="270"/>
      <c r="D5001" s="272"/>
      <c r="F5001" s="273"/>
      <c r="G5001" s="275"/>
      <c r="H5001" s="275"/>
    </row>
    <row r="5002" spans="1:8">
      <c r="A5002" s="270"/>
      <c r="B5002" s="271"/>
      <c r="C5002" s="270"/>
      <c r="D5002" s="272"/>
      <c r="F5002" s="273"/>
      <c r="G5002" s="275"/>
      <c r="H5002" s="275"/>
    </row>
    <row r="5003" spans="1:8">
      <c r="A5003" s="270"/>
      <c r="B5003" s="271"/>
      <c r="C5003" s="270"/>
      <c r="D5003" s="272"/>
      <c r="F5003" s="273"/>
      <c r="G5003" s="275"/>
      <c r="H5003" s="275"/>
    </row>
    <row r="5004" spans="1:8">
      <c r="A5004" s="270"/>
      <c r="B5004" s="271"/>
      <c r="C5004" s="270"/>
      <c r="D5004" s="272"/>
      <c r="F5004" s="273"/>
      <c r="G5004" s="275"/>
      <c r="H5004" s="275"/>
    </row>
    <row r="5005" spans="1:8">
      <c r="A5005" s="270"/>
      <c r="B5005" s="271"/>
      <c r="C5005" s="270"/>
      <c r="D5005" s="272"/>
      <c r="F5005" s="273"/>
      <c r="G5005" s="275"/>
      <c r="H5005" s="275"/>
    </row>
    <row r="5006" spans="1:8">
      <c r="A5006" s="270"/>
      <c r="B5006" s="271"/>
      <c r="C5006" s="270"/>
      <c r="D5006" s="272"/>
      <c r="F5006" s="273"/>
      <c r="G5006" s="275"/>
      <c r="H5006" s="275"/>
    </row>
    <row r="5007" spans="1:8">
      <c r="A5007" s="270"/>
      <c r="B5007" s="271"/>
      <c r="C5007" s="270"/>
      <c r="D5007" s="272"/>
      <c r="F5007" s="273"/>
      <c r="G5007" s="275"/>
      <c r="H5007" s="275"/>
    </row>
    <row r="5008" spans="1:8">
      <c r="A5008" s="270"/>
      <c r="B5008" s="271"/>
      <c r="C5008" s="270"/>
      <c r="D5008" s="272"/>
      <c r="F5008" s="273"/>
      <c r="G5008" s="275"/>
      <c r="H5008" s="275"/>
    </row>
    <row r="5009" spans="1:8">
      <c r="A5009" s="270"/>
      <c r="B5009" s="271"/>
      <c r="C5009" s="270"/>
      <c r="D5009" s="272"/>
      <c r="F5009" s="273"/>
      <c r="G5009" s="275"/>
      <c r="H5009" s="275"/>
    </row>
    <row r="5010" spans="1:8">
      <c r="A5010" s="270"/>
      <c r="B5010" s="271"/>
      <c r="C5010" s="270"/>
      <c r="D5010" s="272"/>
      <c r="F5010" s="273"/>
      <c r="G5010" s="275"/>
      <c r="H5010" s="275"/>
    </row>
    <row r="5011" spans="1:8">
      <c r="A5011" s="270"/>
      <c r="B5011" s="271"/>
      <c r="C5011" s="270"/>
      <c r="D5011" s="272"/>
      <c r="F5011" s="273"/>
      <c r="G5011" s="275"/>
      <c r="H5011" s="275"/>
    </row>
    <row r="5012" spans="1:8">
      <c r="A5012" s="270"/>
      <c r="B5012" s="271"/>
      <c r="C5012" s="270"/>
      <c r="D5012" s="272"/>
      <c r="F5012" s="273"/>
      <c r="G5012" s="275"/>
      <c r="H5012" s="275"/>
    </row>
    <row r="5013" spans="1:8">
      <c r="A5013" s="270"/>
      <c r="B5013" s="271"/>
      <c r="C5013" s="270"/>
      <c r="D5013" s="272"/>
      <c r="F5013" s="273"/>
      <c r="G5013" s="275"/>
      <c r="H5013" s="275"/>
    </row>
    <row r="5014" spans="1:8">
      <c r="A5014" s="270"/>
      <c r="B5014" s="271"/>
      <c r="C5014" s="270"/>
      <c r="D5014" s="272"/>
      <c r="F5014" s="273"/>
      <c r="G5014" s="275"/>
      <c r="H5014" s="275"/>
    </row>
    <row r="5015" spans="1:8">
      <c r="A5015" s="270"/>
      <c r="B5015" s="271"/>
      <c r="C5015" s="270"/>
      <c r="D5015" s="272"/>
      <c r="F5015" s="273"/>
      <c r="G5015" s="275"/>
      <c r="H5015" s="275"/>
    </row>
    <row r="5016" spans="1:8">
      <c r="A5016" s="270"/>
      <c r="B5016" s="271"/>
      <c r="C5016" s="270"/>
      <c r="D5016" s="272"/>
      <c r="F5016" s="273"/>
      <c r="G5016" s="275"/>
      <c r="H5016" s="275"/>
    </row>
    <row r="5017" spans="1:8">
      <c r="A5017" s="270"/>
      <c r="B5017" s="271"/>
      <c r="C5017" s="270"/>
      <c r="D5017" s="272"/>
      <c r="F5017" s="273"/>
      <c r="G5017" s="275"/>
      <c r="H5017" s="275"/>
    </row>
    <row r="5018" spans="1:8">
      <c r="A5018" s="270"/>
      <c r="B5018" s="271"/>
      <c r="C5018" s="270"/>
      <c r="D5018" s="272"/>
      <c r="F5018" s="273"/>
      <c r="G5018" s="275"/>
      <c r="H5018" s="275"/>
    </row>
    <row r="5019" spans="1:8">
      <c r="A5019" s="270"/>
      <c r="B5019" s="271"/>
      <c r="C5019" s="270"/>
      <c r="D5019" s="272"/>
      <c r="F5019" s="273"/>
      <c r="G5019" s="275"/>
      <c r="H5019" s="275"/>
    </row>
    <row r="5020" spans="1:8">
      <c r="A5020" s="270"/>
      <c r="B5020" s="271"/>
      <c r="C5020" s="270"/>
      <c r="D5020" s="272"/>
      <c r="F5020" s="273"/>
      <c r="G5020" s="275"/>
      <c r="H5020" s="275"/>
    </row>
    <row r="5021" spans="1:8">
      <c r="A5021" s="270"/>
      <c r="B5021" s="271"/>
      <c r="C5021" s="270"/>
      <c r="D5021" s="272"/>
      <c r="F5021" s="273"/>
      <c r="G5021" s="275"/>
      <c r="H5021" s="275"/>
    </row>
    <row r="5022" spans="1:8">
      <c r="A5022" s="270"/>
      <c r="B5022" s="271"/>
      <c r="C5022" s="270"/>
      <c r="D5022" s="272"/>
      <c r="F5022" s="273"/>
      <c r="G5022" s="275"/>
      <c r="H5022" s="275"/>
    </row>
    <row r="5023" spans="1:8">
      <c r="A5023" s="270"/>
      <c r="B5023" s="271"/>
      <c r="C5023" s="270"/>
      <c r="D5023" s="272"/>
      <c r="F5023" s="273"/>
      <c r="G5023" s="275"/>
      <c r="H5023" s="275"/>
    </row>
    <row r="5024" spans="1:8">
      <c r="A5024" s="270"/>
      <c r="B5024" s="271"/>
      <c r="C5024" s="270"/>
      <c r="D5024" s="272"/>
      <c r="F5024" s="273"/>
      <c r="G5024" s="275"/>
      <c r="H5024" s="275"/>
    </row>
    <row r="5025" spans="1:8">
      <c r="A5025" s="270"/>
      <c r="B5025" s="271"/>
      <c r="C5025" s="270"/>
      <c r="D5025" s="272"/>
      <c r="F5025" s="273"/>
      <c r="G5025" s="275"/>
      <c r="H5025" s="275"/>
    </row>
    <row r="5026" spans="1:8">
      <c r="A5026" s="270"/>
      <c r="B5026" s="271"/>
      <c r="C5026" s="270"/>
      <c r="D5026" s="272"/>
      <c r="F5026" s="273"/>
      <c r="G5026" s="275"/>
      <c r="H5026" s="275"/>
    </row>
    <row r="5027" spans="1:8">
      <c r="A5027" s="270"/>
      <c r="B5027" s="271"/>
      <c r="C5027" s="270"/>
      <c r="D5027" s="272"/>
      <c r="F5027" s="273"/>
      <c r="G5027" s="275"/>
      <c r="H5027" s="275"/>
    </row>
    <row r="5028" spans="1:8">
      <c r="A5028" s="270"/>
      <c r="B5028" s="271"/>
      <c r="C5028" s="270"/>
      <c r="D5028" s="272"/>
      <c r="F5028" s="273"/>
      <c r="G5028" s="275"/>
      <c r="H5028" s="275"/>
    </row>
    <row r="5029" spans="1:8">
      <c r="A5029" s="270"/>
      <c r="B5029" s="271"/>
      <c r="C5029" s="270"/>
      <c r="D5029" s="272"/>
      <c r="F5029" s="273"/>
      <c r="G5029" s="275"/>
      <c r="H5029" s="275"/>
    </row>
    <row r="5030" spans="1:8">
      <c r="A5030" s="270"/>
      <c r="B5030" s="271"/>
      <c r="C5030" s="270"/>
      <c r="D5030" s="272"/>
      <c r="F5030" s="273"/>
      <c r="G5030" s="275"/>
      <c r="H5030" s="275"/>
    </row>
    <row r="5031" spans="1:8">
      <c r="A5031" s="270"/>
      <c r="B5031" s="271"/>
      <c r="C5031" s="270"/>
      <c r="D5031" s="272"/>
      <c r="F5031" s="273"/>
      <c r="G5031" s="275"/>
      <c r="H5031" s="275"/>
    </row>
    <row r="5032" spans="1:8">
      <c r="A5032" s="270"/>
      <c r="B5032" s="271"/>
      <c r="C5032" s="270"/>
      <c r="D5032" s="272"/>
      <c r="F5032" s="273"/>
      <c r="G5032" s="275"/>
      <c r="H5032" s="275"/>
    </row>
    <row r="5033" spans="1:8">
      <c r="A5033" s="270"/>
      <c r="B5033" s="271"/>
      <c r="C5033" s="270"/>
      <c r="D5033" s="272"/>
      <c r="F5033" s="273"/>
      <c r="G5033" s="275"/>
      <c r="H5033" s="275"/>
    </row>
    <row r="5034" spans="1:8">
      <c r="A5034" s="270"/>
      <c r="B5034" s="271"/>
      <c r="C5034" s="270"/>
      <c r="D5034" s="272"/>
      <c r="F5034" s="273"/>
      <c r="G5034" s="275"/>
      <c r="H5034" s="275"/>
    </row>
    <row r="5035" spans="1:8">
      <c r="A5035" s="270"/>
      <c r="B5035" s="271"/>
      <c r="C5035" s="270"/>
      <c r="D5035" s="272"/>
      <c r="F5035" s="273"/>
      <c r="G5035" s="275"/>
      <c r="H5035" s="275"/>
    </row>
    <row r="5036" spans="1:8">
      <c r="A5036" s="270"/>
      <c r="B5036" s="271"/>
      <c r="C5036" s="270"/>
      <c r="D5036" s="272"/>
      <c r="F5036" s="273"/>
      <c r="G5036" s="275"/>
      <c r="H5036" s="275"/>
    </row>
    <row r="5037" spans="1:8">
      <c r="A5037" s="270"/>
      <c r="B5037" s="271"/>
      <c r="C5037" s="270"/>
      <c r="D5037" s="272"/>
      <c r="F5037" s="273"/>
      <c r="G5037" s="275"/>
      <c r="H5037" s="275"/>
    </row>
    <row r="5038" spans="1:8">
      <c r="A5038" s="270"/>
      <c r="B5038" s="271"/>
      <c r="C5038" s="270"/>
      <c r="D5038" s="272"/>
      <c r="F5038" s="273"/>
      <c r="G5038" s="275"/>
      <c r="H5038" s="275"/>
    </row>
    <row r="5039" spans="1:8">
      <c r="A5039" s="270"/>
      <c r="B5039" s="271"/>
      <c r="C5039" s="270"/>
      <c r="D5039" s="272"/>
      <c r="F5039" s="273"/>
      <c r="G5039" s="275"/>
      <c r="H5039" s="275"/>
    </row>
    <row r="5040" spans="1:8">
      <c r="A5040" s="270"/>
      <c r="B5040" s="271"/>
      <c r="C5040" s="270"/>
      <c r="D5040" s="272"/>
      <c r="F5040" s="273"/>
      <c r="G5040" s="275"/>
      <c r="H5040" s="275"/>
    </row>
    <row r="5041" spans="1:8">
      <c r="A5041" s="270"/>
      <c r="B5041" s="271"/>
      <c r="C5041" s="270"/>
      <c r="D5041" s="272"/>
      <c r="F5041" s="273"/>
      <c r="G5041" s="275"/>
      <c r="H5041" s="275"/>
    </row>
    <row r="5042" spans="1:8">
      <c r="A5042" s="270"/>
      <c r="B5042" s="271"/>
      <c r="C5042" s="270"/>
      <c r="D5042" s="272"/>
      <c r="F5042" s="273"/>
      <c r="G5042" s="275"/>
      <c r="H5042" s="275"/>
    </row>
    <row r="5043" spans="1:8">
      <c r="A5043" s="270"/>
      <c r="B5043" s="271"/>
      <c r="C5043" s="270"/>
      <c r="D5043" s="272"/>
      <c r="F5043" s="273"/>
      <c r="G5043" s="275"/>
      <c r="H5043" s="275"/>
    </row>
    <row r="5044" spans="1:8">
      <c r="A5044" s="270"/>
      <c r="B5044" s="271"/>
      <c r="C5044" s="270"/>
      <c r="D5044" s="272"/>
      <c r="F5044" s="273"/>
      <c r="G5044" s="275"/>
      <c r="H5044" s="275"/>
    </row>
    <row r="5045" spans="1:8">
      <c r="A5045" s="270"/>
      <c r="B5045" s="271"/>
      <c r="C5045" s="270"/>
      <c r="D5045" s="272"/>
      <c r="F5045" s="273"/>
      <c r="G5045" s="275"/>
      <c r="H5045" s="275"/>
    </row>
    <row r="5046" spans="1:8">
      <c r="A5046" s="270"/>
      <c r="B5046" s="271"/>
      <c r="C5046" s="270"/>
      <c r="D5046" s="272"/>
      <c r="F5046" s="273"/>
      <c r="G5046" s="275"/>
      <c r="H5046" s="275"/>
    </row>
    <row r="5047" spans="1:8">
      <c r="A5047" s="270"/>
      <c r="B5047" s="271"/>
      <c r="C5047" s="270"/>
      <c r="D5047" s="272"/>
      <c r="F5047" s="273"/>
      <c r="G5047" s="275"/>
      <c r="H5047" s="275"/>
    </row>
    <row r="5048" spans="1:8">
      <c r="A5048" s="270"/>
      <c r="B5048" s="271"/>
      <c r="C5048" s="270"/>
      <c r="D5048" s="272"/>
      <c r="F5048" s="273"/>
      <c r="G5048" s="275"/>
      <c r="H5048" s="275"/>
    </row>
    <row r="5049" spans="1:8">
      <c r="A5049" s="270"/>
      <c r="B5049" s="271"/>
      <c r="C5049" s="270"/>
      <c r="D5049" s="272"/>
      <c r="F5049" s="273"/>
      <c r="G5049" s="275"/>
      <c r="H5049" s="275"/>
    </row>
    <row r="5050" spans="1:8">
      <c r="A5050" s="270"/>
      <c r="B5050" s="271"/>
      <c r="C5050" s="270"/>
      <c r="D5050" s="272"/>
      <c r="F5050" s="273"/>
      <c r="G5050" s="275"/>
      <c r="H5050" s="275"/>
    </row>
    <row r="5051" spans="1:8">
      <c r="A5051" s="270"/>
      <c r="B5051" s="271"/>
      <c r="C5051" s="270"/>
      <c r="D5051" s="272"/>
      <c r="F5051" s="273"/>
      <c r="G5051" s="275"/>
      <c r="H5051" s="275"/>
    </row>
    <row r="5052" spans="1:8">
      <c r="A5052" s="270"/>
      <c r="B5052" s="271"/>
      <c r="C5052" s="270"/>
      <c r="D5052" s="272"/>
      <c r="F5052" s="273"/>
      <c r="G5052" s="275"/>
      <c r="H5052" s="275"/>
    </row>
    <row r="5053" spans="1:8">
      <c r="A5053" s="270"/>
      <c r="B5053" s="271"/>
      <c r="C5053" s="270"/>
      <c r="D5053" s="272"/>
      <c r="F5053" s="273"/>
      <c r="G5053" s="275"/>
      <c r="H5053" s="275"/>
    </row>
    <row r="5054" spans="1:8">
      <c r="A5054" s="270"/>
      <c r="B5054" s="271"/>
      <c r="C5054" s="270"/>
      <c r="D5054" s="272"/>
      <c r="F5054" s="273"/>
      <c r="G5054" s="275"/>
      <c r="H5054" s="275"/>
    </row>
    <row r="5055" spans="1:8">
      <c r="A5055" s="270"/>
      <c r="B5055" s="271"/>
      <c r="C5055" s="270"/>
      <c r="D5055" s="272"/>
      <c r="F5055" s="273"/>
      <c r="G5055" s="275"/>
      <c r="H5055" s="275"/>
    </row>
    <row r="5056" spans="1:8">
      <c r="A5056" s="270"/>
      <c r="B5056" s="271"/>
      <c r="C5056" s="270"/>
      <c r="D5056" s="272"/>
      <c r="F5056" s="273"/>
      <c r="G5056" s="275"/>
      <c r="H5056" s="275"/>
    </row>
    <row r="5057" spans="1:8">
      <c r="A5057" s="270"/>
      <c r="B5057" s="271"/>
      <c r="C5057" s="270"/>
      <c r="D5057" s="272"/>
      <c r="F5057" s="273"/>
      <c r="G5057" s="275"/>
      <c r="H5057" s="275"/>
    </row>
    <row r="5058" spans="1:8">
      <c r="A5058" s="270"/>
      <c r="B5058" s="271"/>
      <c r="C5058" s="270"/>
      <c r="D5058" s="272"/>
      <c r="F5058" s="273"/>
      <c r="G5058" s="275"/>
      <c r="H5058" s="275"/>
    </row>
    <row r="5059" spans="1:8">
      <c r="A5059" s="270"/>
      <c r="B5059" s="271"/>
      <c r="C5059" s="270"/>
      <c r="D5059" s="272"/>
      <c r="F5059" s="273"/>
      <c r="G5059" s="275"/>
      <c r="H5059" s="275"/>
    </row>
    <row r="5060" spans="1:8">
      <c r="A5060" s="270"/>
      <c r="B5060" s="271"/>
      <c r="C5060" s="270"/>
      <c r="D5060" s="272"/>
      <c r="F5060" s="273"/>
      <c r="G5060" s="275"/>
      <c r="H5060" s="275"/>
    </row>
    <row r="5061" spans="1:8">
      <c r="A5061" s="270"/>
      <c r="B5061" s="271"/>
      <c r="C5061" s="270"/>
      <c r="D5061" s="272"/>
      <c r="F5061" s="273"/>
      <c r="G5061" s="275"/>
      <c r="H5061" s="275"/>
    </row>
    <row r="5062" spans="1:8">
      <c r="A5062" s="270"/>
      <c r="B5062" s="271"/>
      <c r="C5062" s="270"/>
      <c r="D5062" s="272"/>
      <c r="F5062" s="273"/>
      <c r="G5062" s="275"/>
      <c r="H5062" s="275"/>
    </row>
    <row r="5063" spans="1:8">
      <c r="A5063" s="270"/>
      <c r="B5063" s="271"/>
      <c r="C5063" s="270"/>
      <c r="D5063" s="272"/>
      <c r="F5063" s="273"/>
      <c r="G5063" s="275"/>
      <c r="H5063" s="275"/>
    </row>
    <row r="5064" spans="1:8">
      <c r="A5064" s="270"/>
      <c r="B5064" s="271"/>
      <c r="C5064" s="270"/>
      <c r="D5064" s="272"/>
      <c r="F5064" s="273"/>
      <c r="G5064" s="275"/>
      <c r="H5064" s="275"/>
    </row>
    <row r="5065" spans="1:8">
      <c r="A5065" s="270"/>
      <c r="B5065" s="271"/>
      <c r="C5065" s="270"/>
      <c r="D5065" s="272"/>
      <c r="F5065" s="273"/>
      <c r="G5065" s="275"/>
      <c r="H5065" s="275"/>
    </row>
    <row r="5066" spans="1:8">
      <c r="A5066" s="270"/>
      <c r="B5066" s="271"/>
      <c r="C5066" s="270"/>
      <c r="D5066" s="272"/>
      <c r="F5066" s="273"/>
      <c r="G5066" s="275"/>
      <c r="H5066" s="275"/>
    </row>
    <row r="5067" spans="1:8">
      <c r="A5067" s="270"/>
      <c r="B5067" s="271"/>
      <c r="C5067" s="270"/>
      <c r="D5067" s="272"/>
      <c r="F5067" s="273"/>
      <c r="G5067" s="275"/>
      <c r="H5067" s="275"/>
    </row>
    <row r="5068" spans="1:8">
      <c r="A5068" s="270"/>
      <c r="B5068" s="271"/>
      <c r="C5068" s="270"/>
      <c r="D5068" s="272"/>
      <c r="F5068" s="273"/>
      <c r="G5068" s="275"/>
      <c r="H5068" s="275"/>
    </row>
    <row r="5069" spans="1:8">
      <c r="A5069" s="270"/>
      <c r="B5069" s="271"/>
      <c r="C5069" s="270"/>
      <c r="D5069" s="272"/>
      <c r="F5069" s="273"/>
      <c r="G5069" s="275"/>
      <c r="H5069" s="275"/>
    </row>
    <row r="5070" spans="1:8">
      <c r="A5070" s="270"/>
      <c r="B5070" s="271"/>
      <c r="C5070" s="270"/>
      <c r="D5070" s="272"/>
      <c r="F5070" s="273"/>
      <c r="G5070" s="275"/>
      <c r="H5070" s="275"/>
    </row>
    <row r="5071" spans="1:8">
      <c r="A5071" s="270"/>
      <c r="B5071" s="271"/>
      <c r="C5071" s="270"/>
      <c r="D5071" s="272"/>
      <c r="F5071" s="273"/>
      <c r="G5071" s="275"/>
      <c r="H5071" s="275"/>
    </row>
    <row r="5072" spans="1:8">
      <c r="A5072" s="270"/>
      <c r="B5072" s="271"/>
      <c r="C5072" s="270"/>
      <c r="D5072" s="272"/>
      <c r="F5072" s="273"/>
      <c r="G5072" s="275"/>
      <c r="H5072" s="275"/>
    </row>
    <row r="5073" spans="1:8">
      <c r="A5073" s="270"/>
      <c r="B5073" s="271"/>
      <c r="C5073" s="270"/>
      <c r="D5073" s="272"/>
      <c r="F5073" s="273"/>
      <c r="G5073" s="275"/>
      <c r="H5073" s="275"/>
    </row>
    <row r="5074" spans="1:8">
      <c r="A5074" s="270"/>
      <c r="B5074" s="271"/>
      <c r="C5074" s="270"/>
      <c r="D5074" s="272"/>
      <c r="F5074" s="273"/>
      <c r="G5074" s="275"/>
      <c r="H5074" s="275"/>
    </row>
    <row r="5075" spans="1:8">
      <c r="A5075" s="270"/>
      <c r="B5075" s="271"/>
      <c r="C5075" s="270"/>
      <c r="D5075" s="272"/>
      <c r="F5075" s="273"/>
      <c r="G5075" s="275"/>
      <c r="H5075" s="275"/>
    </row>
    <row r="5076" spans="1:8">
      <c r="A5076" s="270"/>
      <c r="B5076" s="271"/>
      <c r="C5076" s="270"/>
      <c r="D5076" s="272"/>
      <c r="F5076" s="273"/>
      <c r="G5076" s="275"/>
      <c r="H5076" s="275"/>
    </row>
    <row r="5077" spans="1:8">
      <c r="A5077" s="270"/>
      <c r="B5077" s="271"/>
      <c r="C5077" s="270"/>
      <c r="D5077" s="272"/>
      <c r="F5077" s="273"/>
      <c r="G5077" s="275"/>
      <c r="H5077" s="275"/>
    </row>
    <row r="5078" spans="1:8">
      <c r="A5078" s="270"/>
      <c r="B5078" s="271"/>
      <c r="C5078" s="270"/>
      <c r="D5078" s="272"/>
      <c r="F5078" s="273"/>
      <c r="G5078" s="275"/>
      <c r="H5078" s="275"/>
    </row>
    <row r="5079" spans="1:8">
      <c r="A5079" s="270"/>
      <c r="B5079" s="271"/>
      <c r="C5079" s="270"/>
      <c r="D5079" s="272"/>
      <c r="F5079" s="273"/>
      <c r="G5079" s="275"/>
      <c r="H5079" s="275"/>
    </row>
    <row r="5080" spans="1:8">
      <c r="A5080" s="270"/>
      <c r="B5080" s="271"/>
      <c r="C5080" s="270"/>
      <c r="D5080" s="272"/>
      <c r="F5080" s="273"/>
      <c r="G5080" s="275"/>
      <c r="H5080" s="275"/>
    </row>
    <row r="5081" spans="1:8">
      <c r="A5081" s="270"/>
      <c r="B5081" s="271"/>
      <c r="C5081" s="270"/>
      <c r="D5081" s="272"/>
      <c r="F5081" s="273"/>
      <c r="G5081" s="275"/>
      <c r="H5081" s="275"/>
    </row>
    <row r="5082" spans="1:8">
      <c r="A5082" s="270"/>
      <c r="B5082" s="271"/>
      <c r="C5082" s="270"/>
      <c r="D5082" s="272"/>
      <c r="F5082" s="273"/>
      <c r="G5082" s="275"/>
      <c r="H5082" s="275"/>
    </row>
    <row r="5083" spans="1:8">
      <c r="A5083" s="270"/>
      <c r="B5083" s="271"/>
      <c r="C5083" s="270"/>
      <c r="D5083" s="272"/>
      <c r="F5083" s="273"/>
      <c r="G5083" s="275"/>
      <c r="H5083" s="275"/>
    </row>
    <row r="5084" spans="1:8">
      <c r="A5084" s="270"/>
      <c r="B5084" s="271"/>
      <c r="C5084" s="270"/>
      <c r="D5084" s="272"/>
      <c r="F5084" s="273"/>
      <c r="G5084" s="275"/>
      <c r="H5084" s="275"/>
    </row>
    <row r="5085" spans="1:8">
      <c r="A5085" s="270"/>
      <c r="B5085" s="271"/>
      <c r="C5085" s="270"/>
      <c r="D5085" s="272"/>
      <c r="F5085" s="273"/>
      <c r="G5085" s="275"/>
      <c r="H5085" s="275"/>
    </row>
    <row r="5086" spans="1:8">
      <c r="A5086" s="270"/>
      <c r="B5086" s="271"/>
      <c r="C5086" s="270"/>
      <c r="D5086" s="272"/>
      <c r="F5086" s="273"/>
      <c r="G5086" s="275"/>
      <c r="H5086" s="275"/>
    </row>
    <row r="5087" spans="1:8">
      <c r="A5087" s="270"/>
      <c r="B5087" s="271"/>
      <c r="C5087" s="270"/>
      <c r="D5087" s="272"/>
      <c r="F5087" s="273"/>
      <c r="G5087" s="275"/>
      <c r="H5087" s="275"/>
    </row>
    <row r="5088" spans="1:8">
      <c r="A5088" s="270"/>
      <c r="B5088" s="271"/>
      <c r="C5088" s="270"/>
      <c r="D5088" s="272"/>
      <c r="F5088" s="273"/>
      <c r="G5088" s="275"/>
      <c r="H5088" s="275"/>
    </row>
    <row r="5089" spans="1:8">
      <c r="A5089" s="270"/>
      <c r="B5089" s="271"/>
      <c r="C5089" s="270"/>
      <c r="D5089" s="272"/>
      <c r="F5089" s="273"/>
      <c r="G5089" s="275"/>
      <c r="H5089" s="275"/>
    </row>
    <row r="5090" spans="1:8">
      <c r="A5090" s="270"/>
      <c r="B5090" s="271"/>
      <c r="C5090" s="270"/>
      <c r="D5090" s="272"/>
      <c r="F5090" s="273"/>
      <c r="G5090" s="275"/>
      <c r="H5090" s="275"/>
    </row>
    <row r="5091" spans="1:8">
      <c r="A5091" s="270"/>
      <c r="B5091" s="271"/>
      <c r="C5091" s="270"/>
      <c r="D5091" s="272"/>
      <c r="F5091" s="273"/>
      <c r="G5091" s="275"/>
      <c r="H5091" s="275"/>
    </row>
    <row r="5092" spans="1:8">
      <c r="A5092" s="270"/>
      <c r="B5092" s="271"/>
      <c r="C5092" s="270"/>
      <c r="D5092" s="272"/>
      <c r="F5092" s="273"/>
      <c r="G5092" s="275"/>
      <c r="H5092" s="275"/>
    </row>
    <row r="5093" spans="1:8">
      <c r="A5093" s="270"/>
      <c r="B5093" s="271"/>
      <c r="C5093" s="270"/>
      <c r="D5093" s="272"/>
      <c r="F5093" s="273"/>
      <c r="G5093" s="275"/>
      <c r="H5093" s="275"/>
    </row>
    <row r="5094" spans="1:8">
      <c r="A5094" s="270"/>
      <c r="B5094" s="271"/>
      <c r="C5094" s="270"/>
      <c r="D5094" s="272"/>
      <c r="F5094" s="273"/>
      <c r="G5094" s="275"/>
      <c r="H5094" s="275"/>
    </row>
    <row r="5095" spans="1:8">
      <c r="A5095" s="270"/>
      <c r="B5095" s="271"/>
      <c r="C5095" s="270"/>
      <c r="D5095" s="272"/>
      <c r="F5095" s="273"/>
      <c r="G5095" s="275"/>
      <c r="H5095" s="275"/>
    </row>
    <row r="5096" spans="1:8">
      <c r="A5096" s="270"/>
      <c r="B5096" s="271"/>
      <c r="C5096" s="270"/>
      <c r="D5096" s="272"/>
      <c r="F5096" s="273"/>
      <c r="G5096" s="275"/>
      <c r="H5096" s="275"/>
    </row>
    <row r="5097" spans="1:8">
      <c r="A5097" s="270"/>
      <c r="B5097" s="271"/>
      <c r="C5097" s="270"/>
      <c r="D5097" s="272"/>
      <c r="F5097" s="273"/>
      <c r="G5097" s="275"/>
      <c r="H5097" s="275"/>
    </row>
    <row r="5098" spans="1:8">
      <c r="A5098" s="270"/>
      <c r="B5098" s="271"/>
      <c r="C5098" s="270"/>
      <c r="D5098" s="272"/>
      <c r="F5098" s="273"/>
      <c r="G5098" s="275"/>
      <c r="H5098" s="275"/>
    </row>
    <row r="5099" spans="1:8">
      <c r="A5099" s="270"/>
      <c r="B5099" s="271"/>
      <c r="C5099" s="270"/>
      <c r="D5099" s="272"/>
      <c r="F5099" s="273"/>
      <c r="G5099" s="275"/>
      <c r="H5099" s="275"/>
    </row>
    <row r="5100" spans="1:8">
      <c r="A5100" s="270"/>
      <c r="B5100" s="271"/>
      <c r="C5100" s="270"/>
      <c r="D5100" s="272"/>
      <c r="F5100" s="273"/>
      <c r="G5100" s="275"/>
      <c r="H5100" s="275"/>
    </row>
    <row r="5101" spans="1:8">
      <c r="A5101" s="270"/>
      <c r="B5101" s="271"/>
      <c r="C5101" s="270"/>
      <c r="D5101" s="272"/>
      <c r="F5101" s="273"/>
      <c r="G5101" s="275"/>
      <c r="H5101" s="275"/>
    </row>
    <row r="5102" spans="1:8">
      <c r="A5102" s="270"/>
      <c r="B5102" s="271"/>
      <c r="C5102" s="270"/>
      <c r="D5102" s="272"/>
      <c r="F5102" s="273"/>
      <c r="G5102" s="275"/>
      <c r="H5102" s="275"/>
    </row>
    <row r="5103" spans="1:8">
      <c r="A5103" s="270"/>
      <c r="B5103" s="271"/>
      <c r="C5103" s="270"/>
      <c r="D5103" s="272"/>
      <c r="F5103" s="273"/>
      <c r="G5103" s="275"/>
      <c r="H5103" s="275"/>
    </row>
    <row r="5104" spans="1:8">
      <c r="A5104" s="270"/>
      <c r="B5104" s="271"/>
      <c r="C5104" s="270"/>
      <c r="D5104" s="272"/>
      <c r="F5104" s="273"/>
      <c r="G5104" s="275"/>
      <c r="H5104" s="275"/>
    </row>
    <row r="5105" spans="1:8">
      <c r="A5105" s="270"/>
      <c r="B5105" s="271"/>
      <c r="C5105" s="270"/>
      <c r="D5105" s="272"/>
      <c r="F5105" s="273"/>
      <c r="G5105" s="275"/>
      <c r="H5105" s="275"/>
    </row>
    <row r="5106" spans="1:8">
      <c r="A5106" s="270"/>
      <c r="B5106" s="271"/>
      <c r="C5106" s="270"/>
      <c r="D5106" s="272"/>
      <c r="F5106" s="273"/>
      <c r="G5106" s="275"/>
      <c r="H5106" s="275"/>
    </row>
    <row r="5107" spans="1:8">
      <c r="A5107" s="270"/>
      <c r="B5107" s="271"/>
      <c r="C5107" s="270"/>
      <c r="D5107" s="272"/>
      <c r="F5107" s="273"/>
      <c r="G5107" s="275"/>
      <c r="H5107" s="275"/>
    </row>
    <row r="5108" spans="1:8">
      <c r="A5108" s="270"/>
      <c r="B5108" s="271"/>
      <c r="C5108" s="270"/>
      <c r="D5108" s="272"/>
      <c r="F5108" s="273"/>
      <c r="G5108" s="275"/>
      <c r="H5108" s="275"/>
    </row>
    <row r="5109" spans="1:8">
      <c r="A5109" s="270"/>
      <c r="B5109" s="271"/>
      <c r="C5109" s="270"/>
      <c r="D5109" s="272"/>
      <c r="F5109" s="273"/>
      <c r="G5109" s="275"/>
      <c r="H5109" s="275"/>
    </row>
    <row r="5110" spans="1:8">
      <c r="A5110" s="270"/>
      <c r="B5110" s="271"/>
      <c r="C5110" s="270"/>
      <c r="D5110" s="272"/>
      <c r="F5110" s="273"/>
      <c r="G5110" s="275"/>
      <c r="H5110" s="275"/>
    </row>
    <row r="5111" spans="1:8">
      <c r="A5111" s="270"/>
      <c r="B5111" s="271"/>
      <c r="C5111" s="270"/>
      <c r="D5111" s="272"/>
      <c r="F5111" s="273"/>
      <c r="G5111" s="275"/>
      <c r="H5111" s="275"/>
    </row>
    <row r="5112" spans="1:8">
      <c r="A5112" s="270"/>
      <c r="B5112" s="271"/>
      <c r="C5112" s="270"/>
      <c r="D5112" s="272"/>
      <c r="F5112" s="273"/>
      <c r="G5112" s="275"/>
      <c r="H5112" s="275"/>
    </row>
    <row r="5113" spans="1:8">
      <c r="A5113" s="270"/>
      <c r="B5113" s="271"/>
      <c r="C5113" s="270"/>
      <c r="D5113" s="272"/>
      <c r="F5113" s="273"/>
      <c r="G5113" s="275"/>
      <c r="H5113" s="275"/>
    </row>
    <row r="5114" spans="1:8">
      <c r="A5114" s="270"/>
      <c r="B5114" s="271"/>
      <c r="C5114" s="270"/>
      <c r="D5114" s="272"/>
      <c r="F5114" s="273"/>
      <c r="G5114" s="275"/>
      <c r="H5114" s="275"/>
    </row>
    <row r="5115" spans="1:8">
      <c r="A5115" s="270"/>
      <c r="B5115" s="271"/>
      <c r="C5115" s="270"/>
      <c r="D5115" s="272"/>
      <c r="F5115" s="273"/>
      <c r="G5115" s="275"/>
      <c r="H5115" s="275"/>
    </row>
    <row r="5116" spans="1:8">
      <c r="A5116" s="270"/>
      <c r="B5116" s="271"/>
      <c r="C5116" s="270"/>
      <c r="D5116" s="272"/>
      <c r="F5116" s="273"/>
      <c r="G5116" s="275"/>
      <c r="H5116" s="275"/>
    </row>
    <row r="5117" spans="1:8">
      <c r="A5117" s="270"/>
      <c r="B5117" s="271"/>
      <c r="C5117" s="270"/>
      <c r="D5117" s="272"/>
      <c r="F5117" s="273"/>
      <c r="G5117" s="275"/>
      <c r="H5117" s="275"/>
    </row>
    <row r="5118" spans="1:8">
      <c r="A5118" s="270"/>
      <c r="B5118" s="271"/>
      <c r="C5118" s="270"/>
      <c r="D5118" s="272"/>
      <c r="F5118" s="273"/>
      <c r="G5118" s="275"/>
      <c r="H5118" s="275"/>
    </row>
    <row r="5119" spans="1:8">
      <c r="A5119" s="270"/>
      <c r="B5119" s="271"/>
      <c r="C5119" s="270"/>
      <c r="D5119" s="272"/>
      <c r="F5119" s="273"/>
      <c r="G5119" s="275"/>
      <c r="H5119" s="275"/>
    </row>
    <row r="5120" spans="1:8">
      <c r="A5120" s="270"/>
      <c r="B5120" s="271"/>
      <c r="C5120" s="270"/>
      <c r="D5120" s="272"/>
      <c r="F5120" s="273"/>
      <c r="G5120" s="275"/>
      <c r="H5120" s="275"/>
    </row>
    <row r="5121" spans="1:8">
      <c r="A5121" s="270"/>
      <c r="B5121" s="271"/>
      <c r="C5121" s="270"/>
      <c r="D5121" s="272"/>
      <c r="F5121" s="273"/>
      <c r="G5121" s="275"/>
      <c r="H5121" s="275"/>
    </row>
    <row r="5122" spans="1:8">
      <c r="A5122" s="270"/>
      <c r="B5122" s="271"/>
      <c r="C5122" s="270"/>
      <c r="D5122" s="272"/>
      <c r="F5122" s="273"/>
      <c r="G5122" s="275"/>
      <c r="H5122" s="275"/>
    </row>
    <row r="5123" spans="1:8">
      <c r="A5123" s="270"/>
      <c r="B5123" s="271"/>
      <c r="C5123" s="270"/>
      <c r="D5123" s="272"/>
      <c r="F5123" s="273"/>
      <c r="G5123" s="275"/>
      <c r="H5123" s="275"/>
    </row>
    <row r="5124" spans="1:8">
      <c r="A5124" s="270"/>
      <c r="B5124" s="271"/>
      <c r="C5124" s="270"/>
      <c r="D5124" s="272"/>
      <c r="F5124" s="273"/>
      <c r="G5124" s="275"/>
      <c r="H5124" s="275"/>
    </row>
    <row r="5125" spans="1:8">
      <c r="A5125" s="270"/>
      <c r="B5125" s="271"/>
      <c r="C5125" s="270"/>
      <c r="D5125" s="272"/>
      <c r="F5125" s="273"/>
      <c r="G5125" s="275"/>
      <c r="H5125" s="275"/>
    </row>
    <row r="5126" spans="1:8">
      <c r="A5126" s="270"/>
      <c r="B5126" s="271"/>
      <c r="C5126" s="270"/>
      <c r="D5126" s="272"/>
      <c r="F5126" s="273"/>
      <c r="G5126" s="275"/>
      <c r="H5126" s="275"/>
    </row>
    <row r="5127" spans="1:8">
      <c r="A5127" s="270"/>
      <c r="B5127" s="271"/>
      <c r="C5127" s="270"/>
      <c r="D5127" s="272"/>
      <c r="F5127" s="273"/>
      <c r="G5127" s="275"/>
      <c r="H5127" s="275"/>
    </row>
    <row r="5128" spans="1:8">
      <c r="A5128" s="270"/>
      <c r="B5128" s="271"/>
      <c r="C5128" s="270"/>
      <c r="D5128" s="272"/>
      <c r="F5128" s="273"/>
      <c r="G5128" s="275"/>
      <c r="H5128" s="275"/>
    </row>
    <row r="5129" spans="1:8">
      <c r="A5129" s="270"/>
      <c r="B5129" s="271"/>
      <c r="C5129" s="270"/>
      <c r="D5129" s="272"/>
      <c r="F5129" s="273"/>
      <c r="G5129" s="275"/>
      <c r="H5129" s="275"/>
    </row>
    <row r="5130" spans="1:8">
      <c r="A5130" s="270"/>
      <c r="B5130" s="271"/>
      <c r="C5130" s="270"/>
      <c r="D5130" s="272"/>
      <c r="F5130" s="273"/>
      <c r="G5130" s="275"/>
      <c r="H5130" s="275"/>
    </row>
    <row r="5131" spans="1:8">
      <c r="A5131" s="270"/>
      <c r="B5131" s="271"/>
      <c r="C5131" s="270"/>
      <c r="D5131" s="272"/>
      <c r="F5131" s="273"/>
      <c r="G5131" s="275"/>
      <c r="H5131" s="275"/>
    </row>
    <row r="5132" spans="1:8">
      <c r="A5132" s="270"/>
      <c r="B5132" s="271"/>
      <c r="C5132" s="270"/>
      <c r="D5132" s="272"/>
      <c r="F5132" s="273"/>
      <c r="G5132" s="275"/>
      <c r="H5132" s="275"/>
    </row>
    <row r="5133" spans="1:8">
      <c r="A5133" s="270"/>
      <c r="B5133" s="271"/>
      <c r="C5133" s="270"/>
      <c r="D5133" s="272"/>
      <c r="F5133" s="273"/>
      <c r="G5133" s="275"/>
      <c r="H5133" s="275"/>
    </row>
    <row r="5134" spans="1:8">
      <c r="A5134" s="270"/>
      <c r="B5134" s="271"/>
      <c r="C5134" s="270"/>
      <c r="D5134" s="272"/>
      <c r="F5134" s="273"/>
      <c r="G5134" s="275"/>
      <c r="H5134" s="275"/>
    </row>
    <row r="5135" spans="1:8">
      <c r="A5135" s="270"/>
      <c r="B5135" s="271"/>
      <c r="C5135" s="270"/>
      <c r="D5135" s="272"/>
      <c r="F5135" s="273"/>
      <c r="G5135" s="275"/>
      <c r="H5135" s="275"/>
    </row>
    <row r="5136" spans="1:8">
      <c r="A5136" s="270"/>
      <c r="B5136" s="271"/>
      <c r="C5136" s="270"/>
      <c r="D5136" s="272"/>
      <c r="F5136" s="273"/>
      <c r="G5136" s="275"/>
      <c r="H5136" s="275"/>
    </row>
    <row r="5137" spans="1:8">
      <c r="A5137" s="270"/>
      <c r="B5137" s="271"/>
      <c r="C5137" s="270"/>
      <c r="D5137" s="272"/>
      <c r="F5137" s="273"/>
      <c r="G5137" s="275"/>
      <c r="H5137" s="275"/>
    </row>
    <row r="5138" spans="1:8">
      <c r="A5138" s="270"/>
      <c r="B5138" s="271"/>
      <c r="C5138" s="270"/>
      <c r="D5138" s="272"/>
      <c r="F5138" s="273"/>
      <c r="G5138" s="275"/>
      <c r="H5138" s="275"/>
    </row>
    <row r="5139" spans="1:8">
      <c r="A5139" s="270"/>
      <c r="B5139" s="271"/>
      <c r="C5139" s="270"/>
      <c r="D5139" s="272"/>
      <c r="F5139" s="273"/>
      <c r="G5139" s="275"/>
      <c r="H5139" s="275"/>
    </row>
    <row r="5140" spans="1:8">
      <c r="A5140" s="270"/>
      <c r="B5140" s="271"/>
      <c r="C5140" s="270"/>
      <c r="D5140" s="272"/>
      <c r="F5140" s="273"/>
      <c r="G5140" s="275"/>
      <c r="H5140" s="275"/>
    </row>
    <row r="5141" spans="1:8">
      <c r="A5141" s="270"/>
      <c r="B5141" s="271"/>
      <c r="C5141" s="270"/>
      <c r="D5141" s="272"/>
      <c r="F5141" s="273"/>
      <c r="G5141" s="275"/>
      <c r="H5141" s="275"/>
    </row>
    <row r="5142" spans="1:8">
      <c r="A5142" s="270"/>
      <c r="B5142" s="271"/>
      <c r="C5142" s="270"/>
      <c r="D5142" s="272"/>
      <c r="F5142" s="273"/>
      <c r="G5142" s="275"/>
      <c r="H5142" s="275"/>
    </row>
    <row r="5143" spans="1:8">
      <c r="A5143" s="270"/>
      <c r="B5143" s="271"/>
      <c r="C5143" s="270"/>
      <c r="D5143" s="272"/>
      <c r="F5143" s="273"/>
      <c r="G5143" s="275"/>
      <c r="H5143" s="275"/>
    </row>
    <row r="5144" spans="1:8">
      <c r="A5144" s="270"/>
      <c r="B5144" s="271"/>
      <c r="C5144" s="270"/>
      <c r="D5144" s="272"/>
      <c r="F5144" s="273"/>
      <c r="G5144" s="275"/>
      <c r="H5144" s="275"/>
    </row>
    <row r="5145" spans="1:8">
      <c r="A5145" s="270"/>
      <c r="B5145" s="271"/>
      <c r="C5145" s="270"/>
      <c r="D5145" s="272"/>
      <c r="F5145" s="273"/>
      <c r="G5145" s="275"/>
      <c r="H5145" s="275"/>
    </row>
    <row r="5146" spans="1:8">
      <c r="A5146" s="270"/>
      <c r="B5146" s="271"/>
      <c r="C5146" s="270"/>
      <c r="D5146" s="272"/>
      <c r="F5146" s="273"/>
      <c r="G5146" s="275"/>
      <c r="H5146" s="275"/>
    </row>
    <row r="5147" spans="1:8">
      <c r="A5147" s="270"/>
      <c r="B5147" s="271"/>
      <c r="C5147" s="270"/>
      <c r="D5147" s="272"/>
      <c r="F5147" s="273"/>
      <c r="G5147" s="275"/>
      <c r="H5147" s="275"/>
    </row>
    <row r="5148" spans="1:8">
      <c r="A5148" s="270"/>
      <c r="B5148" s="271"/>
      <c r="C5148" s="270"/>
      <c r="D5148" s="272"/>
      <c r="F5148" s="273"/>
      <c r="G5148" s="275"/>
      <c r="H5148" s="275"/>
    </row>
    <row r="5149" spans="1:8">
      <c r="A5149" s="270"/>
      <c r="B5149" s="271"/>
      <c r="C5149" s="270"/>
      <c r="D5149" s="272"/>
      <c r="F5149" s="273"/>
      <c r="G5149" s="275"/>
      <c r="H5149" s="275"/>
    </row>
    <row r="5150" spans="1:8">
      <c r="A5150" s="270"/>
      <c r="B5150" s="271"/>
      <c r="C5150" s="270"/>
      <c r="D5150" s="272"/>
      <c r="F5150" s="273"/>
      <c r="G5150" s="275"/>
      <c r="H5150" s="275"/>
    </row>
    <row r="5151" spans="1:8">
      <c r="A5151" s="270"/>
      <c r="B5151" s="271"/>
      <c r="C5151" s="270"/>
      <c r="D5151" s="272"/>
      <c r="F5151" s="273"/>
      <c r="G5151" s="275"/>
      <c r="H5151" s="275"/>
    </row>
    <row r="5152" spans="1:8">
      <c r="A5152" s="270"/>
      <c r="B5152" s="271"/>
      <c r="C5152" s="270"/>
      <c r="D5152" s="272"/>
      <c r="F5152" s="273"/>
      <c r="G5152" s="275"/>
      <c r="H5152" s="275"/>
    </row>
    <row r="5153" spans="1:8">
      <c r="A5153" s="270"/>
      <c r="B5153" s="271"/>
      <c r="C5153" s="270"/>
      <c r="D5153" s="272"/>
      <c r="F5153" s="273"/>
      <c r="G5153" s="275"/>
      <c r="H5153" s="275"/>
    </row>
    <row r="5154" spans="1:8">
      <c r="A5154" s="270"/>
      <c r="B5154" s="271"/>
      <c r="C5154" s="270"/>
      <c r="D5154" s="272"/>
      <c r="F5154" s="273"/>
      <c r="G5154" s="275"/>
      <c r="H5154" s="275"/>
    </row>
    <row r="5155" spans="1:8">
      <c r="A5155" s="270"/>
      <c r="B5155" s="271"/>
      <c r="C5155" s="270"/>
      <c r="D5155" s="272"/>
      <c r="F5155" s="273"/>
      <c r="G5155" s="275"/>
      <c r="H5155" s="275"/>
    </row>
    <row r="5156" spans="1:8">
      <c r="A5156" s="270"/>
      <c r="B5156" s="271"/>
      <c r="C5156" s="270"/>
      <c r="D5156" s="272"/>
      <c r="F5156" s="273"/>
      <c r="G5156" s="275"/>
      <c r="H5156" s="275"/>
    </row>
    <row r="5157" spans="1:8">
      <c r="A5157" s="270"/>
      <c r="B5157" s="271"/>
      <c r="C5157" s="270"/>
      <c r="D5157" s="272"/>
      <c r="F5157" s="273"/>
      <c r="G5157" s="275"/>
      <c r="H5157" s="275"/>
    </row>
    <row r="5158" spans="1:8">
      <c r="A5158" s="270"/>
      <c r="B5158" s="271"/>
      <c r="C5158" s="270"/>
      <c r="D5158" s="272"/>
      <c r="F5158" s="273"/>
      <c r="G5158" s="275"/>
      <c r="H5158" s="275"/>
    </row>
    <row r="5159" spans="1:8">
      <c r="A5159" s="270"/>
      <c r="B5159" s="271"/>
      <c r="C5159" s="270"/>
      <c r="D5159" s="272"/>
      <c r="F5159" s="273"/>
      <c r="G5159" s="275"/>
      <c r="H5159" s="275"/>
    </row>
    <row r="5160" spans="1:8">
      <c r="A5160" s="270"/>
      <c r="B5160" s="271"/>
      <c r="C5160" s="270"/>
      <c r="D5160" s="272"/>
      <c r="F5160" s="273"/>
      <c r="G5160" s="275"/>
      <c r="H5160" s="275"/>
    </row>
    <row r="5161" spans="1:8">
      <c r="A5161" s="270"/>
      <c r="B5161" s="271"/>
      <c r="C5161" s="270"/>
      <c r="D5161" s="272"/>
      <c r="F5161" s="273"/>
      <c r="G5161" s="275"/>
      <c r="H5161" s="275"/>
    </row>
    <row r="5162" spans="1:8">
      <c r="A5162" s="270"/>
      <c r="B5162" s="271"/>
      <c r="C5162" s="270"/>
      <c r="D5162" s="272"/>
      <c r="F5162" s="273"/>
      <c r="G5162" s="275"/>
      <c r="H5162" s="275"/>
    </row>
    <row r="5163" spans="1:8">
      <c r="A5163" s="270"/>
      <c r="B5163" s="271"/>
      <c r="C5163" s="270"/>
      <c r="D5163" s="272"/>
      <c r="F5163" s="273"/>
      <c r="G5163" s="275"/>
      <c r="H5163" s="275"/>
    </row>
    <row r="5164" spans="1:8">
      <c r="A5164" s="270"/>
      <c r="B5164" s="271"/>
      <c r="C5164" s="270"/>
      <c r="D5164" s="272"/>
      <c r="F5164" s="273"/>
      <c r="G5164" s="275"/>
      <c r="H5164" s="275"/>
    </row>
    <row r="5165" spans="1:8">
      <c r="A5165" s="270"/>
      <c r="B5165" s="271"/>
      <c r="C5165" s="270"/>
      <c r="D5165" s="272"/>
      <c r="F5165" s="273"/>
      <c r="G5165" s="275"/>
      <c r="H5165" s="275"/>
    </row>
    <row r="5166" spans="1:8">
      <c r="A5166" s="270"/>
      <c r="B5166" s="271"/>
      <c r="C5166" s="270"/>
      <c r="D5166" s="272"/>
      <c r="F5166" s="273"/>
      <c r="G5166" s="275"/>
      <c r="H5166" s="275"/>
    </row>
    <row r="5167" spans="1:8">
      <c r="A5167" s="270"/>
      <c r="B5167" s="271"/>
      <c r="C5167" s="270"/>
      <c r="D5167" s="272"/>
      <c r="F5167" s="273"/>
      <c r="G5167" s="275"/>
      <c r="H5167" s="275"/>
    </row>
    <row r="5168" spans="1:8">
      <c r="A5168" s="270"/>
      <c r="B5168" s="271"/>
      <c r="C5168" s="270"/>
      <c r="D5168" s="272"/>
      <c r="F5168" s="273"/>
      <c r="G5168" s="275"/>
      <c r="H5168" s="275"/>
    </row>
    <row r="5169" spans="1:8">
      <c r="A5169" s="270"/>
      <c r="B5169" s="271"/>
      <c r="C5169" s="270"/>
      <c r="D5169" s="272"/>
      <c r="F5169" s="273"/>
      <c r="G5169" s="275"/>
      <c r="H5169" s="275"/>
    </row>
    <row r="5170" spans="1:8">
      <c r="A5170" s="270"/>
      <c r="B5170" s="271"/>
      <c r="C5170" s="270"/>
      <c r="D5170" s="272"/>
      <c r="F5170" s="273"/>
      <c r="G5170" s="275"/>
      <c r="H5170" s="275"/>
    </row>
    <row r="5171" spans="1:8">
      <c r="A5171" s="270"/>
      <c r="B5171" s="271"/>
      <c r="C5171" s="270"/>
      <c r="D5171" s="272"/>
      <c r="F5171" s="273"/>
      <c r="G5171" s="275"/>
      <c r="H5171" s="275"/>
    </row>
    <row r="5172" spans="1:8">
      <c r="A5172" s="270"/>
      <c r="B5172" s="271"/>
      <c r="C5172" s="270"/>
      <c r="D5172" s="272"/>
      <c r="F5172" s="273"/>
      <c r="G5172" s="275"/>
      <c r="H5172" s="275"/>
    </row>
    <row r="5173" spans="1:8">
      <c r="A5173" s="270"/>
      <c r="B5173" s="271"/>
      <c r="C5173" s="270"/>
      <c r="D5173" s="272"/>
      <c r="F5173" s="273"/>
      <c r="G5173" s="275"/>
      <c r="H5173" s="275"/>
    </row>
    <row r="5174" spans="1:8">
      <c r="A5174" s="270"/>
      <c r="B5174" s="271"/>
      <c r="C5174" s="270"/>
      <c r="D5174" s="272"/>
      <c r="F5174" s="273"/>
      <c r="G5174" s="275"/>
      <c r="H5174" s="275"/>
    </row>
    <row r="5175" spans="1:8">
      <c r="A5175" s="270"/>
      <c r="B5175" s="271"/>
      <c r="C5175" s="270"/>
      <c r="D5175" s="272"/>
      <c r="F5175" s="273"/>
      <c r="G5175" s="275"/>
      <c r="H5175" s="275"/>
    </row>
    <row r="5176" spans="1:8">
      <c r="A5176" s="270"/>
      <c r="B5176" s="271"/>
      <c r="C5176" s="270"/>
      <c r="D5176" s="272"/>
      <c r="F5176" s="273"/>
      <c r="G5176" s="275"/>
      <c r="H5176" s="275"/>
    </row>
    <row r="5177" spans="1:8">
      <c r="A5177" s="270"/>
      <c r="B5177" s="271"/>
      <c r="C5177" s="270"/>
      <c r="D5177" s="272"/>
      <c r="F5177" s="273"/>
      <c r="G5177" s="275"/>
      <c r="H5177" s="275"/>
    </row>
    <row r="5178" spans="1:8">
      <c r="A5178" s="270"/>
      <c r="B5178" s="271"/>
      <c r="C5178" s="270"/>
      <c r="D5178" s="272"/>
      <c r="F5178" s="273"/>
      <c r="G5178" s="275"/>
      <c r="H5178" s="275"/>
    </row>
    <row r="5179" spans="1:8">
      <c r="A5179" s="270"/>
      <c r="B5179" s="271"/>
      <c r="C5179" s="270"/>
      <c r="D5179" s="272"/>
      <c r="F5179" s="273"/>
      <c r="G5179" s="275"/>
      <c r="H5179" s="275"/>
    </row>
    <row r="5180" spans="1:8">
      <c r="A5180" s="270"/>
      <c r="B5180" s="271"/>
      <c r="C5180" s="270"/>
      <c r="D5180" s="272"/>
      <c r="F5180" s="273"/>
      <c r="G5180" s="275"/>
      <c r="H5180" s="275"/>
    </row>
    <row r="5181" spans="1:8">
      <c r="A5181" s="270"/>
      <c r="B5181" s="271"/>
      <c r="C5181" s="270"/>
      <c r="D5181" s="272"/>
      <c r="F5181" s="273"/>
      <c r="G5181" s="275"/>
      <c r="H5181" s="275"/>
    </row>
    <row r="5182" spans="1:8">
      <c r="A5182" s="270"/>
      <c r="B5182" s="271"/>
      <c r="C5182" s="270"/>
      <c r="D5182" s="272"/>
      <c r="F5182" s="273"/>
      <c r="G5182" s="275"/>
      <c r="H5182" s="275"/>
    </row>
    <row r="5183" spans="1:8">
      <c r="A5183" s="270"/>
      <c r="B5183" s="271"/>
      <c r="C5183" s="270"/>
      <c r="D5183" s="272"/>
      <c r="F5183" s="273"/>
      <c r="G5183" s="275"/>
      <c r="H5183" s="275"/>
    </row>
    <row r="5184" spans="1:8">
      <c r="A5184" s="270"/>
      <c r="B5184" s="271"/>
      <c r="C5184" s="270"/>
      <c r="D5184" s="272"/>
      <c r="F5184" s="273"/>
      <c r="G5184" s="275"/>
      <c r="H5184" s="275"/>
    </row>
    <row r="5185" spans="1:8">
      <c r="A5185" s="270"/>
      <c r="B5185" s="271"/>
      <c r="C5185" s="270"/>
      <c r="D5185" s="272"/>
      <c r="F5185" s="273"/>
      <c r="G5185" s="275"/>
      <c r="H5185" s="275"/>
    </row>
    <row r="5186" spans="1:8">
      <c r="A5186" s="270"/>
      <c r="B5186" s="271"/>
      <c r="C5186" s="270"/>
      <c r="D5186" s="272"/>
      <c r="F5186" s="273"/>
      <c r="G5186" s="275"/>
      <c r="H5186" s="275"/>
    </row>
    <row r="5187" spans="1:8">
      <c r="A5187" s="270"/>
      <c r="B5187" s="271"/>
      <c r="C5187" s="270"/>
      <c r="D5187" s="272"/>
      <c r="F5187" s="273"/>
      <c r="G5187" s="275"/>
      <c r="H5187" s="275"/>
    </row>
    <row r="5188" spans="1:8">
      <c r="A5188" s="270"/>
      <c r="B5188" s="271"/>
      <c r="C5188" s="270"/>
      <c r="D5188" s="272"/>
      <c r="F5188" s="273"/>
      <c r="G5188" s="275"/>
      <c r="H5188" s="275"/>
    </row>
    <row r="5189" spans="1:8">
      <c r="A5189" s="270"/>
      <c r="B5189" s="271"/>
      <c r="C5189" s="270"/>
      <c r="D5189" s="272"/>
      <c r="F5189" s="273"/>
      <c r="G5189" s="275"/>
      <c r="H5189" s="275"/>
    </row>
    <row r="5190" spans="1:8">
      <c r="A5190" s="270"/>
      <c r="B5190" s="271"/>
      <c r="C5190" s="270"/>
      <c r="D5190" s="272"/>
      <c r="F5190" s="273"/>
      <c r="G5190" s="275"/>
      <c r="H5190" s="275"/>
    </row>
    <row r="5191" spans="1:8">
      <c r="A5191" s="270"/>
      <c r="B5191" s="271"/>
      <c r="C5191" s="270"/>
      <c r="D5191" s="272"/>
      <c r="F5191" s="273"/>
      <c r="G5191" s="275"/>
      <c r="H5191" s="275"/>
    </row>
    <row r="5192" spans="1:8">
      <c r="A5192" s="270"/>
      <c r="B5192" s="271"/>
      <c r="C5192" s="270"/>
      <c r="D5192" s="272"/>
      <c r="F5192" s="273"/>
      <c r="G5192" s="275"/>
      <c r="H5192" s="275"/>
    </row>
    <row r="5193" spans="1:8">
      <c r="A5193" s="270"/>
      <c r="B5193" s="271"/>
      <c r="C5193" s="270"/>
      <c r="D5193" s="272"/>
      <c r="F5193" s="273"/>
      <c r="G5193" s="275"/>
      <c r="H5193" s="275"/>
    </row>
    <row r="5194" spans="1:8">
      <c r="A5194" s="270"/>
      <c r="B5194" s="271"/>
      <c r="C5194" s="270"/>
      <c r="D5194" s="272"/>
      <c r="F5194" s="273"/>
      <c r="G5194" s="275"/>
      <c r="H5194" s="275"/>
    </row>
    <row r="5195" spans="1:8">
      <c r="A5195" s="270"/>
      <c r="B5195" s="271"/>
      <c r="C5195" s="270"/>
      <c r="D5195" s="272"/>
      <c r="F5195" s="273"/>
      <c r="G5195" s="275"/>
      <c r="H5195" s="275"/>
    </row>
    <row r="5196" spans="1:8">
      <c r="A5196" s="270"/>
      <c r="B5196" s="271"/>
      <c r="C5196" s="270"/>
      <c r="D5196" s="272"/>
      <c r="F5196" s="273"/>
      <c r="G5196" s="275"/>
      <c r="H5196" s="275"/>
    </row>
    <row r="5197" spans="1:8">
      <c r="A5197" s="270"/>
      <c r="B5197" s="271"/>
      <c r="C5197" s="270"/>
      <c r="D5197" s="272"/>
      <c r="F5197" s="273"/>
      <c r="G5197" s="275"/>
      <c r="H5197" s="275"/>
    </row>
    <row r="5198" spans="1:8">
      <c r="A5198" s="270"/>
      <c r="B5198" s="271"/>
      <c r="C5198" s="270"/>
      <c r="D5198" s="272"/>
      <c r="F5198" s="273"/>
      <c r="G5198" s="275"/>
      <c r="H5198" s="275"/>
    </row>
    <row r="5199" spans="1:8">
      <c r="A5199" s="270"/>
      <c r="B5199" s="271"/>
      <c r="C5199" s="270"/>
      <c r="D5199" s="272"/>
      <c r="F5199" s="273"/>
      <c r="G5199" s="275"/>
      <c r="H5199" s="275"/>
    </row>
    <row r="5200" spans="1:8">
      <c r="A5200" s="270"/>
      <c r="B5200" s="271"/>
      <c r="C5200" s="270"/>
      <c r="D5200" s="272"/>
      <c r="F5200" s="273"/>
      <c r="G5200" s="275"/>
      <c r="H5200" s="275"/>
    </row>
    <row r="5201" spans="1:8">
      <c r="A5201" s="270"/>
      <c r="B5201" s="271"/>
      <c r="C5201" s="270"/>
      <c r="D5201" s="272"/>
      <c r="F5201" s="273"/>
      <c r="G5201" s="275"/>
      <c r="H5201" s="275"/>
    </row>
    <row r="5202" spans="1:8">
      <c r="A5202" s="270"/>
      <c r="B5202" s="271"/>
      <c r="C5202" s="270"/>
      <c r="D5202" s="272"/>
      <c r="F5202" s="273"/>
      <c r="G5202" s="275"/>
      <c r="H5202" s="275"/>
    </row>
    <row r="5203" spans="1:8">
      <c r="A5203" s="270"/>
      <c r="B5203" s="271"/>
      <c r="C5203" s="270"/>
      <c r="D5203" s="272"/>
      <c r="F5203" s="273"/>
      <c r="G5203" s="275"/>
      <c r="H5203" s="275"/>
    </row>
    <row r="5204" spans="1:8">
      <c r="A5204" s="270"/>
      <c r="B5204" s="271"/>
      <c r="C5204" s="270"/>
      <c r="D5204" s="272"/>
      <c r="F5204" s="273"/>
      <c r="G5204" s="275"/>
      <c r="H5204" s="275"/>
    </row>
    <row r="5205" spans="1:8">
      <c r="A5205" s="270"/>
      <c r="B5205" s="271"/>
      <c r="C5205" s="270"/>
      <c r="D5205" s="272"/>
      <c r="F5205" s="273"/>
      <c r="G5205" s="275"/>
      <c r="H5205" s="275"/>
    </row>
    <row r="5206" spans="1:8">
      <c r="A5206" s="270"/>
      <c r="B5206" s="271"/>
      <c r="C5206" s="270"/>
      <c r="D5206" s="272"/>
      <c r="F5206" s="273"/>
      <c r="G5206" s="275"/>
      <c r="H5206" s="275"/>
    </row>
    <row r="5207" spans="1:8">
      <c r="A5207" s="270"/>
      <c r="B5207" s="271"/>
      <c r="C5207" s="270"/>
      <c r="D5207" s="272"/>
      <c r="F5207" s="273"/>
      <c r="G5207" s="275"/>
      <c r="H5207" s="275"/>
    </row>
    <row r="5208" spans="1:8">
      <c r="A5208" s="270"/>
      <c r="B5208" s="271"/>
      <c r="C5208" s="270"/>
      <c r="D5208" s="272"/>
      <c r="F5208" s="273"/>
      <c r="G5208" s="275"/>
      <c r="H5208" s="275"/>
    </row>
    <row r="5209" spans="1:8">
      <c r="A5209" s="270"/>
      <c r="B5209" s="271"/>
      <c r="C5209" s="270"/>
      <c r="D5209" s="272"/>
      <c r="F5209" s="273"/>
      <c r="G5209" s="275"/>
      <c r="H5209" s="275"/>
    </row>
    <row r="5210" spans="1:8">
      <c r="A5210" s="270"/>
      <c r="B5210" s="271"/>
      <c r="C5210" s="270"/>
      <c r="D5210" s="272"/>
      <c r="F5210" s="273"/>
      <c r="G5210" s="275"/>
      <c r="H5210" s="275"/>
    </row>
    <row r="5211" spans="1:8">
      <c r="A5211" s="270"/>
      <c r="B5211" s="271"/>
      <c r="C5211" s="270"/>
      <c r="D5211" s="272"/>
      <c r="F5211" s="273"/>
      <c r="G5211" s="275"/>
      <c r="H5211" s="275"/>
    </row>
    <row r="5212" spans="1:8">
      <c r="A5212" s="270"/>
      <c r="B5212" s="271"/>
      <c r="C5212" s="270"/>
      <c r="D5212" s="272"/>
      <c r="F5212" s="273"/>
      <c r="G5212" s="275"/>
      <c r="H5212" s="275"/>
    </row>
    <row r="5213" spans="1:8">
      <c r="A5213" s="270"/>
      <c r="B5213" s="271"/>
      <c r="C5213" s="270"/>
      <c r="D5213" s="272"/>
      <c r="F5213" s="273"/>
      <c r="G5213" s="275"/>
      <c r="H5213" s="275"/>
    </row>
    <row r="5214" spans="1:8">
      <c r="A5214" s="270"/>
      <c r="B5214" s="271"/>
      <c r="C5214" s="270"/>
      <c r="D5214" s="272"/>
      <c r="F5214" s="273"/>
      <c r="G5214" s="275"/>
      <c r="H5214" s="275"/>
    </row>
    <row r="5215" spans="1:8">
      <c r="A5215" s="270"/>
      <c r="B5215" s="271"/>
      <c r="C5215" s="270"/>
      <c r="D5215" s="272"/>
      <c r="F5215" s="273"/>
      <c r="G5215" s="275"/>
      <c r="H5215" s="275"/>
    </row>
    <row r="5216" spans="1:8">
      <c r="A5216" s="270"/>
      <c r="B5216" s="271"/>
      <c r="C5216" s="270"/>
      <c r="D5216" s="272"/>
      <c r="F5216" s="273"/>
      <c r="G5216" s="275"/>
      <c r="H5216" s="275"/>
    </row>
    <row r="5217" spans="1:8">
      <c r="A5217" s="270"/>
      <c r="B5217" s="271"/>
      <c r="C5217" s="270"/>
      <c r="D5217" s="272"/>
      <c r="F5217" s="273"/>
      <c r="G5217" s="275"/>
      <c r="H5217" s="275"/>
    </row>
    <row r="5218" spans="1:8">
      <c r="A5218" s="270"/>
      <c r="B5218" s="271"/>
      <c r="C5218" s="270"/>
      <c r="D5218" s="272"/>
      <c r="F5218" s="273"/>
      <c r="G5218" s="275"/>
      <c r="H5218" s="275"/>
    </row>
    <row r="5219" spans="1:8">
      <c r="A5219" s="270"/>
      <c r="B5219" s="271"/>
      <c r="C5219" s="270"/>
      <c r="D5219" s="272"/>
      <c r="F5219" s="273"/>
      <c r="G5219" s="275"/>
      <c r="H5219" s="275"/>
    </row>
    <row r="5220" spans="1:8">
      <c r="A5220" s="270"/>
      <c r="B5220" s="271"/>
      <c r="C5220" s="270"/>
      <c r="D5220" s="272"/>
      <c r="F5220" s="273"/>
      <c r="G5220" s="275"/>
      <c r="H5220" s="275"/>
    </row>
    <row r="5221" spans="1:8">
      <c r="A5221" s="270"/>
      <c r="B5221" s="271"/>
      <c r="C5221" s="270"/>
      <c r="D5221" s="272"/>
      <c r="F5221" s="273"/>
      <c r="G5221" s="275"/>
      <c r="H5221" s="275"/>
    </row>
    <row r="5222" spans="1:8">
      <c r="A5222" s="270"/>
      <c r="B5222" s="271"/>
      <c r="C5222" s="270"/>
      <c r="D5222" s="272"/>
      <c r="F5222" s="273"/>
      <c r="G5222" s="275"/>
      <c r="H5222" s="275"/>
    </row>
    <row r="5223" spans="1:8">
      <c r="A5223" s="270"/>
      <c r="B5223" s="271"/>
      <c r="C5223" s="270"/>
      <c r="D5223" s="272"/>
      <c r="F5223" s="273"/>
      <c r="G5223" s="275"/>
      <c r="H5223" s="275"/>
    </row>
    <row r="5224" spans="1:8">
      <c r="A5224" s="270"/>
      <c r="B5224" s="271"/>
      <c r="C5224" s="270"/>
      <c r="D5224" s="272"/>
      <c r="F5224" s="273"/>
      <c r="G5224" s="275"/>
      <c r="H5224" s="275"/>
    </row>
    <row r="5225" spans="1:8">
      <c r="A5225" s="270"/>
      <c r="B5225" s="271"/>
      <c r="C5225" s="270"/>
      <c r="D5225" s="272"/>
      <c r="F5225" s="273"/>
      <c r="G5225" s="275"/>
      <c r="H5225" s="275"/>
    </row>
    <row r="5226" spans="1:8">
      <c r="A5226" s="270"/>
      <c r="B5226" s="271"/>
      <c r="C5226" s="270"/>
      <c r="D5226" s="272"/>
      <c r="F5226" s="273"/>
      <c r="G5226" s="275"/>
      <c r="H5226" s="275"/>
    </row>
    <row r="5227" spans="1:8">
      <c r="A5227" s="270"/>
      <c r="B5227" s="271"/>
      <c r="C5227" s="270"/>
      <c r="D5227" s="272"/>
      <c r="F5227" s="273"/>
      <c r="G5227" s="275"/>
      <c r="H5227" s="275"/>
    </row>
    <row r="5228" spans="1:8">
      <c r="A5228" s="270"/>
      <c r="B5228" s="271"/>
      <c r="C5228" s="270"/>
      <c r="D5228" s="272"/>
      <c r="F5228" s="273"/>
      <c r="G5228" s="275"/>
      <c r="H5228" s="275"/>
    </row>
    <row r="5229" spans="1:8">
      <c r="A5229" s="270"/>
      <c r="B5229" s="271"/>
      <c r="C5229" s="270"/>
      <c r="D5229" s="272"/>
      <c r="F5229" s="273"/>
      <c r="G5229" s="275"/>
      <c r="H5229" s="275"/>
    </row>
    <row r="5230" spans="1:8">
      <c r="A5230" s="270"/>
      <c r="B5230" s="271"/>
      <c r="C5230" s="270"/>
      <c r="D5230" s="272"/>
      <c r="F5230" s="273"/>
      <c r="G5230" s="275"/>
      <c r="H5230" s="275"/>
    </row>
    <row r="5231" spans="1:8">
      <c r="A5231" s="270"/>
      <c r="B5231" s="271"/>
      <c r="C5231" s="270"/>
      <c r="D5231" s="272"/>
      <c r="F5231" s="273"/>
      <c r="G5231" s="275"/>
      <c r="H5231" s="275"/>
    </row>
    <row r="5232" spans="1:8">
      <c r="A5232" s="270"/>
      <c r="B5232" s="271"/>
      <c r="C5232" s="270"/>
      <c r="D5232" s="272"/>
      <c r="F5232" s="273"/>
      <c r="G5232" s="275"/>
      <c r="H5232" s="275"/>
    </row>
    <row r="5233" spans="1:8">
      <c r="A5233" s="270"/>
      <c r="B5233" s="271"/>
      <c r="C5233" s="270"/>
      <c r="D5233" s="272"/>
      <c r="F5233" s="273"/>
      <c r="G5233" s="275"/>
      <c r="H5233" s="275"/>
    </row>
    <row r="5234" spans="1:8">
      <c r="A5234" s="270"/>
      <c r="B5234" s="271"/>
      <c r="C5234" s="270"/>
      <c r="D5234" s="272"/>
      <c r="F5234" s="273"/>
      <c r="G5234" s="275"/>
      <c r="H5234" s="275"/>
    </row>
    <row r="5235" spans="1:8">
      <c r="A5235" s="270"/>
      <c r="B5235" s="271"/>
      <c r="C5235" s="270"/>
      <c r="D5235" s="272"/>
      <c r="F5235" s="273"/>
      <c r="G5235" s="275"/>
      <c r="H5235" s="275"/>
    </row>
    <row r="5236" spans="1:8">
      <c r="A5236" s="270"/>
      <c r="B5236" s="271"/>
      <c r="C5236" s="270"/>
      <c r="D5236" s="272"/>
      <c r="F5236" s="273"/>
      <c r="G5236" s="275"/>
      <c r="H5236" s="275"/>
    </row>
    <row r="5237" spans="1:8">
      <c r="A5237" s="270"/>
      <c r="B5237" s="271"/>
      <c r="C5237" s="270"/>
      <c r="D5237" s="272"/>
      <c r="F5237" s="273"/>
      <c r="G5237" s="275"/>
      <c r="H5237" s="275"/>
    </row>
    <row r="5238" spans="1:8">
      <c r="A5238" s="270"/>
      <c r="B5238" s="271"/>
      <c r="C5238" s="270"/>
      <c r="D5238" s="272"/>
      <c r="F5238" s="273"/>
      <c r="G5238" s="275"/>
      <c r="H5238" s="275"/>
    </row>
    <row r="5239" spans="1:8">
      <c r="A5239" s="270"/>
      <c r="B5239" s="271"/>
      <c r="C5239" s="270"/>
      <c r="D5239" s="272"/>
      <c r="F5239" s="273"/>
      <c r="G5239" s="275"/>
      <c r="H5239" s="275"/>
    </row>
    <row r="5240" spans="1:8">
      <c r="A5240" s="270"/>
      <c r="B5240" s="271"/>
      <c r="C5240" s="270"/>
      <c r="D5240" s="272"/>
      <c r="F5240" s="273"/>
      <c r="G5240" s="275"/>
      <c r="H5240" s="275"/>
    </row>
    <row r="5241" spans="1:8">
      <c r="A5241" s="270"/>
      <c r="B5241" s="271"/>
      <c r="C5241" s="270"/>
      <c r="D5241" s="272"/>
      <c r="F5241" s="273"/>
      <c r="G5241" s="275"/>
      <c r="H5241" s="275"/>
    </row>
    <row r="5242" spans="1:8">
      <c r="A5242" s="270"/>
      <c r="B5242" s="271"/>
      <c r="C5242" s="270"/>
      <c r="D5242" s="272"/>
      <c r="F5242" s="273"/>
      <c r="G5242" s="275"/>
      <c r="H5242" s="275"/>
    </row>
    <row r="5243" spans="1:8">
      <c r="A5243" s="270"/>
      <c r="B5243" s="271"/>
      <c r="C5243" s="270"/>
      <c r="D5243" s="272"/>
      <c r="F5243" s="273"/>
      <c r="G5243" s="275"/>
      <c r="H5243" s="275"/>
    </row>
    <row r="5244" spans="1:8">
      <c r="A5244" s="270"/>
      <c r="B5244" s="271"/>
      <c r="C5244" s="270"/>
      <c r="D5244" s="272"/>
      <c r="F5244" s="273"/>
      <c r="G5244" s="275"/>
      <c r="H5244" s="275"/>
    </row>
    <row r="5245" spans="1:8">
      <c r="A5245" s="270"/>
      <c r="B5245" s="271"/>
      <c r="C5245" s="270"/>
      <c r="D5245" s="272"/>
      <c r="F5245" s="273"/>
      <c r="G5245" s="275"/>
      <c r="H5245" s="275"/>
    </row>
    <row r="5246" spans="1:8">
      <c r="A5246" s="270"/>
      <c r="B5246" s="271"/>
      <c r="C5246" s="270"/>
      <c r="D5246" s="272"/>
      <c r="F5246" s="273"/>
      <c r="G5246" s="275"/>
      <c r="H5246" s="275"/>
    </row>
    <row r="5247" spans="1:8">
      <c r="A5247" s="270"/>
      <c r="B5247" s="271"/>
      <c r="C5247" s="270"/>
      <c r="D5247" s="272"/>
      <c r="F5247" s="273"/>
      <c r="G5247" s="275"/>
      <c r="H5247" s="275"/>
    </row>
    <row r="5248" spans="1:8">
      <c r="A5248" s="270"/>
      <c r="B5248" s="271"/>
      <c r="C5248" s="270"/>
      <c r="D5248" s="272"/>
      <c r="F5248" s="273"/>
      <c r="G5248" s="275"/>
      <c r="H5248" s="275"/>
    </row>
    <row r="5249" spans="1:8">
      <c r="A5249" s="270"/>
      <c r="B5249" s="271"/>
      <c r="C5249" s="270"/>
      <c r="D5249" s="272"/>
      <c r="F5249" s="273"/>
      <c r="G5249" s="275"/>
      <c r="H5249" s="275"/>
    </row>
    <row r="5250" spans="1:8">
      <c r="A5250" s="270"/>
      <c r="B5250" s="271"/>
      <c r="C5250" s="270"/>
      <c r="D5250" s="272"/>
      <c r="F5250" s="273"/>
      <c r="G5250" s="275"/>
      <c r="H5250" s="275"/>
    </row>
    <row r="5251" spans="1:8">
      <c r="A5251" s="270"/>
      <c r="B5251" s="271"/>
      <c r="C5251" s="270"/>
      <c r="D5251" s="272"/>
      <c r="F5251" s="273"/>
      <c r="G5251" s="275"/>
      <c r="H5251" s="275"/>
    </row>
    <row r="5252" spans="1:8">
      <c r="A5252" s="270"/>
      <c r="B5252" s="271"/>
      <c r="C5252" s="270"/>
      <c r="D5252" s="272"/>
      <c r="F5252" s="273"/>
      <c r="G5252" s="275"/>
      <c r="H5252" s="275"/>
    </row>
    <row r="5253" spans="1:8">
      <c r="A5253" s="270"/>
      <c r="B5253" s="271"/>
      <c r="C5253" s="270"/>
      <c r="D5253" s="272"/>
      <c r="F5253" s="273"/>
      <c r="G5253" s="275"/>
      <c r="H5253" s="275"/>
    </row>
    <row r="5254" spans="1:8">
      <c r="A5254" s="270"/>
      <c r="B5254" s="271"/>
      <c r="C5254" s="270"/>
      <c r="D5254" s="272"/>
      <c r="F5254" s="273"/>
      <c r="G5254" s="275"/>
      <c r="H5254" s="275"/>
    </row>
    <row r="5255" spans="1:8">
      <c r="A5255" s="270"/>
      <c r="B5255" s="271"/>
      <c r="C5255" s="270"/>
      <c r="D5255" s="272"/>
      <c r="F5255" s="273"/>
      <c r="G5255" s="275"/>
      <c r="H5255" s="275"/>
    </row>
    <row r="5256" spans="1:8">
      <c r="A5256" s="270"/>
      <c r="B5256" s="271"/>
      <c r="C5256" s="270"/>
      <c r="D5256" s="272"/>
      <c r="F5256" s="273"/>
      <c r="G5256" s="275"/>
      <c r="H5256" s="275"/>
    </row>
    <row r="5257" spans="1:8">
      <c r="A5257" s="270"/>
      <c r="B5257" s="271"/>
      <c r="C5257" s="270"/>
      <c r="D5257" s="272"/>
      <c r="F5257" s="273"/>
      <c r="G5257" s="275"/>
      <c r="H5257" s="275"/>
    </row>
    <row r="5258" spans="1:8">
      <c r="A5258" s="270"/>
      <c r="B5258" s="271"/>
      <c r="C5258" s="270"/>
      <c r="D5258" s="272"/>
      <c r="F5258" s="273"/>
      <c r="G5258" s="275"/>
      <c r="H5258" s="275"/>
    </row>
    <row r="5259" spans="1:8">
      <c r="A5259" s="270"/>
      <c r="B5259" s="271"/>
      <c r="C5259" s="270"/>
      <c r="D5259" s="272"/>
      <c r="F5259" s="273"/>
      <c r="G5259" s="275"/>
      <c r="H5259" s="275"/>
    </row>
    <row r="5260" spans="1:8">
      <c r="A5260" s="270"/>
      <c r="B5260" s="271"/>
      <c r="C5260" s="270"/>
      <c r="D5260" s="272"/>
      <c r="F5260" s="273"/>
      <c r="G5260" s="275"/>
      <c r="H5260" s="275"/>
    </row>
    <row r="5261" spans="1:8">
      <c r="A5261" s="270"/>
      <c r="B5261" s="271"/>
      <c r="C5261" s="270"/>
      <c r="D5261" s="272"/>
      <c r="F5261" s="273"/>
      <c r="G5261" s="275"/>
      <c r="H5261" s="275"/>
    </row>
    <row r="5262" spans="1:8">
      <c r="A5262" s="270"/>
      <c r="B5262" s="271"/>
      <c r="C5262" s="270"/>
      <c r="D5262" s="272"/>
      <c r="F5262" s="273"/>
      <c r="G5262" s="275"/>
      <c r="H5262" s="275"/>
    </row>
    <row r="5263" spans="1:8">
      <c r="A5263" s="270"/>
      <c r="B5263" s="271"/>
      <c r="C5263" s="270"/>
      <c r="D5263" s="272"/>
      <c r="F5263" s="273"/>
      <c r="G5263" s="275"/>
      <c r="H5263" s="275"/>
    </row>
    <row r="5264" spans="1:8">
      <c r="A5264" s="270"/>
      <c r="B5264" s="271"/>
      <c r="C5264" s="270"/>
      <c r="D5264" s="272"/>
      <c r="F5264" s="273"/>
      <c r="G5264" s="275"/>
      <c r="H5264" s="275"/>
    </row>
    <row r="5265" spans="1:8">
      <c r="A5265" s="270"/>
      <c r="B5265" s="271"/>
      <c r="C5265" s="270"/>
      <c r="D5265" s="272"/>
      <c r="F5265" s="273"/>
      <c r="G5265" s="275"/>
      <c r="H5265" s="275"/>
    </row>
    <row r="5266" spans="1:8">
      <c r="A5266" s="270"/>
      <c r="B5266" s="271"/>
      <c r="C5266" s="270"/>
      <c r="D5266" s="272"/>
      <c r="F5266" s="273"/>
      <c r="G5266" s="275"/>
      <c r="H5266" s="275"/>
    </row>
    <row r="5267" spans="1:8">
      <c r="A5267" s="270"/>
      <c r="B5267" s="271"/>
      <c r="C5267" s="270"/>
      <c r="D5267" s="272"/>
      <c r="F5267" s="273"/>
      <c r="G5267" s="275"/>
      <c r="H5267" s="275"/>
    </row>
    <row r="5268" spans="1:8">
      <c r="A5268" s="270"/>
      <c r="B5268" s="271"/>
      <c r="C5268" s="270"/>
      <c r="D5268" s="272"/>
      <c r="F5268" s="273"/>
      <c r="G5268" s="275"/>
      <c r="H5268" s="275"/>
    </row>
    <row r="5269" spans="1:8">
      <c r="A5269" s="270"/>
      <c r="B5269" s="271"/>
      <c r="C5269" s="270"/>
      <c r="D5269" s="272"/>
      <c r="F5269" s="273"/>
      <c r="G5269" s="275"/>
      <c r="H5269" s="275"/>
    </row>
    <row r="5270" spans="1:8">
      <c r="A5270" s="270"/>
      <c r="B5270" s="271"/>
      <c r="C5270" s="270"/>
      <c r="D5270" s="272"/>
      <c r="F5270" s="273"/>
      <c r="G5270" s="275"/>
      <c r="H5270" s="275"/>
    </row>
    <row r="5271" spans="1:8">
      <c r="A5271" s="270"/>
      <c r="B5271" s="271"/>
      <c r="C5271" s="270"/>
      <c r="D5271" s="272"/>
      <c r="F5271" s="273"/>
      <c r="G5271" s="275"/>
      <c r="H5271" s="275"/>
    </row>
    <row r="5272" spans="1:8">
      <c r="A5272" s="270"/>
      <c r="B5272" s="271"/>
      <c r="C5272" s="270"/>
      <c r="D5272" s="272"/>
      <c r="F5272" s="273"/>
      <c r="G5272" s="275"/>
      <c r="H5272" s="275"/>
    </row>
    <row r="5273" spans="1:8">
      <c r="A5273" s="270"/>
      <c r="B5273" s="271"/>
      <c r="C5273" s="270"/>
      <c r="D5273" s="272"/>
      <c r="F5273" s="273"/>
      <c r="G5273" s="275"/>
      <c r="H5273" s="275"/>
    </row>
    <row r="5274" spans="1:8">
      <c r="A5274" s="270"/>
      <c r="B5274" s="271"/>
      <c r="C5274" s="270"/>
      <c r="D5274" s="272"/>
      <c r="F5274" s="273"/>
      <c r="G5274" s="275"/>
      <c r="H5274" s="275"/>
    </row>
    <row r="5275" spans="1:8">
      <c r="A5275" s="270"/>
      <c r="B5275" s="271"/>
      <c r="C5275" s="270"/>
      <c r="D5275" s="272"/>
      <c r="F5275" s="273"/>
      <c r="G5275" s="275"/>
      <c r="H5275" s="275"/>
    </row>
    <row r="5276" spans="1:8">
      <c r="A5276" s="270"/>
      <c r="B5276" s="271"/>
      <c r="C5276" s="270"/>
      <c r="D5276" s="272"/>
      <c r="F5276" s="273"/>
      <c r="G5276" s="275"/>
      <c r="H5276" s="275"/>
    </row>
    <row r="5277" spans="1:8">
      <c r="A5277" s="270"/>
      <c r="B5277" s="271"/>
      <c r="C5277" s="270"/>
      <c r="D5277" s="272"/>
      <c r="F5277" s="273"/>
      <c r="G5277" s="275"/>
      <c r="H5277" s="275"/>
    </row>
    <row r="5278" spans="1:8">
      <c r="A5278" s="270"/>
      <c r="B5278" s="271"/>
      <c r="C5278" s="270"/>
      <c r="D5278" s="272"/>
      <c r="F5278" s="273"/>
      <c r="G5278" s="275"/>
      <c r="H5278" s="275"/>
    </row>
    <row r="5279" spans="1:8">
      <c r="A5279" s="270"/>
      <c r="B5279" s="271"/>
      <c r="C5279" s="270"/>
      <c r="D5279" s="272"/>
      <c r="F5279" s="273"/>
      <c r="G5279" s="275"/>
      <c r="H5279" s="275"/>
    </row>
    <row r="5280" spans="1:8">
      <c r="A5280" s="270"/>
      <c r="B5280" s="271"/>
      <c r="C5280" s="270"/>
      <c r="D5280" s="272"/>
      <c r="F5280" s="273"/>
      <c r="G5280" s="275"/>
      <c r="H5280" s="275"/>
    </row>
    <row r="5281" spans="1:8">
      <c r="A5281" s="270"/>
      <c r="B5281" s="271"/>
      <c r="C5281" s="270"/>
      <c r="D5281" s="272"/>
      <c r="F5281" s="273"/>
      <c r="G5281" s="275"/>
      <c r="H5281" s="275"/>
    </row>
    <row r="5282" spans="1:8">
      <c r="A5282" s="270"/>
      <c r="B5282" s="271"/>
      <c r="C5282" s="270"/>
      <c r="D5282" s="272"/>
      <c r="F5282" s="273"/>
      <c r="G5282" s="275"/>
      <c r="H5282" s="275"/>
    </row>
    <row r="5283" spans="1:8">
      <c r="A5283" s="270"/>
      <c r="B5283" s="271"/>
      <c r="C5283" s="270"/>
      <c r="D5283" s="272"/>
      <c r="F5283" s="273"/>
      <c r="G5283" s="275"/>
      <c r="H5283" s="275"/>
    </row>
    <row r="5284" spans="1:8">
      <c r="A5284" s="270"/>
      <c r="B5284" s="271"/>
      <c r="C5284" s="270"/>
      <c r="D5284" s="272"/>
      <c r="F5284" s="273"/>
      <c r="G5284" s="275"/>
      <c r="H5284" s="275"/>
    </row>
    <row r="5285" spans="1:8">
      <c r="A5285" s="270"/>
      <c r="B5285" s="271"/>
      <c r="C5285" s="270"/>
      <c r="D5285" s="272"/>
      <c r="F5285" s="273"/>
      <c r="G5285" s="275"/>
      <c r="H5285" s="275"/>
    </row>
    <row r="5286" spans="1:8">
      <c r="A5286" s="270"/>
      <c r="B5286" s="271"/>
      <c r="C5286" s="270"/>
      <c r="D5286" s="272"/>
      <c r="F5286" s="273"/>
      <c r="G5286" s="275"/>
      <c r="H5286" s="275"/>
    </row>
    <row r="5287" spans="1:8">
      <c r="A5287" s="270"/>
      <c r="B5287" s="271"/>
      <c r="C5287" s="270"/>
      <c r="D5287" s="272"/>
      <c r="F5287" s="273"/>
      <c r="G5287" s="275"/>
      <c r="H5287" s="275"/>
    </row>
    <row r="5288" spans="1:8">
      <c r="A5288" s="270"/>
      <c r="B5288" s="271"/>
      <c r="C5288" s="270"/>
      <c r="D5288" s="272"/>
      <c r="F5288" s="273"/>
      <c r="G5288" s="275"/>
      <c r="H5288" s="275"/>
    </row>
    <row r="5289" spans="1:8">
      <c r="A5289" s="270"/>
      <c r="B5289" s="271"/>
      <c r="C5289" s="270"/>
      <c r="D5289" s="272"/>
      <c r="F5289" s="273"/>
      <c r="G5289" s="275"/>
      <c r="H5289" s="275"/>
    </row>
    <row r="5290" spans="1:8">
      <c r="A5290" s="270"/>
      <c r="B5290" s="271"/>
      <c r="C5290" s="270"/>
      <c r="D5290" s="272"/>
      <c r="F5290" s="273"/>
      <c r="G5290" s="275"/>
      <c r="H5290" s="275"/>
    </row>
    <row r="5291" spans="1:8">
      <c r="A5291" s="270"/>
      <c r="B5291" s="271"/>
      <c r="C5291" s="270"/>
      <c r="D5291" s="272"/>
      <c r="F5291" s="273"/>
      <c r="G5291" s="275"/>
      <c r="H5291" s="275"/>
    </row>
    <row r="5292" spans="1:8">
      <c r="A5292" s="270"/>
      <c r="B5292" s="271"/>
      <c r="C5292" s="270"/>
      <c r="D5292" s="272"/>
      <c r="F5292" s="273"/>
      <c r="G5292" s="275"/>
      <c r="H5292" s="275"/>
    </row>
    <row r="5293" spans="1:8">
      <c r="A5293" s="270"/>
      <c r="B5293" s="271"/>
      <c r="C5293" s="270"/>
      <c r="D5293" s="272"/>
      <c r="F5293" s="273"/>
      <c r="G5293" s="275"/>
      <c r="H5293" s="275"/>
    </row>
    <row r="5294" spans="1:8">
      <c r="A5294" s="270"/>
      <c r="B5294" s="271"/>
      <c r="C5294" s="270"/>
      <c r="D5294" s="272"/>
      <c r="F5294" s="273"/>
      <c r="G5294" s="275"/>
      <c r="H5294" s="275"/>
    </row>
    <row r="5295" spans="1:8">
      <c r="A5295" s="270"/>
      <c r="B5295" s="271"/>
      <c r="C5295" s="270"/>
      <c r="D5295" s="272"/>
      <c r="F5295" s="273"/>
      <c r="G5295" s="275"/>
      <c r="H5295" s="275"/>
    </row>
    <row r="5296" spans="1:8">
      <c r="A5296" s="270"/>
      <c r="B5296" s="271"/>
      <c r="C5296" s="270"/>
      <c r="D5296" s="272"/>
      <c r="F5296" s="273"/>
      <c r="G5296" s="275"/>
      <c r="H5296" s="275"/>
    </row>
    <row r="5297" spans="1:8">
      <c r="A5297" s="270"/>
      <c r="B5297" s="271"/>
      <c r="C5297" s="270"/>
      <c r="D5297" s="272"/>
      <c r="F5297" s="273"/>
      <c r="G5297" s="275"/>
      <c r="H5297" s="275"/>
    </row>
    <row r="5298" spans="1:8">
      <c r="A5298" s="270"/>
      <c r="B5298" s="271"/>
      <c r="C5298" s="270"/>
      <c r="D5298" s="272"/>
      <c r="F5298" s="273"/>
      <c r="G5298" s="275"/>
      <c r="H5298" s="275"/>
    </row>
    <row r="5299" spans="1:8">
      <c r="A5299" s="270"/>
      <c r="B5299" s="271"/>
      <c r="C5299" s="270"/>
      <c r="D5299" s="272"/>
      <c r="F5299" s="273"/>
      <c r="G5299" s="275"/>
      <c r="H5299" s="275"/>
    </row>
    <row r="5300" spans="1:8">
      <c r="A5300" s="270"/>
      <c r="B5300" s="271"/>
      <c r="C5300" s="270"/>
      <c r="D5300" s="272"/>
      <c r="F5300" s="273"/>
      <c r="G5300" s="275"/>
      <c r="H5300" s="275"/>
    </row>
    <row r="5301" spans="1:8">
      <c r="A5301" s="270"/>
      <c r="B5301" s="271"/>
      <c r="C5301" s="270"/>
      <c r="D5301" s="272"/>
      <c r="F5301" s="273"/>
      <c r="G5301" s="275"/>
      <c r="H5301" s="275"/>
    </row>
    <row r="5302" spans="1:8">
      <c r="A5302" s="270"/>
      <c r="B5302" s="271"/>
      <c r="C5302" s="270"/>
      <c r="D5302" s="272"/>
      <c r="F5302" s="273"/>
      <c r="G5302" s="275"/>
      <c r="H5302" s="275"/>
    </row>
    <row r="5303" spans="1:8">
      <c r="A5303" s="270"/>
      <c r="B5303" s="271"/>
      <c r="C5303" s="270"/>
      <c r="D5303" s="272"/>
      <c r="F5303" s="273"/>
      <c r="G5303" s="275"/>
      <c r="H5303" s="275"/>
    </row>
    <row r="5304" spans="1:8">
      <c r="A5304" s="270"/>
      <c r="B5304" s="271"/>
      <c r="C5304" s="270"/>
      <c r="D5304" s="272"/>
      <c r="F5304" s="273"/>
      <c r="G5304" s="275"/>
      <c r="H5304" s="275"/>
    </row>
    <row r="5305" spans="1:8">
      <c r="A5305" s="270"/>
      <c r="B5305" s="271"/>
      <c r="C5305" s="270"/>
      <c r="D5305" s="272"/>
      <c r="F5305" s="273"/>
      <c r="G5305" s="275"/>
      <c r="H5305" s="275"/>
    </row>
    <row r="5306" spans="1:8">
      <c r="A5306" s="270"/>
      <c r="B5306" s="271"/>
      <c r="C5306" s="270"/>
      <c r="D5306" s="272"/>
      <c r="F5306" s="273"/>
      <c r="G5306" s="275"/>
      <c r="H5306" s="275"/>
    </row>
    <row r="5307" spans="1:8">
      <c r="A5307" s="270"/>
      <c r="B5307" s="271"/>
      <c r="C5307" s="270"/>
      <c r="D5307" s="272"/>
      <c r="F5307" s="273"/>
      <c r="G5307" s="275"/>
      <c r="H5307" s="275"/>
    </row>
    <row r="5308" spans="1:8">
      <c r="A5308" s="270"/>
      <c r="B5308" s="271"/>
      <c r="C5308" s="270"/>
      <c r="D5308" s="272"/>
      <c r="F5308" s="273"/>
      <c r="G5308" s="275"/>
      <c r="H5308" s="275"/>
    </row>
    <row r="5309" spans="1:8">
      <c r="A5309" s="270"/>
      <c r="B5309" s="271"/>
      <c r="C5309" s="270"/>
      <c r="D5309" s="272"/>
      <c r="F5309" s="273"/>
      <c r="G5309" s="275"/>
      <c r="H5309" s="275"/>
    </row>
    <row r="5310" spans="1:8">
      <c r="A5310" s="270"/>
      <c r="B5310" s="271"/>
      <c r="C5310" s="270"/>
      <c r="D5310" s="272"/>
      <c r="F5310" s="273"/>
      <c r="G5310" s="275"/>
      <c r="H5310" s="275"/>
    </row>
    <row r="5311" spans="1:8">
      <c r="A5311" s="270"/>
      <c r="B5311" s="271"/>
      <c r="C5311" s="270"/>
      <c r="D5311" s="272"/>
      <c r="F5311" s="273"/>
      <c r="G5311" s="275"/>
      <c r="H5311" s="275"/>
    </row>
    <row r="5312" spans="1:8">
      <c r="A5312" s="270"/>
      <c r="B5312" s="271"/>
      <c r="C5312" s="270"/>
      <c r="D5312" s="272"/>
      <c r="F5312" s="273"/>
      <c r="G5312" s="275"/>
      <c r="H5312" s="275"/>
    </row>
    <row r="5313" spans="1:8">
      <c r="A5313" s="270"/>
      <c r="B5313" s="271"/>
      <c r="C5313" s="270"/>
      <c r="D5313" s="272"/>
      <c r="F5313" s="273"/>
      <c r="G5313" s="275"/>
      <c r="H5313" s="275"/>
    </row>
    <row r="5314" spans="1:8">
      <c r="A5314" s="270"/>
      <c r="B5314" s="271"/>
      <c r="C5314" s="270"/>
      <c r="D5314" s="272"/>
      <c r="F5314" s="273"/>
      <c r="G5314" s="275"/>
      <c r="H5314" s="275"/>
    </row>
    <row r="5315" spans="1:8">
      <c r="A5315" s="270"/>
      <c r="B5315" s="271"/>
      <c r="C5315" s="270"/>
      <c r="D5315" s="272"/>
      <c r="F5315" s="273"/>
      <c r="G5315" s="275"/>
      <c r="H5315" s="275"/>
    </row>
    <row r="5316" spans="1:8">
      <c r="A5316" s="270"/>
      <c r="B5316" s="271"/>
      <c r="C5316" s="270"/>
      <c r="D5316" s="272"/>
      <c r="F5316" s="273"/>
      <c r="G5316" s="275"/>
      <c r="H5316" s="275"/>
    </row>
    <row r="5317" spans="1:8">
      <c r="A5317" s="270"/>
      <c r="B5317" s="271"/>
      <c r="C5317" s="270"/>
      <c r="D5317" s="272"/>
      <c r="F5317" s="273"/>
      <c r="G5317" s="275"/>
      <c r="H5317" s="275"/>
    </row>
    <row r="5318" spans="1:8">
      <c r="A5318" s="270"/>
      <c r="B5318" s="271"/>
      <c r="C5318" s="270"/>
      <c r="D5318" s="272"/>
      <c r="F5318" s="273"/>
      <c r="G5318" s="275"/>
      <c r="H5318" s="275"/>
    </row>
    <row r="5319" spans="1:8">
      <c r="A5319" s="270"/>
      <c r="B5319" s="271"/>
      <c r="C5319" s="270"/>
      <c r="D5319" s="272"/>
      <c r="F5319" s="273"/>
      <c r="G5319" s="275"/>
      <c r="H5319" s="275"/>
    </row>
    <row r="5320" spans="1:8">
      <c r="A5320" s="270"/>
      <c r="B5320" s="271"/>
      <c r="C5320" s="270"/>
      <c r="D5320" s="272"/>
      <c r="F5320" s="273"/>
      <c r="G5320" s="275"/>
      <c r="H5320" s="275"/>
    </row>
    <row r="5321" spans="1:8">
      <c r="A5321" s="270"/>
      <c r="B5321" s="271"/>
      <c r="C5321" s="270"/>
      <c r="D5321" s="272"/>
      <c r="F5321" s="273"/>
      <c r="G5321" s="275"/>
      <c r="H5321" s="275"/>
    </row>
    <row r="5322" spans="1:8">
      <c r="A5322" s="270"/>
      <c r="B5322" s="271"/>
      <c r="C5322" s="270"/>
      <c r="D5322" s="272"/>
      <c r="F5322" s="273"/>
      <c r="G5322" s="275"/>
      <c r="H5322" s="275"/>
    </row>
    <row r="5323" spans="1:8">
      <c r="A5323" s="270"/>
      <c r="B5323" s="271"/>
      <c r="C5323" s="270"/>
      <c r="D5323" s="272"/>
      <c r="F5323" s="273"/>
      <c r="G5323" s="275"/>
      <c r="H5323" s="275"/>
    </row>
    <row r="5324" spans="1:8">
      <c r="A5324" s="270"/>
      <c r="B5324" s="271"/>
      <c r="C5324" s="270"/>
      <c r="D5324" s="272"/>
      <c r="F5324" s="273"/>
      <c r="G5324" s="275"/>
      <c r="H5324" s="275"/>
    </row>
    <row r="5325" spans="1:8">
      <c r="A5325" s="270"/>
      <c r="B5325" s="271"/>
      <c r="C5325" s="270"/>
      <c r="D5325" s="272"/>
      <c r="F5325" s="273"/>
      <c r="G5325" s="275"/>
      <c r="H5325" s="275"/>
    </row>
    <row r="5326" spans="1:8">
      <c r="A5326" s="270"/>
      <c r="B5326" s="271"/>
      <c r="C5326" s="270"/>
      <c r="D5326" s="272"/>
      <c r="F5326" s="273"/>
      <c r="G5326" s="275"/>
      <c r="H5326" s="275"/>
    </row>
    <row r="5327" spans="1:8">
      <c r="A5327" s="270"/>
      <c r="B5327" s="271"/>
      <c r="C5327" s="270"/>
      <c r="D5327" s="272"/>
      <c r="F5327" s="273"/>
      <c r="G5327" s="275"/>
      <c r="H5327" s="275"/>
    </row>
    <row r="5328" spans="1:8">
      <c r="A5328" s="270"/>
      <c r="B5328" s="271"/>
      <c r="C5328" s="270"/>
      <c r="D5328" s="272"/>
      <c r="F5328" s="273"/>
      <c r="G5328" s="275"/>
      <c r="H5328" s="275"/>
    </row>
    <row r="5329" spans="1:8">
      <c r="A5329" s="270"/>
      <c r="B5329" s="271"/>
      <c r="C5329" s="270"/>
      <c r="D5329" s="272"/>
      <c r="F5329" s="273"/>
      <c r="G5329" s="275"/>
      <c r="H5329" s="275"/>
    </row>
    <row r="5330" spans="1:8">
      <c r="A5330" s="270"/>
      <c r="B5330" s="271"/>
      <c r="C5330" s="270"/>
      <c r="D5330" s="272"/>
      <c r="F5330" s="273"/>
      <c r="G5330" s="275"/>
      <c r="H5330" s="275"/>
    </row>
    <row r="5331" spans="1:8">
      <c r="A5331" s="270"/>
      <c r="B5331" s="271"/>
      <c r="C5331" s="270"/>
      <c r="D5331" s="272"/>
      <c r="F5331" s="273"/>
      <c r="G5331" s="275"/>
      <c r="H5331" s="275"/>
    </row>
    <row r="5332" spans="1:8">
      <c r="A5332" s="270"/>
      <c r="B5332" s="271"/>
      <c r="C5332" s="270"/>
      <c r="D5332" s="272"/>
      <c r="F5332" s="273"/>
      <c r="G5332" s="275"/>
      <c r="H5332" s="275"/>
    </row>
    <row r="5333" spans="1:8">
      <c r="A5333" s="270"/>
      <c r="B5333" s="271"/>
      <c r="C5333" s="270"/>
      <c r="D5333" s="272"/>
      <c r="F5333" s="273"/>
      <c r="G5333" s="275"/>
      <c r="H5333" s="275"/>
    </row>
    <row r="5334" spans="1:8">
      <c r="A5334" s="270"/>
      <c r="B5334" s="271"/>
      <c r="C5334" s="270"/>
      <c r="D5334" s="272"/>
      <c r="F5334" s="273"/>
      <c r="G5334" s="275"/>
      <c r="H5334" s="275"/>
    </row>
    <row r="5335" spans="1:8">
      <c r="A5335" s="270"/>
      <c r="B5335" s="271"/>
      <c r="C5335" s="270"/>
      <c r="D5335" s="272"/>
      <c r="F5335" s="273"/>
      <c r="G5335" s="275"/>
      <c r="H5335" s="275"/>
    </row>
    <row r="5336" spans="1:8">
      <c r="A5336" s="270"/>
      <c r="B5336" s="271"/>
      <c r="C5336" s="270"/>
      <c r="D5336" s="272"/>
      <c r="F5336" s="273"/>
      <c r="G5336" s="275"/>
      <c r="H5336" s="275"/>
    </row>
    <row r="5337" spans="1:8">
      <c r="A5337" s="270"/>
      <c r="B5337" s="271"/>
      <c r="C5337" s="270"/>
      <c r="D5337" s="272"/>
      <c r="F5337" s="273"/>
      <c r="G5337" s="275"/>
      <c r="H5337" s="275"/>
    </row>
    <row r="5338" spans="1:8">
      <c r="A5338" s="270"/>
      <c r="B5338" s="271"/>
      <c r="C5338" s="270"/>
      <c r="D5338" s="272"/>
      <c r="F5338" s="273"/>
      <c r="G5338" s="275"/>
      <c r="H5338" s="275"/>
    </row>
    <row r="5339" spans="1:8">
      <c r="A5339" s="270"/>
      <c r="B5339" s="271"/>
      <c r="C5339" s="270"/>
      <c r="D5339" s="272"/>
      <c r="F5339" s="273"/>
      <c r="G5339" s="275"/>
      <c r="H5339" s="275"/>
    </row>
    <row r="5340" spans="1:8">
      <c r="A5340" s="270"/>
      <c r="B5340" s="271"/>
      <c r="C5340" s="270"/>
      <c r="D5340" s="272"/>
      <c r="F5340" s="273"/>
      <c r="G5340" s="275"/>
      <c r="H5340" s="275"/>
    </row>
    <row r="5341" spans="1:8">
      <c r="A5341" s="270"/>
      <c r="B5341" s="271"/>
      <c r="C5341" s="270"/>
      <c r="D5341" s="272"/>
      <c r="F5341" s="273"/>
      <c r="G5341" s="275"/>
      <c r="H5341" s="275"/>
    </row>
    <row r="5342" spans="1:8">
      <c r="A5342" s="270"/>
      <c r="B5342" s="271"/>
      <c r="C5342" s="270"/>
      <c r="D5342" s="272"/>
      <c r="F5342" s="273"/>
      <c r="G5342" s="275"/>
      <c r="H5342" s="275"/>
    </row>
    <row r="5343" spans="1:8">
      <c r="A5343" s="270"/>
      <c r="B5343" s="271"/>
      <c r="C5343" s="270"/>
      <c r="D5343" s="272"/>
      <c r="F5343" s="273"/>
      <c r="G5343" s="275"/>
      <c r="H5343" s="275"/>
    </row>
    <row r="5344" spans="1:8">
      <c r="A5344" s="270"/>
      <c r="B5344" s="271"/>
      <c r="C5344" s="270"/>
      <c r="D5344" s="272"/>
      <c r="F5344" s="273"/>
      <c r="G5344" s="275"/>
      <c r="H5344" s="275"/>
    </row>
    <row r="5345" spans="1:8">
      <c r="A5345" s="270"/>
      <c r="B5345" s="271"/>
      <c r="C5345" s="270"/>
      <c r="D5345" s="272"/>
      <c r="F5345" s="273"/>
      <c r="G5345" s="275"/>
      <c r="H5345" s="275"/>
    </row>
    <row r="5346" spans="1:8">
      <c r="A5346" s="270"/>
      <c r="B5346" s="271"/>
      <c r="C5346" s="270"/>
      <c r="D5346" s="272"/>
      <c r="F5346" s="273"/>
      <c r="G5346" s="275"/>
      <c r="H5346" s="275"/>
    </row>
    <row r="5347" spans="1:8">
      <c r="A5347" s="270"/>
      <c r="B5347" s="271"/>
      <c r="C5347" s="270"/>
      <c r="D5347" s="272"/>
      <c r="F5347" s="273"/>
      <c r="G5347" s="275"/>
      <c r="H5347" s="275"/>
    </row>
    <row r="5348" spans="1:8">
      <c r="A5348" s="270"/>
      <c r="B5348" s="271"/>
      <c r="C5348" s="270"/>
      <c r="D5348" s="272"/>
      <c r="F5348" s="273"/>
      <c r="G5348" s="275"/>
      <c r="H5348" s="275"/>
    </row>
    <row r="5349" spans="1:8">
      <c r="A5349" s="270"/>
      <c r="B5349" s="271"/>
      <c r="C5349" s="270"/>
      <c r="D5349" s="272"/>
      <c r="F5349" s="273"/>
      <c r="G5349" s="275"/>
      <c r="H5349" s="275"/>
    </row>
    <row r="5350" spans="1:8">
      <c r="A5350" s="270"/>
      <c r="B5350" s="271"/>
      <c r="C5350" s="270"/>
      <c r="D5350" s="272"/>
      <c r="F5350" s="273"/>
      <c r="G5350" s="275"/>
      <c r="H5350" s="275"/>
    </row>
    <row r="5351" spans="1:8">
      <c r="A5351" s="270"/>
      <c r="B5351" s="271"/>
      <c r="C5351" s="270"/>
      <c r="D5351" s="272"/>
      <c r="F5351" s="273"/>
      <c r="G5351" s="275"/>
      <c r="H5351" s="275"/>
    </row>
    <row r="5352" spans="1:8">
      <c r="A5352" s="270"/>
      <c r="B5352" s="271"/>
      <c r="C5352" s="270"/>
      <c r="D5352" s="272"/>
      <c r="F5352" s="273"/>
      <c r="G5352" s="275"/>
      <c r="H5352" s="275"/>
    </row>
    <row r="5353" spans="1:8">
      <c r="A5353" s="270"/>
      <c r="B5353" s="271"/>
      <c r="C5353" s="270"/>
      <c r="D5353" s="272"/>
      <c r="F5353" s="273"/>
      <c r="G5353" s="275"/>
      <c r="H5353" s="275"/>
    </row>
    <row r="5354" spans="1:8">
      <c r="A5354" s="270"/>
      <c r="B5354" s="271"/>
      <c r="C5354" s="270"/>
      <c r="D5354" s="272"/>
      <c r="F5354" s="273"/>
      <c r="G5354" s="275"/>
      <c r="H5354" s="275"/>
    </row>
    <row r="5355" spans="1:8">
      <c r="A5355" s="270"/>
      <c r="B5355" s="271"/>
      <c r="C5355" s="270"/>
      <c r="D5355" s="272"/>
      <c r="F5355" s="273"/>
      <c r="G5355" s="275"/>
      <c r="H5355" s="275"/>
    </row>
    <row r="5356" spans="1:8">
      <c r="A5356" s="270"/>
      <c r="B5356" s="271"/>
      <c r="C5356" s="270"/>
      <c r="D5356" s="272"/>
      <c r="F5356" s="273"/>
      <c r="G5356" s="275"/>
      <c r="H5356" s="275"/>
    </row>
    <row r="5357" spans="1:8">
      <c r="A5357" s="270"/>
      <c r="B5357" s="271"/>
      <c r="C5357" s="270"/>
      <c r="D5357" s="272"/>
      <c r="F5357" s="273"/>
      <c r="G5357" s="275"/>
      <c r="H5357" s="275"/>
    </row>
    <row r="5358" spans="1:8">
      <c r="A5358" s="270"/>
      <c r="B5358" s="271"/>
      <c r="C5358" s="270"/>
      <c r="D5358" s="272"/>
      <c r="F5358" s="273"/>
      <c r="G5358" s="275"/>
      <c r="H5358" s="275"/>
    </row>
    <row r="5359" spans="1:8">
      <c r="A5359" s="270"/>
      <c r="B5359" s="271"/>
      <c r="C5359" s="270"/>
      <c r="D5359" s="272"/>
      <c r="F5359" s="273"/>
      <c r="G5359" s="275"/>
      <c r="H5359" s="275"/>
    </row>
    <row r="5360" spans="1:8">
      <c r="A5360" s="270"/>
      <c r="B5360" s="271"/>
      <c r="C5360" s="270"/>
      <c r="D5360" s="272"/>
      <c r="F5360" s="273"/>
      <c r="G5360" s="275"/>
      <c r="H5360" s="275"/>
    </row>
    <row r="5361" spans="1:8">
      <c r="A5361" s="270"/>
      <c r="B5361" s="271"/>
      <c r="C5361" s="270"/>
      <c r="D5361" s="272"/>
      <c r="F5361" s="273"/>
      <c r="G5361" s="275"/>
      <c r="H5361" s="275"/>
    </row>
    <row r="5362" spans="1:8">
      <c r="A5362" s="270"/>
      <c r="B5362" s="271"/>
      <c r="C5362" s="270"/>
      <c r="D5362" s="272"/>
      <c r="F5362" s="273"/>
      <c r="G5362" s="275"/>
      <c r="H5362" s="275"/>
    </row>
    <row r="5363" spans="1:8">
      <c r="A5363" s="270"/>
      <c r="B5363" s="271"/>
      <c r="C5363" s="270"/>
      <c r="D5363" s="272"/>
      <c r="F5363" s="273"/>
      <c r="G5363" s="275"/>
      <c r="H5363" s="275"/>
    </row>
    <row r="5364" spans="1:8">
      <c r="A5364" s="270"/>
      <c r="B5364" s="271"/>
      <c r="C5364" s="270"/>
      <c r="D5364" s="272"/>
      <c r="F5364" s="273"/>
      <c r="G5364" s="275"/>
      <c r="H5364" s="275"/>
    </row>
    <row r="5365" spans="1:8">
      <c r="A5365" s="270"/>
      <c r="B5365" s="271"/>
      <c r="C5365" s="270"/>
      <c r="D5365" s="272"/>
      <c r="F5365" s="273"/>
      <c r="G5365" s="275"/>
      <c r="H5365" s="275"/>
    </row>
    <row r="5366" spans="1:8">
      <c r="A5366" s="270"/>
      <c r="B5366" s="271"/>
      <c r="C5366" s="270"/>
      <c r="D5366" s="272"/>
      <c r="F5366" s="273"/>
      <c r="G5366" s="275"/>
      <c r="H5366" s="275"/>
    </row>
    <row r="5367" spans="1:8">
      <c r="A5367" s="270"/>
      <c r="B5367" s="271"/>
      <c r="C5367" s="270"/>
      <c r="D5367" s="272"/>
      <c r="F5367" s="273"/>
      <c r="G5367" s="275"/>
      <c r="H5367" s="275"/>
    </row>
    <row r="5368" spans="1:8">
      <c r="A5368" s="270"/>
      <c r="B5368" s="271"/>
      <c r="C5368" s="270"/>
      <c r="D5368" s="272"/>
      <c r="F5368" s="273"/>
      <c r="G5368" s="275"/>
      <c r="H5368" s="275"/>
    </row>
    <row r="5369" spans="1:8">
      <c r="A5369" s="270"/>
      <c r="B5369" s="271"/>
      <c r="C5369" s="270"/>
      <c r="D5369" s="272"/>
      <c r="F5369" s="273"/>
      <c r="G5369" s="275"/>
      <c r="H5369" s="275"/>
    </row>
    <row r="5370" spans="1:8">
      <c r="A5370" s="270"/>
      <c r="B5370" s="271"/>
      <c r="C5370" s="270"/>
      <c r="D5370" s="272"/>
      <c r="F5370" s="273"/>
      <c r="G5370" s="275"/>
      <c r="H5370" s="275"/>
    </row>
    <row r="5371" spans="1:8">
      <c r="A5371" s="270"/>
      <c r="B5371" s="271"/>
      <c r="C5371" s="270"/>
      <c r="D5371" s="272"/>
      <c r="F5371" s="273"/>
      <c r="G5371" s="275"/>
      <c r="H5371" s="275"/>
    </row>
    <row r="5372" spans="1:8">
      <c r="A5372" s="270"/>
      <c r="B5372" s="271"/>
      <c r="C5372" s="270"/>
      <c r="D5372" s="272"/>
      <c r="F5372" s="273"/>
      <c r="G5372" s="275"/>
      <c r="H5372" s="275"/>
    </row>
    <row r="5373" spans="1:8">
      <c r="A5373" s="270"/>
      <c r="B5373" s="271"/>
      <c r="C5373" s="270"/>
      <c r="D5373" s="272"/>
      <c r="F5373" s="273"/>
      <c r="G5373" s="275"/>
      <c r="H5373" s="275"/>
    </row>
    <row r="5374" spans="1:8">
      <c r="A5374" s="270"/>
      <c r="B5374" s="271"/>
      <c r="C5374" s="270"/>
      <c r="D5374" s="272"/>
      <c r="F5374" s="273"/>
      <c r="G5374" s="275"/>
      <c r="H5374" s="275"/>
    </row>
    <row r="5375" spans="1:8">
      <c r="A5375" s="270"/>
      <c r="B5375" s="271"/>
      <c r="C5375" s="270"/>
      <c r="D5375" s="272"/>
      <c r="F5375" s="273"/>
      <c r="G5375" s="275"/>
      <c r="H5375" s="275"/>
    </row>
    <row r="5376" spans="1:8">
      <c r="A5376" s="270"/>
      <c r="B5376" s="271"/>
      <c r="C5376" s="270"/>
      <c r="D5376" s="272"/>
      <c r="F5376" s="273"/>
      <c r="G5376" s="275"/>
      <c r="H5376" s="275"/>
    </row>
    <row r="5377" spans="1:8">
      <c r="A5377" s="270"/>
      <c r="B5377" s="271"/>
      <c r="C5377" s="270"/>
      <c r="D5377" s="272"/>
      <c r="F5377" s="273"/>
      <c r="G5377" s="275"/>
      <c r="H5377" s="275"/>
    </row>
    <row r="5378" spans="1:8">
      <c r="A5378" s="270"/>
      <c r="B5378" s="271"/>
      <c r="C5378" s="270"/>
      <c r="D5378" s="272"/>
      <c r="F5378" s="273"/>
      <c r="G5378" s="275"/>
      <c r="H5378" s="275"/>
    </row>
    <row r="5379" spans="1:8">
      <c r="A5379" s="270"/>
      <c r="B5379" s="271"/>
      <c r="C5379" s="270"/>
      <c r="D5379" s="272"/>
      <c r="F5379" s="273"/>
      <c r="G5379" s="275"/>
      <c r="H5379" s="275"/>
    </row>
    <row r="5380" spans="1:8">
      <c r="A5380" s="270"/>
      <c r="B5380" s="271"/>
      <c r="C5380" s="270"/>
      <c r="D5380" s="272"/>
      <c r="F5380" s="273"/>
      <c r="G5380" s="275"/>
      <c r="H5380" s="275"/>
    </row>
    <row r="5381" spans="1:8">
      <c r="A5381" s="270"/>
      <c r="B5381" s="271"/>
      <c r="C5381" s="270"/>
      <c r="D5381" s="272"/>
      <c r="F5381" s="273"/>
      <c r="G5381" s="275"/>
      <c r="H5381" s="275"/>
    </row>
    <row r="5382" spans="1:8">
      <c r="A5382" s="270"/>
      <c r="B5382" s="271"/>
      <c r="C5382" s="270"/>
      <c r="D5382" s="272"/>
      <c r="F5382" s="273"/>
      <c r="G5382" s="275"/>
      <c r="H5382" s="275"/>
    </row>
    <row r="5383" spans="1:8">
      <c r="A5383" s="270"/>
      <c r="B5383" s="271"/>
      <c r="C5383" s="270"/>
      <c r="D5383" s="272"/>
      <c r="F5383" s="273"/>
      <c r="G5383" s="275"/>
      <c r="H5383" s="275"/>
    </row>
    <row r="5384" spans="1:8">
      <c r="A5384" s="270"/>
      <c r="B5384" s="271"/>
      <c r="C5384" s="270"/>
      <c r="D5384" s="272"/>
      <c r="F5384" s="273"/>
      <c r="G5384" s="275"/>
      <c r="H5384" s="275"/>
    </row>
    <row r="5385" spans="1:8">
      <c r="A5385" s="270"/>
      <c r="B5385" s="271"/>
      <c r="C5385" s="270"/>
      <c r="D5385" s="272"/>
      <c r="F5385" s="273"/>
      <c r="G5385" s="275"/>
      <c r="H5385" s="275"/>
    </row>
    <row r="5386" spans="1:8">
      <c r="A5386" s="270"/>
      <c r="B5386" s="271"/>
      <c r="C5386" s="270"/>
      <c r="D5386" s="272"/>
      <c r="F5386" s="273"/>
      <c r="G5386" s="275"/>
      <c r="H5386" s="275"/>
    </row>
    <row r="5387" spans="1:8">
      <c r="A5387" s="270"/>
      <c r="B5387" s="271"/>
      <c r="C5387" s="270"/>
      <c r="D5387" s="272"/>
      <c r="F5387" s="273"/>
      <c r="G5387" s="275"/>
      <c r="H5387" s="275"/>
    </row>
    <row r="5388" spans="1:8">
      <c r="A5388" s="270"/>
      <c r="B5388" s="271"/>
      <c r="C5388" s="270"/>
      <c r="D5388" s="272"/>
      <c r="F5388" s="273"/>
      <c r="G5388" s="275"/>
      <c r="H5388" s="275"/>
    </row>
    <row r="5389" spans="1:8">
      <c r="A5389" s="270"/>
      <c r="B5389" s="271"/>
      <c r="C5389" s="270"/>
      <c r="D5389" s="272"/>
      <c r="F5389" s="273"/>
      <c r="G5389" s="275"/>
      <c r="H5389" s="275"/>
    </row>
    <row r="5390" spans="1:8">
      <c r="A5390" s="270"/>
      <c r="B5390" s="271"/>
      <c r="C5390" s="270"/>
      <c r="D5390" s="272"/>
      <c r="F5390" s="273"/>
      <c r="G5390" s="275"/>
      <c r="H5390" s="275"/>
    </row>
    <row r="5391" spans="1:8">
      <c r="A5391" s="270"/>
      <c r="B5391" s="271"/>
      <c r="C5391" s="270"/>
      <c r="D5391" s="272"/>
      <c r="F5391" s="273"/>
      <c r="G5391" s="275"/>
      <c r="H5391" s="275"/>
    </row>
    <row r="5392" spans="1:8">
      <c r="A5392" s="270"/>
      <c r="B5392" s="271"/>
      <c r="C5392" s="270"/>
      <c r="D5392" s="272"/>
      <c r="F5392" s="273"/>
      <c r="G5392" s="275"/>
      <c r="H5392" s="275"/>
    </row>
    <row r="5393" spans="1:8">
      <c r="A5393" s="270"/>
      <c r="B5393" s="271"/>
      <c r="C5393" s="270"/>
      <c r="D5393" s="272"/>
      <c r="F5393" s="273"/>
      <c r="G5393" s="275"/>
      <c r="H5393" s="275"/>
    </row>
    <row r="5394" spans="1:8">
      <c r="A5394" s="270"/>
      <c r="B5394" s="271"/>
      <c r="C5394" s="270"/>
      <c r="D5394" s="272"/>
      <c r="F5394" s="273"/>
      <c r="G5394" s="275"/>
      <c r="H5394" s="275"/>
    </row>
    <row r="5395" spans="1:8">
      <c r="A5395" s="270"/>
      <c r="B5395" s="271"/>
      <c r="C5395" s="270"/>
      <c r="D5395" s="272"/>
      <c r="F5395" s="273"/>
      <c r="G5395" s="275"/>
      <c r="H5395" s="275"/>
    </row>
    <row r="5396" spans="1:8">
      <c r="A5396" s="270"/>
      <c r="B5396" s="271"/>
      <c r="C5396" s="270"/>
      <c r="D5396" s="272"/>
      <c r="F5396" s="273"/>
      <c r="G5396" s="275"/>
      <c r="H5396" s="275"/>
    </row>
    <row r="5397" spans="1:8">
      <c r="A5397" s="270"/>
      <c r="B5397" s="271"/>
      <c r="C5397" s="270"/>
      <c r="D5397" s="272"/>
      <c r="F5397" s="273"/>
      <c r="G5397" s="275"/>
      <c r="H5397" s="275"/>
    </row>
    <row r="5398" spans="1:8">
      <c r="A5398" s="270"/>
      <c r="B5398" s="271"/>
      <c r="C5398" s="270"/>
      <c r="D5398" s="272"/>
      <c r="F5398" s="273"/>
      <c r="G5398" s="275"/>
      <c r="H5398" s="275"/>
    </row>
    <row r="5399" spans="1:8">
      <c r="A5399" s="270"/>
      <c r="B5399" s="271"/>
      <c r="C5399" s="270"/>
      <c r="D5399" s="272"/>
      <c r="F5399" s="273"/>
      <c r="G5399" s="275"/>
      <c r="H5399" s="275"/>
    </row>
    <row r="5400" spans="1:8">
      <c r="A5400" s="270"/>
      <c r="B5400" s="271"/>
      <c r="C5400" s="270"/>
      <c r="D5400" s="272"/>
      <c r="F5400" s="273"/>
      <c r="G5400" s="275"/>
      <c r="H5400" s="275"/>
    </row>
    <row r="5401" spans="1:8">
      <c r="A5401" s="270"/>
      <c r="B5401" s="271"/>
      <c r="C5401" s="270"/>
      <c r="D5401" s="272"/>
      <c r="F5401" s="273"/>
      <c r="G5401" s="275"/>
      <c r="H5401" s="275"/>
    </row>
    <row r="5402" spans="1:8">
      <c r="A5402" s="270"/>
      <c r="B5402" s="271"/>
      <c r="C5402" s="270"/>
      <c r="D5402" s="272"/>
      <c r="F5402" s="273"/>
      <c r="G5402" s="275"/>
      <c r="H5402" s="275"/>
    </row>
    <row r="5403" spans="1:8">
      <c r="A5403" s="270"/>
      <c r="B5403" s="271"/>
      <c r="C5403" s="270"/>
      <c r="D5403" s="272"/>
      <c r="F5403" s="273"/>
      <c r="G5403" s="275"/>
      <c r="H5403" s="275"/>
    </row>
    <row r="5404" spans="1:8">
      <c r="A5404" s="270"/>
      <c r="B5404" s="271"/>
      <c r="C5404" s="270"/>
      <c r="D5404" s="272"/>
      <c r="F5404" s="273"/>
      <c r="G5404" s="275"/>
      <c r="H5404" s="275"/>
    </row>
    <row r="5405" spans="1:8">
      <c r="A5405" s="270"/>
      <c r="B5405" s="271"/>
      <c r="C5405" s="270"/>
      <c r="D5405" s="272"/>
      <c r="F5405" s="273"/>
      <c r="G5405" s="275"/>
      <c r="H5405" s="275"/>
    </row>
    <row r="5406" spans="1:8">
      <c r="A5406" s="270"/>
      <c r="B5406" s="271"/>
      <c r="C5406" s="270"/>
      <c r="D5406" s="272"/>
      <c r="F5406" s="273"/>
      <c r="G5406" s="275"/>
      <c r="H5406" s="275"/>
    </row>
    <row r="5407" spans="1:8">
      <c r="A5407" s="270"/>
      <c r="B5407" s="271"/>
      <c r="C5407" s="270"/>
      <c r="D5407" s="272"/>
      <c r="F5407" s="273"/>
      <c r="G5407" s="275"/>
      <c r="H5407" s="275"/>
    </row>
    <row r="5408" spans="1:8">
      <c r="A5408" s="270"/>
      <c r="B5408" s="271"/>
      <c r="C5408" s="270"/>
      <c r="D5408" s="272"/>
      <c r="F5408" s="273"/>
      <c r="G5408" s="275"/>
      <c r="H5408" s="275"/>
    </row>
    <row r="5409" spans="1:8">
      <c r="A5409" s="270"/>
      <c r="B5409" s="271"/>
      <c r="C5409" s="270"/>
      <c r="D5409" s="272"/>
      <c r="F5409" s="273"/>
      <c r="G5409" s="275"/>
      <c r="H5409" s="275"/>
    </row>
    <row r="5410" spans="1:8">
      <c r="A5410" s="270"/>
      <c r="B5410" s="271"/>
      <c r="C5410" s="270"/>
      <c r="D5410" s="272"/>
      <c r="F5410" s="273"/>
      <c r="G5410" s="275"/>
      <c r="H5410" s="275"/>
    </row>
    <row r="5411" spans="1:8">
      <c r="A5411" s="270"/>
      <c r="B5411" s="271"/>
      <c r="C5411" s="270"/>
      <c r="D5411" s="272"/>
      <c r="F5411" s="273"/>
      <c r="G5411" s="275"/>
      <c r="H5411" s="275"/>
    </row>
    <row r="5412" spans="1:8">
      <c r="A5412" s="270"/>
      <c r="B5412" s="271"/>
      <c r="C5412" s="270"/>
      <c r="D5412" s="272"/>
      <c r="F5412" s="273"/>
      <c r="G5412" s="275"/>
      <c r="H5412" s="275"/>
    </row>
    <row r="5413" spans="1:8">
      <c r="A5413" s="270"/>
      <c r="B5413" s="271"/>
      <c r="C5413" s="270"/>
      <c r="D5413" s="272"/>
      <c r="F5413" s="273"/>
      <c r="G5413" s="275"/>
      <c r="H5413" s="275"/>
    </row>
    <row r="5414" spans="1:8">
      <c r="A5414" s="270"/>
      <c r="B5414" s="271"/>
      <c r="C5414" s="270"/>
      <c r="D5414" s="272"/>
      <c r="F5414" s="273"/>
      <c r="G5414" s="275"/>
      <c r="H5414" s="275"/>
    </row>
    <row r="5415" spans="1:8">
      <c r="A5415" s="270"/>
      <c r="B5415" s="271"/>
      <c r="C5415" s="270"/>
      <c r="D5415" s="272"/>
      <c r="F5415" s="273"/>
      <c r="G5415" s="275"/>
      <c r="H5415" s="275"/>
    </row>
    <row r="5416" spans="1:8">
      <c r="A5416" s="270"/>
      <c r="B5416" s="271"/>
      <c r="C5416" s="270"/>
      <c r="D5416" s="272"/>
      <c r="F5416" s="273"/>
      <c r="G5416" s="275"/>
      <c r="H5416" s="275"/>
    </row>
    <row r="5417" spans="1:8">
      <c r="A5417" s="270"/>
      <c r="B5417" s="271"/>
      <c r="C5417" s="270"/>
      <c r="D5417" s="272"/>
      <c r="F5417" s="273"/>
      <c r="G5417" s="275"/>
      <c r="H5417" s="275"/>
    </row>
    <row r="5418" spans="1:8">
      <c r="A5418" s="270"/>
      <c r="B5418" s="271"/>
      <c r="C5418" s="270"/>
      <c r="D5418" s="272"/>
      <c r="F5418" s="273"/>
      <c r="G5418" s="275"/>
      <c r="H5418" s="275"/>
    </row>
    <row r="5419" spans="1:8">
      <c r="A5419" s="270"/>
      <c r="B5419" s="271"/>
      <c r="C5419" s="270"/>
      <c r="D5419" s="272"/>
      <c r="F5419" s="273"/>
      <c r="G5419" s="275"/>
      <c r="H5419" s="275"/>
    </row>
    <row r="5420" spans="1:8">
      <c r="A5420" s="270"/>
      <c r="B5420" s="271"/>
      <c r="C5420" s="270"/>
      <c r="D5420" s="272"/>
      <c r="F5420" s="273"/>
      <c r="G5420" s="275"/>
      <c r="H5420" s="275"/>
    </row>
    <row r="5421" spans="1:8">
      <c r="A5421" s="270"/>
      <c r="B5421" s="271"/>
      <c r="C5421" s="270"/>
      <c r="D5421" s="272"/>
      <c r="F5421" s="273"/>
      <c r="G5421" s="275"/>
      <c r="H5421" s="275"/>
    </row>
    <row r="5422" spans="1:8">
      <c r="A5422" s="270"/>
      <c r="B5422" s="271"/>
      <c r="C5422" s="270"/>
      <c r="D5422" s="272"/>
      <c r="F5422" s="273"/>
      <c r="G5422" s="275"/>
      <c r="H5422" s="275"/>
    </row>
    <row r="5423" spans="1:8">
      <c r="A5423" s="270"/>
      <c r="B5423" s="271"/>
      <c r="C5423" s="270"/>
      <c r="D5423" s="272"/>
      <c r="F5423" s="273"/>
      <c r="G5423" s="275"/>
      <c r="H5423" s="275"/>
    </row>
    <row r="5424" spans="1:8">
      <c r="A5424" s="270"/>
      <c r="B5424" s="271"/>
      <c r="C5424" s="270"/>
      <c r="D5424" s="272"/>
      <c r="F5424" s="273"/>
      <c r="G5424" s="275"/>
      <c r="H5424" s="275"/>
    </row>
    <row r="5425" spans="1:8">
      <c r="A5425" s="270"/>
      <c r="B5425" s="271"/>
      <c r="C5425" s="270"/>
      <c r="D5425" s="272"/>
      <c r="F5425" s="273"/>
      <c r="G5425" s="275"/>
      <c r="H5425" s="275"/>
    </row>
    <row r="5426" spans="1:8">
      <c r="A5426" s="270"/>
      <c r="B5426" s="271"/>
      <c r="C5426" s="270"/>
      <c r="D5426" s="272"/>
      <c r="F5426" s="273"/>
      <c r="G5426" s="275"/>
      <c r="H5426" s="275"/>
    </row>
    <row r="5427" spans="1:8">
      <c r="A5427" s="270"/>
      <c r="B5427" s="271"/>
      <c r="C5427" s="270"/>
      <c r="D5427" s="272"/>
      <c r="F5427" s="273"/>
      <c r="G5427" s="275"/>
      <c r="H5427" s="275"/>
    </row>
    <row r="5428" spans="1:8">
      <c r="A5428" s="270"/>
      <c r="B5428" s="271"/>
      <c r="C5428" s="270"/>
      <c r="D5428" s="272"/>
      <c r="F5428" s="273"/>
      <c r="G5428" s="275"/>
      <c r="H5428" s="275"/>
    </row>
    <row r="5429" spans="1:8">
      <c r="A5429" s="270"/>
      <c r="B5429" s="271"/>
      <c r="C5429" s="270"/>
      <c r="D5429" s="272"/>
      <c r="F5429" s="273"/>
      <c r="G5429" s="275"/>
      <c r="H5429" s="275"/>
    </row>
    <row r="5430" spans="1:8">
      <c r="A5430" s="270"/>
      <c r="B5430" s="271"/>
      <c r="C5430" s="270"/>
      <c r="D5430" s="272"/>
      <c r="F5430" s="273"/>
      <c r="G5430" s="275"/>
      <c r="H5430" s="275"/>
    </row>
    <row r="5431" spans="1:8">
      <c r="A5431" s="270"/>
      <c r="B5431" s="271"/>
      <c r="C5431" s="270"/>
      <c r="D5431" s="272"/>
      <c r="F5431" s="273"/>
      <c r="G5431" s="275"/>
      <c r="H5431" s="275"/>
    </row>
    <row r="5432" spans="1:8">
      <c r="A5432" s="270"/>
      <c r="B5432" s="271"/>
      <c r="C5432" s="270"/>
      <c r="D5432" s="272"/>
      <c r="F5432" s="273"/>
      <c r="G5432" s="275"/>
      <c r="H5432" s="275"/>
    </row>
    <row r="5433" spans="1:8">
      <c r="A5433" s="270"/>
      <c r="B5433" s="271"/>
      <c r="C5433" s="270"/>
      <c r="D5433" s="272"/>
      <c r="F5433" s="273"/>
      <c r="G5433" s="275"/>
      <c r="H5433" s="275"/>
    </row>
    <row r="5434" spans="1:8">
      <c r="A5434" s="270"/>
      <c r="B5434" s="271"/>
      <c r="C5434" s="270"/>
      <c r="D5434" s="272"/>
      <c r="F5434" s="273"/>
      <c r="G5434" s="275"/>
      <c r="H5434" s="275"/>
    </row>
    <row r="5435" spans="1:8">
      <c r="A5435" s="270"/>
      <c r="B5435" s="271"/>
      <c r="C5435" s="270"/>
      <c r="D5435" s="272"/>
      <c r="F5435" s="273"/>
      <c r="G5435" s="275"/>
      <c r="H5435" s="275"/>
    </row>
    <row r="5436" spans="1:8">
      <c r="A5436" s="270"/>
      <c r="B5436" s="271"/>
      <c r="C5436" s="270"/>
      <c r="D5436" s="272"/>
      <c r="F5436" s="273"/>
      <c r="G5436" s="275"/>
      <c r="H5436" s="275"/>
    </row>
    <row r="5437" spans="1:8">
      <c r="A5437" s="270"/>
      <c r="B5437" s="271"/>
      <c r="C5437" s="270"/>
      <c r="D5437" s="272"/>
      <c r="F5437" s="273"/>
      <c r="G5437" s="275"/>
      <c r="H5437" s="275"/>
    </row>
    <row r="5438" spans="1:8">
      <c r="A5438" s="270"/>
      <c r="B5438" s="271"/>
      <c r="C5438" s="270"/>
      <c r="D5438" s="272"/>
      <c r="F5438" s="273"/>
      <c r="G5438" s="275"/>
      <c r="H5438" s="275"/>
    </row>
    <row r="5439" spans="1:8">
      <c r="A5439" s="270"/>
      <c r="B5439" s="271"/>
      <c r="C5439" s="270"/>
      <c r="D5439" s="272"/>
      <c r="F5439" s="273"/>
      <c r="G5439" s="275"/>
      <c r="H5439" s="275"/>
    </row>
    <row r="5440" spans="1:8">
      <c r="A5440" s="270"/>
      <c r="B5440" s="271"/>
      <c r="C5440" s="270"/>
      <c r="D5440" s="272"/>
      <c r="F5440" s="273"/>
      <c r="G5440" s="275"/>
      <c r="H5440" s="275"/>
    </row>
    <row r="5441" spans="1:8">
      <c r="A5441" s="270"/>
      <c r="B5441" s="271"/>
      <c r="C5441" s="270"/>
      <c r="D5441" s="272"/>
      <c r="F5441" s="273"/>
      <c r="G5441" s="275"/>
      <c r="H5441" s="275"/>
    </row>
    <row r="5442" spans="1:8">
      <c r="A5442" s="270"/>
      <c r="B5442" s="271"/>
      <c r="C5442" s="270"/>
      <c r="D5442" s="272"/>
      <c r="F5442" s="273"/>
      <c r="G5442" s="275"/>
      <c r="H5442" s="275"/>
    </row>
    <row r="5443" spans="1:8">
      <c r="A5443" s="270"/>
      <c r="B5443" s="271"/>
      <c r="C5443" s="270"/>
      <c r="D5443" s="272"/>
      <c r="F5443" s="273"/>
      <c r="G5443" s="275"/>
      <c r="H5443" s="275"/>
    </row>
    <row r="5444" spans="1:8">
      <c r="A5444" s="270"/>
      <c r="B5444" s="271"/>
      <c r="C5444" s="270"/>
      <c r="D5444" s="272"/>
      <c r="F5444" s="273"/>
      <c r="G5444" s="275"/>
      <c r="H5444" s="275"/>
    </row>
    <row r="5445" spans="1:8">
      <c r="A5445" s="270"/>
      <c r="B5445" s="271"/>
      <c r="C5445" s="270"/>
      <c r="D5445" s="272"/>
      <c r="F5445" s="273"/>
      <c r="G5445" s="275"/>
      <c r="H5445" s="275"/>
    </row>
    <row r="5446" spans="1:8">
      <c r="A5446" s="270"/>
      <c r="B5446" s="271"/>
      <c r="C5446" s="270"/>
      <c r="D5446" s="272"/>
      <c r="F5446" s="273"/>
      <c r="G5446" s="275"/>
      <c r="H5446" s="275"/>
    </row>
    <row r="5447" spans="1:8">
      <c r="A5447" s="270"/>
      <c r="B5447" s="271"/>
      <c r="C5447" s="270"/>
      <c r="D5447" s="272"/>
      <c r="F5447" s="273"/>
      <c r="G5447" s="275"/>
      <c r="H5447" s="275"/>
    </row>
    <row r="5448" spans="1:8">
      <c r="A5448" s="270"/>
      <c r="B5448" s="271"/>
      <c r="C5448" s="270"/>
      <c r="D5448" s="272"/>
      <c r="F5448" s="273"/>
      <c r="G5448" s="275"/>
      <c r="H5448" s="275"/>
    </row>
    <row r="5449" spans="1:8">
      <c r="A5449" s="270"/>
      <c r="B5449" s="271"/>
      <c r="C5449" s="270"/>
      <c r="D5449" s="272"/>
      <c r="F5449" s="273"/>
      <c r="G5449" s="275"/>
      <c r="H5449" s="275"/>
    </row>
    <row r="5450" spans="1:8">
      <c r="A5450" s="270"/>
      <c r="B5450" s="271"/>
      <c r="C5450" s="270"/>
      <c r="D5450" s="272"/>
      <c r="F5450" s="273"/>
      <c r="G5450" s="275"/>
      <c r="H5450" s="275"/>
    </row>
    <row r="5451" spans="1:8">
      <c r="A5451" s="270"/>
      <c r="B5451" s="271"/>
      <c r="C5451" s="270"/>
      <c r="D5451" s="272"/>
      <c r="F5451" s="273"/>
      <c r="G5451" s="275"/>
      <c r="H5451" s="275"/>
    </row>
    <row r="5452" spans="1:8">
      <c r="A5452" s="270"/>
      <c r="B5452" s="271"/>
      <c r="C5452" s="270"/>
      <c r="D5452" s="272"/>
      <c r="F5452" s="273"/>
      <c r="G5452" s="275"/>
      <c r="H5452" s="275"/>
    </row>
    <row r="5453" spans="1:8">
      <c r="A5453" s="270"/>
      <c r="B5453" s="271"/>
      <c r="C5453" s="270"/>
      <c r="D5453" s="272"/>
      <c r="F5453" s="273"/>
      <c r="G5453" s="275"/>
      <c r="H5453" s="275"/>
    </row>
    <row r="5454" spans="1:8">
      <c r="A5454" s="270"/>
      <c r="B5454" s="271"/>
      <c r="C5454" s="270"/>
      <c r="D5454" s="272"/>
      <c r="F5454" s="273"/>
      <c r="G5454" s="275"/>
      <c r="H5454" s="275"/>
    </row>
    <row r="5455" spans="1:8">
      <c r="A5455" s="270"/>
      <c r="B5455" s="271"/>
      <c r="C5455" s="270"/>
      <c r="D5455" s="272"/>
      <c r="F5455" s="273"/>
      <c r="G5455" s="275"/>
      <c r="H5455" s="275"/>
    </row>
    <row r="5456" spans="1:8">
      <c r="A5456" s="270"/>
      <c r="B5456" s="271"/>
      <c r="C5456" s="270"/>
      <c r="D5456" s="272"/>
      <c r="F5456" s="273"/>
      <c r="G5456" s="275"/>
      <c r="H5456" s="275"/>
    </row>
    <row r="5457" spans="1:8">
      <c r="A5457" s="270"/>
      <c r="B5457" s="271"/>
      <c r="C5457" s="270"/>
      <c r="D5457" s="272"/>
      <c r="F5457" s="273"/>
      <c r="G5457" s="275"/>
      <c r="H5457" s="275"/>
    </row>
    <row r="5458" spans="1:8">
      <c r="A5458" s="270"/>
      <c r="B5458" s="271"/>
      <c r="C5458" s="270"/>
      <c r="D5458" s="272"/>
      <c r="F5458" s="273"/>
      <c r="G5458" s="275"/>
      <c r="H5458" s="275"/>
    </row>
    <row r="5459" spans="1:8">
      <c r="A5459" s="270"/>
      <c r="B5459" s="271"/>
      <c r="C5459" s="270"/>
      <c r="D5459" s="272"/>
      <c r="F5459" s="273"/>
      <c r="G5459" s="275"/>
      <c r="H5459" s="275"/>
    </row>
    <row r="5460" spans="1:8">
      <c r="A5460" s="270"/>
      <c r="B5460" s="271"/>
      <c r="C5460" s="270"/>
      <c r="D5460" s="272"/>
      <c r="F5460" s="273"/>
      <c r="G5460" s="275"/>
      <c r="H5460" s="275"/>
    </row>
    <row r="5461" spans="1:8">
      <c r="A5461" s="270"/>
      <c r="B5461" s="271"/>
      <c r="C5461" s="270"/>
      <c r="D5461" s="272"/>
      <c r="F5461" s="273"/>
      <c r="G5461" s="275"/>
      <c r="H5461" s="275"/>
    </row>
    <row r="5462" spans="1:8">
      <c r="A5462" s="270"/>
      <c r="B5462" s="271"/>
      <c r="C5462" s="270"/>
      <c r="D5462" s="272"/>
      <c r="F5462" s="273"/>
      <c r="G5462" s="275"/>
      <c r="H5462" s="275"/>
    </row>
    <row r="5463" spans="1:8">
      <c r="A5463" s="270"/>
      <c r="B5463" s="271"/>
      <c r="C5463" s="270"/>
      <c r="D5463" s="272"/>
      <c r="F5463" s="273"/>
      <c r="G5463" s="275"/>
      <c r="H5463" s="275"/>
    </row>
    <row r="5464" spans="1:8">
      <c r="A5464" s="270"/>
      <c r="B5464" s="271"/>
      <c r="C5464" s="270"/>
      <c r="D5464" s="272"/>
      <c r="F5464" s="273"/>
      <c r="G5464" s="275"/>
      <c r="H5464" s="275"/>
    </row>
    <row r="5465" spans="1:8">
      <c r="A5465" s="270"/>
      <c r="B5465" s="271"/>
      <c r="C5465" s="270"/>
      <c r="D5465" s="272"/>
      <c r="F5465" s="273"/>
      <c r="G5465" s="275"/>
      <c r="H5465" s="275"/>
    </row>
    <row r="5466" spans="1:8">
      <c r="A5466" s="270"/>
      <c r="B5466" s="271"/>
      <c r="C5466" s="270"/>
      <c r="D5466" s="272"/>
      <c r="F5466" s="273"/>
      <c r="G5466" s="275"/>
      <c r="H5466" s="275"/>
    </row>
    <row r="5467" spans="1:8">
      <c r="A5467" s="270"/>
      <c r="B5467" s="271"/>
      <c r="C5467" s="270"/>
      <c r="D5467" s="272"/>
      <c r="F5467" s="273"/>
      <c r="G5467" s="275"/>
      <c r="H5467" s="275"/>
    </row>
    <row r="5468" spans="1:8">
      <c r="A5468" s="270"/>
      <c r="B5468" s="271"/>
      <c r="C5468" s="270"/>
      <c r="D5468" s="272"/>
      <c r="F5468" s="273"/>
      <c r="G5468" s="275"/>
      <c r="H5468" s="275"/>
    </row>
    <row r="5469" spans="1:8">
      <c r="A5469" s="270"/>
      <c r="B5469" s="271"/>
      <c r="C5469" s="270"/>
      <c r="D5469" s="272"/>
      <c r="F5469" s="273"/>
      <c r="G5469" s="275"/>
      <c r="H5469" s="275"/>
    </row>
    <row r="5470" spans="1:8">
      <c r="A5470" s="270"/>
      <c r="B5470" s="271"/>
      <c r="C5470" s="270"/>
      <c r="D5470" s="272"/>
      <c r="F5470" s="273"/>
      <c r="G5470" s="275"/>
      <c r="H5470" s="275"/>
    </row>
    <row r="5471" spans="1:8">
      <c r="A5471" s="270"/>
      <c r="B5471" s="271"/>
      <c r="C5471" s="270"/>
      <c r="D5471" s="272"/>
      <c r="F5471" s="273"/>
      <c r="G5471" s="275"/>
      <c r="H5471" s="275"/>
    </row>
    <row r="5472" spans="1:8">
      <c r="A5472" s="270"/>
      <c r="B5472" s="271"/>
      <c r="C5472" s="270"/>
      <c r="D5472" s="272"/>
      <c r="F5472" s="273"/>
      <c r="G5472" s="275"/>
      <c r="H5472" s="275"/>
    </row>
    <row r="5473" spans="1:8">
      <c r="A5473" s="270"/>
      <c r="B5473" s="271"/>
      <c r="C5473" s="270"/>
      <c r="D5473" s="272"/>
      <c r="F5473" s="273"/>
      <c r="G5473" s="275"/>
      <c r="H5473" s="275"/>
    </row>
    <row r="5474" spans="1:8">
      <c r="A5474" s="270"/>
      <c r="B5474" s="271"/>
      <c r="C5474" s="270"/>
      <c r="D5474" s="272"/>
      <c r="F5474" s="273"/>
      <c r="G5474" s="275"/>
      <c r="H5474" s="275"/>
    </row>
    <row r="5475" spans="1:8">
      <c r="A5475" s="270"/>
      <c r="B5475" s="271"/>
      <c r="C5475" s="270"/>
      <c r="D5475" s="272"/>
      <c r="F5475" s="273"/>
      <c r="G5475" s="275"/>
      <c r="H5475" s="275"/>
    </row>
    <row r="5476" spans="1:8">
      <c r="A5476" s="270"/>
      <c r="B5476" s="271"/>
      <c r="C5476" s="270"/>
      <c r="D5476" s="272"/>
      <c r="F5476" s="273"/>
      <c r="G5476" s="275"/>
      <c r="H5476" s="275"/>
    </row>
    <row r="5477" spans="1:8">
      <c r="A5477" s="270"/>
      <c r="B5477" s="271"/>
      <c r="C5477" s="270"/>
      <c r="D5477" s="272"/>
      <c r="F5477" s="273"/>
      <c r="G5477" s="275"/>
      <c r="H5477" s="275"/>
    </row>
    <row r="5478" spans="1:8">
      <c r="A5478" s="270"/>
      <c r="B5478" s="271"/>
      <c r="C5478" s="270"/>
      <c r="D5478" s="272"/>
      <c r="F5478" s="273"/>
      <c r="G5478" s="275"/>
      <c r="H5478" s="275"/>
    </row>
    <row r="5479" spans="1:8">
      <c r="A5479" s="270"/>
      <c r="B5479" s="271"/>
      <c r="C5479" s="270"/>
      <c r="D5479" s="272"/>
      <c r="F5479" s="273"/>
      <c r="G5479" s="275"/>
      <c r="H5479" s="275"/>
    </row>
    <row r="5480" spans="1:8">
      <c r="A5480" s="270"/>
      <c r="B5480" s="271"/>
      <c r="C5480" s="270"/>
      <c r="D5480" s="272"/>
      <c r="F5480" s="273"/>
      <c r="G5480" s="275"/>
      <c r="H5480" s="275"/>
    </row>
    <row r="5481" spans="1:8">
      <c r="A5481" s="270"/>
      <c r="B5481" s="271"/>
      <c r="C5481" s="270"/>
      <c r="D5481" s="272"/>
      <c r="F5481" s="273"/>
      <c r="G5481" s="275"/>
      <c r="H5481" s="275"/>
    </row>
    <row r="5482" spans="1:8">
      <c r="A5482" s="270"/>
      <c r="B5482" s="271"/>
      <c r="C5482" s="270"/>
      <c r="D5482" s="272"/>
      <c r="F5482" s="273"/>
      <c r="G5482" s="275"/>
      <c r="H5482" s="275"/>
    </row>
    <row r="5483" spans="1:8">
      <c r="A5483" s="270"/>
      <c r="B5483" s="271"/>
      <c r="C5483" s="270"/>
      <c r="D5483" s="272"/>
      <c r="F5483" s="273"/>
      <c r="G5483" s="275"/>
      <c r="H5483" s="275"/>
    </row>
    <row r="5484" spans="1:8">
      <c r="A5484" s="270"/>
      <c r="B5484" s="271"/>
      <c r="C5484" s="270"/>
      <c r="D5484" s="272"/>
      <c r="F5484" s="273"/>
      <c r="G5484" s="275"/>
      <c r="H5484" s="275"/>
    </row>
    <row r="5485" spans="1:8">
      <c r="A5485" s="270"/>
      <c r="B5485" s="271"/>
      <c r="C5485" s="270"/>
      <c r="D5485" s="272"/>
      <c r="F5485" s="273"/>
      <c r="G5485" s="275"/>
      <c r="H5485" s="275"/>
    </row>
    <row r="5486" spans="1:8">
      <c r="A5486" s="270"/>
      <c r="B5486" s="271"/>
      <c r="C5486" s="270"/>
      <c r="D5486" s="272"/>
      <c r="F5486" s="273"/>
      <c r="G5486" s="275"/>
      <c r="H5486" s="275"/>
    </row>
    <row r="5487" spans="1:8">
      <c r="A5487" s="270"/>
      <c r="B5487" s="271"/>
      <c r="C5487" s="270"/>
      <c r="D5487" s="272"/>
      <c r="F5487" s="273"/>
      <c r="G5487" s="275"/>
      <c r="H5487" s="275"/>
    </row>
    <row r="5488" spans="1:8">
      <c r="A5488" s="270"/>
      <c r="B5488" s="271"/>
      <c r="C5488" s="270"/>
      <c r="D5488" s="272"/>
      <c r="F5488" s="273"/>
      <c r="G5488" s="275"/>
      <c r="H5488" s="275"/>
    </row>
    <row r="5489" spans="1:8">
      <c r="A5489" s="270"/>
      <c r="B5489" s="271"/>
      <c r="C5489" s="270"/>
      <c r="D5489" s="272"/>
      <c r="F5489" s="273"/>
      <c r="G5489" s="275"/>
      <c r="H5489" s="275"/>
    </row>
    <row r="5490" spans="1:8">
      <c r="A5490" s="270"/>
      <c r="B5490" s="271"/>
      <c r="C5490" s="270"/>
      <c r="D5490" s="272"/>
      <c r="F5490" s="273"/>
      <c r="G5490" s="275"/>
      <c r="H5490" s="275"/>
    </row>
    <row r="5491" spans="1:8">
      <c r="A5491" s="270"/>
      <c r="B5491" s="271"/>
      <c r="C5491" s="270"/>
      <c r="D5491" s="272"/>
      <c r="F5491" s="273"/>
      <c r="G5491" s="275"/>
      <c r="H5491" s="275"/>
    </row>
    <row r="5492" spans="1:8">
      <c r="A5492" s="270"/>
      <c r="B5492" s="271"/>
      <c r="C5492" s="270"/>
      <c r="D5492" s="272"/>
      <c r="F5492" s="273"/>
      <c r="G5492" s="275"/>
      <c r="H5492" s="275"/>
    </row>
    <row r="5493" spans="1:8">
      <c r="A5493" s="270"/>
      <c r="B5493" s="271"/>
      <c r="C5493" s="270"/>
      <c r="D5493" s="272"/>
      <c r="F5493" s="273"/>
      <c r="G5493" s="275"/>
      <c r="H5493" s="275"/>
    </row>
    <row r="5494" spans="1:8">
      <c r="A5494" s="270"/>
      <c r="B5494" s="271"/>
      <c r="C5494" s="270"/>
      <c r="D5494" s="272"/>
      <c r="F5494" s="273"/>
      <c r="G5494" s="275"/>
      <c r="H5494" s="275"/>
    </row>
    <row r="5495" spans="1:8">
      <c r="A5495" s="270"/>
      <c r="B5495" s="271"/>
      <c r="C5495" s="270"/>
      <c r="D5495" s="272"/>
      <c r="F5495" s="273"/>
      <c r="G5495" s="275"/>
      <c r="H5495" s="275"/>
    </row>
    <row r="5496" spans="1:8">
      <c r="A5496" s="270"/>
      <c r="B5496" s="271"/>
      <c r="C5496" s="270"/>
      <c r="D5496" s="272"/>
      <c r="F5496" s="273"/>
      <c r="G5496" s="275"/>
      <c r="H5496" s="275"/>
    </row>
    <row r="5497" spans="1:8">
      <c r="A5497" s="270"/>
      <c r="B5497" s="271"/>
      <c r="C5497" s="270"/>
      <c r="D5497" s="272"/>
      <c r="F5497" s="273"/>
      <c r="G5497" s="275"/>
      <c r="H5497" s="275"/>
    </row>
    <row r="5498" spans="1:8">
      <c r="A5498" s="270"/>
      <c r="B5498" s="271"/>
      <c r="C5498" s="270"/>
      <c r="D5498" s="272"/>
      <c r="F5498" s="273"/>
      <c r="G5498" s="275"/>
      <c r="H5498" s="275"/>
    </row>
    <row r="5499" spans="1:8">
      <c r="A5499" s="270"/>
      <c r="B5499" s="271"/>
      <c r="C5499" s="270"/>
      <c r="D5499" s="272"/>
      <c r="F5499" s="273"/>
      <c r="G5499" s="275"/>
      <c r="H5499" s="275"/>
    </row>
    <row r="5500" spans="1:8">
      <c r="A5500" s="270"/>
      <c r="B5500" s="271"/>
      <c r="C5500" s="270"/>
      <c r="D5500" s="272"/>
      <c r="F5500" s="273"/>
      <c r="G5500" s="275"/>
      <c r="H5500" s="275"/>
    </row>
    <row r="5501" spans="1:8">
      <c r="A5501" s="270"/>
      <c r="B5501" s="271"/>
      <c r="C5501" s="270"/>
      <c r="D5501" s="272"/>
      <c r="F5501" s="273"/>
      <c r="G5501" s="275"/>
      <c r="H5501" s="275"/>
    </row>
    <row r="5502" spans="1:8">
      <c r="A5502" s="270"/>
      <c r="B5502" s="271"/>
      <c r="C5502" s="270"/>
      <c r="D5502" s="272"/>
      <c r="F5502" s="273"/>
      <c r="G5502" s="275"/>
      <c r="H5502" s="275"/>
    </row>
    <row r="5503" spans="1:8">
      <c r="A5503" s="270"/>
      <c r="B5503" s="271"/>
      <c r="C5503" s="270"/>
      <c r="D5503" s="272"/>
      <c r="F5503" s="273"/>
      <c r="G5503" s="275"/>
      <c r="H5503" s="275"/>
    </row>
    <row r="5504" spans="1:8">
      <c r="A5504" s="270"/>
      <c r="B5504" s="271"/>
      <c r="C5504" s="270"/>
      <c r="D5504" s="272"/>
      <c r="F5504" s="273"/>
      <c r="G5504" s="275"/>
      <c r="H5504" s="275"/>
    </row>
    <row r="5505" spans="1:8">
      <c r="A5505" s="270"/>
      <c r="B5505" s="271"/>
      <c r="C5505" s="270"/>
      <c r="D5505" s="272"/>
      <c r="F5505" s="273"/>
      <c r="G5505" s="275"/>
      <c r="H5505" s="275"/>
    </row>
    <row r="5506" spans="1:8">
      <c r="A5506" s="270"/>
      <c r="B5506" s="271"/>
      <c r="C5506" s="270"/>
      <c r="D5506" s="272"/>
      <c r="F5506" s="273"/>
      <c r="G5506" s="275"/>
      <c r="H5506" s="275"/>
    </row>
    <row r="5507" spans="1:8">
      <c r="A5507" s="270"/>
      <c r="B5507" s="271"/>
      <c r="C5507" s="270"/>
      <c r="D5507" s="272"/>
      <c r="F5507" s="273"/>
      <c r="G5507" s="275"/>
      <c r="H5507" s="275"/>
    </row>
    <row r="5508" spans="1:8">
      <c r="A5508" s="270"/>
      <c r="B5508" s="271"/>
      <c r="C5508" s="270"/>
      <c r="D5508" s="272"/>
      <c r="F5508" s="273"/>
      <c r="G5508" s="275"/>
      <c r="H5508" s="275"/>
    </row>
    <row r="5509" spans="1:8">
      <c r="A5509" s="270"/>
      <c r="B5509" s="271"/>
      <c r="C5509" s="270"/>
      <c r="D5509" s="272"/>
      <c r="F5509" s="273"/>
      <c r="G5509" s="275"/>
      <c r="H5509" s="275"/>
    </row>
    <row r="5510" spans="1:8">
      <c r="A5510" s="270"/>
      <c r="B5510" s="271"/>
      <c r="C5510" s="270"/>
      <c r="D5510" s="272"/>
      <c r="F5510" s="273"/>
      <c r="G5510" s="275"/>
      <c r="H5510" s="275"/>
    </row>
    <row r="5511" spans="1:8">
      <c r="A5511" s="270"/>
      <c r="B5511" s="271"/>
      <c r="C5511" s="270"/>
      <c r="D5511" s="272"/>
      <c r="F5511" s="273"/>
      <c r="G5511" s="275"/>
      <c r="H5511" s="275"/>
    </row>
    <row r="5512" spans="1:8">
      <c r="A5512" s="270"/>
      <c r="B5512" s="271"/>
      <c r="C5512" s="270"/>
      <c r="D5512" s="272"/>
      <c r="F5512" s="273"/>
      <c r="G5512" s="275"/>
      <c r="H5512" s="275"/>
    </row>
    <row r="5513" spans="1:8">
      <c r="A5513" s="270"/>
      <c r="B5513" s="271"/>
      <c r="C5513" s="270"/>
      <c r="D5513" s="272"/>
      <c r="F5513" s="273"/>
      <c r="G5513" s="275"/>
      <c r="H5513" s="275"/>
    </row>
    <row r="5514" spans="1:8">
      <c r="A5514" s="270"/>
      <c r="B5514" s="271"/>
      <c r="C5514" s="270"/>
      <c r="D5514" s="272"/>
      <c r="F5514" s="273"/>
      <c r="G5514" s="275"/>
      <c r="H5514" s="275"/>
    </row>
    <row r="5515" spans="1:8">
      <c r="A5515" s="270"/>
      <c r="B5515" s="271"/>
      <c r="C5515" s="270"/>
      <c r="D5515" s="272"/>
      <c r="F5515" s="273"/>
      <c r="G5515" s="275"/>
      <c r="H5515" s="275"/>
    </row>
    <row r="5516" spans="1:8">
      <c r="A5516" s="270"/>
      <c r="B5516" s="271"/>
      <c r="C5516" s="270"/>
      <c r="D5516" s="272"/>
      <c r="F5516" s="273"/>
      <c r="G5516" s="275"/>
      <c r="H5516" s="275"/>
    </row>
    <row r="5517" spans="1:8">
      <c r="A5517" s="270"/>
      <c r="B5517" s="271"/>
      <c r="C5517" s="270"/>
      <c r="D5517" s="272"/>
      <c r="F5517" s="273"/>
      <c r="G5517" s="275"/>
      <c r="H5517" s="275"/>
    </row>
    <row r="5518" spans="1:8">
      <c r="A5518" s="270"/>
      <c r="B5518" s="271"/>
      <c r="C5518" s="270"/>
      <c r="D5518" s="272"/>
      <c r="F5518" s="273"/>
      <c r="G5518" s="275"/>
      <c r="H5518" s="275"/>
    </row>
    <row r="5519" spans="1:8">
      <c r="A5519" s="270"/>
      <c r="B5519" s="271"/>
      <c r="C5519" s="270"/>
      <c r="D5519" s="272"/>
      <c r="F5519" s="273"/>
      <c r="G5519" s="275"/>
      <c r="H5519" s="275"/>
    </row>
    <row r="5520" spans="1:8">
      <c r="A5520" s="270"/>
      <c r="B5520" s="271"/>
      <c r="C5520" s="270"/>
      <c r="D5520" s="272"/>
      <c r="F5520" s="273"/>
      <c r="G5520" s="275"/>
      <c r="H5520" s="275"/>
    </row>
    <row r="5521" spans="1:8">
      <c r="A5521" s="270"/>
      <c r="B5521" s="271"/>
      <c r="C5521" s="270"/>
      <c r="D5521" s="272"/>
      <c r="F5521" s="273"/>
      <c r="G5521" s="275"/>
      <c r="H5521" s="275"/>
    </row>
    <row r="5522" spans="1:8">
      <c r="A5522" s="270"/>
      <c r="B5522" s="271"/>
      <c r="C5522" s="270"/>
      <c r="D5522" s="272"/>
      <c r="F5522" s="273"/>
      <c r="G5522" s="275"/>
      <c r="H5522" s="275"/>
    </row>
    <row r="5523" spans="1:8">
      <c r="A5523" s="270"/>
      <c r="B5523" s="271"/>
      <c r="C5523" s="270"/>
      <c r="D5523" s="272"/>
      <c r="F5523" s="273"/>
      <c r="G5523" s="275"/>
      <c r="H5523" s="275"/>
    </row>
    <row r="5524" spans="1:8">
      <c r="A5524" s="270"/>
      <c r="B5524" s="271"/>
      <c r="C5524" s="270"/>
      <c r="D5524" s="272"/>
      <c r="F5524" s="273"/>
      <c r="G5524" s="275"/>
      <c r="H5524" s="275"/>
    </row>
    <row r="5525" spans="1:8">
      <c r="A5525" s="270"/>
      <c r="B5525" s="271"/>
      <c r="C5525" s="270"/>
      <c r="D5525" s="272"/>
      <c r="F5525" s="273"/>
      <c r="G5525" s="275"/>
      <c r="H5525" s="275"/>
    </row>
    <row r="5526" spans="1:8">
      <c r="A5526" s="270"/>
      <c r="B5526" s="271"/>
      <c r="C5526" s="270"/>
      <c r="D5526" s="272"/>
      <c r="F5526" s="273"/>
      <c r="G5526" s="275"/>
      <c r="H5526" s="275"/>
    </row>
    <row r="5527" spans="1:8">
      <c r="A5527" s="270"/>
      <c r="B5527" s="271"/>
      <c r="C5527" s="270"/>
      <c r="D5527" s="272"/>
      <c r="F5527" s="273"/>
      <c r="G5527" s="275"/>
      <c r="H5527" s="275"/>
    </row>
    <row r="5528" spans="1:8">
      <c r="A5528" s="270"/>
      <c r="B5528" s="271"/>
      <c r="C5528" s="270"/>
      <c r="D5528" s="272"/>
      <c r="F5528" s="273"/>
      <c r="G5528" s="275"/>
      <c r="H5528" s="275"/>
    </row>
    <row r="5529" spans="1:8">
      <c r="A5529" s="270"/>
      <c r="B5529" s="271"/>
      <c r="C5529" s="270"/>
      <c r="D5529" s="272"/>
      <c r="F5529" s="273"/>
      <c r="G5529" s="275"/>
      <c r="H5529" s="275"/>
    </row>
    <row r="5530" spans="1:8">
      <c r="A5530" s="270"/>
      <c r="B5530" s="271"/>
      <c r="C5530" s="270"/>
      <c r="D5530" s="272"/>
      <c r="F5530" s="273"/>
      <c r="G5530" s="275"/>
      <c r="H5530" s="275"/>
    </row>
    <row r="5531" spans="1:8">
      <c r="A5531" s="270"/>
      <c r="B5531" s="271"/>
      <c r="C5531" s="270"/>
      <c r="D5531" s="272"/>
      <c r="F5531" s="273"/>
      <c r="G5531" s="275"/>
      <c r="H5531" s="275"/>
    </row>
    <row r="5532" spans="1:8">
      <c r="A5532" s="270"/>
      <c r="B5532" s="271"/>
      <c r="C5532" s="270"/>
      <c r="D5532" s="272"/>
      <c r="F5532" s="273"/>
      <c r="G5532" s="275"/>
      <c r="H5532" s="275"/>
    </row>
    <row r="5533" spans="1:8">
      <c r="A5533" s="270"/>
      <c r="B5533" s="271"/>
      <c r="C5533" s="270"/>
      <c r="D5533" s="272"/>
      <c r="F5533" s="273"/>
      <c r="G5533" s="275"/>
      <c r="H5533" s="275"/>
    </row>
    <row r="5534" spans="1:8">
      <c r="A5534" s="270"/>
      <c r="B5534" s="271"/>
      <c r="C5534" s="270"/>
      <c r="D5534" s="272"/>
      <c r="F5534" s="273"/>
      <c r="G5534" s="275"/>
      <c r="H5534" s="275"/>
    </row>
    <row r="5535" spans="1:8">
      <c r="A5535" s="270"/>
      <c r="B5535" s="271"/>
      <c r="C5535" s="270"/>
      <c r="D5535" s="272"/>
      <c r="F5535" s="273"/>
      <c r="G5535" s="275"/>
      <c r="H5535" s="275"/>
    </row>
    <row r="5536" spans="1:8">
      <c r="A5536" s="270"/>
      <c r="B5536" s="271"/>
      <c r="C5536" s="270"/>
      <c r="D5536" s="272"/>
      <c r="F5536" s="273"/>
      <c r="G5536" s="275"/>
      <c r="H5536" s="275"/>
    </row>
    <row r="5537" spans="1:8">
      <c r="A5537" s="270"/>
      <c r="B5537" s="271"/>
      <c r="C5537" s="270"/>
      <c r="D5537" s="272"/>
      <c r="F5537" s="273"/>
      <c r="G5537" s="275"/>
      <c r="H5537" s="275"/>
    </row>
    <row r="5538" spans="1:8">
      <c r="A5538" s="270"/>
      <c r="B5538" s="271"/>
      <c r="C5538" s="270"/>
      <c r="D5538" s="272"/>
      <c r="F5538" s="273"/>
      <c r="G5538" s="275"/>
      <c r="H5538" s="275"/>
    </row>
    <row r="5539" spans="1:8">
      <c r="A5539" s="270"/>
      <c r="B5539" s="271"/>
      <c r="C5539" s="270"/>
      <c r="D5539" s="272"/>
      <c r="F5539" s="273"/>
      <c r="G5539" s="275"/>
      <c r="H5539" s="275"/>
    </row>
    <row r="5540" spans="1:8">
      <c r="A5540" s="270"/>
      <c r="B5540" s="271"/>
      <c r="C5540" s="270"/>
      <c r="D5540" s="272"/>
      <c r="F5540" s="273"/>
      <c r="G5540" s="275"/>
      <c r="H5540" s="275"/>
    </row>
    <row r="5541" spans="1:8">
      <c r="A5541" s="270"/>
      <c r="B5541" s="271"/>
      <c r="C5541" s="270"/>
      <c r="D5541" s="272"/>
      <c r="F5541" s="273"/>
      <c r="G5541" s="275"/>
      <c r="H5541" s="275"/>
    </row>
    <row r="5542" spans="1:8">
      <c r="A5542" s="270"/>
      <c r="B5542" s="271"/>
      <c r="C5542" s="270"/>
      <c r="D5542" s="272"/>
      <c r="F5542" s="273"/>
      <c r="G5542" s="275"/>
      <c r="H5542" s="275"/>
    </row>
    <row r="5543" spans="1:8">
      <c r="A5543" s="270"/>
      <c r="B5543" s="271"/>
      <c r="C5543" s="270"/>
      <c r="D5543" s="272"/>
      <c r="F5543" s="273"/>
      <c r="G5543" s="275"/>
      <c r="H5543" s="275"/>
    </row>
    <row r="5544" spans="1:8">
      <c r="A5544" s="270"/>
      <c r="B5544" s="271"/>
      <c r="C5544" s="270"/>
      <c r="D5544" s="272"/>
      <c r="F5544" s="273"/>
      <c r="G5544" s="275"/>
      <c r="H5544" s="275"/>
    </row>
    <row r="5545" spans="1:8">
      <c r="A5545" s="270"/>
      <c r="B5545" s="271"/>
      <c r="C5545" s="270"/>
      <c r="D5545" s="272"/>
      <c r="F5545" s="273"/>
      <c r="G5545" s="275"/>
      <c r="H5545" s="275"/>
    </row>
    <row r="5546" spans="1:8">
      <c r="A5546" s="270"/>
      <c r="B5546" s="271"/>
      <c r="C5546" s="270"/>
      <c r="D5546" s="272"/>
      <c r="F5546" s="273"/>
      <c r="G5546" s="275"/>
      <c r="H5546" s="275"/>
    </row>
    <row r="5547" spans="1:8">
      <c r="A5547" s="270"/>
      <c r="B5547" s="271"/>
      <c r="C5547" s="270"/>
      <c r="D5547" s="272"/>
      <c r="F5547" s="273"/>
      <c r="G5547" s="275"/>
      <c r="H5547" s="275"/>
    </row>
    <row r="5548" spans="1:8">
      <c r="A5548" s="270"/>
      <c r="B5548" s="271"/>
      <c r="C5548" s="270"/>
      <c r="D5548" s="272"/>
      <c r="F5548" s="273"/>
      <c r="G5548" s="275"/>
      <c r="H5548" s="275"/>
    </row>
    <row r="5549" spans="1:8">
      <c r="A5549" s="270"/>
      <c r="B5549" s="271"/>
      <c r="C5549" s="270"/>
      <c r="D5549" s="272"/>
      <c r="F5549" s="273"/>
      <c r="G5549" s="275"/>
      <c r="H5549" s="275"/>
    </row>
    <row r="5550" spans="1:8">
      <c r="A5550" s="270"/>
      <c r="B5550" s="271"/>
      <c r="C5550" s="270"/>
      <c r="D5550" s="272"/>
      <c r="F5550" s="273"/>
      <c r="G5550" s="275"/>
      <c r="H5550" s="275"/>
    </row>
    <row r="5551" spans="1:8">
      <c r="A5551" s="270"/>
      <c r="B5551" s="271"/>
      <c r="C5551" s="270"/>
      <c r="D5551" s="272"/>
      <c r="F5551" s="273"/>
      <c r="G5551" s="275"/>
      <c r="H5551" s="275"/>
    </row>
    <row r="5552" spans="1:8">
      <c r="A5552" s="270"/>
      <c r="B5552" s="271"/>
      <c r="C5552" s="270"/>
      <c r="D5552" s="272"/>
      <c r="F5552" s="273"/>
      <c r="G5552" s="275"/>
      <c r="H5552" s="275"/>
    </row>
    <row r="5553" spans="1:8">
      <c r="A5553" s="270"/>
      <c r="B5553" s="271"/>
      <c r="C5553" s="270"/>
      <c r="D5553" s="272"/>
      <c r="F5553" s="273"/>
      <c r="G5553" s="275"/>
      <c r="H5553" s="275"/>
    </row>
    <row r="5554" spans="1:8">
      <c r="A5554" s="270"/>
      <c r="B5554" s="271"/>
      <c r="C5554" s="270"/>
      <c r="D5554" s="272"/>
      <c r="F5554" s="273"/>
      <c r="G5554" s="275"/>
      <c r="H5554" s="275"/>
    </row>
    <row r="5555" spans="1:8">
      <c r="A5555" s="270"/>
      <c r="B5555" s="271"/>
      <c r="C5555" s="270"/>
      <c r="D5555" s="272"/>
      <c r="F5555" s="273"/>
      <c r="G5555" s="275"/>
      <c r="H5555" s="275"/>
    </row>
    <row r="5556" spans="1:8">
      <c r="A5556" s="270"/>
      <c r="B5556" s="271"/>
      <c r="C5556" s="270"/>
      <c r="D5556" s="272"/>
      <c r="F5556" s="273"/>
      <c r="G5556" s="275"/>
      <c r="H5556" s="275"/>
    </row>
    <row r="5557" spans="1:8">
      <c r="A5557" s="270"/>
      <c r="B5557" s="271"/>
      <c r="C5557" s="270"/>
      <c r="D5557" s="272"/>
      <c r="F5557" s="273"/>
      <c r="G5557" s="275"/>
      <c r="H5557" s="275"/>
    </row>
    <row r="5558" spans="1:8">
      <c r="A5558" s="270"/>
      <c r="B5558" s="271"/>
      <c r="C5558" s="270"/>
      <c r="D5558" s="272"/>
      <c r="F5558" s="273"/>
      <c r="G5558" s="275"/>
      <c r="H5558" s="275"/>
    </row>
    <row r="5559" spans="1:8">
      <c r="A5559" s="270"/>
      <c r="B5559" s="271"/>
      <c r="C5559" s="270"/>
      <c r="D5559" s="272"/>
      <c r="F5559" s="273"/>
      <c r="G5559" s="275"/>
      <c r="H5559" s="275"/>
    </row>
    <row r="5560" spans="1:8">
      <c r="A5560" s="270"/>
      <c r="B5560" s="271"/>
      <c r="C5560" s="270"/>
      <c r="D5560" s="272"/>
      <c r="F5560" s="273"/>
      <c r="G5560" s="275"/>
      <c r="H5560" s="275"/>
    </row>
    <row r="5561" spans="1:8">
      <c r="A5561" s="270"/>
      <c r="B5561" s="271"/>
      <c r="C5561" s="270"/>
      <c r="D5561" s="272"/>
      <c r="F5561" s="273"/>
      <c r="G5561" s="275"/>
      <c r="H5561" s="275"/>
    </row>
    <row r="5562" spans="1:8">
      <c r="A5562" s="270"/>
      <c r="B5562" s="271"/>
      <c r="C5562" s="270"/>
      <c r="D5562" s="272"/>
      <c r="F5562" s="273"/>
      <c r="G5562" s="275"/>
      <c r="H5562" s="275"/>
    </row>
    <row r="5563" spans="1:8">
      <c r="A5563" s="270"/>
      <c r="B5563" s="271"/>
      <c r="C5563" s="270"/>
      <c r="D5563" s="272"/>
      <c r="F5563" s="273"/>
      <c r="G5563" s="275"/>
      <c r="H5563" s="275"/>
    </row>
    <row r="5564" spans="1:8">
      <c r="A5564" s="270"/>
      <c r="B5564" s="271"/>
      <c r="C5564" s="270"/>
      <c r="D5564" s="272"/>
      <c r="F5564" s="273"/>
      <c r="G5564" s="275"/>
      <c r="H5564" s="275"/>
    </row>
    <row r="5565" spans="1:8">
      <c r="A5565" s="270"/>
      <c r="B5565" s="271"/>
      <c r="C5565" s="270"/>
      <c r="D5565" s="272"/>
      <c r="F5565" s="273"/>
      <c r="G5565" s="275"/>
      <c r="H5565" s="275"/>
    </row>
    <row r="5566" spans="1:8">
      <c r="A5566" s="270"/>
      <c r="B5566" s="271"/>
      <c r="C5566" s="270"/>
      <c r="D5566" s="272"/>
      <c r="F5566" s="273"/>
      <c r="G5566" s="275"/>
      <c r="H5566" s="275"/>
    </row>
    <row r="5567" spans="1:8">
      <c r="A5567" s="270"/>
      <c r="B5567" s="271"/>
      <c r="C5567" s="270"/>
      <c r="D5567" s="272"/>
      <c r="F5567" s="273"/>
      <c r="G5567" s="275"/>
      <c r="H5567" s="275"/>
    </row>
    <row r="5568" spans="1:8">
      <c r="A5568" s="270"/>
      <c r="B5568" s="271"/>
      <c r="C5568" s="270"/>
      <c r="D5568" s="272"/>
      <c r="F5568" s="273"/>
      <c r="G5568" s="275"/>
      <c r="H5568" s="275"/>
    </row>
    <row r="5569" spans="1:8">
      <c r="A5569" s="270"/>
      <c r="B5569" s="271"/>
      <c r="C5569" s="270"/>
      <c r="D5569" s="272"/>
      <c r="F5569" s="273"/>
      <c r="G5569" s="275"/>
      <c r="H5569" s="275"/>
    </row>
    <row r="5570" spans="1:8">
      <c r="A5570" s="270"/>
      <c r="B5570" s="271"/>
      <c r="C5570" s="270"/>
      <c r="D5570" s="272"/>
      <c r="F5570" s="273"/>
      <c r="G5570" s="275"/>
      <c r="H5570" s="275"/>
    </row>
    <row r="5571" spans="1:8">
      <c r="A5571" s="270"/>
      <c r="B5571" s="271"/>
      <c r="C5571" s="270"/>
      <c r="D5571" s="272"/>
      <c r="F5571" s="273"/>
      <c r="G5571" s="275"/>
      <c r="H5571" s="275"/>
    </row>
    <row r="5572" spans="1:8">
      <c r="A5572" s="270"/>
      <c r="B5572" s="271"/>
      <c r="C5572" s="270"/>
      <c r="D5572" s="272"/>
      <c r="F5572" s="273"/>
      <c r="G5572" s="275"/>
      <c r="H5572" s="275"/>
    </row>
    <row r="5573" spans="1:8">
      <c r="A5573" s="270"/>
      <c r="B5573" s="271"/>
      <c r="C5573" s="270"/>
      <c r="D5573" s="272"/>
      <c r="F5573" s="273"/>
      <c r="G5573" s="275"/>
      <c r="H5573" s="275"/>
    </row>
    <row r="5574" spans="1:8">
      <c r="A5574" s="270"/>
      <c r="B5574" s="271"/>
      <c r="C5574" s="270"/>
      <c r="D5574" s="272"/>
      <c r="F5574" s="273"/>
      <c r="G5574" s="275"/>
      <c r="H5574" s="275"/>
    </row>
    <row r="5575" spans="1:8">
      <c r="A5575" s="270"/>
      <c r="B5575" s="271"/>
      <c r="C5575" s="270"/>
      <c r="D5575" s="272"/>
      <c r="F5575" s="273"/>
      <c r="G5575" s="275"/>
      <c r="H5575" s="275"/>
    </row>
    <row r="5576" spans="1:8">
      <c r="A5576" s="270"/>
      <c r="B5576" s="271"/>
      <c r="C5576" s="270"/>
      <c r="D5576" s="272"/>
      <c r="F5576" s="273"/>
      <c r="G5576" s="275"/>
      <c r="H5576" s="275"/>
    </row>
    <row r="5577" spans="1:8">
      <c r="A5577" s="270"/>
      <c r="B5577" s="271"/>
      <c r="C5577" s="270"/>
      <c r="D5577" s="272"/>
      <c r="F5577" s="273"/>
      <c r="G5577" s="275"/>
      <c r="H5577" s="275"/>
    </row>
    <row r="5578" spans="1:8">
      <c r="A5578" s="270"/>
      <c r="B5578" s="271"/>
      <c r="C5578" s="270"/>
      <c r="D5578" s="272"/>
      <c r="F5578" s="273"/>
      <c r="G5578" s="275"/>
      <c r="H5578" s="275"/>
    </row>
    <row r="5579" spans="1:8">
      <c r="A5579" s="270"/>
      <c r="B5579" s="271"/>
      <c r="C5579" s="270"/>
      <c r="D5579" s="272"/>
      <c r="F5579" s="273"/>
      <c r="G5579" s="275"/>
      <c r="H5579" s="275"/>
    </row>
    <row r="5580" spans="1:8">
      <c r="A5580" s="270"/>
      <c r="B5580" s="271"/>
      <c r="C5580" s="270"/>
      <c r="D5580" s="272"/>
      <c r="F5580" s="273"/>
      <c r="G5580" s="275"/>
      <c r="H5580" s="275"/>
    </row>
    <row r="5581" spans="1:8">
      <c r="A5581" s="270"/>
      <c r="B5581" s="271"/>
      <c r="C5581" s="270"/>
      <c r="D5581" s="272"/>
      <c r="F5581" s="273"/>
      <c r="G5581" s="275"/>
      <c r="H5581" s="275"/>
    </row>
    <row r="5582" spans="1:8">
      <c r="A5582" s="270"/>
      <c r="B5582" s="271"/>
      <c r="C5582" s="270"/>
      <c r="D5582" s="272"/>
      <c r="F5582" s="273"/>
      <c r="G5582" s="275"/>
      <c r="H5582" s="275"/>
    </row>
    <row r="5583" spans="1:8">
      <c r="A5583" s="270"/>
      <c r="B5583" s="271"/>
      <c r="C5583" s="270"/>
      <c r="D5583" s="272"/>
      <c r="F5583" s="273"/>
      <c r="G5583" s="275"/>
      <c r="H5583" s="275"/>
    </row>
    <row r="5584" spans="1:8">
      <c r="A5584" s="270"/>
      <c r="B5584" s="271"/>
      <c r="C5584" s="270"/>
      <c r="D5584" s="272"/>
      <c r="F5584" s="273"/>
      <c r="G5584" s="275"/>
      <c r="H5584" s="275"/>
    </row>
    <row r="5585" spans="1:8">
      <c r="A5585" s="270"/>
      <c r="B5585" s="271"/>
      <c r="C5585" s="270"/>
      <c r="D5585" s="272"/>
      <c r="F5585" s="273"/>
      <c r="G5585" s="275"/>
      <c r="H5585" s="275"/>
    </row>
    <row r="5586" spans="1:8">
      <c r="A5586" s="270"/>
      <c r="B5586" s="271"/>
      <c r="C5586" s="270"/>
      <c r="D5586" s="272"/>
      <c r="F5586" s="273"/>
      <c r="G5586" s="275"/>
      <c r="H5586" s="275"/>
    </row>
    <row r="5587" spans="1:8">
      <c r="A5587" s="270"/>
      <c r="B5587" s="271"/>
      <c r="C5587" s="270"/>
      <c r="D5587" s="272"/>
      <c r="F5587" s="273"/>
      <c r="G5587" s="275"/>
      <c r="H5587" s="275"/>
    </row>
    <row r="5588" spans="1:8">
      <c r="A5588" s="270"/>
      <c r="B5588" s="271"/>
      <c r="C5588" s="270"/>
      <c r="D5588" s="272"/>
      <c r="F5588" s="273"/>
      <c r="G5588" s="275"/>
      <c r="H5588" s="275"/>
    </row>
    <row r="5589" spans="1:8">
      <c r="A5589" s="270"/>
      <c r="B5589" s="271"/>
      <c r="C5589" s="270"/>
      <c r="D5589" s="272"/>
      <c r="F5589" s="273"/>
      <c r="G5589" s="275"/>
      <c r="H5589" s="275"/>
    </row>
    <row r="5590" spans="1:8">
      <c r="A5590" s="270"/>
      <c r="B5590" s="271"/>
      <c r="C5590" s="270"/>
      <c r="D5590" s="272"/>
      <c r="F5590" s="273"/>
      <c r="G5590" s="275"/>
      <c r="H5590" s="275"/>
    </row>
    <row r="5591" spans="1:8">
      <c r="A5591" s="270"/>
      <c r="B5591" s="271"/>
      <c r="C5591" s="270"/>
      <c r="D5591" s="272"/>
      <c r="F5591" s="273"/>
      <c r="G5591" s="275"/>
      <c r="H5591" s="275"/>
    </row>
    <row r="5592" spans="1:8">
      <c r="A5592" s="270"/>
      <c r="B5592" s="271"/>
      <c r="C5592" s="270"/>
      <c r="D5592" s="272"/>
      <c r="F5592" s="273"/>
      <c r="G5592" s="275"/>
      <c r="H5592" s="275"/>
    </row>
    <row r="5593" spans="1:8">
      <c r="A5593" s="270"/>
      <c r="B5593" s="271"/>
      <c r="C5593" s="270"/>
      <c r="D5593" s="272"/>
      <c r="F5593" s="273"/>
      <c r="G5593" s="275"/>
      <c r="H5593" s="275"/>
    </row>
    <row r="5594" spans="1:8">
      <c r="A5594" s="270"/>
      <c r="B5594" s="271"/>
      <c r="C5594" s="270"/>
      <c r="D5594" s="272"/>
      <c r="F5594" s="273"/>
      <c r="G5594" s="275"/>
      <c r="H5594" s="275"/>
    </row>
    <row r="5595" spans="1:8">
      <c r="A5595" s="270"/>
      <c r="B5595" s="271"/>
      <c r="C5595" s="270"/>
      <c r="D5595" s="272"/>
      <c r="F5595" s="273"/>
      <c r="G5595" s="275"/>
      <c r="H5595" s="275"/>
    </row>
    <row r="5596" spans="1:8">
      <c r="A5596" s="270"/>
      <c r="B5596" s="271"/>
      <c r="C5596" s="270"/>
      <c r="D5596" s="272"/>
      <c r="F5596" s="273"/>
      <c r="G5596" s="275"/>
      <c r="H5596" s="275"/>
    </row>
    <row r="5597" spans="1:8">
      <c r="A5597" s="270"/>
      <c r="B5597" s="271"/>
      <c r="C5597" s="270"/>
      <c r="D5597" s="272"/>
      <c r="F5597" s="273"/>
      <c r="G5597" s="275"/>
      <c r="H5597" s="275"/>
    </row>
    <row r="5598" spans="1:8">
      <c r="A5598" s="270"/>
      <c r="B5598" s="271"/>
      <c r="C5598" s="270"/>
      <c r="D5598" s="272"/>
      <c r="F5598" s="273"/>
      <c r="G5598" s="275"/>
      <c r="H5598" s="275"/>
    </row>
    <row r="5599" spans="1:8">
      <c r="A5599" s="270"/>
      <c r="B5599" s="271"/>
      <c r="C5599" s="270"/>
      <c r="D5599" s="272"/>
      <c r="F5599" s="273"/>
      <c r="G5599" s="275"/>
      <c r="H5599" s="275"/>
    </row>
    <row r="5600" spans="1:8">
      <c r="A5600" s="270"/>
      <c r="B5600" s="271"/>
      <c r="C5600" s="270"/>
      <c r="D5600" s="272"/>
      <c r="F5600" s="273"/>
      <c r="G5600" s="275"/>
      <c r="H5600" s="275"/>
    </row>
    <row r="5601" spans="1:8">
      <c r="A5601" s="270"/>
      <c r="B5601" s="271"/>
      <c r="C5601" s="270"/>
      <c r="D5601" s="272"/>
      <c r="F5601" s="273"/>
      <c r="G5601" s="275"/>
      <c r="H5601" s="275"/>
    </row>
    <row r="5602" spans="1:8">
      <c r="A5602" s="270"/>
      <c r="B5602" s="271"/>
      <c r="C5602" s="270"/>
      <c r="D5602" s="272"/>
      <c r="F5602" s="273"/>
      <c r="G5602" s="275"/>
      <c r="H5602" s="275"/>
    </row>
    <row r="5603" spans="1:8">
      <c r="A5603" s="270"/>
      <c r="B5603" s="271"/>
      <c r="C5603" s="270"/>
      <c r="D5603" s="272"/>
      <c r="F5603" s="273"/>
      <c r="G5603" s="275"/>
      <c r="H5603" s="275"/>
    </row>
    <row r="5604" spans="1:8">
      <c r="A5604" s="270"/>
      <c r="B5604" s="271"/>
      <c r="C5604" s="270"/>
      <c r="D5604" s="272"/>
      <c r="F5604" s="273"/>
      <c r="G5604" s="275"/>
      <c r="H5604" s="275"/>
    </row>
    <row r="5605" spans="1:8">
      <c r="A5605" s="270"/>
      <c r="B5605" s="271"/>
      <c r="C5605" s="270"/>
      <c r="D5605" s="272"/>
      <c r="F5605" s="273"/>
      <c r="G5605" s="275"/>
      <c r="H5605" s="275"/>
    </row>
    <row r="5606" spans="1:8">
      <c r="A5606" s="270"/>
      <c r="B5606" s="271"/>
      <c r="C5606" s="270"/>
      <c r="D5606" s="272"/>
      <c r="F5606" s="273"/>
      <c r="G5606" s="275"/>
      <c r="H5606" s="275"/>
    </row>
    <row r="5607" spans="1:8">
      <c r="A5607" s="270"/>
      <c r="B5607" s="271"/>
      <c r="C5607" s="270"/>
      <c r="D5607" s="272"/>
      <c r="F5607" s="273"/>
      <c r="G5607" s="275"/>
      <c r="H5607" s="275"/>
    </row>
    <row r="5608" spans="1:8">
      <c r="A5608" s="270"/>
      <c r="B5608" s="271"/>
      <c r="C5608" s="270"/>
      <c r="D5608" s="272"/>
      <c r="F5608" s="273"/>
      <c r="G5608" s="275"/>
      <c r="H5608" s="275"/>
    </row>
    <row r="5609" spans="1:8">
      <c r="A5609" s="270"/>
      <c r="B5609" s="271"/>
      <c r="C5609" s="270"/>
      <c r="D5609" s="272"/>
      <c r="F5609" s="273"/>
      <c r="G5609" s="275"/>
      <c r="H5609" s="275"/>
    </row>
    <row r="5610" spans="1:8">
      <c r="A5610" s="270"/>
      <c r="B5610" s="271"/>
      <c r="C5610" s="270"/>
      <c r="D5610" s="272"/>
      <c r="F5610" s="273"/>
      <c r="G5610" s="275"/>
      <c r="H5610" s="275"/>
    </row>
    <row r="5611" spans="1:8">
      <c r="A5611" s="270"/>
      <c r="B5611" s="271"/>
      <c r="C5611" s="270"/>
      <c r="D5611" s="272"/>
      <c r="F5611" s="273"/>
      <c r="G5611" s="275"/>
      <c r="H5611" s="275"/>
    </row>
    <row r="5612" spans="1:8">
      <c r="A5612" s="270"/>
      <c r="B5612" s="271"/>
      <c r="C5612" s="270"/>
      <c r="D5612" s="272"/>
      <c r="F5612" s="273"/>
      <c r="G5612" s="275"/>
      <c r="H5612" s="275"/>
    </row>
    <row r="5613" spans="1:8">
      <c r="A5613" s="270"/>
      <c r="B5613" s="271"/>
      <c r="C5613" s="270"/>
      <c r="D5613" s="272"/>
      <c r="F5613" s="273"/>
      <c r="G5613" s="275"/>
      <c r="H5613" s="275"/>
    </row>
    <row r="5614" spans="1:8">
      <c r="A5614" s="270"/>
      <c r="B5614" s="271"/>
      <c r="C5614" s="270"/>
      <c r="D5614" s="272"/>
      <c r="F5614" s="273"/>
      <c r="G5614" s="275"/>
      <c r="H5614" s="275"/>
    </row>
    <row r="5615" spans="1:8">
      <c r="A5615" s="270"/>
      <c r="B5615" s="271"/>
      <c r="C5615" s="270"/>
      <c r="D5615" s="272"/>
      <c r="F5615" s="273"/>
      <c r="G5615" s="275"/>
      <c r="H5615" s="275"/>
    </row>
    <row r="5616" spans="1:8">
      <c r="A5616" s="270"/>
      <c r="B5616" s="271"/>
      <c r="C5616" s="270"/>
      <c r="D5616" s="272"/>
      <c r="F5616" s="273"/>
      <c r="G5616" s="275"/>
      <c r="H5616" s="275"/>
    </row>
    <row r="5617" spans="1:8">
      <c r="A5617" s="270"/>
      <c r="B5617" s="271"/>
      <c r="C5617" s="270"/>
      <c r="D5617" s="272"/>
      <c r="F5617" s="273"/>
      <c r="G5617" s="275"/>
      <c r="H5617" s="275"/>
    </row>
    <row r="5618" spans="1:8">
      <c r="A5618" s="270"/>
      <c r="B5618" s="271"/>
      <c r="C5618" s="270"/>
      <c r="D5618" s="272"/>
      <c r="F5618" s="273"/>
      <c r="G5618" s="275"/>
      <c r="H5618" s="275"/>
    </row>
    <row r="5619" spans="1:8">
      <c r="A5619" s="270"/>
      <c r="B5619" s="271"/>
      <c r="C5619" s="270"/>
      <c r="D5619" s="272"/>
      <c r="F5619" s="273"/>
      <c r="G5619" s="275"/>
      <c r="H5619" s="275"/>
    </row>
    <row r="5620" spans="1:8">
      <c r="A5620" s="270"/>
      <c r="B5620" s="271"/>
      <c r="C5620" s="270"/>
      <c r="D5620" s="272"/>
      <c r="F5620" s="273"/>
      <c r="G5620" s="275"/>
      <c r="H5620" s="275"/>
    </row>
    <row r="5621" spans="1:8">
      <c r="A5621" s="270"/>
      <c r="B5621" s="271"/>
      <c r="C5621" s="270"/>
      <c r="D5621" s="272"/>
      <c r="F5621" s="273"/>
      <c r="G5621" s="275"/>
      <c r="H5621" s="275"/>
    </row>
    <row r="5622" spans="1:8">
      <c r="A5622" s="270"/>
      <c r="B5622" s="271"/>
      <c r="C5622" s="270"/>
      <c r="D5622" s="272"/>
      <c r="F5622" s="273"/>
      <c r="G5622" s="275"/>
      <c r="H5622" s="275"/>
    </row>
    <row r="5623" spans="1:8">
      <c r="A5623" s="270"/>
      <c r="B5623" s="271"/>
      <c r="C5623" s="270"/>
      <c r="D5623" s="272"/>
      <c r="F5623" s="273"/>
      <c r="G5623" s="275"/>
      <c r="H5623" s="275"/>
    </row>
    <row r="5624" spans="1:8">
      <c r="A5624" s="270"/>
      <c r="B5624" s="271"/>
      <c r="C5624" s="270"/>
      <c r="D5624" s="272"/>
      <c r="F5624" s="273"/>
      <c r="G5624" s="275"/>
      <c r="H5624" s="275"/>
    </row>
    <row r="5625" spans="1:8">
      <c r="A5625" s="270"/>
      <c r="B5625" s="271"/>
      <c r="C5625" s="270"/>
      <c r="D5625" s="272"/>
      <c r="F5625" s="273"/>
      <c r="G5625" s="275"/>
      <c r="H5625" s="275"/>
    </row>
    <row r="5626" spans="1:8">
      <c r="A5626" s="270"/>
      <c r="B5626" s="271"/>
      <c r="C5626" s="270"/>
      <c r="D5626" s="272"/>
      <c r="F5626" s="273"/>
      <c r="G5626" s="275"/>
      <c r="H5626" s="275"/>
    </row>
    <row r="5627" spans="1:8">
      <c r="A5627" s="270"/>
      <c r="B5627" s="271"/>
      <c r="C5627" s="270"/>
      <c r="D5627" s="272"/>
      <c r="F5627" s="273"/>
      <c r="G5627" s="275"/>
      <c r="H5627" s="275"/>
    </row>
    <row r="5628" spans="1:8">
      <c r="A5628" s="270"/>
      <c r="B5628" s="271"/>
      <c r="C5628" s="270"/>
      <c r="D5628" s="272"/>
      <c r="F5628" s="273"/>
      <c r="G5628" s="275"/>
      <c r="H5628" s="275"/>
    </row>
    <row r="5629" spans="1:8">
      <c r="A5629" s="270"/>
      <c r="B5629" s="271"/>
      <c r="C5629" s="270"/>
      <c r="D5629" s="272"/>
      <c r="F5629" s="273"/>
      <c r="G5629" s="275"/>
      <c r="H5629" s="275"/>
    </row>
    <row r="5630" spans="1:8">
      <c r="A5630" s="270"/>
      <c r="B5630" s="271"/>
      <c r="C5630" s="270"/>
      <c r="D5630" s="272"/>
      <c r="F5630" s="273"/>
      <c r="G5630" s="275"/>
      <c r="H5630" s="275"/>
    </row>
    <row r="5631" spans="1:8">
      <c r="A5631" s="270"/>
      <c r="B5631" s="271"/>
      <c r="C5631" s="270"/>
      <c r="D5631" s="272"/>
      <c r="F5631" s="273"/>
      <c r="G5631" s="275"/>
      <c r="H5631" s="275"/>
    </row>
    <row r="5632" spans="1:8">
      <c r="A5632" s="270"/>
      <c r="B5632" s="271"/>
      <c r="C5632" s="270"/>
      <c r="D5632" s="272"/>
      <c r="F5632" s="273"/>
      <c r="G5632" s="275"/>
      <c r="H5632" s="275"/>
    </row>
    <row r="5633" spans="1:8">
      <c r="A5633" s="270"/>
      <c r="B5633" s="271"/>
      <c r="C5633" s="270"/>
      <c r="D5633" s="272"/>
      <c r="F5633" s="273"/>
      <c r="G5633" s="275"/>
      <c r="H5633" s="275"/>
    </row>
    <row r="5634" spans="1:8">
      <c r="A5634" s="270"/>
      <c r="B5634" s="271"/>
      <c r="C5634" s="270"/>
      <c r="D5634" s="272"/>
      <c r="F5634" s="273"/>
      <c r="G5634" s="275"/>
      <c r="H5634" s="275"/>
    </row>
    <row r="5635" spans="1:8">
      <c r="A5635" s="270"/>
      <c r="B5635" s="271"/>
      <c r="C5635" s="270"/>
      <c r="D5635" s="272"/>
      <c r="F5635" s="273"/>
      <c r="G5635" s="275"/>
      <c r="H5635" s="275"/>
    </row>
    <row r="5636" spans="1:8">
      <c r="A5636" s="270"/>
      <c r="B5636" s="271"/>
      <c r="C5636" s="270"/>
      <c r="D5636" s="272"/>
      <c r="F5636" s="273"/>
      <c r="G5636" s="275"/>
      <c r="H5636" s="275"/>
    </row>
    <row r="5637" spans="1:8">
      <c r="A5637" s="270"/>
      <c r="B5637" s="271"/>
      <c r="C5637" s="270"/>
      <c r="D5637" s="272"/>
      <c r="F5637" s="273"/>
      <c r="G5637" s="275"/>
      <c r="H5637" s="275"/>
    </row>
    <row r="5638" spans="1:8">
      <c r="A5638" s="270"/>
      <c r="B5638" s="271"/>
      <c r="C5638" s="270"/>
      <c r="D5638" s="272"/>
      <c r="F5638" s="273"/>
      <c r="G5638" s="275"/>
      <c r="H5638" s="275"/>
    </row>
    <row r="5639" spans="1:8">
      <c r="A5639" s="270"/>
      <c r="B5639" s="271"/>
      <c r="C5639" s="270"/>
      <c r="D5639" s="272"/>
      <c r="F5639" s="273"/>
      <c r="G5639" s="275"/>
      <c r="H5639" s="275"/>
    </row>
    <row r="5640" spans="1:8">
      <c r="A5640" s="270"/>
      <c r="B5640" s="271"/>
      <c r="C5640" s="270"/>
      <c r="D5640" s="272"/>
      <c r="F5640" s="273"/>
      <c r="G5640" s="275"/>
      <c r="H5640" s="275"/>
    </row>
    <row r="5641" spans="1:8">
      <c r="A5641" s="270"/>
      <c r="B5641" s="271"/>
      <c r="C5641" s="270"/>
      <c r="D5641" s="272"/>
      <c r="F5641" s="273"/>
      <c r="G5641" s="275"/>
      <c r="H5641" s="275"/>
    </row>
    <row r="5642" spans="1:8">
      <c r="A5642" s="270"/>
      <c r="B5642" s="271"/>
      <c r="C5642" s="270"/>
      <c r="D5642" s="272"/>
      <c r="F5642" s="273"/>
      <c r="G5642" s="275"/>
      <c r="H5642" s="275"/>
    </row>
    <row r="5643" spans="1:8">
      <c r="A5643" s="270"/>
      <c r="B5643" s="271"/>
      <c r="C5643" s="270"/>
      <c r="D5643" s="272"/>
      <c r="F5643" s="273"/>
      <c r="G5643" s="275"/>
      <c r="H5643" s="275"/>
    </row>
    <row r="5644" spans="1:8">
      <c r="A5644" s="270"/>
      <c r="B5644" s="271"/>
      <c r="C5644" s="270"/>
      <c r="D5644" s="272"/>
      <c r="F5644" s="273"/>
      <c r="G5644" s="275"/>
      <c r="H5644" s="275"/>
    </row>
    <row r="5645" spans="1:8">
      <c r="A5645" s="270"/>
      <c r="B5645" s="271"/>
      <c r="C5645" s="270"/>
      <c r="D5645" s="272"/>
      <c r="F5645" s="273"/>
      <c r="G5645" s="275"/>
      <c r="H5645" s="275"/>
    </row>
    <row r="5646" spans="1:8">
      <c r="A5646" s="270"/>
      <c r="B5646" s="271"/>
      <c r="C5646" s="270"/>
      <c r="D5646" s="272"/>
      <c r="F5646" s="273"/>
      <c r="G5646" s="275"/>
      <c r="H5646" s="275"/>
    </row>
    <row r="5647" spans="1:8">
      <c r="A5647" s="270"/>
      <c r="B5647" s="271"/>
      <c r="C5647" s="270"/>
      <c r="D5647" s="272"/>
      <c r="F5647" s="273"/>
      <c r="G5647" s="275"/>
      <c r="H5647" s="275"/>
    </row>
    <row r="5648" spans="1:8">
      <c r="A5648" s="270"/>
      <c r="B5648" s="271"/>
      <c r="C5648" s="270"/>
      <c r="D5648" s="272"/>
      <c r="F5648" s="273"/>
      <c r="G5648" s="275"/>
      <c r="H5648" s="275"/>
    </row>
    <row r="5649" spans="1:8">
      <c r="A5649" s="270"/>
      <c r="B5649" s="271"/>
      <c r="C5649" s="270"/>
      <c r="D5649" s="272"/>
      <c r="F5649" s="273"/>
      <c r="G5649" s="275"/>
      <c r="H5649" s="275"/>
    </row>
    <row r="5650" spans="1:8">
      <c r="A5650" s="270"/>
      <c r="B5650" s="271"/>
      <c r="C5650" s="270"/>
      <c r="D5650" s="272"/>
      <c r="F5650" s="273"/>
      <c r="G5650" s="275"/>
      <c r="H5650" s="275"/>
    </row>
    <row r="5651" spans="1:8">
      <c r="A5651" s="270"/>
      <c r="B5651" s="271"/>
      <c r="C5651" s="270"/>
      <c r="D5651" s="272"/>
      <c r="F5651" s="273"/>
      <c r="G5651" s="275"/>
      <c r="H5651" s="275"/>
    </row>
    <row r="5652" spans="1:8">
      <c r="A5652" s="270"/>
      <c r="B5652" s="271"/>
      <c r="C5652" s="270"/>
      <c r="D5652" s="272"/>
      <c r="F5652" s="273"/>
      <c r="G5652" s="275"/>
      <c r="H5652" s="275"/>
    </row>
    <row r="5653" spans="1:8">
      <c r="A5653" s="270"/>
      <c r="B5653" s="271"/>
      <c r="C5653" s="270"/>
      <c r="D5653" s="272"/>
      <c r="F5653" s="273"/>
      <c r="G5653" s="275"/>
      <c r="H5653" s="275"/>
    </row>
    <row r="5654" spans="1:8">
      <c r="A5654" s="270"/>
      <c r="B5654" s="271"/>
      <c r="C5654" s="270"/>
      <c r="D5654" s="272"/>
      <c r="F5654" s="273"/>
      <c r="G5654" s="275"/>
      <c r="H5654" s="275"/>
    </row>
    <row r="5655" spans="1:8">
      <c r="A5655" s="270"/>
      <c r="B5655" s="271"/>
      <c r="C5655" s="270"/>
      <c r="D5655" s="272"/>
      <c r="F5655" s="273"/>
      <c r="G5655" s="275"/>
      <c r="H5655" s="275"/>
    </row>
    <row r="5656" spans="1:8">
      <c r="A5656" s="270"/>
      <c r="B5656" s="271"/>
      <c r="C5656" s="270"/>
      <c r="D5656" s="272"/>
      <c r="F5656" s="273"/>
      <c r="G5656" s="275"/>
      <c r="H5656" s="275"/>
    </row>
    <row r="5657" spans="1:8">
      <c r="A5657" s="270"/>
      <c r="B5657" s="271"/>
      <c r="C5657" s="270"/>
      <c r="D5657" s="272"/>
      <c r="F5657" s="273"/>
      <c r="G5657" s="275"/>
      <c r="H5657" s="275"/>
    </row>
    <row r="5658" spans="1:8">
      <c r="A5658" s="270"/>
      <c r="B5658" s="271"/>
      <c r="C5658" s="270"/>
      <c r="D5658" s="272"/>
      <c r="F5658" s="273"/>
      <c r="G5658" s="275"/>
      <c r="H5658" s="275"/>
    </row>
    <row r="5659" spans="1:8">
      <c r="A5659" s="270"/>
      <c r="B5659" s="271"/>
      <c r="C5659" s="270"/>
      <c r="D5659" s="272"/>
      <c r="F5659" s="273"/>
      <c r="G5659" s="275"/>
      <c r="H5659" s="275"/>
    </row>
    <row r="5660" spans="1:8">
      <c r="A5660" s="270"/>
      <c r="B5660" s="271"/>
      <c r="C5660" s="270"/>
      <c r="D5660" s="272"/>
      <c r="F5660" s="273"/>
      <c r="G5660" s="275"/>
      <c r="H5660" s="275"/>
    </row>
    <row r="5661" spans="1:8">
      <c r="A5661" s="270"/>
      <c r="B5661" s="271"/>
      <c r="C5661" s="270"/>
      <c r="D5661" s="272"/>
      <c r="F5661" s="273"/>
      <c r="G5661" s="275"/>
      <c r="H5661" s="275"/>
    </row>
    <row r="5662" spans="1:8">
      <c r="A5662" s="270"/>
      <c r="B5662" s="271"/>
      <c r="C5662" s="270"/>
      <c r="D5662" s="272"/>
      <c r="F5662" s="273"/>
      <c r="G5662" s="275"/>
      <c r="H5662" s="275"/>
    </row>
    <row r="5663" spans="1:8">
      <c r="A5663" s="270"/>
      <c r="B5663" s="271"/>
      <c r="C5663" s="270"/>
      <c r="D5663" s="272"/>
      <c r="F5663" s="273"/>
      <c r="G5663" s="275"/>
      <c r="H5663" s="275"/>
    </row>
    <row r="5664" spans="1:8">
      <c r="A5664" s="270"/>
      <c r="B5664" s="271"/>
      <c r="C5664" s="270"/>
      <c r="D5664" s="272"/>
      <c r="F5664" s="273"/>
      <c r="G5664" s="275"/>
      <c r="H5664" s="275"/>
    </row>
    <row r="5665" spans="1:8">
      <c r="A5665" s="270"/>
      <c r="B5665" s="271"/>
      <c r="C5665" s="270"/>
      <c r="D5665" s="272"/>
      <c r="F5665" s="273"/>
      <c r="G5665" s="275"/>
      <c r="H5665" s="275"/>
    </row>
    <row r="5666" spans="1:8">
      <c r="A5666" s="270"/>
      <c r="B5666" s="271"/>
      <c r="C5666" s="270"/>
      <c r="D5666" s="272"/>
      <c r="F5666" s="273"/>
      <c r="G5666" s="275"/>
      <c r="H5666" s="275"/>
    </row>
    <row r="5667" spans="1:8">
      <c r="A5667" s="270"/>
      <c r="B5667" s="271"/>
      <c r="C5667" s="270"/>
      <c r="D5667" s="272"/>
      <c r="F5667" s="273"/>
      <c r="G5667" s="275"/>
      <c r="H5667" s="275"/>
    </row>
    <row r="5668" spans="1:8">
      <c r="A5668" s="270"/>
      <c r="B5668" s="271"/>
      <c r="C5668" s="270"/>
      <c r="D5668" s="272"/>
      <c r="F5668" s="273"/>
      <c r="G5668" s="275"/>
      <c r="H5668" s="275"/>
    </row>
    <row r="5669" spans="1:8">
      <c r="A5669" s="270"/>
      <c r="B5669" s="271"/>
      <c r="C5669" s="270"/>
      <c r="D5669" s="272"/>
      <c r="F5669" s="273"/>
      <c r="G5669" s="275"/>
      <c r="H5669" s="275"/>
    </row>
    <row r="5670" spans="1:8">
      <c r="A5670" s="270"/>
      <c r="B5670" s="271"/>
      <c r="C5670" s="270"/>
      <c r="D5670" s="272"/>
      <c r="F5670" s="273"/>
      <c r="G5670" s="275"/>
      <c r="H5670" s="275"/>
    </row>
    <row r="5671" spans="1:8">
      <c r="A5671" s="270"/>
      <c r="B5671" s="271"/>
      <c r="C5671" s="270"/>
      <c r="D5671" s="272"/>
      <c r="F5671" s="273"/>
      <c r="G5671" s="275"/>
      <c r="H5671" s="275"/>
    </row>
    <row r="5672" spans="1:8">
      <c r="A5672" s="270"/>
      <c r="B5672" s="271"/>
      <c r="C5672" s="270"/>
      <c r="D5672" s="272"/>
      <c r="F5672" s="273"/>
      <c r="G5672" s="275"/>
      <c r="H5672" s="275"/>
    </row>
    <row r="5673" spans="1:8">
      <c r="A5673" s="270"/>
      <c r="B5673" s="271"/>
      <c r="C5673" s="270"/>
      <c r="D5673" s="272"/>
      <c r="F5673" s="273"/>
      <c r="G5673" s="275"/>
      <c r="H5673" s="275"/>
    </row>
    <row r="5674" spans="1:8">
      <c r="A5674" s="270"/>
      <c r="B5674" s="271"/>
      <c r="C5674" s="270"/>
      <c r="D5674" s="272"/>
      <c r="F5674" s="273"/>
      <c r="G5674" s="275"/>
      <c r="H5674" s="275"/>
    </row>
    <row r="5675" spans="1:8">
      <c r="A5675" s="270"/>
      <c r="B5675" s="271"/>
      <c r="C5675" s="270"/>
      <c r="D5675" s="272"/>
      <c r="F5675" s="273"/>
      <c r="G5675" s="275"/>
      <c r="H5675" s="275"/>
    </row>
    <row r="5676" spans="1:8">
      <c r="A5676" s="270"/>
      <c r="B5676" s="271"/>
      <c r="C5676" s="270"/>
      <c r="D5676" s="272"/>
      <c r="F5676" s="273"/>
      <c r="G5676" s="275"/>
      <c r="H5676" s="275"/>
    </row>
    <row r="5677" spans="1:8">
      <c r="A5677" s="270"/>
      <c r="B5677" s="271"/>
      <c r="C5677" s="270"/>
      <c r="D5677" s="272"/>
      <c r="F5677" s="273"/>
      <c r="G5677" s="275"/>
      <c r="H5677" s="275"/>
    </row>
    <row r="5678" spans="1:8">
      <c r="A5678" s="270"/>
      <c r="B5678" s="271"/>
      <c r="C5678" s="270"/>
      <c r="D5678" s="272"/>
      <c r="F5678" s="273"/>
      <c r="G5678" s="275"/>
      <c r="H5678" s="275"/>
    </row>
    <row r="5679" spans="1:8">
      <c r="A5679" s="270"/>
      <c r="B5679" s="271"/>
      <c r="C5679" s="270"/>
      <c r="D5679" s="272"/>
      <c r="F5679" s="273"/>
      <c r="G5679" s="275"/>
      <c r="H5679" s="275"/>
    </row>
    <row r="5680" spans="1:8">
      <c r="A5680" s="270"/>
      <c r="B5680" s="271"/>
      <c r="C5680" s="270"/>
      <c r="D5680" s="272"/>
      <c r="F5680" s="273"/>
      <c r="G5680" s="275"/>
      <c r="H5680" s="275"/>
    </row>
    <row r="5681" spans="1:8">
      <c r="A5681" s="270"/>
      <c r="B5681" s="271"/>
      <c r="C5681" s="270"/>
      <c r="D5681" s="272"/>
      <c r="F5681" s="273"/>
      <c r="G5681" s="275"/>
      <c r="H5681" s="275"/>
    </row>
    <row r="5682" spans="1:8">
      <c r="A5682" s="270"/>
      <c r="B5682" s="271"/>
      <c r="C5682" s="270"/>
      <c r="D5682" s="272"/>
      <c r="F5682" s="273"/>
      <c r="G5682" s="275"/>
      <c r="H5682" s="275"/>
    </row>
    <row r="5683" spans="1:8">
      <c r="A5683" s="270"/>
      <c r="B5683" s="271"/>
      <c r="C5683" s="270"/>
      <c r="D5683" s="272"/>
      <c r="F5683" s="273"/>
      <c r="G5683" s="275"/>
      <c r="H5683" s="275"/>
    </row>
    <row r="5684" spans="1:8">
      <c r="A5684" s="270"/>
      <c r="B5684" s="271"/>
      <c r="C5684" s="270"/>
      <c r="D5684" s="272"/>
      <c r="F5684" s="273"/>
      <c r="G5684" s="275"/>
      <c r="H5684" s="275"/>
    </row>
    <row r="5685" spans="1:8">
      <c r="A5685" s="270"/>
      <c r="B5685" s="271"/>
      <c r="C5685" s="270"/>
      <c r="D5685" s="272"/>
      <c r="F5685" s="273"/>
      <c r="G5685" s="275"/>
      <c r="H5685" s="275"/>
    </row>
    <row r="5686" spans="1:8">
      <c r="A5686" s="270"/>
      <c r="B5686" s="271"/>
      <c r="C5686" s="270"/>
      <c r="D5686" s="272"/>
      <c r="F5686" s="273"/>
      <c r="G5686" s="275"/>
      <c r="H5686" s="275"/>
    </row>
    <row r="5687" spans="1:8">
      <c r="A5687" s="270"/>
      <c r="B5687" s="271"/>
      <c r="C5687" s="270"/>
      <c r="D5687" s="272"/>
      <c r="F5687" s="273"/>
      <c r="G5687" s="275"/>
      <c r="H5687" s="275"/>
    </row>
    <row r="5688" spans="1:8">
      <c r="A5688" s="270"/>
      <c r="B5688" s="271"/>
      <c r="C5688" s="270"/>
      <c r="D5688" s="272"/>
      <c r="F5688" s="273"/>
      <c r="G5688" s="275"/>
      <c r="H5688" s="275"/>
    </row>
    <row r="5689" spans="1:8">
      <c r="A5689" s="270"/>
      <c r="B5689" s="271"/>
      <c r="C5689" s="270"/>
      <c r="D5689" s="272"/>
      <c r="F5689" s="273"/>
      <c r="G5689" s="275"/>
      <c r="H5689" s="275"/>
    </row>
    <row r="5690" spans="1:8">
      <c r="A5690" s="270"/>
      <c r="B5690" s="271"/>
      <c r="C5690" s="270"/>
      <c r="D5690" s="272"/>
      <c r="F5690" s="273"/>
      <c r="G5690" s="275"/>
      <c r="H5690" s="275"/>
    </row>
    <row r="5691" spans="1:8">
      <c r="A5691" s="270"/>
      <c r="B5691" s="271"/>
      <c r="C5691" s="270"/>
      <c r="D5691" s="272"/>
      <c r="F5691" s="273"/>
      <c r="G5691" s="275"/>
      <c r="H5691" s="275"/>
    </row>
    <row r="5692" spans="1:8">
      <c r="A5692" s="270"/>
      <c r="B5692" s="271"/>
      <c r="C5692" s="270"/>
      <c r="D5692" s="272"/>
      <c r="F5692" s="273"/>
      <c r="G5692" s="275"/>
      <c r="H5692" s="275"/>
    </row>
    <row r="5693" spans="1:8">
      <c r="A5693" s="270"/>
      <c r="B5693" s="271"/>
      <c r="C5693" s="270"/>
      <c r="D5693" s="272"/>
      <c r="F5693" s="273"/>
      <c r="G5693" s="275"/>
      <c r="H5693" s="275"/>
    </row>
    <row r="5694" spans="1:8">
      <c r="A5694" s="270"/>
      <c r="B5694" s="271"/>
      <c r="C5694" s="270"/>
      <c r="D5694" s="272"/>
      <c r="F5694" s="273"/>
      <c r="G5694" s="275"/>
      <c r="H5694" s="275"/>
    </row>
    <row r="5695" spans="1:8">
      <c r="A5695" s="270"/>
      <c r="B5695" s="271"/>
      <c r="C5695" s="270"/>
      <c r="D5695" s="272"/>
      <c r="F5695" s="273"/>
      <c r="G5695" s="275"/>
      <c r="H5695" s="275"/>
    </row>
    <row r="5696" spans="1:8">
      <c r="A5696" s="270"/>
      <c r="B5696" s="271"/>
      <c r="C5696" s="270"/>
      <c r="D5696" s="272"/>
      <c r="F5696" s="273"/>
      <c r="G5696" s="275"/>
      <c r="H5696" s="275"/>
    </row>
    <row r="5697" spans="1:8">
      <c r="A5697" s="270"/>
      <c r="B5697" s="271"/>
      <c r="C5697" s="270"/>
      <c r="D5697" s="272"/>
      <c r="F5697" s="273"/>
      <c r="G5697" s="275"/>
      <c r="H5697" s="275"/>
    </row>
    <row r="5698" spans="1:8">
      <c r="A5698" s="270"/>
      <c r="B5698" s="271"/>
      <c r="C5698" s="270"/>
      <c r="D5698" s="272"/>
      <c r="F5698" s="273"/>
      <c r="G5698" s="275"/>
      <c r="H5698" s="275"/>
    </row>
    <row r="5699" spans="1:8">
      <c r="A5699" s="270"/>
      <c r="B5699" s="271"/>
      <c r="C5699" s="270"/>
      <c r="D5699" s="272"/>
      <c r="F5699" s="273"/>
      <c r="G5699" s="275"/>
      <c r="H5699" s="275"/>
    </row>
    <row r="5700" spans="1:8">
      <c r="A5700" s="270"/>
      <c r="B5700" s="271"/>
      <c r="C5700" s="270"/>
      <c r="D5700" s="272"/>
      <c r="F5700" s="273"/>
      <c r="G5700" s="275"/>
      <c r="H5700" s="275"/>
    </row>
    <row r="5701" spans="1:8">
      <c r="A5701" s="270"/>
      <c r="B5701" s="271"/>
      <c r="C5701" s="270"/>
      <c r="D5701" s="272"/>
      <c r="F5701" s="273"/>
      <c r="G5701" s="275"/>
      <c r="H5701" s="275"/>
    </row>
    <row r="5702" spans="1:8">
      <c r="A5702" s="270"/>
      <c r="B5702" s="271"/>
      <c r="C5702" s="270"/>
      <c r="D5702" s="272"/>
      <c r="F5702" s="273"/>
      <c r="G5702" s="275"/>
      <c r="H5702" s="275"/>
    </row>
    <row r="5703" spans="1:8">
      <c r="A5703" s="270"/>
      <c r="B5703" s="271"/>
      <c r="C5703" s="270"/>
      <c r="D5703" s="272"/>
      <c r="F5703" s="273"/>
      <c r="G5703" s="275"/>
      <c r="H5703" s="275"/>
    </row>
    <row r="5704" spans="1:8">
      <c r="A5704" s="270"/>
      <c r="B5704" s="271"/>
      <c r="C5704" s="270"/>
      <c r="D5704" s="272"/>
      <c r="F5704" s="273"/>
      <c r="G5704" s="275"/>
      <c r="H5704" s="275"/>
    </row>
    <row r="5705" spans="1:8">
      <c r="A5705" s="270"/>
      <c r="B5705" s="271"/>
      <c r="C5705" s="270"/>
      <c r="D5705" s="272"/>
      <c r="F5705" s="273"/>
      <c r="G5705" s="275"/>
      <c r="H5705" s="275"/>
    </row>
    <row r="5706" spans="1:8">
      <c r="A5706" s="270"/>
      <c r="B5706" s="271"/>
      <c r="C5706" s="270"/>
      <c r="D5706" s="272"/>
      <c r="F5706" s="273"/>
      <c r="G5706" s="275"/>
      <c r="H5706" s="275"/>
    </row>
    <row r="5707" spans="1:8">
      <c r="A5707" s="270"/>
      <c r="B5707" s="271"/>
      <c r="C5707" s="270"/>
      <c r="D5707" s="272"/>
      <c r="F5707" s="273"/>
      <c r="G5707" s="275"/>
      <c r="H5707" s="275"/>
    </row>
    <row r="5708" spans="1:8">
      <c r="A5708" s="270"/>
      <c r="B5708" s="271"/>
      <c r="C5708" s="270"/>
      <c r="D5708" s="272"/>
      <c r="F5708" s="273"/>
      <c r="G5708" s="275"/>
      <c r="H5708" s="275"/>
    </row>
    <row r="5709" spans="1:8">
      <c r="A5709" s="270"/>
      <c r="B5709" s="271"/>
      <c r="C5709" s="270"/>
      <c r="D5709" s="272"/>
      <c r="F5709" s="273"/>
      <c r="G5709" s="275"/>
      <c r="H5709" s="275"/>
    </row>
    <row r="5710" spans="1:8">
      <c r="A5710" s="270"/>
      <c r="B5710" s="271"/>
      <c r="C5710" s="270"/>
      <c r="D5710" s="272"/>
      <c r="F5710" s="273"/>
      <c r="G5710" s="275"/>
      <c r="H5710" s="275"/>
    </row>
    <row r="5711" spans="1:8">
      <c r="A5711" s="270"/>
      <c r="B5711" s="271"/>
      <c r="C5711" s="270"/>
      <c r="D5711" s="272"/>
      <c r="F5711" s="273"/>
      <c r="G5711" s="275"/>
      <c r="H5711" s="275"/>
    </row>
    <row r="5712" spans="1:8">
      <c r="A5712" s="270"/>
      <c r="B5712" s="271"/>
      <c r="C5712" s="270"/>
      <c r="D5712" s="272"/>
      <c r="F5712" s="273"/>
      <c r="G5712" s="275"/>
      <c r="H5712" s="275"/>
    </row>
    <row r="5713" spans="1:8">
      <c r="A5713" s="270"/>
      <c r="B5713" s="271"/>
      <c r="C5713" s="270"/>
      <c r="D5713" s="272"/>
      <c r="F5713" s="273"/>
      <c r="G5713" s="275"/>
      <c r="H5713" s="275"/>
    </row>
    <row r="5714" spans="1:8">
      <c r="A5714" s="270"/>
      <c r="B5714" s="271"/>
      <c r="C5714" s="270"/>
      <c r="D5714" s="272"/>
      <c r="F5714" s="273"/>
      <c r="G5714" s="275"/>
      <c r="H5714" s="275"/>
    </row>
    <row r="5715" spans="1:8">
      <c r="A5715" s="270"/>
      <c r="B5715" s="271"/>
      <c r="C5715" s="270"/>
      <c r="D5715" s="272"/>
      <c r="F5715" s="273"/>
      <c r="G5715" s="275"/>
      <c r="H5715" s="275"/>
    </row>
    <row r="5716" spans="1:8">
      <c r="A5716" s="270"/>
      <c r="B5716" s="271"/>
      <c r="C5716" s="270"/>
      <c r="D5716" s="272"/>
      <c r="F5716" s="273"/>
      <c r="G5716" s="275"/>
      <c r="H5716" s="275"/>
    </row>
    <row r="5717" spans="1:8">
      <c r="A5717" s="270"/>
      <c r="B5717" s="271"/>
      <c r="C5717" s="270"/>
      <c r="D5717" s="272"/>
      <c r="F5717" s="273"/>
      <c r="G5717" s="275"/>
      <c r="H5717" s="275"/>
    </row>
    <row r="5718" spans="1:8">
      <c r="A5718" s="270"/>
      <c r="B5718" s="271"/>
      <c r="C5718" s="270"/>
      <c r="D5718" s="272"/>
      <c r="F5718" s="273"/>
      <c r="G5718" s="275"/>
      <c r="H5718" s="275"/>
    </row>
    <row r="5719" spans="1:8">
      <c r="A5719" s="270"/>
      <c r="B5719" s="271"/>
      <c r="C5719" s="270"/>
      <c r="D5719" s="272"/>
      <c r="F5719" s="273"/>
      <c r="G5719" s="275"/>
      <c r="H5719" s="275"/>
    </row>
    <row r="5720" spans="1:8">
      <c r="A5720" s="270"/>
      <c r="B5720" s="271"/>
      <c r="C5720" s="270"/>
      <c r="D5720" s="272"/>
      <c r="F5720" s="273"/>
      <c r="G5720" s="275"/>
      <c r="H5720" s="275"/>
    </row>
    <row r="5721" spans="1:8">
      <c r="A5721" s="270"/>
      <c r="B5721" s="271"/>
      <c r="C5721" s="270"/>
      <c r="D5721" s="272"/>
      <c r="F5721" s="273"/>
      <c r="G5721" s="275"/>
      <c r="H5721" s="275"/>
    </row>
    <row r="5722" spans="1:8">
      <c r="A5722" s="270"/>
      <c r="B5722" s="271"/>
      <c r="C5722" s="270"/>
      <c r="D5722" s="272"/>
      <c r="F5722" s="273"/>
      <c r="G5722" s="275"/>
      <c r="H5722" s="275"/>
    </row>
    <row r="5723" spans="1:8">
      <c r="A5723" s="270"/>
      <c r="B5723" s="271"/>
      <c r="C5723" s="270"/>
      <c r="D5723" s="272"/>
      <c r="F5723" s="273"/>
      <c r="G5723" s="275"/>
      <c r="H5723" s="275"/>
    </row>
    <row r="5724" spans="1:8">
      <c r="A5724" s="270"/>
      <c r="B5724" s="271"/>
      <c r="C5724" s="270"/>
      <c r="D5724" s="272"/>
      <c r="F5724" s="273"/>
      <c r="G5724" s="275"/>
      <c r="H5724" s="275"/>
    </row>
    <row r="5725" spans="1:8">
      <c r="A5725" s="270"/>
      <c r="B5725" s="271"/>
      <c r="C5725" s="270"/>
      <c r="D5725" s="272"/>
      <c r="F5725" s="273"/>
      <c r="G5725" s="275"/>
      <c r="H5725" s="275"/>
    </row>
    <row r="5726" spans="1:8">
      <c r="A5726" s="270"/>
      <c r="B5726" s="271"/>
      <c r="C5726" s="270"/>
      <c r="D5726" s="272"/>
      <c r="F5726" s="273"/>
      <c r="G5726" s="275"/>
      <c r="H5726" s="275"/>
    </row>
    <row r="5727" spans="1:8">
      <c r="A5727" s="270"/>
      <c r="B5727" s="271"/>
      <c r="C5727" s="270"/>
      <c r="D5727" s="272"/>
      <c r="F5727" s="273"/>
      <c r="G5727" s="275"/>
      <c r="H5727" s="275"/>
    </row>
    <row r="5728" spans="1:8">
      <c r="A5728" s="270"/>
      <c r="B5728" s="271"/>
      <c r="C5728" s="270"/>
      <c r="D5728" s="272"/>
      <c r="F5728" s="273"/>
      <c r="G5728" s="275"/>
      <c r="H5728" s="275"/>
    </row>
    <row r="5729" spans="1:8">
      <c r="A5729" s="270"/>
      <c r="B5729" s="271"/>
      <c r="C5729" s="270"/>
      <c r="D5729" s="272"/>
      <c r="F5729" s="273"/>
      <c r="G5729" s="275"/>
      <c r="H5729" s="275"/>
    </row>
    <row r="5730" spans="1:8">
      <c r="A5730" s="270"/>
      <c r="B5730" s="271"/>
      <c r="C5730" s="270"/>
      <c r="D5730" s="272"/>
      <c r="F5730" s="273"/>
      <c r="G5730" s="275"/>
      <c r="H5730" s="275"/>
    </row>
    <row r="5731" spans="1:8">
      <c r="A5731" s="270"/>
      <c r="B5731" s="271"/>
      <c r="C5731" s="270"/>
      <c r="D5731" s="272"/>
      <c r="F5731" s="273"/>
      <c r="G5731" s="275"/>
      <c r="H5731" s="275"/>
    </row>
    <row r="5732" spans="1:8">
      <c r="A5732" s="270"/>
      <c r="B5732" s="271"/>
      <c r="C5732" s="270"/>
      <c r="D5732" s="272"/>
      <c r="F5732" s="273"/>
      <c r="G5732" s="275"/>
      <c r="H5732" s="275"/>
    </row>
    <row r="5733" spans="1:8">
      <c r="A5733" s="270"/>
      <c r="B5733" s="271"/>
      <c r="C5733" s="270"/>
      <c r="D5733" s="272"/>
      <c r="F5733" s="273"/>
      <c r="G5733" s="275"/>
      <c r="H5733" s="275"/>
    </row>
    <row r="5734" spans="1:8">
      <c r="A5734" s="270"/>
      <c r="B5734" s="271"/>
      <c r="C5734" s="270"/>
      <c r="D5734" s="272"/>
      <c r="F5734" s="273"/>
      <c r="G5734" s="275"/>
      <c r="H5734" s="275"/>
    </row>
    <row r="5735" spans="1:8">
      <c r="A5735" s="270"/>
      <c r="B5735" s="271"/>
      <c r="C5735" s="270"/>
      <c r="D5735" s="272"/>
      <c r="F5735" s="273"/>
      <c r="G5735" s="275"/>
      <c r="H5735" s="275"/>
    </row>
    <row r="5736" spans="1:8">
      <c r="A5736" s="270"/>
      <c r="B5736" s="271"/>
      <c r="C5736" s="270"/>
      <c r="D5736" s="272"/>
      <c r="F5736" s="273"/>
      <c r="G5736" s="275"/>
      <c r="H5736" s="275"/>
    </row>
    <row r="5737" spans="1:8">
      <c r="A5737" s="270"/>
      <c r="B5737" s="271"/>
      <c r="C5737" s="270"/>
      <c r="D5737" s="272"/>
      <c r="F5737" s="273"/>
      <c r="G5737" s="275"/>
      <c r="H5737" s="275"/>
    </row>
    <row r="5738" spans="1:8">
      <c r="A5738" s="270"/>
      <c r="B5738" s="271"/>
      <c r="C5738" s="270"/>
      <c r="D5738" s="272"/>
      <c r="F5738" s="273"/>
      <c r="G5738" s="275"/>
      <c r="H5738" s="275"/>
    </row>
    <row r="5739" spans="1:8">
      <c r="A5739" s="270"/>
      <c r="B5739" s="271"/>
      <c r="C5739" s="270"/>
      <c r="D5739" s="272"/>
      <c r="F5739" s="273"/>
      <c r="G5739" s="275"/>
      <c r="H5739" s="275"/>
    </row>
    <row r="5740" spans="1:8">
      <c r="A5740" s="270"/>
      <c r="B5740" s="271"/>
      <c r="C5740" s="270"/>
      <c r="D5740" s="272"/>
      <c r="F5740" s="273"/>
      <c r="G5740" s="275"/>
      <c r="H5740" s="275"/>
    </row>
    <row r="5741" spans="1:8">
      <c r="A5741" s="270"/>
      <c r="B5741" s="271"/>
      <c r="C5741" s="270"/>
      <c r="D5741" s="272"/>
      <c r="F5741" s="273"/>
      <c r="G5741" s="275"/>
      <c r="H5741" s="275"/>
    </row>
    <row r="5742" spans="1:8">
      <c r="A5742" s="270"/>
      <c r="B5742" s="271"/>
      <c r="C5742" s="270"/>
      <c r="D5742" s="272"/>
      <c r="F5742" s="273"/>
      <c r="G5742" s="275"/>
      <c r="H5742" s="275"/>
    </row>
    <row r="5743" spans="1:8">
      <c r="A5743" s="270"/>
      <c r="B5743" s="271"/>
      <c r="C5743" s="270"/>
      <c r="D5743" s="272"/>
      <c r="F5743" s="273"/>
      <c r="G5743" s="275"/>
      <c r="H5743" s="275"/>
    </row>
    <row r="5744" spans="1:8">
      <c r="A5744" s="270"/>
      <c r="B5744" s="271"/>
      <c r="C5744" s="270"/>
      <c r="D5744" s="272"/>
      <c r="F5744" s="273"/>
      <c r="G5744" s="275"/>
      <c r="H5744" s="275"/>
    </row>
    <row r="5745" spans="1:8">
      <c r="A5745" s="270"/>
      <c r="B5745" s="271"/>
      <c r="C5745" s="270"/>
      <c r="D5745" s="272"/>
      <c r="F5745" s="273"/>
      <c r="G5745" s="275"/>
      <c r="H5745" s="275"/>
    </row>
    <row r="5746" spans="1:8">
      <c r="A5746" s="270"/>
      <c r="B5746" s="271"/>
      <c r="C5746" s="270"/>
      <c r="D5746" s="272"/>
      <c r="F5746" s="273"/>
      <c r="G5746" s="275"/>
      <c r="H5746" s="275"/>
    </row>
    <row r="5747" spans="1:8">
      <c r="A5747" s="270"/>
      <c r="B5747" s="271"/>
      <c r="C5747" s="270"/>
      <c r="D5747" s="272"/>
      <c r="F5747" s="273"/>
      <c r="G5747" s="275"/>
      <c r="H5747" s="275"/>
    </row>
    <row r="5748" spans="1:8">
      <c r="A5748" s="270"/>
      <c r="B5748" s="271"/>
      <c r="C5748" s="270"/>
      <c r="D5748" s="272"/>
      <c r="F5748" s="273"/>
      <c r="G5748" s="275"/>
      <c r="H5748" s="275"/>
    </row>
    <row r="5749" spans="1:8">
      <c r="A5749" s="270"/>
      <c r="B5749" s="271"/>
      <c r="C5749" s="270"/>
      <c r="D5749" s="272"/>
      <c r="F5749" s="273"/>
      <c r="G5749" s="275"/>
      <c r="H5749" s="275"/>
    </row>
    <row r="5750" spans="1:8">
      <c r="A5750" s="270"/>
      <c r="B5750" s="271"/>
      <c r="C5750" s="270"/>
      <c r="D5750" s="272"/>
      <c r="F5750" s="273"/>
      <c r="G5750" s="275"/>
      <c r="H5750" s="275"/>
    </row>
    <row r="5751" spans="1:8">
      <c r="A5751" s="270"/>
      <c r="B5751" s="271"/>
      <c r="C5751" s="270"/>
      <c r="D5751" s="272"/>
      <c r="F5751" s="273"/>
      <c r="G5751" s="275"/>
      <c r="H5751" s="275"/>
    </row>
    <row r="5752" spans="1:8">
      <c r="A5752" s="270"/>
      <c r="B5752" s="271"/>
      <c r="C5752" s="270"/>
      <c r="D5752" s="272"/>
      <c r="F5752" s="273"/>
      <c r="G5752" s="275"/>
      <c r="H5752" s="275"/>
    </row>
    <row r="5753" spans="1:8">
      <c r="A5753" s="270"/>
      <c r="B5753" s="271"/>
      <c r="C5753" s="270"/>
      <c r="D5753" s="272"/>
      <c r="F5753" s="273"/>
      <c r="G5753" s="275"/>
      <c r="H5753" s="275"/>
    </row>
    <row r="5754" spans="1:8">
      <c r="A5754" s="270"/>
      <c r="B5754" s="271"/>
      <c r="C5754" s="270"/>
      <c r="D5754" s="272"/>
      <c r="F5754" s="273"/>
      <c r="G5754" s="275"/>
      <c r="H5754" s="275"/>
    </row>
    <row r="5755" spans="1:8">
      <c r="A5755" s="270"/>
      <c r="B5755" s="271"/>
      <c r="C5755" s="270"/>
      <c r="D5755" s="272"/>
      <c r="F5755" s="273"/>
      <c r="G5755" s="275"/>
      <c r="H5755" s="275"/>
    </row>
    <row r="5756" spans="1:8">
      <c r="A5756" s="270"/>
      <c r="B5756" s="271"/>
      <c r="C5756" s="270"/>
      <c r="D5756" s="272"/>
      <c r="F5756" s="273"/>
      <c r="G5756" s="275"/>
      <c r="H5756" s="275"/>
    </row>
    <row r="5757" spans="1:8">
      <c r="A5757" s="270"/>
      <c r="B5757" s="271"/>
      <c r="C5757" s="270"/>
      <c r="D5757" s="272"/>
      <c r="F5757" s="273"/>
      <c r="G5757" s="275"/>
      <c r="H5757" s="275"/>
    </row>
    <row r="5758" spans="1:8">
      <c r="A5758" s="270"/>
      <c r="B5758" s="271"/>
      <c r="C5758" s="270"/>
      <c r="D5758" s="272"/>
      <c r="F5758" s="273"/>
      <c r="G5758" s="275"/>
      <c r="H5758" s="275"/>
    </row>
    <row r="5759" spans="1:8">
      <c r="A5759" s="270"/>
      <c r="B5759" s="271"/>
      <c r="C5759" s="270"/>
      <c r="D5759" s="272"/>
      <c r="F5759" s="273"/>
      <c r="G5759" s="275"/>
      <c r="H5759" s="275"/>
    </row>
    <row r="5760" spans="1:8">
      <c r="A5760" s="270"/>
      <c r="B5760" s="271"/>
      <c r="C5760" s="270"/>
      <c r="D5760" s="272"/>
      <c r="F5760" s="273"/>
      <c r="G5760" s="275"/>
      <c r="H5760" s="275"/>
    </row>
    <row r="5761" spans="1:8">
      <c r="A5761" s="270"/>
      <c r="B5761" s="271"/>
      <c r="C5761" s="270"/>
      <c r="D5761" s="272"/>
      <c r="F5761" s="273"/>
      <c r="G5761" s="275"/>
      <c r="H5761" s="275"/>
    </row>
    <row r="5762" spans="1:8">
      <c r="A5762" s="270"/>
      <c r="B5762" s="271"/>
      <c r="C5762" s="270"/>
      <c r="D5762" s="272"/>
      <c r="F5762" s="273"/>
      <c r="G5762" s="275"/>
      <c r="H5762" s="275"/>
    </row>
    <row r="5763" spans="1:8">
      <c r="A5763" s="270"/>
      <c r="B5763" s="271"/>
      <c r="C5763" s="270"/>
      <c r="D5763" s="272"/>
      <c r="F5763" s="273"/>
      <c r="G5763" s="275"/>
      <c r="H5763" s="275"/>
    </row>
    <row r="5764" spans="1:8">
      <c r="A5764" s="270"/>
      <c r="B5764" s="271"/>
      <c r="C5764" s="270"/>
      <c r="D5764" s="272"/>
      <c r="F5764" s="273"/>
      <c r="G5764" s="275"/>
      <c r="H5764" s="275"/>
    </row>
    <row r="5765" spans="1:8">
      <c r="A5765" s="270"/>
      <c r="B5765" s="271"/>
      <c r="C5765" s="270"/>
      <c r="D5765" s="272"/>
      <c r="F5765" s="273"/>
      <c r="G5765" s="275"/>
      <c r="H5765" s="275"/>
    </row>
    <row r="5766" spans="1:8">
      <c r="A5766" s="270"/>
      <c r="B5766" s="271"/>
      <c r="C5766" s="270"/>
      <c r="D5766" s="272"/>
      <c r="F5766" s="273"/>
      <c r="G5766" s="275"/>
      <c r="H5766" s="275"/>
    </row>
    <row r="5767" spans="1:8">
      <c r="A5767" s="270"/>
      <c r="B5767" s="271"/>
      <c r="C5767" s="270"/>
      <c r="D5767" s="272"/>
      <c r="F5767" s="273"/>
      <c r="G5767" s="275"/>
      <c r="H5767" s="275"/>
    </row>
    <row r="5768" spans="1:8">
      <c r="A5768" s="270"/>
      <c r="B5768" s="271"/>
      <c r="C5768" s="270"/>
      <c r="D5768" s="272"/>
      <c r="F5768" s="273"/>
      <c r="G5768" s="275"/>
      <c r="H5768" s="275"/>
    </row>
    <row r="5769" spans="1:8">
      <c r="A5769" s="270"/>
      <c r="B5769" s="271"/>
      <c r="C5769" s="270"/>
      <c r="D5769" s="272"/>
      <c r="F5769" s="273"/>
      <c r="G5769" s="275"/>
      <c r="H5769" s="275"/>
    </row>
    <row r="5770" spans="1:8">
      <c r="A5770" s="270"/>
      <c r="B5770" s="271"/>
      <c r="C5770" s="270"/>
      <c r="D5770" s="272"/>
      <c r="F5770" s="273"/>
      <c r="G5770" s="275"/>
      <c r="H5770" s="275"/>
    </row>
    <row r="5771" spans="1:8">
      <c r="A5771" s="270"/>
      <c r="B5771" s="271"/>
      <c r="C5771" s="270"/>
      <c r="D5771" s="272"/>
      <c r="F5771" s="273"/>
      <c r="G5771" s="275"/>
      <c r="H5771" s="275"/>
    </row>
    <row r="5772" spans="1:8">
      <c r="A5772" s="270"/>
      <c r="B5772" s="271"/>
      <c r="C5772" s="270"/>
      <c r="D5772" s="272"/>
      <c r="F5772" s="273"/>
      <c r="G5772" s="275"/>
      <c r="H5772" s="275"/>
    </row>
    <row r="5773" spans="1:8">
      <c r="A5773" s="270"/>
      <c r="B5773" s="271"/>
      <c r="C5773" s="270"/>
      <c r="D5773" s="272"/>
      <c r="F5773" s="273"/>
      <c r="G5773" s="275"/>
      <c r="H5773" s="275"/>
    </row>
    <row r="5774" spans="1:8">
      <c r="A5774" s="270"/>
      <c r="B5774" s="271"/>
      <c r="C5774" s="270"/>
      <c r="D5774" s="272"/>
      <c r="F5774" s="273"/>
      <c r="G5774" s="275"/>
      <c r="H5774" s="275"/>
    </row>
    <row r="5775" spans="1:8">
      <c r="A5775" s="270"/>
      <c r="B5775" s="271"/>
      <c r="C5775" s="270"/>
      <c r="D5775" s="272"/>
      <c r="F5775" s="273"/>
      <c r="G5775" s="275"/>
      <c r="H5775" s="275"/>
    </row>
    <row r="5776" spans="1:8">
      <c r="A5776" s="270"/>
      <c r="B5776" s="271"/>
      <c r="C5776" s="270"/>
      <c r="D5776" s="272"/>
      <c r="F5776" s="273"/>
      <c r="G5776" s="275"/>
      <c r="H5776" s="275"/>
    </row>
    <row r="5777" spans="1:8">
      <c r="A5777" s="270"/>
      <c r="B5777" s="271"/>
      <c r="C5777" s="270"/>
      <c r="D5777" s="272"/>
      <c r="F5777" s="273"/>
      <c r="G5777" s="275"/>
      <c r="H5777" s="275"/>
    </row>
    <row r="5778" spans="1:8">
      <c r="A5778" s="270"/>
      <c r="B5778" s="271"/>
      <c r="C5778" s="270"/>
      <c r="D5778" s="272"/>
      <c r="F5778" s="273"/>
      <c r="G5778" s="275"/>
      <c r="H5778" s="275"/>
    </row>
    <row r="5779" spans="1:8">
      <c r="A5779" s="270"/>
      <c r="B5779" s="271"/>
      <c r="C5779" s="270"/>
      <c r="D5779" s="272"/>
      <c r="F5779" s="273"/>
      <c r="G5779" s="275"/>
      <c r="H5779" s="275"/>
    </row>
    <row r="5780" spans="1:8">
      <c r="A5780" s="270"/>
      <c r="B5780" s="271"/>
      <c r="C5780" s="270"/>
      <c r="D5780" s="272"/>
      <c r="F5780" s="273"/>
      <c r="G5780" s="275"/>
      <c r="H5780" s="275"/>
    </row>
    <row r="5781" spans="1:8">
      <c r="A5781" s="270"/>
      <c r="B5781" s="271"/>
      <c r="C5781" s="270"/>
      <c r="D5781" s="272"/>
      <c r="F5781" s="273"/>
      <c r="G5781" s="275"/>
      <c r="H5781" s="275"/>
    </row>
    <row r="5782" spans="1:8">
      <c r="A5782" s="270"/>
      <c r="B5782" s="271"/>
      <c r="C5782" s="270"/>
      <c r="D5782" s="272"/>
      <c r="F5782" s="273"/>
      <c r="G5782" s="275"/>
      <c r="H5782" s="275"/>
    </row>
    <row r="5783" spans="1:8">
      <c r="A5783" s="270"/>
      <c r="B5783" s="271"/>
      <c r="C5783" s="270"/>
      <c r="D5783" s="272"/>
      <c r="F5783" s="273"/>
      <c r="G5783" s="275"/>
      <c r="H5783" s="275"/>
    </row>
    <row r="5784" spans="1:8">
      <c r="A5784" s="270"/>
      <c r="B5784" s="271"/>
      <c r="C5784" s="270"/>
      <c r="D5784" s="272"/>
      <c r="F5784" s="273"/>
      <c r="G5784" s="275"/>
      <c r="H5784" s="275"/>
    </row>
    <row r="5785" spans="1:8">
      <c r="A5785" s="270"/>
      <c r="B5785" s="271"/>
      <c r="C5785" s="270"/>
      <c r="D5785" s="272"/>
      <c r="F5785" s="273"/>
      <c r="G5785" s="275"/>
      <c r="H5785" s="275"/>
    </row>
    <row r="5786" spans="1:8">
      <c r="A5786" s="270"/>
      <c r="B5786" s="271"/>
      <c r="C5786" s="270"/>
      <c r="D5786" s="272"/>
      <c r="F5786" s="273"/>
      <c r="G5786" s="275"/>
      <c r="H5786" s="275"/>
    </row>
    <row r="5787" spans="1:8">
      <c r="A5787" s="270"/>
      <c r="B5787" s="271"/>
      <c r="C5787" s="270"/>
      <c r="D5787" s="272"/>
      <c r="F5787" s="273"/>
      <c r="G5787" s="275"/>
      <c r="H5787" s="275"/>
    </row>
    <row r="5788" spans="1:8">
      <c r="A5788" s="270"/>
      <c r="B5788" s="271"/>
      <c r="C5788" s="270"/>
      <c r="D5788" s="272"/>
      <c r="F5788" s="273"/>
      <c r="G5788" s="275"/>
      <c r="H5788" s="275"/>
    </row>
    <row r="5789" spans="1:8">
      <c r="A5789" s="270"/>
      <c r="B5789" s="271"/>
      <c r="C5789" s="270"/>
      <c r="D5789" s="272"/>
      <c r="F5789" s="273"/>
      <c r="G5789" s="275"/>
      <c r="H5789" s="275"/>
    </row>
    <row r="5790" spans="1:8">
      <c r="A5790" s="270"/>
      <c r="B5790" s="271"/>
      <c r="C5790" s="270"/>
      <c r="D5790" s="272"/>
      <c r="F5790" s="273"/>
      <c r="G5790" s="275"/>
      <c r="H5790" s="275"/>
    </row>
    <row r="5791" spans="1:8">
      <c r="A5791" s="270"/>
      <c r="B5791" s="271"/>
      <c r="C5791" s="270"/>
      <c r="D5791" s="272"/>
      <c r="F5791" s="273"/>
      <c r="G5791" s="275"/>
      <c r="H5791" s="275"/>
    </row>
    <row r="5792" spans="1:8">
      <c r="A5792" s="270"/>
      <c r="B5792" s="271"/>
      <c r="C5792" s="270"/>
      <c r="D5792" s="272"/>
      <c r="F5792" s="273"/>
      <c r="G5792" s="275"/>
      <c r="H5792" s="275"/>
    </row>
    <row r="5793" spans="1:8">
      <c r="A5793" s="270"/>
      <c r="B5793" s="271"/>
      <c r="C5793" s="270"/>
      <c r="D5793" s="272"/>
      <c r="F5793" s="273"/>
      <c r="G5793" s="275"/>
      <c r="H5793" s="275"/>
    </row>
    <row r="5794" spans="1:8">
      <c r="A5794" s="270"/>
      <c r="B5794" s="271"/>
      <c r="C5794" s="270"/>
      <c r="D5794" s="272"/>
      <c r="F5794" s="273"/>
      <c r="G5794" s="275"/>
      <c r="H5794" s="275"/>
    </row>
    <row r="5795" spans="1:8">
      <c r="A5795" s="270"/>
      <c r="B5795" s="271"/>
      <c r="C5795" s="270"/>
      <c r="D5795" s="272"/>
      <c r="F5795" s="273"/>
      <c r="G5795" s="275"/>
      <c r="H5795" s="275"/>
    </row>
    <row r="5796" spans="1:8">
      <c r="A5796" s="270"/>
      <c r="B5796" s="271"/>
      <c r="C5796" s="270"/>
      <c r="D5796" s="272"/>
      <c r="F5796" s="273"/>
      <c r="G5796" s="275"/>
      <c r="H5796" s="275"/>
    </row>
    <row r="5797" spans="1:8">
      <c r="A5797" s="270"/>
      <c r="B5797" s="271"/>
      <c r="C5797" s="270"/>
      <c r="D5797" s="272"/>
      <c r="F5797" s="273"/>
      <c r="G5797" s="275"/>
      <c r="H5797" s="275"/>
    </row>
    <row r="5798" spans="1:8">
      <c r="A5798" s="270"/>
      <c r="B5798" s="271"/>
      <c r="C5798" s="270"/>
      <c r="D5798" s="272"/>
      <c r="F5798" s="273"/>
      <c r="G5798" s="275"/>
      <c r="H5798" s="275"/>
    </row>
    <row r="5799" spans="1:8">
      <c r="A5799" s="270"/>
      <c r="B5799" s="271"/>
      <c r="C5799" s="270"/>
      <c r="D5799" s="272"/>
      <c r="F5799" s="273"/>
      <c r="G5799" s="275"/>
      <c r="H5799" s="275"/>
    </row>
    <row r="5800" spans="1:8">
      <c r="A5800" s="270"/>
      <c r="B5800" s="271"/>
      <c r="C5800" s="270"/>
      <c r="D5800" s="272"/>
      <c r="F5800" s="273"/>
      <c r="G5800" s="275"/>
      <c r="H5800" s="275"/>
    </row>
    <row r="5801" spans="1:8">
      <c r="A5801" s="270"/>
      <c r="B5801" s="271"/>
      <c r="C5801" s="270"/>
      <c r="D5801" s="272"/>
      <c r="F5801" s="273"/>
      <c r="G5801" s="275"/>
      <c r="H5801" s="275"/>
    </row>
    <row r="5802" spans="1:8">
      <c r="A5802" s="270"/>
      <c r="B5802" s="271"/>
      <c r="C5802" s="270"/>
      <c r="D5802" s="272"/>
      <c r="F5802" s="273"/>
      <c r="G5802" s="275"/>
      <c r="H5802" s="275"/>
    </row>
    <row r="5803" spans="1:8">
      <c r="A5803" s="270"/>
      <c r="B5803" s="271"/>
      <c r="C5803" s="270"/>
      <c r="D5803" s="272"/>
      <c r="F5803" s="273"/>
      <c r="G5803" s="275"/>
      <c r="H5803" s="275"/>
    </row>
    <row r="5804" spans="1:8">
      <c r="A5804" s="270"/>
      <c r="B5804" s="271"/>
      <c r="C5804" s="270"/>
      <c r="D5804" s="272"/>
      <c r="F5804" s="273"/>
      <c r="G5804" s="275"/>
      <c r="H5804" s="275"/>
    </row>
    <row r="5805" spans="1:8">
      <c r="A5805" s="270"/>
      <c r="B5805" s="271"/>
      <c r="C5805" s="270"/>
      <c r="D5805" s="272"/>
      <c r="F5805" s="273"/>
      <c r="G5805" s="275"/>
      <c r="H5805" s="275"/>
    </row>
    <row r="5806" spans="1:8">
      <c r="A5806" s="270"/>
      <c r="B5806" s="271"/>
      <c r="C5806" s="270"/>
      <c r="D5806" s="272"/>
      <c r="F5806" s="273"/>
      <c r="G5806" s="275"/>
      <c r="H5806" s="275"/>
    </row>
    <row r="5807" spans="1:8">
      <c r="A5807" s="270"/>
      <c r="B5807" s="271"/>
      <c r="C5807" s="270"/>
      <c r="D5807" s="272"/>
      <c r="F5807" s="273"/>
      <c r="G5807" s="275"/>
      <c r="H5807" s="275"/>
    </row>
    <row r="5808" spans="1:8">
      <c r="A5808" s="270"/>
      <c r="B5808" s="271"/>
      <c r="C5808" s="270"/>
      <c r="D5808" s="272"/>
      <c r="F5808" s="273"/>
      <c r="G5808" s="275"/>
      <c r="H5808" s="275"/>
    </row>
    <row r="5809" spans="1:8">
      <c r="A5809" s="270"/>
      <c r="B5809" s="271"/>
      <c r="C5809" s="270"/>
      <c r="D5809" s="272"/>
      <c r="F5809" s="273"/>
      <c r="G5809" s="275"/>
      <c r="H5809" s="275"/>
    </row>
    <row r="5810" spans="1:8">
      <c r="A5810" s="270"/>
      <c r="B5810" s="271"/>
      <c r="C5810" s="270"/>
      <c r="D5810" s="272"/>
      <c r="F5810" s="273"/>
      <c r="G5810" s="275"/>
      <c r="H5810" s="275"/>
    </row>
    <row r="5811" spans="1:8">
      <c r="A5811" s="270"/>
      <c r="B5811" s="271"/>
      <c r="C5811" s="270"/>
      <c r="D5811" s="272"/>
      <c r="F5811" s="273"/>
      <c r="G5811" s="275"/>
      <c r="H5811" s="275"/>
    </row>
    <row r="5812" spans="1:8">
      <c r="A5812" s="270"/>
      <c r="B5812" s="271"/>
      <c r="C5812" s="270"/>
      <c r="D5812" s="272"/>
      <c r="F5812" s="273"/>
      <c r="G5812" s="275"/>
      <c r="H5812" s="275"/>
    </row>
    <row r="5813" spans="1:8">
      <c r="A5813" s="270"/>
      <c r="B5813" s="271"/>
      <c r="C5813" s="270"/>
      <c r="D5813" s="272"/>
      <c r="F5813" s="273"/>
      <c r="G5813" s="275"/>
      <c r="H5813" s="275"/>
    </row>
    <row r="5814" spans="1:8">
      <c r="A5814" s="270"/>
      <c r="B5814" s="271"/>
      <c r="C5814" s="270"/>
      <c r="D5814" s="272"/>
      <c r="F5814" s="273"/>
      <c r="G5814" s="275"/>
      <c r="H5814" s="275"/>
    </row>
    <row r="5815" spans="1:8">
      <c r="A5815" s="270"/>
      <c r="B5815" s="271"/>
      <c r="C5815" s="270"/>
      <c r="D5815" s="272"/>
      <c r="F5815" s="273"/>
      <c r="G5815" s="275"/>
      <c r="H5815" s="275"/>
    </row>
    <row r="5816" spans="1:8">
      <c r="A5816" s="270"/>
      <c r="B5816" s="271"/>
      <c r="C5816" s="270"/>
      <c r="D5816" s="272"/>
      <c r="F5816" s="273"/>
      <c r="G5816" s="275"/>
      <c r="H5816" s="275"/>
    </row>
    <row r="5817" spans="1:8">
      <c r="A5817" s="270"/>
      <c r="B5817" s="271"/>
      <c r="C5817" s="270"/>
      <c r="D5817" s="272"/>
      <c r="F5817" s="273"/>
      <c r="G5817" s="275"/>
      <c r="H5817" s="275"/>
    </row>
    <row r="5818" spans="1:8">
      <c r="A5818" s="270"/>
      <c r="B5818" s="271"/>
      <c r="C5818" s="270"/>
      <c r="D5818" s="272"/>
      <c r="F5818" s="273"/>
      <c r="G5818" s="275"/>
      <c r="H5818" s="275"/>
    </row>
    <row r="5819" spans="1:8">
      <c r="A5819" s="270"/>
      <c r="B5819" s="271"/>
      <c r="C5819" s="270"/>
      <c r="D5819" s="272"/>
      <c r="F5819" s="273"/>
      <c r="G5819" s="275"/>
      <c r="H5819" s="275"/>
    </row>
    <row r="5820" spans="1:8">
      <c r="A5820" s="270"/>
      <c r="B5820" s="271"/>
      <c r="C5820" s="270"/>
      <c r="D5820" s="272"/>
      <c r="F5820" s="273"/>
      <c r="G5820" s="275"/>
      <c r="H5820" s="275"/>
    </row>
    <row r="5821" spans="1:8">
      <c r="A5821" s="270"/>
      <c r="B5821" s="271"/>
      <c r="C5821" s="270"/>
      <c r="D5821" s="272"/>
      <c r="F5821" s="273"/>
      <c r="G5821" s="275"/>
      <c r="H5821" s="275"/>
    </row>
    <row r="5822" spans="1:8">
      <c r="A5822" s="270"/>
      <c r="B5822" s="271"/>
      <c r="C5822" s="270"/>
      <c r="D5822" s="272"/>
      <c r="F5822" s="273"/>
      <c r="G5822" s="275"/>
      <c r="H5822" s="275"/>
    </row>
    <row r="5823" spans="1:8">
      <c r="A5823" s="270"/>
      <c r="B5823" s="271"/>
      <c r="C5823" s="270"/>
      <c r="D5823" s="272"/>
      <c r="F5823" s="273"/>
      <c r="G5823" s="275"/>
      <c r="H5823" s="275"/>
    </row>
    <row r="5824" spans="1:8">
      <c r="A5824" s="270"/>
      <c r="B5824" s="271"/>
      <c r="C5824" s="270"/>
      <c r="D5824" s="272"/>
      <c r="F5824" s="273"/>
      <c r="G5824" s="275"/>
      <c r="H5824" s="275"/>
    </row>
    <row r="5825" spans="1:8">
      <c r="A5825" s="270"/>
      <c r="B5825" s="271"/>
      <c r="C5825" s="270"/>
      <c r="D5825" s="272"/>
      <c r="F5825" s="273"/>
      <c r="G5825" s="275"/>
      <c r="H5825" s="275"/>
    </row>
    <row r="5826" spans="1:8">
      <c r="A5826" s="270"/>
      <c r="B5826" s="271"/>
      <c r="C5826" s="270"/>
      <c r="D5826" s="272"/>
      <c r="F5826" s="273"/>
      <c r="G5826" s="275"/>
      <c r="H5826" s="275"/>
    </row>
    <row r="5827" spans="1:8">
      <c r="A5827" s="270"/>
      <c r="B5827" s="271"/>
      <c r="C5827" s="270"/>
      <c r="D5827" s="272"/>
      <c r="F5827" s="273"/>
      <c r="G5827" s="275"/>
      <c r="H5827" s="275"/>
    </row>
    <row r="5828" spans="1:8">
      <c r="A5828" s="270"/>
      <c r="B5828" s="271"/>
      <c r="C5828" s="270"/>
      <c r="D5828" s="272"/>
      <c r="F5828" s="273"/>
      <c r="G5828" s="275"/>
      <c r="H5828" s="275"/>
    </row>
    <row r="5829" spans="1:8">
      <c r="A5829" s="270"/>
      <c r="B5829" s="271"/>
      <c r="C5829" s="270"/>
      <c r="D5829" s="272"/>
      <c r="F5829" s="273"/>
      <c r="G5829" s="275"/>
      <c r="H5829" s="275"/>
    </row>
    <row r="5830" spans="1:8">
      <c r="A5830" s="270"/>
      <c r="B5830" s="271"/>
      <c r="C5830" s="270"/>
      <c r="D5830" s="272"/>
      <c r="F5830" s="273"/>
      <c r="G5830" s="275"/>
      <c r="H5830" s="275"/>
    </row>
    <row r="5831" spans="1:8">
      <c r="A5831" s="270"/>
      <c r="B5831" s="271"/>
      <c r="C5831" s="270"/>
      <c r="D5831" s="272"/>
      <c r="F5831" s="273"/>
      <c r="G5831" s="275"/>
      <c r="H5831" s="275"/>
    </row>
    <row r="5832" spans="1:8">
      <c r="A5832" s="270"/>
      <c r="B5832" s="271"/>
      <c r="C5832" s="270"/>
      <c r="D5832" s="272"/>
      <c r="F5832" s="273"/>
      <c r="G5832" s="275"/>
      <c r="H5832" s="275"/>
    </row>
    <row r="5833" spans="1:8">
      <c r="A5833" s="270"/>
      <c r="B5833" s="271"/>
      <c r="C5833" s="270"/>
      <c r="D5833" s="272"/>
      <c r="F5833" s="273"/>
      <c r="G5833" s="275"/>
      <c r="H5833" s="275"/>
    </row>
    <row r="5834" spans="1:8">
      <c r="A5834" s="270"/>
      <c r="B5834" s="271"/>
      <c r="C5834" s="270"/>
      <c r="D5834" s="272"/>
      <c r="F5834" s="273"/>
      <c r="G5834" s="275"/>
      <c r="H5834" s="275"/>
    </row>
    <row r="5835" spans="1:8">
      <c r="A5835" s="270"/>
      <c r="B5835" s="271"/>
      <c r="C5835" s="270"/>
      <c r="D5835" s="272"/>
      <c r="F5835" s="273"/>
      <c r="G5835" s="275"/>
      <c r="H5835" s="275"/>
    </row>
    <row r="5836" spans="1:8">
      <c r="A5836" s="270"/>
      <c r="B5836" s="271"/>
      <c r="C5836" s="270"/>
      <c r="D5836" s="272"/>
      <c r="F5836" s="273"/>
      <c r="G5836" s="275"/>
      <c r="H5836" s="275"/>
    </row>
    <row r="5837" spans="1:8">
      <c r="A5837" s="270"/>
      <c r="B5837" s="271"/>
      <c r="C5837" s="270"/>
      <c r="D5837" s="272"/>
      <c r="F5837" s="273"/>
      <c r="G5837" s="275"/>
      <c r="H5837" s="275"/>
    </row>
    <row r="5838" spans="1:8">
      <c r="A5838" s="270"/>
      <c r="B5838" s="271"/>
      <c r="C5838" s="270"/>
      <c r="D5838" s="272"/>
      <c r="F5838" s="273"/>
      <c r="G5838" s="275"/>
      <c r="H5838" s="275"/>
    </row>
    <row r="5839" spans="1:8">
      <c r="A5839" s="270"/>
      <c r="B5839" s="271"/>
      <c r="C5839" s="270"/>
      <c r="D5839" s="272"/>
      <c r="F5839" s="273"/>
      <c r="G5839" s="275"/>
      <c r="H5839" s="275"/>
    </row>
    <row r="5840" spans="1:8">
      <c r="A5840" s="270"/>
      <c r="B5840" s="271"/>
      <c r="C5840" s="270"/>
      <c r="D5840" s="272"/>
      <c r="F5840" s="273"/>
      <c r="G5840" s="275"/>
      <c r="H5840" s="275"/>
    </row>
    <row r="5841" spans="1:8">
      <c r="A5841" s="270"/>
      <c r="B5841" s="271"/>
      <c r="C5841" s="270"/>
      <c r="D5841" s="272"/>
      <c r="F5841" s="273"/>
      <c r="G5841" s="275"/>
      <c r="H5841" s="275"/>
    </row>
    <row r="5842" spans="1:8">
      <c r="A5842" s="270"/>
      <c r="B5842" s="271"/>
      <c r="C5842" s="270"/>
      <c r="D5842" s="272"/>
      <c r="F5842" s="273"/>
      <c r="G5842" s="275"/>
      <c r="H5842" s="275"/>
    </row>
    <row r="5843" spans="1:8">
      <c r="A5843" s="270"/>
      <c r="B5843" s="271"/>
      <c r="C5843" s="270"/>
      <c r="D5843" s="272"/>
      <c r="F5843" s="273"/>
      <c r="G5843" s="275"/>
      <c r="H5843" s="275"/>
    </row>
    <row r="5844" spans="1:8">
      <c r="A5844" s="270"/>
      <c r="B5844" s="271"/>
      <c r="C5844" s="270"/>
      <c r="D5844" s="272"/>
      <c r="F5844" s="273"/>
      <c r="G5844" s="275"/>
      <c r="H5844" s="275"/>
    </row>
    <row r="5845" spans="1:8">
      <c r="A5845" s="270"/>
      <c r="B5845" s="271"/>
      <c r="C5845" s="270"/>
      <c r="D5845" s="272"/>
      <c r="F5845" s="273"/>
      <c r="G5845" s="275"/>
      <c r="H5845" s="275"/>
    </row>
    <row r="5846" spans="1:8">
      <c r="A5846" s="270"/>
      <c r="B5846" s="271"/>
      <c r="C5846" s="270"/>
      <c r="D5846" s="272"/>
      <c r="F5846" s="273"/>
      <c r="G5846" s="275"/>
      <c r="H5846" s="275"/>
    </row>
    <row r="5847" spans="1:8">
      <c r="A5847" s="270"/>
      <c r="B5847" s="271"/>
      <c r="C5847" s="270"/>
      <c r="D5847" s="272"/>
      <c r="F5847" s="273"/>
      <c r="G5847" s="275"/>
      <c r="H5847" s="275"/>
    </row>
    <row r="5848" spans="1:8">
      <c r="A5848" s="270"/>
      <c r="B5848" s="271"/>
      <c r="C5848" s="270"/>
      <c r="D5848" s="272"/>
      <c r="F5848" s="273"/>
      <c r="G5848" s="275"/>
      <c r="H5848" s="275"/>
    </row>
    <row r="5849" spans="1:8">
      <c r="A5849" s="270"/>
      <c r="B5849" s="271"/>
      <c r="C5849" s="270"/>
      <c r="D5849" s="272"/>
      <c r="F5849" s="273"/>
      <c r="G5849" s="275"/>
      <c r="H5849" s="275"/>
    </row>
    <row r="5850" spans="1:8">
      <c r="A5850" s="270"/>
      <c r="B5850" s="271"/>
      <c r="C5850" s="270"/>
      <c r="D5850" s="272"/>
      <c r="F5850" s="273"/>
      <c r="G5850" s="275"/>
      <c r="H5850" s="275"/>
    </row>
    <row r="5851" spans="1:8">
      <c r="A5851" s="270"/>
      <c r="B5851" s="271"/>
      <c r="C5851" s="270"/>
      <c r="D5851" s="272"/>
      <c r="F5851" s="273"/>
      <c r="G5851" s="275"/>
      <c r="H5851" s="275"/>
    </row>
    <row r="5852" spans="1:8">
      <c r="A5852" s="270"/>
      <c r="B5852" s="271"/>
      <c r="C5852" s="270"/>
      <c r="D5852" s="272"/>
      <c r="F5852" s="273"/>
      <c r="G5852" s="275"/>
      <c r="H5852" s="275"/>
    </row>
    <row r="5853" spans="1:8">
      <c r="A5853" s="270"/>
      <c r="B5853" s="271"/>
      <c r="C5853" s="270"/>
      <c r="D5853" s="272"/>
      <c r="F5853" s="273"/>
      <c r="G5853" s="275"/>
      <c r="H5853" s="275"/>
    </row>
    <row r="5854" spans="1:8">
      <c r="A5854" s="270"/>
      <c r="B5854" s="271"/>
      <c r="C5854" s="270"/>
      <c r="D5854" s="272"/>
      <c r="F5854" s="273"/>
      <c r="G5854" s="275"/>
      <c r="H5854" s="275"/>
    </row>
    <row r="5855" spans="1:8">
      <c r="A5855" s="270"/>
      <c r="B5855" s="271"/>
      <c r="C5855" s="270"/>
      <c r="D5855" s="272"/>
      <c r="F5855" s="273"/>
      <c r="G5855" s="275"/>
      <c r="H5855" s="275"/>
    </row>
    <row r="5856" spans="1:8">
      <c r="A5856" s="270"/>
      <c r="B5856" s="271"/>
      <c r="C5856" s="270"/>
      <c r="D5856" s="272"/>
      <c r="F5856" s="273"/>
      <c r="G5856" s="275"/>
      <c r="H5856" s="275"/>
    </row>
    <row r="5857" spans="1:8">
      <c r="A5857" s="270"/>
      <c r="B5857" s="271"/>
      <c r="C5857" s="270"/>
      <c r="D5857" s="272"/>
      <c r="F5857" s="273"/>
      <c r="G5857" s="275"/>
      <c r="H5857" s="275"/>
    </row>
    <row r="5858" spans="1:8">
      <c r="A5858" s="270"/>
      <c r="B5858" s="271"/>
      <c r="C5858" s="270"/>
      <c r="D5858" s="272"/>
      <c r="F5858" s="273"/>
      <c r="G5858" s="275"/>
      <c r="H5858" s="275"/>
    </row>
    <row r="5859" spans="1:8">
      <c r="A5859" s="270"/>
      <c r="B5859" s="271"/>
      <c r="C5859" s="270"/>
      <c r="D5859" s="272"/>
      <c r="F5859" s="273"/>
      <c r="G5859" s="275"/>
      <c r="H5859" s="275"/>
    </row>
    <row r="5860" spans="1:8">
      <c r="A5860" s="270"/>
      <c r="B5860" s="271"/>
      <c r="C5860" s="270"/>
      <c r="D5860" s="272"/>
      <c r="F5860" s="273"/>
      <c r="G5860" s="275"/>
      <c r="H5860" s="275"/>
    </row>
    <row r="5861" spans="1:8">
      <c r="A5861" s="270"/>
      <c r="B5861" s="271"/>
      <c r="C5861" s="270"/>
      <c r="D5861" s="272"/>
      <c r="F5861" s="273"/>
      <c r="G5861" s="275"/>
      <c r="H5861" s="275"/>
    </row>
    <row r="5862" spans="1:8">
      <c r="A5862" s="270"/>
      <c r="B5862" s="271"/>
      <c r="C5862" s="270"/>
      <c r="D5862" s="272"/>
      <c r="F5862" s="273"/>
      <c r="G5862" s="275"/>
      <c r="H5862" s="275"/>
    </row>
    <row r="5863" spans="1:8">
      <c r="A5863" s="270"/>
      <c r="B5863" s="271"/>
      <c r="C5863" s="270"/>
      <c r="D5863" s="272"/>
      <c r="F5863" s="273"/>
      <c r="G5863" s="275"/>
      <c r="H5863" s="275"/>
    </row>
    <row r="5864" spans="1:8">
      <c r="A5864" s="270"/>
      <c r="B5864" s="271"/>
      <c r="C5864" s="270"/>
      <c r="D5864" s="272"/>
      <c r="F5864" s="273"/>
      <c r="G5864" s="275"/>
      <c r="H5864" s="275"/>
    </row>
    <row r="5865" spans="1:8">
      <c r="A5865" s="270"/>
      <c r="B5865" s="271"/>
      <c r="C5865" s="270"/>
      <c r="D5865" s="272"/>
      <c r="F5865" s="273"/>
      <c r="G5865" s="275"/>
      <c r="H5865" s="275"/>
    </row>
    <row r="5866" spans="1:8">
      <c r="A5866" s="270"/>
      <c r="B5866" s="271"/>
      <c r="C5866" s="270"/>
      <c r="D5866" s="272"/>
      <c r="F5866" s="273"/>
      <c r="G5866" s="275"/>
      <c r="H5866" s="275"/>
    </row>
    <row r="5867" spans="1:8">
      <c r="A5867" s="270"/>
      <c r="B5867" s="271"/>
      <c r="C5867" s="270"/>
      <c r="D5867" s="272"/>
      <c r="F5867" s="273"/>
      <c r="G5867" s="275"/>
      <c r="H5867" s="275"/>
    </row>
    <row r="5868" spans="1:8">
      <c r="A5868" s="270"/>
      <c r="B5868" s="271"/>
      <c r="C5868" s="270"/>
      <c r="D5868" s="272"/>
      <c r="F5868" s="273"/>
      <c r="G5868" s="275"/>
      <c r="H5868" s="275"/>
    </row>
    <row r="5869" spans="1:8">
      <c r="A5869" s="270"/>
      <c r="B5869" s="271"/>
      <c r="C5869" s="270"/>
      <c r="D5869" s="272"/>
      <c r="F5869" s="273"/>
      <c r="G5869" s="275"/>
      <c r="H5869" s="275"/>
    </row>
    <row r="5870" spans="1:8">
      <c r="A5870" s="270"/>
      <c r="B5870" s="271"/>
      <c r="C5870" s="270"/>
      <c r="D5870" s="272"/>
      <c r="F5870" s="273"/>
      <c r="G5870" s="275"/>
      <c r="H5870" s="275"/>
    </row>
    <row r="5871" spans="1:8">
      <c r="A5871" s="270"/>
      <c r="B5871" s="271"/>
      <c r="C5871" s="270"/>
      <c r="D5871" s="272"/>
      <c r="F5871" s="273"/>
      <c r="G5871" s="275"/>
      <c r="H5871" s="275"/>
    </row>
    <row r="5872" spans="1:8">
      <c r="A5872" s="270"/>
      <c r="B5872" s="271"/>
      <c r="C5872" s="270"/>
      <c r="D5872" s="272"/>
      <c r="F5872" s="273"/>
      <c r="G5872" s="275"/>
      <c r="H5872" s="275"/>
    </row>
    <row r="5873" spans="1:8">
      <c r="A5873" s="270"/>
      <c r="B5873" s="271"/>
      <c r="C5873" s="270"/>
      <c r="D5873" s="272"/>
      <c r="F5873" s="273"/>
      <c r="G5873" s="275"/>
      <c r="H5873" s="275"/>
    </row>
    <row r="5874" spans="1:8">
      <c r="A5874" s="270"/>
      <c r="B5874" s="271"/>
      <c r="C5874" s="270"/>
      <c r="D5874" s="272"/>
      <c r="F5874" s="273"/>
      <c r="G5874" s="275"/>
      <c r="H5874" s="275"/>
    </row>
    <row r="5875" spans="1:8">
      <c r="A5875" s="270"/>
      <c r="B5875" s="271"/>
      <c r="C5875" s="270"/>
      <c r="D5875" s="272"/>
      <c r="F5875" s="273"/>
      <c r="G5875" s="275"/>
      <c r="H5875" s="275"/>
    </row>
    <row r="5876" spans="1:8">
      <c r="A5876" s="270"/>
      <c r="B5876" s="271"/>
      <c r="C5876" s="270"/>
      <c r="D5876" s="272"/>
      <c r="F5876" s="273"/>
      <c r="G5876" s="275"/>
      <c r="H5876" s="275"/>
    </row>
    <row r="5877" spans="1:8">
      <c r="A5877" s="270"/>
      <c r="B5877" s="271"/>
      <c r="C5877" s="270"/>
      <c r="D5877" s="272"/>
      <c r="F5877" s="273"/>
      <c r="G5877" s="275"/>
      <c r="H5877" s="275"/>
    </row>
    <row r="5878" spans="1:8">
      <c r="A5878" s="270"/>
      <c r="B5878" s="271"/>
      <c r="C5878" s="270"/>
      <c r="D5878" s="272"/>
      <c r="F5878" s="273"/>
      <c r="G5878" s="275"/>
      <c r="H5878" s="275"/>
    </row>
    <row r="5879" spans="1:8">
      <c r="A5879" s="270"/>
      <c r="B5879" s="271"/>
      <c r="C5879" s="270"/>
      <c r="D5879" s="272"/>
      <c r="F5879" s="273"/>
      <c r="G5879" s="275"/>
      <c r="H5879" s="275"/>
    </row>
    <row r="5880" spans="1:8">
      <c r="A5880" s="270"/>
      <c r="B5880" s="271"/>
      <c r="C5880" s="270"/>
      <c r="D5880" s="272"/>
      <c r="F5880" s="273"/>
      <c r="G5880" s="275"/>
      <c r="H5880" s="275"/>
    </row>
    <row r="5881" spans="1:8">
      <c r="A5881" s="270"/>
      <c r="B5881" s="271"/>
      <c r="C5881" s="270"/>
      <c r="D5881" s="272"/>
      <c r="F5881" s="273"/>
      <c r="G5881" s="275"/>
      <c r="H5881" s="275"/>
    </row>
    <row r="5882" spans="1:8">
      <c r="A5882" s="270"/>
      <c r="B5882" s="271"/>
      <c r="C5882" s="270"/>
      <c r="D5882" s="272"/>
      <c r="F5882" s="273"/>
      <c r="G5882" s="275"/>
      <c r="H5882" s="275"/>
    </row>
    <row r="5883" spans="1:8">
      <c r="A5883" s="270"/>
      <c r="B5883" s="271"/>
      <c r="C5883" s="270"/>
      <c r="D5883" s="272"/>
      <c r="F5883" s="273"/>
      <c r="G5883" s="275"/>
      <c r="H5883" s="275"/>
    </row>
    <row r="5884" spans="1:8">
      <c r="A5884" s="270"/>
      <c r="B5884" s="271"/>
      <c r="C5884" s="270"/>
      <c r="D5884" s="272"/>
      <c r="F5884" s="273"/>
      <c r="G5884" s="275"/>
      <c r="H5884" s="275"/>
    </row>
    <row r="5885" spans="1:8">
      <c r="A5885" s="270"/>
      <c r="B5885" s="271"/>
      <c r="C5885" s="270"/>
      <c r="D5885" s="272"/>
      <c r="F5885" s="273"/>
      <c r="G5885" s="275"/>
      <c r="H5885" s="275"/>
    </row>
    <row r="5886" spans="1:8">
      <c r="A5886" s="270"/>
      <c r="B5886" s="271"/>
      <c r="C5886" s="270"/>
      <c r="D5886" s="272"/>
      <c r="F5886" s="273"/>
      <c r="G5886" s="275"/>
      <c r="H5886" s="275"/>
    </row>
    <row r="5887" spans="1:8">
      <c r="A5887" s="270"/>
      <c r="B5887" s="271"/>
      <c r="C5887" s="270"/>
      <c r="D5887" s="272"/>
      <c r="F5887" s="273"/>
      <c r="G5887" s="275"/>
      <c r="H5887" s="275"/>
    </row>
    <row r="5888" spans="1:8">
      <c r="A5888" s="270"/>
      <c r="B5888" s="271"/>
      <c r="C5888" s="270"/>
      <c r="D5888" s="272"/>
      <c r="F5888" s="273"/>
      <c r="G5888" s="275"/>
      <c r="H5888" s="275"/>
    </row>
    <row r="5889" spans="1:8">
      <c r="A5889" s="270"/>
      <c r="B5889" s="271"/>
      <c r="C5889" s="270"/>
      <c r="D5889" s="272"/>
      <c r="F5889" s="273"/>
      <c r="G5889" s="275"/>
      <c r="H5889" s="275"/>
    </row>
    <row r="5890" spans="1:8">
      <c r="A5890" s="270"/>
      <c r="B5890" s="271"/>
      <c r="C5890" s="270"/>
      <c r="D5890" s="272"/>
      <c r="F5890" s="273"/>
      <c r="G5890" s="275"/>
      <c r="H5890" s="275"/>
    </row>
    <row r="5891" spans="1:8">
      <c r="A5891" s="270"/>
      <c r="B5891" s="271"/>
      <c r="C5891" s="270"/>
      <c r="D5891" s="272"/>
      <c r="F5891" s="273"/>
      <c r="G5891" s="275"/>
      <c r="H5891" s="275"/>
    </row>
    <row r="5892" spans="1:8">
      <c r="A5892" s="270"/>
      <c r="B5892" s="271"/>
      <c r="C5892" s="270"/>
      <c r="D5892" s="272"/>
      <c r="F5892" s="273"/>
      <c r="G5892" s="275"/>
      <c r="H5892" s="275"/>
    </row>
    <row r="5893" spans="1:8">
      <c r="A5893" s="270"/>
      <c r="B5893" s="271"/>
      <c r="C5893" s="270"/>
      <c r="D5893" s="272"/>
      <c r="F5893" s="273"/>
      <c r="G5893" s="275"/>
      <c r="H5893" s="275"/>
    </row>
    <row r="5894" spans="1:8">
      <c r="A5894" s="270"/>
      <c r="B5894" s="271"/>
      <c r="C5894" s="270"/>
      <c r="D5894" s="272"/>
      <c r="F5894" s="273"/>
      <c r="G5894" s="275"/>
      <c r="H5894" s="275"/>
    </row>
    <row r="5895" spans="1:8">
      <c r="A5895" s="270"/>
      <c r="B5895" s="271"/>
      <c r="C5895" s="270"/>
      <c r="D5895" s="272"/>
      <c r="F5895" s="273"/>
      <c r="G5895" s="275"/>
      <c r="H5895" s="275"/>
    </row>
    <row r="5896" spans="1:8">
      <c r="A5896" s="270"/>
      <c r="B5896" s="271"/>
      <c r="C5896" s="270"/>
      <c r="D5896" s="272"/>
      <c r="F5896" s="273"/>
      <c r="G5896" s="275"/>
      <c r="H5896" s="275"/>
    </row>
    <row r="5897" spans="1:8">
      <c r="A5897" s="270"/>
      <c r="B5897" s="271"/>
      <c r="C5897" s="270"/>
      <c r="D5897" s="272"/>
      <c r="F5897" s="273"/>
      <c r="G5897" s="275"/>
      <c r="H5897" s="275"/>
    </row>
    <row r="5898" spans="1:8">
      <c r="A5898" s="270"/>
      <c r="B5898" s="271"/>
      <c r="C5898" s="270"/>
      <c r="D5898" s="272"/>
      <c r="F5898" s="273"/>
      <c r="G5898" s="275"/>
      <c r="H5898" s="275"/>
    </row>
    <row r="5899" spans="1:8">
      <c r="A5899" s="270"/>
      <c r="B5899" s="271"/>
      <c r="C5899" s="270"/>
      <c r="D5899" s="272"/>
      <c r="F5899" s="273"/>
      <c r="G5899" s="275"/>
      <c r="H5899" s="275"/>
    </row>
    <row r="5900" spans="1:8">
      <c r="A5900" s="270"/>
      <c r="B5900" s="271"/>
      <c r="C5900" s="270"/>
      <c r="D5900" s="272"/>
      <c r="F5900" s="273"/>
      <c r="G5900" s="275"/>
      <c r="H5900" s="275"/>
    </row>
    <row r="5901" spans="1:8">
      <c r="A5901" s="270"/>
      <c r="B5901" s="271"/>
      <c r="C5901" s="270"/>
      <c r="D5901" s="272"/>
      <c r="F5901" s="273"/>
      <c r="G5901" s="275"/>
      <c r="H5901" s="275"/>
    </row>
    <row r="5902" spans="1:8">
      <c r="A5902" s="270"/>
      <c r="B5902" s="271"/>
      <c r="C5902" s="270"/>
      <c r="D5902" s="272"/>
      <c r="F5902" s="273"/>
      <c r="G5902" s="275"/>
      <c r="H5902" s="275"/>
    </row>
    <row r="5903" spans="1:8">
      <c r="A5903" s="270"/>
      <c r="B5903" s="271"/>
      <c r="C5903" s="270"/>
      <c r="D5903" s="272"/>
      <c r="F5903" s="273"/>
      <c r="G5903" s="275"/>
      <c r="H5903" s="275"/>
    </row>
    <row r="5904" spans="1:8">
      <c r="A5904" s="270"/>
      <c r="B5904" s="271"/>
      <c r="C5904" s="270"/>
      <c r="D5904" s="272"/>
      <c r="F5904" s="273"/>
      <c r="G5904" s="275"/>
      <c r="H5904" s="275"/>
    </row>
    <row r="5905" spans="1:8">
      <c r="A5905" s="270"/>
      <c r="B5905" s="271"/>
      <c r="C5905" s="270"/>
      <c r="D5905" s="272"/>
      <c r="F5905" s="273"/>
      <c r="G5905" s="275"/>
      <c r="H5905" s="275"/>
    </row>
    <row r="5906" spans="1:8">
      <c r="A5906" s="270"/>
      <c r="B5906" s="271"/>
      <c r="C5906" s="270"/>
      <c r="D5906" s="272"/>
      <c r="F5906" s="273"/>
      <c r="G5906" s="275"/>
      <c r="H5906" s="275"/>
    </row>
    <row r="5907" spans="1:8">
      <c r="A5907" s="270"/>
      <c r="B5907" s="271"/>
      <c r="C5907" s="270"/>
      <c r="D5907" s="272"/>
      <c r="F5907" s="273"/>
      <c r="G5907" s="275"/>
      <c r="H5907" s="275"/>
    </row>
    <row r="5908" spans="1:8">
      <c r="A5908" s="270"/>
      <c r="B5908" s="271"/>
      <c r="C5908" s="270"/>
      <c r="D5908" s="272"/>
      <c r="F5908" s="273"/>
      <c r="G5908" s="275"/>
      <c r="H5908" s="275"/>
    </row>
    <row r="5909" spans="1:8">
      <c r="A5909" s="270"/>
      <c r="B5909" s="271"/>
      <c r="C5909" s="270"/>
      <c r="D5909" s="272"/>
      <c r="F5909" s="273"/>
      <c r="G5909" s="275"/>
      <c r="H5909" s="275"/>
    </row>
    <row r="5910" spans="1:8">
      <c r="A5910" s="270"/>
      <c r="B5910" s="271"/>
      <c r="C5910" s="270"/>
      <c r="D5910" s="272"/>
      <c r="F5910" s="273"/>
      <c r="G5910" s="275"/>
      <c r="H5910" s="275"/>
    </row>
    <row r="5911" spans="1:8">
      <c r="A5911" s="270"/>
      <c r="B5911" s="271"/>
      <c r="C5911" s="270"/>
      <c r="D5911" s="272"/>
      <c r="F5911" s="273"/>
      <c r="G5911" s="275"/>
      <c r="H5911" s="275"/>
    </row>
    <row r="5912" spans="1:8">
      <c r="A5912" s="270"/>
      <c r="B5912" s="271"/>
      <c r="C5912" s="270"/>
      <c r="D5912" s="272"/>
      <c r="F5912" s="273"/>
      <c r="G5912" s="275"/>
      <c r="H5912" s="275"/>
    </row>
    <row r="5913" spans="1:8">
      <c r="A5913" s="270"/>
      <c r="B5913" s="271"/>
      <c r="C5913" s="270"/>
      <c r="D5913" s="272"/>
      <c r="F5913" s="273"/>
      <c r="G5913" s="275"/>
      <c r="H5913" s="275"/>
    </row>
    <row r="5914" spans="1:8">
      <c r="A5914" s="270"/>
      <c r="B5914" s="271"/>
      <c r="C5914" s="270"/>
      <c r="D5914" s="272"/>
      <c r="F5914" s="273"/>
      <c r="G5914" s="275"/>
      <c r="H5914" s="275"/>
    </row>
    <row r="5915" spans="1:8">
      <c r="A5915" s="270"/>
      <c r="B5915" s="271"/>
      <c r="C5915" s="270"/>
      <c r="D5915" s="272"/>
      <c r="F5915" s="273"/>
      <c r="G5915" s="275"/>
      <c r="H5915" s="275"/>
    </row>
    <row r="5916" spans="1:8">
      <c r="A5916" s="270"/>
      <c r="B5916" s="271"/>
      <c r="C5916" s="270"/>
      <c r="D5916" s="272"/>
      <c r="F5916" s="273"/>
      <c r="G5916" s="275"/>
      <c r="H5916" s="275"/>
    </row>
    <row r="5917" spans="1:8">
      <c r="A5917" s="270"/>
      <c r="B5917" s="271"/>
      <c r="C5917" s="270"/>
      <c r="D5917" s="272"/>
      <c r="F5917" s="273"/>
      <c r="G5917" s="275"/>
      <c r="H5917" s="275"/>
    </row>
    <row r="5918" spans="1:8">
      <c r="A5918" s="270"/>
      <c r="B5918" s="271"/>
      <c r="C5918" s="270"/>
      <c r="D5918" s="272"/>
      <c r="F5918" s="273"/>
      <c r="G5918" s="275"/>
      <c r="H5918" s="275"/>
    </row>
    <row r="5919" spans="1:8">
      <c r="A5919" s="270"/>
      <c r="B5919" s="271"/>
      <c r="C5919" s="270"/>
      <c r="D5919" s="272"/>
      <c r="F5919" s="273"/>
      <c r="G5919" s="275"/>
      <c r="H5919" s="275"/>
    </row>
    <row r="5920" spans="1:8">
      <c r="A5920" s="270"/>
      <c r="B5920" s="271"/>
      <c r="C5920" s="270"/>
      <c r="D5920" s="272"/>
      <c r="F5920" s="273"/>
      <c r="G5920" s="275"/>
      <c r="H5920" s="275"/>
    </row>
    <row r="5921" spans="1:8">
      <c r="A5921" s="270"/>
      <c r="B5921" s="271"/>
      <c r="C5921" s="270"/>
      <c r="D5921" s="272"/>
      <c r="F5921" s="273"/>
      <c r="G5921" s="275"/>
      <c r="H5921" s="275"/>
    </row>
    <row r="5922" spans="1:8">
      <c r="A5922" s="270"/>
      <c r="B5922" s="271"/>
      <c r="C5922" s="270"/>
      <c r="D5922" s="272"/>
      <c r="F5922" s="273"/>
      <c r="G5922" s="275"/>
      <c r="H5922" s="275"/>
    </row>
    <row r="5923" spans="1:8">
      <c r="A5923" s="270"/>
      <c r="B5923" s="271"/>
      <c r="C5923" s="270"/>
      <c r="D5923" s="272"/>
      <c r="F5923" s="273"/>
      <c r="G5923" s="275"/>
      <c r="H5923" s="275"/>
    </row>
    <row r="5924" spans="1:8">
      <c r="A5924" s="270"/>
      <c r="B5924" s="271"/>
      <c r="C5924" s="270"/>
      <c r="D5924" s="272"/>
      <c r="F5924" s="273"/>
      <c r="G5924" s="275"/>
      <c r="H5924" s="275"/>
    </row>
    <row r="5925" spans="1:8">
      <c r="A5925" s="270"/>
      <c r="B5925" s="271"/>
      <c r="C5925" s="270"/>
      <c r="D5925" s="272"/>
      <c r="F5925" s="273"/>
      <c r="G5925" s="275"/>
      <c r="H5925" s="275"/>
    </row>
    <row r="5926" spans="1:8">
      <c r="A5926" s="270"/>
      <c r="B5926" s="271"/>
      <c r="C5926" s="270"/>
      <c r="D5926" s="272"/>
      <c r="F5926" s="273"/>
      <c r="G5926" s="275"/>
      <c r="H5926" s="275"/>
    </row>
    <row r="5927" spans="1:8">
      <c r="A5927" s="270"/>
      <c r="B5927" s="271"/>
      <c r="C5927" s="270"/>
      <c r="D5927" s="272"/>
      <c r="F5927" s="273"/>
      <c r="G5927" s="275"/>
      <c r="H5927" s="275"/>
    </row>
    <row r="5928" spans="1:8">
      <c r="A5928" s="270"/>
      <c r="B5928" s="271"/>
      <c r="C5928" s="270"/>
      <c r="D5928" s="272"/>
      <c r="F5928" s="273"/>
      <c r="G5928" s="275"/>
      <c r="H5928" s="275"/>
    </row>
    <row r="5929" spans="1:8">
      <c r="A5929" s="270"/>
      <c r="B5929" s="271"/>
      <c r="C5929" s="270"/>
      <c r="D5929" s="272"/>
      <c r="F5929" s="273"/>
      <c r="G5929" s="275"/>
      <c r="H5929" s="275"/>
    </row>
    <row r="5930" spans="1:8">
      <c r="A5930" s="270"/>
      <c r="B5930" s="271"/>
      <c r="C5930" s="270"/>
      <c r="D5930" s="272"/>
      <c r="F5930" s="273"/>
      <c r="G5930" s="275"/>
      <c r="H5930" s="275"/>
    </row>
    <row r="5931" spans="1:8">
      <c r="A5931" s="270"/>
      <c r="B5931" s="271"/>
      <c r="C5931" s="270"/>
      <c r="D5931" s="272"/>
      <c r="F5931" s="273"/>
      <c r="G5931" s="275"/>
      <c r="H5931" s="275"/>
    </row>
    <row r="5932" spans="1:8">
      <c r="A5932" s="270"/>
      <c r="B5932" s="271"/>
      <c r="C5932" s="270"/>
      <c r="D5932" s="272"/>
      <c r="F5932" s="273"/>
      <c r="G5932" s="275"/>
      <c r="H5932" s="275"/>
    </row>
    <row r="5933" spans="1:8">
      <c r="A5933" s="270"/>
      <c r="B5933" s="271"/>
      <c r="C5933" s="270"/>
      <c r="D5933" s="272"/>
      <c r="F5933" s="273"/>
      <c r="G5933" s="275"/>
      <c r="H5933" s="275"/>
    </row>
    <row r="5934" spans="1:8">
      <c r="A5934" s="270"/>
      <c r="B5934" s="271"/>
      <c r="C5934" s="270"/>
      <c r="D5934" s="272"/>
      <c r="F5934" s="273"/>
      <c r="G5934" s="275"/>
      <c r="H5934" s="275"/>
    </row>
    <row r="5935" spans="1:8">
      <c r="A5935" s="270"/>
      <c r="B5935" s="271"/>
      <c r="C5935" s="270"/>
      <c r="D5935" s="272"/>
      <c r="F5935" s="273"/>
      <c r="G5935" s="275"/>
      <c r="H5935" s="275"/>
    </row>
    <row r="5936" spans="1:8">
      <c r="A5936" s="270"/>
      <c r="B5936" s="271"/>
      <c r="C5936" s="270"/>
      <c r="D5936" s="272"/>
      <c r="F5936" s="273"/>
      <c r="G5936" s="275"/>
      <c r="H5936" s="275"/>
    </row>
    <row r="5937" spans="1:8">
      <c r="A5937" s="270"/>
      <c r="B5937" s="271"/>
      <c r="C5937" s="270"/>
      <c r="D5937" s="272"/>
      <c r="F5937" s="273"/>
      <c r="G5937" s="275"/>
      <c r="H5937" s="275"/>
    </row>
    <row r="5938" spans="1:8">
      <c r="A5938" s="270"/>
      <c r="B5938" s="271"/>
      <c r="C5938" s="270"/>
      <c r="D5938" s="272"/>
      <c r="F5938" s="273"/>
      <c r="G5938" s="275"/>
      <c r="H5938" s="275"/>
    </row>
    <row r="5939" spans="1:8">
      <c r="A5939" s="270"/>
      <c r="B5939" s="271"/>
      <c r="C5939" s="270"/>
      <c r="D5939" s="272"/>
      <c r="F5939" s="273"/>
      <c r="G5939" s="275"/>
      <c r="H5939" s="275"/>
    </row>
    <row r="5940" spans="1:8">
      <c r="A5940" s="270"/>
      <c r="B5940" s="271"/>
      <c r="C5940" s="270"/>
      <c r="D5940" s="272"/>
      <c r="F5940" s="273"/>
      <c r="G5940" s="275"/>
      <c r="H5940" s="275"/>
    </row>
    <row r="5941" spans="1:8">
      <c r="A5941" s="270"/>
      <c r="B5941" s="271"/>
      <c r="C5941" s="270"/>
      <c r="D5941" s="272"/>
      <c r="F5941" s="273"/>
      <c r="G5941" s="275"/>
      <c r="H5941" s="275"/>
    </row>
    <row r="5942" spans="1:8">
      <c r="A5942" s="270"/>
      <c r="B5942" s="271"/>
      <c r="C5942" s="270"/>
      <c r="D5942" s="272"/>
      <c r="F5942" s="273"/>
      <c r="G5942" s="275"/>
      <c r="H5942" s="275"/>
    </row>
    <row r="5943" spans="1:8">
      <c r="A5943" s="270"/>
      <c r="B5943" s="271"/>
      <c r="C5943" s="270"/>
      <c r="D5943" s="272"/>
      <c r="F5943" s="273"/>
      <c r="G5943" s="275"/>
      <c r="H5943" s="275"/>
    </row>
    <row r="5944" spans="1:8">
      <c r="A5944" s="270"/>
      <c r="B5944" s="271"/>
      <c r="C5944" s="270"/>
      <c r="D5944" s="272"/>
      <c r="F5944" s="273"/>
      <c r="G5944" s="275"/>
      <c r="H5944" s="275"/>
    </row>
    <row r="5945" spans="1:8">
      <c r="A5945" s="270"/>
      <c r="B5945" s="271"/>
      <c r="C5945" s="270"/>
      <c r="D5945" s="272"/>
      <c r="F5945" s="273"/>
      <c r="G5945" s="275"/>
      <c r="H5945" s="275"/>
    </row>
    <row r="5946" spans="1:8">
      <c r="A5946" s="270"/>
      <c r="B5946" s="271"/>
      <c r="C5946" s="270"/>
      <c r="D5946" s="272"/>
      <c r="F5946" s="273"/>
      <c r="G5946" s="275"/>
      <c r="H5946" s="275"/>
    </row>
    <row r="5947" spans="1:8">
      <c r="A5947" s="270"/>
      <c r="B5947" s="271"/>
      <c r="C5947" s="270"/>
      <c r="D5947" s="272"/>
      <c r="F5947" s="273"/>
      <c r="G5947" s="275"/>
      <c r="H5947" s="275"/>
    </row>
    <row r="5948" spans="1:8">
      <c r="A5948" s="270"/>
      <c r="B5948" s="271"/>
      <c r="C5948" s="270"/>
      <c r="D5948" s="272"/>
      <c r="F5948" s="273"/>
      <c r="G5948" s="275"/>
      <c r="H5948" s="275"/>
    </row>
    <row r="5949" spans="1:8">
      <c r="A5949" s="270"/>
      <c r="B5949" s="271"/>
      <c r="C5949" s="270"/>
      <c r="D5949" s="272"/>
      <c r="F5949" s="273"/>
      <c r="G5949" s="275"/>
      <c r="H5949" s="275"/>
    </row>
    <row r="5950" spans="1:8">
      <c r="A5950" s="270"/>
      <c r="B5950" s="271"/>
      <c r="C5950" s="270"/>
      <c r="D5950" s="272"/>
      <c r="F5950" s="273"/>
      <c r="G5950" s="275"/>
      <c r="H5950" s="275"/>
    </row>
    <row r="5951" spans="1:8">
      <c r="A5951" s="270"/>
      <c r="B5951" s="271"/>
      <c r="C5951" s="270"/>
      <c r="D5951" s="272"/>
      <c r="F5951" s="273"/>
      <c r="G5951" s="275"/>
      <c r="H5951" s="275"/>
    </row>
    <row r="5952" spans="1:8">
      <c r="A5952" s="270"/>
      <c r="B5952" s="271"/>
      <c r="C5952" s="270"/>
      <c r="D5952" s="272"/>
      <c r="F5952" s="273"/>
      <c r="G5952" s="275"/>
      <c r="H5952" s="275"/>
    </row>
    <row r="5953" spans="1:8">
      <c r="A5953" s="270"/>
      <c r="B5953" s="271"/>
      <c r="C5953" s="270"/>
      <c r="D5953" s="272"/>
      <c r="F5953" s="273"/>
      <c r="G5953" s="275"/>
      <c r="H5953" s="275"/>
    </row>
    <row r="5954" spans="1:8">
      <c r="A5954" s="270"/>
      <c r="B5954" s="271"/>
      <c r="C5954" s="270"/>
      <c r="D5954" s="272"/>
      <c r="F5954" s="273"/>
      <c r="G5954" s="275"/>
      <c r="H5954" s="275"/>
    </row>
    <row r="5955" spans="1:8">
      <c r="A5955" s="270"/>
      <c r="B5955" s="271"/>
      <c r="C5955" s="270"/>
      <c r="D5955" s="272"/>
      <c r="F5955" s="273"/>
      <c r="G5955" s="275"/>
      <c r="H5955" s="275"/>
    </row>
    <row r="5956" spans="1:8">
      <c r="A5956" s="270"/>
      <c r="B5956" s="271"/>
      <c r="C5956" s="270"/>
      <c r="D5956" s="272"/>
      <c r="F5956" s="273"/>
      <c r="G5956" s="275"/>
      <c r="H5956" s="275"/>
    </row>
    <row r="5957" spans="1:8">
      <c r="A5957" s="270"/>
      <c r="B5957" s="271"/>
      <c r="C5957" s="270"/>
      <c r="D5957" s="272"/>
      <c r="F5957" s="273"/>
      <c r="G5957" s="275"/>
      <c r="H5957" s="275"/>
    </row>
    <row r="5958" spans="1:8">
      <c r="A5958" s="270"/>
      <c r="B5958" s="271"/>
      <c r="C5958" s="270"/>
      <c r="D5958" s="272"/>
      <c r="F5958" s="273"/>
      <c r="G5958" s="275"/>
      <c r="H5958" s="275"/>
    </row>
    <row r="5959" spans="1:8">
      <c r="A5959" s="270"/>
      <c r="B5959" s="271"/>
      <c r="C5959" s="270"/>
      <c r="D5959" s="272"/>
      <c r="F5959" s="273"/>
      <c r="G5959" s="275"/>
      <c r="H5959" s="275"/>
    </row>
    <row r="5960" spans="1:8">
      <c r="A5960" s="270"/>
      <c r="B5960" s="271"/>
      <c r="C5960" s="270"/>
      <c r="D5960" s="272"/>
      <c r="F5960" s="273"/>
      <c r="G5960" s="275"/>
      <c r="H5960" s="275"/>
    </row>
    <row r="5961" spans="1:8">
      <c r="A5961" s="270"/>
      <c r="B5961" s="271"/>
      <c r="C5961" s="270"/>
      <c r="D5961" s="272"/>
      <c r="F5961" s="273"/>
      <c r="G5961" s="275"/>
      <c r="H5961" s="275"/>
    </row>
    <row r="5962" spans="1:8">
      <c r="A5962" s="270"/>
      <c r="B5962" s="271"/>
      <c r="C5962" s="270"/>
      <c r="D5962" s="272"/>
      <c r="F5962" s="273"/>
      <c r="G5962" s="275"/>
      <c r="H5962" s="275"/>
    </row>
    <row r="5963" spans="1:8">
      <c r="A5963" s="270"/>
      <c r="B5963" s="271"/>
      <c r="C5963" s="270"/>
      <c r="D5963" s="272"/>
      <c r="F5963" s="273"/>
      <c r="G5963" s="275"/>
      <c r="H5963" s="275"/>
    </row>
    <row r="5964" spans="1:8">
      <c r="A5964" s="270"/>
      <c r="B5964" s="271"/>
      <c r="C5964" s="270"/>
      <c r="D5964" s="272"/>
      <c r="F5964" s="273"/>
      <c r="G5964" s="275"/>
      <c r="H5964" s="275"/>
    </row>
    <row r="5965" spans="1:8">
      <c r="A5965" s="270"/>
      <c r="B5965" s="271"/>
      <c r="C5965" s="270"/>
      <c r="D5965" s="272"/>
      <c r="F5965" s="273"/>
      <c r="G5965" s="275"/>
      <c r="H5965" s="275"/>
    </row>
    <row r="5966" spans="1:8">
      <c r="A5966" s="270"/>
      <c r="B5966" s="271"/>
      <c r="C5966" s="270"/>
      <c r="D5966" s="272"/>
      <c r="F5966" s="273"/>
      <c r="G5966" s="275"/>
      <c r="H5966" s="275"/>
    </row>
    <row r="5967" spans="1:8">
      <c r="A5967" s="270"/>
      <c r="B5967" s="271"/>
      <c r="C5967" s="270"/>
      <c r="D5967" s="272"/>
      <c r="F5967" s="273"/>
      <c r="G5967" s="275"/>
      <c r="H5967" s="275"/>
    </row>
    <row r="5968" spans="1:8">
      <c r="A5968" s="270"/>
      <c r="B5968" s="271"/>
      <c r="C5968" s="270"/>
      <c r="D5968" s="272"/>
      <c r="F5968" s="273"/>
      <c r="G5968" s="275"/>
      <c r="H5968" s="275"/>
    </row>
    <row r="5969" spans="1:8">
      <c r="A5969" s="270"/>
      <c r="B5969" s="271"/>
      <c r="C5969" s="270"/>
      <c r="D5969" s="272"/>
      <c r="F5969" s="273"/>
      <c r="G5969" s="275"/>
      <c r="H5969" s="275"/>
    </row>
    <row r="5970" spans="1:8">
      <c r="A5970" s="270"/>
      <c r="B5970" s="271"/>
      <c r="C5970" s="270"/>
      <c r="D5970" s="272"/>
      <c r="F5970" s="273"/>
      <c r="G5970" s="275"/>
      <c r="H5970" s="275"/>
    </row>
    <row r="5971" spans="1:8">
      <c r="A5971" s="270"/>
      <c r="B5971" s="271"/>
      <c r="C5971" s="270"/>
      <c r="D5971" s="272"/>
      <c r="F5971" s="273"/>
      <c r="G5971" s="275"/>
      <c r="H5971" s="275"/>
    </row>
    <row r="5972" spans="1:8">
      <c r="A5972" s="270"/>
      <c r="B5972" s="271"/>
      <c r="C5972" s="270"/>
      <c r="D5972" s="272"/>
      <c r="F5972" s="273"/>
      <c r="G5972" s="275"/>
      <c r="H5972" s="275"/>
    </row>
    <row r="5973" spans="1:8">
      <c r="A5973" s="270"/>
      <c r="B5973" s="271"/>
      <c r="C5973" s="270"/>
      <c r="D5973" s="272"/>
      <c r="F5973" s="273"/>
      <c r="G5973" s="275"/>
      <c r="H5973" s="275"/>
    </row>
    <row r="5974" spans="1:8">
      <c r="A5974" s="270"/>
      <c r="B5974" s="271"/>
      <c r="C5974" s="270"/>
      <c r="D5974" s="272"/>
      <c r="F5974" s="273"/>
      <c r="G5974" s="275"/>
      <c r="H5974" s="275"/>
    </row>
    <row r="5975" spans="1:8">
      <c r="A5975" s="270"/>
      <c r="B5975" s="271"/>
      <c r="C5975" s="270"/>
      <c r="D5975" s="272"/>
      <c r="F5975" s="273"/>
      <c r="G5975" s="275"/>
      <c r="H5975" s="275"/>
    </row>
    <row r="5976" spans="1:8">
      <c r="A5976" s="270"/>
      <c r="B5976" s="271"/>
      <c r="C5976" s="270"/>
      <c r="D5976" s="272"/>
      <c r="F5976" s="273"/>
      <c r="G5976" s="275"/>
      <c r="H5976" s="275"/>
    </row>
    <row r="5977" spans="1:8">
      <c r="A5977" s="270"/>
      <c r="B5977" s="271"/>
      <c r="C5977" s="270"/>
      <c r="D5977" s="272"/>
      <c r="F5977" s="273"/>
      <c r="G5977" s="275"/>
      <c r="H5977" s="275"/>
    </row>
    <row r="5978" spans="1:8">
      <c r="A5978" s="270"/>
      <c r="B5978" s="271"/>
      <c r="C5978" s="270"/>
      <c r="D5978" s="272"/>
      <c r="F5978" s="273"/>
      <c r="G5978" s="275"/>
      <c r="H5978" s="275"/>
    </row>
    <row r="5979" spans="1:8">
      <c r="A5979" s="270"/>
      <c r="B5979" s="271"/>
      <c r="C5979" s="270"/>
      <c r="D5979" s="272"/>
      <c r="F5979" s="273"/>
      <c r="G5979" s="275"/>
      <c r="H5979" s="275"/>
    </row>
    <row r="5980" spans="1:8">
      <c r="A5980" s="270"/>
      <c r="B5980" s="271"/>
      <c r="C5980" s="270"/>
      <c r="D5980" s="272"/>
      <c r="F5980" s="273"/>
      <c r="G5980" s="275"/>
      <c r="H5980" s="275"/>
    </row>
    <row r="5981" spans="1:8">
      <c r="A5981" s="270"/>
      <c r="B5981" s="271"/>
      <c r="C5981" s="270"/>
      <c r="D5981" s="272"/>
      <c r="F5981" s="273"/>
      <c r="G5981" s="275"/>
      <c r="H5981" s="275"/>
    </row>
    <row r="5982" spans="1:8">
      <c r="A5982" s="270"/>
      <c r="B5982" s="271"/>
      <c r="C5982" s="270"/>
      <c r="D5982" s="272"/>
      <c r="F5982" s="273"/>
      <c r="G5982" s="275"/>
      <c r="H5982" s="275"/>
    </row>
    <row r="5983" spans="1:8">
      <c r="A5983" s="270"/>
      <c r="B5983" s="271"/>
      <c r="C5983" s="270"/>
      <c r="D5983" s="272"/>
      <c r="F5983" s="273"/>
      <c r="G5983" s="275"/>
      <c r="H5983" s="275"/>
    </row>
    <row r="5984" spans="1:8">
      <c r="A5984" s="270"/>
      <c r="B5984" s="271"/>
      <c r="C5984" s="270"/>
      <c r="D5984" s="272"/>
      <c r="F5984" s="273"/>
      <c r="G5984" s="275"/>
      <c r="H5984" s="275"/>
    </row>
    <row r="5985" spans="1:8">
      <c r="A5985" s="270"/>
      <c r="B5985" s="271"/>
      <c r="C5985" s="270"/>
      <c r="D5985" s="272"/>
      <c r="F5985" s="273"/>
      <c r="G5985" s="275"/>
      <c r="H5985" s="275"/>
    </row>
    <row r="5986" spans="1:8">
      <c r="A5986" s="270"/>
      <c r="B5986" s="271"/>
      <c r="C5986" s="270"/>
      <c r="D5986" s="272"/>
      <c r="F5986" s="273"/>
      <c r="G5986" s="275"/>
      <c r="H5986" s="275"/>
    </row>
    <row r="5987" spans="1:8">
      <c r="A5987" s="270"/>
      <c r="B5987" s="271"/>
      <c r="C5987" s="270"/>
      <c r="D5987" s="272"/>
      <c r="F5987" s="273"/>
      <c r="G5987" s="275"/>
      <c r="H5987" s="275"/>
    </row>
    <row r="5988" spans="1:8">
      <c r="A5988" s="270"/>
      <c r="B5988" s="271"/>
      <c r="C5988" s="270"/>
      <c r="D5988" s="272"/>
      <c r="F5988" s="273"/>
      <c r="G5988" s="275"/>
      <c r="H5988" s="275"/>
    </row>
    <row r="5989" spans="1:8">
      <c r="A5989" s="270"/>
      <c r="B5989" s="271"/>
      <c r="C5989" s="270"/>
      <c r="D5989" s="272"/>
      <c r="F5989" s="273"/>
      <c r="G5989" s="275"/>
      <c r="H5989" s="275"/>
    </row>
    <row r="5990" spans="1:8">
      <c r="A5990" s="270"/>
      <c r="B5990" s="271"/>
      <c r="C5990" s="270"/>
      <c r="D5990" s="272"/>
      <c r="F5990" s="273"/>
      <c r="G5990" s="275"/>
      <c r="H5990" s="275"/>
    </row>
    <row r="5991" spans="1:8">
      <c r="A5991" s="270"/>
      <c r="B5991" s="271"/>
      <c r="C5991" s="270"/>
      <c r="D5991" s="272"/>
      <c r="F5991" s="273"/>
      <c r="G5991" s="275"/>
      <c r="H5991" s="275"/>
    </row>
    <row r="5992" spans="1:8">
      <c r="A5992" s="270"/>
      <c r="B5992" s="271"/>
      <c r="C5992" s="270"/>
      <c r="D5992" s="272"/>
      <c r="F5992" s="273"/>
      <c r="G5992" s="275"/>
      <c r="H5992" s="275"/>
    </row>
    <row r="5993" spans="1:8">
      <c r="A5993" s="270"/>
      <c r="B5993" s="271"/>
      <c r="C5993" s="270"/>
      <c r="D5993" s="272"/>
      <c r="F5993" s="273"/>
      <c r="G5993" s="275"/>
      <c r="H5993" s="275"/>
    </row>
    <row r="5994" spans="1:8">
      <c r="A5994" s="270"/>
      <c r="B5994" s="271"/>
      <c r="C5994" s="270"/>
      <c r="D5994" s="272"/>
      <c r="F5994" s="273"/>
      <c r="G5994" s="275"/>
      <c r="H5994" s="275"/>
    </row>
    <row r="5995" spans="1:8">
      <c r="A5995" s="270"/>
      <c r="B5995" s="271"/>
      <c r="C5995" s="270"/>
      <c r="D5995" s="272"/>
      <c r="F5995" s="273"/>
      <c r="G5995" s="275"/>
      <c r="H5995" s="275"/>
    </row>
    <row r="5996" spans="1:8">
      <c r="A5996" s="270"/>
      <c r="B5996" s="271"/>
      <c r="C5996" s="270"/>
      <c r="D5996" s="272"/>
      <c r="F5996" s="273"/>
      <c r="G5996" s="275"/>
      <c r="H5996" s="275"/>
    </row>
    <row r="5997" spans="1:8">
      <c r="A5997" s="270"/>
      <c r="B5997" s="271"/>
      <c r="C5997" s="270"/>
      <c r="D5997" s="272"/>
      <c r="F5997" s="273"/>
      <c r="G5997" s="275"/>
      <c r="H5997" s="275"/>
    </row>
    <row r="5998" spans="1:8">
      <c r="A5998" s="270"/>
      <c r="B5998" s="271"/>
      <c r="C5998" s="270"/>
      <c r="D5998" s="272"/>
      <c r="F5998" s="273"/>
      <c r="G5998" s="275"/>
      <c r="H5998" s="275"/>
    </row>
    <row r="5999" spans="1:8">
      <c r="A5999" s="270"/>
      <c r="B5999" s="271"/>
      <c r="C5999" s="270"/>
      <c r="D5999" s="272"/>
      <c r="F5999" s="273"/>
      <c r="G5999" s="275"/>
      <c r="H5999" s="275"/>
    </row>
    <row r="6000" spans="1:8">
      <c r="A6000" s="270"/>
      <c r="B6000" s="271"/>
      <c r="C6000" s="270"/>
      <c r="D6000" s="272"/>
      <c r="F6000" s="273"/>
      <c r="G6000" s="275"/>
      <c r="H6000" s="275"/>
    </row>
    <row r="6001" spans="1:8">
      <c r="A6001" s="270"/>
      <c r="B6001" s="271"/>
      <c r="C6001" s="270"/>
      <c r="D6001" s="272"/>
      <c r="F6001" s="273"/>
      <c r="G6001" s="275"/>
      <c r="H6001" s="275"/>
    </row>
    <row r="6002" spans="1:8">
      <c r="A6002" s="270"/>
      <c r="B6002" s="271"/>
      <c r="C6002" s="270"/>
      <c r="D6002" s="272"/>
      <c r="F6002" s="273"/>
      <c r="G6002" s="275"/>
      <c r="H6002" s="275"/>
    </row>
    <row r="6003" spans="1:8">
      <c r="A6003" s="270"/>
      <c r="B6003" s="271"/>
      <c r="C6003" s="270"/>
      <c r="D6003" s="272"/>
      <c r="F6003" s="273"/>
      <c r="G6003" s="275"/>
      <c r="H6003" s="275"/>
    </row>
    <row r="6004" spans="1:8">
      <c r="A6004" s="270"/>
      <c r="B6004" s="271"/>
      <c r="C6004" s="270"/>
      <c r="D6004" s="272"/>
      <c r="F6004" s="273"/>
      <c r="G6004" s="275"/>
      <c r="H6004" s="275"/>
    </row>
    <row r="6005" spans="1:8">
      <c r="A6005" s="270"/>
      <c r="B6005" s="271"/>
      <c r="C6005" s="270"/>
      <c r="D6005" s="272"/>
      <c r="F6005" s="273"/>
      <c r="G6005" s="275"/>
      <c r="H6005" s="275"/>
    </row>
    <row r="6006" spans="1:8">
      <c r="A6006" s="270"/>
      <c r="B6006" s="271"/>
      <c r="C6006" s="270"/>
      <c r="D6006" s="272"/>
      <c r="F6006" s="273"/>
      <c r="G6006" s="275"/>
      <c r="H6006" s="275"/>
    </row>
    <row r="6007" spans="1:8">
      <c r="A6007" s="270"/>
      <c r="B6007" s="271"/>
      <c r="C6007" s="270"/>
      <c r="D6007" s="272"/>
      <c r="F6007" s="273"/>
      <c r="G6007" s="275"/>
      <c r="H6007" s="275"/>
    </row>
    <row r="6008" spans="1:8">
      <c r="A6008" s="270"/>
      <c r="B6008" s="271"/>
      <c r="C6008" s="270"/>
      <c r="D6008" s="272"/>
      <c r="F6008" s="273"/>
      <c r="G6008" s="275"/>
      <c r="H6008" s="275"/>
    </row>
    <row r="6009" spans="1:8">
      <c r="A6009" s="270"/>
      <c r="B6009" s="271"/>
      <c r="C6009" s="270"/>
      <c r="D6009" s="272"/>
      <c r="F6009" s="273"/>
      <c r="G6009" s="275"/>
      <c r="H6009" s="275"/>
    </row>
    <row r="6010" spans="1:8">
      <c r="A6010" s="270"/>
      <c r="B6010" s="271"/>
      <c r="C6010" s="270"/>
      <c r="D6010" s="272"/>
      <c r="F6010" s="273"/>
      <c r="G6010" s="275"/>
      <c r="H6010" s="275"/>
    </row>
    <row r="6011" spans="1:8">
      <c r="A6011" s="270"/>
      <c r="B6011" s="271"/>
      <c r="C6011" s="270"/>
      <c r="D6011" s="272"/>
      <c r="F6011" s="273"/>
      <c r="G6011" s="275"/>
      <c r="H6011" s="275"/>
    </row>
    <row r="6012" spans="1:8">
      <c r="A6012" s="270"/>
      <c r="B6012" s="271"/>
      <c r="C6012" s="270"/>
      <c r="D6012" s="272"/>
      <c r="F6012" s="273"/>
      <c r="G6012" s="275"/>
      <c r="H6012" s="275"/>
    </row>
    <row r="6013" spans="1:8">
      <c r="A6013" s="270"/>
      <c r="B6013" s="271"/>
      <c r="C6013" s="270"/>
      <c r="D6013" s="272"/>
      <c r="F6013" s="273"/>
      <c r="G6013" s="275"/>
      <c r="H6013" s="275"/>
    </row>
    <row r="6014" spans="1:8">
      <c r="A6014" s="270"/>
      <c r="B6014" s="271"/>
      <c r="C6014" s="270"/>
      <c r="D6014" s="272"/>
      <c r="F6014" s="273"/>
      <c r="G6014" s="275"/>
      <c r="H6014" s="275"/>
    </row>
    <row r="6015" spans="1:8">
      <c r="A6015" s="270"/>
      <c r="B6015" s="271"/>
      <c r="C6015" s="270"/>
      <c r="D6015" s="272"/>
      <c r="F6015" s="273"/>
      <c r="G6015" s="275"/>
      <c r="H6015" s="275"/>
    </row>
    <row r="6016" spans="1:8">
      <c r="A6016" s="270"/>
      <c r="B6016" s="271"/>
      <c r="C6016" s="270"/>
      <c r="D6016" s="272"/>
      <c r="F6016" s="273"/>
      <c r="G6016" s="275"/>
      <c r="H6016" s="275"/>
    </row>
    <row r="6017" spans="1:8">
      <c r="A6017" s="270"/>
      <c r="B6017" s="271"/>
      <c r="C6017" s="270"/>
      <c r="D6017" s="272"/>
      <c r="F6017" s="273"/>
      <c r="G6017" s="275"/>
      <c r="H6017" s="275"/>
    </row>
    <row r="6018" spans="1:8">
      <c r="A6018" s="270"/>
      <c r="B6018" s="271"/>
      <c r="C6018" s="270"/>
      <c r="D6018" s="272"/>
      <c r="F6018" s="273"/>
      <c r="G6018" s="275"/>
      <c r="H6018" s="275"/>
    </row>
    <row r="6019" spans="1:8">
      <c r="A6019" s="270"/>
      <c r="B6019" s="271"/>
      <c r="C6019" s="270"/>
      <c r="D6019" s="272"/>
      <c r="F6019" s="273"/>
      <c r="G6019" s="275"/>
      <c r="H6019" s="275"/>
    </row>
    <row r="6020" spans="1:8">
      <c r="A6020" s="270"/>
      <c r="B6020" s="271"/>
      <c r="C6020" s="270"/>
      <c r="D6020" s="272"/>
      <c r="F6020" s="273"/>
      <c r="G6020" s="275"/>
      <c r="H6020" s="275"/>
    </row>
    <row r="6021" spans="1:8">
      <c r="A6021" s="270"/>
      <c r="B6021" s="271"/>
      <c r="C6021" s="270"/>
      <c r="D6021" s="272"/>
      <c r="F6021" s="273"/>
      <c r="G6021" s="275"/>
      <c r="H6021" s="275"/>
    </row>
    <row r="6022" spans="1:8">
      <c r="A6022" s="270"/>
      <c r="B6022" s="271"/>
      <c r="C6022" s="270"/>
      <c r="D6022" s="272"/>
      <c r="F6022" s="273"/>
      <c r="G6022" s="275"/>
      <c r="H6022" s="275"/>
    </row>
    <row r="6023" spans="1:8">
      <c r="A6023" s="270"/>
      <c r="B6023" s="271"/>
      <c r="C6023" s="270"/>
      <c r="D6023" s="272"/>
      <c r="F6023" s="273"/>
      <c r="G6023" s="275"/>
      <c r="H6023" s="275"/>
    </row>
    <row r="6024" spans="1:8">
      <c r="A6024" s="270"/>
      <c r="B6024" s="271"/>
      <c r="C6024" s="270"/>
      <c r="D6024" s="272"/>
      <c r="F6024" s="273"/>
      <c r="G6024" s="275"/>
      <c r="H6024" s="275"/>
    </row>
    <row r="6025" spans="1:8">
      <c r="A6025" s="270"/>
      <c r="B6025" s="271"/>
      <c r="C6025" s="270"/>
      <c r="D6025" s="272"/>
      <c r="F6025" s="273"/>
      <c r="G6025" s="275"/>
      <c r="H6025" s="275"/>
    </row>
    <row r="6026" spans="1:8">
      <c r="A6026" s="270"/>
      <c r="B6026" s="271"/>
      <c r="C6026" s="270"/>
      <c r="D6026" s="272"/>
      <c r="F6026" s="273"/>
      <c r="G6026" s="275"/>
      <c r="H6026" s="275"/>
    </row>
    <row r="6027" spans="1:8">
      <c r="A6027" s="270"/>
      <c r="B6027" s="271"/>
      <c r="C6027" s="270"/>
      <c r="D6027" s="272"/>
      <c r="F6027" s="273"/>
      <c r="G6027" s="275"/>
      <c r="H6027" s="275"/>
    </row>
    <row r="6028" spans="1:8">
      <c r="A6028" s="270"/>
      <c r="B6028" s="271"/>
      <c r="C6028" s="270"/>
      <c r="D6028" s="272"/>
      <c r="F6028" s="273"/>
      <c r="G6028" s="275"/>
      <c r="H6028" s="275"/>
    </row>
    <row r="6029" spans="1:8">
      <c r="A6029" s="270"/>
      <c r="B6029" s="271"/>
      <c r="C6029" s="270"/>
      <c r="D6029" s="272"/>
      <c r="F6029" s="273"/>
      <c r="G6029" s="275"/>
      <c r="H6029" s="275"/>
    </row>
    <row r="6030" spans="1:8">
      <c r="A6030" s="270"/>
      <c r="B6030" s="271"/>
      <c r="C6030" s="270"/>
      <c r="D6030" s="272"/>
      <c r="F6030" s="273"/>
      <c r="G6030" s="275"/>
      <c r="H6030" s="275"/>
    </row>
    <row r="6031" spans="1:8">
      <c r="A6031" s="270"/>
      <c r="B6031" s="271"/>
      <c r="C6031" s="270"/>
      <c r="D6031" s="272"/>
      <c r="F6031" s="273"/>
      <c r="G6031" s="275"/>
      <c r="H6031" s="275"/>
    </row>
    <row r="6032" spans="1:8">
      <c r="A6032" s="270"/>
      <c r="B6032" s="271"/>
      <c r="C6032" s="270"/>
      <c r="D6032" s="272"/>
      <c r="F6032" s="273"/>
      <c r="G6032" s="275"/>
      <c r="H6032" s="275"/>
    </row>
    <row r="6033" spans="1:8">
      <c r="A6033" s="270"/>
      <c r="B6033" s="271"/>
      <c r="C6033" s="270"/>
      <c r="D6033" s="272"/>
      <c r="F6033" s="273"/>
      <c r="G6033" s="275"/>
      <c r="H6033" s="275"/>
    </row>
    <row r="6034" spans="1:8">
      <c r="A6034" s="270"/>
      <c r="B6034" s="271"/>
      <c r="C6034" s="270"/>
      <c r="D6034" s="272"/>
      <c r="F6034" s="273"/>
      <c r="G6034" s="275"/>
      <c r="H6034" s="275"/>
    </row>
    <row r="6035" spans="1:8">
      <c r="A6035" s="270"/>
      <c r="B6035" s="271"/>
      <c r="C6035" s="270"/>
      <c r="D6035" s="272"/>
      <c r="F6035" s="273"/>
      <c r="G6035" s="275"/>
      <c r="H6035" s="275"/>
    </row>
    <row r="6036" spans="1:8">
      <c r="A6036" s="270"/>
      <c r="B6036" s="271"/>
      <c r="C6036" s="270"/>
      <c r="D6036" s="272"/>
      <c r="F6036" s="273"/>
      <c r="G6036" s="275"/>
      <c r="H6036" s="275"/>
    </row>
    <row r="6037" spans="1:8">
      <c r="A6037" s="270"/>
      <c r="B6037" s="271"/>
      <c r="C6037" s="270"/>
      <c r="D6037" s="272"/>
      <c r="F6037" s="273"/>
      <c r="G6037" s="275"/>
      <c r="H6037" s="275"/>
    </row>
    <row r="6038" spans="1:8">
      <c r="A6038" s="270"/>
      <c r="B6038" s="271"/>
      <c r="C6038" s="270"/>
      <c r="D6038" s="272"/>
      <c r="F6038" s="273"/>
      <c r="G6038" s="275"/>
      <c r="H6038" s="275"/>
    </row>
    <row r="6039" spans="1:8">
      <c r="A6039" s="270"/>
      <c r="B6039" s="271"/>
      <c r="C6039" s="270"/>
      <c r="D6039" s="272"/>
      <c r="F6039" s="273"/>
      <c r="G6039" s="275"/>
      <c r="H6039" s="275"/>
    </row>
    <row r="6040" spans="1:8">
      <c r="A6040" s="270"/>
      <c r="B6040" s="271"/>
      <c r="C6040" s="270"/>
      <c r="D6040" s="272"/>
      <c r="F6040" s="273"/>
      <c r="G6040" s="275"/>
      <c r="H6040" s="275"/>
    </row>
    <row r="6041" spans="1:8">
      <c r="A6041" s="270"/>
      <c r="B6041" s="271"/>
      <c r="C6041" s="270"/>
      <c r="D6041" s="272"/>
      <c r="F6041" s="273"/>
      <c r="G6041" s="275"/>
      <c r="H6041" s="275"/>
    </row>
    <row r="6042" spans="1:8">
      <c r="A6042" s="270"/>
      <c r="B6042" s="271"/>
      <c r="C6042" s="270"/>
      <c r="D6042" s="272"/>
      <c r="F6042" s="273"/>
      <c r="G6042" s="275"/>
      <c r="H6042" s="275"/>
    </row>
    <row r="6043" spans="1:8">
      <c r="A6043" s="270"/>
      <c r="B6043" s="271"/>
      <c r="C6043" s="270"/>
      <c r="D6043" s="272"/>
      <c r="F6043" s="273"/>
      <c r="G6043" s="275"/>
      <c r="H6043" s="275"/>
    </row>
    <row r="6044" spans="1:8">
      <c r="A6044" s="270"/>
      <c r="B6044" s="271"/>
      <c r="C6044" s="270"/>
      <c r="D6044" s="272"/>
      <c r="F6044" s="273"/>
      <c r="G6044" s="275"/>
      <c r="H6044" s="275"/>
    </row>
    <row r="6045" spans="1:8">
      <c r="A6045" s="270"/>
      <c r="B6045" s="271"/>
      <c r="C6045" s="270"/>
      <c r="D6045" s="272"/>
      <c r="F6045" s="273"/>
      <c r="G6045" s="275"/>
      <c r="H6045" s="275"/>
    </row>
    <row r="6046" spans="1:8">
      <c r="A6046" s="270"/>
      <c r="B6046" s="271"/>
      <c r="C6046" s="270"/>
      <c r="D6046" s="272"/>
      <c r="F6046" s="273"/>
      <c r="G6046" s="275"/>
      <c r="H6046" s="275"/>
    </row>
    <row r="6047" spans="1:8">
      <c r="A6047" s="270"/>
      <c r="B6047" s="271"/>
      <c r="C6047" s="270"/>
      <c r="D6047" s="272"/>
      <c r="F6047" s="273"/>
      <c r="G6047" s="275"/>
      <c r="H6047" s="275"/>
    </row>
    <row r="6048" spans="1:8">
      <c r="A6048" s="270"/>
      <c r="B6048" s="271"/>
      <c r="C6048" s="270"/>
      <c r="D6048" s="272"/>
      <c r="F6048" s="273"/>
      <c r="G6048" s="275"/>
      <c r="H6048" s="275"/>
    </row>
    <row r="6049" spans="1:8">
      <c r="A6049" s="270"/>
      <c r="B6049" s="271"/>
      <c r="C6049" s="270"/>
      <c r="D6049" s="272"/>
      <c r="F6049" s="273"/>
      <c r="G6049" s="275"/>
      <c r="H6049" s="275"/>
    </row>
    <row r="6050" spans="1:8">
      <c r="A6050" s="270"/>
      <c r="B6050" s="271"/>
      <c r="C6050" s="270"/>
      <c r="D6050" s="272"/>
      <c r="F6050" s="273"/>
      <c r="G6050" s="275"/>
      <c r="H6050" s="275"/>
    </row>
    <row r="6051" spans="1:8">
      <c r="A6051" s="270"/>
      <c r="B6051" s="271"/>
      <c r="C6051" s="270"/>
      <c r="D6051" s="272"/>
      <c r="F6051" s="273"/>
      <c r="G6051" s="275"/>
      <c r="H6051" s="275"/>
    </row>
    <row r="6052" spans="1:8">
      <c r="A6052" s="270"/>
      <c r="B6052" s="271"/>
      <c r="C6052" s="270"/>
      <c r="D6052" s="272"/>
      <c r="F6052" s="273"/>
      <c r="G6052" s="275"/>
      <c r="H6052" s="275"/>
    </row>
    <row r="6053" spans="1:8">
      <c r="A6053" s="270"/>
      <c r="B6053" s="271"/>
      <c r="C6053" s="270"/>
      <c r="D6053" s="272"/>
      <c r="F6053" s="273"/>
      <c r="G6053" s="275"/>
      <c r="H6053" s="275"/>
    </row>
    <row r="6054" spans="1:8">
      <c r="A6054" s="270"/>
      <c r="B6054" s="271"/>
      <c r="C6054" s="270"/>
      <c r="D6054" s="272"/>
      <c r="F6054" s="273"/>
      <c r="G6054" s="275"/>
      <c r="H6054" s="275"/>
    </row>
    <row r="6055" spans="1:8">
      <c r="A6055" s="270"/>
      <c r="B6055" s="271"/>
      <c r="C6055" s="270"/>
      <c r="D6055" s="272"/>
      <c r="F6055" s="273"/>
      <c r="G6055" s="275"/>
      <c r="H6055" s="275"/>
    </row>
    <row r="6056" spans="1:8">
      <c r="A6056" s="270"/>
      <c r="B6056" s="271"/>
      <c r="C6056" s="270"/>
      <c r="D6056" s="272"/>
      <c r="F6056" s="273"/>
      <c r="G6056" s="275"/>
      <c r="H6056" s="275"/>
    </row>
    <row r="6057" spans="1:8">
      <c r="A6057" s="270"/>
      <c r="B6057" s="271"/>
      <c r="C6057" s="270"/>
      <c r="D6057" s="272"/>
      <c r="F6057" s="273"/>
      <c r="G6057" s="275"/>
      <c r="H6057" s="275"/>
    </row>
    <row r="6058" spans="1:8">
      <c r="A6058" s="270"/>
      <c r="B6058" s="271"/>
      <c r="C6058" s="270"/>
      <c r="D6058" s="272"/>
      <c r="F6058" s="273"/>
      <c r="G6058" s="275"/>
      <c r="H6058" s="275"/>
    </row>
    <row r="6059" spans="1:8">
      <c r="A6059" s="270"/>
      <c r="B6059" s="271"/>
      <c r="C6059" s="270"/>
      <c r="D6059" s="272"/>
      <c r="F6059" s="273"/>
      <c r="G6059" s="275"/>
      <c r="H6059" s="275"/>
    </row>
    <row r="6060" spans="1:8">
      <c r="A6060" s="270"/>
      <c r="B6060" s="271"/>
      <c r="C6060" s="270"/>
      <c r="D6060" s="272"/>
      <c r="F6060" s="273"/>
      <c r="G6060" s="275"/>
      <c r="H6060" s="275"/>
    </row>
    <row r="6061" spans="1:8">
      <c r="A6061" s="270"/>
      <c r="B6061" s="271"/>
      <c r="C6061" s="270"/>
      <c r="D6061" s="272"/>
      <c r="F6061" s="273"/>
      <c r="G6061" s="275"/>
      <c r="H6061" s="275"/>
    </row>
    <row r="6062" spans="1:8">
      <c r="A6062" s="270"/>
      <c r="B6062" s="271"/>
      <c r="C6062" s="270"/>
      <c r="D6062" s="272"/>
      <c r="F6062" s="273"/>
      <c r="G6062" s="275"/>
      <c r="H6062" s="275"/>
    </row>
    <row r="6063" spans="1:8">
      <c r="A6063" s="270"/>
      <c r="B6063" s="271"/>
      <c r="C6063" s="270"/>
      <c r="D6063" s="272"/>
      <c r="F6063" s="273"/>
      <c r="G6063" s="275"/>
      <c r="H6063" s="275"/>
    </row>
    <row r="6064" spans="1:8">
      <c r="A6064" s="270"/>
      <c r="B6064" s="271"/>
      <c r="C6064" s="270"/>
      <c r="D6064" s="272"/>
      <c r="F6064" s="273"/>
      <c r="G6064" s="275"/>
      <c r="H6064" s="275"/>
    </row>
    <row r="6065" spans="1:8">
      <c r="A6065" s="270"/>
      <c r="B6065" s="271"/>
      <c r="C6065" s="270"/>
      <c r="D6065" s="272"/>
      <c r="F6065" s="273"/>
      <c r="G6065" s="275"/>
      <c r="H6065" s="275"/>
    </row>
    <row r="6066" spans="1:8">
      <c r="A6066" s="270"/>
      <c r="B6066" s="271"/>
      <c r="C6066" s="270"/>
      <c r="D6066" s="272"/>
      <c r="F6066" s="273"/>
      <c r="G6066" s="275"/>
      <c r="H6066" s="275"/>
    </row>
    <row r="6067" spans="1:8">
      <c r="A6067" s="270"/>
      <c r="B6067" s="271"/>
      <c r="C6067" s="270"/>
      <c r="D6067" s="272"/>
      <c r="F6067" s="273"/>
      <c r="G6067" s="275"/>
      <c r="H6067" s="275"/>
    </row>
    <row r="6068" spans="1:8">
      <c r="A6068" s="270"/>
      <c r="B6068" s="271"/>
      <c r="C6068" s="270"/>
      <c r="D6068" s="272"/>
      <c r="F6068" s="273"/>
      <c r="G6068" s="275"/>
      <c r="H6068" s="275"/>
    </row>
    <row r="6069" spans="1:8">
      <c r="A6069" s="270"/>
      <c r="B6069" s="271"/>
      <c r="C6069" s="270"/>
      <c r="D6069" s="272"/>
      <c r="F6069" s="273"/>
      <c r="G6069" s="275"/>
      <c r="H6069" s="275"/>
    </row>
    <row r="6070" spans="1:8">
      <c r="A6070" s="270"/>
      <c r="B6070" s="271"/>
      <c r="C6070" s="270"/>
      <c r="D6070" s="272"/>
      <c r="F6070" s="273"/>
      <c r="G6070" s="275"/>
      <c r="H6070" s="275"/>
    </row>
    <row r="6071" spans="1:8">
      <c r="A6071" s="270"/>
      <c r="B6071" s="271"/>
      <c r="C6071" s="270"/>
      <c r="D6071" s="272"/>
      <c r="F6071" s="273"/>
      <c r="G6071" s="275"/>
      <c r="H6071" s="275"/>
    </row>
    <row r="6072" spans="1:8">
      <c r="A6072" s="270"/>
      <c r="B6072" s="271"/>
      <c r="C6072" s="270"/>
      <c r="D6072" s="272"/>
      <c r="F6072" s="273"/>
      <c r="G6072" s="275"/>
      <c r="H6072" s="275"/>
    </row>
    <row r="6073" spans="1:8">
      <c r="A6073" s="270"/>
      <c r="B6073" s="271"/>
      <c r="C6073" s="270"/>
      <c r="D6073" s="272"/>
      <c r="F6073" s="273"/>
      <c r="G6073" s="275"/>
      <c r="H6073" s="275"/>
    </row>
    <row r="6074" spans="1:8">
      <c r="A6074" s="270"/>
      <c r="B6074" s="271"/>
      <c r="C6074" s="270"/>
      <c r="D6074" s="272"/>
      <c r="F6074" s="273"/>
      <c r="G6074" s="275"/>
      <c r="H6074" s="275"/>
    </row>
    <row r="6075" spans="1:8">
      <c r="A6075" s="270"/>
      <c r="B6075" s="271"/>
      <c r="C6075" s="270"/>
      <c r="D6075" s="272"/>
      <c r="F6075" s="273"/>
      <c r="G6075" s="275"/>
      <c r="H6075" s="275"/>
    </row>
    <row r="6076" spans="1:8">
      <c r="A6076" s="270"/>
      <c r="B6076" s="271"/>
      <c r="C6076" s="270"/>
      <c r="D6076" s="272"/>
      <c r="F6076" s="273"/>
      <c r="G6076" s="275"/>
      <c r="H6076" s="275"/>
    </row>
    <row r="6077" spans="1:8">
      <c r="A6077" s="270"/>
      <c r="B6077" s="271"/>
      <c r="C6077" s="270"/>
      <c r="D6077" s="272"/>
      <c r="F6077" s="273"/>
      <c r="G6077" s="275"/>
      <c r="H6077" s="275"/>
    </row>
    <row r="6078" spans="1:8">
      <c r="A6078" s="270"/>
      <c r="B6078" s="271"/>
      <c r="C6078" s="270"/>
      <c r="D6078" s="272"/>
      <c r="F6078" s="273"/>
      <c r="G6078" s="275"/>
      <c r="H6078" s="275"/>
    </row>
    <row r="6079" spans="1:8">
      <c r="A6079" s="270"/>
      <c r="B6079" s="271"/>
      <c r="C6079" s="270"/>
      <c r="D6079" s="272"/>
      <c r="F6079" s="273"/>
      <c r="G6079" s="275"/>
      <c r="H6079" s="275"/>
    </row>
    <row r="6080" spans="1:8">
      <c r="A6080" s="270"/>
      <c r="B6080" s="271"/>
      <c r="C6080" s="270"/>
      <c r="D6080" s="272"/>
      <c r="F6080" s="273"/>
      <c r="G6080" s="275"/>
      <c r="H6080" s="275"/>
    </row>
    <row r="6081" spans="1:8">
      <c r="A6081" s="270"/>
      <c r="B6081" s="271"/>
      <c r="C6081" s="270"/>
      <c r="D6081" s="272"/>
      <c r="F6081" s="273"/>
      <c r="G6081" s="275"/>
      <c r="H6081" s="275"/>
    </row>
    <row r="6082" spans="1:8">
      <c r="A6082" s="270"/>
      <c r="B6082" s="271"/>
      <c r="C6082" s="270"/>
      <c r="D6082" s="272"/>
      <c r="F6082" s="273"/>
      <c r="G6082" s="275"/>
      <c r="H6082" s="275"/>
    </row>
    <row r="6083" spans="1:8">
      <c r="A6083" s="270"/>
      <c r="B6083" s="271"/>
      <c r="C6083" s="270"/>
      <c r="D6083" s="272"/>
      <c r="F6083" s="273"/>
      <c r="G6083" s="275"/>
      <c r="H6083" s="275"/>
    </row>
    <row r="6084" spans="1:8">
      <c r="A6084" s="270"/>
      <c r="B6084" s="271"/>
      <c r="C6084" s="270"/>
      <c r="D6084" s="272"/>
      <c r="F6084" s="273"/>
      <c r="G6084" s="275"/>
      <c r="H6084" s="275"/>
    </row>
    <row r="6085" spans="1:8">
      <c r="A6085" s="270"/>
      <c r="B6085" s="271"/>
      <c r="C6085" s="270"/>
      <c r="D6085" s="272"/>
      <c r="F6085" s="273"/>
      <c r="G6085" s="275"/>
      <c r="H6085" s="275"/>
    </row>
    <row r="6086" spans="1:8">
      <c r="A6086" s="270"/>
      <c r="B6086" s="271"/>
      <c r="C6086" s="270"/>
      <c r="D6086" s="272"/>
      <c r="F6086" s="273"/>
      <c r="G6086" s="275"/>
      <c r="H6086" s="275"/>
    </row>
    <row r="6087" spans="1:8">
      <c r="A6087" s="270"/>
      <c r="B6087" s="271"/>
      <c r="C6087" s="270"/>
      <c r="D6087" s="272"/>
      <c r="F6087" s="273"/>
      <c r="G6087" s="275"/>
      <c r="H6087" s="275"/>
    </row>
    <row r="6088" spans="1:8">
      <c r="A6088" s="270"/>
      <c r="B6088" s="271"/>
      <c r="C6088" s="270"/>
      <c r="D6088" s="272"/>
      <c r="F6088" s="273"/>
      <c r="G6088" s="275"/>
      <c r="H6088" s="275"/>
    </row>
    <row r="6089" spans="1:8">
      <c r="A6089" s="270"/>
      <c r="B6089" s="271"/>
      <c r="C6089" s="270"/>
      <c r="D6089" s="272"/>
      <c r="F6089" s="273"/>
      <c r="G6089" s="275"/>
      <c r="H6089" s="275"/>
    </row>
    <row r="6090" spans="1:8">
      <c r="A6090" s="270"/>
      <c r="B6090" s="271"/>
      <c r="C6090" s="270"/>
      <c r="D6090" s="272"/>
      <c r="F6090" s="273"/>
      <c r="G6090" s="275"/>
      <c r="H6090" s="275"/>
    </row>
    <row r="6091" spans="1:8">
      <c r="A6091" s="270"/>
      <c r="B6091" s="271"/>
      <c r="C6091" s="270"/>
      <c r="D6091" s="272"/>
      <c r="F6091" s="273"/>
      <c r="G6091" s="275"/>
      <c r="H6091" s="275"/>
    </row>
    <row r="6092" spans="1:8">
      <c r="A6092" s="270"/>
      <c r="B6092" s="271"/>
      <c r="C6092" s="270"/>
      <c r="D6092" s="272"/>
      <c r="F6092" s="273"/>
      <c r="G6092" s="275"/>
      <c r="H6092" s="275"/>
    </row>
    <row r="6093" spans="1:8">
      <c r="A6093" s="270"/>
      <c r="B6093" s="271"/>
      <c r="C6093" s="270"/>
      <c r="D6093" s="272"/>
      <c r="F6093" s="273"/>
      <c r="G6093" s="275"/>
      <c r="H6093" s="275"/>
    </row>
    <row r="6094" spans="1:8">
      <c r="A6094" s="270"/>
      <c r="B6094" s="271"/>
      <c r="C6094" s="270"/>
      <c r="D6094" s="272"/>
      <c r="F6094" s="273"/>
      <c r="G6094" s="275"/>
      <c r="H6094" s="275"/>
    </row>
    <row r="6095" spans="1:8">
      <c r="A6095" s="270"/>
      <c r="B6095" s="271"/>
      <c r="C6095" s="270"/>
      <c r="D6095" s="272"/>
      <c r="F6095" s="273"/>
      <c r="G6095" s="275"/>
      <c r="H6095" s="275"/>
    </row>
    <row r="6096" spans="1:8">
      <c r="A6096" s="270"/>
      <c r="B6096" s="271"/>
      <c r="C6096" s="270"/>
      <c r="D6096" s="272"/>
      <c r="F6096" s="273"/>
      <c r="G6096" s="275"/>
      <c r="H6096" s="275"/>
    </row>
    <row r="6097" spans="1:8">
      <c r="A6097" s="270"/>
      <c r="B6097" s="271"/>
      <c r="C6097" s="270"/>
      <c r="D6097" s="272"/>
      <c r="F6097" s="273"/>
      <c r="G6097" s="275"/>
      <c r="H6097" s="275"/>
    </row>
    <row r="6098" spans="1:8">
      <c r="A6098" s="270"/>
      <c r="B6098" s="271"/>
      <c r="C6098" s="270"/>
      <c r="D6098" s="272"/>
      <c r="F6098" s="273"/>
      <c r="G6098" s="275"/>
      <c r="H6098" s="275"/>
    </row>
    <row r="6099" spans="1:8">
      <c r="A6099" s="270"/>
      <c r="B6099" s="271"/>
      <c r="C6099" s="270"/>
      <c r="D6099" s="272"/>
      <c r="F6099" s="273"/>
      <c r="G6099" s="275"/>
      <c r="H6099" s="275"/>
    </row>
    <row r="6100" spans="1:8">
      <c r="A6100" s="270"/>
      <c r="B6100" s="271"/>
      <c r="C6100" s="270"/>
      <c r="D6100" s="272"/>
      <c r="F6100" s="273"/>
      <c r="G6100" s="275"/>
      <c r="H6100" s="275"/>
    </row>
    <row r="6101" spans="1:8">
      <c r="A6101" s="270"/>
      <c r="B6101" s="271"/>
      <c r="C6101" s="270"/>
      <c r="D6101" s="272"/>
      <c r="F6101" s="273"/>
      <c r="G6101" s="275"/>
      <c r="H6101" s="275"/>
    </row>
    <row r="6102" spans="1:8">
      <c r="A6102" s="270"/>
      <c r="B6102" s="271"/>
      <c r="C6102" s="270"/>
      <c r="D6102" s="272"/>
      <c r="F6102" s="273"/>
      <c r="G6102" s="275"/>
      <c r="H6102" s="275"/>
    </row>
    <row r="6103" spans="1:8">
      <c r="A6103" s="270"/>
      <c r="B6103" s="271"/>
      <c r="C6103" s="270"/>
      <c r="D6103" s="272"/>
      <c r="F6103" s="273"/>
      <c r="G6103" s="275"/>
      <c r="H6103" s="275"/>
    </row>
    <row r="6104" spans="1:8">
      <c r="A6104" s="270"/>
      <c r="B6104" s="271"/>
      <c r="C6104" s="270"/>
      <c r="D6104" s="272"/>
      <c r="F6104" s="273"/>
      <c r="G6104" s="275"/>
      <c r="H6104" s="275"/>
    </row>
    <row r="6105" spans="1:8">
      <c r="A6105" s="270"/>
      <c r="B6105" s="271"/>
      <c r="C6105" s="270"/>
      <c r="D6105" s="272"/>
      <c r="F6105" s="273"/>
      <c r="G6105" s="275"/>
      <c r="H6105" s="275"/>
    </row>
    <row r="6106" spans="1:8">
      <c r="A6106" s="270"/>
      <c r="B6106" s="271"/>
      <c r="C6106" s="270"/>
      <c r="D6106" s="272"/>
      <c r="F6106" s="273"/>
      <c r="G6106" s="275"/>
      <c r="H6106" s="275"/>
    </row>
    <row r="6107" spans="1:8">
      <c r="A6107" s="270"/>
      <c r="B6107" s="271"/>
      <c r="C6107" s="270"/>
      <c r="D6107" s="272"/>
      <c r="F6107" s="273"/>
      <c r="G6107" s="275"/>
      <c r="H6107" s="275"/>
    </row>
    <row r="6108" spans="1:8">
      <c r="A6108" s="270"/>
      <c r="B6108" s="271"/>
      <c r="C6108" s="270"/>
      <c r="D6108" s="272"/>
      <c r="F6108" s="273"/>
      <c r="G6108" s="275"/>
      <c r="H6108" s="275"/>
    </row>
    <row r="6109" spans="1:8">
      <c r="A6109" s="270"/>
      <c r="B6109" s="271"/>
      <c r="C6109" s="270"/>
      <c r="D6109" s="272"/>
      <c r="F6109" s="273"/>
      <c r="G6109" s="275"/>
      <c r="H6109" s="275"/>
    </row>
    <row r="6110" spans="1:8">
      <c r="A6110" s="270"/>
      <c r="B6110" s="271"/>
      <c r="C6110" s="270"/>
      <c r="D6110" s="272"/>
      <c r="F6110" s="273"/>
      <c r="G6110" s="275"/>
      <c r="H6110" s="275"/>
    </row>
    <row r="6111" spans="1:8">
      <c r="A6111" s="270"/>
      <c r="B6111" s="271"/>
      <c r="C6111" s="270"/>
      <c r="D6111" s="272"/>
      <c r="F6111" s="273"/>
      <c r="G6111" s="275"/>
      <c r="H6111" s="275"/>
    </row>
    <row r="6112" spans="1:8">
      <c r="A6112" s="270"/>
      <c r="B6112" s="271"/>
      <c r="C6112" s="270"/>
      <c r="D6112" s="272"/>
      <c r="F6112" s="273"/>
      <c r="G6112" s="275"/>
      <c r="H6112" s="275"/>
    </row>
    <row r="6113" spans="1:8">
      <c r="A6113" s="270"/>
      <c r="B6113" s="271"/>
      <c r="C6113" s="270"/>
      <c r="D6113" s="272"/>
      <c r="F6113" s="273"/>
      <c r="G6113" s="275"/>
      <c r="H6113" s="275"/>
    </row>
    <row r="6114" spans="1:8">
      <c r="A6114" s="270"/>
      <c r="B6114" s="271"/>
      <c r="C6114" s="270"/>
      <c r="D6114" s="272"/>
      <c r="F6114" s="273"/>
      <c r="G6114" s="275"/>
      <c r="H6114" s="275"/>
    </row>
    <row r="6115" spans="1:8">
      <c r="A6115" s="270"/>
      <c r="B6115" s="271"/>
      <c r="C6115" s="270"/>
      <c r="D6115" s="272"/>
      <c r="F6115" s="273"/>
      <c r="G6115" s="275"/>
      <c r="H6115" s="275"/>
    </row>
    <row r="6116" spans="1:8">
      <c r="A6116" s="270"/>
      <c r="B6116" s="271"/>
      <c r="C6116" s="270"/>
      <c r="D6116" s="272"/>
      <c r="F6116" s="273"/>
      <c r="G6116" s="275"/>
      <c r="H6116" s="275"/>
    </row>
    <row r="6117" spans="1:8">
      <c r="A6117" s="270"/>
      <c r="B6117" s="271"/>
      <c r="C6117" s="270"/>
      <c r="D6117" s="272"/>
      <c r="F6117" s="273"/>
      <c r="G6117" s="275"/>
      <c r="H6117" s="275"/>
    </row>
    <row r="6118" spans="1:8">
      <c r="A6118" s="270"/>
      <c r="B6118" s="271"/>
      <c r="C6118" s="270"/>
      <c r="D6118" s="272"/>
      <c r="F6118" s="273"/>
      <c r="G6118" s="275"/>
      <c r="H6118" s="275"/>
    </row>
    <row r="6119" spans="1:8">
      <c r="A6119" s="270"/>
      <c r="B6119" s="271"/>
      <c r="C6119" s="270"/>
      <c r="D6119" s="272"/>
      <c r="F6119" s="273"/>
      <c r="G6119" s="275"/>
      <c r="H6119" s="275"/>
    </row>
    <row r="6120" spans="1:8">
      <c r="A6120" s="270"/>
      <c r="B6120" s="271"/>
      <c r="C6120" s="270"/>
      <c r="D6120" s="272"/>
      <c r="F6120" s="273"/>
      <c r="G6120" s="275"/>
      <c r="H6120" s="275"/>
    </row>
    <row r="6121" spans="1:8">
      <c r="A6121" s="270"/>
      <c r="B6121" s="271"/>
      <c r="C6121" s="270"/>
      <c r="D6121" s="272"/>
      <c r="F6121" s="273"/>
      <c r="G6121" s="275"/>
      <c r="H6121" s="275"/>
    </row>
    <row r="6122" spans="1:8">
      <c r="A6122" s="270"/>
      <c r="B6122" s="271"/>
      <c r="C6122" s="270"/>
      <c r="D6122" s="272"/>
      <c r="F6122" s="273"/>
      <c r="G6122" s="275"/>
      <c r="H6122" s="275"/>
    </row>
    <row r="6123" spans="1:8">
      <c r="A6123" s="270"/>
      <c r="B6123" s="271"/>
      <c r="C6123" s="270"/>
      <c r="D6123" s="272"/>
      <c r="F6123" s="273"/>
      <c r="G6123" s="275"/>
      <c r="H6123" s="275"/>
    </row>
    <row r="6124" spans="1:8">
      <c r="A6124" s="270"/>
      <c r="B6124" s="271"/>
      <c r="C6124" s="270"/>
      <c r="D6124" s="272"/>
      <c r="F6124" s="273"/>
      <c r="G6124" s="275"/>
      <c r="H6124" s="275"/>
    </row>
    <row r="6125" spans="1:8">
      <c r="A6125" s="270"/>
      <c r="B6125" s="271"/>
      <c r="C6125" s="270"/>
      <c r="D6125" s="272"/>
      <c r="F6125" s="273"/>
      <c r="G6125" s="275"/>
      <c r="H6125" s="275"/>
    </row>
    <row r="6126" spans="1:8">
      <c r="A6126" s="270"/>
      <c r="B6126" s="271"/>
      <c r="C6126" s="270"/>
      <c r="D6126" s="272"/>
      <c r="F6126" s="273"/>
      <c r="G6126" s="275"/>
      <c r="H6126" s="275"/>
    </row>
    <row r="6127" spans="1:8">
      <c r="A6127" s="270"/>
      <c r="B6127" s="271"/>
      <c r="C6127" s="270"/>
      <c r="D6127" s="272"/>
      <c r="F6127" s="273"/>
      <c r="G6127" s="275"/>
      <c r="H6127" s="275"/>
    </row>
    <row r="6128" spans="1:8">
      <c r="A6128" s="270"/>
      <c r="B6128" s="271"/>
      <c r="C6128" s="270"/>
      <c r="D6128" s="272"/>
      <c r="F6128" s="273"/>
      <c r="G6128" s="275"/>
      <c r="H6128" s="275"/>
    </row>
    <row r="6129" spans="1:8">
      <c r="A6129" s="270"/>
      <c r="B6129" s="271"/>
      <c r="C6129" s="270"/>
      <c r="D6129" s="272"/>
      <c r="F6129" s="273"/>
      <c r="G6129" s="275"/>
      <c r="H6129" s="275"/>
    </row>
    <row r="6130" spans="1:8">
      <c r="A6130" s="270"/>
      <c r="B6130" s="271"/>
      <c r="C6130" s="270"/>
      <c r="D6130" s="272"/>
      <c r="F6130" s="273"/>
      <c r="G6130" s="275"/>
      <c r="H6130" s="275"/>
    </row>
    <row r="6131" spans="1:8">
      <c r="A6131" s="270"/>
      <c r="B6131" s="271"/>
      <c r="C6131" s="270"/>
      <c r="D6131" s="272"/>
      <c r="F6131" s="273"/>
      <c r="G6131" s="275"/>
      <c r="H6131" s="275"/>
    </row>
    <row r="6132" spans="1:8">
      <c r="A6132" s="270"/>
      <c r="B6132" s="271"/>
      <c r="C6132" s="270"/>
      <c r="D6132" s="272"/>
      <c r="F6132" s="273"/>
      <c r="G6132" s="275"/>
      <c r="H6132" s="275"/>
    </row>
    <row r="6133" spans="1:8">
      <c r="A6133" s="270"/>
      <c r="B6133" s="271"/>
      <c r="C6133" s="270"/>
      <c r="D6133" s="272"/>
      <c r="F6133" s="273"/>
      <c r="G6133" s="275"/>
      <c r="H6133" s="275"/>
    </row>
    <row r="6134" spans="1:8">
      <c r="A6134" s="270"/>
      <c r="B6134" s="271"/>
      <c r="C6134" s="270"/>
      <c r="D6134" s="272"/>
      <c r="F6134" s="273"/>
      <c r="G6134" s="275"/>
      <c r="H6134" s="275"/>
    </row>
    <row r="6135" spans="1:8">
      <c r="A6135" s="270"/>
      <c r="B6135" s="271"/>
      <c r="C6135" s="270"/>
      <c r="D6135" s="272"/>
      <c r="F6135" s="273"/>
      <c r="G6135" s="275"/>
      <c r="H6135" s="275"/>
    </row>
    <row r="6136" spans="1:8">
      <c r="A6136" s="270"/>
      <c r="B6136" s="271"/>
      <c r="C6136" s="270"/>
      <c r="D6136" s="272"/>
      <c r="F6136" s="273"/>
      <c r="G6136" s="275"/>
      <c r="H6136" s="275"/>
    </row>
    <row r="6137" spans="1:8">
      <c r="A6137" s="270"/>
      <c r="B6137" s="271"/>
      <c r="C6137" s="270"/>
      <c r="D6137" s="272"/>
      <c r="F6137" s="273"/>
      <c r="G6137" s="275"/>
      <c r="H6137" s="275"/>
    </row>
    <row r="6138" spans="1:8">
      <c r="A6138" s="270"/>
      <c r="B6138" s="271"/>
      <c r="C6138" s="270"/>
      <c r="D6138" s="272"/>
      <c r="F6138" s="273"/>
      <c r="G6138" s="275"/>
      <c r="H6138" s="275"/>
    </row>
    <row r="6139" spans="1:8">
      <c r="A6139" s="270"/>
      <c r="B6139" s="271"/>
      <c r="C6139" s="270"/>
      <c r="D6139" s="272"/>
      <c r="F6139" s="273"/>
      <c r="G6139" s="275"/>
      <c r="H6139" s="275"/>
    </row>
    <row r="6140" spans="1:8">
      <c r="A6140" s="270"/>
      <c r="B6140" s="271"/>
      <c r="C6140" s="270"/>
      <c r="D6140" s="272"/>
      <c r="F6140" s="273"/>
      <c r="G6140" s="275"/>
      <c r="H6140" s="275"/>
    </row>
    <row r="6141" spans="1:8">
      <c r="A6141" s="270"/>
      <c r="B6141" s="271"/>
      <c r="C6141" s="270"/>
      <c r="D6141" s="272"/>
      <c r="F6141" s="273"/>
      <c r="G6141" s="275"/>
      <c r="H6141" s="275"/>
    </row>
    <row r="6142" spans="1:8">
      <c r="A6142" s="270"/>
      <c r="B6142" s="271"/>
      <c r="C6142" s="270"/>
      <c r="D6142" s="272"/>
      <c r="F6142" s="273"/>
      <c r="G6142" s="275"/>
      <c r="H6142" s="275"/>
    </row>
    <row r="6143" spans="1:8">
      <c r="A6143" s="270"/>
      <c r="B6143" s="271"/>
      <c r="C6143" s="270"/>
      <c r="D6143" s="272"/>
      <c r="F6143" s="273"/>
      <c r="G6143" s="275"/>
      <c r="H6143" s="275"/>
    </row>
    <row r="6144" spans="1:8">
      <c r="A6144" s="270"/>
      <c r="B6144" s="271"/>
      <c r="C6144" s="270"/>
      <c r="D6144" s="272"/>
      <c r="F6144" s="273"/>
      <c r="G6144" s="275"/>
      <c r="H6144" s="275"/>
    </row>
    <row r="6145" spans="1:8">
      <c r="A6145" s="270"/>
      <c r="B6145" s="271"/>
      <c r="C6145" s="270"/>
      <c r="D6145" s="272"/>
      <c r="F6145" s="273"/>
      <c r="G6145" s="275"/>
      <c r="H6145" s="275"/>
    </row>
    <row r="6146" spans="1:8">
      <c r="A6146" s="270"/>
      <c r="B6146" s="271"/>
      <c r="C6146" s="270"/>
      <c r="D6146" s="272"/>
      <c r="F6146" s="273"/>
      <c r="G6146" s="275"/>
      <c r="H6146" s="275"/>
    </row>
    <row r="6147" spans="1:8">
      <c r="A6147" s="270"/>
      <c r="B6147" s="271"/>
      <c r="C6147" s="270"/>
      <c r="D6147" s="272"/>
      <c r="F6147" s="273"/>
      <c r="G6147" s="275"/>
      <c r="H6147" s="275"/>
    </row>
    <row r="6148" spans="1:8">
      <c r="A6148" s="270"/>
      <c r="B6148" s="271"/>
      <c r="C6148" s="270"/>
      <c r="D6148" s="272"/>
      <c r="F6148" s="273"/>
      <c r="G6148" s="275"/>
      <c r="H6148" s="275"/>
    </row>
    <row r="6149" spans="1:8">
      <c r="A6149" s="270"/>
      <c r="B6149" s="271"/>
      <c r="C6149" s="270"/>
      <c r="D6149" s="272"/>
      <c r="F6149" s="273"/>
      <c r="G6149" s="275"/>
      <c r="H6149" s="275"/>
    </row>
    <row r="6150" spans="1:8">
      <c r="A6150" s="270"/>
      <c r="B6150" s="271"/>
      <c r="C6150" s="270"/>
      <c r="D6150" s="272"/>
      <c r="F6150" s="273"/>
      <c r="G6150" s="275"/>
      <c r="H6150" s="275"/>
    </row>
    <row r="6151" spans="1:8">
      <c r="A6151" s="270"/>
      <c r="B6151" s="271"/>
      <c r="C6151" s="270"/>
      <c r="D6151" s="272"/>
      <c r="F6151" s="273"/>
      <c r="G6151" s="275"/>
      <c r="H6151" s="275"/>
    </row>
    <row r="6152" spans="1:8">
      <c r="A6152" s="270"/>
      <c r="B6152" s="271"/>
      <c r="C6152" s="270"/>
      <c r="D6152" s="272"/>
      <c r="F6152" s="273"/>
      <c r="G6152" s="275"/>
      <c r="H6152" s="275"/>
    </row>
    <row r="6153" spans="1:8">
      <c r="A6153" s="270"/>
      <c r="B6153" s="271"/>
      <c r="C6153" s="270"/>
      <c r="D6153" s="272"/>
      <c r="F6153" s="273"/>
      <c r="G6153" s="275"/>
      <c r="H6153" s="275"/>
    </row>
    <row r="6154" spans="1:8">
      <c r="A6154" s="270"/>
      <c r="B6154" s="271"/>
      <c r="C6154" s="270"/>
      <c r="D6154" s="272"/>
      <c r="F6154" s="273"/>
      <c r="G6154" s="275"/>
      <c r="H6154" s="275"/>
    </row>
    <row r="6155" spans="1:8">
      <c r="A6155" s="270"/>
      <c r="B6155" s="271"/>
      <c r="C6155" s="270"/>
      <c r="D6155" s="272"/>
      <c r="F6155" s="273"/>
      <c r="G6155" s="275"/>
      <c r="H6155" s="275"/>
    </row>
    <row r="6156" spans="1:8">
      <c r="A6156" s="270"/>
      <c r="B6156" s="271"/>
      <c r="C6156" s="270"/>
      <c r="D6156" s="272"/>
      <c r="F6156" s="273"/>
      <c r="G6156" s="275"/>
      <c r="H6156" s="275"/>
    </row>
    <row r="6157" spans="1:8">
      <c r="A6157" s="270"/>
      <c r="B6157" s="271"/>
      <c r="C6157" s="270"/>
      <c r="D6157" s="272"/>
      <c r="F6157" s="273"/>
      <c r="G6157" s="275"/>
      <c r="H6157" s="275"/>
    </row>
    <row r="6158" spans="1:8">
      <c r="A6158" s="270"/>
      <c r="B6158" s="271"/>
      <c r="C6158" s="270"/>
      <c r="D6158" s="272"/>
      <c r="F6158" s="273"/>
      <c r="G6158" s="275"/>
      <c r="H6158" s="275"/>
    </row>
    <row r="6159" spans="1:8">
      <c r="A6159" s="270"/>
      <c r="B6159" s="271"/>
      <c r="C6159" s="270"/>
      <c r="D6159" s="272"/>
      <c r="F6159" s="273"/>
      <c r="G6159" s="275"/>
      <c r="H6159" s="275"/>
    </row>
    <row r="6160" spans="1:8">
      <c r="A6160" s="270"/>
      <c r="B6160" s="271"/>
      <c r="C6160" s="270"/>
      <c r="D6160" s="272"/>
      <c r="F6160" s="273"/>
      <c r="G6160" s="275"/>
      <c r="H6160" s="275"/>
    </row>
    <row r="6161" spans="1:8">
      <c r="A6161" s="270"/>
      <c r="B6161" s="271"/>
      <c r="C6161" s="270"/>
      <c r="D6161" s="272"/>
      <c r="F6161" s="273"/>
      <c r="G6161" s="275"/>
      <c r="H6161" s="275"/>
    </row>
    <row r="6162" spans="1:8">
      <c r="A6162" s="270"/>
      <c r="B6162" s="271"/>
      <c r="C6162" s="270"/>
      <c r="D6162" s="272"/>
      <c r="F6162" s="273"/>
      <c r="G6162" s="275"/>
      <c r="H6162" s="275"/>
    </row>
    <row r="6163" spans="1:8">
      <c r="A6163" s="270"/>
      <c r="B6163" s="271"/>
      <c r="C6163" s="270"/>
      <c r="D6163" s="272"/>
      <c r="F6163" s="273"/>
      <c r="G6163" s="275"/>
      <c r="H6163" s="275"/>
    </row>
    <row r="6164" spans="1:8">
      <c r="A6164" s="270"/>
      <c r="B6164" s="271"/>
      <c r="C6164" s="270"/>
      <c r="D6164" s="272"/>
      <c r="F6164" s="273"/>
      <c r="G6164" s="275"/>
      <c r="H6164" s="275"/>
    </row>
    <row r="6165" spans="1:8">
      <c r="A6165" s="270"/>
      <c r="B6165" s="271"/>
      <c r="C6165" s="270"/>
      <c r="D6165" s="272"/>
      <c r="F6165" s="273"/>
      <c r="G6165" s="275"/>
      <c r="H6165" s="275"/>
    </row>
    <row r="6166" spans="1:8">
      <c r="A6166" s="270"/>
      <c r="B6166" s="271"/>
      <c r="C6166" s="270"/>
      <c r="D6166" s="272"/>
      <c r="F6166" s="273"/>
      <c r="G6166" s="275"/>
      <c r="H6166" s="275"/>
    </row>
    <row r="6167" spans="1:8">
      <c r="A6167" s="270"/>
      <c r="B6167" s="271"/>
      <c r="C6167" s="270"/>
      <c r="D6167" s="272"/>
      <c r="F6167" s="273"/>
      <c r="G6167" s="275"/>
      <c r="H6167" s="275"/>
    </row>
    <row r="6168" spans="1:8">
      <c r="A6168" s="270"/>
      <c r="B6168" s="271"/>
      <c r="C6168" s="270"/>
      <c r="D6168" s="272"/>
      <c r="F6168" s="273"/>
      <c r="G6168" s="275"/>
      <c r="H6168" s="275"/>
    </row>
    <row r="6169" spans="1:8">
      <c r="A6169" s="270"/>
      <c r="B6169" s="271"/>
      <c r="C6169" s="270"/>
      <c r="D6169" s="272"/>
      <c r="F6169" s="273"/>
      <c r="G6169" s="275"/>
      <c r="H6169" s="275"/>
    </row>
    <row r="6170" spans="1:8">
      <c r="A6170" s="270"/>
      <c r="B6170" s="271"/>
      <c r="C6170" s="270"/>
      <c r="D6170" s="272"/>
      <c r="F6170" s="273"/>
      <c r="G6170" s="275"/>
      <c r="H6170" s="275"/>
    </row>
    <row r="6171" spans="1:8">
      <c r="A6171" s="270"/>
      <c r="B6171" s="271"/>
      <c r="C6171" s="270"/>
      <c r="D6171" s="272"/>
      <c r="F6171" s="273"/>
      <c r="G6171" s="275"/>
      <c r="H6171" s="275"/>
    </row>
    <row r="6172" spans="1:8">
      <c r="A6172" s="270"/>
      <c r="B6172" s="271"/>
      <c r="C6172" s="270"/>
      <c r="D6172" s="272"/>
      <c r="F6172" s="273"/>
      <c r="G6172" s="275"/>
      <c r="H6172" s="275"/>
    </row>
    <row r="6173" spans="1:8">
      <c r="A6173" s="270"/>
      <c r="B6173" s="271"/>
      <c r="C6173" s="270"/>
      <c r="D6173" s="272"/>
      <c r="F6173" s="273"/>
      <c r="G6173" s="275"/>
      <c r="H6173" s="275"/>
    </row>
    <row r="6174" spans="1:8">
      <c r="A6174" s="270"/>
      <c r="B6174" s="271"/>
      <c r="C6174" s="270"/>
      <c r="D6174" s="272"/>
      <c r="F6174" s="273"/>
      <c r="G6174" s="275"/>
      <c r="H6174" s="275"/>
    </row>
    <row r="6175" spans="1:8">
      <c r="A6175" s="270"/>
      <c r="B6175" s="271"/>
      <c r="C6175" s="270"/>
      <c r="D6175" s="272"/>
      <c r="F6175" s="273"/>
      <c r="G6175" s="275"/>
      <c r="H6175" s="275"/>
    </row>
    <row r="6176" spans="1:8">
      <c r="A6176" s="270"/>
      <c r="B6176" s="271"/>
      <c r="C6176" s="270"/>
      <c r="D6176" s="272"/>
      <c r="F6176" s="273"/>
      <c r="G6176" s="275"/>
      <c r="H6176" s="275"/>
    </row>
    <row r="6177" spans="1:8">
      <c r="A6177" s="270"/>
      <c r="B6177" s="271"/>
      <c r="C6177" s="270"/>
      <c r="D6177" s="272"/>
      <c r="F6177" s="273"/>
      <c r="G6177" s="275"/>
      <c r="H6177" s="275"/>
    </row>
    <row r="6178" spans="1:8">
      <c r="A6178" s="270"/>
      <c r="B6178" s="271"/>
      <c r="C6178" s="270"/>
      <c r="D6178" s="272"/>
      <c r="F6178" s="273"/>
      <c r="G6178" s="275"/>
      <c r="H6178" s="275"/>
    </row>
    <row r="6179" spans="1:8">
      <c r="A6179" s="270"/>
      <c r="B6179" s="271"/>
      <c r="C6179" s="270"/>
      <c r="D6179" s="272"/>
      <c r="F6179" s="273"/>
      <c r="G6179" s="275"/>
      <c r="H6179" s="275"/>
    </row>
    <row r="6180" spans="1:8">
      <c r="A6180" s="270"/>
      <c r="B6180" s="271"/>
      <c r="C6180" s="270"/>
      <c r="D6180" s="272"/>
      <c r="F6180" s="273"/>
      <c r="G6180" s="275"/>
      <c r="H6180" s="275"/>
    </row>
    <row r="6181" spans="1:8">
      <c r="A6181" s="270"/>
      <c r="B6181" s="271"/>
      <c r="C6181" s="270"/>
      <c r="D6181" s="272"/>
      <c r="F6181" s="273"/>
      <c r="G6181" s="275"/>
      <c r="H6181" s="275"/>
    </row>
    <row r="6182" spans="1:8">
      <c r="A6182" s="270"/>
      <c r="B6182" s="271"/>
      <c r="C6182" s="270"/>
      <c r="D6182" s="272"/>
      <c r="F6182" s="273"/>
      <c r="G6182" s="275"/>
      <c r="H6182" s="275"/>
    </row>
    <row r="6183" spans="1:8">
      <c r="A6183" s="270"/>
      <c r="B6183" s="271"/>
      <c r="C6183" s="270"/>
      <c r="D6183" s="272"/>
      <c r="F6183" s="273"/>
      <c r="G6183" s="275"/>
      <c r="H6183" s="275"/>
    </row>
    <row r="6184" spans="1:8">
      <c r="A6184" s="270"/>
      <c r="B6184" s="271"/>
      <c r="C6184" s="270"/>
      <c r="D6184" s="272"/>
      <c r="F6184" s="273"/>
      <c r="G6184" s="275"/>
      <c r="H6184" s="275"/>
    </row>
    <row r="6185" spans="1:8">
      <c r="A6185" s="270"/>
      <c r="B6185" s="271"/>
      <c r="C6185" s="270"/>
      <c r="D6185" s="272"/>
      <c r="F6185" s="273"/>
      <c r="G6185" s="275"/>
      <c r="H6185" s="275"/>
    </row>
    <row r="6186" spans="1:8">
      <c r="A6186" s="270"/>
      <c r="B6186" s="271"/>
      <c r="C6186" s="270"/>
      <c r="D6186" s="272"/>
      <c r="F6186" s="273"/>
      <c r="G6186" s="275"/>
      <c r="H6186" s="275"/>
    </row>
    <row r="6187" spans="1:8">
      <c r="A6187" s="270"/>
      <c r="B6187" s="271"/>
      <c r="C6187" s="270"/>
      <c r="D6187" s="272"/>
      <c r="F6187" s="273"/>
      <c r="G6187" s="275"/>
      <c r="H6187" s="275"/>
    </row>
    <row r="6188" spans="1:8">
      <c r="A6188" s="270"/>
      <c r="B6188" s="271"/>
      <c r="C6188" s="270"/>
      <c r="D6188" s="272"/>
      <c r="F6188" s="273"/>
      <c r="G6188" s="275"/>
      <c r="H6188" s="275"/>
    </row>
    <row r="6189" spans="1:8">
      <c r="A6189" s="270"/>
      <c r="B6189" s="271"/>
      <c r="C6189" s="270"/>
      <c r="D6189" s="272"/>
      <c r="F6189" s="273"/>
      <c r="G6189" s="275"/>
      <c r="H6189" s="275"/>
    </row>
    <row r="6190" spans="1:8">
      <c r="A6190" s="270"/>
      <c r="B6190" s="271"/>
      <c r="C6190" s="270"/>
      <c r="D6190" s="272"/>
      <c r="F6190" s="273"/>
      <c r="G6190" s="275"/>
      <c r="H6190" s="275"/>
    </row>
    <row r="6191" spans="1:8">
      <c r="A6191" s="270"/>
      <c r="B6191" s="271"/>
      <c r="C6191" s="270"/>
      <c r="D6191" s="272"/>
      <c r="F6191" s="273"/>
      <c r="G6191" s="275"/>
      <c r="H6191" s="275"/>
    </row>
    <row r="6192" spans="1:8">
      <c r="A6192" s="270"/>
      <c r="B6192" s="271"/>
      <c r="C6192" s="270"/>
      <c r="D6192" s="272"/>
      <c r="F6192" s="273"/>
      <c r="G6192" s="275"/>
      <c r="H6192" s="275"/>
    </row>
    <row r="6193" spans="1:8">
      <c r="A6193" s="270"/>
      <c r="B6193" s="271"/>
      <c r="C6193" s="270"/>
      <c r="D6193" s="272"/>
      <c r="F6193" s="273"/>
      <c r="G6193" s="275"/>
      <c r="H6193" s="275"/>
    </row>
    <row r="6194" spans="1:8">
      <c r="A6194" s="270"/>
      <c r="B6194" s="271"/>
      <c r="C6194" s="270"/>
      <c r="D6194" s="272"/>
      <c r="F6194" s="273"/>
      <c r="G6194" s="275"/>
      <c r="H6194" s="275"/>
    </row>
    <row r="6195" spans="1:8">
      <c r="A6195" s="270"/>
      <c r="B6195" s="271"/>
      <c r="C6195" s="270"/>
      <c r="D6195" s="272"/>
      <c r="F6195" s="273"/>
      <c r="G6195" s="275"/>
      <c r="H6195" s="275"/>
    </row>
    <row r="6196" spans="1:8">
      <c r="A6196" s="270"/>
      <c r="B6196" s="271"/>
      <c r="C6196" s="270"/>
      <c r="D6196" s="272"/>
      <c r="F6196" s="273"/>
      <c r="G6196" s="275"/>
      <c r="H6196" s="275"/>
    </row>
    <row r="6197" spans="1:8">
      <c r="A6197" s="270"/>
      <c r="B6197" s="271"/>
      <c r="C6197" s="270"/>
      <c r="D6197" s="272"/>
      <c r="F6197" s="273"/>
      <c r="G6197" s="275"/>
      <c r="H6197" s="275"/>
    </row>
    <row r="6198" spans="1:8">
      <c r="A6198" s="270"/>
      <c r="B6198" s="271"/>
      <c r="C6198" s="270"/>
      <c r="D6198" s="272"/>
      <c r="F6198" s="273"/>
      <c r="G6198" s="275"/>
      <c r="H6198" s="275"/>
    </row>
    <row r="6199" spans="1:8">
      <c r="A6199" s="270"/>
      <c r="B6199" s="271"/>
      <c r="C6199" s="270"/>
      <c r="D6199" s="272"/>
      <c r="F6199" s="273"/>
      <c r="G6199" s="275"/>
      <c r="H6199" s="275"/>
    </row>
    <row r="6200" spans="1:8">
      <c r="A6200" s="270"/>
      <c r="B6200" s="271"/>
      <c r="C6200" s="270"/>
      <c r="D6200" s="272"/>
      <c r="F6200" s="273"/>
      <c r="G6200" s="275"/>
      <c r="H6200" s="275"/>
    </row>
    <row r="6201" spans="1:8">
      <c r="A6201" s="270"/>
      <c r="B6201" s="271"/>
      <c r="C6201" s="270"/>
      <c r="D6201" s="272"/>
      <c r="F6201" s="273"/>
      <c r="G6201" s="275"/>
      <c r="H6201" s="275"/>
    </row>
    <row r="6202" spans="1:8">
      <c r="A6202" s="270"/>
      <c r="B6202" s="271"/>
      <c r="C6202" s="270"/>
      <c r="D6202" s="272"/>
      <c r="F6202" s="273"/>
      <c r="G6202" s="275"/>
      <c r="H6202" s="275"/>
    </row>
    <row r="6203" spans="1:8">
      <c r="A6203" s="270"/>
      <c r="B6203" s="271"/>
      <c r="C6203" s="270"/>
      <c r="D6203" s="272"/>
      <c r="F6203" s="273"/>
      <c r="G6203" s="275"/>
      <c r="H6203" s="275"/>
    </row>
    <row r="6204" spans="1:8">
      <c r="A6204" s="270"/>
      <c r="B6204" s="271"/>
      <c r="C6204" s="270"/>
      <c r="D6204" s="272"/>
      <c r="F6204" s="273"/>
      <c r="G6204" s="275"/>
      <c r="H6204" s="275"/>
    </row>
    <row r="6205" spans="1:8">
      <c r="A6205" s="270"/>
      <c r="B6205" s="271"/>
      <c r="C6205" s="270"/>
      <c r="D6205" s="272"/>
      <c r="F6205" s="273"/>
      <c r="G6205" s="275"/>
      <c r="H6205" s="275"/>
    </row>
    <row r="6206" spans="1:8">
      <c r="A6206" s="270"/>
      <c r="B6206" s="271"/>
      <c r="C6206" s="270"/>
      <c r="D6206" s="272"/>
      <c r="F6206" s="273"/>
      <c r="G6206" s="275"/>
      <c r="H6206" s="275"/>
    </row>
    <row r="6207" spans="1:8">
      <c r="A6207" s="270"/>
      <c r="B6207" s="271"/>
      <c r="C6207" s="270"/>
      <c r="D6207" s="272"/>
      <c r="F6207" s="273"/>
      <c r="G6207" s="275"/>
      <c r="H6207" s="275"/>
    </row>
    <row r="6208" spans="1:8">
      <c r="A6208" s="270"/>
      <c r="B6208" s="271"/>
      <c r="C6208" s="270"/>
      <c r="D6208" s="272"/>
      <c r="F6208" s="273"/>
      <c r="G6208" s="275"/>
      <c r="H6208" s="275"/>
    </row>
    <row r="6209" spans="1:8">
      <c r="A6209" s="270"/>
      <c r="B6209" s="271"/>
      <c r="C6209" s="270"/>
      <c r="D6209" s="272"/>
      <c r="F6209" s="273"/>
      <c r="G6209" s="275"/>
      <c r="H6209" s="275"/>
    </row>
    <row r="6210" spans="1:8">
      <c r="A6210" s="270"/>
      <c r="B6210" s="271"/>
      <c r="C6210" s="270"/>
      <c r="D6210" s="272"/>
      <c r="F6210" s="273"/>
      <c r="G6210" s="275"/>
      <c r="H6210" s="275"/>
    </row>
    <row r="6211" spans="1:8">
      <c r="A6211" s="270"/>
      <c r="B6211" s="271"/>
      <c r="C6211" s="270"/>
      <c r="D6211" s="272"/>
      <c r="F6211" s="273"/>
      <c r="G6211" s="275"/>
      <c r="H6211" s="275"/>
    </row>
    <row r="6212" spans="1:8">
      <c r="A6212" s="270"/>
      <c r="B6212" s="271"/>
      <c r="C6212" s="270"/>
      <c r="D6212" s="272"/>
      <c r="F6212" s="273"/>
      <c r="G6212" s="275"/>
      <c r="H6212" s="275"/>
    </row>
    <row r="6213" spans="1:8">
      <c r="A6213" s="270"/>
      <c r="B6213" s="271"/>
      <c r="C6213" s="270"/>
      <c r="D6213" s="272"/>
      <c r="F6213" s="273"/>
      <c r="G6213" s="275"/>
      <c r="H6213" s="275"/>
    </row>
    <row r="6214" spans="1:8">
      <c r="A6214" s="270"/>
      <c r="B6214" s="271"/>
      <c r="C6214" s="270"/>
      <c r="D6214" s="272"/>
      <c r="F6214" s="273"/>
      <c r="G6214" s="275"/>
      <c r="H6214" s="275"/>
    </row>
    <row r="6215" spans="1:8">
      <c r="A6215" s="270"/>
      <c r="B6215" s="271"/>
      <c r="C6215" s="270"/>
      <c r="D6215" s="272"/>
      <c r="F6215" s="273"/>
      <c r="G6215" s="275"/>
      <c r="H6215" s="275"/>
    </row>
    <row r="6216" spans="1:8">
      <c r="A6216" s="270"/>
      <c r="B6216" s="271"/>
      <c r="C6216" s="270"/>
      <c r="D6216" s="272"/>
      <c r="F6216" s="273"/>
      <c r="G6216" s="275"/>
      <c r="H6216" s="275"/>
    </row>
    <row r="6217" spans="1:8">
      <c r="A6217" s="270"/>
      <c r="B6217" s="271"/>
      <c r="C6217" s="270"/>
      <c r="D6217" s="272"/>
      <c r="F6217" s="273"/>
      <c r="G6217" s="275"/>
      <c r="H6217" s="275"/>
    </row>
    <row r="6218" spans="1:8">
      <c r="A6218" s="270"/>
      <c r="B6218" s="271"/>
      <c r="C6218" s="270"/>
      <c r="D6218" s="272"/>
      <c r="F6218" s="273"/>
      <c r="G6218" s="275"/>
      <c r="H6218" s="275"/>
    </row>
    <row r="6219" spans="1:8">
      <c r="A6219" s="270"/>
      <c r="B6219" s="271"/>
      <c r="C6219" s="270"/>
      <c r="D6219" s="272"/>
      <c r="F6219" s="273"/>
      <c r="G6219" s="275"/>
      <c r="H6219" s="275"/>
    </row>
    <row r="6220" spans="1:8">
      <c r="A6220" s="270"/>
      <c r="B6220" s="271"/>
      <c r="C6220" s="270"/>
      <c r="D6220" s="272"/>
      <c r="F6220" s="273"/>
      <c r="G6220" s="275"/>
      <c r="H6220" s="275"/>
    </row>
    <row r="6221" spans="1:8">
      <c r="A6221" s="270"/>
      <c r="B6221" s="271"/>
      <c r="C6221" s="270"/>
      <c r="D6221" s="272"/>
      <c r="F6221" s="273"/>
      <c r="G6221" s="275"/>
      <c r="H6221" s="275"/>
    </row>
    <row r="6222" spans="1:8">
      <c r="A6222" s="270"/>
      <c r="B6222" s="271"/>
      <c r="C6222" s="270"/>
      <c r="D6222" s="272"/>
      <c r="F6222" s="273"/>
      <c r="G6222" s="275"/>
      <c r="H6222" s="275"/>
    </row>
    <row r="6223" spans="1:8">
      <c r="A6223" s="270"/>
      <c r="B6223" s="271"/>
      <c r="C6223" s="270"/>
      <c r="D6223" s="272"/>
      <c r="F6223" s="273"/>
      <c r="G6223" s="275"/>
      <c r="H6223" s="275"/>
    </row>
    <row r="6224" spans="1:8">
      <c r="A6224" s="270"/>
      <c r="B6224" s="271"/>
      <c r="C6224" s="270"/>
      <c r="D6224" s="272"/>
      <c r="F6224" s="273"/>
      <c r="G6224" s="275"/>
      <c r="H6224" s="275"/>
    </row>
    <row r="6225" spans="1:8">
      <c r="A6225" s="270"/>
      <c r="B6225" s="271"/>
      <c r="C6225" s="270"/>
      <c r="D6225" s="272"/>
      <c r="F6225" s="273"/>
      <c r="G6225" s="275"/>
      <c r="H6225" s="275"/>
    </row>
    <row r="6226" spans="1:8">
      <c r="A6226" s="270"/>
      <c r="B6226" s="271"/>
      <c r="C6226" s="270"/>
      <c r="D6226" s="272"/>
      <c r="F6226" s="273"/>
      <c r="G6226" s="275"/>
      <c r="H6226" s="275"/>
    </row>
    <row r="6227" spans="1:8">
      <c r="A6227" s="270"/>
      <c r="B6227" s="271"/>
      <c r="C6227" s="270"/>
      <c r="D6227" s="272"/>
      <c r="F6227" s="273"/>
      <c r="G6227" s="275"/>
      <c r="H6227" s="275"/>
    </row>
    <row r="6228" spans="1:8">
      <c r="A6228" s="270"/>
      <c r="B6228" s="271"/>
      <c r="C6228" s="270"/>
      <c r="D6228" s="272"/>
      <c r="F6228" s="273"/>
      <c r="G6228" s="275"/>
      <c r="H6228" s="275"/>
    </row>
    <row r="6229" spans="1:8">
      <c r="A6229" s="270"/>
      <c r="B6229" s="271"/>
      <c r="C6229" s="270"/>
      <c r="D6229" s="272"/>
      <c r="F6229" s="273"/>
      <c r="G6229" s="275"/>
      <c r="H6229" s="275"/>
    </row>
    <row r="6230" spans="1:8">
      <c r="A6230" s="270"/>
      <c r="B6230" s="271"/>
      <c r="C6230" s="270"/>
      <c r="D6230" s="272"/>
      <c r="F6230" s="273"/>
      <c r="G6230" s="275"/>
      <c r="H6230" s="275"/>
    </row>
    <row r="6231" spans="1:8">
      <c r="A6231" s="270"/>
      <c r="B6231" s="271"/>
      <c r="C6231" s="270"/>
      <c r="D6231" s="272"/>
      <c r="F6231" s="273"/>
      <c r="G6231" s="275"/>
      <c r="H6231" s="275"/>
    </row>
    <row r="6232" spans="1:8">
      <c r="A6232" s="270"/>
      <c r="B6232" s="271"/>
      <c r="C6232" s="270"/>
      <c r="D6232" s="272"/>
      <c r="F6232" s="273"/>
      <c r="G6232" s="275"/>
      <c r="H6232" s="275"/>
    </row>
    <row r="6233" spans="1:8">
      <c r="A6233" s="270"/>
      <c r="B6233" s="271"/>
      <c r="C6233" s="270"/>
      <c r="D6233" s="272"/>
      <c r="F6233" s="273"/>
      <c r="G6233" s="275"/>
      <c r="H6233" s="275"/>
    </row>
    <row r="6234" spans="1:8">
      <c r="A6234" s="270"/>
      <c r="B6234" s="271"/>
      <c r="C6234" s="270"/>
      <c r="D6234" s="272"/>
      <c r="F6234" s="273"/>
      <c r="G6234" s="275"/>
      <c r="H6234" s="275"/>
    </row>
    <row r="6235" spans="1:8">
      <c r="A6235" s="270"/>
      <c r="B6235" s="271"/>
      <c r="C6235" s="270"/>
      <c r="D6235" s="272"/>
      <c r="F6235" s="273"/>
      <c r="G6235" s="275"/>
      <c r="H6235" s="275"/>
    </row>
    <row r="6236" spans="1:8">
      <c r="A6236" s="270"/>
      <c r="B6236" s="271"/>
      <c r="C6236" s="270"/>
      <c r="D6236" s="272"/>
      <c r="F6236" s="273"/>
      <c r="G6236" s="275"/>
      <c r="H6236" s="275"/>
    </row>
    <row r="6237" spans="1:8">
      <c r="A6237" s="270"/>
      <c r="B6237" s="271"/>
      <c r="C6237" s="270"/>
      <c r="D6237" s="272"/>
      <c r="F6237" s="273"/>
      <c r="G6237" s="275"/>
      <c r="H6237" s="275"/>
    </row>
    <row r="6238" spans="1:8">
      <c r="A6238" s="270"/>
      <c r="B6238" s="271"/>
      <c r="C6238" s="270"/>
      <c r="D6238" s="272"/>
      <c r="F6238" s="273"/>
      <c r="G6238" s="275"/>
      <c r="H6238" s="275"/>
    </row>
    <row r="6239" spans="1:8">
      <c r="A6239" s="270"/>
      <c r="B6239" s="271"/>
      <c r="C6239" s="270"/>
      <c r="D6239" s="272"/>
      <c r="F6239" s="273"/>
      <c r="G6239" s="275"/>
      <c r="H6239" s="275"/>
    </row>
    <row r="6240" spans="1:8">
      <c r="A6240" s="270"/>
      <c r="B6240" s="271"/>
      <c r="C6240" s="270"/>
      <c r="D6240" s="272"/>
      <c r="F6240" s="273"/>
      <c r="G6240" s="275"/>
      <c r="H6240" s="275"/>
    </row>
    <row r="6241" spans="1:8">
      <c r="A6241" s="270"/>
      <c r="B6241" s="271"/>
      <c r="C6241" s="270"/>
      <c r="D6241" s="272"/>
      <c r="F6241" s="273"/>
      <c r="G6241" s="275"/>
      <c r="H6241" s="275"/>
    </row>
    <row r="6242" spans="1:8">
      <c r="A6242" s="270"/>
      <c r="B6242" s="271"/>
      <c r="C6242" s="270"/>
      <c r="D6242" s="272"/>
      <c r="F6242" s="273"/>
      <c r="G6242" s="275"/>
      <c r="H6242" s="275"/>
    </row>
    <row r="6243" spans="1:8">
      <c r="A6243" s="270"/>
      <c r="B6243" s="271"/>
      <c r="C6243" s="270"/>
      <c r="D6243" s="272"/>
      <c r="F6243" s="273"/>
      <c r="G6243" s="275"/>
      <c r="H6243" s="275"/>
    </row>
    <row r="6244" spans="1:8">
      <c r="A6244" s="270"/>
      <c r="B6244" s="271"/>
      <c r="C6244" s="270"/>
      <c r="D6244" s="272"/>
      <c r="F6244" s="273"/>
      <c r="G6244" s="275"/>
      <c r="H6244" s="275"/>
    </row>
    <row r="6245" spans="1:8">
      <c r="A6245" s="270"/>
      <c r="B6245" s="271"/>
      <c r="C6245" s="270"/>
      <c r="D6245" s="272"/>
      <c r="F6245" s="273"/>
      <c r="G6245" s="275"/>
      <c r="H6245" s="275"/>
    </row>
    <row r="6246" spans="1:8">
      <c r="A6246" s="270"/>
      <c r="B6246" s="271"/>
      <c r="C6246" s="270"/>
      <c r="D6246" s="272"/>
      <c r="F6246" s="273"/>
      <c r="G6246" s="275"/>
      <c r="H6246" s="275"/>
    </row>
    <row r="6247" spans="1:8">
      <c r="A6247" s="270"/>
      <c r="B6247" s="271"/>
      <c r="C6247" s="270"/>
      <c r="D6247" s="272"/>
      <c r="F6247" s="273"/>
      <c r="G6247" s="275"/>
      <c r="H6247" s="275"/>
    </row>
    <row r="6248" spans="1:8">
      <c r="A6248" s="270"/>
      <c r="B6248" s="271"/>
      <c r="C6248" s="270"/>
      <c r="D6248" s="272"/>
      <c r="F6248" s="273"/>
      <c r="G6248" s="275"/>
      <c r="H6248" s="275"/>
    </row>
    <row r="6249" spans="1:8">
      <c r="A6249" s="270"/>
      <c r="B6249" s="271"/>
      <c r="C6249" s="270"/>
      <c r="D6249" s="272"/>
      <c r="F6249" s="273"/>
      <c r="G6249" s="275"/>
      <c r="H6249" s="275"/>
    </row>
    <row r="6250" spans="1:8">
      <c r="A6250" s="270"/>
      <c r="B6250" s="271"/>
      <c r="C6250" s="270"/>
      <c r="D6250" s="272"/>
      <c r="F6250" s="273"/>
      <c r="G6250" s="275"/>
      <c r="H6250" s="275"/>
    </row>
    <row r="6251" spans="1:8">
      <c r="A6251" s="270"/>
      <c r="B6251" s="271"/>
      <c r="C6251" s="270"/>
      <c r="D6251" s="272"/>
      <c r="F6251" s="273"/>
      <c r="G6251" s="275"/>
      <c r="H6251" s="275"/>
    </row>
    <row r="6252" spans="1:8">
      <c r="A6252" s="270"/>
      <c r="B6252" s="271"/>
      <c r="C6252" s="270"/>
      <c r="D6252" s="272"/>
      <c r="F6252" s="273"/>
      <c r="G6252" s="275"/>
      <c r="H6252" s="275"/>
    </row>
    <row r="6253" spans="1:8">
      <c r="A6253" s="270"/>
      <c r="B6253" s="271"/>
      <c r="C6253" s="270"/>
      <c r="D6253" s="272"/>
      <c r="F6253" s="273"/>
      <c r="G6253" s="275"/>
      <c r="H6253" s="275"/>
    </row>
    <row r="6254" spans="1:8">
      <c r="A6254" s="270"/>
      <c r="B6254" s="271"/>
      <c r="C6254" s="270"/>
      <c r="D6254" s="272"/>
      <c r="F6254" s="273"/>
      <c r="G6254" s="275"/>
      <c r="H6254" s="275"/>
    </row>
    <row r="6255" spans="1:8">
      <c r="A6255" s="270"/>
      <c r="B6255" s="271"/>
      <c r="C6255" s="270"/>
      <c r="D6255" s="272"/>
      <c r="F6255" s="273"/>
      <c r="G6255" s="275"/>
      <c r="H6255" s="275"/>
    </row>
    <row r="6256" spans="1:8">
      <c r="A6256" s="270"/>
      <c r="B6256" s="271"/>
      <c r="C6256" s="270"/>
      <c r="D6256" s="272"/>
      <c r="F6256" s="273"/>
      <c r="G6256" s="275"/>
      <c r="H6256" s="275"/>
    </row>
    <row r="6257" spans="1:8">
      <c r="A6257" s="270"/>
      <c r="B6257" s="271"/>
      <c r="C6257" s="270"/>
      <c r="D6257" s="272"/>
      <c r="F6257" s="273"/>
      <c r="G6257" s="275"/>
      <c r="H6257" s="275"/>
    </row>
    <row r="6258" spans="1:8">
      <c r="A6258" s="270"/>
      <c r="B6258" s="271"/>
      <c r="C6258" s="270"/>
      <c r="D6258" s="272"/>
      <c r="F6258" s="273"/>
      <c r="G6258" s="275"/>
      <c r="H6258" s="275"/>
    </row>
    <row r="6259" spans="1:8">
      <c r="A6259" s="270"/>
      <c r="B6259" s="271"/>
      <c r="C6259" s="270"/>
      <c r="D6259" s="272"/>
      <c r="F6259" s="273"/>
      <c r="G6259" s="275"/>
      <c r="H6259" s="275"/>
    </row>
    <row r="6260" spans="1:8">
      <c r="A6260" s="270"/>
      <c r="B6260" s="271"/>
      <c r="C6260" s="270"/>
      <c r="D6260" s="272"/>
      <c r="F6260" s="273"/>
      <c r="G6260" s="275"/>
      <c r="H6260" s="275"/>
    </row>
    <row r="6261" spans="1:8">
      <c r="A6261" s="270"/>
      <c r="B6261" s="271"/>
      <c r="C6261" s="270"/>
      <c r="D6261" s="272"/>
      <c r="F6261" s="273"/>
      <c r="G6261" s="275"/>
      <c r="H6261" s="275"/>
    </row>
    <row r="6262" spans="1:8">
      <c r="A6262" s="270"/>
      <c r="B6262" s="271"/>
      <c r="C6262" s="270"/>
      <c r="D6262" s="272"/>
      <c r="F6262" s="273"/>
      <c r="G6262" s="275"/>
      <c r="H6262" s="275"/>
    </row>
    <row r="6263" spans="1:8">
      <c r="A6263" s="270"/>
      <c r="B6263" s="271"/>
      <c r="C6263" s="270"/>
      <c r="D6263" s="272"/>
      <c r="F6263" s="273"/>
      <c r="G6263" s="275"/>
      <c r="H6263" s="275"/>
    </row>
    <row r="6264" spans="1:8">
      <c r="A6264" s="270"/>
      <c r="B6264" s="271"/>
      <c r="C6264" s="270"/>
      <c r="D6264" s="272"/>
      <c r="F6264" s="273"/>
      <c r="G6264" s="275"/>
      <c r="H6264" s="275"/>
    </row>
    <row r="6265" spans="1:8">
      <c r="A6265" s="270"/>
      <c r="B6265" s="271"/>
      <c r="C6265" s="270"/>
      <c r="D6265" s="272"/>
      <c r="F6265" s="273"/>
      <c r="G6265" s="275"/>
      <c r="H6265" s="275"/>
    </row>
    <row r="6266" spans="1:8">
      <c r="A6266" s="270"/>
      <c r="B6266" s="271"/>
      <c r="C6266" s="270"/>
      <c r="D6266" s="272"/>
      <c r="F6266" s="273"/>
      <c r="G6266" s="275"/>
      <c r="H6266" s="275"/>
    </row>
    <row r="6267" spans="1:8">
      <c r="A6267" s="270"/>
      <c r="B6267" s="271"/>
      <c r="C6267" s="270"/>
      <c r="D6267" s="272"/>
      <c r="F6267" s="273"/>
      <c r="G6267" s="275"/>
      <c r="H6267" s="275"/>
    </row>
    <row r="6268" spans="1:8">
      <c r="A6268" s="270"/>
      <c r="B6268" s="271"/>
      <c r="C6268" s="270"/>
      <c r="D6268" s="272"/>
      <c r="F6268" s="273"/>
      <c r="G6268" s="275"/>
      <c r="H6268" s="275"/>
    </row>
    <row r="6269" spans="1:8">
      <c r="A6269" s="270"/>
      <c r="B6269" s="271"/>
      <c r="C6269" s="270"/>
      <c r="D6269" s="272"/>
      <c r="F6269" s="273"/>
      <c r="G6269" s="275"/>
      <c r="H6269" s="275"/>
    </row>
    <row r="6270" spans="1:8">
      <c r="A6270" s="270"/>
      <c r="B6270" s="271"/>
      <c r="C6270" s="270"/>
      <c r="D6270" s="272"/>
      <c r="F6270" s="273"/>
      <c r="G6270" s="275"/>
      <c r="H6270" s="275"/>
    </row>
    <row r="6271" spans="1:8">
      <c r="A6271" s="270"/>
      <c r="B6271" s="271"/>
      <c r="C6271" s="270"/>
      <c r="D6271" s="272"/>
      <c r="F6271" s="273"/>
      <c r="G6271" s="275"/>
      <c r="H6271" s="275"/>
    </row>
    <row r="6272" spans="1:8">
      <c r="A6272" s="270"/>
      <c r="B6272" s="271"/>
      <c r="C6272" s="270"/>
      <c r="D6272" s="272"/>
      <c r="F6272" s="273"/>
      <c r="G6272" s="275"/>
      <c r="H6272" s="275"/>
    </row>
    <row r="6273" spans="1:8">
      <c r="A6273" s="270"/>
      <c r="B6273" s="271"/>
      <c r="C6273" s="270"/>
      <c r="D6273" s="272"/>
      <c r="F6273" s="273"/>
      <c r="G6273" s="275"/>
      <c r="H6273" s="275"/>
    </row>
    <row r="6274" spans="1:8">
      <c r="A6274" s="270"/>
      <c r="B6274" s="271"/>
      <c r="C6274" s="270"/>
      <c r="D6274" s="272"/>
      <c r="F6274" s="273"/>
      <c r="G6274" s="275"/>
      <c r="H6274" s="275"/>
    </row>
    <row r="6275" spans="1:8">
      <c r="A6275" s="270"/>
      <c r="B6275" s="271"/>
      <c r="C6275" s="270"/>
      <c r="D6275" s="272"/>
      <c r="F6275" s="273"/>
      <c r="G6275" s="275"/>
      <c r="H6275" s="275"/>
    </row>
    <row r="6276" spans="1:8">
      <c r="A6276" s="270"/>
      <c r="B6276" s="271"/>
      <c r="C6276" s="270"/>
      <c r="D6276" s="272"/>
      <c r="F6276" s="273"/>
      <c r="G6276" s="275"/>
      <c r="H6276" s="275"/>
    </row>
    <row r="6277" spans="1:8">
      <c r="A6277" s="270"/>
      <c r="B6277" s="271"/>
      <c r="C6277" s="270"/>
      <c r="D6277" s="272"/>
      <c r="F6277" s="273"/>
      <c r="G6277" s="275"/>
      <c r="H6277" s="275"/>
    </row>
    <row r="6278" spans="1:8">
      <c r="A6278" s="270"/>
      <c r="B6278" s="271"/>
      <c r="C6278" s="270"/>
      <c r="D6278" s="272"/>
      <c r="F6278" s="273"/>
      <c r="G6278" s="275"/>
      <c r="H6278" s="275"/>
    </row>
    <row r="6279" spans="1:8">
      <c r="A6279" s="270"/>
      <c r="B6279" s="271"/>
      <c r="C6279" s="270"/>
      <c r="D6279" s="272"/>
      <c r="F6279" s="273"/>
      <c r="G6279" s="275"/>
      <c r="H6279" s="275"/>
    </row>
    <row r="6280" spans="1:8">
      <c r="A6280" s="270"/>
      <c r="B6280" s="271"/>
      <c r="C6280" s="270"/>
      <c r="D6280" s="272"/>
      <c r="F6280" s="273"/>
      <c r="G6280" s="275"/>
      <c r="H6280" s="275"/>
    </row>
    <row r="6281" spans="1:8">
      <c r="A6281" s="270"/>
      <c r="B6281" s="271"/>
      <c r="C6281" s="270"/>
      <c r="D6281" s="272"/>
      <c r="F6281" s="273"/>
      <c r="G6281" s="275"/>
      <c r="H6281" s="275"/>
    </row>
    <row r="6282" spans="1:8">
      <c r="A6282" s="270"/>
      <c r="B6282" s="271"/>
      <c r="C6282" s="270"/>
      <c r="D6282" s="272"/>
      <c r="F6282" s="273"/>
      <c r="G6282" s="275"/>
      <c r="H6282" s="275"/>
    </row>
    <row r="6283" spans="1:8">
      <c r="A6283" s="270"/>
      <c r="B6283" s="271"/>
      <c r="C6283" s="270"/>
      <c r="D6283" s="272"/>
      <c r="F6283" s="273"/>
      <c r="G6283" s="275"/>
      <c r="H6283" s="275"/>
    </row>
    <row r="6284" spans="1:8">
      <c r="A6284" s="270"/>
      <c r="B6284" s="271"/>
      <c r="C6284" s="270"/>
      <c r="D6284" s="272"/>
      <c r="F6284" s="273"/>
      <c r="G6284" s="275"/>
      <c r="H6284" s="275"/>
    </row>
    <row r="6285" spans="1:8">
      <c r="A6285" s="270"/>
      <c r="B6285" s="271"/>
      <c r="C6285" s="270"/>
      <c r="D6285" s="272"/>
      <c r="F6285" s="273"/>
      <c r="G6285" s="275"/>
      <c r="H6285" s="275"/>
    </row>
    <row r="6286" spans="1:8">
      <c r="A6286" s="270"/>
      <c r="B6286" s="271"/>
      <c r="C6286" s="270"/>
      <c r="D6286" s="272"/>
      <c r="F6286" s="273"/>
      <c r="G6286" s="275"/>
      <c r="H6286" s="275"/>
    </row>
    <row r="6287" spans="1:8">
      <c r="A6287" s="270"/>
      <c r="B6287" s="271"/>
      <c r="C6287" s="270"/>
      <c r="D6287" s="272"/>
      <c r="F6287" s="273"/>
      <c r="G6287" s="275"/>
      <c r="H6287" s="275"/>
    </row>
    <row r="6288" spans="1:8">
      <c r="A6288" s="270"/>
      <c r="B6288" s="271"/>
      <c r="C6288" s="270"/>
      <c r="D6288" s="272"/>
      <c r="F6288" s="273"/>
      <c r="G6288" s="275"/>
      <c r="H6288" s="275"/>
    </row>
    <row r="6289" spans="1:8">
      <c r="A6289" s="270"/>
      <c r="B6289" s="271"/>
      <c r="C6289" s="270"/>
      <c r="D6289" s="272"/>
      <c r="F6289" s="273"/>
      <c r="G6289" s="275"/>
      <c r="H6289" s="275"/>
    </row>
    <row r="6290" spans="1:8">
      <c r="A6290" s="270"/>
      <c r="B6290" s="271"/>
      <c r="C6290" s="270"/>
      <c r="D6290" s="272"/>
      <c r="F6290" s="273"/>
      <c r="G6290" s="275"/>
      <c r="H6290" s="275"/>
    </row>
    <row r="6291" spans="1:8">
      <c r="A6291" s="270"/>
      <c r="B6291" s="271"/>
      <c r="C6291" s="270"/>
      <c r="D6291" s="272"/>
      <c r="F6291" s="273"/>
      <c r="G6291" s="275"/>
      <c r="H6291" s="275"/>
    </row>
    <row r="6292" spans="1:8">
      <c r="A6292" s="270"/>
      <c r="B6292" s="271"/>
      <c r="C6292" s="270"/>
      <c r="D6292" s="272"/>
      <c r="F6292" s="273"/>
      <c r="G6292" s="275"/>
      <c r="H6292" s="275"/>
    </row>
    <row r="6293" spans="1:8">
      <c r="A6293" s="270"/>
      <c r="B6293" s="271"/>
      <c r="C6293" s="270"/>
      <c r="D6293" s="272"/>
      <c r="F6293" s="273"/>
      <c r="G6293" s="275"/>
      <c r="H6293" s="275"/>
    </row>
    <row r="6294" spans="1:8">
      <c r="A6294" s="270"/>
      <c r="B6294" s="271"/>
      <c r="C6294" s="270"/>
      <c r="D6294" s="272"/>
      <c r="F6294" s="273"/>
      <c r="G6294" s="275"/>
      <c r="H6294" s="275"/>
    </row>
    <row r="6295" spans="1:8">
      <c r="A6295" s="270"/>
      <c r="B6295" s="271"/>
      <c r="C6295" s="270"/>
      <c r="D6295" s="272"/>
      <c r="F6295" s="273"/>
      <c r="G6295" s="275"/>
      <c r="H6295" s="275"/>
    </row>
    <row r="6296" spans="1:8">
      <c r="A6296" s="270"/>
      <c r="B6296" s="271"/>
      <c r="C6296" s="270"/>
      <c r="D6296" s="272"/>
      <c r="F6296" s="273"/>
      <c r="G6296" s="275"/>
      <c r="H6296" s="275"/>
    </row>
    <row r="6297" spans="1:8">
      <c r="A6297" s="270"/>
      <c r="B6297" s="271"/>
      <c r="C6297" s="270"/>
      <c r="D6297" s="272"/>
      <c r="F6297" s="273"/>
      <c r="G6297" s="275"/>
      <c r="H6297" s="275"/>
    </row>
    <row r="6298" spans="1:8">
      <c r="A6298" s="270"/>
      <c r="B6298" s="271"/>
      <c r="C6298" s="270"/>
      <c r="D6298" s="272"/>
      <c r="F6298" s="273"/>
      <c r="G6298" s="275"/>
      <c r="H6298" s="275"/>
    </row>
    <row r="6299" spans="1:8">
      <c r="A6299" s="270"/>
      <c r="B6299" s="271"/>
      <c r="C6299" s="270"/>
      <c r="D6299" s="272"/>
      <c r="F6299" s="273"/>
      <c r="G6299" s="275"/>
      <c r="H6299" s="275"/>
    </row>
    <row r="6300" spans="1:8">
      <c r="A6300" s="270"/>
      <c r="B6300" s="271"/>
      <c r="C6300" s="270"/>
      <c r="D6300" s="272"/>
      <c r="F6300" s="273"/>
      <c r="G6300" s="275"/>
      <c r="H6300" s="275"/>
    </row>
    <row r="6301" spans="1:8">
      <c r="A6301" s="270"/>
      <c r="B6301" s="271"/>
      <c r="C6301" s="270"/>
      <c r="D6301" s="272"/>
      <c r="F6301" s="273"/>
      <c r="G6301" s="275"/>
      <c r="H6301" s="275"/>
    </row>
    <row r="6302" spans="1:8">
      <c r="A6302" s="270"/>
      <c r="B6302" s="271"/>
      <c r="C6302" s="270"/>
      <c r="D6302" s="272"/>
      <c r="F6302" s="273"/>
      <c r="G6302" s="275"/>
      <c r="H6302" s="275"/>
    </row>
    <row r="6303" spans="1:8">
      <c r="A6303" s="270"/>
      <c r="B6303" s="271"/>
      <c r="C6303" s="270"/>
      <c r="D6303" s="272"/>
      <c r="F6303" s="273"/>
      <c r="G6303" s="275"/>
      <c r="H6303" s="275"/>
    </row>
    <row r="6304" spans="1:8">
      <c r="A6304" s="270"/>
      <c r="B6304" s="271"/>
      <c r="C6304" s="270"/>
      <c r="D6304" s="272"/>
      <c r="F6304" s="273"/>
      <c r="G6304" s="275"/>
      <c r="H6304" s="275"/>
    </row>
    <row r="6305" spans="1:8">
      <c r="A6305" s="270"/>
      <c r="B6305" s="271"/>
      <c r="C6305" s="270"/>
      <c r="D6305" s="272"/>
      <c r="F6305" s="273"/>
      <c r="G6305" s="275"/>
      <c r="H6305" s="275"/>
    </row>
    <row r="6306" spans="1:8">
      <c r="A6306" s="270"/>
      <c r="B6306" s="271"/>
      <c r="C6306" s="270"/>
      <c r="D6306" s="272"/>
      <c r="F6306" s="273"/>
      <c r="G6306" s="275"/>
      <c r="H6306" s="275"/>
    </row>
    <row r="6307" spans="1:8">
      <c r="A6307" s="270"/>
      <c r="B6307" s="271"/>
      <c r="C6307" s="270"/>
      <c r="D6307" s="272"/>
      <c r="F6307" s="273"/>
      <c r="G6307" s="275"/>
      <c r="H6307" s="275"/>
    </row>
    <row r="6308" spans="1:8">
      <c r="A6308" s="270"/>
      <c r="B6308" s="271"/>
      <c r="C6308" s="270"/>
      <c r="D6308" s="272"/>
      <c r="F6308" s="273"/>
      <c r="G6308" s="275"/>
      <c r="H6308" s="275"/>
    </row>
    <row r="6309" spans="1:8">
      <c r="A6309" s="270"/>
      <c r="B6309" s="271"/>
      <c r="C6309" s="270"/>
      <c r="D6309" s="272"/>
      <c r="F6309" s="273"/>
      <c r="G6309" s="275"/>
      <c r="H6309" s="275"/>
    </row>
    <row r="6310" spans="1:8">
      <c r="A6310" s="270"/>
      <c r="B6310" s="271"/>
      <c r="C6310" s="270"/>
      <c r="D6310" s="272"/>
      <c r="F6310" s="273"/>
      <c r="G6310" s="275"/>
      <c r="H6310" s="275"/>
    </row>
    <row r="6311" spans="1:8">
      <c r="A6311" s="270"/>
      <c r="B6311" s="271"/>
      <c r="C6311" s="270"/>
      <c r="D6311" s="272"/>
      <c r="F6311" s="273"/>
      <c r="G6311" s="275"/>
      <c r="H6311" s="275"/>
    </row>
    <row r="6312" spans="1:8">
      <c r="A6312" s="270"/>
      <c r="B6312" s="271"/>
      <c r="C6312" s="270"/>
      <c r="D6312" s="272"/>
      <c r="F6312" s="273"/>
      <c r="G6312" s="275"/>
      <c r="H6312" s="275"/>
    </row>
    <row r="6313" spans="1:8">
      <c r="A6313" s="270"/>
      <c r="B6313" s="271"/>
      <c r="C6313" s="270"/>
      <c r="D6313" s="272"/>
      <c r="F6313" s="273"/>
      <c r="G6313" s="275"/>
      <c r="H6313" s="275"/>
    </row>
    <row r="6314" spans="1:8">
      <c r="A6314" s="270"/>
      <c r="B6314" s="271"/>
      <c r="C6314" s="270"/>
      <c r="D6314" s="272"/>
      <c r="F6314" s="273"/>
      <c r="G6314" s="275"/>
      <c r="H6314" s="275"/>
    </row>
    <row r="6315" spans="1:8">
      <c r="A6315" s="270"/>
      <c r="B6315" s="271"/>
      <c r="C6315" s="270"/>
      <c r="D6315" s="272"/>
      <c r="F6315" s="273"/>
      <c r="G6315" s="275"/>
      <c r="H6315" s="275"/>
    </row>
    <row r="6316" spans="1:8">
      <c r="A6316" s="270"/>
      <c r="B6316" s="271"/>
      <c r="C6316" s="270"/>
      <c r="D6316" s="272"/>
      <c r="F6316" s="273"/>
      <c r="G6316" s="275"/>
      <c r="H6316" s="275"/>
    </row>
    <row r="6317" spans="1:8">
      <c r="A6317" s="270"/>
      <c r="B6317" s="271"/>
      <c r="C6317" s="270"/>
      <c r="D6317" s="272"/>
      <c r="F6317" s="273"/>
      <c r="G6317" s="275"/>
      <c r="H6317" s="275"/>
    </row>
    <row r="6318" spans="1:8">
      <c r="A6318" s="270"/>
      <c r="B6318" s="271"/>
      <c r="C6318" s="270"/>
      <c r="D6318" s="272"/>
      <c r="F6318" s="273"/>
      <c r="G6318" s="275"/>
      <c r="H6318" s="275"/>
    </row>
    <row r="6319" spans="1:8">
      <c r="A6319" s="270"/>
      <c r="B6319" s="271"/>
      <c r="C6319" s="270"/>
      <c r="D6319" s="272"/>
      <c r="F6319" s="273"/>
      <c r="G6319" s="275"/>
      <c r="H6319" s="275"/>
    </row>
    <row r="6320" spans="1:8">
      <c r="A6320" s="270"/>
      <c r="B6320" s="271"/>
      <c r="C6320" s="270"/>
      <c r="D6320" s="272"/>
      <c r="F6320" s="273"/>
      <c r="G6320" s="275"/>
      <c r="H6320" s="275"/>
    </row>
    <row r="6321" spans="1:8">
      <c r="A6321" s="270"/>
      <c r="B6321" s="271"/>
      <c r="C6321" s="270"/>
      <c r="D6321" s="272"/>
      <c r="F6321" s="273"/>
      <c r="G6321" s="275"/>
      <c r="H6321" s="275"/>
    </row>
    <row r="6322" spans="1:8">
      <c r="A6322" s="270"/>
      <c r="B6322" s="271"/>
      <c r="C6322" s="270"/>
      <c r="D6322" s="272"/>
      <c r="F6322" s="273"/>
      <c r="G6322" s="275"/>
      <c r="H6322" s="275"/>
    </row>
    <row r="6323" spans="1:8">
      <c r="A6323" s="270"/>
      <c r="B6323" s="271"/>
      <c r="C6323" s="270"/>
      <c r="D6323" s="272"/>
      <c r="F6323" s="273"/>
      <c r="G6323" s="275"/>
      <c r="H6323" s="275"/>
    </row>
    <row r="6324" spans="1:8">
      <c r="A6324" s="270"/>
      <c r="B6324" s="271"/>
      <c r="C6324" s="270"/>
      <c r="D6324" s="272"/>
      <c r="F6324" s="273"/>
      <c r="G6324" s="275"/>
      <c r="H6324" s="275"/>
    </row>
    <row r="6325" spans="1:8">
      <c r="A6325" s="270"/>
      <c r="B6325" s="271"/>
      <c r="C6325" s="270"/>
      <c r="D6325" s="272"/>
      <c r="F6325" s="273"/>
      <c r="G6325" s="275"/>
      <c r="H6325" s="275"/>
    </row>
    <row r="6326" spans="1:8">
      <c r="A6326" s="270"/>
      <c r="B6326" s="271"/>
      <c r="C6326" s="270"/>
      <c r="D6326" s="272"/>
      <c r="F6326" s="273"/>
      <c r="G6326" s="275"/>
      <c r="H6326" s="275"/>
    </row>
    <row r="6327" spans="1:8">
      <c r="A6327" s="270"/>
      <c r="B6327" s="271"/>
      <c r="C6327" s="270"/>
      <c r="D6327" s="272"/>
      <c r="F6327" s="273"/>
      <c r="G6327" s="275"/>
      <c r="H6327" s="275"/>
    </row>
    <row r="6328" spans="1:8">
      <c r="A6328" s="270"/>
      <c r="B6328" s="271"/>
      <c r="C6328" s="270"/>
      <c r="D6328" s="272"/>
      <c r="F6328" s="273"/>
      <c r="G6328" s="275"/>
      <c r="H6328" s="275"/>
    </row>
    <row r="6329" spans="1:8">
      <c r="A6329" s="270"/>
      <c r="B6329" s="271"/>
      <c r="C6329" s="270"/>
      <c r="D6329" s="272"/>
      <c r="F6329" s="273"/>
      <c r="G6329" s="275"/>
      <c r="H6329" s="275"/>
    </row>
    <row r="6330" spans="1:8">
      <c r="A6330" s="270"/>
      <c r="B6330" s="271"/>
      <c r="C6330" s="270"/>
      <c r="D6330" s="272"/>
      <c r="F6330" s="273"/>
      <c r="G6330" s="275"/>
      <c r="H6330" s="275"/>
    </row>
    <row r="6331" spans="1:8">
      <c r="A6331" s="270"/>
      <c r="B6331" s="271"/>
      <c r="C6331" s="270"/>
      <c r="D6331" s="272"/>
      <c r="F6331" s="273"/>
      <c r="G6331" s="275"/>
      <c r="H6331" s="275"/>
    </row>
    <row r="6332" spans="1:8">
      <c r="A6332" s="270"/>
      <c r="B6332" s="271"/>
      <c r="C6332" s="270"/>
      <c r="D6332" s="272"/>
      <c r="F6332" s="273"/>
      <c r="G6332" s="275"/>
      <c r="H6332" s="275"/>
    </row>
    <row r="6333" spans="1:8">
      <c r="A6333" s="270"/>
      <c r="B6333" s="271"/>
      <c r="C6333" s="270"/>
      <c r="D6333" s="272"/>
      <c r="F6333" s="273"/>
      <c r="G6333" s="275"/>
      <c r="H6333" s="275"/>
    </row>
    <row r="6334" spans="1:8">
      <c r="A6334" s="270"/>
      <c r="B6334" s="271"/>
      <c r="C6334" s="270"/>
      <c r="D6334" s="272"/>
      <c r="F6334" s="273"/>
      <c r="G6334" s="275"/>
      <c r="H6334" s="275"/>
    </row>
    <row r="6335" spans="1:8">
      <c r="A6335" s="270"/>
      <c r="B6335" s="271"/>
      <c r="C6335" s="270"/>
      <c r="D6335" s="272"/>
      <c r="F6335" s="273"/>
      <c r="G6335" s="275"/>
      <c r="H6335" s="275"/>
    </row>
    <row r="6336" spans="1:8">
      <c r="A6336" s="270"/>
      <c r="B6336" s="271"/>
      <c r="C6336" s="270"/>
      <c r="D6336" s="272"/>
      <c r="F6336" s="273"/>
      <c r="G6336" s="275"/>
      <c r="H6336" s="275"/>
    </row>
    <row r="6337" spans="1:8">
      <c r="A6337" s="270"/>
      <c r="B6337" s="271"/>
      <c r="C6337" s="270"/>
      <c r="D6337" s="272"/>
      <c r="F6337" s="273"/>
      <c r="G6337" s="275"/>
      <c r="H6337" s="275"/>
    </row>
    <row r="6338" spans="1:8">
      <c r="A6338" s="270"/>
      <c r="B6338" s="271"/>
      <c r="C6338" s="270"/>
      <c r="D6338" s="272"/>
      <c r="F6338" s="273"/>
      <c r="G6338" s="275"/>
      <c r="H6338" s="275"/>
    </row>
    <row r="6339" spans="1:8">
      <c r="A6339" s="270"/>
      <c r="B6339" s="271"/>
      <c r="C6339" s="270"/>
      <c r="D6339" s="272"/>
      <c r="F6339" s="273"/>
      <c r="G6339" s="275"/>
      <c r="H6339" s="275"/>
    </row>
    <row r="6340" spans="1:8">
      <c r="A6340" s="270"/>
      <c r="B6340" s="271"/>
      <c r="C6340" s="270"/>
      <c r="D6340" s="272"/>
      <c r="F6340" s="273"/>
      <c r="G6340" s="275"/>
      <c r="H6340" s="275"/>
    </row>
    <row r="6341" spans="1:8">
      <c r="A6341" s="270"/>
      <c r="B6341" s="271"/>
      <c r="C6341" s="270"/>
      <c r="D6341" s="272"/>
      <c r="F6341" s="273"/>
      <c r="G6341" s="275"/>
      <c r="H6341" s="275"/>
    </row>
    <row r="6342" spans="1:8">
      <c r="A6342" s="270"/>
      <c r="B6342" s="271"/>
      <c r="C6342" s="270"/>
      <c r="D6342" s="272"/>
      <c r="F6342" s="273"/>
      <c r="G6342" s="275"/>
      <c r="H6342" s="275"/>
    </row>
    <row r="6343" spans="1:8">
      <c r="A6343" s="270"/>
      <c r="B6343" s="271"/>
      <c r="C6343" s="270"/>
      <c r="D6343" s="272"/>
      <c r="F6343" s="273"/>
      <c r="G6343" s="275"/>
      <c r="H6343" s="275"/>
    </row>
    <row r="6344" spans="1:8">
      <c r="A6344" s="270"/>
      <c r="B6344" s="271"/>
      <c r="C6344" s="270"/>
      <c r="D6344" s="272"/>
      <c r="F6344" s="273"/>
      <c r="G6344" s="275"/>
      <c r="H6344" s="275"/>
    </row>
    <row r="6345" spans="1:8">
      <c r="A6345" s="270"/>
      <c r="B6345" s="271"/>
      <c r="C6345" s="270"/>
      <c r="D6345" s="272"/>
      <c r="F6345" s="273"/>
      <c r="G6345" s="275"/>
      <c r="H6345" s="275"/>
    </row>
    <row r="6346" spans="1:8">
      <c r="A6346" s="270"/>
      <c r="B6346" s="271"/>
      <c r="C6346" s="270"/>
      <c r="D6346" s="272"/>
      <c r="F6346" s="273"/>
      <c r="G6346" s="275"/>
      <c r="H6346" s="275"/>
    </row>
    <row r="6347" spans="1:8">
      <c r="A6347" s="270"/>
      <c r="B6347" s="271"/>
      <c r="C6347" s="270"/>
      <c r="D6347" s="272"/>
      <c r="F6347" s="273"/>
      <c r="G6347" s="275"/>
      <c r="H6347" s="275"/>
    </row>
    <row r="6348" spans="1:8">
      <c r="A6348" s="270"/>
      <c r="B6348" s="271"/>
      <c r="C6348" s="270"/>
      <c r="D6348" s="272"/>
      <c r="F6348" s="273"/>
      <c r="G6348" s="275"/>
      <c r="H6348" s="275"/>
    </row>
    <row r="6349" spans="1:8">
      <c r="A6349" s="270"/>
      <c r="B6349" s="271"/>
      <c r="C6349" s="270"/>
      <c r="D6349" s="272"/>
      <c r="F6349" s="273"/>
      <c r="G6349" s="275"/>
      <c r="H6349" s="275"/>
    </row>
    <row r="6350" spans="1:8">
      <c r="A6350" s="270"/>
      <c r="B6350" s="271"/>
      <c r="C6350" s="270"/>
      <c r="D6350" s="272"/>
      <c r="F6350" s="273"/>
      <c r="G6350" s="275"/>
      <c r="H6350" s="275"/>
    </row>
    <row r="6351" spans="1:8">
      <c r="A6351" s="270"/>
      <c r="B6351" s="271"/>
      <c r="C6351" s="270"/>
      <c r="D6351" s="272"/>
      <c r="F6351" s="273"/>
      <c r="G6351" s="275"/>
      <c r="H6351" s="275"/>
    </row>
    <row r="6352" spans="1:8">
      <c r="A6352" s="270"/>
      <c r="B6352" s="271"/>
      <c r="C6352" s="270"/>
      <c r="D6352" s="272"/>
      <c r="F6352" s="273"/>
      <c r="G6352" s="275"/>
      <c r="H6352" s="275"/>
    </row>
    <row r="6353" spans="1:8">
      <c r="A6353" s="270"/>
      <c r="B6353" s="271"/>
      <c r="C6353" s="270"/>
      <c r="D6353" s="272"/>
      <c r="F6353" s="273"/>
      <c r="G6353" s="275"/>
      <c r="H6353" s="275"/>
    </row>
    <row r="6354" spans="1:8">
      <c r="A6354" s="270"/>
      <c r="B6354" s="271"/>
      <c r="C6354" s="270"/>
      <c r="D6354" s="272"/>
      <c r="F6354" s="273"/>
      <c r="G6354" s="275"/>
      <c r="H6354" s="275"/>
    </row>
    <row r="6355" spans="1:8">
      <c r="A6355" s="270"/>
      <c r="B6355" s="271"/>
      <c r="C6355" s="270"/>
      <c r="D6355" s="272"/>
      <c r="F6355" s="273"/>
      <c r="G6355" s="275"/>
      <c r="H6355" s="275"/>
    </row>
    <row r="6356" spans="1:8">
      <c r="A6356" s="270"/>
      <c r="B6356" s="271"/>
      <c r="C6356" s="270"/>
      <c r="D6356" s="272"/>
      <c r="F6356" s="273"/>
      <c r="G6356" s="275"/>
      <c r="H6356" s="275"/>
    </row>
    <row r="6357" spans="1:8">
      <c r="A6357" s="270"/>
      <c r="B6357" s="271"/>
      <c r="C6357" s="270"/>
      <c r="D6357" s="272"/>
      <c r="F6357" s="273"/>
      <c r="G6357" s="275"/>
      <c r="H6357" s="275"/>
    </row>
    <row r="6358" spans="1:8">
      <c r="A6358" s="270"/>
      <c r="B6358" s="271"/>
      <c r="C6358" s="270"/>
      <c r="D6358" s="272"/>
      <c r="F6358" s="273"/>
      <c r="G6358" s="275"/>
      <c r="H6358" s="275"/>
    </row>
    <row r="6359" spans="1:8">
      <c r="A6359" s="270"/>
      <c r="B6359" s="271"/>
      <c r="C6359" s="270"/>
      <c r="D6359" s="272"/>
      <c r="F6359" s="273"/>
      <c r="G6359" s="275"/>
      <c r="H6359" s="275"/>
    </row>
    <row r="6360" spans="1:8">
      <c r="A6360" s="270"/>
      <c r="B6360" s="271"/>
      <c r="C6360" s="270"/>
      <c r="D6360" s="272"/>
      <c r="F6360" s="273"/>
      <c r="G6360" s="275"/>
      <c r="H6360" s="275"/>
    </row>
    <row r="6361" spans="1:8">
      <c r="A6361" s="270"/>
      <c r="B6361" s="271"/>
      <c r="C6361" s="270"/>
      <c r="D6361" s="272"/>
      <c r="F6361" s="273"/>
      <c r="G6361" s="275"/>
      <c r="H6361" s="275"/>
    </row>
    <row r="6362" spans="1:8">
      <c r="A6362" s="270"/>
      <c r="B6362" s="271"/>
      <c r="C6362" s="270"/>
      <c r="D6362" s="272"/>
      <c r="F6362" s="273"/>
      <c r="G6362" s="275"/>
      <c r="H6362" s="275"/>
    </row>
    <row r="6363" spans="1:8">
      <c r="A6363" s="270"/>
      <c r="B6363" s="271"/>
      <c r="C6363" s="270"/>
      <c r="D6363" s="272"/>
      <c r="F6363" s="273"/>
      <c r="G6363" s="275"/>
      <c r="H6363" s="275"/>
    </row>
    <row r="6364" spans="1:8">
      <c r="A6364" s="270"/>
      <c r="B6364" s="271"/>
      <c r="C6364" s="270"/>
      <c r="D6364" s="272"/>
      <c r="F6364" s="273"/>
      <c r="G6364" s="275"/>
      <c r="H6364" s="275"/>
    </row>
    <row r="6365" spans="1:8">
      <c r="A6365" s="270"/>
      <c r="B6365" s="271"/>
      <c r="C6365" s="270"/>
      <c r="D6365" s="272"/>
      <c r="F6365" s="273"/>
      <c r="G6365" s="275"/>
      <c r="H6365" s="275"/>
    </row>
    <row r="6366" spans="1:8">
      <c r="A6366" s="270"/>
      <c r="B6366" s="271"/>
      <c r="C6366" s="270"/>
      <c r="D6366" s="272"/>
      <c r="F6366" s="273"/>
      <c r="G6366" s="275"/>
      <c r="H6366" s="275"/>
    </row>
    <row r="6367" spans="1:8">
      <c r="A6367" s="270"/>
      <c r="B6367" s="271"/>
      <c r="C6367" s="270"/>
      <c r="D6367" s="272"/>
      <c r="F6367" s="273"/>
      <c r="G6367" s="275"/>
      <c r="H6367" s="275"/>
    </row>
    <row r="6368" spans="1:8">
      <c r="A6368" s="270"/>
      <c r="B6368" s="271"/>
      <c r="C6368" s="270"/>
      <c r="D6368" s="272"/>
      <c r="F6368" s="273"/>
      <c r="G6368" s="275"/>
      <c r="H6368" s="275"/>
    </row>
    <row r="6369" spans="1:8">
      <c r="A6369" s="270"/>
      <c r="B6369" s="271"/>
      <c r="C6369" s="270"/>
      <c r="D6369" s="272"/>
      <c r="F6369" s="273"/>
      <c r="G6369" s="275"/>
      <c r="H6369" s="275"/>
    </row>
    <row r="6370" spans="1:8">
      <c r="A6370" s="270"/>
      <c r="B6370" s="271"/>
      <c r="C6370" s="270"/>
      <c r="D6370" s="272"/>
      <c r="F6370" s="273"/>
      <c r="G6370" s="275"/>
      <c r="H6370" s="275"/>
    </row>
    <row r="6371" spans="1:8">
      <c r="A6371" s="270"/>
      <c r="B6371" s="271"/>
      <c r="C6371" s="270"/>
      <c r="D6371" s="272"/>
      <c r="F6371" s="273"/>
      <c r="G6371" s="275"/>
      <c r="H6371" s="275"/>
    </row>
    <row r="6372" spans="1:8">
      <c r="A6372" s="270"/>
      <c r="B6372" s="271"/>
      <c r="C6372" s="270"/>
      <c r="D6372" s="272"/>
      <c r="F6372" s="273"/>
      <c r="G6372" s="275"/>
      <c r="H6372" s="275"/>
    </row>
    <row r="6373" spans="1:8">
      <c r="A6373" s="270"/>
      <c r="B6373" s="271"/>
      <c r="C6373" s="270"/>
      <c r="D6373" s="272"/>
      <c r="F6373" s="273"/>
      <c r="G6373" s="275"/>
      <c r="H6373" s="275"/>
    </row>
    <row r="6374" spans="1:8">
      <c r="A6374" s="270"/>
      <c r="B6374" s="271"/>
      <c r="C6374" s="270"/>
      <c r="D6374" s="272"/>
      <c r="F6374" s="273"/>
      <c r="G6374" s="275"/>
      <c r="H6374" s="275"/>
    </row>
    <row r="6375" spans="1:8">
      <c r="A6375" s="270"/>
      <c r="B6375" s="271"/>
      <c r="C6375" s="270"/>
      <c r="D6375" s="272"/>
      <c r="F6375" s="273"/>
      <c r="G6375" s="275"/>
      <c r="H6375" s="275"/>
    </row>
    <row r="6376" spans="1:8">
      <c r="A6376" s="270"/>
      <c r="B6376" s="271"/>
      <c r="C6376" s="270"/>
      <c r="D6376" s="272"/>
      <c r="F6376" s="273"/>
      <c r="G6376" s="275"/>
      <c r="H6376" s="275"/>
    </row>
    <row r="6377" spans="1:8">
      <c r="A6377" s="270"/>
      <c r="B6377" s="271"/>
      <c r="C6377" s="270"/>
      <c r="D6377" s="272"/>
      <c r="F6377" s="273"/>
      <c r="G6377" s="275"/>
      <c r="H6377" s="275"/>
    </row>
    <row r="6378" spans="1:8">
      <c r="A6378" s="270"/>
      <c r="B6378" s="271"/>
      <c r="C6378" s="270"/>
      <c r="D6378" s="272"/>
      <c r="F6378" s="273"/>
      <c r="G6378" s="275"/>
      <c r="H6378" s="275"/>
    </row>
    <row r="6379" spans="1:8">
      <c r="A6379" s="270"/>
      <c r="B6379" s="271"/>
      <c r="C6379" s="270"/>
      <c r="D6379" s="272"/>
      <c r="F6379" s="273"/>
      <c r="G6379" s="275"/>
      <c r="H6379" s="275"/>
    </row>
    <row r="6380" spans="1:8">
      <c r="A6380" s="270"/>
      <c r="B6380" s="271"/>
      <c r="C6380" s="270"/>
      <c r="D6380" s="272"/>
      <c r="F6380" s="273"/>
      <c r="G6380" s="275"/>
      <c r="H6380" s="275"/>
    </row>
    <row r="6381" spans="1:8">
      <c r="A6381" s="270"/>
      <c r="B6381" s="271"/>
      <c r="C6381" s="270"/>
      <c r="D6381" s="272"/>
      <c r="F6381" s="273"/>
      <c r="G6381" s="275"/>
      <c r="H6381" s="275"/>
    </row>
    <row r="6382" spans="1:8">
      <c r="A6382" s="270"/>
      <c r="B6382" s="271"/>
      <c r="C6382" s="270"/>
      <c r="D6382" s="272"/>
      <c r="F6382" s="273"/>
      <c r="G6382" s="275"/>
      <c r="H6382" s="275"/>
    </row>
    <row r="6383" spans="1:8">
      <c r="A6383" s="270"/>
      <c r="B6383" s="271"/>
      <c r="C6383" s="270"/>
      <c r="D6383" s="272"/>
      <c r="F6383" s="273"/>
      <c r="G6383" s="275"/>
      <c r="H6383" s="275"/>
    </row>
    <row r="6384" spans="1:8">
      <c r="A6384" s="270"/>
      <c r="B6384" s="271"/>
      <c r="C6384" s="270"/>
      <c r="D6384" s="272"/>
      <c r="F6384" s="273"/>
      <c r="G6384" s="275"/>
      <c r="H6384" s="275"/>
    </row>
    <row r="6385" spans="1:8">
      <c r="A6385" s="270"/>
      <c r="B6385" s="271"/>
      <c r="C6385" s="270"/>
      <c r="D6385" s="272"/>
      <c r="F6385" s="273"/>
      <c r="G6385" s="275"/>
      <c r="H6385" s="275"/>
    </row>
    <row r="6386" spans="1:8">
      <c r="A6386" s="270"/>
      <c r="B6386" s="271"/>
      <c r="C6386" s="270"/>
      <c r="D6386" s="272"/>
      <c r="F6386" s="273"/>
      <c r="G6386" s="275"/>
      <c r="H6386" s="275"/>
    </row>
    <row r="6387" spans="1:8">
      <c r="A6387" s="270"/>
      <c r="B6387" s="271"/>
      <c r="C6387" s="270"/>
      <c r="D6387" s="272"/>
      <c r="F6387" s="273"/>
      <c r="G6387" s="275"/>
      <c r="H6387" s="275"/>
    </row>
    <row r="6388" spans="1:8">
      <c r="A6388" s="270"/>
      <c r="B6388" s="271"/>
      <c r="C6388" s="270"/>
      <c r="D6388" s="272"/>
      <c r="F6388" s="273"/>
      <c r="G6388" s="275"/>
      <c r="H6388" s="275"/>
    </row>
    <row r="6389" spans="1:8">
      <c r="A6389" s="270"/>
      <c r="B6389" s="271"/>
      <c r="C6389" s="270"/>
      <c r="D6389" s="272"/>
      <c r="F6389" s="273"/>
      <c r="G6389" s="275"/>
      <c r="H6389" s="275"/>
    </row>
    <row r="6390" spans="1:8">
      <c r="A6390" s="270"/>
      <c r="B6390" s="271"/>
      <c r="C6390" s="270"/>
      <c r="D6390" s="272"/>
      <c r="F6390" s="273"/>
      <c r="G6390" s="275"/>
      <c r="H6390" s="275"/>
    </row>
    <row r="6391" spans="1:8">
      <c r="A6391" s="270"/>
      <c r="B6391" s="271"/>
      <c r="C6391" s="270"/>
      <c r="D6391" s="272"/>
      <c r="F6391" s="273"/>
      <c r="G6391" s="275"/>
      <c r="H6391" s="275"/>
    </row>
    <row r="6392" spans="1:8">
      <c r="A6392" s="270"/>
      <c r="B6392" s="271"/>
      <c r="C6392" s="270"/>
      <c r="D6392" s="272"/>
      <c r="F6392" s="273"/>
      <c r="G6392" s="275"/>
      <c r="H6392" s="275"/>
    </row>
    <row r="6393" spans="1:8">
      <c r="A6393" s="270"/>
      <c r="B6393" s="271"/>
      <c r="C6393" s="270"/>
      <c r="D6393" s="272"/>
      <c r="F6393" s="273"/>
      <c r="G6393" s="275"/>
      <c r="H6393" s="275"/>
    </row>
    <row r="6394" spans="1:8">
      <c r="A6394" s="270"/>
      <c r="B6394" s="271"/>
      <c r="C6394" s="270"/>
      <c r="D6394" s="272"/>
      <c r="F6394" s="273"/>
      <c r="G6394" s="275"/>
      <c r="H6394" s="275"/>
    </row>
    <row r="6395" spans="1:8">
      <c r="A6395" s="270"/>
      <c r="B6395" s="271"/>
      <c r="C6395" s="270"/>
      <c r="D6395" s="272"/>
      <c r="F6395" s="273"/>
      <c r="G6395" s="275"/>
      <c r="H6395" s="275"/>
    </row>
    <row r="6396" spans="1:8">
      <c r="A6396" s="270"/>
      <c r="B6396" s="271"/>
      <c r="C6396" s="270"/>
      <c r="D6396" s="272"/>
      <c r="F6396" s="273"/>
      <c r="G6396" s="275"/>
      <c r="H6396" s="275"/>
    </row>
    <row r="6397" spans="1:8">
      <c r="A6397" s="270"/>
      <c r="B6397" s="271"/>
      <c r="C6397" s="270"/>
      <c r="D6397" s="272"/>
      <c r="F6397" s="273"/>
      <c r="G6397" s="275"/>
      <c r="H6397" s="275"/>
    </row>
    <row r="6398" spans="1:8">
      <c r="A6398" s="270"/>
      <c r="B6398" s="271"/>
      <c r="C6398" s="270"/>
      <c r="D6398" s="272"/>
      <c r="F6398" s="273"/>
      <c r="G6398" s="275"/>
      <c r="H6398" s="275"/>
    </row>
    <row r="6399" spans="1:8">
      <c r="A6399" s="270"/>
      <c r="B6399" s="271"/>
      <c r="C6399" s="270"/>
      <c r="D6399" s="272"/>
      <c r="F6399" s="273"/>
      <c r="G6399" s="275"/>
      <c r="H6399" s="275"/>
    </row>
    <row r="6400" spans="1:8">
      <c r="A6400" s="270"/>
      <c r="B6400" s="271"/>
      <c r="C6400" s="270"/>
      <c r="D6400" s="272"/>
      <c r="F6400" s="273"/>
      <c r="G6400" s="275"/>
      <c r="H6400" s="275"/>
    </row>
    <row r="6401" spans="1:8">
      <c r="A6401" s="270"/>
      <c r="B6401" s="271"/>
      <c r="C6401" s="270"/>
      <c r="D6401" s="272"/>
      <c r="F6401" s="273"/>
      <c r="G6401" s="275"/>
      <c r="H6401" s="275"/>
    </row>
    <row r="6402" spans="1:8">
      <c r="A6402" s="270"/>
      <c r="B6402" s="271"/>
      <c r="C6402" s="270"/>
      <c r="D6402" s="272"/>
      <c r="F6402" s="273"/>
      <c r="G6402" s="275"/>
      <c r="H6402" s="275"/>
    </row>
    <row r="6403" spans="1:8">
      <c r="A6403" s="270"/>
      <c r="B6403" s="271"/>
      <c r="C6403" s="270"/>
      <c r="D6403" s="272"/>
      <c r="F6403" s="273"/>
      <c r="G6403" s="275"/>
      <c r="H6403" s="275"/>
    </row>
    <row r="6404" spans="1:8">
      <c r="A6404" s="270"/>
      <c r="B6404" s="271"/>
      <c r="C6404" s="270"/>
      <c r="D6404" s="272"/>
      <c r="F6404" s="273"/>
      <c r="G6404" s="275"/>
      <c r="H6404" s="275"/>
    </row>
    <row r="6405" spans="1:8">
      <c r="A6405" s="270"/>
      <c r="B6405" s="271"/>
      <c r="C6405" s="270"/>
      <c r="D6405" s="272"/>
      <c r="F6405" s="273"/>
      <c r="G6405" s="275"/>
      <c r="H6405" s="275"/>
    </row>
    <row r="6406" spans="1:8">
      <c r="A6406" s="270"/>
      <c r="B6406" s="271"/>
      <c r="C6406" s="270"/>
      <c r="D6406" s="272"/>
      <c r="F6406" s="273"/>
      <c r="G6406" s="275"/>
      <c r="H6406" s="275"/>
    </row>
    <row r="6407" spans="1:8">
      <c r="A6407" s="270"/>
      <c r="B6407" s="271"/>
      <c r="C6407" s="270"/>
      <c r="D6407" s="272"/>
      <c r="F6407" s="273"/>
      <c r="G6407" s="275"/>
      <c r="H6407" s="275"/>
    </row>
    <row r="6408" spans="1:8">
      <c r="A6408" s="270"/>
      <c r="B6408" s="271"/>
      <c r="C6408" s="270"/>
      <c r="D6408" s="272"/>
      <c r="F6408" s="273"/>
      <c r="G6408" s="275"/>
      <c r="H6408" s="275"/>
    </row>
    <row r="6409" spans="1:8">
      <c r="A6409" s="270"/>
      <c r="B6409" s="271"/>
      <c r="C6409" s="270"/>
      <c r="D6409" s="272"/>
      <c r="F6409" s="273"/>
      <c r="G6409" s="275"/>
      <c r="H6409" s="275"/>
    </row>
    <row r="6410" spans="1:8">
      <c r="A6410" s="270"/>
      <c r="B6410" s="271"/>
      <c r="C6410" s="270"/>
      <c r="D6410" s="272"/>
      <c r="F6410" s="273"/>
      <c r="G6410" s="275"/>
      <c r="H6410" s="275"/>
    </row>
    <row r="6411" spans="1:8">
      <c r="A6411" s="270"/>
      <c r="B6411" s="271"/>
      <c r="C6411" s="270"/>
      <c r="D6411" s="272"/>
      <c r="F6411" s="273"/>
      <c r="G6411" s="275"/>
      <c r="H6411" s="275"/>
    </row>
    <row r="6412" spans="1:8">
      <c r="A6412" s="270"/>
      <c r="B6412" s="271"/>
      <c r="C6412" s="270"/>
      <c r="D6412" s="272"/>
      <c r="F6412" s="273"/>
      <c r="G6412" s="275"/>
      <c r="H6412" s="275"/>
    </row>
    <row r="6413" spans="1:8">
      <c r="A6413" s="270"/>
      <c r="B6413" s="271"/>
      <c r="C6413" s="270"/>
      <c r="D6413" s="272"/>
      <c r="F6413" s="273"/>
      <c r="G6413" s="275"/>
      <c r="H6413" s="275"/>
    </row>
    <row r="6414" spans="1:8">
      <c r="A6414" s="270"/>
      <c r="B6414" s="271"/>
      <c r="C6414" s="270"/>
      <c r="D6414" s="272"/>
      <c r="F6414" s="273"/>
      <c r="G6414" s="275"/>
      <c r="H6414" s="275"/>
    </row>
    <row r="6415" spans="1:8">
      <c r="A6415" s="270"/>
      <c r="B6415" s="271"/>
      <c r="C6415" s="270"/>
      <c r="D6415" s="272"/>
      <c r="F6415" s="273"/>
      <c r="G6415" s="275"/>
      <c r="H6415" s="275"/>
    </row>
    <row r="6416" spans="1:8">
      <c r="A6416" s="270"/>
      <c r="B6416" s="271"/>
      <c r="C6416" s="270"/>
      <c r="D6416" s="272"/>
      <c r="F6416" s="273"/>
      <c r="G6416" s="275"/>
      <c r="H6416" s="275"/>
    </row>
    <row r="6417" spans="1:8">
      <c r="A6417" s="270"/>
      <c r="B6417" s="271"/>
      <c r="C6417" s="270"/>
      <c r="D6417" s="272"/>
      <c r="F6417" s="273"/>
      <c r="G6417" s="275"/>
      <c r="H6417" s="275"/>
    </row>
    <row r="6418" spans="1:8">
      <c r="A6418" s="270"/>
      <c r="B6418" s="271"/>
      <c r="C6418" s="270"/>
      <c r="D6418" s="272"/>
      <c r="F6418" s="273"/>
      <c r="G6418" s="275"/>
      <c r="H6418" s="275"/>
    </row>
    <row r="6419" spans="1:8">
      <c r="A6419" s="270"/>
      <c r="B6419" s="271"/>
      <c r="C6419" s="270"/>
      <c r="D6419" s="272"/>
      <c r="F6419" s="273"/>
      <c r="G6419" s="275"/>
      <c r="H6419" s="275"/>
    </row>
    <row r="6420" spans="1:8">
      <c r="A6420" s="270"/>
      <c r="B6420" s="271"/>
      <c r="C6420" s="270"/>
      <c r="D6420" s="272"/>
      <c r="F6420" s="273"/>
      <c r="G6420" s="275"/>
      <c r="H6420" s="275"/>
    </row>
    <row r="6421" spans="1:8">
      <c r="A6421" s="270"/>
      <c r="B6421" s="271"/>
      <c r="C6421" s="270"/>
      <c r="D6421" s="272"/>
      <c r="F6421" s="273"/>
      <c r="G6421" s="275"/>
      <c r="H6421" s="275"/>
    </row>
    <row r="6422" spans="1:8">
      <c r="A6422" s="270"/>
      <c r="B6422" s="271"/>
      <c r="C6422" s="270"/>
      <c r="D6422" s="272"/>
      <c r="F6422" s="273"/>
      <c r="G6422" s="275"/>
      <c r="H6422" s="275"/>
    </row>
    <row r="6423" spans="1:8">
      <c r="A6423" s="270"/>
      <c r="B6423" s="271"/>
      <c r="C6423" s="270"/>
      <c r="D6423" s="272"/>
      <c r="F6423" s="273"/>
      <c r="G6423" s="275"/>
      <c r="H6423" s="275"/>
    </row>
    <row r="6424" spans="1:8">
      <c r="A6424" s="270"/>
      <c r="B6424" s="271"/>
      <c r="C6424" s="270"/>
      <c r="D6424" s="272"/>
      <c r="F6424" s="273"/>
      <c r="G6424" s="275"/>
      <c r="H6424" s="275"/>
    </row>
    <row r="6425" spans="1:8">
      <c r="A6425" s="270"/>
      <c r="B6425" s="271"/>
      <c r="C6425" s="270"/>
      <c r="D6425" s="272"/>
      <c r="F6425" s="273"/>
      <c r="G6425" s="275"/>
      <c r="H6425" s="275"/>
    </row>
    <row r="6426" spans="1:8">
      <c r="A6426" s="270"/>
      <c r="B6426" s="271"/>
      <c r="C6426" s="270"/>
      <c r="D6426" s="272"/>
      <c r="F6426" s="273"/>
      <c r="G6426" s="275"/>
      <c r="H6426" s="275"/>
    </row>
    <row r="6427" spans="1:8">
      <c r="A6427" s="270"/>
      <c r="B6427" s="271"/>
      <c r="C6427" s="270"/>
      <c r="D6427" s="272"/>
      <c r="F6427" s="273"/>
      <c r="G6427" s="275"/>
      <c r="H6427" s="275"/>
    </row>
    <row r="6428" spans="1:8">
      <c r="A6428" s="270"/>
      <c r="B6428" s="271"/>
      <c r="C6428" s="270"/>
      <c r="D6428" s="272"/>
      <c r="F6428" s="273"/>
      <c r="G6428" s="275"/>
      <c r="H6428" s="275"/>
    </row>
    <row r="6429" spans="1:8">
      <c r="A6429" s="270"/>
      <c r="B6429" s="271"/>
      <c r="C6429" s="270"/>
      <c r="D6429" s="272"/>
      <c r="F6429" s="273"/>
      <c r="G6429" s="275"/>
      <c r="H6429" s="275"/>
    </row>
    <row r="6430" spans="1:8">
      <c r="A6430" s="270"/>
      <c r="B6430" s="271"/>
      <c r="C6430" s="270"/>
      <c r="D6430" s="272"/>
      <c r="F6430" s="273"/>
      <c r="G6430" s="275"/>
      <c r="H6430" s="275"/>
    </row>
    <row r="6431" spans="1:8">
      <c r="A6431" s="270"/>
      <c r="B6431" s="271"/>
      <c r="C6431" s="270"/>
      <c r="D6431" s="272"/>
      <c r="F6431" s="273"/>
      <c r="G6431" s="275"/>
      <c r="H6431" s="275"/>
    </row>
    <row r="6432" spans="1:8">
      <c r="A6432" s="270"/>
      <c r="B6432" s="271"/>
      <c r="C6432" s="270"/>
      <c r="D6432" s="272"/>
      <c r="F6432" s="273"/>
      <c r="G6432" s="275"/>
      <c r="H6432" s="275"/>
    </row>
    <row r="6433" spans="1:8">
      <c r="A6433" s="270"/>
      <c r="B6433" s="271"/>
      <c r="C6433" s="270"/>
      <c r="D6433" s="272"/>
      <c r="F6433" s="273"/>
      <c r="G6433" s="275"/>
      <c r="H6433" s="275"/>
    </row>
    <row r="6434" spans="1:8">
      <c r="A6434" s="270"/>
      <c r="B6434" s="271"/>
      <c r="C6434" s="270"/>
      <c r="D6434" s="272"/>
      <c r="F6434" s="273"/>
      <c r="G6434" s="275"/>
      <c r="H6434" s="275"/>
    </row>
    <row r="6435" spans="1:8">
      <c r="A6435" s="270"/>
      <c r="B6435" s="271"/>
      <c r="C6435" s="270"/>
      <c r="D6435" s="272"/>
      <c r="F6435" s="273"/>
      <c r="G6435" s="275"/>
      <c r="H6435" s="275"/>
    </row>
    <row r="6436" spans="1:8">
      <c r="A6436" s="270"/>
      <c r="B6436" s="271"/>
      <c r="C6436" s="270"/>
      <c r="D6436" s="272"/>
      <c r="F6436" s="273"/>
      <c r="G6436" s="275"/>
      <c r="H6436" s="275"/>
    </row>
    <row r="6437" spans="1:8">
      <c r="A6437" s="270"/>
      <c r="B6437" s="271"/>
      <c r="C6437" s="270"/>
      <c r="D6437" s="272"/>
      <c r="F6437" s="273"/>
      <c r="G6437" s="275"/>
      <c r="H6437" s="275"/>
    </row>
    <row r="6438" spans="1:8">
      <c r="A6438" s="270"/>
      <c r="B6438" s="271"/>
      <c r="C6438" s="270"/>
      <c r="D6438" s="272"/>
      <c r="F6438" s="273"/>
      <c r="G6438" s="275"/>
      <c r="H6438" s="275"/>
    </row>
    <row r="6439" spans="1:8">
      <c r="A6439" s="270"/>
      <c r="B6439" s="271"/>
      <c r="C6439" s="270"/>
      <c r="D6439" s="272"/>
      <c r="F6439" s="273"/>
      <c r="G6439" s="275"/>
      <c r="H6439" s="275"/>
    </row>
    <row r="6440" spans="1:8">
      <c r="A6440" s="270"/>
      <c r="B6440" s="271"/>
      <c r="C6440" s="270"/>
      <c r="D6440" s="272"/>
      <c r="F6440" s="273"/>
      <c r="G6440" s="275"/>
      <c r="H6440" s="275"/>
    </row>
    <row r="6441" spans="1:8">
      <c r="A6441" s="270"/>
      <c r="B6441" s="271"/>
      <c r="C6441" s="270"/>
      <c r="D6441" s="272"/>
      <c r="F6441" s="273"/>
      <c r="G6441" s="275"/>
      <c r="H6441" s="275"/>
    </row>
    <row r="6442" spans="1:8">
      <c r="A6442" s="270"/>
      <c r="B6442" s="271"/>
      <c r="C6442" s="270"/>
      <c r="D6442" s="272"/>
      <c r="F6442" s="273"/>
      <c r="G6442" s="275"/>
      <c r="H6442" s="275"/>
    </row>
    <row r="6443" spans="1:8">
      <c r="A6443" s="270"/>
      <c r="B6443" s="271"/>
      <c r="C6443" s="270"/>
      <c r="D6443" s="272"/>
      <c r="F6443" s="273"/>
      <c r="G6443" s="275"/>
      <c r="H6443" s="275"/>
    </row>
    <row r="6444" spans="1:8">
      <c r="A6444" s="270"/>
      <c r="B6444" s="271"/>
      <c r="C6444" s="270"/>
      <c r="D6444" s="272"/>
      <c r="F6444" s="273"/>
      <c r="G6444" s="275"/>
      <c r="H6444" s="275"/>
    </row>
    <row r="6445" spans="1:8">
      <c r="A6445" s="270"/>
      <c r="B6445" s="271"/>
      <c r="C6445" s="270"/>
      <c r="D6445" s="272"/>
      <c r="F6445" s="273"/>
      <c r="G6445" s="275"/>
      <c r="H6445" s="275"/>
    </row>
    <row r="6446" spans="1:8">
      <c r="A6446" s="270"/>
      <c r="B6446" s="271"/>
      <c r="C6446" s="270"/>
      <c r="D6446" s="272"/>
      <c r="F6446" s="273"/>
      <c r="G6446" s="275"/>
      <c r="H6446" s="275"/>
    </row>
    <row r="6447" spans="1:8">
      <c r="A6447" s="270"/>
      <c r="B6447" s="271"/>
      <c r="C6447" s="270"/>
      <c r="D6447" s="272"/>
      <c r="F6447" s="273"/>
      <c r="G6447" s="275"/>
      <c r="H6447" s="275"/>
    </row>
    <row r="6448" spans="1:8">
      <c r="A6448" s="270"/>
      <c r="B6448" s="271"/>
      <c r="C6448" s="270"/>
      <c r="D6448" s="272"/>
      <c r="F6448" s="273"/>
      <c r="G6448" s="275"/>
      <c r="H6448" s="275"/>
    </row>
    <row r="6449" spans="1:8">
      <c r="A6449" s="270"/>
      <c r="B6449" s="271"/>
      <c r="C6449" s="270"/>
      <c r="D6449" s="272"/>
      <c r="F6449" s="273"/>
      <c r="G6449" s="275"/>
      <c r="H6449" s="275"/>
    </row>
    <row r="6450" spans="1:8">
      <c r="A6450" s="270"/>
      <c r="B6450" s="271"/>
      <c r="C6450" s="270"/>
      <c r="D6450" s="272"/>
      <c r="F6450" s="273"/>
      <c r="G6450" s="275"/>
      <c r="H6450" s="275"/>
    </row>
    <row r="6451" spans="1:8">
      <c r="A6451" s="270"/>
      <c r="B6451" s="271"/>
      <c r="C6451" s="270"/>
      <c r="D6451" s="272"/>
      <c r="F6451" s="273"/>
      <c r="G6451" s="275"/>
      <c r="H6451" s="275"/>
    </row>
    <row r="6452" spans="1:8">
      <c r="A6452" s="270"/>
      <c r="B6452" s="271"/>
      <c r="C6452" s="270"/>
      <c r="D6452" s="272"/>
      <c r="F6452" s="273"/>
      <c r="G6452" s="275"/>
      <c r="H6452" s="275"/>
    </row>
    <row r="6453" spans="1:8">
      <c r="A6453" s="270"/>
      <c r="B6453" s="271"/>
      <c r="C6453" s="270"/>
      <c r="D6453" s="272"/>
      <c r="F6453" s="273"/>
      <c r="G6453" s="275"/>
      <c r="H6453" s="275"/>
    </row>
    <row r="6454" spans="1:8">
      <c r="A6454" s="270"/>
      <c r="B6454" s="271"/>
      <c r="C6454" s="270"/>
      <c r="D6454" s="272"/>
      <c r="F6454" s="273"/>
      <c r="G6454" s="275"/>
      <c r="H6454" s="275"/>
    </row>
    <row r="6455" spans="1:8">
      <c r="A6455" s="270"/>
      <c r="B6455" s="271"/>
      <c r="C6455" s="270"/>
      <c r="D6455" s="272"/>
      <c r="F6455" s="273"/>
      <c r="G6455" s="275"/>
      <c r="H6455" s="275"/>
    </row>
    <row r="6456" spans="1:8">
      <c r="A6456" s="270"/>
      <c r="B6456" s="271"/>
      <c r="C6456" s="270"/>
      <c r="D6456" s="272"/>
      <c r="F6456" s="273"/>
      <c r="G6456" s="275"/>
      <c r="H6456" s="275"/>
    </row>
    <row r="6457" spans="1:8">
      <c r="A6457" s="270"/>
      <c r="B6457" s="271"/>
      <c r="C6457" s="270"/>
      <c r="D6457" s="272"/>
      <c r="F6457" s="273"/>
      <c r="G6457" s="275"/>
      <c r="H6457" s="275"/>
    </row>
    <row r="6458" spans="1:8">
      <c r="A6458" s="270"/>
      <c r="B6458" s="271"/>
      <c r="C6458" s="270"/>
      <c r="D6458" s="272"/>
      <c r="F6458" s="273"/>
      <c r="G6458" s="275"/>
      <c r="H6458" s="275"/>
    </row>
    <row r="6459" spans="1:8">
      <c r="A6459" s="270"/>
      <c r="B6459" s="271"/>
      <c r="C6459" s="270"/>
      <c r="D6459" s="272"/>
      <c r="F6459" s="273"/>
      <c r="G6459" s="275"/>
      <c r="H6459" s="275"/>
    </row>
    <row r="6460" spans="1:8">
      <c r="A6460" s="270"/>
      <c r="B6460" s="271"/>
      <c r="C6460" s="270"/>
      <c r="D6460" s="272"/>
      <c r="F6460" s="273"/>
      <c r="G6460" s="275"/>
      <c r="H6460" s="275"/>
    </row>
    <row r="6461" spans="1:8">
      <c r="A6461" s="270"/>
      <c r="B6461" s="271"/>
      <c r="C6461" s="270"/>
      <c r="D6461" s="272"/>
      <c r="F6461" s="273"/>
      <c r="G6461" s="275"/>
      <c r="H6461" s="275"/>
    </row>
    <row r="6462" spans="1:8">
      <c r="A6462" s="270"/>
      <c r="B6462" s="271"/>
      <c r="C6462" s="270"/>
      <c r="D6462" s="272"/>
      <c r="F6462" s="273"/>
      <c r="G6462" s="275"/>
      <c r="H6462" s="275"/>
    </row>
    <row r="6463" spans="1:8">
      <c r="A6463" s="270"/>
      <c r="B6463" s="271"/>
      <c r="C6463" s="270"/>
      <c r="D6463" s="272"/>
      <c r="F6463" s="273"/>
      <c r="G6463" s="275"/>
      <c r="H6463" s="275"/>
    </row>
    <row r="6464" spans="1:8">
      <c r="A6464" s="270"/>
      <c r="B6464" s="271"/>
      <c r="C6464" s="270"/>
      <c r="D6464" s="272"/>
      <c r="F6464" s="273"/>
      <c r="G6464" s="275"/>
      <c r="H6464" s="275"/>
    </row>
    <row r="6465" spans="1:8">
      <c r="A6465" s="270"/>
      <c r="B6465" s="271"/>
      <c r="C6465" s="270"/>
      <c r="D6465" s="272"/>
      <c r="F6465" s="273"/>
      <c r="G6465" s="275"/>
      <c r="H6465" s="275"/>
    </row>
    <row r="6466" spans="1:8">
      <c r="A6466" s="270"/>
      <c r="B6466" s="271"/>
      <c r="C6466" s="270"/>
      <c r="D6466" s="272"/>
      <c r="F6466" s="273"/>
      <c r="G6466" s="275"/>
      <c r="H6466" s="275"/>
    </row>
    <row r="6467" spans="1:8">
      <c r="A6467" s="270"/>
      <c r="B6467" s="271"/>
      <c r="C6467" s="270"/>
      <c r="D6467" s="272"/>
      <c r="F6467" s="273"/>
      <c r="G6467" s="275"/>
      <c r="H6467" s="275"/>
    </row>
    <row r="6468" spans="1:8">
      <c r="A6468" s="270"/>
      <c r="B6468" s="271"/>
      <c r="C6468" s="270"/>
      <c r="D6468" s="272"/>
      <c r="F6468" s="273"/>
      <c r="G6468" s="275"/>
      <c r="H6468" s="275"/>
    </row>
    <row r="6469" spans="1:8">
      <c r="A6469" s="270"/>
      <c r="B6469" s="271"/>
      <c r="C6469" s="270"/>
      <c r="D6469" s="272"/>
      <c r="F6469" s="273"/>
      <c r="G6469" s="275"/>
      <c r="H6469" s="275"/>
    </row>
    <row r="6470" spans="1:8">
      <c r="A6470" s="270"/>
      <c r="B6470" s="271"/>
      <c r="C6470" s="270"/>
      <c r="D6470" s="272"/>
      <c r="F6470" s="273"/>
      <c r="G6470" s="275"/>
      <c r="H6470" s="275"/>
    </row>
    <row r="6471" spans="1:8">
      <c r="A6471" s="270"/>
      <c r="B6471" s="271"/>
      <c r="C6471" s="270"/>
      <c r="D6471" s="272"/>
      <c r="F6471" s="273"/>
      <c r="G6471" s="275"/>
      <c r="H6471" s="275"/>
    </row>
    <row r="6472" spans="1:8">
      <c r="A6472" s="270"/>
      <c r="B6472" s="271"/>
      <c r="C6472" s="270"/>
      <c r="D6472" s="272"/>
      <c r="F6472" s="273"/>
      <c r="G6472" s="275"/>
      <c r="H6472" s="275"/>
    </row>
    <row r="6473" spans="1:8">
      <c r="A6473" s="270"/>
      <c r="B6473" s="271"/>
      <c r="C6473" s="270"/>
      <c r="D6473" s="272"/>
      <c r="F6473" s="273"/>
      <c r="G6473" s="275"/>
      <c r="H6473" s="275"/>
    </row>
    <row r="6474" spans="1:8">
      <c r="A6474" s="270"/>
      <c r="B6474" s="271"/>
      <c r="C6474" s="270"/>
      <c r="D6474" s="272"/>
      <c r="F6474" s="273"/>
      <c r="G6474" s="275"/>
      <c r="H6474" s="275"/>
    </row>
    <row r="6475" spans="1:8">
      <c r="A6475" s="270"/>
      <c r="B6475" s="271"/>
      <c r="C6475" s="270"/>
      <c r="D6475" s="272"/>
      <c r="F6475" s="273"/>
      <c r="G6475" s="275"/>
      <c r="H6475" s="275"/>
    </row>
    <row r="6476" spans="1:8">
      <c r="A6476" s="270"/>
      <c r="B6476" s="271"/>
      <c r="C6476" s="270"/>
      <c r="D6476" s="272"/>
      <c r="F6476" s="273"/>
      <c r="G6476" s="275"/>
      <c r="H6476" s="275"/>
    </row>
    <row r="6477" spans="1:8">
      <c r="A6477" s="270"/>
      <c r="B6477" s="271"/>
      <c r="C6477" s="270"/>
      <c r="D6477" s="272"/>
      <c r="F6477" s="273"/>
      <c r="G6477" s="275"/>
      <c r="H6477" s="275"/>
    </row>
    <row r="6478" spans="1:8">
      <c r="A6478" s="270"/>
      <c r="B6478" s="271"/>
      <c r="C6478" s="270"/>
      <c r="D6478" s="272"/>
      <c r="F6478" s="273"/>
      <c r="G6478" s="275"/>
      <c r="H6478" s="275"/>
    </row>
    <row r="6479" spans="1:8">
      <c r="A6479" s="270"/>
      <c r="B6479" s="271"/>
      <c r="C6479" s="270"/>
      <c r="D6479" s="272"/>
      <c r="F6479" s="273"/>
      <c r="G6479" s="275"/>
      <c r="H6479" s="275"/>
    </row>
    <row r="6480" spans="1:8">
      <c r="A6480" s="270"/>
      <c r="B6480" s="271"/>
      <c r="C6480" s="270"/>
      <c r="D6480" s="272"/>
      <c r="F6480" s="273"/>
      <c r="G6480" s="275"/>
      <c r="H6480" s="275"/>
    </row>
    <row r="6481" spans="1:8">
      <c r="A6481" s="270"/>
      <c r="B6481" s="271"/>
      <c r="C6481" s="270"/>
      <c r="D6481" s="272"/>
      <c r="F6481" s="273"/>
      <c r="G6481" s="275"/>
      <c r="H6481" s="275"/>
    </row>
    <row r="6482" spans="1:8">
      <c r="A6482" s="270"/>
      <c r="B6482" s="271"/>
      <c r="C6482" s="270"/>
      <c r="D6482" s="272"/>
      <c r="F6482" s="273"/>
      <c r="G6482" s="275"/>
      <c r="H6482" s="275"/>
    </row>
    <row r="6483" spans="1:8">
      <c r="A6483" s="270"/>
      <c r="B6483" s="271"/>
      <c r="C6483" s="270"/>
      <c r="D6483" s="272"/>
      <c r="F6483" s="273"/>
      <c r="G6483" s="275"/>
      <c r="H6483" s="275"/>
    </row>
    <row r="6484" spans="1:8">
      <c r="A6484" s="270"/>
      <c r="B6484" s="271"/>
      <c r="C6484" s="270"/>
      <c r="D6484" s="272"/>
      <c r="F6484" s="273"/>
      <c r="G6484" s="275"/>
      <c r="H6484" s="275"/>
    </row>
    <row r="6485" spans="1:8">
      <c r="A6485" s="270"/>
      <c r="B6485" s="271"/>
      <c r="C6485" s="270"/>
      <c r="D6485" s="272"/>
      <c r="F6485" s="273"/>
      <c r="G6485" s="275"/>
      <c r="H6485" s="275"/>
    </row>
    <row r="6486" spans="1:8">
      <c r="A6486" s="270"/>
      <c r="B6486" s="271"/>
      <c r="C6486" s="270"/>
      <c r="D6486" s="272"/>
      <c r="F6486" s="273"/>
      <c r="G6486" s="275"/>
      <c r="H6486" s="275"/>
    </row>
    <row r="6487" spans="1:8">
      <c r="A6487" s="270"/>
      <c r="B6487" s="271"/>
      <c r="C6487" s="270"/>
      <c r="D6487" s="272"/>
      <c r="F6487" s="273"/>
      <c r="G6487" s="275"/>
      <c r="H6487" s="275"/>
    </row>
    <row r="6488" spans="1:8">
      <c r="A6488" s="270"/>
      <c r="B6488" s="271"/>
      <c r="C6488" s="270"/>
      <c r="D6488" s="272"/>
      <c r="F6488" s="273"/>
      <c r="G6488" s="275"/>
      <c r="H6488" s="275"/>
    </row>
    <row r="6489" spans="1:8">
      <c r="A6489" s="270"/>
      <c r="B6489" s="271"/>
      <c r="C6489" s="270"/>
      <c r="D6489" s="272"/>
      <c r="F6489" s="273"/>
      <c r="G6489" s="275"/>
      <c r="H6489" s="275"/>
    </row>
    <row r="6490" spans="1:8">
      <c r="A6490" s="270"/>
      <c r="B6490" s="271"/>
      <c r="C6490" s="270"/>
      <c r="D6490" s="272"/>
      <c r="F6490" s="273"/>
      <c r="G6490" s="275"/>
      <c r="H6490" s="275"/>
    </row>
    <row r="6491" spans="1:8">
      <c r="A6491" s="270"/>
      <c r="B6491" s="271"/>
      <c r="C6491" s="270"/>
      <c r="D6491" s="272"/>
      <c r="F6491" s="273"/>
      <c r="G6491" s="275"/>
      <c r="H6491" s="275"/>
    </row>
    <row r="6492" spans="1:8">
      <c r="A6492" s="270"/>
      <c r="B6492" s="271"/>
      <c r="C6492" s="270"/>
      <c r="D6492" s="272"/>
      <c r="F6492" s="273"/>
      <c r="G6492" s="275"/>
      <c r="H6492" s="275"/>
    </row>
    <row r="6493" spans="1:8">
      <c r="A6493" s="270"/>
      <c r="B6493" s="271"/>
      <c r="C6493" s="270"/>
      <c r="D6493" s="272"/>
      <c r="F6493" s="273"/>
      <c r="G6493" s="275"/>
      <c r="H6493" s="275"/>
    </row>
    <row r="6494" spans="1:8">
      <c r="A6494" s="270"/>
      <c r="B6494" s="271"/>
      <c r="C6494" s="270"/>
      <c r="D6494" s="272"/>
      <c r="F6494" s="273"/>
      <c r="G6494" s="275"/>
      <c r="H6494" s="275"/>
    </row>
    <row r="6495" spans="1:8">
      <c r="A6495" s="270"/>
      <c r="B6495" s="271"/>
      <c r="C6495" s="270"/>
      <c r="D6495" s="272"/>
      <c r="F6495" s="273"/>
      <c r="G6495" s="275"/>
      <c r="H6495" s="275"/>
    </row>
    <row r="6496" spans="1:8">
      <c r="A6496" s="270"/>
      <c r="B6496" s="271"/>
      <c r="C6496" s="270"/>
      <c r="D6496" s="272"/>
      <c r="F6496" s="273"/>
      <c r="G6496" s="275"/>
      <c r="H6496" s="275"/>
    </row>
    <row r="6497" spans="1:8">
      <c r="A6497" s="270"/>
      <c r="B6497" s="271"/>
      <c r="C6497" s="270"/>
      <c r="D6497" s="272"/>
      <c r="F6497" s="273"/>
      <c r="G6497" s="275"/>
      <c r="H6497" s="275"/>
    </row>
    <row r="6498" spans="1:8">
      <c r="A6498" s="270"/>
      <c r="B6498" s="271"/>
      <c r="C6498" s="270"/>
      <c r="D6498" s="272"/>
      <c r="F6498" s="273"/>
      <c r="G6498" s="275"/>
      <c r="H6498" s="275"/>
    </row>
    <row r="6499" spans="1:8">
      <c r="A6499" s="270"/>
      <c r="B6499" s="271"/>
      <c r="C6499" s="270"/>
      <c r="D6499" s="272"/>
      <c r="F6499" s="273"/>
      <c r="G6499" s="275"/>
      <c r="H6499" s="275"/>
    </row>
    <row r="6500" spans="1:8">
      <c r="A6500" s="270"/>
      <c r="B6500" s="271"/>
      <c r="C6500" s="270"/>
      <c r="D6500" s="272"/>
      <c r="F6500" s="273"/>
      <c r="G6500" s="275"/>
      <c r="H6500" s="275"/>
    </row>
    <row r="6501" spans="1:8">
      <c r="A6501" s="270"/>
      <c r="B6501" s="271"/>
      <c r="C6501" s="270"/>
      <c r="D6501" s="272"/>
      <c r="F6501" s="273"/>
      <c r="G6501" s="275"/>
      <c r="H6501" s="275"/>
    </row>
    <row r="6502" spans="1:8">
      <c r="A6502" s="270"/>
      <c r="B6502" s="271"/>
      <c r="C6502" s="270"/>
      <c r="D6502" s="272"/>
      <c r="F6502" s="273"/>
      <c r="G6502" s="275"/>
      <c r="H6502" s="275"/>
    </row>
    <row r="6503" spans="1:8">
      <c r="A6503" s="270"/>
      <c r="B6503" s="271"/>
      <c r="C6503" s="270"/>
      <c r="D6503" s="272"/>
      <c r="F6503" s="273"/>
      <c r="G6503" s="275"/>
      <c r="H6503" s="275"/>
    </row>
    <row r="6504" spans="1:8">
      <c r="A6504" s="270"/>
      <c r="B6504" s="271"/>
      <c r="C6504" s="270"/>
      <c r="D6504" s="272"/>
      <c r="F6504" s="273"/>
      <c r="G6504" s="275"/>
      <c r="H6504" s="275"/>
    </row>
    <row r="6505" spans="1:8">
      <c r="A6505" s="270"/>
      <c r="B6505" s="271"/>
      <c r="C6505" s="270"/>
      <c r="D6505" s="272"/>
      <c r="F6505" s="273"/>
      <c r="G6505" s="275"/>
      <c r="H6505" s="275"/>
    </row>
    <row r="6506" spans="1:8">
      <c r="A6506" s="270"/>
      <c r="B6506" s="271"/>
      <c r="C6506" s="270"/>
      <c r="D6506" s="272"/>
      <c r="F6506" s="273"/>
      <c r="G6506" s="275"/>
      <c r="H6506" s="275"/>
    </row>
    <row r="6507" spans="1:8">
      <c r="A6507" s="270"/>
      <c r="B6507" s="271"/>
      <c r="C6507" s="270"/>
      <c r="D6507" s="272"/>
      <c r="F6507" s="273"/>
      <c r="G6507" s="275"/>
      <c r="H6507" s="275"/>
    </row>
    <row r="6508" spans="1:8">
      <c r="A6508" s="270"/>
      <c r="B6508" s="271"/>
      <c r="C6508" s="270"/>
      <c r="D6508" s="272"/>
      <c r="F6508" s="273"/>
      <c r="G6508" s="275"/>
      <c r="H6508" s="275"/>
    </row>
    <row r="6509" spans="1:8">
      <c r="A6509" s="270"/>
      <c r="B6509" s="271"/>
      <c r="C6509" s="270"/>
      <c r="D6509" s="272"/>
      <c r="F6509" s="273"/>
      <c r="G6509" s="275"/>
      <c r="H6509" s="275"/>
    </row>
    <row r="6510" spans="1:8">
      <c r="A6510" s="270"/>
      <c r="B6510" s="271"/>
      <c r="C6510" s="270"/>
      <c r="D6510" s="272"/>
      <c r="F6510" s="273"/>
      <c r="G6510" s="275"/>
      <c r="H6510" s="275"/>
    </row>
    <row r="6511" spans="1:8">
      <c r="A6511" s="270"/>
      <c r="B6511" s="271"/>
      <c r="C6511" s="270"/>
      <c r="D6511" s="272"/>
      <c r="F6511" s="273"/>
      <c r="G6511" s="275"/>
      <c r="H6511" s="275"/>
    </row>
    <row r="6512" spans="1:8">
      <c r="A6512" s="270"/>
      <c r="B6512" s="271"/>
      <c r="C6512" s="270"/>
      <c r="D6512" s="272"/>
      <c r="F6512" s="273"/>
      <c r="G6512" s="275"/>
      <c r="H6512" s="275"/>
    </row>
    <row r="6513" spans="1:8">
      <c r="A6513" s="270"/>
      <c r="B6513" s="271"/>
      <c r="C6513" s="270"/>
      <c r="D6513" s="272"/>
      <c r="F6513" s="273"/>
      <c r="G6513" s="275"/>
      <c r="H6513" s="275"/>
    </row>
    <row r="6514" spans="1:8">
      <c r="A6514" s="270"/>
      <c r="B6514" s="271"/>
      <c r="C6514" s="270"/>
      <c r="D6514" s="272"/>
      <c r="F6514" s="273"/>
      <c r="G6514" s="275"/>
      <c r="H6514" s="275"/>
    </row>
    <row r="6515" spans="1:8">
      <c r="A6515" s="270"/>
      <c r="B6515" s="271"/>
      <c r="C6515" s="270"/>
      <c r="D6515" s="272"/>
      <c r="F6515" s="273"/>
      <c r="G6515" s="275"/>
      <c r="H6515" s="275"/>
    </row>
    <row r="6516" spans="1:8">
      <c r="A6516" s="270"/>
      <c r="B6516" s="271"/>
      <c r="C6516" s="270"/>
      <c r="D6516" s="272"/>
      <c r="F6516" s="273"/>
      <c r="G6516" s="275"/>
      <c r="H6516" s="275"/>
    </row>
    <row r="6517" spans="1:8">
      <c r="A6517" s="270"/>
      <c r="B6517" s="271"/>
      <c r="C6517" s="270"/>
      <c r="D6517" s="272"/>
      <c r="F6517" s="273"/>
      <c r="G6517" s="275"/>
      <c r="H6517" s="275"/>
    </row>
    <row r="6518" spans="1:8">
      <c r="A6518" s="270"/>
      <c r="B6518" s="271"/>
      <c r="C6518" s="270"/>
      <c r="D6518" s="272"/>
      <c r="F6518" s="273"/>
      <c r="G6518" s="275"/>
      <c r="H6518" s="275"/>
    </row>
    <row r="6519" spans="1:8">
      <c r="A6519" s="270"/>
      <c r="B6519" s="271"/>
      <c r="C6519" s="270"/>
      <c r="D6519" s="272"/>
      <c r="F6519" s="273"/>
      <c r="G6519" s="275"/>
      <c r="H6519" s="275"/>
    </row>
    <row r="6520" spans="1:8">
      <c r="A6520" s="270"/>
      <c r="B6520" s="271"/>
      <c r="C6520" s="270"/>
      <c r="D6520" s="272"/>
      <c r="F6520" s="273"/>
      <c r="G6520" s="275"/>
      <c r="H6520" s="275"/>
    </row>
    <row r="6521" spans="1:8">
      <c r="A6521" s="270"/>
      <c r="B6521" s="271"/>
      <c r="C6521" s="270"/>
      <c r="D6521" s="272"/>
      <c r="F6521" s="273"/>
      <c r="G6521" s="275"/>
      <c r="H6521" s="275"/>
    </row>
    <row r="6522" spans="1:8">
      <c r="A6522" s="270"/>
      <c r="B6522" s="271"/>
      <c r="C6522" s="270"/>
      <c r="D6522" s="272"/>
      <c r="F6522" s="273"/>
      <c r="G6522" s="275"/>
      <c r="H6522" s="275"/>
    </row>
    <row r="6523" spans="1:8">
      <c r="A6523" s="270"/>
      <c r="B6523" s="271"/>
      <c r="C6523" s="270"/>
      <c r="D6523" s="272"/>
      <c r="F6523" s="273"/>
      <c r="G6523" s="275"/>
      <c r="H6523" s="275"/>
    </row>
    <row r="6524" spans="1:8">
      <c r="A6524" s="270"/>
      <c r="B6524" s="271"/>
      <c r="C6524" s="270"/>
      <c r="D6524" s="272"/>
      <c r="F6524" s="273"/>
      <c r="G6524" s="275"/>
      <c r="H6524" s="275"/>
    </row>
    <row r="6525" spans="1:8">
      <c r="A6525" s="270"/>
      <c r="B6525" s="271"/>
      <c r="C6525" s="270"/>
      <c r="D6525" s="272"/>
      <c r="F6525" s="273"/>
      <c r="G6525" s="275"/>
      <c r="H6525" s="275"/>
    </row>
    <row r="6526" spans="1:8">
      <c r="A6526" s="270"/>
      <c r="B6526" s="271"/>
      <c r="C6526" s="270"/>
      <c r="D6526" s="272"/>
      <c r="F6526" s="273"/>
      <c r="G6526" s="275"/>
      <c r="H6526" s="275"/>
    </row>
    <row r="6527" spans="1:8">
      <c r="A6527" s="270"/>
      <c r="B6527" s="271"/>
      <c r="C6527" s="270"/>
      <c r="D6527" s="272"/>
      <c r="F6527" s="273"/>
      <c r="G6527" s="275"/>
      <c r="H6527" s="275"/>
    </row>
    <row r="6528" spans="1:8">
      <c r="A6528" s="270"/>
      <c r="B6528" s="271"/>
      <c r="C6528" s="270"/>
      <c r="D6528" s="272"/>
      <c r="F6528" s="273"/>
      <c r="G6528" s="275"/>
      <c r="H6528" s="275"/>
    </row>
    <row r="6529" spans="1:8">
      <c r="A6529" s="270"/>
      <c r="B6529" s="271"/>
      <c r="C6529" s="270"/>
      <c r="D6529" s="272"/>
      <c r="F6529" s="273"/>
      <c r="G6529" s="275"/>
      <c r="H6529" s="275"/>
    </row>
    <row r="6530" spans="1:8">
      <c r="A6530" s="270"/>
      <c r="B6530" s="271"/>
      <c r="C6530" s="270"/>
      <c r="D6530" s="272"/>
      <c r="F6530" s="273"/>
      <c r="G6530" s="275"/>
      <c r="H6530" s="275"/>
    </row>
    <row r="6531" spans="1:8">
      <c r="A6531" s="270"/>
      <c r="B6531" s="271"/>
      <c r="C6531" s="270"/>
      <c r="D6531" s="272"/>
      <c r="F6531" s="273"/>
      <c r="G6531" s="275"/>
      <c r="H6531" s="275"/>
    </row>
    <row r="6532" spans="1:8">
      <c r="A6532" s="270"/>
      <c r="B6532" s="271"/>
      <c r="C6532" s="270"/>
      <c r="D6532" s="272"/>
      <c r="F6532" s="273"/>
      <c r="G6532" s="275"/>
      <c r="H6532" s="275"/>
    </row>
    <row r="6533" spans="1:8">
      <c r="A6533" s="270"/>
      <c r="B6533" s="271"/>
      <c r="C6533" s="270"/>
      <c r="D6533" s="272"/>
      <c r="F6533" s="273"/>
      <c r="G6533" s="275"/>
      <c r="H6533" s="275"/>
    </row>
    <row r="6534" spans="1:8">
      <c r="A6534" s="270"/>
      <c r="B6534" s="271"/>
      <c r="C6534" s="270"/>
      <c r="D6534" s="272"/>
      <c r="F6534" s="273"/>
      <c r="G6534" s="275"/>
      <c r="H6534" s="275"/>
    </row>
    <row r="6535" spans="1:8">
      <c r="A6535" s="270"/>
      <c r="B6535" s="271"/>
      <c r="C6535" s="270"/>
      <c r="D6535" s="272"/>
      <c r="F6535" s="273"/>
      <c r="G6535" s="275"/>
      <c r="H6535" s="275"/>
    </row>
    <row r="6536" spans="1:8">
      <c r="A6536" s="270"/>
      <c r="B6536" s="271"/>
      <c r="C6536" s="270"/>
      <c r="D6536" s="272"/>
      <c r="F6536" s="273"/>
      <c r="G6536" s="275"/>
      <c r="H6536" s="275"/>
    </row>
    <row r="6537" spans="1:8">
      <c r="A6537" s="270"/>
      <c r="B6537" s="271"/>
      <c r="C6537" s="270"/>
      <c r="D6537" s="272"/>
      <c r="F6537" s="273"/>
      <c r="G6537" s="275"/>
      <c r="H6537" s="275"/>
    </row>
    <row r="6538" spans="1:8">
      <c r="A6538" s="270"/>
      <c r="B6538" s="271"/>
      <c r="C6538" s="270"/>
      <c r="D6538" s="272"/>
      <c r="F6538" s="273"/>
      <c r="G6538" s="275"/>
      <c r="H6538" s="275"/>
    </row>
    <row r="6539" spans="1:8">
      <c r="A6539" s="270"/>
      <c r="B6539" s="271"/>
      <c r="C6539" s="270"/>
      <c r="D6539" s="272"/>
      <c r="F6539" s="273"/>
      <c r="G6539" s="275"/>
      <c r="H6539" s="275"/>
    </row>
    <row r="6540" spans="1:8">
      <c r="A6540" s="270"/>
      <c r="B6540" s="271"/>
      <c r="C6540" s="270"/>
      <c r="D6540" s="272"/>
      <c r="F6540" s="273"/>
      <c r="G6540" s="275"/>
      <c r="H6540" s="275"/>
    </row>
    <row r="6541" spans="1:8">
      <c r="A6541" s="270"/>
      <c r="B6541" s="271"/>
      <c r="C6541" s="270"/>
      <c r="D6541" s="272"/>
      <c r="F6541" s="273"/>
      <c r="G6541" s="275"/>
      <c r="H6541" s="275"/>
    </row>
    <row r="6542" spans="1:8">
      <c r="A6542" s="270"/>
      <c r="B6542" s="271"/>
      <c r="C6542" s="270"/>
      <c r="D6542" s="272"/>
      <c r="F6542" s="273"/>
      <c r="G6542" s="275"/>
      <c r="H6542" s="275"/>
    </row>
    <row r="6543" spans="1:8">
      <c r="A6543" s="270"/>
      <c r="B6543" s="271"/>
      <c r="C6543" s="270"/>
      <c r="D6543" s="272"/>
      <c r="F6543" s="273"/>
      <c r="G6543" s="275"/>
      <c r="H6543" s="275"/>
    </row>
    <row r="6544" spans="1:8">
      <c r="A6544" s="270"/>
      <c r="B6544" s="271"/>
      <c r="C6544" s="270"/>
      <c r="D6544" s="272"/>
      <c r="F6544" s="273"/>
      <c r="G6544" s="275"/>
      <c r="H6544" s="275"/>
    </row>
    <row r="6545" spans="1:8">
      <c r="A6545" s="270"/>
      <c r="B6545" s="271"/>
      <c r="C6545" s="270"/>
      <c r="D6545" s="272"/>
      <c r="F6545" s="273"/>
      <c r="G6545" s="275"/>
      <c r="H6545" s="275"/>
    </row>
    <row r="6546" spans="1:8">
      <c r="A6546" s="270"/>
      <c r="B6546" s="271"/>
      <c r="C6546" s="270"/>
      <c r="D6546" s="272"/>
      <c r="F6546" s="273"/>
      <c r="G6546" s="275"/>
      <c r="H6546" s="275"/>
    </row>
    <row r="6547" spans="1:8">
      <c r="A6547" s="270"/>
      <c r="B6547" s="271"/>
      <c r="C6547" s="270"/>
      <c r="D6547" s="272"/>
      <c r="F6547" s="273"/>
      <c r="G6547" s="275"/>
      <c r="H6547" s="275"/>
    </row>
    <row r="6548" spans="1:8">
      <c r="A6548" s="270"/>
      <c r="B6548" s="271"/>
      <c r="C6548" s="270"/>
      <c r="D6548" s="272"/>
      <c r="F6548" s="273"/>
      <c r="G6548" s="275"/>
      <c r="H6548" s="275"/>
    </row>
    <row r="6549" spans="1:8">
      <c r="A6549" s="270"/>
      <c r="B6549" s="271"/>
      <c r="C6549" s="270"/>
      <c r="D6549" s="272"/>
      <c r="F6549" s="273"/>
      <c r="G6549" s="275"/>
      <c r="H6549" s="275"/>
    </row>
    <row r="6550" spans="1:8">
      <c r="A6550" s="270"/>
      <c r="B6550" s="271"/>
      <c r="C6550" s="270"/>
      <c r="D6550" s="272"/>
      <c r="F6550" s="273"/>
      <c r="G6550" s="275"/>
      <c r="H6550" s="275"/>
    </row>
    <row r="6551" spans="1:8">
      <c r="A6551" s="270"/>
      <c r="B6551" s="271"/>
      <c r="C6551" s="270"/>
      <c r="D6551" s="272"/>
      <c r="F6551" s="273"/>
      <c r="G6551" s="275"/>
      <c r="H6551" s="275"/>
    </row>
    <row r="6552" spans="1:8">
      <c r="A6552" s="270"/>
      <c r="B6552" s="271"/>
      <c r="C6552" s="270"/>
      <c r="D6552" s="272"/>
      <c r="F6552" s="273"/>
      <c r="G6552" s="275"/>
      <c r="H6552" s="275"/>
    </row>
    <row r="6553" spans="1:8">
      <c r="A6553" s="270"/>
      <c r="B6553" s="271"/>
      <c r="C6553" s="270"/>
      <c r="D6553" s="272"/>
      <c r="F6553" s="273"/>
      <c r="G6553" s="275"/>
      <c r="H6553" s="275"/>
    </row>
    <row r="6554" spans="1:8">
      <c r="A6554" s="270"/>
      <c r="B6554" s="271"/>
      <c r="C6554" s="270"/>
      <c r="D6554" s="272"/>
      <c r="F6554" s="273"/>
      <c r="G6554" s="275"/>
      <c r="H6554" s="275"/>
    </row>
    <row r="6555" spans="1:8">
      <c r="A6555" s="270"/>
      <c r="B6555" s="271"/>
      <c r="C6555" s="270"/>
      <c r="D6555" s="272"/>
      <c r="F6555" s="273"/>
      <c r="G6555" s="275"/>
      <c r="H6555" s="275"/>
    </row>
    <row r="6556" spans="1:8">
      <c r="A6556" s="270"/>
      <c r="B6556" s="271"/>
      <c r="C6556" s="270"/>
      <c r="D6556" s="272"/>
      <c r="F6556" s="273"/>
      <c r="G6556" s="275"/>
      <c r="H6556" s="275"/>
    </row>
    <row r="6557" spans="1:8">
      <c r="A6557" s="270"/>
      <c r="B6557" s="271"/>
      <c r="C6557" s="270"/>
      <c r="D6557" s="272"/>
      <c r="F6557" s="273"/>
      <c r="G6557" s="275"/>
      <c r="H6557" s="275"/>
    </row>
    <row r="6558" spans="1:8">
      <c r="A6558" s="270"/>
      <c r="B6558" s="271"/>
      <c r="C6558" s="270"/>
      <c r="D6558" s="272"/>
      <c r="F6558" s="273"/>
      <c r="G6558" s="275"/>
      <c r="H6558" s="275"/>
    </row>
    <row r="6559" spans="1:8">
      <c r="A6559" s="270"/>
      <c r="B6559" s="271"/>
      <c r="C6559" s="270"/>
      <c r="D6559" s="272"/>
      <c r="F6559" s="273"/>
      <c r="G6559" s="275"/>
      <c r="H6559" s="275"/>
    </row>
    <row r="6560" spans="1:8">
      <c r="A6560" s="270"/>
      <c r="B6560" s="271"/>
      <c r="C6560" s="270"/>
      <c r="D6560" s="272"/>
      <c r="F6560" s="273"/>
      <c r="G6560" s="275"/>
      <c r="H6560" s="275"/>
    </row>
    <row r="6561" spans="1:8">
      <c r="A6561" s="270"/>
      <c r="B6561" s="271"/>
      <c r="C6561" s="270"/>
      <c r="D6561" s="272"/>
      <c r="F6561" s="273"/>
      <c r="G6561" s="275"/>
      <c r="H6561" s="275"/>
    </row>
    <row r="6562" spans="1:8">
      <c r="A6562" s="270"/>
      <c r="B6562" s="271"/>
      <c r="C6562" s="270"/>
      <c r="D6562" s="272"/>
      <c r="F6562" s="273"/>
      <c r="G6562" s="275"/>
      <c r="H6562" s="275"/>
    </row>
    <row r="6563" spans="1:8">
      <c r="A6563" s="270"/>
      <c r="B6563" s="271"/>
      <c r="C6563" s="270"/>
      <c r="D6563" s="272"/>
      <c r="F6563" s="273"/>
      <c r="G6563" s="275"/>
      <c r="H6563" s="275"/>
    </row>
    <row r="6564" spans="1:8">
      <c r="A6564" s="270"/>
      <c r="B6564" s="271"/>
      <c r="C6564" s="270"/>
      <c r="D6564" s="272"/>
      <c r="F6564" s="273"/>
      <c r="G6564" s="275"/>
      <c r="H6564" s="275"/>
    </row>
    <row r="6565" spans="1:8">
      <c r="A6565" s="270"/>
      <c r="B6565" s="271"/>
      <c r="C6565" s="270"/>
      <c r="D6565" s="272"/>
      <c r="F6565" s="273"/>
      <c r="G6565" s="275"/>
      <c r="H6565" s="275"/>
    </row>
    <row r="6566" spans="1:8">
      <c r="A6566" s="270"/>
      <c r="B6566" s="271"/>
      <c r="C6566" s="270"/>
      <c r="D6566" s="272"/>
      <c r="F6566" s="273"/>
      <c r="G6566" s="275"/>
      <c r="H6566" s="275"/>
    </row>
    <row r="6567" spans="1:8">
      <c r="A6567" s="270"/>
      <c r="B6567" s="271"/>
      <c r="C6567" s="270"/>
      <c r="D6567" s="272"/>
      <c r="F6567" s="273"/>
      <c r="G6567" s="275"/>
      <c r="H6567" s="275"/>
    </row>
    <row r="6568" spans="1:8">
      <c r="A6568" s="270"/>
      <c r="B6568" s="271"/>
      <c r="C6568" s="270"/>
      <c r="D6568" s="272"/>
      <c r="F6568" s="273"/>
      <c r="G6568" s="275"/>
      <c r="H6568" s="275"/>
    </row>
    <row r="6569" spans="1:8">
      <c r="A6569" s="270"/>
      <c r="B6569" s="271"/>
      <c r="C6569" s="270"/>
      <c r="D6569" s="272"/>
      <c r="F6569" s="273"/>
      <c r="G6569" s="275"/>
      <c r="H6569" s="275"/>
    </row>
    <row r="6570" spans="1:8">
      <c r="A6570" s="270"/>
      <c r="B6570" s="271"/>
      <c r="C6570" s="270"/>
      <c r="D6570" s="272"/>
      <c r="F6570" s="273"/>
      <c r="G6570" s="275"/>
      <c r="H6570" s="275"/>
    </row>
    <row r="6571" spans="1:8">
      <c r="A6571" s="270"/>
      <c r="B6571" s="271"/>
      <c r="C6571" s="270"/>
      <c r="D6571" s="272"/>
      <c r="F6571" s="273"/>
      <c r="G6571" s="275"/>
      <c r="H6571" s="275"/>
    </row>
    <row r="6572" spans="1:8">
      <c r="A6572" s="270"/>
      <c r="B6572" s="271"/>
      <c r="C6572" s="270"/>
      <c r="D6572" s="272"/>
      <c r="F6572" s="273"/>
      <c r="G6572" s="275"/>
      <c r="H6572" s="275"/>
    </row>
    <row r="6573" spans="1:8">
      <c r="A6573" s="270"/>
      <c r="B6573" s="271"/>
      <c r="C6573" s="270"/>
      <c r="D6573" s="272"/>
      <c r="F6573" s="273"/>
      <c r="G6573" s="275"/>
      <c r="H6573" s="275"/>
    </row>
    <row r="6574" spans="1:8">
      <c r="A6574" s="270"/>
      <c r="B6574" s="271"/>
      <c r="C6574" s="270"/>
      <c r="D6574" s="272"/>
      <c r="F6574" s="273"/>
      <c r="G6574" s="275"/>
      <c r="H6574" s="275"/>
    </row>
    <row r="6575" spans="1:8">
      <c r="A6575" s="270"/>
      <c r="B6575" s="271"/>
      <c r="C6575" s="270"/>
      <c r="D6575" s="272"/>
      <c r="F6575" s="273"/>
      <c r="G6575" s="275"/>
      <c r="H6575" s="275"/>
    </row>
    <row r="6576" spans="1:8">
      <c r="A6576" s="270"/>
      <c r="B6576" s="271"/>
      <c r="C6576" s="270"/>
      <c r="D6576" s="272"/>
      <c r="F6576" s="273"/>
      <c r="G6576" s="275"/>
      <c r="H6576" s="275"/>
    </row>
    <row r="6577" spans="1:8">
      <c r="A6577" s="270"/>
      <c r="B6577" s="271"/>
      <c r="C6577" s="270"/>
      <c r="D6577" s="272"/>
      <c r="F6577" s="273"/>
      <c r="G6577" s="275"/>
      <c r="H6577" s="275"/>
    </row>
    <row r="6578" spans="1:8">
      <c r="A6578" s="270"/>
      <c r="B6578" s="271"/>
      <c r="C6578" s="270"/>
      <c r="D6578" s="272"/>
      <c r="F6578" s="273"/>
      <c r="G6578" s="275"/>
      <c r="H6578" s="275"/>
    </row>
    <row r="6579" spans="1:8">
      <c r="A6579" s="270"/>
      <c r="B6579" s="271"/>
      <c r="C6579" s="270"/>
      <c r="D6579" s="272"/>
      <c r="F6579" s="273"/>
      <c r="G6579" s="275"/>
      <c r="H6579" s="275"/>
    </row>
    <row r="6580" spans="1:8">
      <c r="A6580" s="270"/>
      <c r="B6580" s="271"/>
      <c r="C6580" s="270"/>
      <c r="D6580" s="272"/>
      <c r="F6580" s="273"/>
      <c r="G6580" s="275"/>
      <c r="H6580" s="275"/>
    </row>
    <row r="6581" spans="1:8">
      <c r="A6581" s="270"/>
      <c r="B6581" s="271"/>
      <c r="C6581" s="270"/>
      <c r="D6581" s="272"/>
      <c r="F6581" s="273"/>
      <c r="G6581" s="275"/>
      <c r="H6581" s="275"/>
    </row>
    <row r="6582" spans="1:8">
      <c r="A6582" s="270"/>
      <c r="B6582" s="271"/>
      <c r="C6582" s="270"/>
      <c r="D6582" s="272"/>
      <c r="F6582" s="273"/>
      <c r="G6582" s="275"/>
      <c r="H6582" s="275"/>
    </row>
    <row r="6583" spans="1:8">
      <c r="A6583" s="270"/>
      <c r="B6583" s="271"/>
      <c r="C6583" s="270"/>
      <c r="D6583" s="272"/>
      <c r="F6583" s="273"/>
      <c r="G6583" s="275"/>
      <c r="H6583" s="275"/>
    </row>
    <row r="6584" spans="1:8">
      <c r="A6584" s="270"/>
      <c r="B6584" s="271"/>
      <c r="C6584" s="270"/>
      <c r="D6584" s="272"/>
      <c r="F6584" s="273"/>
      <c r="G6584" s="275"/>
      <c r="H6584" s="275"/>
    </row>
    <row r="6585" spans="1:8">
      <c r="A6585" s="270"/>
      <c r="B6585" s="271"/>
      <c r="C6585" s="270"/>
      <c r="D6585" s="272"/>
      <c r="F6585" s="273"/>
      <c r="G6585" s="275"/>
      <c r="H6585" s="275"/>
    </row>
    <row r="6586" spans="1:8">
      <c r="A6586" s="270"/>
      <c r="B6586" s="271"/>
      <c r="C6586" s="270"/>
      <c r="D6586" s="272"/>
      <c r="F6586" s="273"/>
      <c r="G6586" s="275"/>
      <c r="H6586" s="275"/>
    </row>
    <row r="6587" spans="1:8">
      <c r="A6587" s="270"/>
      <c r="B6587" s="271"/>
      <c r="C6587" s="270"/>
      <c r="D6587" s="272"/>
      <c r="F6587" s="273"/>
      <c r="G6587" s="275"/>
      <c r="H6587" s="275"/>
    </row>
    <row r="6588" spans="1:8">
      <c r="A6588" s="270"/>
      <c r="B6588" s="271"/>
      <c r="C6588" s="270"/>
      <c r="D6588" s="272"/>
      <c r="F6588" s="273"/>
      <c r="G6588" s="275"/>
      <c r="H6588" s="275"/>
    </row>
    <row r="6589" spans="1:8">
      <c r="A6589" s="270"/>
      <c r="B6589" s="271"/>
      <c r="C6589" s="270"/>
      <c r="D6589" s="272"/>
      <c r="F6589" s="273"/>
      <c r="G6589" s="275"/>
      <c r="H6589" s="275"/>
    </row>
    <row r="6590" spans="1:8">
      <c r="A6590" s="270"/>
      <c r="B6590" s="271"/>
      <c r="C6590" s="270"/>
      <c r="D6590" s="272"/>
      <c r="F6590" s="273"/>
      <c r="G6590" s="275"/>
      <c r="H6590" s="275"/>
    </row>
    <row r="6591" spans="1:8">
      <c r="A6591" s="270"/>
      <c r="B6591" s="271"/>
      <c r="C6591" s="270"/>
      <c r="D6591" s="272"/>
      <c r="F6591" s="273"/>
      <c r="G6591" s="275"/>
      <c r="H6591" s="275"/>
    </row>
    <row r="6592" spans="1:8">
      <c r="A6592" s="270"/>
      <c r="B6592" s="271"/>
      <c r="C6592" s="270"/>
      <c r="D6592" s="272"/>
      <c r="F6592" s="273"/>
      <c r="G6592" s="275"/>
      <c r="H6592" s="275"/>
    </row>
    <row r="6593" spans="1:8">
      <c r="A6593" s="270"/>
      <c r="B6593" s="271"/>
      <c r="C6593" s="270"/>
      <c r="D6593" s="272"/>
      <c r="F6593" s="273"/>
      <c r="G6593" s="275"/>
      <c r="H6593" s="275"/>
    </row>
    <row r="6594" spans="1:8">
      <c r="A6594" s="270"/>
      <c r="B6594" s="271"/>
      <c r="C6594" s="270"/>
      <c r="D6594" s="272"/>
      <c r="F6594" s="273"/>
      <c r="G6594" s="275"/>
      <c r="H6594" s="275"/>
    </row>
    <row r="6595" spans="1:8">
      <c r="A6595" s="270"/>
      <c r="B6595" s="271"/>
      <c r="C6595" s="270"/>
      <c r="D6595" s="272"/>
      <c r="F6595" s="273"/>
      <c r="G6595" s="275"/>
      <c r="H6595" s="275"/>
    </row>
    <row r="6596" spans="1:8">
      <c r="A6596" s="270"/>
      <c r="B6596" s="271"/>
      <c r="C6596" s="270"/>
      <c r="D6596" s="272"/>
      <c r="F6596" s="273"/>
      <c r="G6596" s="275"/>
      <c r="H6596" s="275"/>
    </row>
    <row r="6597" spans="1:8">
      <c r="A6597" s="270"/>
      <c r="B6597" s="271"/>
      <c r="C6597" s="270"/>
      <c r="D6597" s="272"/>
      <c r="F6597" s="273"/>
      <c r="G6597" s="275"/>
      <c r="H6597" s="275"/>
    </row>
    <row r="6598" spans="1:8">
      <c r="A6598" s="270"/>
      <c r="B6598" s="271"/>
      <c r="C6598" s="270"/>
      <c r="D6598" s="272"/>
      <c r="F6598" s="273"/>
      <c r="G6598" s="275"/>
      <c r="H6598" s="275"/>
    </row>
    <row r="6599" spans="1:8">
      <c r="A6599" s="270"/>
      <c r="B6599" s="271"/>
      <c r="C6599" s="270"/>
      <c r="D6599" s="272"/>
      <c r="F6599" s="273"/>
      <c r="G6599" s="275"/>
      <c r="H6599" s="275"/>
    </row>
    <row r="6600" spans="1:8">
      <c r="A6600" s="270"/>
      <c r="B6600" s="271"/>
      <c r="C6600" s="270"/>
      <c r="D6600" s="272"/>
      <c r="F6600" s="273"/>
      <c r="G6600" s="275"/>
      <c r="H6600" s="275"/>
    </row>
    <row r="6601" spans="1:8">
      <c r="A6601" s="270"/>
      <c r="B6601" s="271"/>
      <c r="C6601" s="270"/>
      <c r="D6601" s="272"/>
      <c r="F6601" s="273"/>
      <c r="G6601" s="275"/>
      <c r="H6601" s="275"/>
    </row>
    <row r="6602" spans="1:8">
      <c r="A6602" s="270"/>
      <c r="B6602" s="271"/>
      <c r="C6602" s="270"/>
      <c r="D6602" s="272"/>
      <c r="F6602" s="273"/>
      <c r="G6602" s="275"/>
      <c r="H6602" s="275"/>
    </row>
    <row r="6603" spans="1:8">
      <c r="A6603" s="270"/>
      <c r="B6603" s="271"/>
      <c r="C6603" s="270"/>
      <c r="D6603" s="272"/>
      <c r="F6603" s="273"/>
      <c r="G6603" s="275"/>
      <c r="H6603" s="275"/>
    </row>
    <row r="6604" spans="1:8">
      <c r="A6604" s="270"/>
      <c r="B6604" s="271"/>
      <c r="C6604" s="270"/>
      <c r="D6604" s="272"/>
      <c r="F6604" s="273"/>
      <c r="G6604" s="275"/>
      <c r="H6604" s="275"/>
    </row>
    <row r="6605" spans="1:8">
      <c r="A6605" s="270"/>
      <c r="B6605" s="271"/>
      <c r="C6605" s="270"/>
      <c r="D6605" s="272"/>
      <c r="F6605" s="273"/>
      <c r="G6605" s="275"/>
      <c r="H6605" s="275"/>
    </row>
    <row r="6606" spans="1:8">
      <c r="A6606" s="270"/>
      <c r="B6606" s="271"/>
      <c r="C6606" s="270"/>
      <c r="D6606" s="272"/>
      <c r="F6606" s="273"/>
      <c r="G6606" s="275"/>
      <c r="H6606" s="275"/>
    </row>
    <row r="6607" spans="1:8">
      <c r="A6607" s="270"/>
      <c r="B6607" s="271"/>
      <c r="C6607" s="270"/>
      <c r="D6607" s="272"/>
      <c r="F6607" s="273"/>
      <c r="G6607" s="275"/>
      <c r="H6607" s="275"/>
    </row>
    <row r="6608" spans="1:8">
      <c r="A6608" s="270"/>
      <c r="B6608" s="271"/>
      <c r="C6608" s="270"/>
      <c r="D6608" s="272"/>
      <c r="F6608" s="273"/>
      <c r="G6608" s="275"/>
      <c r="H6608" s="275"/>
    </row>
    <row r="6609" spans="1:8">
      <c r="A6609" s="270"/>
      <c r="B6609" s="271"/>
      <c r="C6609" s="270"/>
      <c r="D6609" s="272"/>
      <c r="F6609" s="273"/>
      <c r="G6609" s="275"/>
      <c r="H6609" s="275"/>
    </row>
    <row r="6610" spans="1:8">
      <c r="A6610" s="270"/>
      <c r="B6610" s="271"/>
      <c r="C6610" s="270"/>
      <c r="D6610" s="272"/>
      <c r="F6610" s="273"/>
      <c r="G6610" s="275"/>
      <c r="H6610" s="275"/>
    </row>
    <row r="6611" spans="1:8">
      <c r="A6611" s="270"/>
      <c r="B6611" s="271"/>
      <c r="C6611" s="270"/>
      <c r="D6611" s="272"/>
      <c r="F6611" s="273"/>
      <c r="G6611" s="275"/>
      <c r="H6611" s="275"/>
    </row>
    <row r="6612" spans="1:8">
      <c r="A6612" s="270"/>
      <c r="B6612" s="271"/>
      <c r="C6612" s="270"/>
      <c r="D6612" s="272"/>
      <c r="F6612" s="273"/>
      <c r="G6612" s="275"/>
      <c r="H6612" s="275"/>
    </row>
    <row r="6613" spans="1:8">
      <c r="A6613" s="270"/>
      <c r="B6613" s="271"/>
      <c r="C6613" s="270"/>
      <c r="D6613" s="272"/>
      <c r="F6613" s="273"/>
      <c r="G6613" s="275"/>
      <c r="H6613" s="275"/>
    </row>
    <row r="6614" spans="1:8">
      <c r="A6614" s="270"/>
      <c r="B6614" s="271"/>
      <c r="C6614" s="270"/>
      <c r="D6614" s="272"/>
      <c r="F6614" s="273"/>
      <c r="G6614" s="275"/>
      <c r="H6614" s="275"/>
    </row>
    <row r="6615" spans="1:8">
      <c r="A6615" s="270"/>
      <c r="B6615" s="271"/>
      <c r="C6615" s="270"/>
      <c r="D6615" s="272"/>
      <c r="F6615" s="273"/>
      <c r="G6615" s="275"/>
      <c r="H6615" s="275"/>
    </row>
    <row r="6616" spans="1:8">
      <c r="A6616" s="270"/>
      <c r="B6616" s="271"/>
      <c r="C6616" s="270"/>
      <c r="D6616" s="272"/>
      <c r="F6616" s="273"/>
      <c r="G6616" s="275"/>
      <c r="H6616" s="275"/>
    </row>
    <row r="6617" spans="1:8">
      <c r="A6617" s="270"/>
      <c r="B6617" s="271"/>
      <c r="C6617" s="270"/>
      <c r="D6617" s="272"/>
      <c r="F6617" s="273"/>
      <c r="G6617" s="275"/>
      <c r="H6617" s="275"/>
    </row>
    <row r="6618" spans="1:8">
      <c r="A6618" s="270"/>
      <c r="B6618" s="271"/>
      <c r="C6618" s="270"/>
      <c r="D6618" s="272"/>
      <c r="F6618" s="273"/>
      <c r="G6618" s="275"/>
      <c r="H6618" s="275"/>
    </row>
    <row r="6619" spans="1:8">
      <c r="A6619" s="270"/>
      <c r="B6619" s="271"/>
      <c r="C6619" s="270"/>
      <c r="D6619" s="272"/>
      <c r="F6619" s="273"/>
      <c r="G6619" s="275"/>
      <c r="H6619" s="275"/>
    </row>
    <row r="6620" spans="1:8">
      <c r="A6620" s="270"/>
      <c r="B6620" s="271"/>
      <c r="C6620" s="270"/>
      <c r="D6620" s="272"/>
      <c r="F6620" s="273"/>
      <c r="G6620" s="275"/>
      <c r="H6620" s="275"/>
    </row>
    <row r="6621" spans="1:8">
      <c r="A6621" s="270"/>
      <c r="B6621" s="271"/>
      <c r="C6621" s="270"/>
      <c r="D6621" s="272"/>
      <c r="F6621" s="273"/>
      <c r="G6621" s="275"/>
      <c r="H6621" s="275"/>
    </row>
    <row r="6622" spans="1:8">
      <c r="A6622" s="270"/>
      <c r="B6622" s="271"/>
      <c r="C6622" s="270"/>
      <c r="D6622" s="272"/>
      <c r="F6622" s="273"/>
      <c r="G6622" s="275"/>
      <c r="H6622" s="275"/>
    </row>
    <row r="6623" spans="1:8">
      <c r="A6623" s="270"/>
      <c r="B6623" s="271"/>
      <c r="C6623" s="270"/>
      <c r="D6623" s="272"/>
      <c r="F6623" s="273"/>
      <c r="G6623" s="275"/>
      <c r="H6623" s="275"/>
    </row>
    <row r="6624" spans="1:8">
      <c r="A6624" s="270"/>
      <c r="B6624" s="271"/>
      <c r="C6624" s="270"/>
      <c r="D6624" s="272"/>
      <c r="F6624" s="273"/>
      <c r="G6624" s="275"/>
      <c r="H6624" s="275"/>
    </row>
    <row r="6625" spans="1:8">
      <c r="A6625" s="270"/>
      <c r="B6625" s="271"/>
      <c r="C6625" s="270"/>
      <c r="D6625" s="272"/>
      <c r="F6625" s="273"/>
      <c r="G6625" s="275"/>
      <c r="H6625" s="275"/>
    </row>
    <row r="6626" spans="1:8">
      <c r="A6626" s="270"/>
      <c r="B6626" s="271"/>
      <c r="C6626" s="270"/>
      <c r="D6626" s="272"/>
      <c r="F6626" s="273"/>
      <c r="G6626" s="275"/>
      <c r="H6626" s="275"/>
    </row>
    <row r="6627" spans="1:8">
      <c r="A6627" s="270"/>
      <c r="B6627" s="271"/>
      <c r="C6627" s="270"/>
      <c r="D6627" s="272"/>
      <c r="F6627" s="273"/>
      <c r="G6627" s="275"/>
      <c r="H6627" s="275"/>
    </row>
    <row r="6628" spans="1:8">
      <c r="A6628" s="270"/>
      <c r="B6628" s="271"/>
      <c r="C6628" s="270"/>
      <c r="D6628" s="272"/>
      <c r="F6628" s="273"/>
      <c r="G6628" s="275"/>
      <c r="H6628" s="275"/>
    </row>
    <row r="6629" spans="1:8">
      <c r="A6629" s="270"/>
      <c r="B6629" s="271"/>
      <c r="C6629" s="270"/>
      <c r="D6629" s="272"/>
      <c r="F6629" s="273"/>
      <c r="G6629" s="275"/>
      <c r="H6629" s="275"/>
    </row>
    <row r="6630" spans="1:8">
      <c r="A6630" s="270"/>
      <c r="B6630" s="271"/>
      <c r="C6630" s="270"/>
      <c r="D6630" s="272"/>
      <c r="F6630" s="273"/>
      <c r="G6630" s="275"/>
      <c r="H6630" s="275"/>
    </row>
    <row r="6631" spans="1:8">
      <c r="A6631" s="270"/>
      <c r="B6631" s="271"/>
      <c r="C6631" s="270"/>
      <c r="D6631" s="272"/>
      <c r="F6631" s="273"/>
      <c r="G6631" s="275"/>
      <c r="H6631" s="275"/>
    </row>
    <row r="6632" spans="1:8">
      <c r="A6632" s="270"/>
      <c r="B6632" s="271"/>
      <c r="C6632" s="270"/>
      <c r="D6632" s="272"/>
      <c r="F6632" s="273"/>
      <c r="G6632" s="275"/>
      <c r="H6632" s="275"/>
    </row>
    <row r="6633" spans="1:8">
      <c r="A6633" s="270"/>
      <c r="B6633" s="271"/>
      <c r="C6633" s="270"/>
      <c r="D6633" s="272"/>
      <c r="F6633" s="273"/>
      <c r="G6633" s="275"/>
      <c r="H6633" s="275"/>
    </row>
    <row r="6634" spans="1:8">
      <c r="A6634" s="270"/>
      <c r="B6634" s="271"/>
      <c r="C6634" s="270"/>
      <c r="D6634" s="272"/>
      <c r="F6634" s="273"/>
      <c r="G6634" s="275"/>
      <c r="H6634" s="275"/>
    </row>
    <row r="6635" spans="1:8">
      <c r="A6635" s="270"/>
      <c r="B6635" s="271"/>
      <c r="C6635" s="270"/>
      <c r="D6635" s="272"/>
      <c r="F6635" s="273"/>
      <c r="G6635" s="275"/>
      <c r="H6635" s="275"/>
    </row>
    <row r="6636" spans="1:8">
      <c r="A6636" s="270"/>
      <c r="B6636" s="271"/>
      <c r="C6636" s="270"/>
      <c r="D6636" s="272"/>
      <c r="F6636" s="273"/>
      <c r="G6636" s="275"/>
      <c r="H6636" s="275"/>
    </row>
    <row r="6637" spans="1:8">
      <c r="A6637" s="270"/>
      <c r="B6637" s="271"/>
      <c r="C6637" s="270"/>
      <c r="D6637" s="272"/>
      <c r="F6637" s="273"/>
      <c r="G6637" s="275"/>
      <c r="H6637" s="275"/>
    </row>
    <row r="6638" spans="1:8">
      <c r="A6638" s="270"/>
      <c r="B6638" s="271"/>
      <c r="C6638" s="270"/>
      <c r="D6638" s="272"/>
      <c r="F6638" s="273"/>
      <c r="G6638" s="275"/>
      <c r="H6638" s="275"/>
    </row>
    <row r="6639" spans="1:8">
      <c r="A6639" s="270"/>
      <c r="B6639" s="271"/>
      <c r="C6639" s="270"/>
      <c r="D6639" s="272"/>
      <c r="F6639" s="273"/>
      <c r="G6639" s="275"/>
      <c r="H6639" s="275"/>
    </row>
    <row r="6640" spans="1:8">
      <c r="A6640" s="270"/>
      <c r="B6640" s="271"/>
      <c r="C6640" s="270"/>
      <c r="D6640" s="272"/>
      <c r="F6640" s="273"/>
      <c r="G6640" s="275"/>
      <c r="H6640" s="275"/>
    </row>
    <row r="6641" spans="1:8">
      <c r="A6641" s="270"/>
      <c r="B6641" s="271"/>
      <c r="C6641" s="270"/>
      <c r="D6641" s="272"/>
      <c r="F6641" s="273"/>
      <c r="G6641" s="275"/>
      <c r="H6641" s="275"/>
    </row>
    <row r="6642" spans="1:8">
      <c r="A6642" s="270"/>
      <c r="B6642" s="271"/>
      <c r="C6642" s="270"/>
      <c r="D6642" s="272"/>
      <c r="F6642" s="273"/>
      <c r="G6642" s="275"/>
      <c r="H6642" s="275"/>
    </row>
    <row r="6643" spans="1:8">
      <c r="A6643" s="270"/>
      <c r="B6643" s="271"/>
      <c r="C6643" s="270"/>
      <c r="D6643" s="272"/>
      <c r="F6643" s="273"/>
      <c r="G6643" s="275"/>
      <c r="H6643" s="275"/>
    </row>
    <row r="6644" spans="1:8">
      <c r="A6644" s="270"/>
      <c r="B6644" s="271"/>
      <c r="C6644" s="270"/>
      <c r="D6644" s="272"/>
      <c r="F6644" s="273"/>
      <c r="G6644" s="275"/>
      <c r="H6644" s="275"/>
    </row>
    <row r="6645" spans="1:8">
      <c r="A6645" s="270"/>
      <c r="B6645" s="271"/>
      <c r="C6645" s="270"/>
      <c r="D6645" s="272"/>
      <c r="F6645" s="273"/>
      <c r="G6645" s="275"/>
      <c r="H6645" s="275"/>
    </row>
    <row r="6646" spans="1:8">
      <c r="A6646" s="270"/>
      <c r="B6646" s="271"/>
      <c r="C6646" s="270"/>
      <c r="D6646" s="272"/>
      <c r="F6646" s="273"/>
      <c r="G6646" s="275"/>
      <c r="H6646" s="275"/>
    </row>
    <row r="6647" spans="1:8">
      <c r="A6647" s="270"/>
      <c r="B6647" s="271"/>
      <c r="C6647" s="270"/>
      <c r="D6647" s="272"/>
      <c r="F6647" s="273"/>
      <c r="G6647" s="275"/>
      <c r="H6647" s="275"/>
    </row>
    <row r="6648" spans="1:8">
      <c r="A6648" s="270"/>
      <c r="B6648" s="271"/>
      <c r="C6648" s="270"/>
      <c r="D6648" s="272"/>
      <c r="F6648" s="273"/>
      <c r="G6648" s="275"/>
      <c r="H6648" s="275"/>
    </row>
    <row r="6649" spans="1:8">
      <c r="A6649" s="270"/>
      <c r="B6649" s="271"/>
      <c r="C6649" s="270"/>
      <c r="D6649" s="272"/>
      <c r="F6649" s="273"/>
      <c r="G6649" s="275"/>
      <c r="H6649" s="275"/>
    </row>
    <row r="6650" spans="1:8">
      <c r="A6650" s="270"/>
      <c r="B6650" s="271"/>
      <c r="C6650" s="270"/>
      <c r="D6650" s="272"/>
      <c r="F6650" s="273"/>
      <c r="G6650" s="275"/>
      <c r="H6650" s="275"/>
    </row>
    <row r="6651" spans="1:8">
      <c r="A6651" s="270"/>
      <c r="B6651" s="271"/>
      <c r="C6651" s="270"/>
      <c r="D6651" s="272"/>
      <c r="F6651" s="273"/>
      <c r="G6651" s="275"/>
      <c r="H6651" s="275"/>
    </row>
    <row r="6652" spans="1:8">
      <c r="A6652" s="270"/>
      <c r="B6652" s="271"/>
      <c r="C6652" s="270"/>
      <c r="D6652" s="272"/>
      <c r="F6652" s="273"/>
      <c r="G6652" s="275"/>
      <c r="H6652" s="275"/>
    </row>
    <row r="6653" spans="1:8">
      <c r="A6653" s="270"/>
      <c r="B6653" s="271"/>
      <c r="C6653" s="270"/>
      <c r="D6653" s="272"/>
      <c r="F6653" s="273"/>
      <c r="G6653" s="275"/>
      <c r="H6653" s="275"/>
    </row>
    <row r="6654" spans="1:8">
      <c r="A6654" s="270"/>
      <c r="B6654" s="271"/>
      <c r="C6654" s="270"/>
      <c r="D6654" s="272"/>
      <c r="F6654" s="273"/>
      <c r="G6654" s="275"/>
      <c r="H6654" s="275"/>
    </row>
    <row r="6655" spans="1:8">
      <c r="A6655" s="270"/>
      <c r="B6655" s="271"/>
      <c r="C6655" s="270"/>
      <c r="D6655" s="272"/>
      <c r="F6655" s="273"/>
      <c r="G6655" s="275"/>
      <c r="H6655" s="275"/>
    </row>
    <row r="6656" spans="1:8">
      <c r="A6656" s="270"/>
      <c r="B6656" s="271"/>
      <c r="C6656" s="270"/>
      <c r="D6656" s="272"/>
      <c r="F6656" s="273"/>
      <c r="G6656" s="275"/>
      <c r="H6656" s="275"/>
    </row>
    <row r="6657" spans="1:8">
      <c r="A6657" s="270"/>
      <c r="B6657" s="271"/>
      <c r="C6657" s="270"/>
      <c r="D6657" s="272"/>
      <c r="F6657" s="273"/>
      <c r="G6657" s="275"/>
      <c r="H6657" s="275"/>
    </row>
    <row r="6658" spans="1:8">
      <c r="A6658" s="270"/>
      <c r="B6658" s="271"/>
      <c r="C6658" s="270"/>
      <c r="D6658" s="272"/>
      <c r="F6658" s="273"/>
      <c r="G6658" s="275"/>
      <c r="H6658" s="275"/>
    </row>
    <row r="6659" spans="1:8">
      <c r="A6659" s="270"/>
      <c r="B6659" s="271"/>
      <c r="C6659" s="270"/>
      <c r="D6659" s="272"/>
      <c r="F6659" s="273"/>
      <c r="G6659" s="275"/>
      <c r="H6659" s="275"/>
    </row>
    <row r="6660" spans="1:8">
      <c r="A6660" s="270"/>
      <c r="B6660" s="271"/>
      <c r="C6660" s="270"/>
      <c r="D6660" s="272"/>
      <c r="F6660" s="273"/>
      <c r="G6660" s="275"/>
      <c r="H6660" s="275"/>
    </row>
    <row r="6661" spans="1:8">
      <c r="A6661" s="270"/>
      <c r="B6661" s="271"/>
      <c r="C6661" s="270"/>
      <c r="D6661" s="272"/>
      <c r="F6661" s="273"/>
      <c r="G6661" s="275"/>
      <c r="H6661" s="275"/>
    </row>
    <row r="6662" spans="1:8">
      <c r="A6662" s="270"/>
      <c r="B6662" s="271"/>
      <c r="C6662" s="270"/>
      <c r="D6662" s="272"/>
      <c r="F6662" s="273"/>
      <c r="G6662" s="275"/>
      <c r="H6662" s="275"/>
    </row>
    <row r="6663" spans="1:8">
      <c r="A6663" s="270"/>
      <c r="B6663" s="271"/>
      <c r="C6663" s="270"/>
      <c r="D6663" s="272"/>
      <c r="F6663" s="273"/>
      <c r="G6663" s="275"/>
      <c r="H6663" s="275"/>
    </row>
    <row r="6664" spans="1:8">
      <c r="A6664" s="270"/>
      <c r="B6664" s="271"/>
      <c r="C6664" s="270"/>
      <c r="D6664" s="272"/>
      <c r="F6664" s="273"/>
      <c r="G6664" s="275"/>
      <c r="H6664" s="275"/>
    </row>
    <row r="6665" spans="1:8">
      <c r="A6665" s="270"/>
      <c r="B6665" s="271"/>
      <c r="C6665" s="270"/>
      <c r="D6665" s="272"/>
      <c r="F6665" s="273"/>
      <c r="G6665" s="275"/>
      <c r="H6665" s="275"/>
    </row>
    <row r="6666" spans="1:8">
      <c r="A6666" s="270"/>
      <c r="B6666" s="271"/>
      <c r="C6666" s="270"/>
      <c r="D6666" s="272"/>
      <c r="F6666" s="273"/>
      <c r="G6666" s="275"/>
      <c r="H6666" s="275"/>
    </row>
    <row r="6667" spans="1:8">
      <c r="A6667" s="270"/>
      <c r="B6667" s="271"/>
      <c r="C6667" s="270"/>
      <c r="D6667" s="272"/>
      <c r="F6667" s="273"/>
      <c r="G6667" s="275"/>
      <c r="H6667" s="275"/>
    </row>
    <row r="6668" spans="1:8">
      <c r="A6668" s="270"/>
      <c r="B6668" s="271"/>
      <c r="C6668" s="270"/>
      <c r="D6668" s="272"/>
      <c r="F6668" s="273"/>
      <c r="G6668" s="275"/>
      <c r="H6668" s="275"/>
    </row>
    <row r="6669" spans="1:8">
      <c r="A6669" s="270"/>
      <c r="B6669" s="271"/>
      <c r="C6669" s="270"/>
      <c r="D6669" s="272"/>
      <c r="F6669" s="273"/>
      <c r="G6669" s="275"/>
      <c r="H6669" s="275"/>
    </row>
    <row r="6670" spans="1:8">
      <c r="A6670" s="270"/>
      <c r="B6670" s="271"/>
      <c r="C6670" s="270"/>
      <c r="D6670" s="272"/>
      <c r="F6670" s="273"/>
      <c r="G6670" s="275"/>
      <c r="H6670" s="275"/>
    </row>
    <row r="6671" spans="1:8">
      <c r="A6671" s="270"/>
      <c r="B6671" s="271"/>
      <c r="C6671" s="270"/>
      <c r="D6671" s="272"/>
      <c r="F6671" s="273"/>
      <c r="G6671" s="275"/>
      <c r="H6671" s="275"/>
    </row>
    <row r="6672" spans="1:8">
      <c r="A6672" s="270"/>
      <c r="B6672" s="271"/>
      <c r="C6672" s="270"/>
      <c r="D6672" s="272"/>
      <c r="F6672" s="273"/>
      <c r="G6672" s="275"/>
      <c r="H6672" s="275"/>
    </row>
    <row r="6673" spans="1:8">
      <c r="A6673" s="270"/>
      <c r="B6673" s="271"/>
      <c r="C6673" s="270"/>
      <c r="D6673" s="272"/>
      <c r="F6673" s="273"/>
      <c r="G6673" s="275"/>
      <c r="H6673" s="275"/>
    </row>
    <row r="6674" spans="1:8">
      <c r="A6674" s="270"/>
      <c r="B6674" s="271"/>
      <c r="C6674" s="270"/>
      <c r="D6674" s="272"/>
      <c r="F6674" s="273"/>
      <c r="G6674" s="275"/>
      <c r="H6674" s="275"/>
    </row>
    <row r="6675" spans="1:8">
      <c r="A6675" s="270"/>
      <c r="B6675" s="271"/>
      <c r="C6675" s="270"/>
      <c r="D6675" s="272"/>
      <c r="F6675" s="273"/>
      <c r="G6675" s="275"/>
      <c r="H6675" s="275"/>
    </row>
    <row r="6676" spans="1:8">
      <c r="A6676" s="270"/>
      <c r="B6676" s="271"/>
      <c r="C6676" s="270"/>
      <c r="D6676" s="272"/>
      <c r="F6676" s="273"/>
      <c r="G6676" s="275"/>
      <c r="H6676" s="275"/>
    </row>
    <row r="6677" spans="1:8">
      <c r="A6677" s="270"/>
      <c r="B6677" s="271"/>
      <c r="C6677" s="270"/>
      <c r="D6677" s="272"/>
      <c r="F6677" s="273"/>
      <c r="G6677" s="275"/>
      <c r="H6677" s="275"/>
    </row>
    <row r="6678" spans="1:8">
      <c r="A6678" s="270"/>
      <c r="B6678" s="271"/>
      <c r="C6678" s="270"/>
      <c r="D6678" s="272"/>
      <c r="F6678" s="273"/>
      <c r="G6678" s="275"/>
      <c r="H6678" s="275"/>
    </row>
    <row r="6679" spans="1:8">
      <c r="A6679" s="270"/>
      <c r="B6679" s="271"/>
      <c r="C6679" s="270"/>
      <c r="D6679" s="272"/>
      <c r="F6679" s="273"/>
      <c r="G6679" s="275"/>
      <c r="H6679" s="275"/>
    </row>
    <row r="6680" spans="1:8">
      <c r="A6680" s="270"/>
      <c r="B6680" s="271"/>
      <c r="C6680" s="270"/>
      <c r="D6680" s="272"/>
      <c r="F6680" s="273"/>
      <c r="G6680" s="275"/>
      <c r="H6680" s="275"/>
    </row>
    <row r="6681" spans="1:8">
      <c r="A6681" s="270"/>
      <c r="B6681" s="271"/>
      <c r="C6681" s="270"/>
      <c r="D6681" s="272"/>
      <c r="F6681" s="273"/>
      <c r="G6681" s="275"/>
      <c r="H6681" s="275"/>
    </row>
    <row r="6682" spans="1:8">
      <c r="A6682" s="270"/>
      <c r="B6682" s="271"/>
      <c r="C6682" s="270"/>
      <c r="D6682" s="272"/>
      <c r="F6682" s="273"/>
      <c r="G6682" s="275"/>
      <c r="H6682" s="275"/>
    </row>
    <row r="6683" spans="1:8">
      <c r="A6683" s="270"/>
      <c r="B6683" s="271"/>
      <c r="C6683" s="270"/>
      <c r="D6683" s="272"/>
      <c r="F6683" s="273"/>
      <c r="G6683" s="275"/>
      <c r="H6683" s="275"/>
    </row>
    <row r="6684" spans="1:8">
      <c r="A6684" s="270"/>
      <c r="B6684" s="271"/>
      <c r="C6684" s="270"/>
      <c r="D6684" s="272"/>
      <c r="F6684" s="273"/>
      <c r="G6684" s="275"/>
      <c r="H6684" s="275"/>
    </row>
    <row r="6685" spans="1:8">
      <c r="A6685" s="270"/>
      <c r="B6685" s="271"/>
      <c r="C6685" s="270"/>
      <c r="D6685" s="272"/>
      <c r="F6685" s="273"/>
      <c r="G6685" s="275"/>
      <c r="H6685" s="275"/>
    </row>
    <row r="6686" spans="1:8">
      <c r="A6686" s="270"/>
      <c r="B6686" s="271"/>
      <c r="C6686" s="270"/>
      <c r="D6686" s="272"/>
      <c r="F6686" s="273"/>
      <c r="G6686" s="275"/>
      <c r="H6686" s="275"/>
    </row>
    <row r="6687" spans="1:8">
      <c r="A6687" s="270"/>
      <c r="B6687" s="271"/>
      <c r="C6687" s="270"/>
      <c r="D6687" s="272"/>
      <c r="F6687" s="273"/>
      <c r="G6687" s="275"/>
      <c r="H6687" s="275"/>
    </row>
    <row r="6688" spans="1:8">
      <c r="A6688" s="270"/>
      <c r="B6688" s="271"/>
      <c r="C6688" s="270"/>
      <c r="D6688" s="272"/>
      <c r="F6688" s="273"/>
      <c r="G6688" s="275"/>
      <c r="H6688" s="275"/>
    </row>
    <row r="6689" spans="1:8">
      <c r="A6689" s="270"/>
      <c r="B6689" s="271"/>
      <c r="C6689" s="270"/>
      <c r="D6689" s="272"/>
      <c r="F6689" s="273"/>
      <c r="G6689" s="275"/>
      <c r="H6689" s="275"/>
    </row>
    <row r="6690" spans="1:8">
      <c r="A6690" s="270"/>
      <c r="B6690" s="271"/>
      <c r="C6690" s="270"/>
      <c r="D6690" s="272"/>
      <c r="F6690" s="273"/>
      <c r="G6690" s="275"/>
      <c r="H6690" s="275"/>
    </row>
    <row r="6691" spans="1:8">
      <c r="A6691" s="270"/>
      <c r="B6691" s="271"/>
      <c r="C6691" s="270"/>
      <c r="D6691" s="272"/>
      <c r="F6691" s="273"/>
      <c r="G6691" s="275"/>
      <c r="H6691" s="275"/>
    </row>
    <row r="6692" spans="1:8">
      <c r="A6692" s="270"/>
      <c r="B6692" s="271"/>
      <c r="C6692" s="270"/>
      <c r="D6692" s="272"/>
      <c r="F6692" s="273"/>
      <c r="G6692" s="275"/>
      <c r="H6692" s="275"/>
    </row>
    <row r="6693" spans="1:8">
      <c r="A6693" s="270"/>
      <c r="B6693" s="271"/>
      <c r="C6693" s="270"/>
      <c r="D6693" s="272"/>
      <c r="F6693" s="273"/>
      <c r="G6693" s="275"/>
      <c r="H6693" s="275"/>
    </row>
    <row r="6694" spans="1:8">
      <c r="A6694" s="270"/>
      <c r="B6694" s="271"/>
      <c r="C6694" s="270"/>
      <c r="D6694" s="272"/>
      <c r="F6694" s="273"/>
      <c r="G6694" s="275"/>
      <c r="H6694" s="275"/>
    </row>
    <row r="6695" spans="1:8">
      <c r="A6695" s="270"/>
      <c r="B6695" s="271"/>
      <c r="C6695" s="270"/>
      <c r="D6695" s="272"/>
      <c r="F6695" s="273"/>
      <c r="G6695" s="275"/>
      <c r="H6695" s="275"/>
    </row>
    <row r="6696" spans="1:8">
      <c r="A6696" s="270"/>
      <c r="B6696" s="271"/>
      <c r="C6696" s="270"/>
      <c r="D6696" s="272"/>
      <c r="F6696" s="273"/>
      <c r="G6696" s="275"/>
      <c r="H6696" s="275"/>
    </row>
    <row r="6697" spans="1:8">
      <c r="A6697" s="270"/>
      <c r="B6697" s="271"/>
      <c r="C6697" s="270"/>
      <c r="D6697" s="272"/>
      <c r="F6697" s="273"/>
      <c r="G6697" s="275"/>
      <c r="H6697" s="275"/>
    </row>
    <row r="6698" spans="1:8">
      <c r="A6698" s="270"/>
      <c r="B6698" s="271"/>
      <c r="C6698" s="270"/>
      <c r="D6698" s="272"/>
      <c r="F6698" s="273"/>
      <c r="G6698" s="275"/>
      <c r="H6698" s="275"/>
    </row>
    <row r="6699" spans="1:8">
      <c r="A6699" s="270"/>
      <c r="B6699" s="271"/>
      <c r="C6699" s="270"/>
      <c r="D6699" s="272"/>
      <c r="F6699" s="273"/>
      <c r="G6699" s="275"/>
      <c r="H6699" s="275"/>
    </row>
    <row r="6700" spans="1:8">
      <c r="A6700" s="270"/>
      <c r="B6700" s="271"/>
      <c r="C6700" s="270"/>
      <c r="D6700" s="272"/>
      <c r="F6700" s="273"/>
      <c r="G6700" s="275"/>
      <c r="H6700" s="275"/>
    </row>
    <row r="6701" spans="1:8">
      <c r="A6701" s="270"/>
      <c r="B6701" s="271"/>
      <c r="C6701" s="270"/>
      <c r="D6701" s="272"/>
      <c r="F6701" s="273"/>
      <c r="G6701" s="275"/>
      <c r="H6701" s="275"/>
    </row>
    <row r="6702" spans="1:8">
      <c r="A6702" s="270"/>
      <c r="B6702" s="271"/>
      <c r="C6702" s="270"/>
      <c r="D6702" s="272"/>
      <c r="F6702" s="273"/>
      <c r="G6702" s="275"/>
      <c r="H6702" s="275"/>
    </row>
    <row r="6703" spans="1:8">
      <c r="A6703" s="270"/>
      <c r="B6703" s="271"/>
      <c r="C6703" s="270"/>
      <c r="D6703" s="272"/>
      <c r="F6703" s="273"/>
      <c r="G6703" s="275"/>
      <c r="H6703" s="275"/>
    </row>
    <row r="6704" spans="1:8">
      <c r="A6704" s="270"/>
      <c r="B6704" s="271"/>
      <c r="C6704" s="270"/>
      <c r="D6704" s="272"/>
      <c r="F6704" s="273"/>
      <c r="G6704" s="275"/>
      <c r="H6704" s="275"/>
    </row>
    <row r="6705" spans="1:8">
      <c r="A6705" s="270"/>
      <c r="B6705" s="271"/>
      <c r="C6705" s="270"/>
      <c r="D6705" s="272"/>
      <c r="F6705" s="273"/>
      <c r="G6705" s="275"/>
      <c r="H6705" s="275"/>
    </row>
    <row r="6706" spans="1:8">
      <c r="A6706" s="270"/>
      <c r="B6706" s="271"/>
      <c r="C6706" s="270"/>
      <c r="D6706" s="272"/>
      <c r="F6706" s="273"/>
      <c r="G6706" s="275"/>
      <c r="H6706" s="275"/>
    </row>
    <row r="6707" spans="1:8">
      <c r="A6707" s="270"/>
      <c r="B6707" s="271"/>
      <c r="C6707" s="270"/>
      <c r="D6707" s="272"/>
      <c r="F6707" s="273"/>
      <c r="G6707" s="275"/>
      <c r="H6707" s="275"/>
    </row>
    <row r="6708" spans="1:8">
      <c r="A6708" s="270"/>
      <c r="B6708" s="271"/>
      <c r="C6708" s="270"/>
      <c r="D6708" s="272"/>
      <c r="F6708" s="273"/>
      <c r="G6708" s="275"/>
      <c r="H6708" s="275"/>
    </row>
    <row r="6709" spans="1:8">
      <c r="A6709" s="270"/>
      <c r="B6709" s="271"/>
      <c r="C6709" s="270"/>
      <c r="D6709" s="272"/>
      <c r="F6709" s="273"/>
      <c r="G6709" s="275"/>
      <c r="H6709" s="275"/>
    </row>
    <row r="6710" spans="1:8">
      <c r="A6710" s="270"/>
      <c r="B6710" s="271"/>
      <c r="C6710" s="270"/>
      <c r="D6710" s="272"/>
      <c r="F6710" s="273"/>
      <c r="G6710" s="275"/>
      <c r="H6710" s="275"/>
    </row>
    <row r="6711" spans="1:8">
      <c r="A6711" s="270"/>
      <c r="B6711" s="271"/>
      <c r="C6711" s="270"/>
      <c r="D6711" s="272"/>
      <c r="F6711" s="273"/>
      <c r="G6711" s="275"/>
      <c r="H6711" s="275"/>
    </row>
    <row r="6712" spans="1:8">
      <c r="A6712" s="270"/>
      <c r="B6712" s="271"/>
      <c r="C6712" s="270"/>
      <c r="D6712" s="272"/>
      <c r="F6712" s="273"/>
      <c r="G6712" s="275"/>
      <c r="H6712" s="275"/>
    </row>
    <row r="6713" spans="1:8">
      <c r="A6713" s="270"/>
      <c r="B6713" s="271"/>
      <c r="C6713" s="270"/>
      <c r="D6713" s="272"/>
      <c r="F6713" s="273"/>
      <c r="G6713" s="275"/>
      <c r="H6713" s="275"/>
    </row>
    <row r="6714" spans="1:8">
      <c r="A6714" s="270"/>
      <c r="B6714" s="271"/>
      <c r="C6714" s="270"/>
      <c r="D6714" s="272"/>
      <c r="F6714" s="273"/>
      <c r="G6714" s="275"/>
      <c r="H6714" s="275"/>
    </row>
    <row r="6715" spans="1:8">
      <c r="A6715" s="270"/>
      <c r="B6715" s="271"/>
      <c r="C6715" s="270"/>
      <c r="D6715" s="272"/>
      <c r="F6715" s="273"/>
      <c r="G6715" s="275"/>
      <c r="H6715" s="275"/>
    </row>
    <row r="6716" spans="1:8">
      <c r="A6716" s="270"/>
      <c r="B6716" s="271"/>
      <c r="C6716" s="270"/>
      <c r="D6716" s="272"/>
      <c r="F6716" s="273"/>
      <c r="G6716" s="275"/>
      <c r="H6716" s="275"/>
    </row>
    <row r="6717" spans="1:8">
      <c r="A6717" s="270"/>
      <c r="B6717" s="271"/>
      <c r="C6717" s="270"/>
      <c r="D6717" s="272"/>
      <c r="F6717" s="273"/>
      <c r="G6717" s="275"/>
      <c r="H6717" s="275"/>
    </row>
    <row r="6718" spans="1:8">
      <c r="A6718" s="270"/>
      <c r="B6718" s="271"/>
      <c r="C6718" s="270"/>
      <c r="D6718" s="272"/>
      <c r="F6718" s="273"/>
      <c r="G6718" s="275"/>
      <c r="H6718" s="275"/>
    </row>
    <row r="6719" spans="1:8">
      <c r="A6719" s="270"/>
      <c r="B6719" s="271"/>
      <c r="C6719" s="270"/>
      <c r="D6719" s="272"/>
      <c r="F6719" s="273"/>
      <c r="G6719" s="275"/>
      <c r="H6719" s="275"/>
    </row>
    <row r="6720" spans="1:8">
      <c r="A6720" s="270"/>
      <c r="B6720" s="271"/>
      <c r="C6720" s="270"/>
      <c r="D6720" s="272"/>
      <c r="F6720" s="273"/>
      <c r="G6720" s="275"/>
      <c r="H6720" s="275"/>
    </row>
    <row r="6721" spans="1:8">
      <c r="A6721" s="270"/>
      <c r="B6721" s="271"/>
      <c r="C6721" s="270"/>
      <c r="D6721" s="272"/>
      <c r="F6721" s="273"/>
      <c r="G6721" s="275"/>
      <c r="H6721" s="275"/>
    </row>
    <row r="6722" spans="1:8">
      <c r="A6722" s="270"/>
      <c r="B6722" s="271"/>
      <c r="C6722" s="270"/>
      <c r="D6722" s="272"/>
      <c r="F6722" s="273"/>
      <c r="G6722" s="275"/>
      <c r="H6722" s="275"/>
    </row>
    <row r="6723" spans="1:8">
      <c r="A6723" s="270"/>
      <c r="B6723" s="271"/>
      <c r="C6723" s="270"/>
      <c r="D6723" s="272"/>
      <c r="F6723" s="273"/>
      <c r="G6723" s="275"/>
      <c r="H6723" s="275"/>
    </row>
    <row r="6724" spans="1:8">
      <c r="A6724" s="270"/>
      <c r="B6724" s="271"/>
      <c r="C6724" s="270"/>
      <c r="D6724" s="272"/>
      <c r="F6724" s="273"/>
      <c r="G6724" s="275"/>
      <c r="H6724" s="275"/>
    </row>
    <row r="6725" spans="1:8">
      <c r="A6725" s="270"/>
      <c r="B6725" s="271"/>
      <c r="C6725" s="270"/>
      <c r="D6725" s="272"/>
      <c r="F6725" s="273"/>
      <c r="G6725" s="275"/>
      <c r="H6725" s="275"/>
    </row>
    <row r="6726" spans="1:8">
      <c r="A6726" s="270"/>
      <c r="B6726" s="271"/>
      <c r="C6726" s="270"/>
      <c r="D6726" s="272"/>
      <c r="F6726" s="273"/>
      <c r="G6726" s="275"/>
      <c r="H6726" s="275"/>
    </row>
    <row r="6727" spans="1:8">
      <c r="A6727" s="270"/>
      <c r="B6727" s="271"/>
      <c r="C6727" s="270"/>
      <c r="D6727" s="272"/>
      <c r="F6727" s="273"/>
      <c r="G6727" s="275"/>
      <c r="H6727" s="275"/>
    </row>
    <row r="6728" spans="1:8">
      <c r="A6728" s="270"/>
      <c r="B6728" s="271"/>
      <c r="C6728" s="270"/>
      <c r="D6728" s="272"/>
      <c r="F6728" s="273"/>
      <c r="G6728" s="275"/>
      <c r="H6728" s="275"/>
    </row>
    <row r="6729" spans="1:8">
      <c r="A6729" s="270"/>
      <c r="B6729" s="271"/>
      <c r="C6729" s="270"/>
      <c r="D6729" s="272"/>
      <c r="F6729" s="273"/>
      <c r="G6729" s="275"/>
      <c r="H6729" s="275"/>
    </row>
    <row r="6730" spans="1:8">
      <c r="A6730" s="270"/>
      <c r="B6730" s="271"/>
      <c r="C6730" s="270"/>
      <c r="D6730" s="272"/>
      <c r="F6730" s="273"/>
      <c r="G6730" s="275"/>
      <c r="H6730" s="275"/>
    </row>
    <row r="6731" spans="1:8">
      <c r="A6731" s="270"/>
      <c r="B6731" s="271"/>
      <c r="C6731" s="270"/>
      <c r="D6731" s="272"/>
      <c r="F6731" s="273"/>
      <c r="G6731" s="275"/>
      <c r="H6731" s="275"/>
    </row>
    <row r="6732" spans="1:8">
      <c r="A6732" s="270"/>
      <c r="B6732" s="271"/>
      <c r="C6732" s="270"/>
      <c r="D6732" s="272"/>
      <c r="F6732" s="273"/>
      <c r="G6732" s="275"/>
      <c r="H6732" s="275"/>
    </row>
    <row r="6733" spans="1:8">
      <c r="A6733" s="270"/>
      <c r="B6733" s="271"/>
      <c r="C6733" s="270"/>
      <c r="D6733" s="272"/>
      <c r="F6733" s="273"/>
      <c r="G6733" s="275"/>
      <c r="H6733" s="275"/>
    </row>
    <row r="6734" spans="1:8">
      <c r="A6734" s="270"/>
      <c r="B6734" s="271"/>
      <c r="C6734" s="270"/>
      <c r="D6734" s="272"/>
      <c r="F6734" s="273"/>
      <c r="G6734" s="275"/>
      <c r="H6734" s="275"/>
    </row>
    <row r="6735" spans="1:8">
      <c r="A6735" s="270"/>
      <c r="B6735" s="271"/>
      <c r="C6735" s="270"/>
      <c r="D6735" s="272"/>
      <c r="F6735" s="273"/>
      <c r="G6735" s="275"/>
      <c r="H6735" s="275"/>
    </row>
    <row r="6736" spans="1:8">
      <c r="A6736" s="270"/>
      <c r="B6736" s="271"/>
      <c r="C6736" s="270"/>
      <c r="D6736" s="272"/>
      <c r="F6736" s="273"/>
      <c r="G6736" s="275"/>
      <c r="H6736" s="275"/>
    </row>
    <row r="6737" spans="1:8">
      <c r="A6737" s="270"/>
      <c r="B6737" s="271"/>
      <c r="C6737" s="270"/>
      <c r="D6737" s="272"/>
      <c r="F6737" s="273"/>
      <c r="G6737" s="275"/>
      <c r="H6737" s="275"/>
    </row>
    <row r="6738" spans="1:8">
      <c r="A6738" s="270"/>
      <c r="B6738" s="271"/>
      <c r="C6738" s="270"/>
      <c r="D6738" s="272"/>
      <c r="F6738" s="273"/>
      <c r="G6738" s="275"/>
      <c r="H6738" s="275"/>
    </row>
    <row r="6739" spans="1:8">
      <c r="A6739" s="270"/>
      <c r="B6739" s="271"/>
      <c r="C6739" s="270"/>
      <c r="D6739" s="272"/>
      <c r="F6739" s="273"/>
      <c r="G6739" s="275"/>
      <c r="H6739" s="275"/>
    </row>
    <row r="6740" spans="1:8">
      <c r="A6740" s="270"/>
      <c r="B6740" s="271"/>
      <c r="C6740" s="270"/>
      <c r="D6740" s="272"/>
      <c r="F6740" s="273"/>
      <c r="G6740" s="275"/>
      <c r="H6740" s="275"/>
    </row>
    <row r="6741" spans="1:8">
      <c r="A6741" s="270"/>
      <c r="B6741" s="271"/>
      <c r="C6741" s="270"/>
      <c r="D6741" s="272"/>
      <c r="F6741" s="273"/>
      <c r="G6741" s="275"/>
      <c r="H6741" s="275"/>
    </row>
    <row r="6742" spans="1:8">
      <c r="A6742" s="270"/>
      <c r="B6742" s="271"/>
      <c r="C6742" s="270"/>
      <c r="D6742" s="272"/>
      <c r="F6742" s="273"/>
      <c r="G6742" s="275"/>
      <c r="H6742" s="275"/>
    </row>
    <row r="6743" spans="1:8">
      <c r="A6743" s="270"/>
      <c r="B6743" s="271"/>
      <c r="C6743" s="270"/>
      <c r="D6743" s="272"/>
      <c r="F6743" s="273"/>
      <c r="G6743" s="275"/>
      <c r="H6743" s="275"/>
    </row>
    <row r="6744" spans="1:8">
      <c r="A6744" s="270"/>
      <c r="B6744" s="271"/>
      <c r="C6744" s="270"/>
      <c r="D6744" s="272"/>
      <c r="F6744" s="273"/>
      <c r="G6744" s="275"/>
      <c r="H6744" s="275"/>
    </row>
    <row r="6745" spans="1:8">
      <c r="A6745" s="270"/>
      <c r="B6745" s="271"/>
      <c r="C6745" s="270"/>
      <c r="D6745" s="272"/>
      <c r="F6745" s="273"/>
      <c r="G6745" s="275"/>
      <c r="H6745" s="275"/>
    </row>
    <row r="6746" spans="1:8">
      <c r="A6746" s="270"/>
      <c r="B6746" s="271"/>
      <c r="C6746" s="270"/>
      <c r="D6746" s="272"/>
      <c r="F6746" s="273"/>
      <c r="G6746" s="275"/>
      <c r="H6746" s="275"/>
    </row>
    <row r="6747" spans="1:8">
      <c r="A6747" s="270"/>
      <c r="B6747" s="271"/>
      <c r="C6747" s="270"/>
      <c r="D6747" s="272"/>
      <c r="F6747" s="273"/>
      <c r="G6747" s="275"/>
      <c r="H6747" s="275"/>
    </row>
    <row r="6748" spans="1:8">
      <c r="A6748" s="270"/>
      <c r="B6748" s="271"/>
      <c r="C6748" s="270"/>
      <c r="D6748" s="272"/>
      <c r="F6748" s="273"/>
      <c r="G6748" s="275"/>
      <c r="H6748" s="275"/>
    </row>
    <row r="6749" spans="1:8">
      <c r="A6749" s="270"/>
      <c r="B6749" s="271"/>
      <c r="C6749" s="270"/>
      <c r="D6749" s="272"/>
      <c r="F6749" s="273"/>
      <c r="G6749" s="275"/>
      <c r="H6749" s="275"/>
    </row>
    <row r="6750" spans="1:8">
      <c r="A6750" s="270"/>
      <c r="B6750" s="271"/>
      <c r="C6750" s="270"/>
      <c r="D6750" s="272"/>
      <c r="F6750" s="273"/>
      <c r="G6750" s="275"/>
      <c r="H6750" s="275"/>
    </row>
    <row r="6751" spans="1:8">
      <c r="A6751" s="270"/>
      <c r="B6751" s="271"/>
      <c r="C6751" s="270"/>
      <c r="D6751" s="272"/>
      <c r="F6751" s="273"/>
      <c r="G6751" s="275"/>
      <c r="H6751" s="275"/>
    </row>
    <row r="6752" spans="1:8">
      <c r="A6752" s="270"/>
      <c r="B6752" s="271"/>
      <c r="C6752" s="270"/>
      <c r="D6752" s="272"/>
      <c r="F6752" s="273"/>
      <c r="G6752" s="275"/>
      <c r="H6752" s="275"/>
    </row>
    <row r="6753" spans="1:8">
      <c r="A6753" s="270"/>
      <c r="B6753" s="271"/>
      <c r="C6753" s="270"/>
      <c r="D6753" s="272"/>
      <c r="F6753" s="273"/>
      <c r="G6753" s="275"/>
      <c r="H6753" s="275"/>
    </row>
    <row r="6754" spans="1:8">
      <c r="A6754" s="270"/>
      <c r="B6754" s="271"/>
      <c r="C6754" s="270"/>
      <c r="D6754" s="272"/>
      <c r="F6754" s="273"/>
      <c r="G6754" s="275"/>
      <c r="H6754" s="275"/>
    </row>
    <row r="6755" spans="1:8">
      <c r="A6755" s="270"/>
      <c r="B6755" s="271"/>
      <c r="C6755" s="270"/>
      <c r="D6755" s="272"/>
      <c r="F6755" s="273"/>
      <c r="G6755" s="275"/>
      <c r="H6755" s="275"/>
    </row>
    <row r="6756" spans="1:8">
      <c r="A6756" s="270"/>
      <c r="B6756" s="271"/>
      <c r="C6756" s="270"/>
      <c r="D6756" s="272"/>
      <c r="F6756" s="273"/>
      <c r="G6756" s="275"/>
      <c r="H6756" s="275"/>
    </row>
    <row r="6757" spans="1:8">
      <c r="A6757" s="270"/>
      <c r="B6757" s="271"/>
      <c r="C6757" s="270"/>
      <c r="D6757" s="272"/>
      <c r="F6757" s="273"/>
      <c r="G6757" s="275"/>
      <c r="H6757" s="275"/>
    </row>
    <row r="6758" spans="1:8">
      <c r="A6758" s="270"/>
      <c r="B6758" s="271"/>
      <c r="C6758" s="270"/>
      <c r="D6758" s="272"/>
      <c r="F6758" s="273"/>
      <c r="G6758" s="275"/>
      <c r="H6758" s="275"/>
    </row>
    <row r="6759" spans="1:8">
      <c r="A6759" s="270"/>
      <c r="B6759" s="271"/>
      <c r="C6759" s="270"/>
      <c r="D6759" s="272"/>
      <c r="F6759" s="273"/>
      <c r="G6759" s="275"/>
      <c r="H6759" s="275"/>
    </row>
    <row r="6760" spans="1:8">
      <c r="A6760" s="270"/>
      <c r="B6760" s="271"/>
      <c r="C6760" s="270"/>
      <c r="D6760" s="272"/>
      <c r="F6760" s="273"/>
      <c r="G6760" s="275"/>
      <c r="H6760" s="275"/>
    </row>
    <row r="6761" spans="1:8">
      <c r="A6761" s="270"/>
      <c r="B6761" s="271"/>
      <c r="C6761" s="270"/>
      <c r="D6761" s="272"/>
      <c r="F6761" s="273"/>
      <c r="G6761" s="275"/>
      <c r="H6761" s="275"/>
    </row>
    <row r="6762" spans="1:8">
      <c r="A6762" s="270"/>
      <c r="B6762" s="271"/>
      <c r="C6762" s="270"/>
      <c r="D6762" s="272"/>
      <c r="F6762" s="273"/>
      <c r="G6762" s="275"/>
      <c r="H6762" s="275"/>
    </row>
    <row r="6763" spans="1:8">
      <c r="A6763" s="270"/>
      <c r="B6763" s="271"/>
      <c r="C6763" s="270"/>
      <c r="D6763" s="272"/>
      <c r="F6763" s="273"/>
      <c r="G6763" s="275"/>
      <c r="H6763" s="275"/>
    </row>
    <row r="6764" spans="1:8">
      <c r="A6764" s="270"/>
      <c r="B6764" s="271"/>
      <c r="C6764" s="270"/>
      <c r="D6764" s="272"/>
      <c r="F6764" s="273"/>
      <c r="G6764" s="275"/>
      <c r="H6764" s="275"/>
    </row>
    <row r="6765" spans="1:8">
      <c r="A6765" s="270"/>
      <c r="B6765" s="271"/>
      <c r="C6765" s="270"/>
      <c r="D6765" s="272"/>
      <c r="F6765" s="273"/>
      <c r="G6765" s="275"/>
      <c r="H6765" s="275"/>
    </row>
    <row r="6766" spans="1:8">
      <c r="A6766" s="270"/>
      <c r="B6766" s="271"/>
      <c r="C6766" s="270"/>
      <c r="D6766" s="272"/>
      <c r="F6766" s="273"/>
      <c r="G6766" s="275"/>
      <c r="H6766" s="275"/>
    </row>
    <row r="6767" spans="1:8">
      <c r="A6767" s="270"/>
      <c r="B6767" s="271"/>
      <c r="C6767" s="270"/>
      <c r="D6767" s="272"/>
      <c r="F6767" s="273"/>
      <c r="G6767" s="275"/>
      <c r="H6767" s="275"/>
    </row>
    <row r="6768" spans="1:8">
      <c r="A6768" s="270"/>
      <c r="B6768" s="271"/>
      <c r="C6768" s="270"/>
      <c r="D6768" s="272"/>
      <c r="F6768" s="273"/>
      <c r="G6768" s="275"/>
      <c r="H6768" s="275"/>
    </row>
    <row r="6769" spans="1:8">
      <c r="A6769" s="270"/>
      <c r="B6769" s="271"/>
      <c r="C6769" s="270"/>
      <c r="D6769" s="272"/>
      <c r="F6769" s="273"/>
      <c r="G6769" s="275"/>
      <c r="H6769" s="275"/>
    </row>
    <row r="6770" spans="1:8">
      <c r="A6770" s="270"/>
      <c r="B6770" s="271"/>
      <c r="C6770" s="270"/>
      <c r="D6770" s="272"/>
      <c r="F6770" s="273"/>
      <c r="G6770" s="275"/>
      <c r="H6770" s="275"/>
    </row>
    <row r="6771" spans="1:8">
      <c r="A6771" s="270"/>
      <c r="B6771" s="271"/>
      <c r="C6771" s="270"/>
      <c r="D6771" s="272"/>
      <c r="F6771" s="273"/>
      <c r="G6771" s="275"/>
      <c r="H6771" s="275"/>
    </row>
    <row r="6772" spans="1:8">
      <c r="A6772" s="270"/>
      <c r="B6772" s="271"/>
      <c r="C6772" s="270"/>
      <c r="D6772" s="272"/>
      <c r="F6772" s="273"/>
      <c r="G6772" s="275"/>
      <c r="H6772" s="275"/>
    </row>
    <row r="6773" spans="1:8">
      <c r="A6773" s="270"/>
      <c r="B6773" s="271"/>
      <c r="C6773" s="270"/>
      <c r="D6773" s="272"/>
      <c r="F6773" s="273"/>
      <c r="G6773" s="275"/>
      <c r="H6773" s="275"/>
    </row>
    <row r="6774" spans="1:8">
      <c r="A6774" s="270"/>
      <c r="B6774" s="271"/>
      <c r="C6774" s="270"/>
      <c r="D6774" s="272"/>
      <c r="F6774" s="273"/>
      <c r="G6774" s="275"/>
      <c r="H6774" s="275"/>
    </row>
    <row r="6775" spans="1:8">
      <c r="A6775" s="270"/>
      <c r="B6775" s="271"/>
      <c r="C6775" s="270"/>
      <c r="D6775" s="272"/>
      <c r="F6775" s="273"/>
      <c r="G6775" s="275"/>
      <c r="H6775" s="275"/>
    </row>
    <row r="6776" spans="1:8">
      <c r="A6776" s="270"/>
      <c r="B6776" s="271"/>
      <c r="C6776" s="270"/>
      <c r="D6776" s="272"/>
      <c r="F6776" s="273"/>
      <c r="G6776" s="275"/>
      <c r="H6776" s="275"/>
    </row>
    <row r="6777" spans="1:8">
      <c r="A6777" s="270"/>
      <c r="B6777" s="271"/>
      <c r="C6777" s="270"/>
      <c r="D6777" s="272"/>
      <c r="F6777" s="273"/>
      <c r="G6777" s="275"/>
      <c r="H6777" s="275"/>
    </row>
    <row r="6778" spans="1:8">
      <c r="A6778" s="270"/>
      <c r="B6778" s="271"/>
      <c r="C6778" s="270"/>
      <c r="D6778" s="272"/>
      <c r="F6778" s="273"/>
      <c r="G6778" s="275"/>
      <c r="H6778" s="275"/>
    </row>
    <row r="6779" spans="1:8">
      <c r="A6779" s="270"/>
      <c r="B6779" s="271"/>
      <c r="C6779" s="270"/>
      <c r="D6779" s="272"/>
      <c r="F6779" s="273"/>
      <c r="G6779" s="275"/>
      <c r="H6779" s="275"/>
    </row>
    <row r="6780" spans="1:8">
      <c r="A6780" s="270"/>
      <c r="B6780" s="271"/>
      <c r="C6780" s="270"/>
      <c r="D6780" s="272"/>
      <c r="F6780" s="273"/>
      <c r="G6780" s="275"/>
      <c r="H6780" s="275"/>
    </row>
    <row r="6781" spans="1:8">
      <c r="A6781" s="270"/>
      <c r="B6781" s="271"/>
      <c r="C6781" s="270"/>
      <c r="D6781" s="272"/>
      <c r="F6781" s="273"/>
      <c r="G6781" s="275"/>
      <c r="H6781" s="275"/>
    </row>
    <row r="6782" spans="1:8">
      <c r="A6782" s="270"/>
      <c r="B6782" s="271"/>
      <c r="C6782" s="270"/>
      <c r="D6782" s="272"/>
      <c r="F6782" s="273"/>
      <c r="G6782" s="275"/>
      <c r="H6782" s="275"/>
    </row>
    <row r="6783" spans="1:8">
      <c r="A6783" s="270"/>
      <c r="B6783" s="271"/>
      <c r="C6783" s="270"/>
      <c r="D6783" s="272"/>
      <c r="F6783" s="273"/>
      <c r="G6783" s="275"/>
      <c r="H6783" s="275"/>
    </row>
    <row r="6784" spans="1:8">
      <c r="A6784" s="270"/>
      <c r="B6784" s="271"/>
      <c r="C6784" s="270"/>
      <c r="D6784" s="272"/>
      <c r="F6784" s="273"/>
      <c r="G6784" s="275"/>
      <c r="H6784" s="275"/>
    </row>
    <row r="6785" spans="1:8">
      <c r="A6785" s="270"/>
      <c r="B6785" s="271"/>
      <c r="C6785" s="270"/>
      <c r="D6785" s="272"/>
      <c r="F6785" s="273"/>
      <c r="G6785" s="275"/>
      <c r="H6785" s="275"/>
    </row>
    <row r="6786" spans="1:8">
      <c r="A6786" s="270"/>
      <c r="B6786" s="271"/>
      <c r="C6786" s="270"/>
      <c r="D6786" s="272"/>
      <c r="F6786" s="273"/>
      <c r="G6786" s="275"/>
      <c r="H6786" s="275"/>
    </row>
    <row r="6787" spans="1:8">
      <c r="A6787" s="270"/>
      <c r="B6787" s="271"/>
      <c r="C6787" s="270"/>
      <c r="D6787" s="272"/>
      <c r="F6787" s="273"/>
      <c r="G6787" s="275"/>
      <c r="H6787" s="275"/>
    </row>
    <row r="6788" spans="1:8">
      <c r="A6788" s="270"/>
      <c r="B6788" s="271"/>
      <c r="C6788" s="270"/>
      <c r="D6788" s="272"/>
      <c r="F6788" s="273"/>
      <c r="G6788" s="275"/>
      <c r="H6788" s="275"/>
    </row>
    <row r="6789" spans="1:8">
      <c r="A6789" s="270"/>
      <c r="B6789" s="271"/>
      <c r="C6789" s="270"/>
      <c r="D6789" s="272"/>
      <c r="F6789" s="273"/>
      <c r="G6789" s="275"/>
      <c r="H6789" s="275"/>
    </row>
    <row r="6790" spans="1:8">
      <c r="A6790" s="270"/>
      <c r="B6790" s="271"/>
      <c r="C6790" s="270"/>
      <c r="D6790" s="272"/>
      <c r="F6790" s="273"/>
      <c r="G6790" s="275"/>
      <c r="H6790" s="275"/>
    </row>
    <row r="6791" spans="1:8">
      <c r="A6791" s="270"/>
      <c r="B6791" s="271"/>
      <c r="C6791" s="270"/>
      <c r="D6791" s="272"/>
      <c r="F6791" s="273"/>
      <c r="G6791" s="275"/>
      <c r="H6791" s="275"/>
    </row>
    <row r="6792" spans="1:8">
      <c r="A6792" s="270"/>
      <c r="B6792" s="271"/>
      <c r="C6792" s="270"/>
      <c r="D6792" s="272"/>
      <c r="F6792" s="273"/>
      <c r="G6792" s="275"/>
      <c r="H6792" s="275"/>
    </row>
    <row r="6793" spans="1:8">
      <c r="A6793" s="270"/>
      <c r="B6793" s="271"/>
      <c r="C6793" s="270"/>
      <c r="D6793" s="272"/>
      <c r="F6793" s="273"/>
      <c r="G6793" s="275"/>
      <c r="H6793" s="275"/>
    </row>
    <row r="6794" spans="1:8">
      <c r="A6794" s="270"/>
      <c r="B6794" s="271"/>
      <c r="C6794" s="270"/>
      <c r="D6794" s="272"/>
      <c r="F6794" s="273"/>
      <c r="G6794" s="275"/>
      <c r="H6794" s="275"/>
    </row>
    <row r="6795" spans="1:8">
      <c r="A6795" s="270"/>
      <c r="B6795" s="271"/>
      <c r="C6795" s="270"/>
      <c r="D6795" s="272"/>
      <c r="F6795" s="273"/>
      <c r="G6795" s="275"/>
      <c r="H6795" s="275"/>
    </row>
    <row r="6796" spans="1:8">
      <c r="A6796" s="270"/>
      <c r="B6796" s="271"/>
      <c r="C6796" s="270"/>
      <c r="D6796" s="272"/>
      <c r="F6796" s="273"/>
      <c r="G6796" s="275"/>
      <c r="H6796" s="275"/>
    </row>
    <row r="6797" spans="1:8">
      <c r="A6797" s="270"/>
      <c r="B6797" s="271"/>
      <c r="C6797" s="270"/>
      <c r="D6797" s="272"/>
      <c r="F6797" s="273"/>
      <c r="G6797" s="275"/>
      <c r="H6797" s="275"/>
    </row>
    <row r="6798" spans="1:8">
      <c r="A6798" s="270"/>
      <c r="B6798" s="271"/>
      <c r="C6798" s="270"/>
      <c r="D6798" s="272"/>
      <c r="F6798" s="273"/>
      <c r="G6798" s="275"/>
      <c r="H6798" s="275"/>
    </row>
    <row r="6799" spans="1:8">
      <c r="A6799" s="270"/>
      <c r="B6799" s="271"/>
      <c r="C6799" s="270"/>
      <c r="D6799" s="272"/>
      <c r="F6799" s="273"/>
      <c r="G6799" s="275"/>
      <c r="H6799" s="275"/>
    </row>
    <row r="6800" spans="1:8">
      <c r="A6800" s="270"/>
      <c r="B6800" s="271"/>
      <c r="C6800" s="270"/>
      <c r="D6800" s="272"/>
      <c r="F6800" s="273"/>
      <c r="G6800" s="275"/>
      <c r="H6800" s="275"/>
    </row>
    <row r="6801" spans="1:8">
      <c r="A6801" s="270"/>
      <c r="B6801" s="271"/>
      <c r="C6801" s="270"/>
      <c r="D6801" s="272"/>
      <c r="F6801" s="273"/>
      <c r="G6801" s="275"/>
      <c r="H6801" s="275"/>
    </row>
    <row r="6802" spans="1:8">
      <c r="A6802" s="270"/>
      <c r="B6802" s="271"/>
      <c r="C6802" s="270"/>
      <c r="D6802" s="272"/>
      <c r="F6802" s="273"/>
      <c r="G6802" s="275"/>
      <c r="H6802" s="275"/>
    </row>
    <row r="6803" spans="1:8">
      <c r="A6803" s="270"/>
      <c r="B6803" s="271"/>
      <c r="C6803" s="270"/>
      <c r="D6803" s="272"/>
      <c r="F6803" s="273"/>
      <c r="G6803" s="275"/>
      <c r="H6803" s="275"/>
    </row>
    <row r="6804" spans="1:8">
      <c r="A6804" s="270"/>
      <c r="B6804" s="271"/>
      <c r="C6804" s="270"/>
      <c r="D6804" s="272"/>
      <c r="F6804" s="273"/>
      <c r="G6804" s="275"/>
      <c r="H6804" s="275"/>
    </row>
    <row r="6805" spans="1:8">
      <c r="A6805" s="270"/>
      <c r="B6805" s="271"/>
      <c r="C6805" s="270"/>
      <c r="D6805" s="272"/>
      <c r="F6805" s="273"/>
      <c r="G6805" s="275"/>
      <c r="H6805" s="275"/>
    </row>
    <row r="6806" spans="1:8">
      <c r="A6806" s="270"/>
      <c r="B6806" s="271"/>
      <c r="C6806" s="270"/>
      <c r="D6806" s="272"/>
      <c r="F6806" s="273"/>
      <c r="G6806" s="275"/>
      <c r="H6806" s="275"/>
    </row>
    <row r="6807" spans="1:8">
      <c r="A6807" s="270"/>
      <c r="B6807" s="271"/>
      <c r="C6807" s="270"/>
      <c r="D6807" s="272"/>
      <c r="F6807" s="273"/>
      <c r="G6807" s="275"/>
      <c r="H6807" s="275"/>
    </row>
    <row r="6808" spans="1:8">
      <c r="A6808" s="270"/>
      <c r="B6808" s="271"/>
      <c r="C6808" s="270"/>
      <c r="D6808" s="272"/>
      <c r="F6808" s="273"/>
      <c r="G6808" s="275"/>
      <c r="H6808" s="275"/>
    </row>
    <row r="6809" spans="1:8">
      <c r="A6809" s="270"/>
      <c r="B6809" s="271"/>
      <c r="C6809" s="270"/>
      <c r="D6809" s="272"/>
      <c r="F6809" s="273"/>
      <c r="G6809" s="275"/>
      <c r="H6809" s="275"/>
    </row>
    <row r="6810" spans="1:8">
      <c r="A6810" s="270"/>
      <c r="B6810" s="271"/>
      <c r="C6810" s="270"/>
      <c r="D6810" s="272"/>
      <c r="F6810" s="273"/>
      <c r="G6810" s="275"/>
      <c r="H6810" s="275"/>
    </row>
    <row r="6811" spans="1:8">
      <c r="A6811" s="270"/>
      <c r="B6811" s="271"/>
      <c r="C6811" s="270"/>
      <c r="D6811" s="272"/>
      <c r="F6811" s="273"/>
      <c r="G6811" s="275"/>
      <c r="H6811" s="275"/>
    </row>
    <row r="6812" spans="1:8">
      <c r="A6812" s="270"/>
      <c r="B6812" s="271"/>
      <c r="C6812" s="270"/>
      <c r="D6812" s="272"/>
      <c r="F6812" s="273"/>
      <c r="G6812" s="275"/>
      <c r="H6812" s="275"/>
    </row>
    <row r="6813" spans="1:8">
      <c r="A6813" s="270"/>
      <c r="B6813" s="271"/>
      <c r="C6813" s="270"/>
      <c r="D6813" s="272"/>
      <c r="F6813" s="273"/>
      <c r="G6813" s="275"/>
      <c r="H6813" s="275"/>
    </row>
    <row r="6814" spans="1:8">
      <c r="A6814" s="270"/>
      <c r="B6814" s="271"/>
      <c r="C6814" s="270"/>
      <c r="D6814" s="272"/>
      <c r="F6814" s="273"/>
      <c r="G6814" s="275"/>
      <c r="H6814" s="275"/>
    </row>
    <row r="6815" spans="1:8">
      <c r="A6815" s="270"/>
      <c r="B6815" s="271"/>
      <c r="C6815" s="270"/>
      <c r="D6815" s="272"/>
      <c r="F6815" s="273"/>
      <c r="G6815" s="275"/>
      <c r="H6815" s="275"/>
    </row>
    <row r="6816" spans="1:8">
      <c r="A6816" s="270"/>
      <c r="B6816" s="271"/>
      <c r="C6816" s="270"/>
      <c r="D6816" s="272"/>
      <c r="F6816" s="273"/>
      <c r="G6816" s="275"/>
      <c r="H6816" s="275"/>
    </row>
    <row r="6817" spans="1:8">
      <c r="A6817" s="270"/>
      <c r="B6817" s="271"/>
      <c r="C6817" s="270"/>
      <c r="D6817" s="272"/>
      <c r="F6817" s="273"/>
      <c r="G6817" s="275"/>
      <c r="H6817" s="275"/>
    </row>
    <row r="6818" spans="1:8">
      <c r="A6818" s="270"/>
      <c r="B6818" s="271"/>
      <c r="C6818" s="270"/>
      <c r="D6818" s="272"/>
      <c r="F6818" s="273"/>
      <c r="G6818" s="275"/>
      <c r="H6818" s="275"/>
    </row>
    <row r="6819" spans="1:8">
      <c r="A6819" s="270"/>
      <c r="B6819" s="271"/>
      <c r="C6819" s="270"/>
      <c r="D6819" s="272"/>
      <c r="F6819" s="273"/>
      <c r="G6819" s="275"/>
      <c r="H6819" s="275"/>
    </row>
    <row r="6820" spans="1:8">
      <c r="A6820" s="270"/>
      <c r="B6820" s="271"/>
      <c r="C6820" s="270"/>
      <c r="D6820" s="272"/>
      <c r="F6820" s="273"/>
      <c r="G6820" s="275"/>
      <c r="H6820" s="275"/>
    </row>
    <row r="6821" spans="1:8">
      <c r="A6821" s="270"/>
      <c r="B6821" s="271"/>
      <c r="C6821" s="270"/>
      <c r="D6821" s="272"/>
      <c r="F6821" s="273"/>
      <c r="G6821" s="275"/>
      <c r="H6821" s="275"/>
    </row>
    <row r="6822" spans="1:8">
      <c r="A6822" s="270"/>
      <c r="B6822" s="271"/>
      <c r="C6822" s="270"/>
      <c r="D6822" s="272"/>
      <c r="F6822" s="273"/>
      <c r="G6822" s="275"/>
      <c r="H6822" s="275"/>
    </row>
    <row r="6823" spans="1:8">
      <c r="A6823" s="270"/>
      <c r="B6823" s="271"/>
      <c r="C6823" s="270"/>
      <c r="D6823" s="272"/>
      <c r="F6823" s="273"/>
      <c r="G6823" s="275"/>
      <c r="H6823" s="275"/>
    </row>
    <row r="6824" spans="1:8">
      <c r="A6824" s="270"/>
      <c r="B6824" s="271"/>
      <c r="C6824" s="270"/>
      <c r="D6824" s="272"/>
      <c r="F6824" s="273"/>
      <c r="G6824" s="275"/>
      <c r="H6824" s="275"/>
    </row>
    <row r="6825" spans="1:8">
      <c r="A6825" s="270"/>
      <c r="B6825" s="271"/>
      <c r="C6825" s="270"/>
      <c r="D6825" s="272"/>
      <c r="F6825" s="273"/>
      <c r="G6825" s="275"/>
      <c r="H6825" s="275"/>
    </row>
    <row r="6826" spans="1:8">
      <c r="A6826" s="270"/>
      <c r="B6826" s="271"/>
      <c r="C6826" s="270"/>
      <c r="D6826" s="272"/>
      <c r="F6826" s="273"/>
      <c r="G6826" s="275"/>
      <c r="H6826" s="275"/>
    </row>
    <row r="6827" spans="1:8">
      <c r="A6827" s="270"/>
      <c r="B6827" s="271"/>
      <c r="C6827" s="270"/>
      <c r="D6827" s="272"/>
      <c r="F6827" s="273"/>
      <c r="G6827" s="275"/>
      <c r="H6827" s="275"/>
    </row>
    <row r="6828" spans="1:8">
      <c r="A6828" s="270"/>
      <c r="B6828" s="271"/>
      <c r="C6828" s="270"/>
      <c r="D6828" s="272"/>
      <c r="F6828" s="273"/>
      <c r="G6828" s="275"/>
      <c r="H6828" s="275"/>
    </row>
    <row r="6829" spans="1:8">
      <c r="A6829" s="270"/>
      <c r="B6829" s="271"/>
      <c r="C6829" s="270"/>
      <c r="D6829" s="272"/>
      <c r="F6829" s="273"/>
      <c r="G6829" s="275"/>
      <c r="H6829" s="275"/>
    </row>
    <row r="6830" spans="1:8">
      <c r="A6830" s="270"/>
      <c r="B6830" s="271"/>
      <c r="C6830" s="270"/>
      <c r="D6830" s="272"/>
      <c r="F6830" s="273"/>
      <c r="G6830" s="275"/>
      <c r="H6830" s="275"/>
    </row>
    <row r="6831" spans="1:8">
      <c r="A6831" s="270"/>
      <c r="B6831" s="271"/>
      <c r="C6831" s="270"/>
      <c r="D6831" s="272"/>
      <c r="F6831" s="273"/>
      <c r="G6831" s="275"/>
      <c r="H6831" s="275"/>
    </row>
    <row r="6832" spans="1:8">
      <c r="A6832" s="270"/>
      <c r="B6832" s="271"/>
      <c r="C6832" s="270"/>
      <c r="D6832" s="272"/>
      <c r="F6832" s="273"/>
      <c r="G6832" s="275"/>
      <c r="H6832" s="275"/>
    </row>
    <row r="6833" spans="1:8">
      <c r="A6833" s="270"/>
      <c r="B6833" s="271"/>
      <c r="C6833" s="270"/>
      <c r="D6833" s="272"/>
      <c r="F6833" s="273"/>
      <c r="G6833" s="275"/>
      <c r="H6833" s="275"/>
    </row>
    <row r="6834" spans="1:8">
      <c r="A6834" s="270"/>
      <c r="B6834" s="271"/>
      <c r="C6834" s="270"/>
      <c r="D6834" s="272"/>
      <c r="F6834" s="273"/>
      <c r="G6834" s="275"/>
      <c r="H6834" s="275"/>
    </row>
    <row r="6835" spans="1:8">
      <c r="A6835" s="270"/>
      <c r="B6835" s="271"/>
      <c r="C6835" s="270"/>
      <c r="D6835" s="272"/>
      <c r="F6835" s="273"/>
      <c r="G6835" s="275"/>
      <c r="H6835" s="275"/>
    </row>
    <row r="6836" spans="1:8">
      <c r="A6836" s="270"/>
      <c r="B6836" s="271"/>
      <c r="C6836" s="270"/>
      <c r="D6836" s="272"/>
      <c r="F6836" s="273"/>
      <c r="G6836" s="275"/>
      <c r="H6836" s="275"/>
    </row>
    <row r="6837" spans="1:8">
      <c r="A6837" s="270"/>
      <c r="B6837" s="271"/>
      <c r="C6837" s="270"/>
      <c r="D6837" s="272"/>
      <c r="F6837" s="273"/>
      <c r="G6837" s="275"/>
      <c r="H6837" s="275"/>
    </row>
    <row r="6838" spans="1:8">
      <c r="A6838" s="270"/>
      <c r="B6838" s="271"/>
      <c r="C6838" s="270"/>
      <c r="D6838" s="272"/>
      <c r="F6838" s="273"/>
      <c r="G6838" s="275"/>
      <c r="H6838" s="275"/>
    </row>
    <row r="6839" spans="1:8">
      <c r="A6839" s="270"/>
      <c r="B6839" s="271"/>
      <c r="C6839" s="270"/>
      <c r="D6839" s="272"/>
      <c r="F6839" s="273"/>
      <c r="G6839" s="275"/>
      <c r="H6839" s="275"/>
    </row>
    <row r="6840" spans="1:8">
      <c r="A6840" s="270"/>
      <c r="B6840" s="271"/>
      <c r="C6840" s="270"/>
      <c r="D6840" s="272"/>
      <c r="F6840" s="273"/>
      <c r="G6840" s="275"/>
      <c r="H6840" s="275"/>
    </row>
    <row r="6841" spans="1:8">
      <c r="A6841" s="270"/>
      <c r="B6841" s="271"/>
      <c r="C6841" s="270"/>
      <c r="D6841" s="272"/>
      <c r="F6841" s="273"/>
      <c r="G6841" s="275"/>
      <c r="H6841" s="275"/>
    </row>
    <row r="6842" spans="1:8">
      <c r="A6842" s="270"/>
      <c r="B6842" s="271"/>
      <c r="C6842" s="270"/>
      <c r="D6842" s="272"/>
      <c r="F6842" s="273"/>
      <c r="G6842" s="275"/>
      <c r="H6842" s="275"/>
    </row>
    <row r="6843" spans="1:8">
      <c r="A6843" s="270"/>
      <c r="B6843" s="271"/>
      <c r="C6843" s="270"/>
      <c r="D6843" s="272"/>
      <c r="F6843" s="273"/>
      <c r="G6843" s="275"/>
      <c r="H6843" s="275"/>
    </row>
    <row r="6844" spans="1:8">
      <c r="A6844" s="270"/>
      <c r="B6844" s="271"/>
      <c r="C6844" s="270"/>
      <c r="D6844" s="272"/>
      <c r="F6844" s="273"/>
      <c r="G6844" s="275"/>
      <c r="H6844" s="275"/>
    </row>
    <row r="6845" spans="1:8">
      <c r="A6845" s="270"/>
      <c r="B6845" s="271"/>
      <c r="C6845" s="270"/>
      <c r="D6845" s="272"/>
      <c r="F6845" s="273"/>
      <c r="G6845" s="275"/>
      <c r="H6845" s="275"/>
    </row>
    <row r="6846" spans="1:8">
      <c r="A6846" s="270"/>
      <c r="B6846" s="271"/>
      <c r="C6846" s="270"/>
      <c r="D6846" s="272"/>
      <c r="F6846" s="273"/>
      <c r="G6846" s="275"/>
      <c r="H6846" s="275"/>
    </row>
    <row r="6847" spans="1:8">
      <c r="A6847" s="270"/>
      <c r="B6847" s="271"/>
      <c r="C6847" s="270"/>
      <c r="D6847" s="272"/>
      <c r="F6847" s="273"/>
      <c r="G6847" s="275"/>
      <c r="H6847" s="275"/>
    </row>
    <row r="6848" spans="1:8">
      <c r="A6848" s="270"/>
      <c r="B6848" s="271"/>
      <c r="C6848" s="270"/>
      <c r="D6848" s="272"/>
      <c r="F6848" s="273"/>
      <c r="G6848" s="275"/>
      <c r="H6848" s="275"/>
    </row>
    <row r="6849" spans="1:8">
      <c r="A6849" s="270"/>
      <c r="B6849" s="271"/>
      <c r="C6849" s="270"/>
      <c r="D6849" s="272"/>
      <c r="F6849" s="273"/>
      <c r="G6849" s="275"/>
      <c r="H6849" s="275"/>
    </row>
    <row r="6850" spans="1:8">
      <c r="A6850" s="270"/>
      <c r="B6850" s="271"/>
      <c r="C6850" s="270"/>
      <c r="D6850" s="272"/>
      <c r="F6850" s="273"/>
      <c r="G6850" s="275"/>
      <c r="H6850" s="275"/>
    </row>
    <row r="6851" spans="1:8">
      <c r="A6851" s="270"/>
      <c r="B6851" s="271"/>
      <c r="C6851" s="270"/>
      <c r="D6851" s="272"/>
      <c r="F6851" s="273"/>
      <c r="G6851" s="275"/>
      <c r="H6851" s="275"/>
    </row>
    <row r="6852" spans="1:8">
      <c r="A6852" s="270"/>
      <c r="B6852" s="271"/>
      <c r="C6852" s="270"/>
      <c r="D6852" s="272"/>
      <c r="F6852" s="273"/>
      <c r="G6852" s="275"/>
      <c r="H6852" s="275"/>
    </row>
    <row r="6853" spans="1:8">
      <c r="A6853" s="270"/>
      <c r="B6853" s="271"/>
      <c r="C6853" s="270"/>
      <c r="D6853" s="272"/>
      <c r="F6853" s="273"/>
      <c r="G6853" s="275"/>
      <c r="H6853" s="275"/>
    </row>
    <row r="6854" spans="1:8">
      <c r="A6854" s="270"/>
      <c r="B6854" s="271"/>
      <c r="C6854" s="270"/>
      <c r="D6854" s="272"/>
      <c r="F6854" s="273"/>
      <c r="G6854" s="275"/>
      <c r="H6854" s="275"/>
    </row>
    <row r="6855" spans="1:8">
      <c r="A6855" s="270"/>
      <c r="B6855" s="271"/>
      <c r="C6855" s="270"/>
      <c r="D6855" s="272"/>
      <c r="F6855" s="273"/>
      <c r="G6855" s="275"/>
      <c r="H6855" s="275"/>
    </row>
    <row r="6856" spans="1:8">
      <c r="A6856" s="270"/>
      <c r="B6856" s="271"/>
      <c r="C6856" s="270"/>
      <c r="D6856" s="272"/>
      <c r="F6856" s="273"/>
      <c r="G6856" s="275"/>
      <c r="H6856" s="275"/>
    </row>
    <row r="6857" spans="1:8">
      <c r="A6857" s="270"/>
      <c r="B6857" s="271"/>
      <c r="C6857" s="270"/>
      <c r="D6857" s="272"/>
      <c r="F6857" s="273"/>
      <c r="G6857" s="275"/>
      <c r="H6857" s="275"/>
    </row>
    <row r="6858" spans="1:8">
      <c r="A6858" s="270"/>
      <c r="B6858" s="271"/>
      <c r="C6858" s="270"/>
      <c r="D6858" s="272"/>
      <c r="F6858" s="273"/>
      <c r="G6858" s="275"/>
      <c r="H6858" s="275"/>
    </row>
    <row r="6859" spans="1:8">
      <c r="A6859" s="270"/>
      <c r="B6859" s="271"/>
      <c r="C6859" s="270"/>
      <c r="D6859" s="272"/>
      <c r="F6859" s="273"/>
      <c r="G6859" s="275"/>
      <c r="H6859" s="275"/>
    </row>
    <row r="6860" spans="1:8">
      <c r="A6860" s="270"/>
      <c r="B6860" s="271"/>
      <c r="C6860" s="270"/>
      <c r="D6860" s="272"/>
      <c r="F6860" s="273"/>
      <c r="G6860" s="275"/>
      <c r="H6860" s="275"/>
    </row>
    <row r="6861" spans="1:8">
      <c r="A6861" s="270"/>
      <c r="B6861" s="271"/>
      <c r="C6861" s="270"/>
      <c r="D6861" s="272"/>
      <c r="F6861" s="273"/>
      <c r="G6861" s="275"/>
      <c r="H6861" s="275"/>
    </row>
    <row r="6862" spans="1:8">
      <c r="A6862" s="270"/>
      <c r="B6862" s="271"/>
      <c r="C6862" s="270"/>
      <c r="D6862" s="272"/>
      <c r="F6862" s="273"/>
      <c r="G6862" s="275"/>
      <c r="H6862" s="275"/>
    </row>
    <row r="6863" spans="1:8">
      <c r="A6863" s="270"/>
      <c r="B6863" s="271"/>
      <c r="C6863" s="270"/>
      <c r="D6863" s="272"/>
      <c r="F6863" s="273"/>
      <c r="G6863" s="275"/>
      <c r="H6863" s="275"/>
    </row>
    <row r="6864" spans="1:8">
      <c r="A6864" s="270"/>
      <c r="B6864" s="271"/>
      <c r="C6864" s="270"/>
      <c r="D6864" s="272"/>
      <c r="F6864" s="273"/>
      <c r="G6864" s="275"/>
      <c r="H6864" s="275"/>
    </row>
    <row r="6865" spans="1:8">
      <c r="A6865" s="270"/>
      <c r="B6865" s="271"/>
      <c r="C6865" s="270"/>
      <c r="D6865" s="272"/>
      <c r="F6865" s="273"/>
      <c r="G6865" s="275"/>
      <c r="H6865" s="275"/>
    </row>
    <row r="6866" spans="1:8">
      <c r="A6866" s="270"/>
      <c r="B6866" s="271"/>
      <c r="C6866" s="270"/>
      <c r="D6866" s="272"/>
      <c r="F6866" s="273"/>
      <c r="G6866" s="275"/>
      <c r="H6866" s="275"/>
    </row>
    <row r="6867" spans="1:8">
      <c r="A6867" s="270"/>
      <c r="B6867" s="271"/>
      <c r="C6867" s="270"/>
      <c r="D6867" s="272"/>
      <c r="F6867" s="273"/>
      <c r="G6867" s="275"/>
      <c r="H6867" s="275"/>
    </row>
    <row r="6868" spans="1:8">
      <c r="A6868" s="270"/>
      <c r="B6868" s="271"/>
      <c r="C6868" s="270"/>
      <c r="D6868" s="272"/>
      <c r="F6868" s="273"/>
      <c r="G6868" s="275"/>
      <c r="H6868" s="275"/>
    </row>
    <row r="6869" spans="1:8">
      <c r="A6869" s="270"/>
      <c r="B6869" s="271"/>
      <c r="C6869" s="270"/>
      <c r="D6869" s="272"/>
      <c r="F6869" s="273"/>
      <c r="G6869" s="275"/>
      <c r="H6869" s="275"/>
    </row>
    <row r="6870" spans="1:8">
      <c r="A6870" s="270"/>
      <c r="B6870" s="271"/>
      <c r="C6870" s="270"/>
      <c r="D6870" s="272"/>
      <c r="F6870" s="273"/>
      <c r="G6870" s="275"/>
      <c r="H6870" s="275"/>
    </row>
    <row r="6871" spans="1:8">
      <c r="A6871" s="270"/>
      <c r="B6871" s="271"/>
      <c r="C6871" s="270"/>
      <c r="D6871" s="272"/>
      <c r="F6871" s="273"/>
      <c r="G6871" s="275"/>
      <c r="H6871" s="275"/>
    </row>
    <row r="6872" spans="1:8">
      <c r="A6872" s="270"/>
      <c r="B6872" s="271"/>
      <c r="C6872" s="270"/>
      <c r="D6872" s="272"/>
      <c r="F6872" s="273"/>
      <c r="G6872" s="275"/>
      <c r="H6872" s="275"/>
    </row>
    <row r="6873" spans="1:8">
      <c r="A6873" s="270"/>
      <c r="B6873" s="271"/>
      <c r="C6873" s="270"/>
      <c r="D6873" s="272"/>
      <c r="F6873" s="273"/>
      <c r="G6873" s="275"/>
      <c r="H6873" s="275"/>
    </row>
    <row r="6874" spans="1:8">
      <c r="A6874" s="270"/>
      <c r="B6874" s="271"/>
      <c r="C6874" s="270"/>
      <c r="D6874" s="272"/>
      <c r="F6874" s="273"/>
      <c r="G6874" s="275"/>
      <c r="H6874" s="275"/>
    </row>
    <row r="6875" spans="1:8">
      <c r="A6875" s="270"/>
      <c r="B6875" s="271"/>
      <c r="C6875" s="270"/>
      <c r="D6875" s="272"/>
      <c r="F6875" s="273"/>
      <c r="G6875" s="275"/>
      <c r="H6875" s="275"/>
    </row>
    <row r="6876" spans="1:8">
      <c r="A6876" s="270"/>
      <c r="B6876" s="271"/>
      <c r="C6876" s="270"/>
      <c r="D6876" s="272"/>
      <c r="F6876" s="273"/>
      <c r="G6876" s="275"/>
      <c r="H6876" s="275"/>
    </row>
    <row r="6877" spans="1:8">
      <c r="A6877" s="270"/>
      <c r="B6877" s="271"/>
      <c r="C6877" s="270"/>
      <c r="D6877" s="272"/>
      <c r="F6877" s="273"/>
      <c r="G6877" s="275"/>
      <c r="H6877" s="275"/>
    </row>
    <row r="6878" spans="1:8">
      <c r="A6878" s="270"/>
      <c r="B6878" s="271"/>
      <c r="C6878" s="270"/>
      <c r="D6878" s="272"/>
      <c r="F6878" s="273"/>
      <c r="G6878" s="275"/>
      <c r="H6878" s="275"/>
    </row>
    <row r="6879" spans="1:8">
      <c r="A6879" s="270"/>
      <c r="B6879" s="271"/>
      <c r="C6879" s="270"/>
      <c r="D6879" s="272"/>
      <c r="F6879" s="273"/>
      <c r="G6879" s="275"/>
      <c r="H6879" s="275"/>
    </row>
    <row r="6880" spans="1:8">
      <c r="A6880" s="270"/>
      <c r="B6880" s="271"/>
      <c r="C6880" s="270"/>
      <c r="D6880" s="272"/>
      <c r="F6880" s="273"/>
      <c r="G6880" s="275"/>
      <c r="H6880" s="275"/>
    </row>
    <row r="6881" spans="1:8">
      <c r="A6881" s="270"/>
      <c r="B6881" s="271"/>
      <c r="C6881" s="270"/>
      <c r="D6881" s="272"/>
      <c r="F6881" s="273"/>
      <c r="G6881" s="275"/>
      <c r="H6881" s="275"/>
    </row>
    <row r="6882" spans="1:8">
      <c r="A6882" s="270"/>
      <c r="B6882" s="271"/>
      <c r="C6882" s="270"/>
      <c r="D6882" s="272"/>
      <c r="F6882" s="273"/>
      <c r="G6882" s="275"/>
      <c r="H6882" s="275"/>
    </row>
    <row r="6883" spans="1:8">
      <c r="A6883" s="270"/>
      <c r="B6883" s="271"/>
      <c r="C6883" s="270"/>
      <c r="D6883" s="272"/>
      <c r="F6883" s="273"/>
      <c r="G6883" s="275"/>
      <c r="H6883" s="275"/>
    </row>
    <row r="6884" spans="1:8">
      <c r="A6884" s="270"/>
      <c r="B6884" s="271"/>
      <c r="C6884" s="270"/>
      <c r="D6884" s="272"/>
      <c r="F6884" s="273"/>
      <c r="G6884" s="275"/>
      <c r="H6884" s="275"/>
    </row>
    <row r="6885" spans="1:8">
      <c r="A6885" s="270"/>
      <c r="B6885" s="271"/>
      <c r="C6885" s="270"/>
      <c r="D6885" s="272"/>
      <c r="F6885" s="273"/>
      <c r="G6885" s="275"/>
      <c r="H6885" s="275"/>
    </row>
    <row r="6886" spans="1:8">
      <c r="A6886" s="270"/>
      <c r="B6886" s="271"/>
      <c r="C6886" s="270"/>
      <c r="D6886" s="272"/>
      <c r="F6886" s="273"/>
      <c r="G6886" s="275"/>
      <c r="H6886" s="275"/>
    </row>
    <row r="6887" spans="1:8">
      <c r="A6887" s="270"/>
      <c r="B6887" s="271"/>
      <c r="C6887" s="270"/>
      <c r="D6887" s="272"/>
      <c r="F6887" s="273"/>
      <c r="G6887" s="275"/>
      <c r="H6887" s="275"/>
    </row>
    <row r="6888" spans="1:8">
      <c r="A6888" s="270"/>
      <c r="B6888" s="271"/>
      <c r="C6888" s="270"/>
      <c r="D6888" s="272"/>
      <c r="F6888" s="273"/>
      <c r="G6888" s="275"/>
      <c r="H6888" s="275"/>
    </row>
    <row r="6889" spans="1:8">
      <c r="A6889" s="270"/>
      <c r="B6889" s="271"/>
      <c r="C6889" s="270"/>
      <c r="D6889" s="272"/>
      <c r="F6889" s="273"/>
      <c r="G6889" s="275"/>
      <c r="H6889" s="275"/>
    </row>
    <row r="6890" spans="1:8">
      <c r="A6890" s="270"/>
      <c r="B6890" s="271"/>
      <c r="C6890" s="270"/>
      <c r="D6890" s="272"/>
      <c r="F6890" s="273"/>
      <c r="G6890" s="275"/>
      <c r="H6890" s="275"/>
    </row>
    <row r="6891" spans="1:8">
      <c r="A6891" s="270"/>
      <c r="B6891" s="271"/>
      <c r="C6891" s="270"/>
      <c r="D6891" s="272"/>
      <c r="F6891" s="273"/>
      <c r="G6891" s="275"/>
      <c r="H6891" s="275"/>
    </row>
    <row r="6892" spans="1:8">
      <c r="A6892" s="270"/>
      <c r="B6892" s="271"/>
      <c r="C6892" s="270"/>
      <c r="D6892" s="272"/>
      <c r="F6892" s="273"/>
      <c r="G6892" s="275"/>
      <c r="H6892" s="275"/>
    </row>
    <row r="6893" spans="1:8">
      <c r="A6893" s="270"/>
      <c r="B6893" s="271"/>
      <c r="C6893" s="270"/>
      <c r="D6893" s="272"/>
      <c r="F6893" s="273"/>
      <c r="G6893" s="275"/>
      <c r="H6893" s="275"/>
    </row>
    <row r="6894" spans="1:8">
      <c r="A6894" s="270"/>
      <c r="B6894" s="271"/>
      <c r="C6894" s="270"/>
      <c r="D6894" s="272"/>
      <c r="F6894" s="273"/>
      <c r="G6894" s="275"/>
      <c r="H6894" s="275"/>
    </row>
    <row r="6895" spans="1:8">
      <c r="A6895" s="270"/>
      <c r="B6895" s="271"/>
      <c r="C6895" s="270"/>
      <c r="D6895" s="272"/>
      <c r="F6895" s="273"/>
      <c r="G6895" s="275"/>
      <c r="H6895" s="275"/>
    </row>
    <row r="6896" spans="1:8">
      <c r="A6896" s="270"/>
      <c r="B6896" s="271"/>
      <c r="C6896" s="270"/>
      <c r="D6896" s="272"/>
      <c r="F6896" s="273"/>
      <c r="G6896" s="275"/>
      <c r="H6896" s="275"/>
    </row>
    <row r="6897" spans="1:8">
      <c r="A6897" s="270"/>
      <c r="B6897" s="271"/>
      <c r="C6897" s="270"/>
      <c r="D6897" s="272"/>
      <c r="F6897" s="273"/>
      <c r="G6897" s="275"/>
      <c r="H6897" s="275"/>
    </row>
    <row r="6898" spans="1:8">
      <c r="A6898" s="270"/>
      <c r="B6898" s="271"/>
      <c r="C6898" s="270"/>
      <c r="D6898" s="272"/>
      <c r="F6898" s="273"/>
      <c r="G6898" s="275"/>
      <c r="H6898" s="275"/>
    </row>
    <row r="6899" spans="1:8">
      <c r="A6899" s="270"/>
      <c r="B6899" s="271"/>
      <c r="C6899" s="270"/>
      <c r="D6899" s="272"/>
      <c r="F6899" s="273"/>
      <c r="G6899" s="275"/>
      <c r="H6899" s="275"/>
    </row>
    <row r="6900" spans="1:8">
      <c r="A6900" s="270"/>
      <c r="B6900" s="271"/>
      <c r="C6900" s="270"/>
      <c r="D6900" s="272"/>
      <c r="F6900" s="273"/>
      <c r="G6900" s="275"/>
      <c r="H6900" s="275"/>
    </row>
    <row r="6901" spans="1:8">
      <c r="A6901" s="270"/>
      <c r="B6901" s="271"/>
      <c r="C6901" s="270"/>
      <c r="D6901" s="272"/>
      <c r="F6901" s="273"/>
      <c r="G6901" s="275"/>
      <c r="H6901" s="275"/>
    </row>
    <row r="6902" spans="1:8">
      <c r="A6902" s="270"/>
      <c r="B6902" s="271"/>
      <c r="C6902" s="270"/>
      <c r="D6902" s="272"/>
      <c r="F6902" s="273"/>
      <c r="G6902" s="275"/>
      <c r="H6902" s="275"/>
    </row>
    <row r="6903" spans="1:8">
      <c r="A6903" s="270"/>
      <c r="B6903" s="271"/>
      <c r="C6903" s="270"/>
      <c r="D6903" s="272"/>
      <c r="F6903" s="273"/>
      <c r="G6903" s="275"/>
      <c r="H6903" s="275"/>
    </row>
    <row r="6904" spans="1:8">
      <c r="A6904" s="270"/>
      <c r="B6904" s="271"/>
      <c r="C6904" s="270"/>
      <c r="D6904" s="272"/>
      <c r="F6904" s="273"/>
      <c r="G6904" s="275"/>
      <c r="H6904" s="275"/>
    </row>
    <row r="6905" spans="1:8">
      <c r="A6905" s="270"/>
      <c r="B6905" s="271"/>
      <c r="C6905" s="270"/>
      <c r="D6905" s="272"/>
      <c r="F6905" s="273"/>
      <c r="G6905" s="275"/>
      <c r="H6905" s="275"/>
    </row>
    <row r="6906" spans="1:8">
      <c r="A6906" s="270"/>
      <c r="B6906" s="271"/>
      <c r="C6906" s="270"/>
      <c r="D6906" s="272"/>
      <c r="F6906" s="273"/>
      <c r="G6906" s="275"/>
      <c r="H6906" s="275"/>
    </row>
    <row r="6907" spans="1:8">
      <c r="A6907" s="270"/>
      <c r="B6907" s="271"/>
      <c r="C6907" s="270"/>
      <c r="D6907" s="272"/>
      <c r="F6907" s="273"/>
      <c r="G6907" s="275"/>
      <c r="H6907" s="275"/>
    </row>
    <row r="6908" spans="1:8">
      <c r="A6908" s="270"/>
      <c r="B6908" s="271"/>
      <c r="C6908" s="270"/>
      <c r="D6908" s="272"/>
      <c r="F6908" s="273"/>
      <c r="G6908" s="275"/>
      <c r="H6908" s="275"/>
    </row>
    <row r="6909" spans="1:8">
      <c r="A6909" s="270"/>
      <c r="B6909" s="271"/>
      <c r="C6909" s="270"/>
      <c r="D6909" s="272"/>
      <c r="F6909" s="273"/>
      <c r="G6909" s="275"/>
      <c r="H6909" s="275"/>
    </row>
    <row r="6910" spans="1:8">
      <c r="A6910" s="270"/>
      <c r="B6910" s="271"/>
      <c r="C6910" s="270"/>
      <c r="D6910" s="272"/>
      <c r="F6910" s="273"/>
      <c r="G6910" s="275"/>
      <c r="H6910" s="275"/>
    </row>
    <row r="6911" spans="1:8">
      <c r="A6911" s="270"/>
      <c r="B6911" s="271"/>
      <c r="C6911" s="270"/>
      <c r="D6911" s="272"/>
      <c r="F6911" s="273"/>
      <c r="G6911" s="275"/>
      <c r="H6911" s="275"/>
    </row>
    <row r="6912" spans="1:8">
      <c r="A6912" s="270"/>
      <c r="B6912" s="271"/>
      <c r="C6912" s="270"/>
      <c r="D6912" s="272"/>
      <c r="F6912" s="273"/>
      <c r="G6912" s="275"/>
      <c r="H6912" s="275"/>
    </row>
    <row r="6913" spans="1:8">
      <c r="A6913" s="270"/>
      <c r="B6913" s="271"/>
      <c r="C6913" s="270"/>
      <c r="D6913" s="272"/>
      <c r="F6913" s="273"/>
      <c r="G6913" s="275"/>
      <c r="H6913" s="275"/>
    </row>
    <row r="6914" spans="1:8">
      <c r="A6914" s="270"/>
      <c r="B6914" s="271"/>
      <c r="C6914" s="270"/>
      <c r="D6914" s="272"/>
      <c r="F6914" s="273"/>
      <c r="G6914" s="275"/>
      <c r="H6914" s="275"/>
    </row>
    <row r="6915" spans="1:8">
      <c r="A6915" s="270"/>
      <c r="B6915" s="271"/>
      <c r="C6915" s="270"/>
      <c r="D6915" s="272"/>
      <c r="F6915" s="273"/>
      <c r="G6915" s="275"/>
      <c r="H6915" s="275"/>
    </row>
    <row r="6916" spans="1:8">
      <c r="A6916" s="270"/>
      <c r="B6916" s="271"/>
      <c r="C6916" s="270"/>
      <c r="D6916" s="272"/>
      <c r="F6916" s="273"/>
      <c r="G6916" s="275"/>
      <c r="H6916" s="275"/>
    </row>
    <row r="6917" spans="1:8">
      <c r="A6917" s="270"/>
      <c r="B6917" s="271"/>
      <c r="C6917" s="270"/>
      <c r="D6917" s="272"/>
      <c r="F6917" s="273"/>
      <c r="G6917" s="275"/>
      <c r="H6917" s="275"/>
    </row>
    <row r="6918" spans="1:8">
      <c r="A6918" s="270"/>
      <c r="B6918" s="271"/>
      <c r="C6918" s="270"/>
      <c r="D6918" s="272"/>
      <c r="F6918" s="273"/>
      <c r="G6918" s="275"/>
      <c r="H6918" s="275"/>
    </row>
    <row r="6919" spans="1:8">
      <c r="A6919" s="270"/>
      <c r="B6919" s="271"/>
      <c r="C6919" s="270"/>
      <c r="D6919" s="272"/>
      <c r="F6919" s="273"/>
      <c r="G6919" s="275"/>
      <c r="H6919" s="275"/>
    </row>
    <row r="6920" spans="1:8">
      <c r="A6920" s="270"/>
      <c r="B6920" s="271"/>
      <c r="C6920" s="270"/>
      <c r="D6920" s="272"/>
      <c r="F6920" s="273"/>
      <c r="G6920" s="275"/>
      <c r="H6920" s="275"/>
    </row>
    <row r="6921" spans="1:8">
      <c r="A6921" s="270"/>
      <c r="B6921" s="271"/>
      <c r="C6921" s="270"/>
      <c r="D6921" s="272"/>
      <c r="F6921" s="273"/>
      <c r="G6921" s="275"/>
      <c r="H6921" s="275"/>
    </row>
    <row r="6922" spans="1:8">
      <c r="A6922" s="270"/>
      <c r="B6922" s="271"/>
      <c r="C6922" s="270"/>
      <c r="D6922" s="272"/>
      <c r="F6922" s="273"/>
      <c r="G6922" s="275"/>
      <c r="H6922" s="275"/>
    </row>
    <row r="6923" spans="1:8">
      <c r="A6923" s="270"/>
      <c r="B6923" s="271"/>
      <c r="C6923" s="270"/>
      <c r="D6923" s="272"/>
      <c r="F6923" s="273"/>
      <c r="G6923" s="275"/>
      <c r="H6923" s="275"/>
    </row>
    <row r="6924" spans="1:8">
      <c r="A6924" s="270"/>
      <c r="B6924" s="271"/>
      <c r="C6924" s="270"/>
      <c r="D6924" s="272"/>
      <c r="F6924" s="273"/>
      <c r="G6924" s="275"/>
      <c r="H6924" s="275"/>
    </row>
    <row r="6925" spans="1:8">
      <c r="A6925" s="270"/>
      <c r="B6925" s="271"/>
      <c r="C6925" s="270"/>
      <c r="D6925" s="272"/>
      <c r="F6925" s="273"/>
      <c r="G6925" s="275"/>
      <c r="H6925" s="275"/>
    </row>
    <row r="6926" spans="1:8">
      <c r="A6926" s="270"/>
      <c r="B6926" s="271"/>
      <c r="C6926" s="270"/>
      <c r="D6926" s="272"/>
      <c r="F6926" s="273"/>
      <c r="G6926" s="275"/>
      <c r="H6926" s="275"/>
    </row>
    <row r="6927" spans="1:8">
      <c r="A6927" s="270"/>
      <c r="B6927" s="271"/>
      <c r="C6927" s="270"/>
      <c r="D6927" s="272"/>
      <c r="F6927" s="273"/>
      <c r="G6927" s="275"/>
      <c r="H6927" s="275"/>
    </row>
    <row r="6928" spans="1:8">
      <c r="A6928" s="270"/>
      <c r="B6928" s="271"/>
      <c r="C6928" s="270"/>
      <c r="D6928" s="272"/>
      <c r="F6928" s="273"/>
      <c r="G6928" s="275"/>
      <c r="H6928" s="275"/>
    </row>
    <row r="6929" spans="1:8">
      <c r="A6929" s="270"/>
      <c r="B6929" s="271"/>
      <c r="C6929" s="270"/>
      <c r="D6929" s="272"/>
      <c r="F6929" s="273"/>
      <c r="G6929" s="275"/>
      <c r="H6929" s="275"/>
    </row>
    <row r="6930" spans="1:8">
      <c r="A6930" s="270"/>
      <c r="B6930" s="271"/>
      <c r="C6930" s="270"/>
      <c r="D6930" s="272"/>
      <c r="F6930" s="273"/>
      <c r="G6930" s="275"/>
      <c r="H6930" s="275"/>
    </row>
    <row r="6931" spans="1:8">
      <c r="A6931" s="270"/>
      <c r="B6931" s="271"/>
      <c r="C6931" s="270"/>
      <c r="D6931" s="272"/>
      <c r="F6931" s="273"/>
      <c r="G6931" s="275"/>
      <c r="H6931" s="275"/>
    </row>
    <row r="6932" spans="1:8">
      <c r="A6932" s="270"/>
      <c r="B6932" s="271"/>
      <c r="C6932" s="270"/>
      <c r="D6932" s="272"/>
      <c r="F6932" s="273"/>
      <c r="G6932" s="275"/>
      <c r="H6932" s="275"/>
    </row>
    <row r="6933" spans="1:8">
      <c r="A6933" s="270"/>
      <c r="B6933" s="271"/>
      <c r="C6933" s="270"/>
      <c r="D6933" s="272"/>
      <c r="F6933" s="273"/>
      <c r="G6933" s="275"/>
      <c r="H6933" s="275"/>
    </row>
    <row r="6934" spans="1:8">
      <c r="A6934" s="270"/>
      <c r="B6934" s="271"/>
      <c r="C6934" s="270"/>
      <c r="D6934" s="272"/>
      <c r="F6934" s="273"/>
      <c r="G6934" s="275"/>
      <c r="H6934" s="275"/>
    </row>
    <row r="6935" spans="1:8">
      <c r="A6935" s="270"/>
      <c r="B6935" s="271"/>
      <c r="C6935" s="270"/>
      <c r="D6935" s="272"/>
      <c r="F6935" s="273"/>
      <c r="G6935" s="275"/>
      <c r="H6935" s="275"/>
    </row>
    <row r="6936" spans="1:8">
      <c r="A6936" s="270"/>
      <c r="B6936" s="271"/>
      <c r="C6936" s="270"/>
      <c r="D6936" s="272"/>
      <c r="F6936" s="273"/>
      <c r="G6936" s="275"/>
      <c r="H6936" s="275"/>
    </row>
    <row r="6937" spans="1:8">
      <c r="A6937" s="270"/>
      <c r="B6937" s="271"/>
      <c r="C6937" s="270"/>
      <c r="D6937" s="272"/>
      <c r="F6937" s="273"/>
      <c r="G6937" s="275"/>
      <c r="H6937" s="275"/>
    </row>
    <row r="6938" spans="1:8">
      <c r="A6938" s="270"/>
      <c r="B6938" s="271"/>
      <c r="C6938" s="270"/>
      <c r="D6938" s="272"/>
      <c r="F6938" s="273"/>
      <c r="G6938" s="275"/>
      <c r="H6938" s="275"/>
    </row>
    <row r="6939" spans="1:8">
      <c r="A6939" s="270"/>
      <c r="B6939" s="271"/>
      <c r="C6939" s="270"/>
      <c r="D6939" s="272"/>
      <c r="F6939" s="273"/>
      <c r="G6939" s="275"/>
      <c r="H6939" s="275"/>
    </row>
    <row r="6940" spans="1:8">
      <c r="A6940" s="270"/>
      <c r="B6940" s="271"/>
      <c r="C6940" s="270"/>
      <c r="D6940" s="272"/>
      <c r="F6940" s="273"/>
      <c r="G6940" s="275"/>
      <c r="H6940" s="275"/>
    </row>
    <row r="6941" spans="1:8">
      <c r="A6941" s="270"/>
      <c r="B6941" s="271"/>
      <c r="C6941" s="270"/>
      <c r="D6941" s="272"/>
      <c r="F6941" s="273"/>
      <c r="G6941" s="275"/>
      <c r="H6941" s="275"/>
    </row>
    <row r="6942" spans="1:8">
      <c r="A6942" s="270"/>
      <c r="B6942" s="271"/>
      <c r="C6942" s="270"/>
      <c r="D6942" s="272"/>
      <c r="F6942" s="273"/>
      <c r="G6942" s="275"/>
      <c r="H6942" s="275"/>
    </row>
    <row r="6943" spans="1:8">
      <c r="A6943" s="270"/>
      <c r="B6943" s="271"/>
      <c r="C6943" s="270"/>
      <c r="D6943" s="272"/>
      <c r="F6943" s="273"/>
      <c r="G6943" s="275"/>
      <c r="H6943" s="275"/>
    </row>
    <row r="6944" spans="1:8">
      <c r="A6944" s="270"/>
      <c r="B6944" s="271"/>
      <c r="C6944" s="270"/>
      <c r="D6944" s="272"/>
      <c r="F6944" s="273"/>
      <c r="G6944" s="275"/>
      <c r="H6944" s="275"/>
    </row>
    <row r="6945" spans="1:8">
      <c r="A6945" s="270"/>
      <c r="B6945" s="271"/>
      <c r="C6945" s="270"/>
      <c r="D6945" s="272"/>
      <c r="F6945" s="273"/>
      <c r="G6945" s="275"/>
      <c r="H6945" s="275"/>
    </row>
    <row r="6946" spans="1:8">
      <c r="A6946" s="270"/>
      <c r="B6946" s="271"/>
      <c r="C6946" s="270"/>
      <c r="D6946" s="272"/>
      <c r="F6946" s="273"/>
      <c r="G6946" s="275"/>
      <c r="H6946" s="275"/>
    </row>
    <row r="6947" spans="1:8">
      <c r="A6947" s="270"/>
      <c r="B6947" s="271"/>
      <c r="C6947" s="270"/>
      <c r="D6947" s="272"/>
      <c r="F6947" s="273"/>
      <c r="G6947" s="275"/>
      <c r="H6947" s="275"/>
    </row>
    <row r="6948" spans="1:8">
      <c r="A6948" s="270"/>
      <c r="B6948" s="271"/>
      <c r="C6948" s="270"/>
      <c r="D6948" s="272"/>
      <c r="F6948" s="273"/>
      <c r="G6948" s="275"/>
      <c r="H6948" s="275"/>
    </row>
    <row r="6949" spans="1:8">
      <c r="A6949" s="270"/>
      <c r="B6949" s="271"/>
      <c r="C6949" s="270"/>
      <c r="D6949" s="272"/>
      <c r="F6949" s="273"/>
      <c r="G6949" s="275"/>
      <c r="H6949" s="275"/>
    </row>
    <row r="6950" spans="1:8">
      <c r="A6950" s="270"/>
      <c r="B6950" s="271"/>
      <c r="C6950" s="270"/>
      <c r="D6950" s="272"/>
      <c r="F6950" s="273"/>
      <c r="G6950" s="275"/>
      <c r="H6950" s="275"/>
    </row>
    <row r="6951" spans="1:8">
      <c r="A6951" s="270"/>
      <c r="B6951" s="271"/>
      <c r="C6951" s="270"/>
      <c r="D6951" s="272"/>
      <c r="F6951" s="273"/>
      <c r="G6951" s="275"/>
      <c r="H6951" s="275"/>
    </row>
    <row r="6952" spans="1:8">
      <c r="A6952" s="270"/>
      <c r="B6952" s="271"/>
      <c r="C6952" s="270"/>
      <c r="D6952" s="272"/>
      <c r="F6952" s="273"/>
      <c r="G6952" s="275"/>
      <c r="H6952" s="275"/>
    </row>
    <row r="6953" spans="1:8">
      <c r="A6953" s="270"/>
      <c r="B6953" s="271"/>
      <c r="C6953" s="270"/>
      <c r="D6953" s="272"/>
      <c r="F6953" s="273"/>
      <c r="G6953" s="275"/>
      <c r="H6953" s="275"/>
    </row>
    <row r="6954" spans="1:8">
      <c r="A6954" s="270"/>
      <c r="B6954" s="271"/>
      <c r="C6954" s="270"/>
      <c r="D6954" s="272"/>
      <c r="F6954" s="273"/>
      <c r="G6954" s="275"/>
      <c r="H6954" s="275"/>
    </row>
    <row r="6955" spans="1:8">
      <c r="A6955" s="270"/>
      <c r="B6955" s="271"/>
      <c r="C6955" s="270"/>
      <c r="D6955" s="272"/>
      <c r="F6955" s="273"/>
      <c r="G6955" s="275"/>
      <c r="H6955" s="275"/>
    </row>
    <row r="6956" spans="1:8">
      <c r="A6956" s="270"/>
      <c r="B6956" s="271"/>
      <c r="C6956" s="270"/>
      <c r="D6956" s="272"/>
      <c r="F6956" s="273"/>
      <c r="G6956" s="275"/>
      <c r="H6956" s="275"/>
    </row>
    <row r="6957" spans="1:8">
      <c r="A6957" s="270"/>
      <c r="B6957" s="271"/>
      <c r="C6957" s="270"/>
      <c r="D6957" s="272"/>
      <c r="F6957" s="273"/>
      <c r="G6957" s="275"/>
      <c r="H6957" s="275"/>
    </row>
    <row r="6958" spans="1:8">
      <c r="A6958" s="270"/>
      <c r="B6958" s="271"/>
      <c r="C6958" s="270"/>
      <c r="D6958" s="272"/>
      <c r="F6958" s="273"/>
      <c r="G6958" s="275"/>
      <c r="H6958" s="275"/>
    </row>
    <row r="6959" spans="1:8">
      <c r="A6959" s="270"/>
      <c r="B6959" s="271"/>
      <c r="C6959" s="270"/>
      <c r="D6959" s="272"/>
      <c r="F6959" s="273"/>
      <c r="G6959" s="275"/>
      <c r="H6959" s="275"/>
    </row>
    <row r="6960" spans="1:8">
      <c r="A6960" s="270"/>
      <c r="B6960" s="271"/>
      <c r="C6960" s="270"/>
      <c r="D6960" s="272"/>
      <c r="F6960" s="273"/>
      <c r="G6960" s="275"/>
      <c r="H6960" s="275"/>
    </row>
    <row r="6961" spans="1:8">
      <c r="A6961" s="270"/>
      <c r="B6961" s="271"/>
      <c r="C6961" s="270"/>
      <c r="D6961" s="272"/>
      <c r="F6961" s="273"/>
      <c r="G6961" s="275"/>
      <c r="H6961" s="275"/>
    </row>
    <row r="6962" spans="1:8">
      <c r="A6962" s="270"/>
      <c r="B6962" s="271"/>
      <c r="C6962" s="270"/>
      <c r="D6962" s="272"/>
      <c r="F6962" s="273"/>
      <c r="G6962" s="275"/>
      <c r="H6962" s="275"/>
    </row>
    <row r="6963" spans="1:8">
      <c r="A6963" s="270"/>
      <c r="B6963" s="271"/>
      <c r="C6963" s="270"/>
      <c r="D6963" s="272"/>
      <c r="F6963" s="273"/>
      <c r="G6963" s="275"/>
      <c r="H6963" s="275"/>
    </row>
    <row r="6964" spans="1:8">
      <c r="A6964" s="270"/>
      <c r="B6964" s="271"/>
      <c r="C6964" s="270"/>
      <c r="D6964" s="272"/>
      <c r="F6964" s="273"/>
      <c r="G6964" s="275"/>
      <c r="H6964" s="275"/>
    </row>
    <row r="6965" spans="1:8">
      <c r="A6965" s="270"/>
      <c r="B6965" s="271"/>
      <c r="C6965" s="270"/>
      <c r="D6965" s="272"/>
      <c r="F6965" s="273"/>
      <c r="G6965" s="275"/>
      <c r="H6965" s="275"/>
    </row>
    <row r="6966" spans="1:8">
      <c r="A6966" s="270"/>
      <c r="B6966" s="271"/>
      <c r="C6966" s="270"/>
      <c r="D6966" s="272"/>
      <c r="F6966" s="273"/>
      <c r="G6966" s="275"/>
      <c r="H6966" s="275"/>
    </row>
    <row r="6967" spans="1:8">
      <c r="A6967" s="270"/>
      <c r="B6967" s="271"/>
      <c r="C6967" s="270"/>
      <c r="D6967" s="272"/>
      <c r="F6967" s="273"/>
      <c r="G6967" s="275"/>
      <c r="H6967" s="275"/>
    </row>
    <row r="6968" spans="1:8">
      <c r="A6968" s="270"/>
      <c r="B6968" s="271"/>
      <c r="C6968" s="270"/>
      <c r="D6968" s="272"/>
      <c r="F6968" s="273"/>
      <c r="G6968" s="275"/>
      <c r="H6968" s="275"/>
    </row>
    <row r="6969" spans="1:8">
      <c r="A6969" s="270"/>
      <c r="B6969" s="271"/>
      <c r="C6969" s="270"/>
      <c r="D6969" s="272"/>
      <c r="F6969" s="273"/>
      <c r="G6969" s="275"/>
      <c r="H6969" s="275"/>
    </row>
    <row r="6970" spans="1:8">
      <c r="A6970" s="270"/>
      <c r="B6970" s="271"/>
      <c r="C6970" s="270"/>
      <c r="D6970" s="272"/>
      <c r="F6970" s="273"/>
      <c r="G6970" s="275"/>
      <c r="H6970" s="275"/>
    </row>
    <row r="6971" spans="1:8">
      <c r="A6971" s="270"/>
      <c r="B6971" s="271"/>
      <c r="C6971" s="270"/>
      <c r="D6971" s="272"/>
      <c r="F6971" s="273"/>
      <c r="G6971" s="275"/>
      <c r="H6971" s="275"/>
    </row>
    <row r="6972" spans="1:8">
      <c r="A6972" s="270"/>
      <c r="B6972" s="271"/>
      <c r="C6972" s="270"/>
      <c r="D6972" s="272"/>
      <c r="F6972" s="273"/>
      <c r="G6972" s="275"/>
      <c r="H6972" s="275"/>
    </row>
    <row r="6973" spans="1:8">
      <c r="A6973" s="270"/>
      <c r="B6973" s="271"/>
      <c r="C6973" s="270"/>
      <c r="D6973" s="272"/>
      <c r="F6973" s="273"/>
      <c r="G6973" s="275"/>
      <c r="H6973" s="275"/>
    </row>
    <row r="6974" spans="1:8">
      <c r="A6974" s="270"/>
      <c r="B6974" s="271"/>
      <c r="C6974" s="270"/>
      <c r="D6974" s="272"/>
      <c r="F6974" s="273"/>
      <c r="G6974" s="275"/>
      <c r="H6974" s="275"/>
    </row>
    <row r="6975" spans="1:8">
      <c r="A6975" s="270"/>
      <c r="B6975" s="271"/>
      <c r="C6975" s="270"/>
      <c r="D6975" s="272"/>
      <c r="F6975" s="273"/>
      <c r="G6975" s="275"/>
      <c r="H6975" s="275"/>
    </row>
    <row r="6976" spans="1:8">
      <c r="A6976" s="270"/>
      <c r="B6976" s="271"/>
      <c r="C6976" s="270"/>
      <c r="D6976" s="272"/>
      <c r="F6976" s="273"/>
      <c r="G6976" s="275"/>
      <c r="H6976" s="275"/>
    </row>
    <row r="6977" spans="1:8">
      <c r="A6977" s="270"/>
      <c r="B6977" s="271"/>
      <c r="C6977" s="270"/>
      <c r="D6977" s="272"/>
      <c r="F6977" s="273"/>
      <c r="G6977" s="275"/>
      <c r="H6977" s="275"/>
    </row>
    <row r="6978" spans="1:8">
      <c r="A6978" s="270"/>
      <c r="B6978" s="271"/>
      <c r="C6978" s="270"/>
      <c r="D6978" s="272"/>
      <c r="F6978" s="273"/>
      <c r="G6978" s="275"/>
      <c r="H6978" s="275"/>
    </row>
    <row r="6979" spans="1:8">
      <c r="A6979" s="270"/>
      <c r="B6979" s="271"/>
      <c r="C6979" s="270"/>
      <c r="D6979" s="272"/>
      <c r="F6979" s="273"/>
      <c r="G6979" s="275"/>
      <c r="H6979" s="275"/>
    </row>
    <row r="6980" spans="1:8">
      <c r="A6980" s="270"/>
      <c r="B6980" s="271"/>
      <c r="C6980" s="270"/>
      <c r="D6980" s="272"/>
      <c r="F6980" s="273"/>
      <c r="G6980" s="275"/>
      <c r="H6980" s="275"/>
    </row>
    <row r="6981" spans="1:8">
      <c r="A6981" s="270"/>
      <c r="B6981" s="271"/>
      <c r="C6981" s="270"/>
      <c r="D6981" s="272"/>
      <c r="F6981" s="273"/>
      <c r="G6981" s="275"/>
      <c r="H6981" s="275"/>
    </row>
    <row r="6982" spans="1:8">
      <c r="A6982" s="270"/>
      <c r="B6982" s="271"/>
      <c r="C6982" s="270"/>
      <c r="D6982" s="272"/>
      <c r="F6982" s="273"/>
      <c r="G6982" s="275"/>
      <c r="H6982" s="275"/>
    </row>
    <row r="6983" spans="1:8">
      <c r="A6983" s="270"/>
      <c r="B6983" s="271"/>
      <c r="C6983" s="270"/>
      <c r="D6983" s="272"/>
      <c r="F6983" s="273"/>
      <c r="G6983" s="275"/>
      <c r="H6983" s="275"/>
    </row>
    <row r="6984" spans="1:8">
      <c r="A6984" s="270"/>
      <c r="B6984" s="271"/>
      <c r="C6984" s="270"/>
      <c r="D6984" s="272"/>
      <c r="F6984" s="273"/>
      <c r="G6984" s="275"/>
      <c r="H6984" s="275"/>
    </row>
    <row r="6985" spans="1:8">
      <c r="A6985" s="270"/>
      <c r="B6985" s="271"/>
      <c r="C6985" s="270"/>
      <c r="D6985" s="272"/>
      <c r="F6985" s="273"/>
      <c r="G6985" s="275"/>
      <c r="H6985" s="275"/>
    </row>
    <row r="6986" spans="1:8">
      <c r="A6986" s="270"/>
      <c r="B6986" s="271"/>
      <c r="C6986" s="270"/>
      <c r="D6986" s="272"/>
      <c r="F6986" s="273"/>
      <c r="G6986" s="275"/>
      <c r="H6986" s="275"/>
    </row>
    <row r="6987" spans="1:8">
      <c r="A6987" s="270"/>
      <c r="B6987" s="271"/>
      <c r="C6987" s="270"/>
      <c r="D6987" s="272"/>
      <c r="F6987" s="273"/>
      <c r="G6987" s="275"/>
      <c r="H6987" s="275"/>
    </row>
    <row r="6988" spans="1:8">
      <c r="A6988" s="270"/>
      <c r="B6988" s="271"/>
      <c r="C6988" s="270"/>
      <c r="D6988" s="272"/>
      <c r="F6988" s="273"/>
      <c r="G6988" s="275"/>
      <c r="H6988" s="275"/>
    </row>
    <row r="6989" spans="1:8">
      <c r="A6989" s="270"/>
      <c r="B6989" s="271"/>
      <c r="C6989" s="270"/>
      <c r="D6989" s="272"/>
      <c r="F6989" s="273"/>
      <c r="G6989" s="275"/>
      <c r="H6989" s="275"/>
    </row>
    <row r="6990" spans="1:8">
      <c r="A6990" s="270"/>
      <c r="B6990" s="271"/>
      <c r="C6990" s="270"/>
      <c r="D6990" s="272"/>
      <c r="F6990" s="273"/>
      <c r="G6990" s="275"/>
      <c r="H6990" s="275"/>
    </row>
    <row r="6991" spans="1:8">
      <c r="A6991" s="270"/>
      <c r="B6991" s="271"/>
      <c r="C6991" s="270"/>
      <c r="D6991" s="272"/>
      <c r="F6991" s="273"/>
      <c r="G6991" s="275"/>
      <c r="H6991" s="275"/>
    </row>
    <row r="6992" spans="1:8">
      <c r="A6992" s="270"/>
      <c r="B6992" s="271"/>
      <c r="C6992" s="270"/>
      <c r="D6992" s="272"/>
      <c r="F6992" s="273"/>
      <c r="G6992" s="275"/>
      <c r="H6992" s="275"/>
    </row>
    <row r="6993" spans="1:8">
      <c r="A6993" s="270"/>
      <c r="B6993" s="271"/>
      <c r="C6993" s="270"/>
      <c r="D6993" s="272"/>
      <c r="F6993" s="273"/>
      <c r="G6993" s="275"/>
      <c r="H6993" s="275"/>
    </row>
    <row r="6994" spans="1:8">
      <c r="A6994" s="270"/>
      <c r="B6994" s="271"/>
      <c r="C6994" s="270"/>
      <c r="D6994" s="272"/>
      <c r="F6994" s="273"/>
      <c r="G6994" s="275"/>
      <c r="H6994" s="275"/>
    </row>
    <row r="6995" spans="1:8">
      <c r="A6995" s="270"/>
      <c r="B6995" s="271"/>
      <c r="C6995" s="270"/>
      <c r="D6995" s="272"/>
      <c r="F6995" s="273"/>
      <c r="G6995" s="275"/>
      <c r="H6995" s="275"/>
    </row>
    <row r="6996" spans="1:8">
      <c r="A6996" s="270"/>
      <c r="B6996" s="271"/>
      <c r="C6996" s="270"/>
      <c r="D6996" s="272"/>
      <c r="F6996" s="273"/>
      <c r="G6996" s="275"/>
      <c r="H6996" s="275"/>
    </row>
    <row r="6997" spans="1:8">
      <c r="A6997" s="270"/>
      <c r="B6997" s="271"/>
      <c r="C6997" s="270"/>
      <c r="D6997" s="272"/>
      <c r="F6997" s="273"/>
      <c r="G6997" s="275"/>
      <c r="H6997" s="275"/>
    </row>
    <row r="6998" spans="1:8">
      <c r="A6998" s="270"/>
      <c r="B6998" s="271"/>
      <c r="C6998" s="270"/>
      <c r="D6998" s="272"/>
      <c r="F6998" s="273"/>
      <c r="G6998" s="275"/>
      <c r="H6998" s="275"/>
    </row>
    <row r="6999" spans="1:8">
      <c r="A6999" s="270"/>
      <c r="B6999" s="271"/>
      <c r="C6999" s="270"/>
      <c r="D6999" s="272"/>
      <c r="F6999" s="273"/>
      <c r="G6999" s="275"/>
      <c r="H6999" s="275"/>
    </row>
    <row r="7000" spans="1:8">
      <c r="A7000" s="270"/>
      <c r="B7000" s="271"/>
      <c r="C7000" s="270"/>
      <c r="D7000" s="272"/>
      <c r="F7000" s="273"/>
      <c r="G7000" s="275"/>
      <c r="H7000" s="275"/>
    </row>
    <row r="7001" spans="1:8">
      <c r="A7001" s="270"/>
      <c r="B7001" s="271"/>
      <c r="C7001" s="270"/>
      <c r="D7001" s="272"/>
      <c r="F7001" s="273"/>
      <c r="G7001" s="275"/>
      <c r="H7001" s="275"/>
    </row>
    <row r="7002" spans="1:8">
      <c r="A7002" s="270"/>
      <c r="B7002" s="271"/>
      <c r="C7002" s="270"/>
      <c r="D7002" s="272"/>
      <c r="F7002" s="273"/>
      <c r="G7002" s="275"/>
      <c r="H7002" s="275"/>
    </row>
    <row r="7003" spans="1:8">
      <c r="A7003" s="270"/>
      <c r="B7003" s="271"/>
      <c r="C7003" s="270"/>
      <c r="D7003" s="272"/>
      <c r="F7003" s="273"/>
      <c r="G7003" s="275"/>
      <c r="H7003" s="275"/>
    </row>
    <row r="7004" spans="1:8">
      <c r="A7004" s="270"/>
      <c r="B7004" s="271"/>
      <c r="C7004" s="270"/>
      <c r="D7004" s="272"/>
      <c r="F7004" s="273"/>
      <c r="G7004" s="275"/>
      <c r="H7004" s="275"/>
    </row>
    <row r="7005" spans="1:8">
      <c r="A7005" s="270"/>
      <c r="B7005" s="271"/>
      <c r="C7005" s="270"/>
      <c r="D7005" s="272"/>
      <c r="F7005" s="273"/>
      <c r="G7005" s="275"/>
      <c r="H7005" s="275"/>
    </row>
    <row r="7006" spans="1:8">
      <c r="A7006" s="270"/>
      <c r="B7006" s="271"/>
      <c r="C7006" s="270"/>
      <c r="D7006" s="272"/>
      <c r="F7006" s="273"/>
      <c r="G7006" s="275"/>
      <c r="H7006" s="275"/>
    </row>
    <row r="7007" spans="1:8">
      <c r="A7007" s="270"/>
      <c r="B7007" s="271"/>
      <c r="C7007" s="270"/>
      <c r="D7007" s="272"/>
      <c r="F7007" s="273"/>
      <c r="G7007" s="275"/>
      <c r="H7007" s="275"/>
    </row>
    <row r="7008" spans="1:8">
      <c r="A7008" s="270"/>
      <c r="B7008" s="271"/>
      <c r="C7008" s="270"/>
      <c r="D7008" s="272"/>
      <c r="F7008" s="273"/>
      <c r="G7008" s="275"/>
      <c r="H7008" s="275"/>
    </row>
    <row r="7009" spans="1:8">
      <c r="A7009" s="270"/>
      <c r="B7009" s="271"/>
      <c r="C7009" s="270"/>
      <c r="D7009" s="272"/>
      <c r="F7009" s="273"/>
      <c r="G7009" s="275"/>
      <c r="H7009" s="275"/>
    </row>
    <row r="7010" spans="1:8">
      <c r="A7010" s="270"/>
      <c r="B7010" s="271"/>
      <c r="C7010" s="270"/>
      <c r="D7010" s="272"/>
      <c r="F7010" s="273"/>
      <c r="G7010" s="275"/>
      <c r="H7010" s="275"/>
    </row>
    <row r="7011" spans="1:8">
      <c r="A7011" s="270"/>
      <c r="B7011" s="271"/>
      <c r="C7011" s="270"/>
      <c r="D7011" s="272"/>
      <c r="F7011" s="273"/>
      <c r="G7011" s="275"/>
      <c r="H7011" s="275"/>
    </row>
    <row r="7012" spans="1:8">
      <c r="A7012" s="270"/>
      <c r="B7012" s="271"/>
      <c r="C7012" s="270"/>
      <c r="D7012" s="272"/>
      <c r="F7012" s="273"/>
      <c r="G7012" s="275"/>
      <c r="H7012" s="275"/>
    </row>
    <row r="7013" spans="1:8">
      <c r="A7013" s="270"/>
      <c r="B7013" s="271"/>
      <c r="C7013" s="270"/>
      <c r="D7013" s="272"/>
      <c r="F7013" s="273"/>
      <c r="G7013" s="275"/>
      <c r="H7013" s="275"/>
    </row>
    <row r="7014" spans="1:8">
      <c r="A7014" s="270"/>
      <c r="B7014" s="271"/>
      <c r="C7014" s="270"/>
      <c r="D7014" s="272"/>
      <c r="F7014" s="273"/>
      <c r="G7014" s="275"/>
      <c r="H7014" s="275"/>
    </row>
    <row r="7015" spans="1:8">
      <c r="A7015" s="270"/>
      <c r="B7015" s="271"/>
      <c r="C7015" s="270"/>
      <c r="D7015" s="272"/>
      <c r="F7015" s="273"/>
      <c r="G7015" s="275"/>
      <c r="H7015" s="275"/>
    </row>
    <row r="7016" spans="1:8">
      <c r="A7016" s="270"/>
      <c r="B7016" s="271"/>
      <c r="C7016" s="270"/>
      <c r="D7016" s="272"/>
      <c r="F7016" s="273"/>
      <c r="G7016" s="275"/>
      <c r="H7016" s="275"/>
    </row>
    <row r="7017" spans="1:8">
      <c r="A7017" s="270"/>
      <c r="B7017" s="271"/>
      <c r="C7017" s="270"/>
      <c r="D7017" s="272"/>
      <c r="F7017" s="273"/>
      <c r="G7017" s="275"/>
      <c r="H7017" s="275"/>
    </row>
    <row r="7018" spans="1:8">
      <c r="A7018" s="270"/>
      <c r="B7018" s="271"/>
      <c r="C7018" s="270"/>
      <c r="D7018" s="272"/>
      <c r="F7018" s="273"/>
      <c r="G7018" s="275"/>
      <c r="H7018" s="275"/>
    </row>
    <row r="7019" spans="1:8">
      <c r="A7019" s="270"/>
      <c r="B7019" s="271"/>
      <c r="C7019" s="270"/>
      <c r="D7019" s="272"/>
      <c r="F7019" s="273"/>
      <c r="G7019" s="275"/>
      <c r="H7019" s="275"/>
    </row>
    <row r="7020" spans="1:8">
      <c r="A7020" s="270"/>
      <c r="B7020" s="271"/>
      <c r="C7020" s="270"/>
      <c r="D7020" s="272"/>
      <c r="F7020" s="273"/>
      <c r="G7020" s="275"/>
      <c r="H7020" s="275"/>
    </row>
    <row r="7021" spans="1:8">
      <c r="A7021" s="270"/>
      <c r="B7021" s="271"/>
      <c r="C7021" s="270"/>
      <c r="D7021" s="272"/>
      <c r="F7021" s="273"/>
      <c r="G7021" s="275"/>
      <c r="H7021" s="275"/>
    </row>
    <row r="7022" spans="1:8">
      <c r="A7022" s="270"/>
      <c r="B7022" s="271"/>
      <c r="C7022" s="270"/>
      <c r="D7022" s="272"/>
      <c r="F7022" s="273"/>
      <c r="G7022" s="275"/>
      <c r="H7022" s="275"/>
    </row>
    <row r="7023" spans="1:8">
      <c r="A7023" s="270"/>
      <c r="B7023" s="271"/>
      <c r="C7023" s="270"/>
      <c r="D7023" s="272"/>
      <c r="F7023" s="273"/>
      <c r="G7023" s="275"/>
      <c r="H7023" s="275"/>
    </row>
    <row r="7024" spans="1:8">
      <c r="A7024" s="270"/>
      <c r="B7024" s="271"/>
      <c r="C7024" s="270"/>
      <c r="D7024" s="272"/>
      <c r="F7024" s="273"/>
      <c r="G7024" s="275"/>
      <c r="H7024" s="275"/>
    </row>
    <row r="7025" spans="1:8">
      <c r="A7025" s="270"/>
      <c r="B7025" s="271"/>
      <c r="C7025" s="270"/>
      <c r="D7025" s="272"/>
      <c r="F7025" s="273"/>
      <c r="G7025" s="275"/>
      <c r="H7025" s="275"/>
    </row>
    <row r="7026" spans="1:8">
      <c r="A7026" s="270"/>
      <c r="B7026" s="271"/>
      <c r="C7026" s="270"/>
      <c r="D7026" s="272"/>
      <c r="F7026" s="273"/>
      <c r="G7026" s="275"/>
      <c r="H7026" s="275"/>
    </row>
    <row r="7027" spans="1:8">
      <c r="A7027" s="270"/>
      <c r="B7027" s="271"/>
      <c r="C7027" s="270"/>
      <c r="D7027" s="272"/>
      <c r="F7027" s="273"/>
      <c r="G7027" s="275"/>
      <c r="H7027" s="275"/>
    </row>
    <row r="7028" spans="1:8">
      <c r="A7028" s="270"/>
      <c r="B7028" s="271"/>
      <c r="C7028" s="270"/>
      <c r="D7028" s="272"/>
      <c r="F7028" s="273"/>
      <c r="G7028" s="275"/>
      <c r="H7028" s="275"/>
    </row>
    <row r="7029" spans="1:8">
      <c r="A7029" s="270"/>
      <c r="B7029" s="271"/>
      <c r="C7029" s="270"/>
      <c r="D7029" s="272"/>
      <c r="F7029" s="273"/>
      <c r="G7029" s="275"/>
      <c r="H7029" s="275"/>
    </row>
    <row r="7030" spans="1:8">
      <c r="A7030" s="270"/>
      <c r="B7030" s="271"/>
      <c r="C7030" s="270"/>
      <c r="D7030" s="272"/>
      <c r="F7030" s="273"/>
      <c r="G7030" s="275"/>
      <c r="H7030" s="275"/>
    </row>
    <row r="7031" spans="1:8">
      <c r="A7031" s="270"/>
      <c r="B7031" s="271"/>
      <c r="C7031" s="270"/>
      <c r="D7031" s="272"/>
      <c r="F7031" s="273"/>
      <c r="G7031" s="275"/>
      <c r="H7031" s="275"/>
    </row>
    <row r="7032" spans="1:8">
      <c r="A7032" s="270"/>
      <c r="B7032" s="271"/>
      <c r="C7032" s="270"/>
      <c r="D7032" s="272"/>
      <c r="F7032" s="273"/>
      <c r="G7032" s="275"/>
      <c r="H7032" s="275"/>
    </row>
    <row r="7033" spans="1:8">
      <c r="A7033" s="270"/>
      <c r="B7033" s="271"/>
      <c r="C7033" s="270"/>
      <c r="D7033" s="272"/>
      <c r="F7033" s="273"/>
      <c r="G7033" s="275"/>
      <c r="H7033" s="275"/>
    </row>
    <row r="7034" spans="1:8">
      <c r="A7034" s="270"/>
      <c r="B7034" s="271"/>
      <c r="C7034" s="270"/>
      <c r="D7034" s="272"/>
      <c r="F7034" s="273"/>
      <c r="G7034" s="275"/>
      <c r="H7034" s="275"/>
    </row>
    <row r="7035" spans="1:8">
      <c r="A7035" s="270"/>
      <c r="B7035" s="271"/>
      <c r="C7035" s="270"/>
      <c r="D7035" s="272"/>
      <c r="F7035" s="273"/>
      <c r="G7035" s="275"/>
      <c r="H7035" s="275"/>
    </row>
    <row r="7036" spans="1:8">
      <c r="A7036" s="270"/>
      <c r="B7036" s="271"/>
      <c r="C7036" s="270"/>
      <c r="D7036" s="272"/>
      <c r="F7036" s="273"/>
      <c r="G7036" s="275"/>
      <c r="H7036" s="275"/>
    </row>
    <row r="7037" spans="1:8">
      <c r="A7037" s="270"/>
      <c r="B7037" s="271"/>
      <c r="C7037" s="270"/>
      <c r="D7037" s="272"/>
      <c r="F7037" s="273"/>
      <c r="G7037" s="275"/>
      <c r="H7037" s="275"/>
    </row>
    <row r="7038" spans="1:8">
      <c r="A7038" s="270"/>
      <c r="B7038" s="271"/>
      <c r="C7038" s="270"/>
      <c r="D7038" s="272"/>
      <c r="F7038" s="273"/>
      <c r="G7038" s="275"/>
      <c r="H7038" s="275"/>
    </row>
    <row r="7039" spans="1:8">
      <c r="A7039" s="270"/>
      <c r="B7039" s="271"/>
      <c r="C7039" s="270"/>
      <c r="D7039" s="272"/>
      <c r="F7039" s="273"/>
      <c r="G7039" s="275"/>
      <c r="H7039" s="275"/>
    </row>
    <row r="7040" spans="1:8">
      <c r="A7040" s="270"/>
      <c r="B7040" s="271"/>
      <c r="C7040" s="270"/>
      <c r="D7040" s="272"/>
      <c r="F7040" s="273"/>
      <c r="G7040" s="275"/>
      <c r="H7040" s="275"/>
    </row>
    <row r="7041" spans="1:8">
      <c r="A7041" s="270"/>
      <c r="B7041" s="271"/>
      <c r="C7041" s="270"/>
      <c r="D7041" s="272"/>
      <c r="F7041" s="273"/>
      <c r="G7041" s="275"/>
      <c r="H7041" s="275"/>
    </row>
    <row r="7042" spans="1:8">
      <c r="A7042" s="270"/>
      <c r="B7042" s="271"/>
      <c r="C7042" s="270"/>
      <c r="D7042" s="272"/>
      <c r="F7042" s="273"/>
      <c r="G7042" s="275"/>
      <c r="H7042" s="275"/>
    </row>
    <row r="7043" spans="1:8">
      <c r="A7043" s="270"/>
      <c r="B7043" s="271"/>
      <c r="C7043" s="270"/>
      <c r="D7043" s="272"/>
      <c r="F7043" s="273"/>
      <c r="G7043" s="275"/>
      <c r="H7043" s="275"/>
    </row>
    <row r="7044" spans="1:8">
      <c r="A7044" s="270"/>
      <c r="B7044" s="271"/>
      <c r="C7044" s="270"/>
      <c r="D7044" s="272"/>
      <c r="F7044" s="273"/>
      <c r="G7044" s="275"/>
      <c r="H7044" s="275"/>
    </row>
    <row r="7045" spans="1:8">
      <c r="A7045" s="270"/>
      <c r="B7045" s="271"/>
      <c r="C7045" s="270"/>
      <c r="D7045" s="272"/>
      <c r="F7045" s="273"/>
      <c r="G7045" s="275"/>
      <c r="H7045" s="275"/>
    </row>
    <row r="7046" spans="1:8">
      <c r="A7046" s="270"/>
      <c r="B7046" s="271"/>
      <c r="C7046" s="270"/>
      <c r="D7046" s="272"/>
      <c r="F7046" s="273"/>
      <c r="G7046" s="275"/>
      <c r="H7046" s="275"/>
    </row>
    <row r="7047" spans="1:8">
      <c r="A7047" s="270"/>
      <c r="B7047" s="271"/>
      <c r="C7047" s="270"/>
      <c r="D7047" s="272"/>
      <c r="F7047" s="273"/>
      <c r="G7047" s="275"/>
      <c r="H7047" s="275"/>
    </row>
    <row r="7048" spans="1:8">
      <c r="A7048" s="270"/>
      <c r="B7048" s="271"/>
      <c r="C7048" s="270"/>
      <c r="D7048" s="272"/>
      <c r="F7048" s="273"/>
      <c r="G7048" s="275"/>
      <c r="H7048" s="275"/>
    </row>
    <row r="7049" spans="1:8">
      <c r="A7049" s="270"/>
      <c r="B7049" s="271"/>
      <c r="C7049" s="270"/>
      <c r="D7049" s="272"/>
      <c r="F7049" s="273"/>
      <c r="G7049" s="275"/>
      <c r="H7049" s="275"/>
    </row>
    <row r="7050" spans="1:8">
      <c r="A7050" s="270"/>
      <c r="B7050" s="271"/>
      <c r="C7050" s="270"/>
      <c r="D7050" s="272"/>
      <c r="F7050" s="273"/>
      <c r="G7050" s="275"/>
      <c r="H7050" s="275"/>
    </row>
    <row r="7051" spans="1:8">
      <c r="A7051" s="270"/>
      <c r="B7051" s="271"/>
      <c r="C7051" s="270"/>
      <c r="D7051" s="272"/>
      <c r="F7051" s="273"/>
      <c r="G7051" s="275"/>
      <c r="H7051" s="275"/>
    </row>
    <row r="7052" spans="1:8">
      <c r="A7052" s="270"/>
      <c r="B7052" s="271"/>
      <c r="C7052" s="270"/>
      <c r="D7052" s="272"/>
      <c r="F7052" s="273"/>
      <c r="G7052" s="275"/>
      <c r="H7052" s="275"/>
    </row>
    <row r="7053" spans="1:8">
      <c r="A7053" s="270"/>
      <c r="B7053" s="271"/>
      <c r="C7053" s="270"/>
      <c r="D7053" s="272"/>
      <c r="F7053" s="273"/>
      <c r="G7053" s="275"/>
      <c r="H7053" s="275"/>
    </row>
    <row r="7054" spans="1:8">
      <c r="A7054" s="270"/>
      <c r="B7054" s="271"/>
      <c r="C7054" s="270"/>
      <c r="D7054" s="272"/>
      <c r="F7054" s="273"/>
      <c r="G7054" s="275"/>
      <c r="H7054" s="275"/>
    </row>
    <row r="7055" spans="1:8">
      <c r="A7055" s="270"/>
      <c r="B7055" s="271"/>
      <c r="C7055" s="270"/>
      <c r="D7055" s="272"/>
      <c r="F7055" s="273"/>
      <c r="G7055" s="275"/>
      <c r="H7055" s="275"/>
    </row>
    <row r="7056" spans="1:8">
      <c r="A7056" s="270"/>
      <c r="B7056" s="271"/>
      <c r="C7056" s="270"/>
      <c r="D7056" s="272"/>
      <c r="F7056" s="273"/>
      <c r="G7056" s="275"/>
      <c r="H7056" s="275"/>
    </row>
    <row r="7057" spans="1:8">
      <c r="A7057" s="270"/>
      <c r="B7057" s="271"/>
      <c r="C7057" s="270"/>
      <c r="D7057" s="272"/>
      <c r="F7057" s="273"/>
      <c r="G7057" s="275"/>
      <c r="H7057" s="275"/>
    </row>
    <row r="7058" spans="1:8">
      <c r="A7058" s="270"/>
      <c r="B7058" s="271"/>
      <c r="C7058" s="270"/>
      <c r="D7058" s="272"/>
      <c r="F7058" s="273"/>
      <c r="G7058" s="275"/>
      <c r="H7058" s="275"/>
    </row>
    <row r="7059" spans="1:8">
      <c r="A7059" s="270"/>
      <c r="B7059" s="271"/>
      <c r="C7059" s="270"/>
      <c r="D7059" s="272"/>
      <c r="F7059" s="273"/>
      <c r="G7059" s="275"/>
      <c r="H7059" s="275"/>
    </row>
    <row r="7060" spans="1:8">
      <c r="A7060" s="270"/>
      <c r="B7060" s="271"/>
      <c r="C7060" s="270"/>
      <c r="D7060" s="272"/>
      <c r="F7060" s="273"/>
      <c r="G7060" s="275"/>
      <c r="H7060" s="275"/>
    </row>
    <row r="7061" spans="1:8">
      <c r="A7061" s="270"/>
      <c r="B7061" s="271"/>
      <c r="C7061" s="270"/>
      <c r="D7061" s="272"/>
      <c r="F7061" s="273"/>
      <c r="G7061" s="275"/>
      <c r="H7061" s="275"/>
    </row>
    <row r="7062" spans="1:8">
      <c r="A7062" s="270"/>
      <c r="B7062" s="271"/>
      <c r="C7062" s="270"/>
      <c r="D7062" s="272"/>
      <c r="F7062" s="273"/>
      <c r="G7062" s="275"/>
      <c r="H7062" s="275"/>
    </row>
    <row r="7063" spans="1:8">
      <c r="A7063" s="270"/>
      <c r="B7063" s="271"/>
      <c r="C7063" s="270"/>
      <c r="D7063" s="272"/>
      <c r="F7063" s="273"/>
      <c r="G7063" s="275"/>
      <c r="H7063" s="275"/>
    </row>
    <row r="7064" spans="1:8">
      <c r="A7064" s="270"/>
      <c r="B7064" s="271"/>
      <c r="C7064" s="270"/>
      <c r="D7064" s="272"/>
      <c r="F7064" s="273"/>
      <c r="G7064" s="275"/>
      <c r="H7064" s="275"/>
    </row>
    <row r="7065" spans="1:8">
      <c r="A7065" s="270"/>
      <c r="B7065" s="271"/>
      <c r="C7065" s="270"/>
      <c r="D7065" s="272"/>
      <c r="F7065" s="273"/>
      <c r="G7065" s="275"/>
      <c r="H7065" s="275"/>
    </row>
    <row r="7066" spans="1:8">
      <c r="A7066" s="270"/>
      <c r="B7066" s="271"/>
      <c r="C7066" s="270"/>
      <c r="D7066" s="272"/>
      <c r="F7066" s="273"/>
      <c r="G7066" s="275"/>
      <c r="H7066" s="275"/>
    </row>
    <row r="7067" spans="1:8">
      <c r="A7067" s="270"/>
      <c r="B7067" s="271"/>
      <c r="C7067" s="270"/>
      <c r="D7067" s="272"/>
      <c r="F7067" s="273"/>
      <c r="G7067" s="275"/>
      <c r="H7067" s="275"/>
    </row>
    <row r="7068" spans="1:8">
      <c r="A7068" s="270"/>
      <c r="B7068" s="271"/>
      <c r="C7068" s="270"/>
      <c r="D7068" s="272"/>
      <c r="F7068" s="273"/>
      <c r="G7068" s="275"/>
      <c r="H7068" s="275"/>
    </row>
    <row r="7069" spans="1:8">
      <c r="A7069" s="270"/>
      <c r="B7069" s="271"/>
      <c r="C7069" s="270"/>
      <c r="D7069" s="272"/>
      <c r="F7069" s="273"/>
      <c r="G7069" s="275"/>
      <c r="H7069" s="275"/>
    </row>
    <row r="7070" spans="1:8">
      <c r="A7070" s="270"/>
      <c r="B7070" s="271"/>
      <c r="C7070" s="270"/>
      <c r="D7070" s="272"/>
      <c r="F7070" s="273"/>
      <c r="G7070" s="275"/>
      <c r="H7070" s="275"/>
    </row>
    <row r="7071" spans="1:8">
      <c r="A7071" s="270"/>
      <c r="B7071" s="271"/>
      <c r="C7071" s="270"/>
      <c r="D7071" s="272"/>
      <c r="F7071" s="273"/>
      <c r="G7071" s="275"/>
      <c r="H7071" s="275"/>
    </row>
    <row r="7072" spans="1:8">
      <c r="A7072" s="270"/>
      <c r="B7072" s="271"/>
      <c r="C7072" s="270"/>
      <c r="D7072" s="272"/>
      <c r="F7072" s="273"/>
      <c r="G7072" s="275"/>
      <c r="H7072" s="275"/>
    </row>
    <row r="7073" spans="1:8">
      <c r="A7073" s="270"/>
      <c r="B7073" s="271"/>
      <c r="C7073" s="270"/>
      <c r="D7073" s="272"/>
      <c r="F7073" s="273"/>
      <c r="G7073" s="275"/>
      <c r="H7073" s="275"/>
    </row>
    <row r="7074" spans="1:8">
      <c r="A7074" s="270"/>
      <c r="B7074" s="271"/>
      <c r="C7074" s="270"/>
      <c r="D7074" s="272"/>
      <c r="F7074" s="273"/>
      <c r="G7074" s="275"/>
      <c r="H7074" s="275"/>
    </row>
    <row r="7075" spans="1:8">
      <c r="A7075" s="270"/>
      <c r="B7075" s="271"/>
      <c r="C7075" s="270"/>
      <c r="D7075" s="272"/>
      <c r="F7075" s="273"/>
      <c r="G7075" s="275"/>
      <c r="H7075" s="275"/>
    </row>
    <row r="7076" spans="1:8">
      <c r="A7076" s="270"/>
      <c r="B7076" s="271"/>
      <c r="C7076" s="270"/>
      <c r="D7076" s="272"/>
      <c r="F7076" s="273"/>
      <c r="G7076" s="275"/>
      <c r="H7076" s="275"/>
    </row>
    <row r="7077" spans="1:8">
      <c r="A7077" s="270"/>
      <c r="B7077" s="271"/>
      <c r="C7077" s="270"/>
      <c r="D7077" s="272"/>
      <c r="F7077" s="273"/>
      <c r="G7077" s="275"/>
      <c r="H7077" s="275"/>
    </row>
    <row r="7078" spans="1:8">
      <c r="A7078" s="270"/>
      <c r="B7078" s="271"/>
      <c r="C7078" s="270"/>
      <c r="D7078" s="272"/>
      <c r="F7078" s="273"/>
      <c r="G7078" s="275"/>
      <c r="H7078" s="275"/>
    </row>
    <row r="7079" spans="1:8">
      <c r="A7079" s="270"/>
      <c r="B7079" s="271"/>
      <c r="C7079" s="270"/>
      <c r="D7079" s="272"/>
      <c r="F7079" s="273"/>
      <c r="G7079" s="275"/>
      <c r="H7079" s="275"/>
    </row>
    <row r="7080" spans="1:8">
      <c r="A7080" s="270"/>
      <c r="B7080" s="271"/>
      <c r="C7080" s="270"/>
      <c r="D7080" s="272"/>
      <c r="F7080" s="273"/>
      <c r="G7080" s="275"/>
      <c r="H7080" s="275"/>
    </row>
    <row r="7081" spans="1:8">
      <c r="A7081" s="270"/>
      <c r="B7081" s="271"/>
      <c r="C7081" s="270"/>
      <c r="D7081" s="272"/>
      <c r="F7081" s="273"/>
      <c r="G7081" s="275"/>
      <c r="H7081" s="275"/>
    </row>
    <row r="7082" spans="1:8">
      <c r="A7082" s="270"/>
      <c r="B7082" s="271"/>
      <c r="C7082" s="270"/>
      <c r="D7082" s="272"/>
      <c r="F7082" s="273"/>
      <c r="G7082" s="275"/>
      <c r="H7082" s="275"/>
    </row>
    <row r="7083" spans="1:8">
      <c r="A7083" s="270"/>
      <c r="B7083" s="271"/>
      <c r="C7083" s="270"/>
      <c r="D7083" s="272"/>
      <c r="F7083" s="273"/>
      <c r="G7083" s="275"/>
      <c r="H7083" s="275"/>
    </row>
    <row r="7084" spans="1:8">
      <c r="A7084" s="270"/>
      <c r="B7084" s="271"/>
      <c r="C7084" s="270"/>
      <c r="D7084" s="272"/>
      <c r="F7084" s="273"/>
      <c r="G7084" s="275"/>
      <c r="H7084" s="275"/>
    </row>
    <row r="7085" spans="1:8">
      <c r="A7085" s="270"/>
      <c r="B7085" s="271"/>
      <c r="C7085" s="270"/>
      <c r="D7085" s="272"/>
      <c r="F7085" s="273"/>
      <c r="G7085" s="275"/>
      <c r="H7085" s="275"/>
    </row>
    <row r="7086" spans="1:8">
      <c r="A7086" s="270"/>
      <c r="B7086" s="271"/>
      <c r="C7086" s="270"/>
      <c r="D7086" s="272"/>
      <c r="F7086" s="273"/>
      <c r="G7086" s="275"/>
      <c r="H7086" s="275"/>
    </row>
    <row r="7087" spans="1:8">
      <c r="A7087" s="270"/>
      <c r="B7087" s="271"/>
      <c r="C7087" s="270"/>
      <c r="D7087" s="272"/>
      <c r="F7087" s="273"/>
      <c r="G7087" s="275"/>
      <c r="H7087" s="275"/>
    </row>
    <row r="7088" spans="1:8">
      <c r="A7088" s="270"/>
      <c r="B7088" s="271"/>
      <c r="C7088" s="270"/>
      <c r="D7088" s="272"/>
      <c r="F7088" s="273"/>
      <c r="G7088" s="275"/>
      <c r="H7088" s="275"/>
    </row>
    <row r="7089" spans="1:8">
      <c r="A7089" s="270"/>
      <c r="B7089" s="271"/>
      <c r="C7089" s="270"/>
      <c r="D7089" s="272"/>
      <c r="F7089" s="273"/>
      <c r="G7089" s="275"/>
      <c r="H7089" s="275"/>
    </row>
    <row r="7090" spans="1:8">
      <c r="A7090" s="270"/>
      <c r="B7090" s="271"/>
      <c r="C7090" s="270"/>
      <c r="D7090" s="272"/>
      <c r="F7090" s="273"/>
      <c r="G7090" s="275"/>
      <c r="H7090" s="275"/>
    </row>
    <row r="7091" spans="1:8">
      <c r="A7091" s="270"/>
      <c r="B7091" s="271"/>
      <c r="C7091" s="270"/>
      <c r="D7091" s="272"/>
      <c r="F7091" s="273"/>
      <c r="G7091" s="275"/>
      <c r="H7091" s="275"/>
    </row>
    <row r="7092" spans="1:8">
      <c r="A7092" s="270"/>
      <c r="B7092" s="271"/>
      <c r="C7092" s="270"/>
      <c r="D7092" s="272"/>
      <c r="F7092" s="273"/>
      <c r="G7092" s="275"/>
      <c r="H7092" s="275"/>
    </row>
    <row r="7093" spans="1:8">
      <c r="A7093" s="270"/>
      <c r="B7093" s="271"/>
      <c r="C7093" s="270"/>
      <c r="D7093" s="272"/>
      <c r="F7093" s="273"/>
      <c r="G7093" s="275"/>
      <c r="H7093" s="275"/>
    </row>
    <row r="7094" spans="1:8">
      <c r="A7094" s="270"/>
      <c r="B7094" s="271"/>
      <c r="C7094" s="270"/>
      <c r="D7094" s="272"/>
      <c r="F7094" s="273"/>
      <c r="G7094" s="275"/>
      <c r="H7094" s="275"/>
    </row>
    <row r="7095" spans="1:8">
      <c r="A7095" s="270"/>
      <c r="B7095" s="271"/>
      <c r="C7095" s="270"/>
      <c r="D7095" s="272"/>
      <c r="F7095" s="273"/>
      <c r="G7095" s="275"/>
      <c r="H7095" s="275"/>
    </row>
    <row r="7096" spans="1:8">
      <c r="A7096" s="270"/>
      <c r="B7096" s="271"/>
      <c r="C7096" s="270"/>
      <c r="D7096" s="272"/>
      <c r="F7096" s="273"/>
      <c r="G7096" s="275"/>
      <c r="H7096" s="275"/>
    </row>
    <row r="7097" spans="1:8">
      <c r="A7097" s="270"/>
      <c r="B7097" s="271"/>
      <c r="C7097" s="270"/>
      <c r="D7097" s="272"/>
      <c r="F7097" s="273"/>
      <c r="G7097" s="275"/>
      <c r="H7097" s="275"/>
    </row>
    <row r="7098" spans="1:8">
      <c r="A7098" s="270"/>
      <c r="B7098" s="271"/>
      <c r="C7098" s="270"/>
      <c r="D7098" s="272"/>
      <c r="F7098" s="273"/>
      <c r="G7098" s="275"/>
      <c r="H7098" s="275"/>
    </row>
    <row r="7099" spans="1:8">
      <c r="A7099" s="270"/>
      <c r="B7099" s="271"/>
      <c r="C7099" s="270"/>
      <c r="D7099" s="272"/>
      <c r="F7099" s="273"/>
      <c r="G7099" s="275"/>
      <c r="H7099" s="275"/>
    </row>
    <row r="7100" spans="1:8">
      <c r="A7100" s="270"/>
      <c r="B7100" s="271"/>
      <c r="C7100" s="270"/>
      <c r="D7100" s="272"/>
      <c r="F7100" s="273"/>
      <c r="G7100" s="275"/>
      <c r="H7100" s="275"/>
    </row>
    <row r="7101" spans="1:8">
      <c r="A7101" s="270"/>
      <c r="B7101" s="271"/>
      <c r="C7101" s="270"/>
      <c r="D7101" s="272"/>
      <c r="F7101" s="273"/>
      <c r="G7101" s="275"/>
      <c r="H7101" s="275"/>
    </row>
    <row r="7102" spans="1:8">
      <c r="A7102" s="270"/>
      <c r="B7102" s="271"/>
      <c r="C7102" s="270"/>
      <c r="D7102" s="272"/>
      <c r="F7102" s="273"/>
      <c r="G7102" s="275"/>
      <c r="H7102" s="275"/>
    </row>
    <row r="7103" spans="1:8">
      <c r="A7103" s="270"/>
      <c r="B7103" s="271"/>
      <c r="C7103" s="270"/>
      <c r="D7103" s="272"/>
      <c r="F7103" s="273"/>
      <c r="G7103" s="275"/>
      <c r="H7103" s="275"/>
    </row>
    <row r="7104" spans="1:8">
      <c r="A7104" s="270"/>
      <c r="B7104" s="271"/>
      <c r="C7104" s="270"/>
      <c r="D7104" s="272"/>
      <c r="F7104" s="273"/>
      <c r="G7104" s="275"/>
      <c r="H7104" s="275"/>
    </row>
    <row r="7105" spans="1:8">
      <c r="A7105" s="270"/>
      <c r="B7105" s="271"/>
      <c r="C7105" s="270"/>
      <c r="D7105" s="272"/>
      <c r="F7105" s="273"/>
      <c r="G7105" s="275"/>
      <c r="H7105" s="275"/>
    </row>
    <row r="7106" spans="1:8">
      <c r="A7106" s="270"/>
      <c r="B7106" s="271"/>
      <c r="C7106" s="270"/>
      <c r="D7106" s="272"/>
      <c r="F7106" s="273"/>
      <c r="G7106" s="275"/>
      <c r="H7106" s="275"/>
    </row>
    <row r="7107" spans="1:8">
      <c r="A7107" s="270"/>
      <c r="B7107" s="271"/>
      <c r="C7107" s="270"/>
      <c r="D7107" s="272"/>
      <c r="F7107" s="273"/>
      <c r="G7107" s="275"/>
      <c r="H7107" s="275"/>
    </row>
    <row r="7108" spans="1:8">
      <c r="A7108" s="270"/>
      <c r="B7108" s="271"/>
      <c r="C7108" s="270"/>
      <c r="D7108" s="272"/>
      <c r="F7108" s="273"/>
      <c r="G7108" s="275"/>
      <c r="H7108" s="275"/>
    </row>
    <row r="7109" spans="1:8">
      <c r="A7109" s="270"/>
      <c r="B7109" s="271"/>
      <c r="C7109" s="270"/>
      <c r="D7109" s="272"/>
      <c r="F7109" s="273"/>
      <c r="G7109" s="275"/>
      <c r="H7109" s="275"/>
    </row>
    <row r="7110" spans="1:8">
      <c r="A7110" s="270"/>
      <c r="B7110" s="271"/>
      <c r="C7110" s="270"/>
      <c r="D7110" s="272"/>
      <c r="F7110" s="273"/>
      <c r="G7110" s="275"/>
      <c r="H7110" s="275"/>
    </row>
    <row r="7111" spans="1:8">
      <c r="A7111" s="270"/>
      <c r="B7111" s="271"/>
      <c r="C7111" s="270"/>
      <c r="D7111" s="272"/>
      <c r="F7111" s="273"/>
      <c r="G7111" s="275"/>
      <c r="H7111" s="275"/>
    </row>
    <row r="7112" spans="1:8">
      <c r="A7112" s="270"/>
      <c r="B7112" s="271"/>
      <c r="C7112" s="270"/>
      <c r="D7112" s="272"/>
      <c r="F7112" s="273"/>
      <c r="G7112" s="275"/>
      <c r="H7112" s="275"/>
    </row>
    <row r="7113" spans="1:8">
      <c r="A7113" s="270"/>
      <c r="B7113" s="271"/>
      <c r="C7113" s="270"/>
      <c r="D7113" s="272"/>
      <c r="F7113" s="273"/>
      <c r="G7113" s="275"/>
      <c r="H7113" s="275"/>
    </row>
    <row r="7114" spans="1:8">
      <c r="A7114" s="270"/>
      <c r="B7114" s="271"/>
      <c r="C7114" s="270"/>
      <c r="D7114" s="272"/>
      <c r="F7114" s="273"/>
      <c r="G7114" s="275"/>
      <c r="H7114" s="275"/>
    </row>
    <row r="7115" spans="1:8">
      <c r="A7115" s="270"/>
      <c r="B7115" s="271"/>
      <c r="C7115" s="270"/>
      <c r="D7115" s="272"/>
      <c r="F7115" s="273"/>
      <c r="G7115" s="275"/>
      <c r="H7115" s="275"/>
    </row>
    <row r="7116" spans="1:8">
      <c r="A7116" s="270"/>
      <c r="B7116" s="271"/>
      <c r="C7116" s="270"/>
      <c r="D7116" s="272"/>
      <c r="F7116" s="273"/>
      <c r="G7116" s="275"/>
      <c r="H7116" s="275"/>
    </row>
    <row r="7117" spans="1:8">
      <c r="A7117" s="270"/>
      <c r="B7117" s="271"/>
      <c r="C7117" s="270"/>
      <c r="D7117" s="272"/>
      <c r="F7117" s="273"/>
      <c r="G7117" s="275"/>
      <c r="H7117" s="275"/>
    </row>
    <row r="7118" spans="1:8">
      <c r="A7118" s="270"/>
      <c r="B7118" s="271"/>
      <c r="C7118" s="270"/>
      <c r="D7118" s="272"/>
      <c r="F7118" s="273"/>
      <c r="G7118" s="275"/>
      <c r="H7118" s="275"/>
    </row>
    <row r="7119" spans="1:8">
      <c r="A7119" s="270"/>
      <c r="B7119" s="271"/>
      <c r="C7119" s="270"/>
      <c r="D7119" s="272"/>
      <c r="F7119" s="273"/>
      <c r="G7119" s="275"/>
      <c r="H7119" s="275"/>
    </row>
    <row r="7120" spans="1:8">
      <c r="A7120" s="270"/>
      <c r="B7120" s="271"/>
      <c r="C7120" s="270"/>
      <c r="D7120" s="272"/>
      <c r="F7120" s="273"/>
      <c r="G7120" s="275"/>
      <c r="H7120" s="275"/>
    </row>
    <row r="7121" spans="1:8">
      <c r="A7121" s="270"/>
      <c r="B7121" s="271"/>
      <c r="C7121" s="270"/>
      <c r="D7121" s="272"/>
      <c r="F7121" s="273"/>
      <c r="G7121" s="275"/>
      <c r="H7121" s="275"/>
    </row>
    <row r="7122" spans="1:8">
      <c r="A7122" s="270"/>
      <c r="B7122" s="271"/>
      <c r="C7122" s="270"/>
      <c r="D7122" s="272"/>
      <c r="F7122" s="273"/>
      <c r="G7122" s="275"/>
      <c r="H7122" s="275"/>
    </row>
    <row r="7123" spans="1:8">
      <c r="A7123" s="270"/>
      <c r="B7123" s="271"/>
      <c r="C7123" s="270"/>
      <c r="D7123" s="272"/>
      <c r="F7123" s="273"/>
      <c r="G7123" s="275"/>
      <c r="H7123" s="275"/>
    </row>
    <row r="7124" spans="1:8">
      <c r="A7124" s="270"/>
      <c r="B7124" s="271"/>
      <c r="C7124" s="270"/>
      <c r="D7124" s="272"/>
      <c r="F7124" s="273"/>
      <c r="G7124" s="275"/>
      <c r="H7124" s="275"/>
    </row>
    <row r="7125" spans="1:8">
      <c r="A7125" s="270"/>
      <c r="B7125" s="271"/>
      <c r="C7125" s="270"/>
      <c r="D7125" s="272"/>
      <c r="F7125" s="273"/>
      <c r="G7125" s="275"/>
      <c r="H7125" s="275"/>
    </row>
    <row r="7126" spans="1:8">
      <c r="A7126" s="270"/>
      <c r="B7126" s="271"/>
      <c r="C7126" s="270"/>
      <c r="D7126" s="272"/>
      <c r="F7126" s="273"/>
      <c r="G7126" s="275"/>
      <c r="H7126" s="275"/>
    </row>
    <row r="7127" spans="1:8">
      <c r="A7127" s="270"/>
      <c r="B7127" s="271"/>
      <c r="C7127" s="270"/>
      <c r="D7127" s="272"/>
      <c r="F7127" s="273"/>
      <c r="G7127" s="275"/>
      <c r="H7127" s="275"/>
    </row>
    <row r="7128" spans="1:8">
      <c r="A7128" s="270"/>
      <c r="B7128" s="271"/>
      <c r="C7128" s="270"/>
      <c r="D7128" s="272"/>
      <c r="F7128" s="273"/>
      <c r="G7128" s="275"/>
      <c r="H7128" s="275"/>
    </row>
    <row r="7129" spans="1:8">
      <c r="A7129" s="270"/>
      <c r="B7129" s="271"/>
      <c r="C7129" s="270"/>
      <c r="D7129" s="272"/>
      <c r="F7129" s="273"/>
      <c r="G7129" s="275"/>
      <c r="H7129" s="275"/>
    </row>
    <row r="7130" spans="1:8">
      <c r="A7130" s="270"/>
      <c r="B7130" s="271"/>
      <c r="C7130" s="270"/>
      <c r="D7130" s="272"/>
      <c r="F7130" s="273"/>
      <c r="G7130" s="275"/>
      <c r="H7130" s="275"/>
    </row>
    <row r="7131" spans="1:8">
      <c r="A7131" s="270"/>
      <c r="B7131" s="271"/>
      <c r="C7131" s="270"/>
      <c r="D7131" s="272"/>
      <c r="F7131" s="273"/>
      <c r="G7131" s="275"/>
      <c r="H7131" s="275"/>
    </row>
    <row r="7132" spans="1:8">
      <c r="A7132" s="270"/>
      <c r="B7132" s="271"/>
      <c r="C7132" s="270"/>
      <c r="D7132" s="272"/>
      <c r="F7132" s="273"/>
      <c r="G7132" s="275"/>
      <c r="H7132" s="275"/>
    </row>
    <row r="7133" spans="1:8">
      <c r="A7133" s="270"/>
      <c r="B7133" s="271"/>
      <c r="C7133" s="270"/>
      <c r="D7133" s="272"/>
      <c r="F7133" s="273"/>
      <c r="G7133" s="275"/>
      <c r="H7133" s="275"/>
    </row>
    <row r="7134" spans="1:8">
      <c r="A7134" s="270"/>
      <c r="B7134" s="271"/>
      <c r="C7134" s="270"/>
      <c r="D7134" s="272"/>
      <c r="F7134" s="273"/>
      <c r="G7134" s="275"/>
      <c r="H7134" s="275"/>
    </row>
    <row r="7135" spans="1:8">
      <c r="A7135" s="270"/>
      <c r="B7135" s="271"/>
      <c r="C7135" s="270"/>
      <c r="D7135" s="272"/>
      <c r="F7135" s="273"/>
      <c r="G7135" s="275"/>
      <c r="H7135" s="275"/>
    </row>
    <row r="7136" spans="1:8">
      <c r="A7136" s="270"/>
      <c r="B7136" s="271"/>
      <c r="C7136" s="270"/>
      <c r="D7136" s="272"/>
      <c r="F7136" s="273"/>
      <c r="G7136" s="275"/>
      <c r="H7136" s="275"/>
    </row>
    <row r="7137" spans="1:8">
      <c r="A7137" s="270"/>
      <c r="B7137" s="271"/>
      <c r="C7137" s="270"/>
      <c r="D7137" s="272"/>
      <c r="F7137" s="273"/>
      <c r="G7137" s="275"/>
      <c r="H7137" s="275"/>
    </row>
    <row r="7138" spans="1:8">
      <c r="A7138" s="270"/>
      <c r="B7138" s="271"/>
      <c r="C7138" s="270"/>
      <c r="D7138" s="272"/>
      <c r="F7138" s="273"/>
      <c r="G7138" s="275"/>
      <c r="H7138" s="275"/>
    </row>
    <row r="7139" spans="1:8">
      <c r="A7139" s="270"/>
      <c r="B7139" s="271"/>
      <c r="C7139" s="270"/>
      <c r="D7139" s="272"/>
      <c r="F7139" s="273"/>
      <c r="G7139" s="275"/>
      <c r="H7139" s="275"/>
    </row>
    <row r="7140" spans="1:8">
      <c r="A7140" s="270"/>
      <c r="B7140" s="271"/>
      <c r="C7140" s="270"/>
      <c r="D7140" s="272"/>
      <c r="F7140" s="273"/>
      <c r="G7140" s="275"/>
      <c r="H7140" s="275"/>
    </row>
    <row r="7141" spans="1:8">
      <c r="A7141" s="270"/>
      <c r="B7141" s="271"/>
      <c r="C7141" s="270"/>
      <c r="D7141" s="272"/>
      <c r="F7141" s="273"/>
      <c r="G7141" s="275"/>
      <c r="H7141" s="275"/>
    </row>
    <row r="7142" spans="1:8">
      <c r="A7142" s="270"/>
      <c r="B7142" s="271"/>
      <c r="C7142" s="270"/>
      <c r="D7142" s="272"/>
      <c r="F7142" s="273"/>
      <c r="G7142" s="275"/>
      <c r="H7142" s="275"/>
    </row>
    <row r="7143" spans="1:8">
      <c r="A7143" s="270"/>
      <c r="B7143" s="271"/>
      <c r="C7143" s="270"/>
      <c r="D7143" s="272"/>
      <c r="F7143" s="273"/>
      <c r="G7143" s="275"/>
      <c r="H7143" s="275"/>
    </row>
    <row r="7144" spans="1:8">
      <c r="A7144" s="270"/>
      <c r="B7144" s="271"/>
      <c r="C7144" s="270"/>
      <c r="D7144" s="272"/>
      <c r="F7144" s="273"/>
      <c r="G7144" s="275"/>
      <c r="H7144" s="275"/>
    </row>
    <row r="7145" spans="1:8">
      <c r="A7145" s="270"/>
      <c r="B7145" s="271"/>
      <c r="C7145" s="270"/>
      <c r="D7145" s="272"/>
      <c r="F7145" s="273"/>
      <c r="G7145" s="275"/>
      <c r="H7145" s="275"/>
    </row>
    <row r="7146" spans="1:8">
      <c r="A7146" s="270"/>
      <c r="B7146" s="271"/>
      <c r="C7146" s="270"/>
      <c r="D7146" s="272"/>
      <c r="F7146" s="273"/>
      <c r="G7146" s="275"/>
      <c r="H7146" s="275"/>
    </row>
    <row r="7147" spans="1:8">
      <c r="A7147" s="270"/>
      <c r="B7147" s="271"/>
      <c r="C7147" s="270"/>
      <c r="D7147" s="272"/>
      <c r="F7147" s="273"/>
      <c r="G7147" s="275"/>
      <c r="H7147" s="275"/>
    </row>
    <row r="7148" spans="1:8">
      <c r="A7148" s="270"/>
      <c r="B7148" s="271"/>
      <c r="C7148" s="270"/>
      <c r="D7148" s="272"/>
      <c r="F7148" s="273"/>
      <c r="G7148" s="275"/>
      <c r="H7148" s="275"/>
    </row>
    <row r="7149" spans="1:8">
      <c r="A7149" s="270"/>
      <c r="B7149" s="271"/>
      <c r="C7149" s="270"/>
      <c r="D7149" s="272"/>
      <c r="F7149" s="273"/>
      <c r="G7149" s="275"/>
      <c r="H7149" s="275"/>
    </row>
    <row r="7150" spans="1:8">
      <c r="A7150" s="270"/>
      <c r="B7150" s="271"/>
      <c r="C7150" s="270"/>
      <c r="D7150" s="272"/>
      <c r="F7150" s="273"/>
      <c r="G7150" s="275"/>
      <c r="H7150" s="275"/>
    </row>
    <row r="7151" spans="1:8">
      <c r="A7151" s="270"/>
      <c r="B7151" s="271"/>
      <c r="C7151" s="270"/>
      <c r="D7151" s="272"/>
      <c r="F7151" s="273"/>
      <c r="G7151" s="275"/>
      <c r="H7151" s="275"/>
    </row>
    <row r="7152" spans="1:8">
      <c r="A7152" s="270"/>
      <c r="B7152" s="271"/>
      <c r="C7152" s="270"/>
      <c r="D7152" s="272"/>
      <c r="F7152" s="273"/>
      <c r="G7152" s="275"/>
      <c r="H7152" s="275"/>
    </row>
    <row r="7153" spans="1:8">
      <c r="A7153" s="270"/>
      <c r="B7153" s="271"/>
      <c r="C7153" s="270"/>
      <c r="D7153" s="272"/>
      <c r="F7153" s="273"/>
      <c r="G7153" s="275"/>
      <c r="H7153" s="275"/>
    </row>
    <row r="7154" spans="1:8">
      <c r="A7154" s="270"/>
      <c r="B7154" s="271"/>
      <c r="C7154" s="270"/>
      <c r="D7154" s="272"/>
      <c r="F7154" s="273"/>
      <c r="G7154" s="275"/>
      <c r="H7154" s="275"/>
    </row>
    <row r="7155" spans="1:8">
      <c r="A7155" s="270"/>
      <c r="B7155" s="271"/>
      <c r="C7155" s="270"/>
      <c r="D7155" s="272"/>
      <c r="F7155" s="273"/>
      <c r="G7155" s="275"/>
      <c r="H7155" s="275"/>
    </row>
    <row r="7156" spans="1:8">
      <c r="A7156" s="270"/>
      <c r="B7156" s="271"/>
      <c r="C7156" s="270"/>
      <c r="D7156" s="272"/>
      <c r="F7156" s="273"/>
      <c r="G7156" s="275"/>
      <c r="H7156" s="275"/>
    </row>
    <row r="7157" spans="1:8">
      <c r="A7157" s="270"/>
      <c r="B7157" s="271"/>
      <c r="C7157" s="270"/>
      <c r="D7157" s="272"/>
      <c r="F7157" s="273"/>
      <c r="G7157" s="275"/>
      <c r="H7157" s="275"/>
    </row>
    <row r="7158" spans="1:8">
      <c r="A7158" s="270"/>
      <c r="B7158" s="271"/>
      <c r="C7158" s="270"/>
      <c r="D7158" s="272"/>
      <c r="F7158" s="273"/>
      <c r="G7158" s="275"/>
      <c r="H7158" s="275"/>
    </row>
    <row r="7159" spans="1:8">
      <c r="A7159" s="270"/>
      <c r="B7159" s="271"/>
      <c r="C7159" s="270"/>
      <c r="D7159" s="272"/>
      <c r="F7159" s="273"/>
      <c r="G7159" s="275"/>
      <c r="H7159" s="275"/>
    </row>
    <row r="7160" spans="1:8">
      <c r="A7160" s="270"/>
      <c r="B7160" s="271"/>
      <c r="C7160" s="270"/>
      <c r="D7160" s="272"/>
      <c r="F7160" s="273"/>
      <c r="G7160" s="275"/>
      <c r="H7160" s="275"/>
    </row>
    <row r="7161" spans="1:8">
      <c r="A7161" s="270"/>
      <c r="B7161" s="271"/>
      <c r="C7161" s="270"/>
      <c r="D7161" s="272"/>
      <c r="F7161" s="273"/>
      <c r="G7161" s="275"/>
      <c r="H7161" s="275"/>
    </row>
    <row r="7162" spans="1:8">
      <c r="A7162" s="270"/>
      <c r="B7162" s="271"/>
      <c r="C7162" s="270"/>
      <c r="D7162" s="272"/>
      <c r="F7162" s="273"/>
      <c r="G7162" s="275"/>
      <c r="H7162" s="275"/>
    </row>
    <row r="7163" spans="1:8">
      <c r="A7163" s="270"/>
      <c r="B7163" s="271"/>
      <c r="C7163" s="270"/>
      <c r="D7163" s="272"/>
      <c r="F7163" s="273"/>
      <c r="G7163" s="275"/>
      <c r="H7163" s="275"/>
    </row>
    <row r="7164" spans="1:8">
      <c r="A7164" s="270"/>
      <c r="B7164" s="271"/>
      <c r="C7164" s="270"/>
      <c r="D7164" s="272"/>
      <c r="F7164" s="273"/>
      <c r="G7164" s="275"/>
      <c r="H7164" s="275"/>
    </row>
    <row r="7165" spans="1:8">
      <c r="A7165" s="270"/>
      <c r="B7165" s="271"/>
      <c r="C7165" s="270"/>
      <c r="D7165" s="272"/>
      <c r="F7165" s="273"/>
      <c r="G7165" s="275"/>
      <c r="H7165" s="275"/>
    </row>
    <row r="7166" spans="1:8">
      <c r="A7166" s="270"/>
      <c r="B7166" s="271"/>
      <c r="C7166" s="270"/>
      <c r="D7166" s="272"/>
      <c r="F7166" s="273"/>
      <c r="G7166" s="275"/>
      <c r="H7166" s="275"/>
    </row>
    <row r="7167" spans="1:8">
      <c r="A7167" s="270"/>
      <c r="B7167" s="271"/>
      <c r="C7167" s="270"/>
      <c r="D7167" s="272"/>
      <c r="F7167" s="273"/>
      <c r="G7167" s="275"/>
      <c r="H7167" s="275"/>
    </row>
    <row r="7168" spans="1:8">
      <c r="A7168" s="270"/>
      <c r="B7168" s="271"/>
      <c r="C7168" s="270"/>
      <c r="D7168" s="272"/>
      <c r="F7168" s="273"/>
      <c r="G7168" s="275"/>
      <c r="H7168" s="275"/>
    </row>
    <row r="7169" spans="1:8">
      <c r="A7169" s="270"/>
      <c r="B7169" s="271"/>
      <c r="C7169" s="270"/>
      <c r="D7169" s="272"/>
      <c r="F7169" s="273"/>
      <c r="G7169" s="275"/>
      <c r="H7169" s="275"/>
    </row>
    <row r="7170" spans="1:8">
      <c r="A7170" s="270"/>
      <c r="B7170" s="271"/>
      <c r="C7170" s="270"/>
      <c r="D7170" s="272"/>
      <c r="F7170" s="273"/>
      <c r="G7170" s="275"/>
      <c r="H7170" s="275"/>
    </row>
    <row r="7171" spans="1:8">
      <c r="A7171" s="270"/>
      <c r="B7171" s="271"/>
      <c r="C7171" s="270"/>
      <c r="D7171" s="272"/>
      <c r="F7171" s="273"/>
      <c r="G7171" s="275"/>
      <c r="H7171" s="275"/>
    </row>
    <row r="7172" spans="1:8">
      <c r="A7172" s="270"/>
      <c r="B7172" s="271"/>
      <c r="C7172" s="270"/>
      <c r="D7172" s="272"/>
      <c r="F7172" s="273"/>
      <c r="G7172" s="275"/>
      <c r="H7172" s="275"/>
    </row>
    <row r="7173" spans="1:8">
      <c r="A7173" s="270"/>
      <c r="B7173" s="271"/>
      <c r="C7173" s="270"/>
      <c r="D7173" s="272"/>
      <c r="F7173" s="273"/>
      <c r="G7173" s="275"/>
      <c r="H7173" s="275"/>
    </row>
    <row r="7174" spans="1:8">
      <c r="A7174" s="270"/>
      <c r="B7174" s="271"/>
      <c r="C7174" s="270"/>
      <c r="D7174" s="272"/>
      <c r="F7174" s="273"/>
      <c r="G7174" s="275"/>
      <c r="H7174" s="275"/>
    </row>
    <row r="7175" spans="1:8">
      <c r="A7175" s="270"/>
      <c r="B7175" s="271"/>
      <c r="C7175" s="270"/>
      <c r="D7175" s="272"/>
      <c r="F7175" s="273"/>
      <c r="G7175" s="275"/>
      <c r="H7175" s="275"/>
    </row>
    <row r="7176" spans="1:8">
      <c r="A7176" s="270"/>
      <c r="B7176" s="271"/>
      <c r="C7176" s="270"/>
      <c r="D7176" s="272"/>
      <c r="F7176" s="273"/>
      <c r="G7176" s="275"/>
      <c r="H7176" s="275"/>
    </row>
    <row r="7177" spans="1:8">
      <c r="A7177" s="270"/>
      <c r="B7177" s="271"/>
      <c r="C7177" s="270"/>
      <c r="D7177" s="272"/>
      <c r="F7177" s="273"/>
      <c r="G7177" s="275"/>
      <c r="H7177" s="275"/>
    </row>
    <row r="7178" spans="1:8">
      <c r="A7178" s="270"/>
      <c r="B7178" s="271"/>
      <c r="C7178" s="270"/>
      <c r="D7178" s="272"/>
      <c r="F7178" s="273"/>
      <c r="G7178" s="275"/>
      <c r="H7178" s="275"/>
    </row>
    <row r="7179" spans="1:8">
      <c r="A7179" s="270"/>
      <c r="B7179" s="271"/>
      <c r="C7179" s="270"/>
      <c r="D7179" s="272"/>
      <c r="F7179" s="273"/>
      <c r="G7179" s="275"/>
      <c r="H7179" s="275"/>
    </row>
    <row r="7180" spans="1:8">
      <c r="A7180" s="270"/>
      <c r="B7180" s="271"/>
      <c r="C7180" s="270"/>
      <c r="D7180" s="272"/>
      <c r="F7180" s="273"/>
      <c r="G7180" s="275"/>
      <c r="H7180" s="275"/>
    </row>
    <row r="7181" spans="1:8">
      <c r="A7181" s="270"/>
      <c r="B7181" s="271"/>
      <c r="C7181" s="270"/>
      <c r="D7181" s="272"/>
      <c r="F7181" s="273"/>
      <c r="G7181" s="275"/>
      <c r="H7181" s="275"/>
    </row>
    <row r="7182" spans="1:8">
      <c r="A7182" s="270"/>
      <c r="B7182" s="271"/>
      <c r="C7182" s="270"/>
      <c r="D7182" s="272"/>
      <c r="F7182" s="273"/>
      <c r="G7182" s="275"/>
      <c r="H7182" s="275"/>
    </row>
    <row r="7183" spans="1:8">
      <c r="A7183" s="270"/>
      <c r="B7183" s="271"/>
      <c r="C7183" s="270"/>
      <c r="D7183" s="272"/>
      <c r="F7183" s="273"/>
      <c r="G7183" s="275"/>
      <c r="H7183" s="275"/>
    </row>
    <row r="7184" spans="1:8">
      <c r="A7184" s="270"/>
      <c r="B7184" s="271"/>
      <c r="C7184" s="270"/>
      <c r="D7184" s="272"/>
      <c r="F7184" s="273"/>
      <c r="G7184" s="275"/>
      <c r="H7184" s="275"/>
    </row>
    <row r="7185" spans="1:8">
      <c r="A7185" s="270"/>
      <c r="B7185" s="271"/>
      <c r="C7185" s="270"/>
      <c r="D7185" s="272"/>
      <c r="F7185" s="273"/>
      <c r="G7185" s="275"/>
      <c r="H7185" s="275"/>
    </row>
    <row r="7186" spans="1:8">
      <c r="A7186" s="270"/>
      <c r="B7186" s="271"/>
      <c r="C7186" s="270"/>
      <c r="D7186" s="272"/>
      <c r="F7186" s="273"/>
      <c r="G7186" s="275"/>
      <c r="H7186" s="275"/>
    </row>
    <row r="7187" spans="1:8">
      <c r="A7187" s="270"/>
      <c r="B7187" s="271"/>
      <c r="C7187" s="270"/>
      <c r="D7187" s="272"/>
      <c r="F7187" s="273"/>
      <c r="G7187" s="275"/>
      <c r="H7187" s="275"/>
    </row>
    <row r="7188" spans="1:8">
      <c r="A7188" s="270"/>
      <c r="B7188" s="271"/>
      <c r="C7188" s="270"/>
      <c r="D7188" s="272"/>
      <c r="F7188" s="273"/>
      <c r="G7188" s="275"/>
      <c r="H7188" s="275"/>
    </row>
    <row r="7189" spans="1:8">
      <c r="A7189" s="270"/>
      <c r="B7189" s="271"/>
      <c r="C7189" s="270"/>
      <c r="D7189" s="272"/>
      <c r="F7189" s="273"/>
      <c r="G7189" s="275"/>
      <c r="H7189" s="275"/>
    </row>
    <row r="7190" spans="1:8">
      <c r="A7190" s="270"/>
      <c r="B7190" s="271"/>
      <c r="C7190" s="270"/>
      <c r="D7190" s="272"/>
      <c r="F7190" s="273"/>
      <c r="G7190" s="275"/>
      <c r="H7190" s="275"/>
    </row>
    <row r="7191" spans="1:8">
      <c r="A7191" s="270"/>
      <c r="B7191" s="271"/>
      <c r="C7191" s="270"/>
      <c r="D7191" s="272"/>
      <c r="F7191" s="273"/>
      <c r="G7191" s="275"/>
      <c r="H7191" s="275"/>
    </row>
    <row r="7192" spans="1:8">
      <c r="A7192" s="270"/>
      <c r="B7192" s="271"/>
      <c r="C7192" s="270"/>
      <c r="D7192" s="272"/>
      <c r="F7192" s="273"/>
      <c r="G7192" s="275"/>
      <c r="H7192" s="275"/>
    </row>
    <row r="7193" spans="1:8">
      <c r="A7193" s="270"/>
      <c r="B7193" s="271"/>
      <c r="C7193" s="270"/>
      <c r="D7193" s="272"/>
      <c r="F7193" s="273"/>
      <c r="G7193" s="275"/>
      <c r="H7193" s="275"/>
    </row>
    <row r="7194" spans="1:8">
      <c r="A7194" s="270"/>
      <c r="B7194" s="271"/>
      <c r="C7194" s="270"/>
      <c r="D7194" s="272"/>
      <c r="F7194" s="273"/>
      <c r="G7194" s="275"/>
      <c r="H7194" s="275"/>
    </row>
    <row r="7195" spans="1:8">
      <c r="A7195" s="270"/>
      <c r="B7195" s="271"/>
      <c r="C7195" s="270"/>
      <c r="D7195" s="272"/>
      <c r="F7195" s="273"/>
      <c r="G7195" s="275"/>
      <c r="H7195" s="275"/>
    </row>
    <row r="7196" spans="1:8">
      <c r="A7196" s="270"/>
      <c r="B7196" s="271"/>
      <c r="C7196" s="270"/>
      <c r="D7196" s="272"/>
      <c r="F7196" s="273"/>
      <c r="G7196" s="275"/>
      <c r="H7196" s="275"/>
    </row>
    <row r="7197" spans="1:8">
      <c r="A7197" s="270"/>
      <c r="B7197" s="271"/>
      <c r="C7197" s="270"/>
      <c r="D7197" s="272"/>
      <c r="F7197" s="273"/>
      <c r="G7197" s="275"/>
      <c r="H7197" s="275"/>
    </row>
    <row r="7198" spans="1:8">
      <c r="A7198" s="270"/>
      <c r="B7198" s="271"/>
      <c r="C7198" s="270"/>
      <c r="D7198" s="272"/>
      <c r="F7198" s="273"/>
      <c r="G7198" s="275"/>
      <c r="H7198" s="275"/>
    </row>
    <row r="7199" spans="1:8">
      <c r="A7199" s="270"/>
      <c r="B7199" s="271"/>
      <c r="C7199" s="270"/>
      <c r="D7199" s="272"/>
      <c r="F7199" s="273"/>
      <c r="G7199" s="275"/>
      <c r="H7199" s="275"/>
    </row>
    <row r="7200" spans="1:8">
      <c r="A7200" s="270"/>
      <c r="B7200" s="271"/>
      <c r="C7200" s="270"/>
      <c r="D7200" s="272"/>
      <c r="F7200" s="273"/>
      <c r="G7200" s="275"/>
      <c r="H7200" s="275"/>
    </row>
    <row r="7201" spans="1:8">
      <c r="A7201" s="270"/>
      <c r="B7201" s="271"/>
      <c r="C7201" s="270"/>
      <c r="D7201" s="272"/>
      <c r="F7201" s="273"/>
      <c r="G7201" s="275"/>
      <c r="H7201" s="275"/>
    </row>
    <row r="7202" spans="1:8">
      <c r="A7202" s="270"/>
      <c r="B7202" s="271"/>
      <c r="C7202" s="270"/>
      <c r="D7202" s="272"/>
      <c r="F7202" s="273"/>
      <c r="G7202" s="275"/>
      <c r="H7202" s="275"/>
    </row>
    <row r="7203" spans="1:8">
      <c r="A7203" s="270"/>
      <c r="B7203" s="271"/>
      <c r="C7203" s="270"/>
      <c r="D7203" s="272"/>
      <c r="F7203" s="273"/>
      <c r="G7203" s="275"/>
      <c r="H7203" s="275"/>
    </row>
    <row r="7204" spans="1:8">
      <c r="A7204" s="270"/>
      <c r="B7204" s="271"/>
      <c r="C7204" s="270"/>
      <c r="D7204" s="272"/>
      <c r="F7204" s="273"/>
      <c r="G7204" s="275"/>
      <c r="H7204" s="275"/>
    </row>
    <row r="7205" spans="1:8">
      <c r="A7205" s="270"/>
      <c r="B7205" s="271"/>
      <c r="C7205" s="270"/>
      <c r="D7205" s="272"/>
      <c r="F7205" s="273"/>
      <c r="G7205" s="275"/>
      <c r="H7205" s="275"/>
    </row>
    <row r="7206" spans="1:8">
      <c r="A7206" s="270"/>
      <c r="B7206" s="271"/>
      <c r="C7206" s="270"/>
      <c r="D7206" s="272"/>
      <c r="F7206" s="273"/>
      <c r="G7206" s="275"/>
      <c r="H7206" s="275"/>
    </row>
    <row r="7207" spans="1:8">
      <c r="A7207" s="270"/>
      <c r="B7207" s="271"/>
      <c r="C7207" s="270"/>
      <c r="D7207" s="272"/>
      <c r="F7207" s="273"/>
      <c r="G7207" s="275"/>
      <c r="H7207" s="275"/>
    </row>
    <row r="7208" spans="1:8">
      <c r="A7208" s="270"/>
      <c r="B7208" s="271"/>
      <c r="C7208" s="270"/>
      <c r="D7208" s="272"/>
      <c r="F7208" s="273"/>
      <c r="G7208" s="275"/>
      <c r="H7208" s="275"/>
    </row>
    <row r="7209" spans="1:8">
      <c r="A7209" s="270"/>
      <c r="B7209" s="271"/>
      <c r="C7209" s="270"/>
      <c r="D7209" s="272"/>
      <c r="F7209" s="273"/>
      <c r="G7209" s="275"/>
      <c r="H7209" s="275"/>
    </row>
    <row r="7210" spans="1:8">
      <c r="A7210" s="270"/>
      <c r="B7210" s="271"/>
      <c r="C7210" s="270"/>
      <c r="D7210" s="272"/>
      <c r="F7210" s="273"/>
      <c r="G7210" s="275"/>
      <c r="H7210" s="275"/>
    </row>
    <row r="7211" spans="1:8">
      <c r="A7211" s="270"/>
      <c r="B7211" s="271"/>
      <c r="C7211" s="270"/>
      <c r="D7211" s="272"/>
      <c r="F7211" s="273"/>
      <c r="G7211" s="275"/>
      <c r="H7211" s="275"/>
    </row>
    <row r="7212" spans="1:8">
      <c r="A7212" s="270"/>
      <c r="B7212" s="271"/>
      <c r="C7212" s="270"/>
      <c r="D7212" s="272"/>
      <c r="F7212" s="273"/>
      <c r="G7212" s="275"/>
      <c r="H7212" s="275"/>
    </row>
    <row r="7213" spans="1:8">
      <c r="A7213" s="270"/>
      <c r="B7213" s="271"/>
      <c r="C7213" s="270"/>
      <c r="D7213" s="272"/>
      <c r="F7213" s="273"/>
      <c r="G7213" s="275"/>
      <c r="H7213" s="275"/>
    </row>
    <row r="7214" spans="1:8">
      <c r="A7214" s="270"/>
      <c r="B7214" s="271"/>
      <c r="C7214" s="270"/>
      <c r="D7214" s="272"/>
      <c r="F7214" s="273"/>
      <c r="G7214" s="275"/>
      <c r="H7214" s="275"/>
    </row>
    <row r="7215" spans="1:8">
      <c r="A7215" s="270"/>
      <c r="B7215" s="271"/>
      <c r="C7215" s="270"/>
      <c r="D7215" s="272"/>
      <c r="F7215" s="273"/>
      <c r="G7215" s="275"/>
      <c r="H7215" s="275"/>
    </row>
    <row r="7216" spans="1:8">
      <c r="A7216" s="270"/>
      <c r="B7216" s="271"/>
      <c r="C7216" s="270"/>
      <c r="D7216" s="272"/>
      <c r="F7216" s="273"/>
      <c r="G7216" s="275"/>
      <c r="H7216" s="275"/>
    </row>
    <row r="7217" spans="1:8">
      <c r="A7217" s="270"/>
      <c r="B7217" s="271"/>
      <c r="C7217" s="270"/>
      <c r="D7217" s="272"/>
      <c r="F7217" s="273"/>
      <c r="G7217" s="275"/>
      <c r="H7217" s="275"/>
    </row>
    <row r="7218" spans="1:8">
      <c r="A7218" s="270"/>
      <c r="B7218" s="271"/>
      <c r="C7218" s="270"/>
      <c r="D7218" s="272"/>
      <c r="F7218" s="273"/>
      <c r="G7218" s="275"/>
      <c r="H7218" s="275"/>
    </row>
    <row r="7219" spans="1:8">
      <c r="A7219" s="270"/>
      <c r="B7219" s="271"/>
      <c r="C7219" s="270"/>
      <c r="D7219" s="272"/>
      <c r="F7219" s="273"/>
      <c r="G7219" s="275"/>
      <c r="H7219" s="275"/>
    </row>
    <row r="7220" spans="1:8">
      <c r="A7220" s="270"/>
      <c r="B7220" s="271"/>
      <c r="C7220" s="270"/>
      <c r="D7220" s="272"/>
      <c r="F7220" s="273"/>
      <c r="G7220" s="275"/>
      <c r="H7220" s="275"/>
    </row>
    <row r="7221" spans="1:8">
      <c r="A7221" s="270"/>
      <c r="B7221" s="271"/>
      <c r="C7221" s="270"/>
      <c r="D7221" s="272"/>
      <c r="F7221" s="273"/>
      <c r="G7221" s="275"/>
      <c r="H7221" s="275"/>
    </row>
    <row r="7222" spans="1:8">
      <c r="A7222" s="270"/>
      <c r="B7222" s="271"/>
      <c r="C7222" s="270"/>
      <c r="D7222" s="272"/>
      <c r="F7222" s="273"/>
      <c r="G7222" s="275"/>
      <c r="H7222" s="275"/>
    </row>
    <row r="7223" spans="1:8">
      <c r="A7223" s="270"/>
      <c r="B7223" s="271"/>
      <c r="C7223" s="270"/>
      <c r="D7223" s="272"/>
      <c r="F7223" s="273"/>
      <c r="G7223" s="275"/>
      <c r="H7223" s="275"/>
    </row>
    <row r="7224" spans="1:8">
      <c r="A7224" s="270"/>
      <c r="B7224" s="271"/>
      <c r="C7224" s="270"/>
      <c r="D7224" s="272"/>
      <c r="F7224" s="273"/>
      <c r="G7224" s="275"/>
      <c r="H7224" s="275"/>
    </row>
    <row r="7225" spans="1:8">
      <c r="A7225" s="270"/>
      <c r="B7225" s="271"/>
      <c r="C7225" s="270"/>
      <c r="D7225" s="272"/>
      <c r="F7225" s="273"/>
      <c r="G7225" s="275"/>
      <c r="H7225" s="275"/>
    </row>
    <row r="7226" spans="1:8">
      <c r="A7226" s="270"/>
      <c r="B7226" s="271"/>
      <c r="C7226" s="270"/>
      <c r="D7226" s="272"/>
      <c r="F7226" s="273"/>
      <c r="G7226" s="275"/>
      <c r="H7226" s="275"/>
    </row>
    <row r="7227" spans="1:8">
      <c r="A7227" s="270"/>
      <c r="B7227" s="271"/>
      <c r="C7227" s="270"/>
      <c r="D7227" s="272"/>
      <c r="F7227" s="273"/>
      <c r="G7227" s="275"/>
      <c r="H7227" s="275"/>
    </row>
    <row r="7228" spans="1:8">
      <c r="A7228" s="270"/>
      <c r="B7228" s="271"/>
      <c r="C7228" s="270"/>
      <c r="D7228" s="272"/>
      <c r="F7228" s="273"/>
      <c r="G7228" s="275"/>
      <c r="H7228" s="275"/>
    </row>
    <row r="7229" spans="1:8">
      <c r="A7229" s="270"/>
      <c r="B7229" s="271"/>
      <c r="C7229" s="270"/>
      <c r="D7229" s="272"/>
      <c r="F7229" s="273"/>
      <c r="G7229" s="275"/>
      <c r="H7229" s="275"/>
    </row>
    <row r="7230" spans="1:8">
      <c r="A7230" s="270"/>
      <c r="B7230" s="271"/>
      <c r="C7230" s="270"/>
      <c r="D7230" s="272"/>
      <c r="F7230" s="273"/>
      <c r="G7230" s="275"/>
      <c r="H7230" s="275"/>
    </row>
    <row r="7231" spans="1:8">
      <c r="A7231" s="270"/>
      <c r="B7231" s="271"/>
      <c r="C7231" s="270"/>
      <c r="D7231" s="272"/>
      <c r="F7231" s="273"/>
      <c r="G7231" s="275"/>
      <c r="H7231" s="275"/>
    </row>
    <row r="7232" spans="1:8">
      <c r="A7232" s="270"/>
      <c r="B7232" s="271"/>
      <c r="C7232" s="270"/>
      <c r="D7232" s="272"/>
      <c r="F7232" s="273"/>
      <c r="G7232" s="275"/>
      <c r="H7232" s="275"/>
    </row>
    <row r="7233" spans="1:8">
      <c r="A7233" s="270"/>
      <c r="B7233" s="271"/>
      <c r="C7233" s="270"/>
      <c r="D7233" s="272"/>
      <c r="F7233" s="273"/>
      <c r="G7233" s="275"/>
      <c r="H7233" s="275"/>
    </row>
    <row r="7234" spans="1:8">
      <c r="A7234" s="270"/>
      <c r="B7234" s="271"/>
      <c r="C7234" s="270"/>
      <c r="D7234" s="272"/>
      <c r="F7234" s="273"/>
      <c r="G7234" s="275"/>
      <c r="H7234" s="275"/>
    </row>
    <row r="7235" spans="1:8">
      <c r="A7235" s="270"/>
      <c r="B7235" s="271"/>
      <c r="C7235" s="270"/>
      <c r="D7235" s="272"/>
      <c r="F7235" s="273"/>
      <c r="G7235" s="275"/>
      <c r="H7235" s="275"/>
    </row>
    <row r="7236" spans="1:8">
      <c r="A7236" s="270"/>
      <c r="B7236" s="271"/>
      <c r="C7236" s="270"/>
      <c r="D7236" s="272"/>
      <c r="F7236" s="273"/>
      <c r="G7236" s="275"/>
      <c r="H7236" s="275"/>
    </row>
    <row r="7237" spans="1:8">
      <c r="A7237" s="270"/>
      <c r="B7237" s="271"/>
      <c r="C7237" s="270"/>
      <c r="D7237" s="272"/>
      <c r="F7237" s="273"/>
      <c r="G7237" s="275"/>
      <c r="H7237" s="275"/>
    </row>
    <row r="7238" spans="1:8">
      <c r="A7238" s="270"/>
      <c r="B7238" s="271"/>
      <c r="C7238" s="270"/>
      <c r="D7238" s="272"/>
      <c r="F7238" s="273"/>
      <c r="G7238" s="275"/>
      <c r="H7238" s="275"/>
    </row>
    <row r="7239" spans="1:8">
      <c r="A7239" s="270"/>
      <c r="B7239" s="271"/>
      <c r="C7239" s="270"/>
      <c r="D7239" s="272"/>
      <c r="F7239" s="273"/>
      <c r="G7239" s="275"/>
      <c r="H7239" s="275"/>
    </row>
    <row r="7240" spans="1:8">
      <c r="A7240" s="270"/>
      <c r="B7240" s="271"/>
      <c r="C7240" s="270"/>
      <c r="D7240" s="272"/>
      <c r="F7240" s="273"/>
      <c r="G7240" s="275"/>
      <c r="H7240" s="275"/>
    </row>
    <row r="7241" spans="1:8">
      <c r="A7241" s="270"/>
      <c r="B7241" s="271"/>
      <c r="C7241" s="270"/>
      <c r="D7241" s="272"/>
      <c r="F7241" s="273"/>
      <c r="G7241" s="275"/>
      <c r="H7241" s="275"/>
    </row>
    <row r="7242" spans="1:8">
      <c r="A7242" s="270"/>
      <c r="B7242" s="271"/>
      <c r="C7242" s="270"/>
      <c r="D7242" s="272"/>
      <c r="F7242" s="273"/>
      <c r="G7242" s="275"/>
      <c r="H7242" s="275"/>
    </row>
    <row r="7243" spans="1:8">
      <c r="A7243" s="270"/>
      <c r="B7243" s="271"/>
      <c r="C7243" s="270"/>
      <c r="D7243" s="272"/>
      <c r="F7243" s="273"/>
      <c r="G7243" s="275"/>
      <c r="H7243" s="275"/>
    </row>
    <row r="7244" spans="1:8">
      <c r="A7244" s="270"/>
      <c r="B7244" s="271"/>
      <c r="C7244" s="270"/>
      <c r="D7244" s="272"/>
      <c r="F7244" s="273"/>
      <c r="G7244" s="275"/>
      <c r="H7244" s="275"/>
    </row>
    <row r="7245" spans="1:8">
      <c r="A7245" s="270"/>
      <c r="B7245" s="271"/>
      <c r="C7245" s="270"/>
      <c r="D7245" s="272"/>
      <c r="F7245" s="273"/>
      <c r="G7245" s="275"/>
      <c r="H7245" s="275"/>
    </row>
    <row r="7246" spans="1:8">
      <c r="A7246" s="270"/>
      <c r="B7246" s="271"/>
      <c r="C7246" s="270"/>
      <c r="D7246" s="272"/>
      <c r="F7246" s="273"/>
      <c r="G7246" s="275"/>
      <c r="H7246" s="275"/>
    </row>
    <row r="7247" spans="1:8">
      <c r="A7247" s="270"/>
      <c r="B7247" s="271"/>
      <c r="C7247" s="270"/>
      <c r="D7247" s="272"/>
      <c r="F7247" s="273"/>
      <c r="G7247" s="275"/>
      <c r="H7247" s="275"/>
    </row>
    <row r="7248" spans="1:8">
      <c r="A7248" s="270"/>
      <c r="B7248" s="271"/>
      <c r="C7248" s="270"/>
      <c r="D7248" s="272"/>
      <c r="F7248" s="273"/>
      <c r="G7248" s="275"/>
      <c r="H7248" s="275"/>
    </row>
    <row r="7249" spans="1:8">
      <c r="A7249" s="270"/>
      <c r="B7249" s="271"/>
      <c r="C7249" s="270"/>
      <c r="D7249" s="272"/>
      <c r="F7249" s="273"/>
      <c r="G7249" s="275"/>
      <c r="H7249" s="275"/>
    </row>
    <row r="7250" spans="1:8">
      <c r="A7250" s="270"/>
      <c r="B7250" s="271"/>
      <c r="C7250" s="270"/>
      <c r="D7250" s="272"/>
      <c r="F7250" s="273"/>
      <c r="G7250" s="275"/>
      <c r="H7250" s="275"/>
    </row>
    <row r="7251" spans="1:8">
      <c r="A7251" s="270"/>
      <c r="B7251" s="271"/>
      <c r="C7251" s="270"/>
      <c r="D7251" s="272"/>
      <c r="F7251" s="273"/>
      <c r="G7251" s="275"/>
      <c r="H7251" s="275"/>
    </row>
    <row r="7252" spans="1:8">
      <c r="A7252" s="270"/>
      <c r="B7252" s="271"/>
      <c r="C7252" s="270"/>
      <c r="D7252" s="272"/>
      <c r="F7252" s="273"/>
      <c r="G7252" s="275"/>
      <c r="H7252" s="275"/>
    </row>
    <row r="7253" spans="1:8">
      <c r="A7253" s="270"/>
      <c r="B7253" s="271"/>
      <c r="C7253" s="270"/>
      <c r="D7253" s="272"/>
      <c r="F7253" s="273"/>
      <c r="G7253" s="275"/>
      <c r="H7253" s="275"/>
    </row>
    <row r="7254" spans="1:8">
      <c r="A7254" s="270"/>
      <c r="B7254" s="271"/>
      <c r="C7254" s="270"/>
      <c r="D7254" s="272"/>
      <c r="F7254" s="273"/>
      <c r="G7254" s="275"/>
      <c r="H7254" s="275"/>
    </row>
    <row r="7255" spans="1:8">
      <c r="A7255" s="270"/>
      <c r="B7255" s="271"/>
      <c r="C7255" s="270"/>
      <c r="D7255" s="272"/>
      <c r="F7255" s="273"/>
      <c r="G7255" s="275"/>
      <c r="H7255" s="275"/>
    </row>
    <row r="7256" spans="1:8">
      <c r="A7256" s="270"/>
      <c r="B7256" s="271"/>
      <c r="C7256" s="270"/>
      <c r="D7256" s="272"/>
      <c r="F7256" s="273"/>
      <c r="G7256" s="275"/>
      <c r="H7256" s="275"/>
    </row>
    <row r="7257" spans="1:8">
      <c r="A7257" s="270"/>
      <c r="B7257" s="271"/>
      <c r="C7257" s="270"/>
      <c r="D7257" s="272"/>
      <c r="F7257" s="273"/>
      <c r="G7257" s="275"/>
      <c r="H7257" s="275"/>
    </row>
    <row r="7258" spans="1:8">
      <c r="A7258" s="270"/>
      <c r="B7258" s="271"/>
      <c r="C7258" s="270"/>
      <c r="D7258" s="272"/>
      <c r="F7258" s="273"/>
      <c r="G7258" s="275"/>
      <c r="H7258" s="275"/>
    </row>
    <row r="7259" spans="1:8">
      <c r="A7259" s="270"/>
      <c r="B7259" s="271"/>
      <c r="C7259" s="270"/>
      <c r="D7259" s="272"/>
      <c r="F7259" s="273"/>
      <c r="G7259" s="275"/>
      <c r="H7259" s="275"/>
    </row>
    <row r="7260" spans="1:8">
      <c r="A7260" s="270"/>
      <c r="B7260" s="271"/>
      <c r="C7260" s="270"/>
      <c r="D7260" s="272"/>
      <c r="F7260" s="273"/>
      <c r="G7260" s="275"/>
      <c r="H7260" s="275"/>
    </row>
    <row r="7261" spans="1:8">
      <c r="A7261" s="270"/>
      <c r="B7261" s="271"/>
      <c r="C7261" s="270"/>
      <c r="D7261" s="272"/>
      <c r="F7261" s="273"/>
      <c r="G7261" s="275"/>
      <c r="H7261" s="275"/>
    </row>
    <row r="7262" spans="1:8">
      <c r="A7262" s="270"/>
      <c r="B7262" s="271"/>
      <c r="C7262" s="270"/>
      <c r="D7262" s="272"/>
      <c r="F7262" s="273"/>
      <c r="G7262" s="275"/>
      <c r="H7262" s="275"/>
    </row>
    <row r="7263" spans="1:8">
      <c r="A7263" s="270"/>
      <c r="B7263" s="271"/>
      <c r="C7263" s="270"/>
      <c r="D7263" s="272"/>
      <c r="F7263" s="273"/>
      <c r="G7263" s="275"/>
      <c r="H7263" s="275"/>
    </row>
    <row r="7264" spans="1:8">
      <c r="A7264" s="270"/>
      <c r="B7264" s="271"/>
      <c r="C7264" s="270"/>
      <c r="D7264" s="272"/>
      <c r="F7264" s="273"/>
      <c r="G7264" s="275"/>
      <c r="H7264" s="275"/>
    </row>
    <row r="7265" spans="1:8">
      <c r="A7265" s="270"/>
      <c r="B7265" s="271"/>
      <c r="C7265" s="270"/>
      <c r="D7265" s="272"/>
      <c r="F7265" s="273"/>
      <c r="G7265" s="275"/>
      <c r="H7265" s="275"/>
    </row>
    <row r="7266" spans="1:8">
      <c r="A7266" s="270"/>
      <c r="B7266" s="271"/>
      <c r="C7266" s="270"/>
      <c r="D7266" s="272"/>
      <c r="F7266" s="273"/>
      <c r="G7266" s="275"/>
      <c r="H7266" s="275"/>
    </row>
    <row r="7267" spans="1:8">
      <c r="A7267" s="270"/>
      <c r="B7267" s="271"/>
      <c r="C7267" s="270"/>
      <c r="D7267" s="272"/>
      <c r="F7267" s="273"/>
      <c r="G7267" s="275"/>
      <c r="H7267" s="275"/>
    </row>
    <row r="7268" spans="1:8">
      <c r="A7268" s="270"/>
      <c r="B7268" s="271"/>
      <c r="C7268" s="270"/>
      <c r="D7268" s="272"/>
      <c r="F7268" s="273"/>
      <c r="G7268" s="275"/>
      <c r="H7268" s="275"/>
    </row>
    <row r="7269" spans="1:8">
      <c r="A7269" s="270"/>
      <c r="B7269" s="271"/>
      <c r="C7269" s="270"/>
      <c r="D7269" s="272"/>
      <c r="F7269" s="273"/>
      <c r="G7269" s="275"/>
      <c r="H7269" s="275"/>
    </row>
    <row r="7270" spans="1:8">
      <c r="A7270" s="270"/>
      <c r="B7270" s="271"/>
      <c r="C7270" s="270"/>
      <c r="D7270" s="272"/>
      <c r="F7270" s="273"/>
      <c r="G7270" s="275"/>
      <c r="H7270" s="275"/>
    </row>
    <row r="7271" spans="1:8">
      <c r="A7271" s="270"/>
      <c r="B7271" s="271"/>
      <c r="C7271" s="270"/>
      <c r="D7271" s="272"/>
      <c r="F7271" s="273"/>
      <c r="G7271" s="275"/>
      <c r="H7271" s="275"/>
    </row>
    <row r="7272" spans="1:8">
      <c r="A7272" s="270"/>
      <c r="B7272" s="271"/>
      <c r="C7272" s="270"/>
      <c r="D7272" s="272"/>
      <c r="F7272" s="273"/>
      <c r="G7272" s="275"/>
      <c r="H7272" s="275"/>
    </row>
    <row r="7273" spans="1:8">
      <c r="A7273" s="270"/>
      <c r="B7273" s="271"/>
      <c r="C7273" s="270"/>
      <c r="D7273" s="272"/>
      <c r="F7273" s="273"/>
      <c r="G7273" s="275"/>
      <c r="H7273" s="275"/>
    </row>
    <row r="7274" spans="1:8">
      <c r="A7274" s="270"/>
      <c r="B7274" s="271"/>
      <c r="C7274" s="270"/>
      <c r="D7274" s="272"/>
      <c r="F7274" s="273"/>
      <c r="G7274" s="275"/>
      <c r="H7274" s="275"/>
    </row>
    <row r="7275" spans="1:8">
      <c r="A7275" s="270"/>
      <c r="B7275" s="271"/>
      <c r="C7275" s="270"/>
      <c r="D7275" s="272"/>
      <c r="F7275" s="273"/>
      <c r="G7275" s="275"/>
      <c r="H7275" s="275"/>
    </row>
    <row r="7276" spans="1:8">
      <c r="A7276" s="270"/>
      <c r="B7276" s="271"/>
      <c r="C7276" s="270"/>
      <c r="D7276" s="272"/>
      <c r="F7276" s="273"/>
      <c r="G7276" s="275"/>
      <c r="H7276" s="275"/>
    </row>
    <row r="7277" spans="1:8">
      <c r="A7277" s="270"/>
      <c r="B7277" s="271"/>
      <c r="C7277" s="270"/>
      <c r="D7277" s="272"/>
      <c r="F7277" s="273"/>
      <c r="G7277" s="275"/>
      <c r="H7277" s="275"/>
    </row>
    <row r="7278" spans="1:8">
      <c r="A7278" s="270"/>
      <c r="B7278" s="271"/>
      <c r="C7278" s="270"/>
      <c r="D7278" s="272"/>
      <c r="F7278" s="273"/>
      <c r="G7278" s="275"/>
      <c r="H7278" s="275"/>
    </row>
    <row r="7279" spans="1:8">
      <c r="A7279" s="270"/>
      <c r="B7279" s="271"/>
      <c r="C7279" s="270"/>
      <c r="D7279" s="272"/>
      <c r="F7279" s="273"/>
      <c r="G7279" s="275"/>
      <c r="H7279" s="275"/>
    </row>
    <row r="7280" spans="1:8">
      <c r="A7280" s="270"/>
      <c r="B7280" s="271"/>
      <c r="C7280" s="270"/>
      <c r="D7280" s="272"/>
      <c r="F7280" s="273"/>
      <c r="G7280" s="275"/>
      <c r="H7280" s="275"/>
    </row>
    <row r="7281" spans="1:8">
      <c r="A7281" s="270"/>
      <c r="B7281" s="271"/>
      <c r="C7281" s="270"/>
      <c r="D7281" s="272"/>
      <c r="F7281" s="273"/>
      <c r="G7281" s="275"/>
      <c r="H7281" s="275"/>
    </row>
    <row r="7282" spans="1:8">
      <c r="A7282" s="270"/>
      <c r="B7282" s="271"/>
      <c r="C7282" s="270"/>
      <c r="D7282" s="272"/>
      <c r="F7282" s="273"/>
      <c r="G7282" s="275"/>
      <c r="H7282" s="275"/>
    </row>
    <row r="7283" spans="1:8">
      <c r="A7283" s="270"/>
      <c r="B7283" s="271"/>
      <c r="C7283" s="270"/>
      <c r="D7283" s="272"/>
      <c r="F7283" s="273"/>
      <c r="G7283" s="275"/>
      <c r="H7283" s="275"/>
    </row>
    <row r="7284" spans="1:8">
      <c r="A7284" s="270"/>
      <c r="B7284" s="271"/>
      <c r="C7284" s="270"/>
      <c r="D7284" s="272"/>
      <c r="F7284" s="273"/>
      <c r="G7284" s="275"/>
      <c r="H7284" s="275"/>
    </row>
    <row r="7285" spans="1:8">
      <c r="A7285" s="270"/>
      <c r="B7285" s="271"/>
      <c r="C7285" s="270"/>
      <c r="D7285" s="272"/>
      <c r="F7285" s="273"/>
      <c r="G7285" s="275"/>
      <c r="H7285" s="275"/>
    </row>
    <row r="7286" spans="1:8">
      <c r="A7286" s="270"/>
      <c r="B7286" s="271"/>
      <c r="C7286" s="270"/>
      <c r="D7286" s="272"/>
      <c r="F7286" s="273"/>
      <c r="G7286" s="275"/>
      <c r="H7286" s="275"/>
    </row>
    <row r="7287" spans="1:8">
      <c r="A7287" s="270"/>
      <c r="B7287" s="271"/>
      <c r="C7287" s="270"/>
      <c r="D7287" s="272"/>
      <c r="F7287" s="273"/>
      <c r="G7287" s="275"/>
      <c r="H7287" s="275"/>
    </row>
    <row r="7288" spans="1:8">
      <c r="A7288" s="270"/>
      <c r="B7288" s="271"/>
      <c r="C7288" s="270"/>
      <c r="D7288" s="272"/>
      <c r="F7288" s="273"/>
      <c r="G7288" s="275"/>
      <c r="H7288" s="275"/>
    </row>
    <row r="7289" spans="1:8">
      <c r="A7289" s="270"/>
      <c r="B7289" s="271"/>
      <c r="C7289" s="270"/>
      <c r="D7289" s="272"/>
      <c r="F7289" s="273"/>
      <c r="G7289" s="275"/>
      <c r="H7289" s="275"/>
    </row>
    <row r="7290" spans="1:8">
      <c r="A7290" s="270"/>
      <c r="B7290" s="271"/>
      <c r="C7290" s="270"/>
      <c r="D7290" s="272"/>
      <c r="F7290" s="273"/>
      <c r="G7290" s="275"/>
      <c r="H7290" s="275"/>
    </row>
    <row r="7291" spans="1:8">
      <c r="A7291" s="270"/>
      <c r="B7291" s="271"/>
      <c r="C7291" s="270"/>
      <c r="D7291" s="272"/>
      <c r="F7291" s="273"/>
      <c r="G7291" s="275"/>
      <c r="H7291" s="275"/>
    </row>
    <row r="7292" spans="1:8">
      <c r="A7292" s="270"/>
      <c r="B7292" s="271"/>
      <c r="C7292" s="270"/>
      <c r="D7292" s="272"/>
      <c r="F7292" s="273"/>
      <c r="G7292" s="275"/>
      <c r="H7292" s="275"/>
    </row>
    <row r="7293" spans="1:8">
      <c r="A7293" s="270"/>
      <c r="B7293" s="271"/>
      <c r="C7293" s="270"/>
      <c r="D7293" s="272"/>
      <c r="F7293" s="273"/>
      <c r="G7293" s="275"/>
      <c r="H7293" s="275"/>
    </row>
    <row r="7294" spans="1:8">
      <c r="A7294" s="270"/>
      <c r="B7294" s="271"/>
      <c r="C7294" s="270"/>
      <c r="D7294" s="272"/>
      <c r="F7294" s="273"/>
      <c r="G7294" s="275"/>
      <c r="H7294" s="275"/>
    </row>
    <row r="7295" spans="1:8">
      <c r="A7295" s="270"/>
      <c r="B7295" s="271"/>
      <c r="C7295" s="270"/>
      <c r="D7295" s="272"/>
      <c r="F7295" s="273"/>
      <c r="G7295" s="275"/>
      <c r="H7295" s="275"/>
    </row>
    <row r="7296" spans="1:8">
      <c r="A7296" s="270"/>
      <c r="B7296" s="271"/>
      <c r="C7296" s="270"/>
      <c r="D7296" s="272"/>
      <c r="F7296" s="273"/>
      <c r="G7296" s="275"/>
      <c r="H7296" s="275"/>
    </row>
    <row r="7297" spans="1:8">
      <c r="A7297" s="270"/>
      <c r="B7297" s="271"/>
      <c r="C7297" s="270"/>
      <c r="D7297" s="272"/>
      <c r="F7297" s="273"/>
      <c r="G7297" s="275"/>
      <c r="H7297" s="275"/>
    </row>
    <row r="7298" spans="1:8">
      <c r="A7298" s="270"/>
      <c r="B7298" s="271"/>
      <c r="C7298" s="270"/>
      <c r="D7298" s="272"/>
      <c r="F7298" s="273"/>
      <c r="G7298" s="275"/>
      <c r="H7298" s="275"/>
    </row>
    <row r="7299" spans="1:8">
      <c r="A7299" s="270"/>
      <c r="B7299" s="271"/>
      <c r="C7299" s="270"/>
      <c r="D7299" s="272"/>
      <c r="F7299" s="273"/>
      <c r="G7299" s="275"/>
      <c r="H7299" s="275"/>
    </row>
    <row r="7300" spans="1:8">
      <c r="A7300" s="270"/>
      <c r="B7300" s="271"/>
      <c r="C7300" s="270"/>
      <c r="D7300" s="272"/>
      <c r="F7300" s="273"/>
      <c r="G7300" s="275"/>
      <c r="H7300" s="275"/>
    </row>
    <row r="7301" spans="1:8">
      <c r="A7301" s="270"/>
      <c r="B7301" s="271"/>
      <c r="C7301" s="270"/>
      <c r="D7301" s="272"/>
      <c r="F7301" s="273"/>
      <c r="G7301" s="275"/>
      <c r="H7301" s="275"/>
    </row>
    <row r="7302" spans="1:8">
      <c r="A7302" s="270"/>
      <c r="B7302" s="271"/>
      <c r="C7302" s="270"/>
      <c r="D7302" s="272"/>
      <c r="F7302" s="273"/>
      <c r="G7302" s="275"/>
      <c r="H7302" s="275"/>
    </row>
    <row r="7303" spans="1:8">
      <c r="A7303" s="270"/>
      <c r="B7303" s="271"/>
      <c r="C7303" s="270"/>
      <c r="D7303" s="272"/>
      <c r="F7303" s="273"/>
      <c r="G7303" s="275"/>
      <c r="H7303" s="275"/>
    </row>
    <row r="7304" spans="1:8">
      <c r="A7304" s="270"/>
      <c r="B7304" s="271"/>
      <c r="C7304" s="270"/>
      <c r="D7304" s="272"/>
      <c r="F7304" s="273"/>
      <c r="G7304" s="275"/>
      <c r="H7304" s="275"/>
    </row>
    <row r="7305" spans="1:8">
      <c r="A7305" s="270"/>
      <c r="B7305" s="271"/>
      <c r="C7305" s="270"/>
      <c r="D7305" s="272"/>
      <c r="F7305" s="273"/>
      <c r="G7305" s="275"/>
      <c r="H7305" s="275"/>
    </row>
    <row r="7306" spans="1:8">
      <c r="A7306" s="270"/>
      <c r="B7306" s="271"/>
      <c r="C7306" s="270"/>
      <c r="D7306" s="272"/>
      <c r="F7306" s="273"/>
      <c r="G7306" s="275"/>
      <c r="H7306" s="275"/>
    </row>
    <row r="7307" spans="1:8">
      <c r="A7307" s="270"/>
      <c r="B7307" s="271"/>
      <c r="C7307" s="270"/>
      <c r="D7307" s="272"/>
      <c r="F7307" s="273"/>
      <c r="G7307" s="275"/>
      <c r="H7307" s="275"/>
    </row>
    <row r="7308" spans="1:8">
      <c r="A7308" s="270"/>
      <c r="B7308" s="271"/>
      <c r="C7308" s="270"/>
      <c r="D7308" s="272"/>
      <c r="F7308" s="273"/>
      <c r="G7308" s="275"/>
      <c r="H7308" s="275"/>
    </row>
    <row r="7309" spans="1:8">
      <c r="A7309" s="270"/>
      <c r="B7309" s="271"/>
      <c r="C7309" s="270"/>
      <c r="D7309" s="272"/>
      <c r="F7309" s="273"/>
      <c r="G7309" s="275"/>
      <c r="H7309" s="275"/>
    </row>
    <row r="7310" spans="1:8">
      <c r="A7310" s="270"/>
      <c r="B7310" s="271"/>
      <c r="C7310" s="270"/>
      <c r="D7310" s="272"/>
      <c r="F7310" s="273"/>
      <c r="G7310" s="275"/>
      <c r="H7310" s="275"/>
    </row>
    <row r="7311" spans="1:8">
      <c r="A7311" s="270"/>
      <c r="B7311" s="271"/>
      <c r="C7311" s="270"/>
      <c r="D7311" s="272"/>
      <c r="F7311" s="273"/>
      <c r="G7311" s="275"/>
      <c r="H7311" s="275"/>
    </row>
    <row r="7312" spans="1:8">
      <c r="A7312" s="270"/>
      <c r="B7312" s="271"/>
      <c r="C7312" s="270"/>
      <c r="D7312" s="272"/>
      <c r="F7312" s="273"/>
      <c r="G7312" s="275"/>
      <c r="H7312" s="275"/>
    </row>
    <row r="7313" spans="1:8">
      <c r="A7313" s="270"/>
      <c r="B7313" s="271"/>
      <c r="C7313" s="270"/>
      <c r="D7313" s="272"/>
      <c r="F7313" s="273"/>
      <c r="G7313" s="275"/>
      <c r="H7313" s="275"/>
    </row>
    <row r="7314" spans="1:8">
      <c r="A7314" s="270"/>
      <c r="B7314" s="271"/>
      <c r="C7314" s="270"/>
      <c r="D7314" s="272"/>
      <c r="F7314" s="273"/>
      <c r="G7314" s="275"/>
      <c r="H7314" s="275"/>
    </row>
    <row r="7315" spans="1:8">
      <c r="A7315" s="270"/>
      <c r="B7315" s="271"/>
      <c r="C7315" s="270"/>
      <c r="D7315" s="272"/>
      <c r="F7315" s="273"/>
      <c r="G7315" s="275"/>
      <c r="H7315" s="275"/>
    </row>
    <row r="7316" spans="1:8">
      <c r="A7316" s="270"/>
      <c r="B7316" s="271"/>
      <c r="C7316" s="270"/>
      <c r="D7316" s="272"/>
      <c r="F7316" s="273"/>
      <c r="G7316" s="275"/>
      <c r="H7316" s="275"/>
    </row>
    <row r="7317" spans="1:8">
      <c r="A7317" s="270"/>
      <c r="B7317" s="271"/>
      <c r="C7317" s="270"/>
      <c r="D7317" s="272"/>
      <c r="F7317" s="273"/>
      <c r="G7317" s="275"/>
      <c r="H7317" s="275"/>
    </row>
    <row r="7318" spans="1:8">
      <c r="A7318" s="270"/>
      <c r="B7318" s="271"/>
      <c r="C7318" s="270"/>
      <c r="D7318" s="272"/>
      <c r="F7318" s="273"/>
      <c r="G7318" s="275"/>
      <c r="H7318" s="275"/>
    </row>
    <row r="7319" spans="1:8">
      <c r="A7319" s="270"/>
      <c r="B7319" s="271"/>
      <c r="C7319" s="270"/>
      <c r="D7319" s="272"/>
      <c r="F7319" s="273"/>
      <c r="G7319" s="275"/>
      <c r="H7319" s="275"/>
    </row>
    <row r="7320" spans="1:8">
      <c r="A7320" s="270"/>
      <c r="B7320" s="271"/>
      <c r="C7320" s="270"/>
      <c r="D7320" s="272"/>
      <c r="F7320" s="273"/>
      <c r="G7320" s="275"/>
      <c r="H7320" s="275"/>
    </row>
    <row r="7321" spans="1:8">
      <c r="A7321" s="270"/>
      <c r="B7321" s="271"/>
      <c r="C7321" s="270"/>
      <c r="D7321" s="272"/>
      <c r="F7321" s="273"/>
      <c r="G7321" s="275"/>
      <c r="H7321" s="275"/>
    </row>
    <row r="7322" spans="1:8">
      <c r="A7322" s="270"/>
      <c r="B7322" s="271"/>
      <c r="C7322" s="270"/>
      <c r="D7322" s="272"/>
      <c r="F7322" s="273"/>
      <c r="G7322" s="275"/>
      <c r="H7322" s="275"/>
    </row>
    <row r="7323" spans="1:8">
      <c r="A7323" s="270"/>
      <c r="B7323" s="271"/>
      <c r="C7323" s="270"/>
      <c r="D7323" s="272"/>
      <c r="F7323" s="273"/>
      <c r="G7323" s="275"/>
      <c r="H7323" s="275"/>
    </row>
    <row r="7324" spans="1:8">
      <c r="A7324" s="270"/>
      <c r="B7324" s="271"/>
      <c r="C7324" s="270"/>
      <c r="D7324" s="272"/>
      <c r="F7324" s="273"/>
      <c r="G7324" s="275"/>
      <c r="H7324" s="275"/>
    </row>
    <row r="7325" spans="1:8">
      <c r="A7325" s="270"/>
      <c r="B7325" s="271"/>
      <c r="C7325" s="270"/>
      <c r="D7325" s="272"/>
      <c r="F7325" s="273"/>
      <c r="G7325" s="275"/>
      <c r="H7325" s="275"/>
    </row>
    <row r="7326" spans="1:8">
      <c r="A7326" s="270"/>
      <c r="B7326" s="271"/>
      <c r="C7326" s="270"/>
      <c r="D7326" s="272"/>
      <c r="F7326" s="273"/>
      <c r="G7326" s="275"/>
      <c r="H7326" s="275"/>
    </row>
    <row r="7327" spans="1:8">
      <c r="A7327" s="270"/>
      <c r="B7327" s="271"/>
      <c r="C7327" s="270"/>
      <c r="D7327" s="272"/>
      <c r="F7327" s="273"/>
      <c r="G7327" s="275"/>
      <c r="H7327" s="275"/>
    </row>
    <row r="7328" spans="1:8">
      <c r="A7328" s="270"/>
      <c r="B7328" s="271"/>
      <c r="C7328" s="270"/>
      <c r="D7328" s="272"/>
      <c r="F7328" s="273"/>
      <c r="G7328" s="275"/>
      <c r="H7328" s="275"/>
    </row>
    <row r="7329" spans="1:8">
      <c r="A7329" s="270"/>
      <c r="B7329" s="271"/>
      <c r="C7329" s="270"/>
      <c r="D7329" s="272"/>
      <c r="F7329" s="273"/>
      <c r="G7329" s="275"/>
      <c r="H7329" s="275"/>
    </row>
    <row r="7330" spans="1:8">
      <c r="A7330" s="270"/>
      <c r="B7330" s="271"/>
      <c r="C7330" s="270"/>
      <c r="D7330" s="272"/>
      <c r="F7330" s="273"/>
      <c r="G7330" s="275"/>
      <c r="H7330" s="275"/>
    </row>
    <row r="7331" spans="1:8">
      <c r="A7331" s="270"/>
      <c r="B7331" s="271"/>
      <c r="C7331" s="270"/>
      <c r="D7331" s="272"/>
      <c r="F7331" s="273"/>
      <c r="G7331" s="275"/>
      <c r="H7331" s="275"/>
    </row>
    <row r="7332" spans="1:8">
      <c r="A7332" s="270"/>
      <c r="B7332" s="271"/>
      <c r="C7332" s="270"/>
      <c r="D7332" s="272"/>
      <c r="F7332" s="273"/>
      <c r="G7332" s="275"/>
      <c r="H7332" s="275"/>
    </row>
    <row r="7333" spans="1:8">
      <c r="A7333" s="270"/>
      <c r="B7333" s="271"/>
      <c r="C7333" s="270"/>
      <c r="D7333" s="272"/>
      <c r="F7333" s="273"/>
      <c r="G7333" s="275"/>
      <c r="H7333" s="275"/>
    </row>
    <row r="7334" spans="1:8">
      <c r="A7334" s="270"/>
      <c r="B7334" s="271"/>
      <c r="C7334" s="270"/>
      <c r="D7334" s="272"/>
      <c r="F7334" s="273"/>
      <c r="G7334" s="275"/>
      <c r="H7334" s="275"/>
    </row>
    <row r="7335" spans="1:8">
      <c r="A7335" s="270"/>
      <c r="B7335" s="271"/>
      <c r="C7335" s="270"/>
      <c r="D7335" s="272"/>
      <c r="F7335" s="273"/>
      <c r="G7335" s="275"/>
      <c r="H7335" s="275"/>
    </row>
    <row r="7336" spans="1:8">
      <c r="A7336" s="270"/>
      <c r="B7336" s="271"/>
      <c r="C7336" s="270"/>
      <c r="D7336" s="272"/>
      <c r="F7336" s="273"/>
      <c r="G7336" s="275"/>
      <c r="H7336" s="275"/>
    </row>
    <row r="7337" spans="1:8">
      <c r="A7337" s="270"/>
      <c r="B7337" s="271"/>
      <c r="C7337" s="270"/>
      <c r="D7337" s="272"/>
      <c r="F7337" s="273"/>
      <c r="G7337" s="275"/>
      <c r="H7337" s="275"/>
    </row>
    <row r="7338" spans="1:8">
      <c r="A7338" s="270"/>
      <c r="B7338" s="271"/>
      <c r="C7338" s="270"/>
      <c r="D7338" s="272"/>
      <c r="F7338" s="273"/>
      <c r="G7338" s="275"/>
      <c r="H7338" s="275"/>
    </row>
    <row r="7339" spans="1:8">
      <c r="A7339" s="270"/>
      <c r="B7339" s="271"/>
      <c r="C7339" s="270"/>
      <c r="D7339" s="272"/>
      <c r="F7339" s="273"/>
      <c r="G7339" s="275"/>
      <c r="H7339" s="275"/>
    </row>
    <row r="7340" spans="1:8">
      <c r="A7340" s="270"/>
      <c r="B7340" s="271"/>
      <c r="C7340" s="270"/>
      <c r="D7340" s="272"/>
      <c r="F7340" s="273"/>
      <c r="G7340" s="275"/>
      <c r="H7340" s="275"/>
    </row>
    <row r="7341" spans="1:8">
      <c r="A7341" s="270"/>
      <c r="B7341" s="271"/>
      <c r="C7341" s="270"/>
      <c r="D7341" s="272"/>
      <c r="F7341" s="273"/>
      <c r="G7341" s="275"/>
      <c r="H7341" s="275"/>
    </row>
    <row r="7342" spans="1:8">
      <c r="A7342" s="270"/>
      <c r="B7342" s="271"/>
      <c r="C7342" s="270"/>
      <c r="D7342" s="272"/>
      <c r="F7342" s="273"/>
      <c r="G7342" s="275"/>
      <c r="H7342" s="275"/>
    </row>
    <row r="7343" spans="1:8">
      <c r="A7343" s="270"/>
      <c r="B7343" s="271"/>
      <c r="C7343" s="270"/>
      <c r="D7343" s="272"/>
      <c r="F7343" s="273"/>
      <c r="G7343" s="275"/>
      <c r="H7343" s="275"/>
    </row>
    <row r="7344" spans="1:8">
      <c r="A7344" s="270"/>
      <c r="B7344" s="271"/>
      <c r="C7344" s="270"/>
      <c r="D7344" s="272"/>
      <c r="F7344" s="273"/>
      <c r="G7344" s="275"/>
      <c r="H7344" s="275"/>
    </row>
    <row r="7345" spans="1:8">
      <c r="A7345" s="270"/>
      <c r="B7345" s="271"/>
      <c r="C7345" s="270"/>
      <c r="D7345" s="272"/>
      <c r="F7345" s="273"/>
      <c r="G7345" s="275"/>
      <c r="H7345" s="275"/>
    </row>
    <row r="7346" spans="1:8">
      <c r="A7346" s="270"/>
      <c r="B7346" s="271"/>
      <c r="C7346" s="270"/>
      <c r="D7346" s="272"/>
      <c r="F7346" s="273"/>
      <c r="G7346" s="275"/>
      <c r="H7346" s="275"/>
    </row>
    <row r="7347" spans="1:8">
      <c r="A7347" s="270"/>
      <c r="B7347" s="271"/>
      <c r="C7347" s="270"/>
      <c r="D7347" s="272"/>
      <c r="F7347" s="273"/>
      <c r="G7347" s="275"/>
      <c r="H7347" s="275"/>
    </row>
    <row r="7348" spans="1:8">
      <c r="A7348" s="270"/>
      <c r="B7348" s="271"/>
      <c r="C7348" s="270"/>
      <c r="D7348" s="272"/>
      <c r="F7348" s="273"/>
      <c r="G7348" s="275"/>
      <c r="H7348" s="275"/>
    </row>
    <row r="7349" spans="1:8">
      <c r="A7349" s="270"/>
      <c r="B7349" s="271"/>
      <c r="C7349" s="270"/>
      <c r="D7349" s="272"/>
      <c r="F7349" s="273"/>
      <c r="G7349" s="275"/>
      <c r="H7349" s="275"/>
    </row>
    <row r="7350" spans="1:8">
      <c r="A7350" s="270"/>
      <c r="B7350" s="271"/>
      <c r="C7350" s="270"/>
      <c r="D7350" s="272"/>
      <c r="F7350" s="273"/>
      <c r="G7350" s="275"/>
      <c r="H7350" s="275"/>
    </row>
    <row r="7351" spans="1:8">
      <c r="A7351" s="270"/>
      <c r="B7351" s="271"/>
      <c r="C7351" s="270"/>
      <c r="D7351" s="272"/>
      <c r="F7351" s="273"/>
      <c r="G7351" s="275"/>
      <c r="H7351" s="275"/>
    </row>
    <row r="7352" spans="1:8">
      <c r="A7352" s="270"/>
      <c r="B7352" s="271"/>
      <c r="C7352" s="270"/>
      <c r="D7352" s="272"/>
      <c r="F7352" s="273"/>
      <c r="G7352" s="275"/>
      <c r="H7352" s="275"/>
    </row>
    <row r="7353" spans="1:8">
      <c r="A7353" s="270"/>
      <c r="B7353" s="271"/>
      <c r="C7353" s="270"/>
      <c r="D7353" s="272"/>
      <c r="F7353" s="273"/>
      <c r="G7353" s="275"/>
      <c r="H7353" s="275"/>
    </row>
    <row r="7354" spans="1:8">
      <c r="A7354" s="270"/>
      <c r="B7354" s="271"/>
      <c r="C7354" s="270"/>
      <c r="D7354" s="272"/>
      <c r="F7354" s="273"/>
      <c r="G7354" s="275"/>
      <c r="H7354" s="275"/>
    </row>
    <row r="7355" spans="1:8">
      <c r="A7355" s="270"/>
      <c r="B7355" s="271"/>
      <c r="C7355" s="270"/>
      <c r="D7355" s="272"/>
      <c r="F7355" s="273"/>
      <c r="G7355" s="275"/>
      <c r="H7355" s="275"/>
    </row>
    <row r="7356" spans="1:8">
      <c r="A7356" s="270"/>
      <c r="B7356" s="271"/>
      <c r="C7356" s="270"/>
      <c r="D7356" s="272"/>
      <c r="F7356" s="273"/>
      <c r="G7356" s="275"/>
      <c r="H7356" s="275"/>
    </row>
    <row r="7357" spans="1:8">
      <c r="A7357" s="270"/>
      <c r="B7357" s="271"/>
      <c r="C7357" s="270"/>
      <c r="D7357" s="272"/>
      <c r="F7357" s="273"/>
      <c r="G7357" s="275"/>
      <c r="H7357" s="275"/>
    </row>
    <row r="7358" spans="1:8">
      <c r="A7358" s="270"/>
      <c r="B7358" s="271"/>
      <c r="C7358" s="270"/>
      <c r="D7358" s="272"/>
      <c r="F7358" s="273"/>
      <c r="G7358" s="275"/>
      <c r="H7358" s="275"/>
    </row>
    <row r="7359" spans="1:8">
      <c r="A7359" s="270"/>
      <c r="B7359" s="271"/>
      <c r="C7359" s="270"/>
      <c r="D7359" s="272"/>
      <c r="F7359" s="273"/>
      <c r="G7359" s="275"/>
      <c r="H7359" s="275"/>
    </row>
    <row r="7360" spans="1:8">
      <c r="A7360" s="270"/>
      <c r="B7360" s="271"/>
      <c r="C7360" s="270"/>
      <c r="D7360" s="272"/>
      <c r="F7360" s="273"/>
      <c r="G7360" s="275"/>
      <c r="H7360" s="275"/>
    </row>
    <row r="7361" spans="1:8">
      <c r="A7361" s="270"/>
      <c r="B7361" s="271"/>
      <c r="C7361" s="270"/>
      <c r="D7361" s="272"/>
      <c r="F7361" s="273"/>
      <c r="G7361" s="275"/>
      <c r="H7361" s="275"/>
    </row>
    <row r="7362" spans="1:8">
      <c r="A7362" s="270"/>
      <c r="B7362" s="271"/>
      <c r="C7362" s="270"/>
      <c r="D7362" s="272"/>
      <c r="F7362" s="273"/>
      <c r="G7362" s="275"/>
      <c r="H7362" s="275"/>
    </row>
    <row r="7363" spans="1:8">
      <c r="A7363" s="270"/>
      <c r="B7363" s="271"/>
      <c r="C7363" s="270"/>
      <c r="D7363" s="272"/>
      <c r="F7363" s="273"/>
      <c r="G7363" s="275"/>
      <c r="H7363" s="275"/>
    </row>
    <row r="7364" spans="1:8">
      <c r="A7364" s="270"/>
      <c r="B7364" s="271"/>
      <c r="C7364" s="270"/>
      <c r="D7364" s="272"/>
      <c r="F7364" s="273"/>
      <c r="G7364" s="275"/>
      <c r="H7364" s="275"/>
    </row>
    <row r="7365" spans="1:8">
      <c r="A7365" s="270"/>
      <c r="B7365" s="271"/>
      <c r="C7365" s="270"/>
      <c r="D7365" s="272"/>
      <c r="F7365" s="273"/>
      <c r="G7365" s="275"/>
      <c r="H7365" s="275"/>
    </row>
    <row r="7366" spans="1:8">
      <c r="A7366" s="270"/>
      <c r="B7366" s="271"/>
      <c r="C7366" s="270"/>
      <c r="D7366" s="272"/>
      <c r="F7366" s="273"/>
      <c r="G7366" s="275"/>
      <c r="H7366" s="275"/>
    </row>
    <row r="7367" spans="1:8">
      <c r="A7367" s="270"/>
      <c r="B7367" s="271"/>
      <c r="C7367" s="270"/>
      <c r="D7367" s="272"/>
      <c r="F7367" s="273"/>
      <c r="G7367" s="275"/>
      <c r="H7367" s="275"/>
    </row>
    <row r="7368" spans="1:8">
      <c r="A7368" s="270"/>
      <c r="B7368" s="271"/>
      <c r="C7368" s="270"/>
      <c r="D7368" s="272"/>
      <c r="F7368" s="273"/>
      <c r="G7368" s="275"/>
      <c r="H7368" s="275"/>
    </row>
    <row r="7369" spans="1:8">
      <c r="A7369" s="270"/>
      <c r="B7369" s="271"/>
      <c r="C7369" s="270"/>
      <c r="D7369" s="272"/>
      <c r="F7369" s="273"/>
      <c r="G7369" s="275"/>
      <c r="H7369" s="275"/>
    </row>
    <row r="7370" spans="1:8">
      <c r="A7370" s="270"/>
      <c r="B7370" s="271"/>
      <c r="C7370" s="270"/>
      <c r="D7370" s="272"/>
      <c r="F7370" s="273"/>
      <c r="G7370" s="275"/>
      <c r="H7370" s="275"/>
    </row>
    <row r="7371" spans="1:8">
      <c r="A7371" s="270"/>
      <c r="B7371" s="271"/>
      <c r="C7371" s="270"/>
      <c r="D7371" s="272"/>
      <c r="F7371" s="273"/>
      <c r="G7371" s="275"/>
      <c r="H7371" s="275"/>
    </row>
    <row r="7372" spans="1:8">
      <c r="A7372" s="270"/>
      <c r="B7372" s="271"/>
      <c r="C7372" s="270"/>
      <c r="D7372" s="272"/>
      <c r="F7372" s="273"/>
      <c r="G7372" s="275"/>
      <c r="H7372" s="275"/>
    </row>
    <row r="7373" spans="1:8">
      <c r="A7373" s="270"/>
      <c r="B7373" s="271"/>
      <c r="C7373" s="270"/>
      <c r="D7373" s="272"/>
      <c r="F7373" s="273"/>
      <c r="G7373" s="275"/>
      <c r="H7373" s="275"/>
    </row>
    <row r="7374" spans="1:8">
      <c r="A7374" s="270"/>
      <c r="B7374" s="271"/>
      <c r="C7374" s="270"/>
      <c r="D7374" s="272"/>
      <c r="F7374" s="273"/>
      <c r="G7374" s="275"/>
      <c r="H7374" s="275"/>
    </row>
    <row r="7375" spans="1:8">
      <c r="A7375" s="270"/>
      <c r="B7375" s="271"/>
      <c r="C7375" s="270"/>
      <c r="D7375" s="272"/>
      <c r="F7375" s="273"/>
      <c r="G7375" s="275"/>
      <c r="H7375" s="275"/>
    </row>
    <row r="7376" spans="1:8">
      <c r="A7376" s="270"/>
      <c r="B7376" s="271"/>
      <c r="C7376" s="270"/>
      <c r="D7376" s="272"/>
      <c r="F7376" s="273"/>
      <c r="G7376" s="275"/>
      <c r="H7376" s="275"/>
    </row>
    <row r="7377" spans="1:8">
      <c r="A7377" s="270"/>
      <c r="B7377" s="271"/>
      <c r="C7377" s="270"/>
      <c r="D7377" s="272"/>
      <c r="F7377" s="273"/>
      <c r="G7377" s="275"/>
      <c r="H7377" s="275"/>
    </row>
    <row r="7378" spans="1:8">
      <c r="A7378" s="270"/>
      <c r="B7378" s="271"/>
      <c r="C7378" s="270"/>
      <c r="D7378" s="272"/>
      <c r="F7378" s="273"/>
      <c r="G7378" s="275"/>
      <c r="H7378" s="275"/>
    </row>
    <row r="7379" spans="1:8">
      <c r="A7379" s="270"/>
      <c r="B7379" s="271"/>
      <c r="C7379" s="270"/>
      <c r="D7379" s="272"/>
      <c r="F7379" s="273"/>
      <c r="G7379" s="275"/>
      <c r="H7379" s="275"/>
    </row>
    <row r="7380" spans="1:8">
      <c r="A7380" s="270"/>
      <c r="B7380" s="271"/>
      <c r="C7380" s="270"/>
      <c r="D7380" s="272"/>
      <c r="F7380" s="273"/>
      <c r="G7380" s="275"/>
      <c r="H7380" s="275"/>
    </row>
    <row r="7381" spans="1:8">
      <c r="A7381" s="270"/>
      <c r="B7381" s="271"/>
      <c r="C7381" s="270"/>
      <c r="D7381" s="272"/>
      <c r="F7381" s="273"/>
      <c r="G7381" s="275"/>
      <c r="H7381" s="275"/>
    </row>
    <row r="7382" spans="1:8">
      <c r="A7382" s="270"/>
      <c r="B7382" s="271"/>
      <c r="C7382" s="270"/>
      <c r="D7382" s="272"/>
      <c r="F7382" s="273"/>
      <c r="G7382" s="275"/>
      <c r="H7382" s="275"/>
    </row>
    <row r="7383" spans="1:8">
      <c r="A7383" s="270"/>
      <c r="B7383" s="271"/>
      <c r="C7383" s="270"/>
      <c r="D7383" s="272"/>
      <c r="F7383" s="273"/>
      <c r="G7383" s="275"/>
      <c r="H7383" s="275"/>
    </row>
    <row r="7384" spans="1:8">
      <c r="A7384" s="270"/>
      <c r="B7384" s="271"/>
      <c r="C7384" s="270"/>
      <c r="D7384" s="272"/>
      <c r="F7384" s="273"/>
      <c r="G7384" s="275"/>
      <c r="H7384" s="275"/>
    </row>
    <row r="7385" spans="1:8">
      <c r="A7385" s="270"/>
      <c r="B7385" s="271"/>
      <c r="C7385" s="270"/>
      <c r="D7385" s="272"/>
      <c r="F7385" s="273"/>
      <c r="G7385" s="275"/>
      <c r="H7385" s="275"/>
    </row>
    <row r="7386" spans="1:8">
      <c r="A7386" s="270"/>
      <c r="B7386" s="271"/>
      <c r="C7386" s="270"/>
      <c r="D7386" s="272"/>
      <c r="F7386" s="273"/>
      <c r="G7386" s="275"/>
      <c r="H7386" s="275"/>
    </row>
    <row r="7387" spans="1:8">
      <c r="A7387" s="270"/>
      <c r="B7387" s="271"/>
      <c r="C7387" s="270"/>
      <c r="D7387" s="272"/>
      <c r="F7387" s="273"/>
      <c r="G7387" s="275"/>
      <c r="H7387" s="275"/>
    </row>
    <row r="7388" spans="1:8">
      <c r="A7388" s="270"/>
      <c r="B7388" s="271"/>
      <c r="C7388" s="270"/>
      <c r="D7388" s="272"/>
      <c r="F7388" s="273"/>
      <c r="G7388" s="275"/>
      <c r="H7388" s="275"/>
    </row>
    <row r="7389" spans="1:8">
      <c r="A7389" s="270"/>
      <c r="B7389" s="271"/>
      <c r="C7389" s="270"/>
      <c r="D7389" s="272"/>
      <c r="F7389" s="273"/>
      <c r="G7389" s="275"/>
      <c r="H7389" s="275"/>
    </row>
    <row r="7390" spans="1:8">
      <c r="A7390" s="270"/>
      <c r="B7390" s="271"/>
      <c r="C7390" s="270"/>
      <c r="D7390" s="272"/>
      <c r="F7390" s="273"/>
      <c r="G7390" s="275"/>
      <c r="H7390" s="275"/>
    </row>
    <row r="7391" spans="1:8">
      <c r="A7391" s="270"/>
      <c r="B7391" s="271"/>
      <c r="C7391" s="270"/>
      <c r="D7391" s="272"/>
      <c r="F7391" s="273"/>
      <c r="G7391" s="275"/>
      <c r="H7391" s="275"/>
    </row>
    <row r="7392" spans="1:8">
      <c r="A7392" s="270"/>
      <c r="B7392" s="271"/>
      <c r="C7392" s="270"/>
      <c r="D7392" s="272"/>
      <c r="F7392" s="273"/>
      <c r="G7392" s="275"/>
      <c r="H7392" s="275"/>
    </row>
    <row r="7393" spans="1:8">
      <c r="A7393" s="270"/>
      <c r="B7393" s="271"/>
      <c r="C7393" s="270"/>
      <c r="D7393" s="272"/>
      <c r="F7393" s="273"/>
      <c r="G7393" s="275"/>
      <c r="H7393" s="275"/>
    </row>
    <row r="7394" spans="1:8">
      <c r="A7394" s="270"/>
      <c r="B7394" s="271"/>
      <c r="C7394" s="270"/>
      <c r="D7394" s="272"/>
      <c r="F7394" s="273"/>
      <c r="G7394" s="275"/>
      <c r="H7394" s="275"/>
    </row>
    <row r="7395" spans="1:8">
      <c r="A7395" s="270"/>
      <c r="B7395" s="271"/>
      <c r="C7395" s="270"/>
      <c r="D7395" s="272"/>
      <c r="F7395" s="273"/>
      <c r="G7395" s="275"/>
      <c r="H7395" s="275"/>
    </row>
    <row r="7396" spans="1:8">
      <c r="A7396" s="270"/>
      <c r="B7396" s="271"/>
      <c r="C7396" s="270"/>
      <c r="D7396" s="272"/>
      <c r="F7396" s="273"/>
      <c r="G7396" s="275"/>
      <c r="H7396" s="275"/>
    </row>
    <row r="7397" spans="1:8">
      <c r="A7397" s="270"/>
      <c r="B7397" s="271"/>
      <c r="C7397" s="270"/>
      <c r="D7397" s="272"/>
      <c r="F7397" s="273"/>
      <c r="G7397" s="275"/>
      <c r="H7397" s="275"/>
    </row>
    <row r="7398" spans="1:8">
      <c r="A7398" s="270"/>
      <c r="B7398" s="271"/>
      <c r="C7398" s="270"/>
      <c r="D7398" s="272"/>
      <c r="F7398" s="273"/>
      <c r="G7398" s="275"/>
      <c r="H7398" s="275"/>
    </row>
    <row r="7399" spans="1:8">
      <c r="A7399" s="270"/>
      <c r="B7399" s="271"/>
      <c r="C7399" s="270"/>
      <c r="D7399" s="272"/>
      <c r="F7399" s="273"/>
      <c r="G7399" s="275"/>
      <c r="H7399" s="275"/>
    </row>
    <row r="7400" spans="1:8">
      <c r="A7400" s="270"/>
      <c r="B7400" s="271"/>
      <c r="C7400" s="270"/>
      <c r="D7400" s="272"/>
      <c r="F7400" s="273"/>
      <c r="G7400" s="275"/>
      <c r="H7400" s="275"/>
    </row>
    <row r="7401" spans="1:8">
      <c r="A7401" s="270"/>
      <c r="B7401" s="271"/>
      <c r="C7401" s="270"/>
      <c r="D7401" s="272"/>
      <c r="F7401" s="273"/>
      <c r="G7401" s="275"/>
      <c r="H7401" s="275"/>
    </row>
    <row r="7402" spans="1:8">
      <c r="A7402" s="270"/>
      <c r="B7402" s="271"/>
      <c r="C7402" s="270"/>
      <c r="D7402" s="272"/>
      <c r="F7402" s="273"/>
      <c r="G7402" s="275"/>
      <c r="H7402" s="275"/>
    </row>
    <row r="7403" spans="1:8">
      <c r="A7403" s="270"/>
      <c r="B7403" s="271"/>
      <c r="C7403" s="270"/>
      <c r="D7403" s="272"/>
      <c r="F7403" s="273"/>
      <c r="G7403" s="275"/>
      <c r="H7403" s="275"/>
    </row>
    <row r="7404" spans="1:8">
      <c r="A7404" s="270"/>
      <c r="B7404" s="271"/>
      <c r="C7404" s="270"/>
      <c r="D7404" s="272"/>
      <c r="F7404" s="273"/>
      <c r="G7404" s="275"/>
      <c r="H7404" s="275"/>
    </row>
    <row r="7405" spans="1:8">
      <c r="A7405" s="270"/>
      <c r="B7405" s="271"/>
      <c r="C7405" s="270"/>
      <c r="D7405" s="272"/>
      <c r="F7405" s="273"/>
      <c r="G7405" s="275"/>
      <c r="H7405" s="275"/>
    </row>
    <row r="7406" spans="1:8">
      <c r="A7406" s="270"/>
      <c r="B7406" s="271"/>
      <c r="C7406" s="270"/>
      <c r="D7406" s="272"/>
      <c r="F7406" s="273"/>
      <c r="G7406" s="275"/>
      <c r="H7406" s="275"/>
    </row>
    <row r="7407" spans="1:8">
      <c r="A7407" s="270"/>
      <c r="B7407" s="271"/>
      <c r="C7407" s="270"/>
      <c r="D7407" s="272"/>
      <c r="F7407" s="273"/>
      <c r="G7407" s="275"/>
      <c r="H7407" s="275"/>
    </row>
    <row r="7408" spans="1:8">
      <c r="A7408" s="270"/>
      <c r="B7408" s="271"/>
      <c r="C7408" s="270"/>
      <c r="D7408" s="272"/>
      <c r="F7408" s="273"/>
      <c r="G7408" s="275"/>
      <c r="H7408" s="275"/>
    </row>
    <row r="7409" spans="1:8">
      <c r="A7409" s="270"/>
      <c r="B7409" s="271"/>
      <c r="C7409" s="270"/>
      <c r="D7409" s="272"/>
      <c r="F7409" s="273"/>
      <c r="G7409" s="275"/>
      <c r="H7409" s="275"/>
    </row>
    <row r="7410" spans="1:8">
      <c r="A7410" s="270"/>
      <c r="B7410" s="271"/>
      <c r="C7410" s="270"/>
      <c r="D7410" s="272"/>
      <c r="F7410" s="273"/>
      <c r="G7410" s="275"/>
      <c r="H7410" s="275"/>
    </row>
    <row r="7411" spans="1:8">
      <c r="A7411" s="270"/>
      <c r="B7411" s="271"/>
      <c r="C7411" s="270"/>
      <c r="D7411" s="272"/>
      <c r="F7411" s="273"/>
      <c r="G7411" s="275"/>
      <c r="H7411" s="275"/>
    </row>
    <row r="7412" spans="1:8">
      <c r="A7412" s="270"/>
      <c r="B7412" s="271"/>
      <c r="C7412" s="270"/>
      <c r="D7412" s="272"/>
      <c r="F7412" s="273"/>
      <c r="G7412" s="275"/>
      <c r="H7412" s="275"/>
    </row>
    <row r="7413" spans="1:8">
      <c r="A7413" s="270"/>
      <c r="B7413" s="271"/>
      <c r="C7413" s="270"/>
      <c r="D7413" s="272"/>
      <c r="F7413" s="273"/>
      <c r="G7413" s="275"/>
      <c r="H7413" s="275"/>
    </row>
    <row r="7414" spans="1:8">
      <c r="A7414" s="270"/>
      <c r="B7414" s="271"/>
      <c r="C7414" s="270"/>
      <c r="D7414" s="272"/>
      <c r="F7414" s="273"/>
      <c r="G7414" s="275"/>
      <c r="H7414" s="275"/>
    </row>
    <row r="7415" spans="1:8">
      <c r="A7415" s="270"/>
      <c r="B7415" s="271"/>
      <c r="C7415" s="270"/>
      <c r="D7415" s="272"/>
      <c r="F7415" s="273"/>
      <c r="G7415" s="275"/>
      <c r="H7415" s="275"/>
    </row>
    <row r="7416" spans="1:8">
      <c r="A7416" s="270"/>
      <c r="B7416" s="271"/>
      <c r="C7416" s="270"/>
      <c r="D7416" s="272"/>
      <c r="F7416" s="273"/>
      <c r="G7416" s="275"/>
      <c r="H7416" s="275"/>
    </row>
    <row r="7417" spans="1:8">
      <c r="A7417" s="270"/>
      <c r="B7417" s="271"/>
      <c r="C7417" s="270"/>
      <c r="D7417" s="272"/>
      <c r="F7417" s="273"/>
      <c r="G7417" s="275"/>
      <c r="H7417" s="275"/>
    </row>
    <row r="7418" spans="1:8">
      <c r="A7418" s="270"/>
      <c r="B7418" s="271"/>
      <c r="C7418" s="270"/>
      <c r="D7418" s="272"/>
      <c r="F7418" s="273"/>
      <c r="G7418" s="275"/>
      <c r="H7418" s="275"/>
    </row>
    <row r="7419" spans="1:8">
      <c r="A7419" s="270"/>
      <c r="B7419" s="271"/>
      <c r="C7419" s="270"/>
      <c r="D7419" s="272"/>
      <c r="F7419" s="273"/>
      <c r="G7419" s="275"/>
      <c r="H7419" s="275"/>
    </row>
    <row r="7420" spans="1:8">
      <c r="A7420" s="270"/>
      <c r="B7420" s="271"/>
      <c r="C7420" s="270"/>
      <c r="D7420" s="272"/>
      <c r="F7420" s="273"/>
      <c r="G7420" s="275"/>
      <c r="H7420" s="275"/>
    </row>
    <row r="7421" spans="1:8">
      <c r="A7421" s="270"/>
      <c r="B7421" s="271"/>
      <c r="C7421" s="270"/>
      <c r="D7421" s="272"/>
      <c r="F7421" s="273"/>
      <c r="G7421" s="275"/>
      <c r="H7421" s="275"/>
    </row>
    <row r="7422" spans="1:8">
      <c r="A7422" s="270"/>
      <c r="B7422" s="271"/>
      <c r="C7422" s="270"/>
      <c r="D7422" s="272"/>
      <c r="F7422" s="273"/>
      <c r="G7422" s="275"/>
      <c r="H7422" s="275"/>
    </row>
    <row r="7423" spans="1:8">
      <c r="A7423" s="270"/>
      <c r="B7423" s="271"/>
      <c r="C7423" s="270"/>
      <c r="D7423" s="272"/>
      <c r="F7423" s="273"/>
      <c r="G7423" s="275"/>
      <c r="H7423" s="275"/>
    </row>
    <row r="7424" spans="1:8">
      <c r="A7424" s="270"/>
      <c r="B7424" s="271"/>
      <c r="C7424" s="270"/>
      <c r="D7424" s="272"/>
      <c r="F7424" s="273"/>
      <c r="G7424" s="275"/>
      <c r="H7424" s="275"/>
    </row>
    <row r="7425" spans="1:8">
      <c r="A7425" s="270"/>
      <c r="B7425" s="271"/>
      <c r="C7425" s="270"/>
      <c r="D7425" s="272"/>
      <c r="F7425" s="273"/>
      <c r="G7425" s="275"/>
      <c r="H7425" s="275"/>
    </row>
    <row r="7426" spans="1:8">
      <c r="A7426" s="270"/>
      <c r="B7426" s="271"/>
      <c r="C7426" s="270"/>
      <c r="D7426" s="272"/>
      <c r="F7426" s="273"/>
      <c r="G7426" s="275"/>
      <c r="H7426" s="275"/>
    </row>
    <row r="7427" spans="1:8">
      <c r="A7427" s="270"/>
      <c r="B7427" s="271"/>
      <c r="C7427" s="270"/>
      <c r="D7427" s="272"/>
      <c r="F7427" s="273"/>
      <c r="G7427" s="275"/>
      <c r="H7427" s="275"/>
    </row>
    <row r="7428" spans="1:8">
      <c r="A7428" s="270"/>
      <c r="B7428" s="271"/>
      <c r="C7428" s="270"/>
      <c r="D7428" s="272"/>
      <c r="F7428" s="273"/>
      <c r="G7428" s="275"/>
      <c r="H7428" s="275"/>
    </row>
    <row r="7429" spans="1:8">
      <c r="A7429" s="270"/>
      <c r="B7429" s="271"/>
      <c r="C7429" s="270"/>
      <c r="D7429" s="272"/>
      <c r="F7429" s="273"/>
      <c r="G7429" s="275"/>
      <c r="H7429" s="275"/>
    </row>
    <row r="7430" spans="1:8">
      <c r="A7430" s="270"/>
      <c r="B7430" s="271"/>
      <c r="C7430" s="270"/>
      <c r="D7430" s="272"/>
      <c r="F7430" s="273"/>
      <c r="G7430" s="275"/>
      <c r="H7430" s="275"/>
    </row>
    <row r="7431" spans="1:8">
      <c r="A7431" s="270"/>
      <c r="B7431" s="271"/>
      <c r="C7431" s="270"/>
      <c r="D7431" s="272"/>
      <c r="F7431" s="273"/>
      <c r="G7431" s="275"/>
      <c r="H7431" s="275"/>
    </row>
    <row r="7432" spans="1:8">
      <c r="A7432" s="270"/>
      <c r="B7432" s="271"/>
      <c r="C7432" s="270"/>
      <c r="D7432" s="272"/>
      <c r="F7432" s="273"/>
      <c r="G7432" s="275"/>
      <c r="H7432" s="275"/>
    </row>
    <row r="7433" spans="1:8">
      <c r="A7433" s="270"/>
      <c r="B7433" s="271"/>
      <c r="C7433" s="270"/>
      <c r="D7433" s="272"/>
      <c r="F7433" s="273"/>
      <c r="G7433" s="275"/>
      <c r="H7433" s="275"/>
    </row>
    <row r="7434" spans="1:8">
      <c r="A7434" s="270"/>
      <c r="B7434" s="271"/>
      <c r="C7434" s="270"/>
      <c r="D7434" s="272"/>
      <c r="F7434" s="273"/>
      <c r="G7434" s="275"/>
      <c r="H7434" s="275"/>
    </row>
    <row r="7435" spans="1:8">
      <c r="A7435" s="270"/>
      <c r="B7435" s="271"/>
      <c r="C7435" s="270"/>
      <c r="D7435" s="272"/>
      <c r="F7435" s="273"/>
      <c r="G7435" s="275"/>
      <c r="H7435" s="275"/>
    </row>
    <row r="7436" spans="1:8">
      <c r="A7436" s="270"/>
      <c r="B7436" s="271"/>
      <c r="C7436" s="270"/>
      <c r="D7436" s="272"/>
      <c r="F7436" s="273"/>
      <c r="G7436" s="275"/>
      <c r="H7436" s="275"/>
    </row>
    <row r="7437" spans="1:8">
      <c r="A7437" s="270"/>
      <c r="B7437" s="271"/>
      <c r="C7437" s="270"/>
      <c r="D7437" s="272"/>
      <c r="F7437" s="273"/>
      <c r="G7437" s="275"/>
      <c r="H7437" s="275"/>
    </row>
    <row r="7438" spans="1:8">
      <c r="A7438" s="270"/>
      <c r="B7438" s="271"/>
      <c r="C7438" s="270"/>
      <c r="D7438" s="272"/>
      <c r="F7438" s="273"/>
      <c r="G7438" s="275"/>
      <c r="H7438" s="275"/>
    </row>
    <row r="7439" spans="1:8">
      <c r="A7439" s="270"/>
      <c r="B7439" s="271"/>
      <c r="C7439" s="270"/>
      <c r="D7439" s="272"/>
      <c r="F7439" s="273"/>
      <c r="G7439" s="275"/>
      <c r="H7439" s="275"/>
    </row>
    <row r="7440" spans="1:8">
      <c r="A7440" s="270"/>
      <c r="B7440" s="271"/>
      <c r="C7440" s="270"/>
      <c r="D7440" s="272"/>
      <c r="F7440" s="273"/>
      <c r="G7440" s="275"/>
      <c r="H7440" s="275"/>
    </row>
    <row r="7441" spans="1:8">
      <c r="A7441" s="270"/>
      <c r="B7441" s="271"/>
      <c r="C7441" s="270"/>
      <c r="D7441" s="272"/>
      <c r="F7441" s="273"/>
      <c r="G7441" s="275"/>
      <c r="H7441" s="275"/>
    </row>
    <row r="7442" spans="1:8">
      <c r="A7442" s="270"/>
      <c r="B7442" s="271"/>
      <c r="C7442" s="270"/>
      <c r="D7442" s="272"/>
      <c r="F7442" s="273"/>
      <c r="G7442" s="275"/>
      <c r="H7442" s="275"/>
    </row>
    <row r="7443" spans="1:8">
      <c r="A7443" s="270"/>
      <c r="B7443" s="271"/>
      <c r="C7443" s="270"/>
      <c r="D7443" s="272"/>
      <c r="F7443" s="273"/>
      <c r="G7443" s="275"/>
      <c r="H7443" s="275"/>
    </row>
    <row r="7444" spans="1:8">
      <c r="A7444" s="270"/>
      <c r="B7444" s="271"/>
      <c r="C7444" s="270"/>
      <c r="D7444" s="272"/>
      <c r="F7444" s="273"/>
      <c r="G7444" s="275"/>
      <c r="H7444" s="275"/>
    </row>
    <row r="7445" spans="1:8">
      <c r="A7445" s="270"/>
      <c r="B7445" s="271"/>
      <c r="C7445" s="270"/>
      <c r="D7445" s="272"/>
      <c r="F7445" s="273"/>
      <c r="G7445" s="275"/>
      <c r="H7445" s="275"/>
    </row>
    <row r="7446" spans="1:8">
      <c r="A7446" s="270"/>
      <c r="B7446" s="271"/>
      <c r="C7446" s="270"/>
      <c r="D7446" s="272"/>
      <c r="F7446" s="273"/>
      <c r="G7446" s="275"/>
      <c r="H7446" s="275"/>
    </row>
    <row r="7447" spans="1:8">
      <c r="A7447" s="270"/>
      <c r="B7447" s="271"/>
      <c r="C7447" s="270"/>
      <c r="D7447" s="272"/>
      <c r="F7447" s="273"/>
      <c r="G7447" s="275"/>
      <c r="H7447" s="275"/>
    </row>
    <row r="7448" spans="1:8">
      <c r="A7448" s="270"/>
      <c r="B7448" s="271"/>
      <c r="C7448" s="270"/>
      <c r="D7448" s="272"/>
      <c r="F7448" s="273"/>
      <c r="G7448" s="275"/>
      <c r="H7448" s="275"/>
    </row>
    <row r="7449" spans="1:8">
      <c r="A7449" s="270"/>
      <c r="B7449" s="271"/>
      <c r="C7449" s="270"/>
      <c r="D7449" s="272"/>
      <c r="F7449" s="273"/>
      <c r="G7449" s="275"/>
      <c r="H7449" s="275"/>
    </row>
    <row r="7450" spans="1:8">
      <c r="A7450" s="270"/>
      <c r="B7450" s="271"/>
      <c r="C7450" s="270"/>
      <c r="D7450" s="272"/>
      <c r="F7450" s="273"/>
      <c r="G7450" s="275"/>
      <c r="H7450" s="275"/>
    </row>
    <row r="7451" spans="1:8">
      <c r="A7451" s="270"/>
      <c r="B7451" s="271"/>
      <c r="C7451" s="270"/>
      <c r="D7451" s="272"/>
      <c r="F7451" s="273"/>
      <c r="G7451" s="275"/>
      <c r="H7451" s="275"/>
    </row>
    <row r="7452" spans="1:8">
      <c r="A7452" s="270"/>
      <c r="B7452" s="271"/>
      <c r="C7452" s="270"/>
      <c r="D7452" s="272"/>
      <c r="F7452" s="273"/>
      <c r="G7452" s="275"/>
      <c r="H7452" s="275"/>
    </row>
    <row r="7453" spans="1:8">
      <c r="A7453" s="270"/>
      <c r="B7453" s="271"/>
      <c r="C7453" s="270"/>
      <c r="D7453" s="272"/>
      <c r="F7453" s="273"/>
      <c r="G7453" s="275"/>
      <c r="H7453" s="275"/>
    </row>
    <row r="7454" spans="1:8">
      <c r="A7454" s="270"/>
      <c r="B7454" s="271"/>
      <c r="C7454" s="270"/>
      <c r="D7454" s="272"/>
      <c r="F7454" s="273"/>
      <c r="G7454" s="275"/>
      <c r="H7454" s="275"/>
    </row>
    <row r="7455" spans="1:8">
      <c r="A7455" s="270"/>
      <c r="B7455" s="271"/>
      <c r="C7455" s="270"/>
      <c r="D7455" s="272"/>
      <c r="F7455" s="273"/>
      <c r="G7455" s="275"/>
      <c r="H7455" s="275"/>
    </row>
    <row r="7456" spans="1:8">
      <c r="A7456" s="270"/>
      <c r="B7456" s="271"/>
      <c r="C7456" s="270"/>
      <c r="D7456" s="272"/>
      <c r="F7456" s="273"/>
      <c r="G7456" s="275"/>
      <c r="H7456" s="275"/>
    </row>
    <row r="7457" spans="1:8">
      <c r="A7457" s="270"/>
      <c r="B7457" s="271"/>
      <c r="C7457" s="270"/>
      <c r="D7457" s="272"/>
      <c r="F7457" s="273"/>
      <c r="G7457" s="275"/>
      <c r="H7457" s="275"/>
    </row>
    <row r="7458" spans="1:8">
      <c r="A7458" s="270"/>
      <c r="B7458" s="271"/>
      <c r="C7458" s="270"/>
      <c r="D7458" s="272"/>
      <c r="F7458" s="273"/>
      <c r="G7458" s="275"/>
      <c r="H7458" s="275"/>
    </row>
    <row r="7459" spans="1:8">
      <c r="A7459" s="270"/>
      <c r="B7459" s="271"/>
      <c r="C7459" s="270"/>
      <c r="D7459" s="272"/>
      <c r="F7459" s="273"/>
      <c r="G7459" s="275"/>
      <c r="H7459" s="275"/>
    </row>
    <row r="7460" spans="1:8">
      <c r="A7460" s="270"/>
      <c r="B7460" s="271"/>
      <c r="C7460" s="270"/>
      <c r="D7460" s="272"/>
      <c r="F7460" s="273"/>
      <c r="G7460" s="275"/>
      <c r="H7460" s="275"/>
    </row>
    <row r="7461" spans="1:8">
      <c r="A7461" s="270"/>
      <c r="B7461" s="271"/>
      <c r="C7461" s="270"/>
      <c r="D7461" s="272"/>
      <c r="F7461" s="273"/>
      <c r="G7461" s="275"/>
      <c r="H7461" s="275"/>
    </row>
    <row r="7462" spans="1:8">
      <c r="A7462" s="270"/>
      <c r="B7462" s="271"/>
      <c r="C7462" s="270"/>
      <c r="D7462" s="272"/>
      <c r="F7462" s="273"/>
      <c r="G7462" s="275"/>
      <c r="H7462" s="275"/>
    </row>
    <row r="7463" spans="1:8">
      <c r="A7463" s="270"/>
      <c r="B7463" s="271"/>
      <c r="C7463" s="270"/>
      <c r="D7463" s="272"/>
      <c r="F7463" s="273"/>
      <c r="G7463" s="275"/>
      <c r="H7463" s="275"/>
    </row>
    <row r="7464" spans="1:8">
      <c r="A7464" s="270"/>
      <c r="B7464" s="271"/>
      <c r="C7464" s="270"/>
      <c r="D7464" s="272"/>
      <c r="F7464" s="273"/>
      <c r="G7464" s="275"/>
      <c r="H7464" s="275"/>
    </row>
    <row r="7465" spans="1:8">
      <c r="A7465" s="270"/>
      <c r="B7465" s="271"/>
      <c r="C7465" s="270"/>
      <c r="D7465" s="272"/>
      <c r="F7465" s="273"/>
      <c r="G7465" s="275"/>
      <c r="H7465" s="275"/>
    </row>
    <row r="7466" spans="1:8">
      <c r="A7466" s="270"/>
      <c r="B7466" s="271"/>
      <c r="C7466" s="270"/>
      <c r="D7466" s="272"/>
      <c r="F7466" s="273"/>
      <c r="G7466" s="275"/>
      <c r="H7466" s="275"/>
    </row>
    <row r="7467" spans="1:8">
      <c r="A7467" s="270"/>
      <c r="B7467" s="271"/>
      <c r="C7467" s="270"/>
      <c r="D7467" s="272"/>
      <c r="F7467" s="273"/>
      <c r="G7467" s="275"/>
      <c r="H7467" s="275"/>
    </row>
    <row r="7468" spans="1:8">
      <c r="A7468" s="270"/>
      <c r="B7468" s="271"/>
      <c r="C7468" s="270"/>
      <c r="D7468" s="272"/>
      <c r="F7468" s="273"/>
      <c r="G7468" s="275"/>
      <c r="H7468" s="275"/>
    </row>
    <row r="7469" spans="1:8">
      <c r="A7469" s="270"/>
      <c r="B7469" s="271"/>
      <c r="C7469" s="270"/>
      <c r="D7469" s="272"/>
      <c r="F7469" s="273"/>
      <c r="G7469" s="275"/>
      <c r="H7469" s="275"/>
    </row>
    <row r="7470" spans="1:8">
      <c r="A7470" s="270"/>
      <c r="B7470" s="271"/>
      <c r="C7470" s="270"/>
      <c r="D7470" s="272"/>
      <c r="F7470" s="273"/>
      <c r="G7470" s="275"/>
      <c r="H7470" s="275"/>
    </row>
    <row r="7471" spans="1:8">
      <c r="A7471" s="270"/>
      <c r="B7471" s="271"/>
      <c r="C7471" s="270"/>
      <c r="D7471" s="272"/>
      <c r="F7471" s="273"/>
      <c r="G7471" s="275"/>
      <c r="H7471" s="275"/>
    </row>
    <row r="7472" spans="1:8">
      <c r="A7472" s="270"/>
      <c r="B7472" s="271"/>
      <c r="C7472" s="270"/>
      <c r="D7472" s="272"/>
      <c r="F7472" s="273"/>
      <c r="G7472" s="275"/>
      <c r="H7472" s="275"/>
    </row>
    <row r="7473" spans="1:8">
      <c r="A7473" s="270"/>
      <c r="B7473" s="271"/>
      <c r="C7473" s="270"/>
      <c r="D7473" s="272"/>
      <c r="F7473" s="273"/>
      <c r="G7473" s="275"/>
      <c r="H7473" s="275"/>
    </row>
    <row r="7474" spans="1:8">
      <c r="A7474" s="270"/>
      <c r="B7474" s="271"/>
      <c r="C7474" s="270"/>
      <c r="D7474" s="272"/>
      <c r="F7474" s="273"/>
      <c r="G7474" s="275"/>
      <c r="H7474" s="275"/>
    </row>
    <row r="7475" spans="1:8">
      <c r="A7475" s="270"/>
      <c r="B7475" s="271"/>
      <c r="C7475" s="270"/>
      <c r="D7475" s="272"/>
      <c r="F7475" s="273"/>
      <c r="G7475" s="275"/>
      <c r="H7475" s="275"/>
    </row>
    <row r="7476" spans="1:8">
      <c r="A7476" s="270"/>
      <c r="B7476" s="271"/>
      <c r="C7476" s="270"/>
      <c r="D7476" s="272"/>
      <c r="F7476" s="273"/>
      <c r="G7476" s="275"/>
      <c r="H7476" s="275"/>
    </row>
    <row r="7477" spans="1:8">
      <c r="A7477" s="270"/>
      <c r="B7477" s="271"/>
      <c r="C7477" s="270"/>
      <c r="D7477" s="272"/>
      <c r="F7477" s="273"/>
      <c r="G7477" s="275"/>
      <c r="H7477" s="275"/>
    </row>
    <row r="7478" spans="1:8">
      <c r="A7478" s="270"/>
      <c r="B7478" s="271"/>
      <c r="C7478" s="270"/>
      <c r="D7478" s="272"/>
      <c r="F7478" s="273"/>
      <c r="G7478" s="275"/>
      <c r="H7478" s="275"/>
    </row>
    <row r="7479" spans="1:8">
      <c r="A7479" s="270"/>
      <c r="B7479" s="271"/>
      <c r="C7479" s="270"/>
      <c r="D7479" s="272"/>
      <c r="F7479" s="273"/>
      <c r="G7479" s="275"/>
      <c r="H7479" s="275"/>
    </row>
    <row r="7480" spans="1:8">
      <c r="A7480" s="270"/>
      <c r="B7480" s="271"/>
      <c r="C7480" s="270"/>
      <c r="D7480" s="272"/>
      <c r="F7480" s="273"/>
      <c r="G7480" s="275"/>
      <c r="H7480" s="275"/>
    </row>
    <row r="7481" spans="1:8">
      <c r="A7481" s="270"/>
      <c r="B7481" s="271"/>
      <c r="C7481" s="270"/>
      <c r="D7481" s="272"/>
      <c r="F7481" s="273"/>
      <c r="G7481" s="275"/>
      <c r="H7481" s="275"/>
    </row>
    <row r="7482" spans="1:8">
      <c r="A7482" s="270"/>
      <c r="B7482" s="271"/>
      <c r="C7482" s="270"/>
      <c r="D7482" s="272"/>
      <c r="F7482" s="273"/>
      <c r="G7482" s="275"/>
      <c r="H7482" s="275"/>
    </row>
    <row r="7483" spans="1:8">
      <c r="A7483" s="270"/>
      <c r="B7483" s="271"/>
      <c r="C7483" s="270"/>
      <c r="D7483" s="272"/>
      <c r="F7483" s="273"/>
      <c r="G7483" s="275"/>
      <c r="H7483" s="275"/>
    </row>
    <row r="7484" spans="1:8">
      <c r="A7484" s="270"/>
      <c r="B7484" s="271"/>
      <c r="C7484" s="270"/>
      <c r="D7484" s="272"/>
      <c r="F7484" s="273"/>
      <c r="G7484" s="275"/>
      <c r="H7484" s="275"/>
    </row>
    <row r="7485" spans="1:8">
      <c r="A7485" s="270"/>
      <c r="B7485" s="271"/>
      <c r="C7485" s="270"/>
      <c r="D7485" s="272"/>
      <c r="F7485" s="273"/>
      <c r="G7485" s="275"/>
      <c r="H7485" s="275"/>
    </row>
    <row r="7486" spans="1:8">
      <c r="A7486" s="270"/>
      <c r="B7486" s="271"/>
      <c r="C7486" s="270"/>
      <c r="D7486" s="272"/>
      <c r="F7486" s="273"/>
      <c r="G7486" s="275"/>
      <c r="H7486" s="275"/>
    </row>
    <row r="7487" spans="1:8">
      <c r="A7487" s="270"/>
      <c r="B7487" s="271"/>
      <c r="C7487" s="270"/>
      <c r="D7487" s="272"/>
      <c r="F7487" s="273"/>
      <c r="G7487" s="275"/>
      <c r="H7487" s="275"/>
    </row>
    <row r="7488" spans="1:8">
      <c r="A7488" s="270"/>
      <c r="B7488" s="271"/>
      <c r="C7488" s="270"/>
      <c r="D7488" s="272"/>
      <c r="F7488" s="273"/>
      <c r="G7488" s="275"/>
      <c r="H7488" s="275"/>
    </row>
    <row r="7489" spans="1:8">
      <c r="A7489" s="270"/>
      <c r="B7489" s="271"/>
      <c r="C7489" s="270"/>
      <c r="D7489" s="272"/>
      <c r="F7489" s="273"/>
      <c r="G7489" s="275"/>
      <c r="H7489" s="275"/>
    </row>
    <row r="7490" spans="1:8">
      <c r="A7490" s="270"/>
      <c r="B7490" s="271"/>
      <c r="C7490" s="270"/>
      <c r="D7490" s="272"/>
      <c r="F7490" s="273"/>
      <c r="G7490" s="275"/>
      <c r="H7490" s="275"/>
    </row>
    <row r="7491" spans="1:8">
      <c r="A7491" s="270"/>
      <c r="B7491" s="271"/>
      <c r="C7491" s="270"/>
      <c r="D7491" s="272"/>
      <c r="F7491" s="273"/>
      <c r="G7491" s="275"/>
      <c r="H7491" s="275"/>
    </row>
    <row r="7492" spans="1:8">
      <c r="A7492" s="270"/>
      <c r="B7492" s="271"/>
      <c r="C7492" s="270"/>
      <c r="D7492" s="272"/>
      <c r="F7492" s="273"/>
      <c r="G7492" s="275"/>
      <c r="H7492" s="275"/>
    </row>
    <row r="7493" spans="1:8">
      <c r="A7493" s="270"/>
      <c r="B7493" s="271"/>
      <c r="C7493" s="270"/>
      <c r="D7493" s="272"/>
      <c r="F7493" s="273"/>
      <c r="G7493" s="275"/>
      <c r="H7493" s="275"/>
    </row>
    <row r="7494" spans="1:8">
      <c r="A7494" s="270"/>
      <c r="B7494" s="271"/>
      <c r="C7494" s="270"/>
      <c r="D7494" s="272"/>
      <c r="F7494" s="273"/>
      <c r="G7494" s="275"/>
      <c r="H7494" s="275"/>
    </row>
    <row r="7495" spans="1:8">
      <c r="A7495" s="270"/>
      <c r="B7495" s="271"/>
      <c r="C7495" s="270"/>
      <c r="D7495" s="272"/>
      <c r="F7495" s="273"/>
      <c r="G7495" s="275"/>
      <c r="H7495" s="275"/>
    </row>
    <row r="7496" spans="1:8">
      <c r="A7496" s="270"/>
      <c r="B7496" s="271"/>
      <c r="C7496" s="270"/>
      <c r="D7496" s="272"/>
      <c r="F7496" s="273"/>
      <c r="G7496" s="275"/>
      <c r="H7496" s="275"/>
    </row>
    <row r="7497" spans="1:8">
      <c r="A7497" s="270"/>
      <c r="B7497" s="271"/>
      <c r="C7497" s="270"/>
      <c r="D7497" s="272"/>
      <c r="F7497" s="273"/>
      <c r="G7497" s="275"/>
      <c r="H7497" s="275"/>
    </row>
    <row r="7498" spans="1:8">
      <c r="A7498" s="270"/>
      <c r="B7498" s="271"/>
      <c r="C7498" s="270"/>
      <c r="D7498" s="272"/>
      <c r="F7498" s="273"/>
      <c r="G7498" s="275"/>
      <c r="H7498" s="275"/>
    </row>
    <row r="7499" spans="1:8">
      <c r="A7499" s="270"/>
      <c r="B7499" s="271"/>
      <c r="C7499" s="270"/>
      <c r="D7499" s="272"/>
      <c r="F7499" s="273"/>
      <c r="G7499" s="275"/>
      <c r="H7499" s="275"/>
    </row>
    <row r="7500" spans="1:8">
      <c r="A7500" s="270"/>
      <c r="B7500" s="271"/>
      <c r="C7500" s="270"/>
      <c r="D7500" s="272"/>
      <c r="F7500" s="273"/>
      <c r="G7500" s="275"/>
      <c r="H7500" s="275"/>
    </row>
    <row r="7501" spans="1:8">
      <c r="A7501" s="270"/>
      <c r="B7501" s="271"/>
      <c r="C7501" s="270"/>
      <c r="D7501" s="272"/>
      <c r="F7501" s="273"/>
      <c r="G7501" s="275"/>
      <c r="H7501" s="275"/>
    </row>
    <row r="7502" spans="1:8">
      <c r="A7502" s="270"/>
      <c r="B7502" s="271"/>
      <c r="C7502" s="270"/>
      <c r="D7502" s="272"/>
      <c r="F7502" s="273"/>
      <c r="G7502" s="275"/>
      <c r="H7502" s="275"/>
    </row>
    <row r="7503" spans="1:8">
      <c r="A7503" s="270"/>
      <c r="B7503" s="271"/>
      <c r="C7503" s="270"/>
      <c r="D7503" s="272"/>
      <c r="F7503" s="273"/>
      <c r="G7503" s="275"/>
      <c r="H7503" s="275"/>
    </row>
    <row r="7504" spans="1:8">
      <c r="A7504" s="270"/>
      <c r="B7504" s="271"/>
      <c r="C7504" s="270"/>
      <c r="D7504" s="272"/>
      <c r="F7504" s="273"/>
      <c r="G7504" s="275"/>
      <c r="H7504" s="275"/>
    </row>
    <row r="7505" spans="1:8">
      <c r="A7505" s="270"/>
      <c r="B7505" s="271"/>
      <c r="C7505" s="270"/>
      <c r="D7505" s="272"/>
      <c r="F7505" s="273"/>
      <c r="G7505" s="275"/>
      <c r="H7505" s="275"/>
    </row>
    <row r="7506" spans="1:8">
      <c r="A7506" s="270"/>
      <c r="B7506" s="271"/>
      <c r="C7506" s="270"/>
      <c r="D7506" s="272"/>
      <c r="F7506" s="273"/>
      <c r="G7506" s="275"/>
      <c r="H7506" s="275"/>
    </row>
    <row r="7507" spans="1:8">
      <c r="A7507" s="270"/>
      <c r="B7507" s="271"/>
      <c r="C7507" s="270"/>
      <c r="D7507" s="272"/>
      <c r="F7507" s="273"/>
      <c r="G7507" s="275"/>
      <c r="H7507" s="275"/>
    </row>
    <row r="7508" spans="1:8">
      <c r="A7508" s="270"/>
      <c r="B7508" s="271"/>
      <c r="C7508" s="270"/>
      <c r="D7508" s="272"/>
      <c r="F7508" s="273"/>
      <c r="G7508" s="275"/>
      <c r="H7508" s="275"/>
    </row>
    <row r="7509" spans="1:8">
      <c r="A7509" s="270"/>
      <c r="B7509" s="271"/>
      <c r="C7509" s="270"/>
      <c r="D7509" s="272"/>
      <c r="F7509" s="273"/>
      <c r="G7509" s="275"/>
      <c r="H7509" s="275"/>
    </row>
    <row r="7510" spans="1:8">
      <c r="A7510" s="270"/>
      <c r="B7510" s="271"/>
      <c r="C7510" s="270"/>
      <c r="D7510" s="272"/>
      <c r="F7510" s="273"/>
      <c r="G7510" s="275"/>
      <c r="H7510" s="275"/>
    </row>
    <row r="7511" spans="1:8">
      <c r="A7511" s="270"/>
      <c r="B7511" s="271"/>
      <c r="C7511" s="270"/>
      <c r="D7511" s="272"/>
      <c r="F7511" s="273"/>
      <c r="G7511" s="275"/>
      <c r="H7511" s="275"/>
    </row>
    <row r="7512" spans="1:8">
      <c r="A7512" s="270"/>
      <c r="B7512" s="271"/>
      <c r="C7512" s="270"/>
      <c r="D7512" s="272"/>
      <c r="F7512" s="273"/>
      <c r="G7512" s="275"/>
      <c r="H7512" s="275"/>
    </row>
    <row r="7513" spans="1:8">
      <c r="A7513" s="270"/>
      <c r="B7513" s="271"/>
      <c r="C7513" s="270"/>
      <c r="D7513" s="272"/>
      <c r="F7513" s="273"/>
      <c r="G7513" s="275"/>
      <c r="H7513" s="275"/>
    </row>
    <row r="7514" spans="1:8">
      <c r="A7514" s="270"/>
      <c r="B7514" s="271"/>
      <c r="C7514" s="270"/>
      <c r="D7514" s="272"/>
      <c r="F7514" s="273"/>
      <c r="G7514" s="275"/>
      <c r="H7514" s="275"/>
    </row>
    <row r="7515" spans="1:8">
      <c r="A7515" s="270"/>
      <c r="B7515" s="271"/>
      <c r="C7515" s="270"/>
      <c r="D7515" s="272"/>
      <c r="F7515" s="273"/>
      <c r="G7515" s="275"/>
      <c r="H7515" s="275"/>
    </row>
    <row r="7516" spans="1:8">
      <c r="A7516" s="270"/>
      <c r="B7516" s="271"/>
      <c r="C7516" s="270"/>
      <c r="D7516" s="272"/>
      <c r="F7516" s="273"/>
      <c r="G7516" s="275"/>
      <c r="H7516" s="275"/>
    </row>
    <row r="7517" spans="1:8">
      <c r="A7517" s="270"/>
      <c r="B7517" s="271"/>
      <c r="C7517" s="270"/>
      <c r="D7517" s="272"/>
      <c r="F7517" s="273"/>
      <c r="G7517" s="275"/>
      <c r="H7517" s="275"/>
    </row>
    <row r="7518" spans="1:8">
      <c r="A7518" s="270"/>
      <c r="B7518" s="271"/>
      <c r="C7518" s="270"/>
      <c r="D7518" s="272"/>
      <c r="F7518" s="273"/>
      <c r="G7518" s="275"/>
      <c r="H7518" s="275"/>
    </row>
    <row r="7519" spans="1:8">
      <c r="A7519" s="270"/>
      <c r="B7519" s="271"/>
      <c r="C7519" s="270"/>
      <c r="D7519" s="272"/>
      <c r="F7519" s="273"/>
      <c r="G7519" s="275"/>
      <c r="H7519" s="275"/>
    </row>
    <row r="7520" spans="1:8">
      <c r="A7520" s="270"/>
      <c r="B7520" s="271"/>
      <c r="C7520" s="270"/>
      <c r="D7520" s="272"/>
      <c r="F7520" s="273"/>
      <c r="G7520" s="275"/>
      <c r="H7520" s="275"/>
    </row>
    <row r="7521" spans="1:8">
      <c r="A7521" s="270"/>
      <c r="B7521" s="271"/>
      <c r="C7521" s="270"/>
      <c r="D7521" s="272"/>
      <c r="F7521" s="273"/>
      <c r="G7521" s="275"/>
      <c r="H7521" s="275"/>
    </row>
    <row r="7522" spans="1:8">
      <c r="A7522" s="270"/>
      <c r="B7522" s="271"/>
      <c r="C7522" s="270"/>
      <c r="D7522" s="272"/>
      <c r="F7522" s="273"/>
      <c r="G7522" s="275"/>
      <c r="H7522" s="275"/>
    </row>
    <row r="7523" spans="1:8">
      <c r="A7523" s="270"/>
      <c r="B7523" s="271"/>
      <c r="C7523" s="270"/>
      <c r="D7523" s="272"/>
      <c r="F7523" s="273"/>
      <c r="G7523" s="275"/>
      <c r="H7523" s="275"/>
    </row>
    <row r="7524" spans="1:8">
      <c r="A7524" s="270"/>
      <c r="B7524" s="271"/>
      <c r="C7524" s="270"/>
      <c r="D7524" s="272"/>
      <c r="F7524" s="273"/>
      <c r="G7524" s="275"/>
      <c r="H7524" s="275"/>
    </row>
    <row r="7525" spans="1:8">
      <c r="A7525" s="270"/>
      <c r="B7525" s="271"/>
      <c r="C7525" s="270"/>
      <c r="D7525" s="272"/>
      <c r="F7525" s="273"/>
      <c r="G7525" s="275"/>
      <c r="H7525" s="275"/>
    </row>
    <row r="7526" spans="1:8">
      <c r="A7526" s="270"/>
      <c r="B7526" s="271"/>
      <c r="C7526" s="270"/>
      <c r="D7526" s="272"/>
      <c r="F7526" s="273"/>
      <c r="G7526" s="275"/>
      <c r="H7526" s="275"/>
    </row>
    <row r="7527" spans="1:8">
      <c r="A7527" s="270"/>
      <c r="B7527" s="271"/>
      <c r="C7527" s="270"/>
      <c r="D7527" s="272"/>
      <c r="F7527" s="273"/>
      <c r="G7527" s="275"/>
      <c r="H7527" s="275"/>
    </row>
    <row r="7528" spans="1:8">
      <c r="A7528" s="270"/>
      <c r="B7528" s="271"/>
      <c r="C7528" s="270"/>
      <c r="D7528" s="272"/>
      <c r="F7528" s="273"/>
      <c r="G7528" s="275"/>
      <c r="H7528" s="275"/>
    </row>
    <row r="7529" spans="1:8">
      <c r="A7529" s="270"/>
      <c r="B7529" s="271"/>
      <c r="C7529" s="270"/>
      <c r="D7529" s="272"/>
      <c r="F7529" s="273"/>
      <c r="G7529" s="275"/>
      <c r="H7529" s="275"/>
    </row>
    <row r="7530" spans="1:8">
      <c r="A7530" s="270"/>
      <c r="B7530" s="271"/>
      <c r="C7530" s="270"/>
      <c r="D7530" s="272"/>
      <c r="F7530" s="273"/>
      <c r="G7530" s="275"/>
      <c r="H7530" s="275"/>
    </row>
    <row r="7531" spans="1:8">
      <c r="A7531" s="270"/>
      <c r="B7531" s="271"/>
      <c r="C7531" s="270"/>
      <c r="D7531" s="272"/>
      <c r="F7531" s="273"/>
      <c r="G7531" s="275"/>
      <c r="H7531" s="275"/>
    </row>
    <row r="7532" spans="1:8">
      <c r="A7532" s="270"/>
      <c r="B7532" s="271"/>
      <c r="C7532" s="270"/>
      <c r="D7532" s="272"/>
      <c r="F7532" s="273"/>
      <c r="G7532" s="275"/>
      <c r="H7532" s="275"/>
    </row>
    <row r="7533" spans="1:8">
      <c r="A7533" s="270"/>
      <c r="B7533" s="271"/>
      <c r="C7533" s="270"/>
      <c r="D7533" s="272"/>
      <c r="F7533" s="273"/>
      <c r="G7533" s="275"/>
      <c r="H7533" s="275"/>
    </row>
    <row r="7534" spans="1:8">
      <c r="A7534" s="270"/>
      <c r="B7534" s="271"/>
      <c r="C7534" s="270"/>
      <c r="D7534" s="272"/>
      <c r="F7534" s="273"/>
      <c r="G7534" s="275"/>
      <c r="H7534" s="275"/>
    </row>
    <row r="7535" spans="1:8">
      <c r="A7535" s="270"/>
      <c r="B7535" s="271"/>
      <c r="C7535" s="270"/>
      <c r="D7535" s="272"/>
      <c r="F7535" s="273"/>
      <c r="G7535" s="275"/>
      <c r="H7535" s="275"/>
    </row>
    <row r="7536" spans="1:8">
      <c r="A7536" s="270"/>
      <c r="B7536" s="271"/>
      <c r="C7536" s="270"/>
      <c r="D7536" s="272"/>
      <c r="F7536" s="273"/>
      <c r="G7536" s="275"/>
      <c r="H7536" s="275"/>
    </row>
    <row r="7537" spans="1:8">
      <c r="A7537" s="270"/>
      <c r="B7537" s="271"/>
      <c r="C7537" s="270"/>
      <c r="D7537" s="272"/>
      <c r="F7537" s="273"/>
      <c r="G7537" s="275"/>
      <c r="H7537" s="275"/>
    </row>
    <row r="7538" spans="1:8">
      <c r="A7538" s="270"/>
      <c r="B7538" s="271"/>
      <c r="C7538" s="270"/>
      <c r="D7538" s="272"/>
      <c r="F7538" s="273"/>
      <c r="G7538" s="275"/>
      <c r="H7538" s="275"/>
    </row>
    <row r="7539" spans="1:8">
      <c r="A7539" s="270"/>
      <c r="B7539" s="271"/>
      <c r="C7539" s="270"/>
      <c r="D7539" s="272"/>
      <c r="F7539" s="273"/>
      <c r="G7539" s="275"/>
      <c r="H7539" s="275"/>
    </row>
    <row r="7540" spans="1:8">
      <c r="A7540" s="270"/>
      <c r="B7540" s="271"/>
      <c r="C7540" s="270"/>
      <c r="D7540" s="272"/>
      <c r="F7540" s="273"/>
      <c r="G7540" s="275"/>
      <c r="H7540" s="275"/>
    </row>
    <row r="7541" spans="1:8">
      <c r="A7541" s="270"/>
      <c r="B7541" s="271"/>
      <c r="C7541" s="270"/>
      <c r="D7541" s="272"/>
      <c r="F7541" s="273"/>
      <c r="G7541" s="275"/>
      <c r="H7541" s="275"/>
    </row>
    <row r="7542" spans="1:8">
      <c r="A7542" s="270"/>
      <c r="B7542" s="271"/>
      <c r="C7542" s="270"/>
      <c r="D7542" s="272"/>
      <c r="F7542" s="273"/>
      <c r="G7542" s="275"/>
      <c r="H7542" s="275"/>
    </row>
    <row r="7543" spans="1:8">
      <c r="A7543" s="270"/>
      <c r="B7543" s="271"/>
      <c r="C7543" s="270"/>
      <c r="D7543" s="272"/>
      <c r="F7543" s="273"/>
      <c r="G7543" s="275"/>
      <c r="H7543" s="275"/>
    </row>
    <row r="7544" spans="1:8">
      <c r="A7544" s="270"/>
      <c r="B7544" s="271"/>
      <c r="C7544" s="270"/>
      <c r="D7544" s="272"/>
      <c r="F7544" s="273"/>
      <c r="G7544" s="275"/>
      <c r="H7544" s="275"/>
    </row>
    <row r="7545" spans="1:8">
      <c r="A7545" s="270"/>
      <c r="B7545" s="271"/>
      <c r="C7545" s="270"/>
      <c r="D7545" s="272"/>
      <c r="F7545" s="273"/>
      <c r="G7545" s="275"/>
      <c r="H7545" s="275"/>
    </row>
    <row r="7546" spans="1:8">
      <c r="A7546" s="270"/>
      <c r="B7546" s="271"/>
      <c r="C7546" s="270"/>
      <c r="D7546" s="272"/>
      <c r="F7546" s="273"/>
      <c r="G7546" s="275"/>
      <c r="H7546" s="275"/>
    </row>
    <row r="7547" spans="1:8">
      <c r="A7547" s="270"/>
      <c r="B7547" s="271"/>
      <c r="C7547" s="270"/>
      <c r="D7547" s="272"/>
      <c r="F7547" s="273"/>
      <c r="G7547" s="275"/>
      <c r="H7547" s="275"/>
    </row>
    <row r="7548" spans="1:8">
      <c r="A7548" s="270"/>
      <c r="B7548" s="271"/>
      <c r="C7548" s="270"/>
      <c r="D7548" s="272"/>
      <c r="F7548" s="273"/>
      <c r="G7548" s="275"/>
      <c r="H7548" s="275"/>
    </row>
    <row r="7549" spans="1:8">
      <c r="A7549" s="270"/>
      <c r="B7549" s="271"/>
      <c r="C7549" s="270"/>
      <c r="D7549" s="272"/>
      <c r="F7549" s="273"/>
      <c r="G7549" s="275"/>
      <c r="H7549" s="275"/>
    </row>
    <row r="7550" spans="1:8">
      <c r="A7550" s="270"/>
      <c r="B7550" s="271"/>
      <c r="C7550" s="270"/>
      <c r="D7550" s="272"/>
      <c r="F7550" s="273"/>
      <c r="G7550" s="275"/>
      <c r="H7550" s="275"/>
    </row>
    <row r="7551" spans="1:8">
      <c r="A7551" s="270"/>
      <c r="B7551" s="271"/>
      <c r="C7551" s="270"/>
      <c r="D7551" s="272"/>
      <c r="F7551" s="273"/>
      <c r="G7551" s="275"/>
      <c r="H7551" s="275"/>
    </row>
    <row r="7552" spans="1:8">
      <c r="A7552" s="270"/>
      <c r="B7552" s="271"/>
      <c r="C7552" s="270"/>
      <c r="D7552" s="272"/>
      <c r="F7552" s="273"/>
      <c r="G7552" s="275"/>
      <c r="H7552" s="275"/>
    </row>
    <row r="7553" spans="1:8">
      <c r="A7553" s="270"/>
      <c r="B7553" s="271"/>
      <c r="C7553" s="270"/>
      <c r="D7553" s="272"/>
      <c r="F7553" s="273"/>
      <c r="G7553" s="275"/>
      <c r="H7553" s="275"/>
    </row>
    <row r="7554" spans="1:8">
      <c r="A7554" s="270"/>
      <c r="B7554" s="271"/>
      <c r="C7554" s="270"/>
      <c r="D7554" s="272"/>
      <c r="F7554" s="273"/>
      <c r="G7554" s="275"/>
      <c r="H7554" s="275"/>
    </row>
    <row r="7555" spans="1:8">
      <c r="A7555" s="270"/>
      <c r="B7555" s="271"/>
      <c r="C7555" s="270"/>
      <c r="D7555" s="272"/>
      <c r="F7555" s="273"/>
      <c r="G7555" s="275"/>
      <c r="H7555" s="275"/>
    </row>
    <row r="7556" spans="1:8">
      <c r="A7556" s="270"/>
      <c r="B7556" s="271"/>
      <c r="C7556" s="270"/>
      <c r="D7556" s="272"/>
      <c r="F7556" s="273"/>
      <c r="G7556" s="275"/>
      <c r="H7556" s="275"/>
    </row>
    <row r="7557" spans="1:8">
      <c r="A7557" s="270"/>
      <c r="B7557" s="271"/>
      <c r="C7557" s="270"/>
      <c r="D7557" s="272"/>
      <c r="F7557" s="273"/>
      <c r="G7557" s="275"/>
      <c r="H7557" s="275"/>
    </row>
    <row r="7558" spans="1:8">
      <c r="A7558" s="270"/>
      <c r="B7558" s="271"/>
      <c r="C7558" s="270"/>
      <c r="D7558" s="272"/>
      <c r="F7558" s="273"/>
      <c r="G7558" s="275"/>
      <c r="H7558" s="275"/>
    </row>
    <row r="7559" spans="1:8">
      <c r="A7559" s="270"/>
      <c r="B7559" s="271"/>
      <c r="C7559" s="270"/>
      <c r="D7559" s="272"/>
      <c r="F7559" s="273"/>
      <c r="G7559" s="275"/>
      <c r="H7559" s="275"/>
    </row>
    <row r="7560" spans="1:8">
      <c r="A7560" s="270"/>
      <c r="B7560" s="271"/>
      <c r="C7560" s="270"/>
      <c r="D7560" s="272"/>
      <c r="F7560" s="273"/>
      <c r="G7560" s="275"/>
      <c r="H7560" s="275"/>
    </row>
    <row r="7561" spans="1:8">
      <c r="A7561" s="270"/>
      <c r="B7561" s="271"/>
      <c r="C7561" s="270"/>
      <c r="D7561" s="272"/>
      <c r="F7561" s="273"/>
      <c r="G7561" s="275"/>
      <c r="H7561" s="275"/>
    </row>
    <row r="7562" spans="1:8">
      <c r="A7562" s="270"/>
      <c r="B7562" s="271"/>
      <c r="C7562" s="270"/>
      <c r="D7562" s="272"/>
      <c r="F7562" s="273"/>
      <c r="G7562" s="275"/>
      <c r="H7562" s="275"/>
    </row>
    <row r="7563" spans="1:8">
      <c r="A7563" s="270"/>
      <c r="B7563" s="271"/>
      <c r="C7563" s="270"/>
      <c r="D7563" s="272"/>
      <c r="F7563" s="273"/>
      <c r="G7563" s="275"/>
      <c r="H7563" s="275"/>
    </row>
    <row r="7564" spans="1:8">
      <c r="A7564" s="270"/>
      <c r="B7564" s="271"/>
      <c r="C7564" s="270"/>
      <c r="D7564" s="272"/>
      <c r="F7564" s="273"/>
      <c r="G7564" s="275"/>
      <c r="H7564" s="275"/>
    </row>
    <row r="7565" spans="1:8">
      <c r="A7565" s="270"/>
      <c r="B7565" s="271"/>
      <c r="C7565" s="270"/>
      <c r="D7565" s="272"/>
      <c r="F7565" s="273"/>
      <c r="G7565" s="275"/>
      <c r="H7565" s="275"/>
    </row>
    <row r="7566" spans="1:8">
      <c r="A7566" s="270"/>
      <c r="B7566" s="271"/>
      <c r="C7566" s="270"/>
      <c r="D7566" s="272"/>
      <c r="F7566" s="273"/>
      <c r="G7566" s="275"/>
      <c r="H7566" s="275"/>
    </row>
    <row r="7567" spans="1:8">
      <c r="A7567" s="270"/>
      <c r="B7567" s="271"/>
      <c r="C7567" s="270"/>
      <c r="D7567" s="272"/>
      <c r="F7567" s="273"/>
      <c r="G7567" s="275"/>
      <c r="H7567" s="275"/>
    </row>
    <row r="7568" spans="1:8">
      <c r="A7568" s="270"/>
      <c r="B7568" s="271"/>
      <c r="C7568" s="270"/>
      <c r="D7568" s="272"/>
      <c r="F7568" s="273"/>
      <c r="G7568" s="275"/>
      <c r="H7568" s="275"/>
    </row>
    <row r="7569" spans="1:8">
      <c r="A7569" s="270"/>
      <c r="B7569" s="271"/>
      <c r="C7569" s="270"/>
      <c r="D7569" s="272"/>
      <c r="F7569" s="273"/>
      <c r="G7569" s="275"/>
      <c r="H7569" s="275"/>
    </row>
    <row r="7570" spans="1:8">
      <c r="A7570" s="270"/>
      <c r="B7570" s="271"/>
      <c r="C7570" s="270"/>
      <c r="D7570" s="272"/>
      <c r="F7570" s="273"/>
      <c r="G7570" s="275"/>
      <c r="H7570" s="275"/>
    </row>
    <row r="7571" spans="1:8">
      <c r="A7571" s="270"/>
      <c r="B7571" s="271"/>
      <c r="C7571" s="270"/>
      <c r="D7571" s="272"/>
      <c r="F7571" s="273"/>
      <c r="G7571" s="275"/>
      <c r="H7571" s="275"/>
    </row>
    <row r="7572" spans="1:8">
      <c r="A7572" s="270"/>
      <c r="B7572" s="271"/>
      <c r="C7572" s="270"/>
      <c r="D7572" s="272"/>
      <c r="F7572" s="273"/>
      <c r="G7572" s="275"/>
      <c r="H7572" s="275"/>
    </row>
    <row r="7573" spans="1:8">
      <c r="A7573" s="270"/>
      <c r="B7573" s="271"/>
      <c r="C7573" s="270"/>
      <c r="D7573" s="272"/>
      <c r="F7573" s="273"/>
      <c r="G7573" s="275"/>
      <c r="H7573" s="275"/>
    </row>
    <row r="7574" spans="1:8">
      <c r="A7574" s="270"/>
      <c r="B7574" s="271"/>
      <c r="C7574" s="270"/>
      <c r="D7574" s="272"/>
      <c r="F7574" s="273"/>
      <c r="G7574" s="275"/>
      <c r="H7574" s="275"/>
    </row>
    <row r="7575" spans="1:8">
      <c r="A7575" s="270"/>
      <c r="B7575" s="271"/>
      <c r="C7575" s="270"/>
      <c r="D7575" s="272"/>
      <c r="F7575" s="273"/>
      <c r="G7575" s="275"/>
      <c r="H7575" s="275"/>
    </row>
    <row r="7576" spans="1:8">
      <c r="A7576" s="270"/>
      <c r="B7576" s="271"/>
      <c r="C7576" s="270"/>
      <c r="D7576" s="272"/>
      <c r="F7576" s="273"/>
      <c r="G7576" s="275"/>
      <c r="H7576" s="275"/>
    </row>
    <row r="7577" spans="1:8">
      <c r="A7577" s="270"/>
      <c r="B7577" s="271"/>
      <c r="C7577" s="270"/>
      <c r="D7577" s="272"/>
      <c r="F7577" s="273"/>
      <c r="G7577" s="275"/>
      <c r="H7577" s="275"/>
    </row>
    <row r="7578" spans="1:8">
      <c r="A7578" s="270"/>
      <c r="B7578" s="271"/>
      <c r="C7578" s="270"/>
      <c r="D7578" s="272"/>
      <c r="F7578" s="273"/>
      <c r="G7578" s="275"/>
      <c r="H7578" s="275"/>
    </row>
    <row r="7579" spans="1:8">
      <c r="A7579" s="270"/>
      <c r="B7579" s="271"/>
      <c r="C7579" s="270"/>
      <c r="D7579" s="272"/>
      <c r="F7579" s="273"/>
      <c r="G7579" s="275"/>
      <c r="H7579" s="275"/>
    </row>
    <row r="7580" spans="1:8">
      <c r="A7580" s="270"/>
      <c r="B7580" s="271"/>
      <c r="C7580" s="270"/>
      <c r="D7580" s="272"/>
      <c r="F7580" s="273"/>
      <c r="G7580" s="275"/>
      <c r="H7580" s="275"/>
    </row>
    <row r="7581" spans="1:8">
      <c r="A7581" s="270"/>
      <c r="B7581" s="271"/>
      <c r="C7581" s="270"/>
      <c r="D7581" s="272"/>
      <c r="F7581" s="273"/>
      <c r="G7581" s="275"/>
      <c r="H7581" s="275"/>
    </row>
    <row r="7582" spans="1:8">
      <c r="A7582" s="270"/>
      <c r="B7582" s="271"/>
      <c r="C7582" s="270"/>
      <c r="D7582" s="272"/>
      <c r="F7582" s="273"/>
      <c r="G7582" s="275"/>
      <c r="H7582" s="275"/>
    </row>
    <row r="7583" spans="1:8">
      <c r="A7583" s="270"/>
      <c r="B7583" s="271"/>
      <c r="C7583" s="270"/>
      <c r="D7583" s="272"/>
      <c r="F7583" s="273"/>
      <c r="G7583" s="275"/>
      <c r="H7583" s="275"/>
    </row>
    <row r="7584" spans="1:8">
      <c r="A7584" s="270"/>
      <c r="B7584" s="271"/>
      <c r="C7584" s="270"/>
      <c r="D7584" s="272"/>
      <c r="F7584" s="273"/>
      <c r="G7584" s="275"/>
      <c r="H7584" s="275"/>
    </row>
    <row r="7585" spans="1:8">
      <c r="A7585" s="270"/>
      <c r="B7585" s="271"/>
      <c r="C7585" s="270"/>
      <c r="D7585" s="272"/>
      <c r="F7585" s="273"/>
      <c r="G7585" s="275"/>
      <c r="H7585" s="275"/>
    </row>
    <row r="7586" spans="1:8">
      <c r="A7586" s="270"/>
      <c r="B7586" s="271"/>
      <c r="C7586" s="270"/>
      <c r="D7586" s="272"/>
      <c r="F7586" s="273"/>
      <c r="G7586" s="275"/>
      <c r="H7586" s="275"/>
    </row>
    <row r="7587" spans="1:8">
      <c r="A7587" s="270"/>
      <c r="B7587" s="271"/>
      <c r="C7587" s="270"/>
      <c r="D7587" s="272"/>
      <c r="F7587" s="273"/>
      <c r="G7587" s="275"/>
      <c r="H7587" s="275"/>
    </row>
    <row r="7588" spans="1:8">
      <c r="A7588" s="270"/>
      <c r="B7588" s="271"/>
      <c r="C7588" s="270"/>
      <c r="D7588" s="272"/>
      <c r="F7588" s="273"/>
      <c r="G7588" s="275"/>
      <c r="H7588" s="275"/>
    </row>
    <row r="7589" spans="1:8">
      <c r="A7589" s="270"/>
      <c r="B7589" s="271"/>
      <c r="C7589" s="270"/>
      <c r="D7589" s="272"/>
      <c r="F7589" s="273"/>
      <c r="G7589" s="275"/>
      <c r="H7589" s="275"/>
    </row>
    <row r="7590" spans="1:8">
      <c r="A7590" s="270"/>
      <c r="B7590" s="271"/>
      <c r="C7590" s="270"/>
      <c r="D7590" s="272"/>
      <c r="F7590" s="273"/>
      <c r="G7590" s="275"/>
      <c r="H7590" s="275"/>
    </row>
    <row r="7591" spans="1:8">
      <c r="A7591" s="270"/>
      <c r="B7591" s="271"/>
      <c r="C7591" s="270"/>
      <c r="D7591" s="272"/>
      <c r="F7591" s="273"/>
      <c r="G7591" s="275"/>
      <c r="H7591" s="275"/>
    </row>
    <row r="7592" spans="1:8">
      <c r="A7592" s="270"/>
      <c r="B7592" s="271"/>
      <c r="C7592" s="270"/>
      <c r="D7592" s="272"/>
      <c r="F7592" s="273"/>
      <c r="G7592" s="275"/>
      <c r="H7592" s="275"/>
    </row>
    <row r="7593" spans="1:8">
      <c r="A7593" s="270"/>
      <c r="B7593" s="271"/>
      <c r="C7593" s="270"/>
      <c r="D7593" s="272"/>
      <c r="F7593" s="273"/>
      <c r="G7593" s="275"/>
      <c r="H7593" s="275"/>
    </row>
    <row r="7594" spans="1:8">
      <c r="A7594" s="270"/>
      <c r="B7594" s="271"/>
      <c r="C7594" s="270"/>
      <c r="D7594" s="272"/>
      <c r="F7594" s="273"/>
      <c r="G7594" s="275"/>
      <c r="H7594" s="275"/>
    </row>
    <row r="7595" spans="1:8">
      <c r="A7595" s="270"/>
      <c r="B7595" s="271"/>
      <c r="C7595" s="270"/>
      <c r="D7595" s="272"/>
      <c r="F7595" s="273"/>
      <c r="G7595" s="275"/>
      <c r="H7595" s="275"/>
    </row>
    <row r="7596" spans="1:8">
      <c r="A7596" s="270"/>
      <c r="B7596" s="271"/>
      <c r="C7596" s="270"/>
      <c r="D7596" s="272"/>
      <c r="F7596" s="273"/>
      <c r="G7596" s="275"/>
      <c r="H7596" s="275"/>
    </row>
    <row r="7597" spans="1:8">
      <c r="A7597" s="270"/>
      <c r="B7597" s="271"/>
      <c r="C7597" s="270"/>
      <c r="D7597" s="272"/>
      <c r="F7597" s="273"/>
      <c r="G7597" s="275"/>
      <c r="H7597" s="275"/>
    </row>
    <row r="7598" spans="1:8">
      <c r="A7598" s="270"/>
      <c r="B7598" s="271"/>
      <c r="C7598" s="270"/>
      <c r="D7598" s="272"/>
      <c r="F7598" s="273"/>
      <c r="G7598" s="275"/>
      <c r="H7598" s="275"/>
    </row>
    <row r="7599" spans="1:8">
      <c r="A7599" s="270"/>
      <c r="B7599" s="271"/>
      <c r="C7599" s="270"/>
      <c r="D7599" s="272"/>
      <c r="F7599" s="273"/>
      <c r="G7599" s="275"/>
      <c r="H7599" s="275"/>
    </row>
    <row r="7600" spans="1:8">
      <c r="A7600" s="270"/>
      <c r="B7600" s="271"/>
      <c r="C7600" s="270"/>
      <c r="D7600" s="272"/>
      <c r="F7600" s="273"/>
      <c r="G7600" s="275"/>
      <c r="H7600" s="275"/>
    </row>
    <row r="7601" spans="1:8">
      <c r="A7601" s="270"/>
      <c r="B7601" s="271"/>
      <c r="C7601" s="270"/>
      <c r="D7601" s="272"/>
      <c r="F7601" s="273"/>
      <c r="G7601" s="275"/>
      <c r="H7601" s="275"/>
    </row>
    <row r="7602" spans="1:8">
      <c r="A7602" s="270"/>
      <c r="B7602" s="271"/>
      <c r="C7602" s="270"/>
      <c r="D7602" s="272"/>
      <c r="F7602" s="273"/>
      <c r="G7602" s="275"/>
      <c r="H7602" s="275"/>
    </row>
    <row r="7603" spans="1:8">
      <c r="A7603" s="270"/>
      <c r="B7603" s="271"/>
      <c r="C7603" s="270"/>
      <c r="D7603" s="272"/>
      <c r="F7603" s="273"/>
      <c r="G7603" s="275"/>
      <c r="H7603" s="275"/>
    </row>
    <row r="7604" spans="1:8">
      <c r="A7604" s="270"/>
      <c r="B7604" s="271"/>
      <c r="C7604" s="270"/>
      <c r="D7604" s="272"/>
      <c r="F7604" s="273"/>
      <c r="G7604" s="275"/>
      <c r="H7604" s="275"/>
    </row>
    <row r="7605" spans="1:8">
      <c r="A7605" s="270"/>
      <c r="B7605" s="271"/>
      <c r="C7605" s="270"/>
      <c r="D7605" s="272"/>
      <c r="F7605" s="273"/>
      <c r="G7605" s="275"/>
      <c r="H7605" s="275"/>
    </row>
    <row r="7606" spans="1:8">
      <c r="A7606" s="270"/>
      <c r="B7606" s="271"/>
      <c r="C7606" s="270"/>
      <c r="D7606" s="272"/>
      <c r="F7606" s="273"/>
      <c r="G7606" s="275"/>
      <c r="H7606" s="275"/>
    </row>
    <row r="7607" spans="1:8">
      <c r="A7607" s="270"/>
      <c r="B7607" s="271"/>
      <c r="C7607" s="270"/>
      <c r="D7607" s="272"/>
      <c r="F7607" s="273"/>
      <c r="G7607" s="275"/>
      <c r="H7607" s="275"/>
    </row>
    <row r="7608" spans="1:8">
      <c r="A7608" s="270"/>
      <c r="B7608" s="271"/>
      <c r="C7608" s="270"/>
      <c r="D7608" s="272"/>
      <c r="F7608" s="273"/>
      <c r="G7608" s="275"/>
      <c r="H7608" s="275"/>
    </row>
    <row r="7609" spans="1:8">
      <c r="A7609" s="270"/>
      <c r="B7609" s="271"/>
      <c r="C7609" s="270"/>
      <c r="D7609" s="272"/>
      <c r="F7609" s="273"/>
      <c r="G7609" s="275"/>
      <c r="H7609" s="275"/>
    </row>
    <row r="7610" spans="1:8">
      <c r="A7610" s="270"/>
      <c r="B7610" s="271"/>
      <c r="C7610" s="270"/>
      <c r="D7610" s="272"/>
      <c r="F7610" s="273"/>
      <c r="G7610" s="275"/>
      <c r="H7610" s="275"/>
    </row>
    <row r="7611" spans="1:8">
      <c r="A7611" s="270"/>
      <c r="B7611" s="271"/>
      <c r="C7611" s="270"/>
      <c r="D7611" s="272"/>
      <c r="F7611" s="273"/>
      <c r="G7611" s="275"/>
      <c r="H7611" s="275"/>
    </row>
    <row r="7612" spans="1:8">
      <c r="A7612" s="270"/>
      <c r="B7612" s="271"/>
      <c r="C7612" s="270"/>
      <c r="D7612" s="272"/>
      <c r="F7612" s="273"/>
      <c r="G7612" s="275"/>
      <c r="H7612" s="275"/>
    </row>
    <row r="7613" spans="1:8">
      <c r="A7613" s="270"/>
      <c r="B7613" s="271"/>
      <c r="C7613" s="270"/>
      <c r="D7613" s="272"/>
      <c r="F7613" s="273"/>
      <c r="G7613" s="275"/>
      <c r="H7613" s="275"/>
    </row>
    <row r="7614" spans="1:8">
      <c r="A7614" s="270"/>
      <c r="B7614" s="271"/>
      <c r="C7614" s="270"/>
      <c r="D7614" s="272"/>
      <c r="F7614" s="273"/>
      <c r="G7614" s="275"/>
      <c r="H7614" s="275"/>
    </row>
    <row r="7615" spans="1:8">
      <c r="A7615" s="270"/>
      <c r="B7615" s="271"/>
      <c r="C7615" s="270"/>
      <c r="D7615" s="272"/>
      <c r="F7615" s="273"/>
      <c r="G7615" s="275"/>
      <c r="H7615" s="275"/>
    </row>
    <row r="7616" spans="1:8">
      <c r="A7616" s="270"/>
      <c r="B7616" s="271"/>
      <c r="C7616" s="270"/>
      <c r="D7616" s="272"/>
      <c r="F7616" s="273"/>
      <c r="G7616" s="275"/>
      <c r="H7616" s="275"/>
    </row>
    <row r="7617" spans="1:8">
      <c r="A7617" s="270"/>
      <c r="B7617" s="271"/>
      <c r="C7617" s="270"/>
      <c r="D7617" s="272"/>
      <c r="F7617" s="273"/>
      <c r="G7617" s="275"/>
      <c r="H7617" s="275"/>
    </row>
    <row r="7618" spans="1:8">
      <c r="A7618" s="270"/>
      <c r="B7618" s="271"/>
      <c r="C7618" s="270"/>
      <c r="D7618" s="272"/>
      <c r="F7618" s="273"/>
      <c r="G7618" s="275"/>
      <c r="H7618" s="275"/>
    </row>
    <row r="7619" spans="1:8">
      <c r="A7619" s="270"/>
      <c r="B7619" s="271"/>
      <c r="C7619" s="270"/>
      <c r="D7619" s="272"/>
      <c r="F7619" s="273"/>
      <c r="G7619" s="275"/>
      <c r="H7619" s="275"/>
    </row>
    <row r="7620" spans="1:8">
      <c r="A7620" s="270"/>
      <c r="B7620" s="271"/>
      <c r="C7620" s="270"/>
      <c r="D7620" s="272"/>
      <c r="F7620" s="273"/>
      <c r="G7620" s="275"/>
      <c r="H7620" s="275"/>
    </row>
    <row r="7621" spans="1:8">
      <c r="A7621" s="270"/>
      <c r="B7621" s="271"/>
      <c r="C7621" s="270"/>
      <c r="D7621" s="272"/>
      <c r="F7621" s="273"/>
      <c r="G7621" s="275"/>
      <c r="H7621" s="275"/>
    </row>
    <row r="7622" spans="1:8">
      <c r="A7622" s="270"/>
      <c r="B7622" s="271"/>
      <c r="C7622" s="270"/>
      <c r="D7622" s="272"/>
      <c r="F7622" s="273"/>
      <c r="G7622" s="275"/>
      <c r="H7622" s="275"/>
    </row>
    <row r="7623" spans="1:8">
      <c r="A7623" s="270"/>
      <c r="B7623" s="271"/>
      <c r="C7623" s="270"/>
      <c r="D7623" s="272"/>
      <c r="F7623" s="273"/>
      <c r="G7623" s="275"/>
      <c r="H7623" s="275"/>
    </row>
    <row r="7624" spans="1:8">
      <c r="A7624" s="270"/>
      <c r="B7624" s="271"/>
      <c r="C7624" s="270"/>
      <c r="D7624" s="272"/>
      <c r="F7624" s="273"/>
      <c r="G7624" s="275"/>
      <c r="H7624" s="275"/>
    </row>
    <row r="7625" spans="1:8">
      <c r="A7625" s="270"/>
      <c r="B7625" s="271"/>
      <c r="C7625" s="270"/>
      <c r="D7625" s="272"/>
      <c r="F7625" s="273"/>
      <c r="G7625" s="275"/>
      <c r="H7625" s="275"/>
    </row>
    <row r="7626" spans="1:8">
      <c r="A7626" s="270"/>
      <c r="B7626" s="271"/>
      <c r="C7626" s="270"/>
      <c r="D7626" s="272"/>
      <c r="F7626" s="273"/>
      <c r="G7626" s="275"/>
      <c r="H7626" s="275"/>
    </row>
    <row r="7627" spans="1:8">
      <c r="A7627" s="270"/>
      <c r="B7627" s="271"/>
      <c r="C7627" s="270"/>
      <c r="D7627" s="272"/>
      <c r="F7627" s="273"/>
      <c r="G7627" s="275"/>
      <c r="H7627" s="275"/>
    </row>
    <row r="7628" spans="1:8">
      <c r="A7628" s="270"/>
      <c r="B7628" s="271"/>
      <c r="C7628" s="270"/>
      <c r="D7628" s="272"/>
      <c r="F7628" s="273"/>
      <c r="G7628" s="275"/>
      <c r="H7628" s="275"/>
    </row>
    <row r="7629" spans="1:8">
      <c r="A7629" s="270"/>
      <c r="B7629" s="271"/>
      <c r="C7629" s="270"/>
      <c r="D7629" s="272"/>
      <c r="F7629" s="273"/>
      <c r="G7629" s="275"/>
      <c r="H7629" s="275"/>
    </row>
    <row r="7630" spans="1:8">
      <c r="A7630" s="270"/>
      <c r="B7630" s="271"/>
      <c r="C7630" s="270"/>
      <c r="D7630" s="272"/>
      <c r="F7630" s="273"/>
      <c r="G7630" s="275"/>
      <c r="H7630" s="275"/>
    </row>
    <row r="7631" spans="1:8">
      <c r="A7631" s="270"/>
      <c r="B7631" s="271"/>
      <c r="C7631" s="270"/>
      <c r="D7631" s="272"/>
      <c r="F7631" s="273"/>
      <c r="G7631" s="275"/>
      <c r="H7631" s="275"/>
    </row>
    <row r="7632" spans="1:8">
      <c r="A7632" s="270"/>
      <c r="B7632" s="271"/>
      <c r="C7632" s="270"/>
      <c r="D7632" s="272"/>
      <c r="F7632" s="273"/>
      <c r="G7632" s="275"/>
      <c r="H7632" s="275"/>
    </row>
    <row r="7633" spans="1:8">
      <c r="A7633" s="270"/>
      <c r="B7633" s="271"/>
      <c r="C7633" s="270"/>
      <c r="D7633" s="272"/>
      <c r="F7633" s="273"/>
      <c r="G7633" s="275"/>
      <c r="H7633" s="275"/>
    </row>
    <row r="7634" spans="1:8">
      <c r="A7634" s="270"/>
      <c r="B7634" s="271"/>
      <c r="C7634" s="270"/>
      <c r="D7634" s="272"/>
      <c r="F7634" s="273"/>
      <c r="G7634" s="275"/>
      <c r="H7634" s="275"/>
    </row>
    <row r="7635" spans="1:8">
      <c r="A7635" s="270"/>
      <c r="B7635" s="271"/>
      <c r="C7635" s="270"/>
      <c r="D7635" s="272"/>
      <c r="F7635" s="273"/>
      <c r="G7635" s="275"/>
      <c r="H7635" s="275"/>
    </row>
    <row r="7636" spans="1:8">
      <c r="A7636" s="270"/>
      <c r="B7636" s="271"/>
      <c r="C7636" s="270"/>
      <c r="D7636" s="272"/>
      <c r="F7636" s="273"/>
      <c r="G7636" s="275"/>
      <c r="H7636" s="275"/>
    </row>
    <row r="7637" spans="1:8">
      <c r="A7637" s="270"/>
      <c r="B7637" s="271"/>
      <c r="C7637" s="270"/>
      <c r="D7637" s="272"/>
      <c r="F7637" s="273"/>
      <c r="G7637" s="275"/>
      <c r="H7637" s="275"/>
    </row>
    <row r="7638" spans="1:8">
      <c r="A7638" s="270"/>
      <c r="B7638" s="271"/>
      <c r="C7638" s="270"/>
      <c r="D7638" s="272"/>
      <c r="F7638" s="273"/>
      <c r="G7638" s="275"/>
      <c r="H7638" s="275"/>
    </row>
    <row r="7639" spans="1:8">
      <c r="A7639" s="270"/>
      <c r="B7639" s="271"/>
      <c r="C7639" s="270"/>
      <c r="D7639" s="272"/>
      <c r="F7639" s="273"/>
      <c r="G7639" s="275"/>
      <c r="H7639" s="275"/>
    </row>
    <row r="7640" spans="1:8">
      <c r="A7640" s="270"/>
      <c r="B7640" s="271"/>
      <c r="C7640" s="270"/>
      <c r="D7640" s="272"/>
      <c r="F7640" s="273"/>
      <c r="G7640" s="275"/>
      <c r="H7640" s="275"/>
    </row>
    <row r="7641" spans="1:8">
      <c r="A7641" s="270"/>
      <c r="B7641" s="271"/>
      <c r="C7641" s="270"/>
      <c r="D7641" s="272"/>
      <c r="F7641" s="273"/>
      <c r="G7641" s="275"/>
      <c r="H7641" s="275"/>
    </row>
    <row r="7642" spans="1:8">
      <c r="A7642" s="270"/>
      <c r="B7642" s="271"/>
      <c r="C7642" s="270"/>
      <c r="D7642" s="272"/>
      <c r="F7642" s="273"/>
      <c r="G7642" s="275"/>
      <c r="H7642" s="275"/>
    </row>
    <row r="7643" spans="1:8">
      <c r="A7643" s="270"/>
      <c r="B7643" s="271"/>
      <c r="C7643" s="270"/>
      <c r="D7643" s="272"/>
      <c r="F7643" s="273"/>
      <c r="G7643" s="275"/>
      <c r="H7643" s="275"/>
    </row>
    <row r="7644" spans="1:8">
      <c r="A7644" s="270"/>
      <c r="B7644" s="271"/>
      <c r="C7644" s="270"/>
      <c r="D7644" s="272"/>
      <c r="F7644" s="273"/>
      <c r="G7644" s="275"/>
      <c r="H7644" s="275"/>
    </row>
    <row r="7645" spans="1:8">
      <c r="A7645" s="270"/>
      <c r="B7645" s="271"/>
      <c r="C7645" s="270"/>
      <c r="D7645" s="272"/>
      <c r="F7645" s="273"/>
      <c r="G7645" s="275"/>
      <c r="H7645" s="275"/>
    </row>
    <row r="7646" spans="1:8">
      <c r="A7646" s="270"/>
      <c r="B7646" s="271"/>
      <c r="C7646" s="270"/>
      <c r="D7646" s="272"/>
      <c r="F7646" s="273"/>
      <c r="G7646" s="275"/>
      <c r="H7646" s="275"/>
    </row>
    <row r="7647" spans="1:8">
      <c r="A7647" s="270"/>
      <c r="B7647" s="271"/>
      <c r="C7647" s="270"/>
      <c r="D7647" s="272"/>
      <c r="F7647" s="273"/>
      <c r="G7647" s="275"/>
      <c r="H7647" s="275"/>
    </row>
    <row r="7648" spans="1:8">
      <c r="A7648" s="270"/>
      <c r="B7648" s="271"/>
      <c r="C7648" s="270"/>
      <c r="D7648" s="272"/>
      <c r="F7648" s="273"/>
      <c r="G7648" s="275"/>
      <c r="H7648" s="275"/>
    </row>
    <row r="7649" spans="1:8">
      <c r="A7649" s="270"/>
      <c r="B7649" s="271"/>
      <c r="C7649" s="270"/>
      <c r="D7649" s="272"/>
      <c r="F7649" s="273"/>
      <c r="G7649" s="275"/>
      <c r="H7649" s="275"/>
    </row>
    <row r="7650" spans="1:8">
      <c r="A7650" s="270"/>
      <c r="B7650" s="271"/>
      <c r="C7650" s="270"/>
      <c r="D7650" s="272"/>
      <c r="F7650" s="273"/>
      <c r="G7650" s="275"/>
      <c r="H7650" s="275"/>
    </row>
    <row r="7651" spans="1:8">
      <c r="A7651" s="270"/>
      <c r="B7651" s="271"/>
      <c r="C7651" s="270"/>
      <c r="D7651" s="272"/>
      <c r="F7651" s="273"/>
      <c r="G7651" s="275"/>
      <c r="H7651" s="275"/>
    </row>
    <row r="7652" spans="1:8">
      <c r="A7652" s="270"/>
      <c r="B7652" s="271"/>
      <c r="C7652" s="270"/>
      <c r="D7652" s="272"/>
      <c r="F7652" s="273"/>
      <c r="G7652" s="275"/>
      <c r="H7652" s="275"/>
    </row>
    <row r="7653" spans="1:8">
      <c r="A7653" s="270"/>
      <c r="B7653" s="271"/>
      <c r="C7653" s="270"/>
      <c r="D7653" s="272"/>
      <c r="F7653" s="273"/>
      <c r="G7653" s="275"/>
      <c r="H7653" s="275"/>
    </row>
    <row r="7654" spans="1:8">
      <c r="A7654" s="270"/>
      <c r="B7654" s="271"/>
      <c r="C7654" s="270"/>
      <c r="D7654" s="272"/>
      <c r="F7654" s="273"/>
      <c r="G7654" s="275"/>
      <c r="H7654" s="275"/>
    </row>
    <row r="7655" spans="1:8">
      <c r="A7655" s="270"/>
      <c r="B7655" s="271"/>
      <c r="C7655" s="270"/>
      <c r="D7655" s="272"/>
      <c r="F7655" s="273"/>
      <c r="G7655" s="275"/>
      <c r="H7655" s="275"/>
    </row>
    <row r="7656" spans="1:8">
      <c r="A7656" s="270"/>
      <c r="B7656" s="271"/>
      <c r="C7656" s="270"/>
      <c r="D7656" s="272"/>
      <c r="F7656" s="273"/>
      <c r="G7656" s="275"/>
      <c r="H7656" s="275"/>
    </row>
    <row r="7657" spans="1:8">
      <c r="A7657" s="270"/>
      <c r="B7657" s="271"/>
      <c r="C7657" s="270"/>
      <c r="D7657" s="272"/>
      <c r="F7657" s="273"/>
      <c r="G7657" s="275"/>
      <c r="H7657" s="275"/>
    </row>
    <row r="7658" spans="1:8">
      <c r="A7658" s="270"/>
      <c r="B7658" s="271"/>
      <c r="C7658" s="270"/>
      <c r="D7658" s="272"/>
      <c r="F7658" s="273"/>
      <c r="G7658" s="275"/>
      <c r="H7658" s="275"/>
    </row>
    <row r="7659" spans="1:8">
      <c r="A7659" s="270"/>
      <c r="B7659" s="271"/>
      <c r="C7659" s="270"/>
      <c r="D7659" s="272"/>
      <c r="F7659" s="273"/>
      <c r="G7659" s="275"/>
      <c r="H7659" s="275"/>
    </row>
    <row r="7660" spans="1:8">
      <c r="A7660" s="270"/>
      <c r="B7660" s="271"/>
      <c r="C7660" s="270"/>
      <c r="D7660" s="272"/>
      <c r="F7660" s="273"/>
      <c r="G7660" s="275"/>
      <c r="H7660" s="275"/>
    </row>
    <row r="7661" spans="1:8">
      <c r="A7661" s="270"/>
      <c r="B7661" s="271"/>
      <c r="C7661" s="270"/>
      <c r="D7661" s="272"/>
      <c r="F7661" s="273"/>
      <c r="G7661" s="275"/>
      <c r="H7661" s="275"/>
    </row>
    <row r="7662" spans="1:8">
      <c r="A7662" s="270"/>
      <c r="B7662" s="271"/>
      <c r="C7662" s="270"/>
      <c r="D7662" s="272"/>
      <c r="F7662" s="273"/>
      <c r="G7662" s="275"/>
      <c r="H7662" s="275"/>
    </row>
    <row r="7663" spans="1:8">
      <c r="A7663" s="270"/>
      <c r="B7663" s="271"/>
      <c r="C7663" s="270"/>
      <c r="D7663" s="272"/>
      <c r="F7663" s="273"/>
      <c r="G7663" s="275"/>
      <c r="H7663" s="275"/>
    </row>
    <row r="7664" spans="1:8">
      <c r="A7664" s="270"/>
      <c r="B7664" s="271"/>
      <c r="C7664" s="270"/>
      <c r="D7664" s="272"/>
      <c r="F7664" s="273"/>
      <c r="G7664" s="275"/>
      <c r="H7664" s="275"/>
    </row>
    <row r="7665" spans="1:8">
      <c r="A7665" s="270"/>
      <c r="B7665" s="271"/>
      <c r="C7665" s="270"/>
      <c r="D7665" s="272"/>
      <c r="F7665" s="273"/>
      <c r="G7665" s="275"/>
      <c r="H7665" s="275"/>
    </row>
    <row r="7666" spans="1:8">
      <c r="A7666" s="270"/>
      <c r="B7666" s="271"/>
      <c r="C7666" s="270"/>
      <c r="D7666" s="272"/>
      <c r="F7666" s="273"/>
      <c r="G7666" s="275"/>
      <c r="H7666" s="275"/>
    </row>
    <row r="7667" spans="1:8">
      <c r="A7667" s="270"/>
      <c r="B7667" s="271"/>
      <c r="C7667" s="270"/>
      <c r="D7667" s="272"/>
      <c r="F7667" s="273"/>
      <c r="G7667" s="275"/>
      <c r="H7667" s="275"/>
    </row>
    <row r="7668" spans="1:8">
      <c r="A7668" s="270"/>
      <c r="B7668" s="271"/>
      <c r="C7668" s="270"/>
      <c r="D7668" s="272"/>
      <c r="F7668" s="273"/>
      <c r="G7668" s="275"/>
      <c r="H7668" s="275"/>
    </row>
    <row r="7669" spans="1:8">
      <c r="A7669" s="270"/>
      <c r="B7669" s="271"/>
      <c r="C7669" s="270"/>
      <c r="D7669" s="272"/>
      <c r="F7669" s="273"/>
      <c r="G7669" s="275"/>
      <c r="H7669" s="275"/>
    </row>
    <row r="7670" spans="1:8">
      <c r="A7670" s="270"/>
      <c r="B7670" s="271"/>
      <c r="C7670" s="270"/>
      <c r="D7670" s="272"/>
      <c r="F7670" s="273"/>
      <c r="G7670" s="275"/>
      <c r="H7670" s="275"/>
    </row>
    <row r="7671" spans="1:8">
      <c r="A7671" s="270"/>
      <c r="B7671" s="271"/>
      <c r="C7671" s="270"/>
      <c r="D7671" s="272"/>
      <c r="F7671" s="273"/>
      <c r="G7671" s="275"/>
      <c r="H7671" s="275"/>
    </row>
    <row r="7672" spans="1:8">
      <c r="A7672" s="270"/>
      <c r="B7672" s="271"/>
      <c r="C7672" s="270"/>
      <c r="D7672" s="272"/>
      <c r="F7672" s="273"/>
      <c r="G7672" s="275"/>
      <c r="H7672" s="275"/>
    </row>
    <row r="7673" spans="1:8">
      <c r="A7673" s="270"/>
      <c r="B7673" s="271"/>
      <c r="C7673" s="270"/>
      <c r="D7673" s="272"/>
      <c r="F7673" s="273"/>
      <c r="G7673" s="275"/>
      <c r="H7673" s="275"/>
    </row>
    <row r="7674" spans="1:8">
      <c r="A7674" s="270"/>
      <c r="B7674" s="271"/>
      <c r="C7674" s="270"/>
      <c r="D7674" s="272"/>
      <c r="F7674" s="273"/>
      <c r="G7674" s="275"/>
      <c r="H7674" s="275"/>
    </row>
    <row r="7675" spans="1:8">
      <c r="A7675" s="270"/>
      <c r="B7675" s="271"/>
      <c r="C7675" s="270"/>
      <c r="D7675" s="272"/>
      <c r="F7675" s="273"/>
      <c r="G7675" s="275"/>
      <c r="H7675" s="275"/>
    </row>
    <row r="7676" spans="1:8">
      <c r="A7676" s="270"/>
      <c r="B7676" s="271"/>
      <c r="C7676" s="270"/>
      <c r="D7676" s="272"/>
      <c r="F7676" s="273"/>
      <c r="G7676" s="275"/>
      <c r="H7676" s="275"/>
    </row>
    <row r="7677" spans="1:8">
      <c r="A7677" s="270"/>
      <c r="B7677" s="271"/>
      <c r="C7677" s="270"/>
      <c r="D7677" s="272"/>
      <c r="F7677" s="273"/>
      <c r="G7677" s="275"/>
      <c r="H7677" s="275"/>
    </row>
    <row r="7678" spans="1:8">
      <c r="A7678" s="270"/>
      <c r="B7678" s="271"/>
      <c r="C7678" s="270"/>
      <c r="D7678" s="272"/>
      <c r="F7678" s="273"/>
      <c r="G7678" s="275"/>
      <c r="H7678" s="275"/>
    </row>
    <row r="7679" spans="1:8">
      <c r="A7679" s="270"/>
      <c r="B7679" s="271"/>
      <c r="C7679" s="270"/>
      <c r="D7679" s="272"/>
      <c r="F7679" s="273"/>
      <c r="G7679" s="275"/>
      <c r="H7679" s="275"/>
    </row>
    <row r="7680" spans="1:8">
      <c r="A7680" s="270"/>
      <c r="B7680" s="271"/>
      <c r="C7680" s="270"/>
      <c r="D7680" s="272"/>
      <c r="F7680" s="273"/>
      <c r="G7680" s="275"/>
      <c r="H7680" s="275"/>
    </row>
    <row r="7681" spans="1:8">
      <c r="A7681" s="270"/>
      <c r="B7681" s="271"/>
      <c r="C7681" s="270"/>
      <c r="D7681" s="272"/>
      <c r="F7681" s="273"/>
      <c r="G7681" s="275"/>
      <c r="H7681" s="275"/>
    </row>
    <row r="7682" spans="1:8">
      <c r="A7682" s="270"/>
      <c r="B7682" s="271"/>
      <c r="C7682" s="270"/>
      <c r="D7682" s="272"/>
      <c r="F7682" s="273"/>
      <c r="G7682" s="275"/>
      <c r="H7682" s="275"/>
    </row>
    <row r="7683" spans="1:8">
      <c r="A7683" s="270"/>
      <c r="B7683" s="271"/>
      <c r="C7683" s="270"/>
      <c r="D7683" s="272"/>
      <c r="F7683" s="273"/>
      <c r="G7683" s="275"/>
      <c r="H7683" s="275"/>
    </row>
    <row r="7684" spans="1:8">
      <c r="A7684" s="270"/>
      <c r="B7684" s="271"/>
      <c r="C7684" s="270"/>
      <c r="D7684" s="272"/>
      <c r="F7684" s="273"/>
      <c r="G7684" s="275"/>
      <c r="H7684" s="275"/>
    </row>
    <row r="7685" spans="1:8">
      <c r="A7685" s="270"/>
      <c r="B7685" s="271"/>
      <c r="C7685" s="270"/>
      <c r="D7685" s="272"/>
      <c r="F7685" s="273"/>
      <c r="G7685" s="275"/>
      <c r="H7685" s="275"/>
    </row>
    <row r="7686" spans="1:8">
      <c r="A7686" s="270"/>
      <c r="B7686" s="271"/>
      <c r="C7686" s="270"/>
      <c r="D7686" s="272"/>
      <c r="F7686" s="273"/>
      <c r="G7686" s="275"/>
      <c r="H7686" s="275"/>
    </row>
    <row r="7687" spans="1:8">
      <c r="A7687" s="270"/>
      <c r="B7687" s="271"/>
      <c r="C7687" s="270"/>
      <c r="D7687" s="272"/>
      <c r="F7687" s="273"/>
      <c r="G7687" s="275"/>
      <c r="H7687" s="275"/>
    </row>
    <row r="7688" spans="1:8">
      <c r="A7688" s="270"/>
      <c r="B7688" s="271"/>
      <c r="C7688" s="270"/>
      <c r="D7688" s="272"/>
      <c r="F7688" s="273"/>
      <c r="G7688" s="275"/>
      <c r="H7688" s="275"/>
    </row>
    <row r="7689" spans="1:8">
      <c r="A7689" s="270"/>
      <c r="B7689" s="271"/>
      <c r="C7689" s="270"/>
      <c r="D7689" s="272"/>
      <c r="F7689" s="273"/>
      <c r="G7689" s="275"/>
      <c r="H7689" s="275"/>
    </row>
    <row r="7690" spans="1:8">
      <c r="A7690" s="270"/>
      <c r="B7690" s="271"/>
      <c r="C7690" s="270"/>
      <c r="D7690" s="272"/>
      <c r="F7690" s="273"/>
      <c r="G7690" s="275"/>
      <c r="H7690" s="275"/>
    </row>
    <row r="7691" spans="1:8">
      <c r="A7691" s="270"/>
      <c r="B7691" s="271"/>
      <c r="C7691" s="270"/>
      <c r="D7691" s="272"/>
      <c r="F7691" s="273"/>
      <c r="G7691" s="275"/>
      <c r="H7691" s="275"/>
    </row>
    <row r="7692" spans="1:8">
      <c r="A7692" s="270"/>
      <c r="B7692" s="271"/>
      <c r="C7692" s="270"/>
      <c r="D7692" s="272"/>
      <c r="F7692" s="273"/>
      <c r="G7692" s="275"/>
      <c r="H7692" s="275"/>
    </row>
    <row r="7693" spans="1:8">
      <c r="A7693" s="270"/>
      <c r="B7693" s="271"/>
      <c r="C7693" s="270"/>
      <c r="D7693" s="272"/>
      <c r="F7693" s="273"/>
      <c r="G7693" s="275"/>
      <c r="H7693" s="275"/>
    </row>
    <row r="7694" spans="1:8">
      <c r="A7694" s="270"/>
      <c r="B7694" s="271"/>
      <c r="C7694" s="270"/>
      <c r="D7694" s="272"/>
      <c r="F7694" s="273"/>
      <c r="G7694" s="275"/>
      <c r="H7694" s="275"/>
    </row>
    <row r="7695" spans="1:8">
      <c r="A7695" s="270"/>
      <c r="B7695" s="271"/>
      <c r="C7695" s="270"/>
      <c r="D7695" s="272"/>
      <c r="F7695" s="273"/>
      <c r="G7695" s="275"/>
      <c r="H7695" s="275"/>
    </row>
    <row r="7696" spans="1:8">
      <c r="A7696" s="270"/>
      <c r="B7696" s="271"/>
      <c r="C7696" s="270"/>
      <c r="D7696" s="272"/>
      <c r="F7696" s="273"/>
      <c r="G7696" s="275"/>
      <c r="H7696" s="275"/>
    </row>
    <row r="7697" spans="1:8">
      <c r="A7697" s="270"/>
      <c r="B7697" s="271"/>
      <c r="C7697" s="270"/>
      <c r="D7697" s="272"/>
      <c r="F7697" s="273"/>
      <c r="G7697" s="275"/>
      <c r="H7697" s="275"/>
    </row>
    <row r="7698" spans="1:8">
      <c r="A7698" s="270"/>
      <c r="B7698" s="271"/>
      <c r="C7698" s="270"/>
      <c r="D7698" s="272"/>
      <c r="F7698" s="273"/>
      <c r="G7698" s="275"/>
      <c r="H7698" s="275"/>
    </row>
    <row r="7699" spans="1:8">
      <c r="A7699" s="270"/>
      <c r="B7699" s="271"/>
      <c r="C7699" s="270"/>
      <c r="D7699" s="272"/>
      <c r="F7699" s="273"/>
      <c r="G7699" s="275"/>
      <c r="H7699" s="275"/>
    </row>
    <row r="7700" spans="1:8">
      <c r="A7700" s="270"/>
      <c r="B7700" s="271"/>
      <c r="C7700" s="270"/>
      <c r="D7700" s="272"/>
      <c r="F7700" s="273"/>
      <c r="G7700" s="275"/>
      <c r="H7700" s="275"/>
    </row>
    <row r="7701" spans="1:8">
      <c r="A7701" s="270"/>
      <c r="B7701" s="271"/>
      <c r="C7701" s="270"/>
      <c r="D7701" s="272"/>
      <c r="F7701" s="273"/>
      <c r="G7701" s="275"/>
      <c r="H7701" s="275"/>
    </row>
    <row r="7702" spans="1:8">
      <c r="A7702" s="270"/>
      <c r="B7702" s="271"/>
      <c r="C7702" s="270"/>
      <c r="D7702" s="272"/>
      <c r="F7702" s="273"/>
      <c r="G7702" s="275"/>
      <c r="H7702" s="275"/>
    </row>
    <row r="7703" spans="1:8">
      <c r="A7703" s="270"/>
      <c r="B7703" s="271"/>
      <c r="C7703" s="270"/>
      <c r="D7703" s="272"/>
      <c r="F7703" s="273"/>
      <c r="G7703" s="275"/>
      <c r="H7703" s="275"/>
    </row>
    <row r="7704" spans="1:8">
      <c r="A7704" s="270"/>
      <c r="B7704" s="271"/>
      <c r="C7704" s="270"/>
      <c r="D7704" s="272"/>
      <c r="F7704" s="273"/>
      <c r="G7704" s="275"/>
      <c r="H7704" s="275"/>
    </row>
    <row r="7705" spans="1:8">
      <c r="A7705" s="270"/>
      <c r="B7705" s="271"/>
      <c r="C7705" s="270"/>
      <c r="D7705" s="272"/>
      <c r="F7705" s="273"/>
      <c r="G7705" s="275"/>
      <c r="H7705" s="275"/>
    </row>
    <row r="7706" spans="1:8">
      <c r="A7706" s="270"/>
      <c r="B7706" s="271"/>
      <c r="C7706" s="270"/>
      <c r="D7706" s="272"/>
      <c r="F7706" s="273"/>
      <c r="G7706" s="275"/>
      <c r="H7706" s="275"/>
    </row>
    <row r="7707" spans="1:8">
      <c r="A7707" s="270"/>
      <c r="B7707" s="271"/>
      <c r="C7707" s="270"/>
      <c r="D7707" s="272"/>
      <c r="F7707" s="273"/>
      <c r="G7707" s="275"/>
      <c r="H7707" s="275"/>
    </row>
    <row r="7708" spans="1:8">
      <c r="A7708" s="270"/>
      <c r="B7708" s="271"/>
      <c r="C7708" s="270"/>
      <c r="D7708" s="272"/>
      <c r="F7708" s="273"/>
      <c r="G7708" s="275"/>
      <c r="H7708" s="275"/>
    </row>
    <row r="7709" spans="1:8">
      <c r="A7709" s="270"/>
      <c r="B7709" s="271"/>
      <c r="C7709" s="270"/>
      <c r="D7709" s="272"/>
      <c r="F7709" s="273"/>
      <c r="G7709" s="275"/>
      <c r="H7709" s="275"/>
    </row>
    <row r="7710" spans="1:8">
      <c r="A7710" s="270"/>
      <c r="B7710" s="271"/>
      <c r="C7710" s="270"/>
      <c r="D7710" s="272"/>
      <c r="F7710" s="273"/>
      <c r="G7710" s="275"/>
      <c r="H7710" s="275"/>
    </row>
    <row r="7711" spans="1:8">
      <c r="A7711" s="270"/>
      <c r="B7711" s="271"/>
      <c r="C7711" s="270"/>
      <c r="D7711" s="272"/>
      <c r="F7711" s="273"/>
      <c r="G7711" s="275"/>
      <c r="H7711" s="275"/>
    </row>
    <row r="7712" spans="1:8">
      <c r="A7712" s="270"/>
      <c r="B7712" s="271"/>
      <c r="C7712" s="270"/>
      <c r="D7712" s="272"/>
      <c r="F7712" s="273"/>
      <c r="G7712" s="275"/>
      <c r="H7712" s="275"/>
    </row>
    <row r="7713" spans="1:8">
      <c r="A7713" s="270"/>
      <c r="B7713" s="271"/>
      <c r="C7713" s="270"/>
      <c r="D7713" s="272"/>
      <c r="F7713" s="273"/>
      <c r="G7713" s="275"/>
      <c r="H7713" s="275"/>
    </row>
    <row r="7714" spans="1:8">
      <c r="A7714" s="270"/>
      <c r="B7714" s="271"/>
      <c r="C7714" s="270"/>
      <c r="D7714" s="272"/>
      <c r="F7714" s="273"/>
      <c r="G7714" s="275"/>
      <c r="H7714" s="275"/>
    </row>
    <row r="7715" spans="1:8">
      <c r="A7715" s="270"/>
      <c r="B7715" s="271"/>
      <c r="C7715" s="270"/>
      <c r="D7715" s="272"/>
      <c r="F7715" s="273"/>
      <c r="G7715" s="275"/>
      <c r="H7715" s="275"/>
    </row>
    <row r="7716" spans="1:8">
      <c r="A7716" s="270"/>
      <c r="B7716" s="271"/>
      <c r="C7716" s="270"/>
      <c r="D7716" s="272"/>
      <c r="F7716" s="273"/>
      <c r="G7716" s="275"/>
      <c r="H7716" s="275"/>
    </row>
    <row r="7717" spans="1:8">
      <c r="A7717" s="270"/>
      <c r="B7717" s="271"/>
      <c r="C7717" s="270"/>
      <c r="D7717" s="272"/>
      <c r="F7717" s="273"/>
      <c r="G7717" s="275"/>
      <c r="H7717" s="275"/>
    </row>
    <row r="7718" spans="1:8">
      <c r="A7718" s="270"/>
      <c r="B7718" s="271"/>
      <c r="C7718" s="270"/>
      <c r="D7718" s="272"/>
      <c r="F7718" s="273"/>
      <c r="G7718" s="275"/>
      <c r="H7718" s="275"/>
    </row>
    <row r="7719" spans="1:8">
      <c r="A7719" s="270"/>
      <c r="B7719" s="271"/>
      <c r="C7719" s="270"/>
      <c r="D7719" s="272"/>
      <c r="F7719" s="273"/>
      <c r="G7719" s="275"/>
      <c r="H7719" s="275"/>
    </row>
    <row r="7720" spans="1:8">
      <c r="A7720" s="270"/>
      <c r="B7720" s="271"/>
      <c r="C7720" s="270"/>
      <c r="D7720" s="272"/>
      <c r="F7720" s="273"/>
      <c r="G7720" s="275"/>
      <c r="H7720" s="275"/>
    </row>
    <row r="7721" spans="1:8">
      <c r="A7721" s="270"/>
      <c r="B7721" s="271"/>
      <c r="C7721" s="270"/>
      <c r="D7721" s="272"/>
      <c r="F7721" s="273"/>
      <c r="G7721" s="275"/>
      <c r="H7721" s="275"/>
    </row>
    <row r="7722" spans="1:8">
      <c r="A7722" s="270"/>
      <c r="B7722" s="271"/>
      <c r="C7722" s="270"/>
      <c r="D7722" s="272"/>
      <c r="F7722" s="273"/>
      <c r="G7722" s="275"/>
      <c r="H7722" s="275"/>
    </row>
    <row r="7723" spans="1:8">
      <c r="A7723" s="270"/>
      <c r="B7723" s="271"/>
      <c r="C7723" s="270"/>
      <c r="D7723" s="272"/>
      <c r="F7723" s="273"/>
      <c r="G7723" s="275"/>
      <c r="H7723" s="275"/>
    </row>
    <row r="7724" spans="1:8">
      <c r="A7724" s="270"/>
      <c r="B7724" s="271"/>
      <c r="C7724" s="270"/>
      <c r="D7724" s="272"/>
      <c r="F7724" s="273"/>
      <c r="G7724" s="275"/>
      <c r="H7724" s="275"/>
    </row>
    <row r="7725" spans="1:8">
      <c r="A7725" s="270"/>
      <c r="B7725" s="271"/>
      <c r="C7725" s="270"/>
      <c r="D7725" s="272"/>
      <c r="F7725" s="273"/>
      <c r="G7725" s="275"/>
      <c r="H7725" s="275"/>
    </row>
    <row r="7726" spans="1:8">
      <c r="A7726" s="270"/>
      <c r="B7726" s="271"/>
      <c r="C7726" s="270"/>
      <c r="D7726" s="272"/>
      <c r="F7726" s="273"/>
      <c r="G7726" s="275"/>
      <c r="H7726" s="275"/>
    </row>
    <row r="7727" spans="1:8">
      <c r="A7727" s="270"/>
      <c r="B7727" s="271"/>
      <c r="C7727" s="270"/>
      <c r="D7727" s="272"/>
      <c r="F7727" s="273"/>
      <c r="G7727" s="275"/>
      <c r="H7727" s="275"/>
    </row>
    <row r="7728" spans="1:8">
      <c r="A7728" s="270"/>
      <c r="B7728" s="271"/>
      <c r="C7728" s="270"/>
      <c r="D7728" s="272"/>
      <c r="F7728" s="273"/>
      <c r="G7728" s="275"/>
      <c r="H7728" s="275"/>
    </row>
    <row r="7729" spans="1:8">
      <c r="A7729" s="270"/>
      <c r="B7729" s="271"/>
      <c r="C7729" s="270"/>
      <c r="D7729" s="272"/>
      <c r="F7729" s="273"/>
      <c r="G7729" s="275"/>
      <c r="H7729" s="275"/>
    </row>
    <row r="7730" spans="1:8">
      <c r="A7730" s="270"/>
      <c r="B7730" s="271"/>
      <c r="C7730" s="270"/>
      <c r="D7730" s="272"/>
      <c r="F7730" s="273"/>
      <c r="G7730" s="275"/>
      <c r="H7730" s="275"/>
    </row>
    <row r="7731" spans="1:8">
      <c r="A7731" s="270"/>
      <c r="B7731" s="271"/>
      <c r="C7731" s="270"/>
      <c r="D7731" s="272"/>
      <c r="F7731" s="273"/>
      <c r="G7731" s="275"/>
      <c r="H7731" s="275"/>
    </row>
    <row r="7732" spans="1:8">
      <c r="A7732" s="270"/>
      <c r="B7732" s="271"/>
      <c r="C7732" s="270"/>
      <c r="D7732" s="272"/>
      <c r="F7732" s="273"/>
      <c r="G7732" s="275"/>
      <c r="H7732" s="275"/>
    </row>
    <row r="7733" spans="1:8">
      <c r="A7733" s="270"/>
      <c r="B7733" s="271"/>
      <c r="C7733" s="270"/>
      <c r="D7733" s="272"/>
      <c r="F7733" s="273"/>
      <c r="G7733" s="275"/>
      <c r="H7733" s="275"/>
    </row>
    <row r="7734" spans="1:8">
      <c r="A7734" s="270"/>
      <c r="B7734" s="271"/>
      <c r="C7734" s="270"/>
      <c r="D7734" s="272"/>
      <c r="F7734" s="273"/>
      <c r="G7734" s="275"/>
      <c r="H7734" s="275"/>
    </row>
    <row r="7735" spans="1:8">
      <c r="A7735" s="270"/>
      <c r="B7735" s="271"/>
      <c r="C7735" s="270"/>
      <c r="D7735" s="272"/>
      <c r="F7735" s="273"/>
      <c r="G7735" s="275"/>
      <c r="H7735" s="275"/>
    </row>
    <row r="7736" spans="1:8">
      <c r="A7736" s="270"/>
      <c r="B7736" s="271"/>
      <c r="C7736" s="270"/>
      <c r="D7736" s="272"/>
      <c r="F7736" s="273"/>
      <c r="G7736" s="275"/>
      <c r="H7736" s="275"/>
    </row>
    <row r="7737" spans="1:8">
      <c r="A7737" s="270"/>
      <c r="B7737" s="271"/>
      <c r="C7737" s="270"/>
      <c r="D7737" s="272"/>
      <c r="F7737" s="273"/>
      <c r="G7737" s="275"/>
      <c r="H7737" s="275"/>
    </row>
    <row r="7738" spans="1:8">
      <c r="A7738" s="270"/>
      <c r="B7738" s="271"/>
      <c r="C7738" s="270"/>
      <c r="D7738" s="272"/>
      <c r="F7738" s="273"/>
      <c r="G7738" s="275"/>
      <c r="H7738" s="275"/>
    </row>
    <row r="7739" spans="1:8">
      <c r="A7739" s="270"/>
      <c r="B7739" s="271"/>
      <c r="C7739" s="270"/>
      <c r="D7739" s="272"/>
      <c r="F7739" s="273"/>
      <c r="G7739" s="275"/>
      <c r="H7739" s="275"/>
    </row>
    <row r="7740" spans="1:8">
      <c r="A7740" s="270"/>
      <c r="B7740" s="271"/>
      <c r="C7740" s="270"/>
      <c r="D7740" s="272"/>
      <c r="F7740" s="273"/>
      <c r="G7740" s="275"/>
      <c r="H7740" s="275"/>
    </row>
    <row r="7741" spans="1:8">
      <c r="A7741" s="270"/>
      <c r="B7741" s="271"/>
      <c r="C7741" s="270"/>
      <c r="D7741" s="272"/>
      <c r="F7741" s="273"/>
      <c r="G7741" s="275"/>
      <c r="H7741" s="275"/>
    </row>
    <row r="7742" spans="1:8">
      <c r="A7742" s="270"/>
      <c r="B7742" s="271"/>
      <c r="C7742" s="270"/>
      <c r="D7742" s="272"/>
      <c r="F7742" s="273"/>
      <c r="G7742" s="275"/>
      <c r="H7742" s="275"/>
    </row>
    <row r="7743" spans="1:8">
      <c r="A7743" s="270"/>
      <c r="B7743" s="271"/>
      <c r="C7743" s="270"/>
      <c r="D7743" s="272"/>
      <c r="F7743" s="273"/>
      <c r="G7743" s="275"/>
      <c r="H7743" s="275"/>
    </row>
    <row r="7744" spans="1:8">
      <c r="A7744" s="270"/>
      <c r="B7744" s="271"/>
      <c r="C7744" s="270"/>
      <c r="D7744" s="272"/>
      <c r="F7744" s="273"/>
      <c r="G7744" s="275"/>
      <c r="H7744" s="275"/>
    </row>
    <row r="7745" spans="1:8">
      <c r="A7745" s="270"/>
      <c r="B7745" s="271"/>
      <c r="C7745" s="270"/>
      <c r="D7745" s="272"/>
      <c r="F7745" s="273"/>
      <c r="G7745" s="275"/>
      <c r="H7745" s="275"/>
    </row>
    <row r="7746" spans="1:8">
      <c r="A7746" s="270"/>
      <c r="B7746" s="271"/>
      <c r="C7746" s="270"/>
      <c r="D7746" s="272"/>
      <c r="F7746" s="273"/>
      <c r="G7746" s="275"/>
      <c r="H7746" s="275"/>
    </row>
    <row r="7747" spans="1:8">
      <c r="A7747" s="270"/>
      <c r="B7747" s="271"/>
      <c r="C7747" s="270"/>
      <c r="D7747" s="272"/>
      <c r="F7747" s="273"/>
      <c r="G7747" s="275"/>
      <c r="H7747" s="275"/>
    </row>
    <row r="7748" spans="1:8">
      <c r="A7748" s="270"/>
      <c r="B7748" s="271"/>
      <c r="C7748" s="270"/>
      <c r="D7748" s="272"/>
      <c r="F7748" s="273"/>
      <c r="G7748" s="275"/>
      <c r="H7748" s="275"/>
    </row>
    <row r="7749" spans="1:8">
      <c r="A7749" s="270"/>
      <c r="B7749" s="271"/>
      <c r="C7749" s="270"/>
      <c r="D7749" s="272"/>
      <c r="F7749" s="273"/>
      <c r="G7749" s="275"/>
      <c r="H7749" s="275"/>
    </row>
    <row r="7750" spans="1:8">
      <c r="A7750" s="270"/>
      <c r="B7750" s="271"/>
      <c r="C7750" s="270"/>
      <c r="D7750" s="272"/>
      <c r="F7750" s="273"/>
      <c r="G7750" s="275"/>
      <c r="H7750" s="275"/>
    </row>
    <row r="7751" spans="1:8">
      <c r="A7751" s="270"/>
      <c r="B7751" s="271"/>
      <c r="C7751" s="270"/>
      <c r="D7751" s="272"/>
      <c r="F7751" s="273"/>
      <c r="G7751" s="275"/>
      <c r="H7751" s="275"/>
    </row>
    <row r="7752" spans="1:8">
      <c r="A7752" s="270"/>
      <c r="B7752" s="271"/>
      <c r="C7752" s="270"/>
      <c r="D7752" s="272"/>
      <c r="F7752" s="273"/>
      <c r="G7752" s="275"/>
      <c r="H7752" s="275"/>
    </row>
    <row r="7753" spans="1:8">
      <c r="A7753" s="270"/>
      <c r="B7753" s="271"/>
      <c r="C7753" s="270"/>
      <c r="D7753" s="272"/>
      <c r="F7753" s="273"/>
      <c r="G7753" s="275"/>
      <c r="H7753" s="275"/>
    </row>
    <row r="7754" spans="1:8">
      <c r="A7754" s="270"/>
      <c r="B7754" s="271"/>
      <c r="C7754" s="270"/>
      <c r="D7754" s="272"/>
      <c r="F7754" s="273"/>
      <c r="G7754" s="275"/>
      <c r="H7754" s="275"/>
    </row>
    <row r="7755" spans="1:8">
      <c r="A7755" s="270"/>
      <c r="B7755" s="271"/>
      <c r="C7755" s="270"/>
      <c r="D7755" s="272"/>
      <c r="F7755" s="273"/>
      <c r="G7755" s="275"/>
      <c r="H7755" s="275"/>
    </row>
    <row r="7756" spans="1:8">
      <c r="A7756" s="270"/>
      <c r="B7756" s="271"/>
      <c r="C7756" s="270"/>
      <c r="D7756" s="272"/>
      <c r="F7756" s="273"/>
      <c r="G7756" s="275"/>
      <c r="H7756" s="275"/>
    </row>
    <row r="7757" spans="1:8">
      <c r="A7757" s="270"/>
      <c r="B7757" s="271"/>
      <c r="C7757" s="270"/>
      <c r="D7757" s="272"/>
      <c r="F7757" s="273"/>
      <c r="G7757" s="275"/>
      <c r="H7757" s="275"/>
    </row>
    <row r="7758" spans="1:8">
      <c r="A7758" s="270"/>
      <c r="B7758" s="271"/>
      <c r="C7758" s="270"/>
      <c r="D7758" s="272"/>
      <c r="F7758" s="273"/>
      <c r="G7758" s="275"/>
      <c r="H7758" s="275"/>
    </row>
    <row r="7759" spans="1:8">
      <c r="A7759" s="270"/>
      <c r="B7759" s="271"/>
      <c r="C7759" s="270"/>
      <c r="D7759" s="272"/>
      <c r="F7759" s="273"/>
      <c r="G7759" s="275"/>
      <c r="H7759" s="275"/>
    </row>
    <row r="7760" spans="1:8">
      <c r="A7760" s="270"/>
      <c r="B7760" s="271"/>
      <c r="C7760" s="270"/>
      <c r="D7760" s="272"/>
      <c r="F7760" s="273"/>
      <c r="G7760" s="275"/>
      <c r="H7760" s="275"/>
    </row>
    <row r="7761" spans="1:8">
      <c r="A7761" s="270"/>
      <c r="B7761" s="271"/>
      <c r="C7761" s="270"/>
      <c r="D7761" s="272"/>
      <c r="F7761" s="273"/>
      <c r="G7761" s="275"/>
      <c r="H7761" s="275"/>
    </row>
    <row r="7762" spans="1:8">
      <c r="A7762" s="270"/>
      <c r="B7762" s="271"/>
      <c r="C7762" s="270"/>
      <c r="D7762" s="272"/>
      <c r="F7762" s="273"/>
      <c r="G7762" s="275"/>
      <c r="H7762" s="275"/>
    </row>
    <row r="7763" spans="1:8">
      <c r="A7763" s="270"/>
      <c r="B7763" s="271"/>
      <c r="C7763" s="270"/>
      <c r="D7763" s="272"/>
      <c r="F7763" s="273"/>
      <c r="G7763" s="275"/>
      <c r="H7763" s="275"/>
    </row>
    <row r="7764" spans="1:8">
      <c r="A7764" s="270"/>
      <c r="B7764" s="271"/>
      <c r="C7764" s="270"/>
      <c r="D7764" s="272"/>
      <c r="F7764" s="273"/>
      <c r="G7764" s="275"/>
      <c r="H7764" s="275"/>
    </row>
    <row r="7765" spans="1:8">
      <c r="A7765" s="270"/>
      <c r="B7765" s="271"/>
      <c r="C7765" s="270"/>
      <c r="D7765" s="272"/>
      <c r="F7765" s="273"/>
      <c r="G7765" s="275"/>
      <c r="H7765" s="275"/>
    </row>
    <row r="7766" spans="1:8">
      <c r="A7766" s="270"/>
      <c r="B7766" s="271"/>
      <c r="C7766" s="270"/>
      <c r="D7766" s="272"/>
      <c r="F7766" s="273"/>
      <c r="G7766" s="275"/>
      <c r="H7766" s="275"/>
    </row>
    <row r="7767" spans="1:8">
      <c r="A7767" s="270"/>
      <c r="B7767" s="271"/>
      <c r="C7767" s="270"/>
      <c r="D7767" s="272"/>
      <c r="F7767" s="273"/>
      <c r="G7767" s="275"/>
      <c r="H7767" s="275"/>
    </row>
    <row r="7768" spans="1:8">
      <c r="A7768" s="270"/>
      <c r="B7768" s="271"/>
      <c r="C7768" s="270"/>
      <c r="D7768" s="272"/>
      <c r="F7768" s="273"/>
      <c r="G7768" s="275"/>
      <c r="H7768" s="275"/>
    </row>
    <row r="7769" spans="1:8">
      <c r="A7769" s="270"/>
      <c r="B7769" s="271"/>
      <c r="C7769" s="270"/>
      <c r="D7769" s="272"/>
      <c r="F7769" s="273"/>
      <c r="G7769" s="275"/>
      <c r="H7769" s="275"/>
    </row>
    <row r="7770" spans="1:8">
      <c r="A7770" s="270"/>
      <c r="B7770" s="271"/>
      <c r="C7770" s="270"/>
      <c r="D7770" s="272"/>
      <c r="F7770" s="273"/>
      <c r="G7770" s="275"/>
      <c r="H7770" s="275"/>
    </row>
    <row r="7771" spans="1:8">
      <c r="A7771" s="270"/>
      <c r="B7771" s="271"/>
      <c r="C7771" s="270"/>
      <c r="D7771" s="272"/>
      <c r="F7771" s="273"/>
      <c r="G7771" s="275"/>
      <c r="H7771" s="275"/>
    </row>
    <row r="7772" spans="1:8">
      <c r="A7772" s="270"/>
      <c r="B7772" s="271"/>
      <c r="C7772" s="270"/>
      <c r="D7772" s="272"/>
      <c r="F7772" s="273"/>
      <c r="G7772" s="275"/>
      <c r="H7772" s="275"/>
    </row>
    <row r="7773" spans="1:8">
      <c r="A7773" s="270"/>
      <c r="B7773" s="271"/>
      <c r="C7773" s="270"/>
      <c r="D7773" s="272"/>
      <c r="F7773" s="273"/>
      <c r="G7773" s="275"/>
      <c r="H7773" s="275"/>
    </row>
    <row r="7774" spans="1:8">
      <c r="A7774" s="270"/>
      <c r="B7774" s="271"/>
      <c r="C7774" s="270"/>
      <c r="D7774" s="272"/>
      <c r="F7774" s="273"/>
      <c r="G7774" s="275"/>
      <c r="H7774" s="275"/>
    </row>
    <row r="7775" spans="1:8">
      <c r="A7775" s="270"/>
      <c r="B7775" s="271"/>
      <c r="C7775" s="270"/>
      <c r="D7775" s="272"/>
      <c r="F7775" s="273"/>
      <c r="G7775" s="275"/>
      <c r="H7775" s="275"/>
    </row>
    <row r="7776" spans="1:8">
      <c r="A7776" s="270"/>
      <c r="B7776" s="271"/>
      <c r="C7776" s="270"/>
      <c r="D7776" s="272"/>
      <c r="F7776" s="273"/>
      <c r="G7776" s="275"/>
      <c r="H7776" s="275"/>
    </row>
    <row r="7777" spans="1:8">
      <c r="A7777" s="270"/>
      <c r="B7777" s="271"/>
      <c r="C7777" s="270"/>
      <c r="D7777" s="272"/>
      <c r="F7777" s="273"/>
      <c r="G7777" s="275"/>
      <c r="H7777" s="275"/>
    </row>
    <row r="7778" spans="1:8">
      <c r="A7778" s="270"/>
      <c r="B7778" s="271"/>
      <c r="C7778" s="270"/>
      <c r="D7778" s="272"/>
      <c r="F7778" s="273"/>
      <c r="G7778" s="275"/>
      <c r="H7778" s="275"/>
    </row>
    <row r="7779" spans="1:8">
      <c r="A7779" s="270"/>
      <c r="B7779" s="271"/>
      <c r="C7779" s="270"/>
      <c r="D7779" s="272"/>
      <c r="F7779" s="273"/>
      <c r="G7779" s="275"/>
      <c r="H7779" s="275"/>
    </row>
    <row r="7780" spans="1:8">
      <c r="A7780" s="270"/>
      <c r="B7780" s="271"/>
      <c r="C7780" s="270"/>
      <c r="D7780" s="272"/>
      <c r="F7780" s="273"/>
      <c r="G7780" s="275"/>
      <c r="H7780" s="275"/>
    </row>
    <row r="7781" spans="1:8">
      <c r="A7781" s="270"/>
      <c r="B7781" s="271"/>
      <c r="C7781" s="270"/>
      <c r="D7781" s="272"/>
      <c r="F7781" s="273"/>
      <c r="G7781" s="275"/>
      <c r="H7781" s="275"/>
    </row>
    <row r="7782" spans="1:8">
      <c r="A7782" s="270"/>
      <c r="B7782" s="271"/>
      <c r="C7782" s="270"/>
      <c r="D7782" s="272"/>
      <c r="F7782" s="273"/>
      <c r="G7782" s="275"/>
      <c r="H7782" s="275"/>
    </row>
    <row r="7783" spans="1:8">
      <c r="A7783" s="270"/>
      <c r="B7783" s="271"/>
      <c r="C7783" s="270"/>
      <c r="D7783" s="272"/>
      <c r="F7783" s="273"/>
      <c r="G7783" s="275"/>
      <c r="H7783" s="275"/>
    </row>
    <row r="7784" spans="1:8">
      <c r="A7784" s="270"/>
      <c r="B7784" s="271"/>
      <c r="C7784" s="270"/>
      <c r="D7784" s="272"/>
      <c r="F7784" s="273"/>
      <c r="G7784" s="275"/>
      <c r="H7784" s="275"/>
    </row>
    <row r="7785" spans="1:8">
      <c r="A7785" s="270"/>
      <c r="B7785" s="271"/>
      <c r="C7785" s="270"/>
      <c r="D7785" s="272"/>
      <c r="F7785" s="273"/>
      <c r="G7785" s="275"/>
      <c r="H7785" s="275"/>
    </row>
    <row r="7786" spans="1:8">
      <c r="A7786" s="270"/>
      <c r="B7786" s="271"/>
      <c r="C7786" s="270"/>
      <c r="D7786" s="272"/>
      <c r="F7786" s="273"/>
      <c r="G7786" s="275"/>
      <c r="H7786" s="275"/>
    </row>
    <row r="7787" spans="1:8">
      <c r="A7787" s="270"/>
      <c r="B7787" s="271"/>
      <c r="C7787" s="270"/>
      <c r="D7787" s="272"/>
      <c r="F7787" s="273"/>
      <c r="G7787" s="275"/>
      <c r="H7787" s="275"/>
    </row>
    <row r="7788" spans="1:8">
      <c r="A7788" s="270"/>
      <c r="B7788" s="271"/>
      <c r="C7788" s="270"/>
      <c r="D7788" s="272"/>
      <c r="F7788" s="273"/>
      <c r="G7788" s="275"/>
      <c r="H7788" s="275"/>
    </row>
    <row r="7789" spans="1:8">
      <c r="A7789" s="270"/>
      <c r="B7789" s="271"/>
      <c r="C7789" s="270"/>
      <c r="D7789" s="272"/>
      <c r="F7789" s="273"/>
      <c r="G7789" s="275"/>
      <c r="H7789" s="275"/>
    </row>
    <row r="7790" spans="1:8">
      <c r="A7790" s="270"/>
      <c r="B7790" s="271"/>
      <c r="C7790" s="270"/>
      <c r="D7790" s="272"/>
      <c r="F7790" s="273"/>
      <c r="G7790" s="275"/>
      <c r="H7790" s="275"/>
    </row>
    <row r="7791" spans="1:8">
      <c r="A7791" s="270"/>
      <c r="B7791" s="271"/>
      <c r="C7791" s="270"/>
      <c r="D7791" s="272"/>
      <c r="F7791" s="273"/>
      <c r="G7791" s="275"/>
      <c r="H7791" s="275"/>
    </row>
    <row r="7792" spans="1:8">
      <c r="A7792" s="270"/>
      <c r="B7792" s="271"/>
      <c r="C7792" s="270"/>
      <c r="D7792" s="272"/>
      <c r="F7792" s="273"/>
      <c r="G7792" s="275"/>
      <c r="H7792" s="275"/>
    </row>
    <row r="7793" spans="1:8">
      <c r="A7793" s="270"/>
      <c r="B7793" s="271"/>
      <c r="C7793" s="270"/>
      <c r="D7793" s="272"/>
      <c r="F7793" s="273"/>
      <c r="G7793" s="275"/>
      <c r="H7793" s="275"/>
    </row>
    <row r="7794" spans="1:8">
      <c r="A7794" s="270"/>
      <c r="B7794" s="271"/>
      <c r="C7794" s="270"/>
      <c r="D7794" s="272"/>
      <c r="F7794" s="273"/>
      <c r="G7794" s="275"/>
      <c r="H7794" s="275"/>
    </row>
    <row r="7795" spans="1:8">
      <c r="A7795" s="270"/>
      <c r="B7795" s="271"/>
      <c r="C7795" s="270"/>
      <c r="D7795" s="272"/>
      <c r="F7795" s="273"/>
      <c r="G7795" s="275"/>
      <c r="H7795" s="275"/>
    </row>
    <row r="7796" spans="1:8">
      <c r="A7796" s="270"/>
      <c r="B7796" s="271"/>
      <c r="C7796" s="270"/>
      <c r="D7796" s="272"/>
      <c r="F7796" s="273"/>
      <c r="G7796" s="275"/>
      <c r="H7796" s="275"/>
    </row>
    <row r="7797" spans="1:8">
      <c r="A7797" s="270"/>
      <c r="B7797" s="271"/>
      <c r="C7797" s="270"/>
      <c r="D7797" s="272"/>
      <c r="F7797" s="273"/>
      <c r="G7797" s="275"/>
      <c r="H7797" s="275"/>
    </row>
    <row r="7798" spans="1:8">
      <c r="A7798" s="270"/>
      <c r="B7798" s="271"/>
      <c r="C7798" s="270"/>
      <c r="D7798" s="272"/>
      <c r="F7798" s="273"/>
      <c r="G7798" s="275"/>
      <c r="H7798" s="275"/>
    </row>
    <row r="7799" spans="1:8">
      <c r="A7799" s="270"/>
      <c r="B7799" s="271"/>
      <c r="C7799" s="270"/>
      <c r="D7799" s="272"/>
      <c r="F7799" s="273"/>
      <c r="G7799" s="275"/>
      <c r="H7799" s="275"/>
    </row>
    <row r="7800" spans="1:8">
      <c r="A7800" s="270"/>
      <c r="B7800" s="271"/>
      <c r="C7800" s="270"/>
      <c r="D7800" s="272"/>
      <c r="F7800" s="273"/>
      <c r="G7800" s="275"/>
      <c r="H7800" s="275"/>
    </row>
    <row r="7801" spans="1:8">
      <c r="A7801" s="270"/>
      <c r="B7801" s="271"/>
      <c r="C7801" s="270"/>
      <c r="D7801" s="272"/>
      <c r="F7801" s="273"/>
      <c r="G7801" s="275"/>
      <c r="H7801" s="275"/>
    </row>
    <row r="7802" spans="1:8">
      <c r="A7802" s="270"/>
      <c r="B7802" s="271"/>
      <c r="C7802" s="270"/>
      <c r="D7802" s="272"/>
      <c r="F7802" s="273"/>
      <c r="G7802" s="275"/>
      <c r="H7802" s="275"/>
    </row>
    <row r="7803" spans="1:8">
      <c r="A7803" s="270"/>
      <c r="B7803" s="271"/>
      <c r="C7803" s="270"/>
      <c r="D7803" s="272"/>
      <c r="F7803" s="273"/>
      <c r="G7803" s="275"/>
      <c r="H7803" s="275"/>
    </row>
    <row r="7804" spans="1:8">
      <c r="A7804" s="270"/>
      <c r="B7804" s="271"/>
      <c r="C7804" s="270"/>
      <c r="D7804" s="272"/>
      <c r="F7804" s="273"/>
      <c r="G7804" s="275"/>
      <c r="H7804" s="275"/>
    </row>
    <row r="7805" spans="1:8">
      <c r="A7805" s="270"/>
      <c r="B7805" s="271"/>
      <c r="C7805" s="270"/>
      <c r="D7805" s="272"/>
      <c r="F7805" s="273"/>
      <c r="G7805" s="275"/>
      <c r="H7805" s="275"/>
    </row>
    <row r="7806" spans="1:8">
      <c r="A7806" s="270"/>
      <c r="B7806" s="271"/>
      <c r="C7806" s="270"/>
      <c r="D7806" s="272"/>
      <c r="F7806" s="273"/>
      <c r="G7806" s="275"/>
      <c r="H7806" s="275"/>
    </row>
    <row r="7807" spans="1:8">
      <c r="A7807" s="270"/>
      <c r="B7807" s="271"/>
      <c r="C7807" s="270"/>
      <c r="D7807" s="272"/>
      <c r="F7807" s="273"/>
      <c r="G7807" s="275"/>
      <c r="H7807" s="275"/>
    </row>
    <row r="7808" spans="1:8">
      <c r="A7808" s="270"/>
      <c r="B7808" s="271"/>
      <c r="C7808" s="270"/>
      <c r="D7808" s="272"/>
      <c r="F7808" s="273"/>
      <c r="G7808" s="275"/>
      <c r="H7808" s="275"/>
    </row>
    <row r="7809" spans="1:8">
      <c r="A7809" s="270"/>
      <c r="B7809" s="271"/>
      <c r="C7809" s="270"/>
      <c r="D7809" s="272"/>
      <c r="F7809" s="273"/>
      <c r="G7809" s="275"/>
      <c r="H7809" s="275"/>
    </row>
    <row r="7810" spans="1:8">
      <c r="A7810" s="270"/>
      <c r="B7810" s="271"/>
      <c r="C7810" s="270"/>
      <c r="D7810" s="272"/>
      <c r="F7810" s="273"/>
      <c r="G7810" s="275"/>
      <c r="H7810" s="275"/>
    </row>
    <row r="7811" spans="1:8">
      <c r="A7811" s="270"/>
      <c r="B7811" s="271"/>
      <c r="C7811" s="270"/>
      <c r="D7811" s="272"/>
      <c r="F7811" s="273"/>
      <c r="G7811" s="275"/>
      <c r="H7811" s="275"/>
    </row>
    <row r="7812" spans="1:8">
      <c r="A7812" s="270"/>
      <c r="B7812" s="271"/>
      <c r="C7812" s="270"/>
      <c r="D7812" s="272"/>
      <c r="F7812" s="273"/>
      <c r="G7812" s="275"/>
      <c r="H7812" s="275"/>
    </row>
    <row r="7813" spans="1:8">
      <c r="A7813" s="270"/>
      <c r="B7813" s="271"/>
      <c r="C7813" s="270"/>
      <c r="D7813" s="272"/>
      <c r="F7813" s="273"/>
      <c r="G7813" s="275"/>
      <c r="H7813" s="275"/>
    </row>
    <row r="7814" spans="1:8">
      <c r="A7814" s="270"/>
      <c r="B7814" s="271"/>
      <c r="C7814" s="270"/>
      <c r="D7814" s="272"/>
      <c r="F7814" s="273"/>
      <c r="G7814" s="275"/>
      <c r="H7814" s="275"/>
    </row>
    <row r="7815" spans="1:8">
      <c r="A7815" s="270"/>
      <c r="B7815" s="271"/>
      <c r="C7815" s="270"/>
      <c r="D7815" s="272"/>
      <c r="F7815" s="273"/>
      <c r="G7815" s="275"/>
      <c r="H7815" s="275"/>
    </row>
    <row r="7816" spans="1:8">
      <c r="A7816" s="270"/>
      <c r="B7816" s="271"/>
      <c r="C7816" s="270"/>
      <c r="D7816" s="272"/>
      <c r="F7816" s="273"/>
      <c r="G7816" s="275"/>
      <c r="H7816" s="275"/>
    </row>
    <row r="7817" spans="1:8">
      <c r="A7817" s="270"/>
      <c r="B7817" s="271"/>
      <c r="C7817" s="270"/>
      <c r="D7817" s="272"/>
      <c r="F7817" s="273"/>
      <c r="G7817" s="275"/>
      <c r="H7817" s="275"/>
    </row>
    <row r="7818" spans="1:8">
      <c r="A7818" s="270"/>
      <c r="B7818" s="271"/>
      <c r="C7818" s="270"/>
      <c r="D7818" s="272"/>
      <c r="F7818" s="273"/>
      <c r="G7818" s="275"/>
      <c r="H7818" s="275"/>
    </row>
    <row r="7819" spans="1:8">
      <c r="A7819" s="270"/>
      <c r="B7819" s="271"/>
      <c r="C7819" s="270"/>
      <c r="D7819" s="272"/>
      <c r="F7819" s="273"/>
      <c r="G7819" s="275"/>
      <c r="H7819" s="275"/>
    </row>
    <row r="7820" spans="1:8">
      <c r="A7820" s="270"/>
      <c r="B7820" s="271"/>
      <c r="C7820" s="270"/>
      <c r="D7820" s="272"/>
      <c r="F7820" s="273"/>
      <c r="G7820" s="275"/>
      <c r="H7820" s="275"/>
    </row>
    <row r="7821" spans="1:8">
      <c r="A7821" s="270"/>
      <c r="B7821" s="271"/>
      <c r="C7821" s="270"/>
      <c r="D7821" s="272"/>
      <c r="F7821" s="273"/>
      <c r="G7821" s="275"/>
      <c r="H7821" s="275"/>
    </row>
    <row r="7822" spans="1:8">
      <c r="A7822" s="270"/>
      <c r="B7822" s="271"/>
      <c r="C7822" s="270"/>
      <c r="D7822" s="272"/>
      <c r="F7822" s="273"/>
      <c r="G7822" s="275"/>
      <c r="H7822" s="275"/>
    </row>
    <row r="7823" spans="1:8">
      <c r="A7823" s="270"/>
      <c r="B7823" s="271"/>
      <c r="C7823" s="270"/>
      <c r="D7823" s="272"/>
      <c r="F7823" s="273"/>
      <c r="G7823" s="275"/>
      <c r="H7823" s="275"/>
    </row>
    <row r="7824" spans="1:8">
      <c r="A7824" s="270"/>
      <c r="B7824" s="271"/>
      <c r="C7824" s="270"/>
      <c r="D7824" s="272"/>
      <c r="F7824" s="273"/>
      <c r="G7824" s="275"/>
      <c r="H7824" s="275"/>
    </row>
    <row r="7825" spans="1:8">
      <c r="A7825" s="270"/>
      <c r="B7825" s="271"/>
      <c r="C7825" s="270"/>
      <c r="D7825" s="272"/>
      <c r="F7825" s="273"/>
      <c r="G7825" s="275"/>
      <c r="H7825" s="275"/>
    </row>
    <row r="7826" spans="1:8">
      <c r="A7826" s="270"/>
      <c r="B7826" s="271"/>
      <c r="C7826" s="270"/>
      <c r="D7826" s="272"/>
      <c r="F7826" s="273"/>
      <c r="G7826" s="275"/>
      <c r="H7826" s="275"/>
    </row>
    <row r="7827" spans="1:8">
      <c r="A7827" s="270"/>
      <c r="B7827" s="271"/>
      <c r="C7827" s="270"/>
      <c r="D7827" s="272"/>
      <c r="F7827" s="273"/>
      <c r="G7827" s="275"/>
      <c r="H7827" s="275"/>
    </row>
    <row r="7828" spans="1:8">
      <c r="A7828" s="270"/>
      <c r="B7828" s="271"/>
      <c r="C7828" s="270"/>
      <c r="D7828" s="272"/>
      <c r="F7828" s="273"/>
      <c r="G7828" s="275"/>
      <c r="H7828" s="275"/>
    </row>
    <row r="7829" spans="1:8">
      <c r="A7829" s="270"/>
      <c r="B7829" s="271"/>
      <c r="C7829" s="270"/>
      <c r="D7829" s="272"/>
      <c r="F7829" s="273"/>
      <c r="G7829" s="275"/>
      <c r="H7829" s="275"/>
    </row>
    <row r="7830" spans="1:8">
      <c r="A7830" s="270"/>
      <c r="B7830" s="271"/>
      <c r="C7830" s="270"/>
      <c r="D7830" s="272"/>
      <c r="F7830" s="273"/>
      <c r="G7830" s="275"/>
      <c r="H7830" s="275"/>
    </row>
    <row r="7831" spans="1:8">
      <c r="A7831" s="270"/>
      <c r="B7831" s="271"/>
      <c r="C7831" s="270"/>
      <c r="D7831" s="272"/>
      <c r="F7831" s="273"/>
      <c r="G7831" s="275"/>
      <c r="H7831" s="275"/>
    </row>
    <row r="7832" spans="1:8">
      <c r="A7832" s="270"/>
      <c r="B7832" s="271"/>
      <c r="C7832" s="270"/>
      <c r="D7832" s="272"/>
      <c r="F7832" s="273"/>
      <c r="G7832" s="275"/>
      <c r="H7832" s="275"/>
    </row>
    <row r="7833" spans="1:8">
      <c r="A7833" s="270"/>
      <c r="B7833" s="271"/>
      <c r="C7833" s="270"/>
      <c r="D7833" s="272"/>
      <c r="F7833" s="273"/>
      <c r="G7833" s="275"/>
      <c r="H7833" s="275"/>
    </row>
    <row r="7834" spans="1:8">
      <c r="A7834" s="270"/>
      <c r="B7834" s="271"/>
      <c r="C7834" s="270"/>
      <c r="D7834" s="272"/>
      <c r="F7834" s="273"/>
      <c r="G7834" s="275"/>
      <c r="H7834" s="275"/>
    </row>
    <row r="7835" spans="1:8">
      <c r="A7835" s="270"/>
      <c r="B7835" s="271"/>
      <c r="C7835" s="270"/>
      <c r="D7835" s="272"/>
      <c r="F7835" s="273"/>
      <c r="G7835" s="275"/>
      <c r="H7835" s="275"/>
    </row>
    <row r="7836" spans="1:8">
      <c r="A7836" s="270"/>
      <c r="B7836" s="271"/>
      <c r="C7836" s="270"/>
      <c r="D7836" s="272"/>
      <c r="F7836" s="273"/>
      <c r="G7836" s="275"/>
      <c r="H7836" s="275"/>
    </row>
    <row r="7837" spans="1:8">
      <c r="A7837" s="270"/>
      <c r="B7837" s="271"/>
      <c r="C7837" s="270"/>
      <c r="D7837" s="272"/>
      <c r="F7837" s="273"/>
      <c r="G7837" s="275"/>
      <c r="H7837" s="275"/>
    </row>
    <row r="7838" spans="1:8">
      <c r="A7838" s="270"/>
      <c r="B7838" s="271"/>
      <c r="C7838" s="270"/>
      <c r="D7838" s="272"/>
      <c r="F7838" s="273"/>
      <c r="G7838" s="275"/>
      <c r="H7838" s="275"/>
    </row>
    <row r="7839" spans="1:8">
      <c r="A7839" s="270"/>
      <c r="B7839" s="271"/>
      <c r="C7839" s="270"/>
      <c r="D7839" s="272"/>
      <c r="F7839" s="273"/>
      <c r="G7839" s="275"/>
      <c r="H7839" s="275"/>
    </row>
    <row r="7840" spans="1:8">
      <c r="A7840" s="270"/>
      <c r="B7840" s="271"/>
      <c r="C7840" s="270"/>
      <c r="D7840" s="272"/>
      <c r="F7840" s="273"/>
      <c r="G7840" s="275"/>
      <c r="H7840" s="275"/>
    </row>
    <row r="7841" spans="1:8">
      <c r="A7841" s="270"/>
      <c r="B7841" s="271"/>
      <c r="C7841" s="270"/>
      <c r="D7841" s="272"/>
      <c r="F7841" s="273"/>
      <c r="G7841" s="275"/>
      <c r="H7841" s="275"/>
    </row>
    <row r="7842" spans="1:8">
      <c r="A7842" s="270"/>
      <c r="B7842" s="271"/>
      <c r="C7842" s="270"/>
      <c r="D7842" s="272"/>
      <c r="F7842" s="273"/>
      <c r="G7842" s="275"/>
      <c r="H7842" s="275"/>
    </row>
    <row r="7843" spans="1:8">
      <c r="A7843" s="270"/>
      <c r="B7843" s="271"/>
      <c r="C7843" s="270"/>
      <c r="D7843" s="272"/>
      <c r="F7843" s="273"/>
      <c r="G7843" s="275"/>
      <c r="H7843" s="275"/>
    </row>
    <row r="7844" spans="1:8">
      <c r="A7844" s="270"/>
      <c r="B7844" s="271"/>
      <c r="C7844" s="270"/>
      <c r="D7844" s="272"/>
      <c r="F7844" s="273"/>
      <c r="G7844" s="275"/>
      <c r="H7844" s="275"/>
    </row>
    <row r="7845" spans="1:8">
      <c r="A7845" s="270"/>
      <c r="B7845" s="271"/>
      <c r="C7845" s="270"/>
      <c r="D7845" s="272"/>
      <c r="F7845" s="273"/>
      <c r="G7845" s="275"/>
      <c r="H7845" s="275"/>
    </row>
    <row r="7846" spans="1:8">
      <c r="A7846" s="270"/>
      <c r="B7846" s="271"/>
      <c r="C7846" s="270"/>
      <c r="D7846" s="272"/>
      <c r="F7846" s="273"/>
      <c r="G7846" s="275"/>
      <c r="H7846" s="275"/>
    </row>
    <row r="7847" spans="1:8">
      <c r="A7847" s="270"/>
      <c r="B7847" s="271"/>
      <c r="C7847" s="270"/>
      <c r="D7847" s="272"/>
      <c r="F7847" s="273"/>
      <c r="G7847" s="275"/>
      <c r="H7847" s="275"/>
    </row>
    <row r="7848" spans="1:8">
      <c r="A7848" s="270"/>
      <c r="B7848" s="271"/>
      <c r="C7848" s="270"/>
      <c r="D7848" s="272"/>
      <c r="F7848" s="273"/>
      <c r="G7848" s="275"/>
      <c r="H7848" s="275"/>
    </row>
    <row r="7849" spans="1:8">
      <c r="A7849" s="270"/>
      <c r="B7849" s="271"/>
      <c r="C7849" s="270"/>
      <c r="D7849" s="272"/>
      <c r="F7849" s="273"/>
      <c r="G7849" s="275"/>
      <c r="H7849" s="275"/>
    </row>
    <row r="7850" spans="1:8">
      <c r="A7850" s="270"/>
      <c r="B7850" s="271"/>
      <c r="C7850" s="270"/>
      <c r="D7850" s="272"/>
      <c r="F7850" s="273"/>
      <c r="G7850" s="275"/>
      <c r="H7850" s="275"/>
    </row>
    <row r="7851" spans="1:8">
      <c r="A7851" s="270"/>
      <c r="B7851" s="271"/>
      <c r="C7851" s="270"/>
      <c r="D7851" s="272"/>
      <c r="F7851" s="273"/>
      <c r="G7851" s="275"/>
      <c r="H7851" s="275"/>
    </row>
    <row r="7852" spans="1:8">
      <c r="A7852" s="270"/>
      <c r="B7852" s="271"/>
      <c r="C7852" s="270"/>
      <c r="D7852" s="272"/>
      <c r="F7852" s="273"/>
      <c r="G7852" s="275"/>
      <c r="H7852" s="275"/>
    </row>
    <row r="7853" spans="1:8">
      <c r="A7853" s="270"/>
      <c r="B7853" s="271"/>
      <c r="C7853" s="270"/>
      <c r="D7853" s="272"/>
      <c r="F7853" s="273"/>
      <c r="G7853" s="275"/>
      <c r="H7853" s="275"/>
    </row>
    <row r="7854" spans="1:8">
      <c r="A7854" s="270"/>
      <c r="B7854" s="271"/>
      <c r="C7854" s="270"/>
      <c r="D7854" s="272"/>
      <c r="F7854" s="273"/>
      <c r="G7854" s="275"/>
      <c r="H7854" s="275"/>
    </row>
    <row r="7855" spans="1:8">
      <c r="A7855" s="270"/>
      <c r="B7855" s="271"/>
      <c r="C7855" s="270"/>
      <c r="D7855" s="272"/>
      <c r="F7855" s="273"/>
      <c r="G7855" s="275"/>
      <c r="H7855" s="275"/>
    </row>
    <row r="7856" spans="1:8">
      <c r="A7856" s="270"/>
      <c r="B7856" s="271"/>
      <c r="C7856" s="270"/>
      <c r="D7856" s="272"/>
      <c r="F7856" s="273"/>
      <c r="G7856" s="275"/>
      <c r="H7856" s="275"/>
    </row>
    <row r="7857" spans="1:8">
      <c r="A7857" s="270"/>
      <c r="B7857" s="271"/>
      <c r="C7857" s="270"/>
      <c r="D7857" s="272"/>
      <c r="F7857" s="273"/>
      <c r="G7857" s="275"/>
      <c r="H7857" s="275"/>
    </row>
    <row r="7858" spans="1:8">
      <c r="A7858" s="270"/>
      <c r="B7858" s="271"/>
      <c r="C7858" s="270"/>
      <c r="D7858" s="272"/>
      <c r="F7858" s="273"/>
      <c r="G7858" s="275"/>
      <c r="H7858" s="275"/>
    </row>
    <row r="7859" spans="1:8">
      <c r="A7859" s="270"/>
      <c r="B7859" s="271"/>
      <c r="C7859" s="270"/>
      <c r="D7859" s="272"/>
      <c r="F7859" s="273"/>
      <c r="G7859" s="275"/>
      <c r="H7859" s="275"/>
    </row>
    <row r="7860" spans="1:8">
      <c r="A7860" s="270"/>
      <c r="B7860" s="271"/>
      <c r="C7860" s="270"/>
      <c r="D7860" s="272"/>
      <c r="F7860" s="273"/>
      <c r="G7860" s="275"/>
      <c r="H7860" s="275"/>
    </row>
    <row r="7861" spans="1:8">
      <c r="A7861" s="270"/>
      <c r="B7861" s="271"/>
      <c r="C7861" s="270"/>
      <c r="D7861" s="272"/>
      <c r="F7861" s="273"/>
      <c r="G7861" s="275"/>
      <c r="H7861" s="275"/>
    </row>
    <row r="7862" spans="1:8">
      <c r="A7862" s="270"/>
      <c r="B7862" s="271"/>
      <c r="C7862" s="270"/>
      <c r="D7862" s="272"/>
      <c r="F7862" s="273"/>
      <c r="G7862" s="275"/>
      <c r="H7862" s="275"/>
    </row>
    <row r="7863" spans="1:8">
      <c r="A7863" s="270"/>
      <c r="B7863" s="271"/>
      <c r="C7863" s="270"/>
      <c r="D7863" s="272"/>
      <c r="F7863" s="273"/>
      <c r="G7863" s="275"/>
      <c r="H7863" s="275"/>
    </row>
    <row r="7864" spans="1:8">
      <c r="A7864" s="270"/>
      <c r="B7864" s="271"/>
      <c r="C7864" s="270"/>
      <c r="D7864" s="272"/>
      <c r="F7864" s="273"/>
      <c r="G7864" s="275"/>
      <c r="H7864" s="275"/>
    </row>
    <row r="7865" spans="1:8">
      <c r="A7865" s="270"/>
      <c r="B7865" s="271"/>
      <c r="C7865" s="270"/>
      <c r="D7865" s="272"/>
      <c r="F7865" s="273"/>
      <c r="G7865" s="275"/>
      <c r="H7865" s="275"/>
    </row>
    <row r="7866" spans="1:8">
      <c r="A7866" s="270"/>
      <c r="B7866" s="271"/>
      <c r="C7866" s="270"/>
      <c r="D7866" s="272"/>
      <c r="F7866" s="273"/>
      <c r="G7866" s="275"/>
      <c r="H7866" s="275"/>
    </row>
    <row r="7867" spans="1:8">
      <c r="A7867" s="270"/>
      <c r="B7867" s="271"/>
      <c r="C7867" s="270"/>
      <c r="D7867" s="272"/>
      <c r="F7867" s="273"/>
      <c r="G7867" s="275"/>
      <c r="H7867" s="275"/>
    </row>
    <row r="7868" spans="1:8">
      <c r="A7868" s="270"/>
      <c r="B7868" s="271"/>
      <c r="C7868" s="270"/>
      <c r="D7868" s="272"/>
      <c r="F7868" s="273"/>
      <c r="G7868" s="275"/>
      <c r="H7868" s="275"/>
    </row>
    <row r="7869" spans="1:8">
      <c r="A7869" s="270"/>
      <c r="B7869" s="271"/>
      <c r="C7869" s="270"/>
      <c r="D7869" s="272"/>
      <c r="F7869" s="273"/>
      <c r="G7869" s="275"/>
      <c r="H7869" s="275"/>
    </row>
    <row r="7870" spans="1:8">
      <c r="A7870" s="270"/>
      <c r="B7870" s="271"/>
      <c r="C7870" s="270"/>
      <c r="D7870" s="272"/>
      <c r="F7870" s="273"/>
      <c r="G7870" s="275"/>
      <c r="H7870" s="275"/>
    </row>
    <row r="7871" spans="1:8">
      <c r="A7871" s="270"/>
      <c r="B7871" s="271"/>
      <c r="C7871" s="270"/>
      <c r="D7871" s="272"/>
      <c r="F7871" s="273"/>
      <c r="G7871" s="275"/>
      <c r="H7871" s="275"/>
    </row>
    <row r="7872" spans="1:8">
      <c r="A7872" s="270"/>
      <c r="B7872" s="271"/>
      <c r="C7872" s="270"/>
      <c r="D7872" s="272"/>
      <c r="F7872" s="273"/>
      <c r="G7872" s="275"/>
      <c r="H7872" s="275"/>
    </row>
    <row r="7873" spans="1:8">
      <c r="A7873" s="270"/>
      <c r="B7873" s="271"/>
      <c r="C7873" s="270"/>
      <c r="D7873" s="272"/>
      <c r="F7873" s="273"/>
      <c r="G7873" s="275"/>
      <c r="H7873" s="275"/>
    </row>
    <row r="7874" spans="1:8">
      <c r="A7874" s="270"/>
      <c r="B7874" s="271"/>
      <c r="C7874" s="270"/>
      <c r="D7874" s="272"/>
      <c r="F7874" s="273"/>
      <c r="G7874" s="275"/>
      <c r="H7874" s="275"/>
    </row>
    <row r="7875" spans="1:8">
      <c r="A7875" s="270"/>
      <c r="B7875" s="271"/>
      <c r="C7875" s="270"/>
      <c r="D7875" s="272"/>
      <c r="F7875" s="273"/>
      <c r="G7875" s="275"/>
      <c r="H7875" s="275"/>
    </row>
    <row r="7876" spans="1:8">
      <c r="A7876" s="270"/>
      <c r="B7876" s="271"/>
      <c r="C7876" s="270"/>
      <c r="D7876" s="272"/>
      <c r="F7876" s="273"/>
      <c r="G7876" s="275"/>
      <c r="H7876" s="275"/>
    </row>
    <row r="7877" spans="1:8">
      <c r="A7877" s="270"/>
      <c r="B7877" s="271"/>
      <c r="C7877" s="270"/>
      <c r="D7877" s="272"/>
      <c r="F7877" s="273"/>
      <c r="G7877" s="275"/>
      <c r="H7877" s="275"/>
    </row>
    <row r="7878" spans="1:8">
      <c r="A7878" s="270"/>
      <c r="B7878" s="271"/>
      <c r="C7878" s="270"/>
      <c r="D7878" s="272"/>
      <c r="F7878" s="273"/>
      <c r="G7878" s="275"/>
      <c r="H7878" s="275"/>
    </row>
    <row r="7879" spans="1:8">
      <c r="A7879" s="270"/>
      <c r="B7879" s="271"/>
      <c r="C7879" s="270"/>
      <c r="D7879" s="272"/>
      <c r="F7879" s="273"/>
      <c r="G7879" s="275"/>
      <c r="H7879" s="275"/>
    </row>
    <row r="7880" spans="1:8">
      <c r="A7880" s="270"/>
      <c r="B7880" s="271"/>
      <c r="C7880" s="270"/>
      <c r="D7880" s="272"/>
      <c r="F7880" s="273"/>
      <c r="G7880" s="275"/>
      <c r="H7880" s="275"/>
    </row>
    <row r="7881" spans="1:8">
      <c r="A7881" s="270"/>
      <c r="B7881" s="271"/>
      <c r="C7881" s="270"/>
      <c r="D7881" s="272"/>
      <c r="F7881" s="273"/>
      <c r="G7881" s="275"/>
      <c r="H7881" s="275"/>
    </row>
    <row r="7882" spans="1:8">
      <c r="A7882" s="270"/>
      <c r="B7882" s="271"/>
      <c r="C7882" s="270"/>
      <c r="D7882" s="272"/>
      <c r="F7882" s="273"/>
      <c r="G7882" s="275"/>
      <c r="H7882" s="275"/>
    </row>
    <row r="7883" spans="1:8">
      <c r="A7883" s="270"/>
      <c r="B7883" s="271"/>
      <c r="C7883" s="270"/>
      <c r="D7883" s="272"/>
      <c r="F7883" s="273"/>
      <c r="G7883" s="275"/>
      <c r="H7883" s="275"/>
    </row>
    <row r="7884" spans="1:8">
      <c r="A7884" s="270"/>
      <c r="B7884" s="271"/>
      <c r="C7884" s="270"/>
      <c r="D7884" s="272"/>
      <c r="F7884" s="273"/>
      <c r="G7884" s="275"/>
      <c r="H7884" s="275"/>
    </row>
    <row r="7885" spans="1:8">
      <c r="A7885" s="270"/>
      <c r="B7885" s="271"/>
      <c r="C7885" s="270"/>
      <c r="D7885" s="272"/>
      <c r="F7885" s="273"/>
      <c r="G7885" s="275"/>
      <c r="H7885" s="275"/>
    </row>
    <row r="7886" spans="1:8">
      <c r="A7886" s="270"/>
      <c r="B7886" s="271"/>
      <c r="C7886" s="270"/>
      <c r="D7886" s="272"/>
      <c r="F7886" s="273"/>
      <c r="G7886" s="275"/>
      <c r="H7886" s="275"/>
    </row>
    <row r="7887" spans="1:8">
      <c r="A7887" s="270"/>
      <c r="B7887" s="271"/>
      <c r="C7887" s="270"/>
      <c r="D7887" s="272"/>
      <c r="F7887" s="273"/>
      <c r="G7887" s="275"/>
      <c r="H7887" s="275"/>
    </row>
    <row r="7888" spans="1:8">
      <c r="A7888" s="270"/>
      <c r="B7888" s="271"/>
      <c r="C7888" s="270"/>
      <c r="D7888" s="272"/>
      <c r="F7888" s="273"/>
      <c r="G7888" s="275"/>
      <c r="H7888" s="275"/>
    </row>
    <row r="7889" spans="1:8">
      <c r="A7889" s="270"/>
      <c r="B7889" s="271"/>
      <c r="C7889" s="270"/>
      <c r="D7889" s="272"/>
      <c r="F7889" s="273"/>
      <c r="G7889" s="275"/>
      <c r="H7889" s="275"/>
    </row>
    <row r="7890" spans="1:8">
      <c r="A7890" s="270"/>
      <c r="B7890" s="271"/>
      <c r="C7890" s="270"/>
      <c r="D7890" s="272"/>
      <c r="F7890" s="273"/>
      <c r="G7890" s="275"/>
      <c r="H7890" s="275"/>
    </row>
    <row r="7891" spans="1:8">
      <c r="A7891" s="270"/>
      <c r="B7891" s="271"/>
      <c r="C7891" s="270"/>
      <c r="D7891" s="272"/>
      <c r="F7891" s="273"/>
      <c r="G7891" s="275"/>
      <c r="H7891" s="275"/>
    </row>
    <row r="7892" spans="1:8">
      <c r="A7892" s="270"/>
      <c r="B7892" s="271"/>
      <c r="C7892" s="270"/>
      <c r="D7892" s="272"/>
      <c r="F7892" s="273"/>
      <c r="G7892" s="275"/>
      <c r="H7892" s="275"/>
    </row>
    <row r="7893" spans="1:8">
      <c r="A7893" s="270"/>
      <c r="B7893" s="271"/>
      <c r="C7893" s="270"/>
      <c r="D7893" s="272"/>
      <c r="F7893" s="273"/>
      <c r="G7893" s="275"/>
      <c r="H7893" s="275"/>
    </row>
    <row r="7894" spans="1:8">
      <c r="A7894" s="270"/>
      <c r="B7894" s="271"/>
      <c r="C7894" s="270"/>
      <c r="D7894" s="272"/>
      <c r="F7894" s="273"/>
      <c r="G7894" s="275"/>
      <c r="H7894" s="275"/>
    </row>
    <row r="7895" spans="1:8">
      <c r="A7895" s="270"/>
      <c r="B7895" s="271"/>
      <c r="C7895" s="270"/>
      <c r="D7895" s="272"/>
      <c r="F7895" s="273"/>
      <c r="G7895" s="275"/>
      <c r="H7895" s="275"/>
    </row>
    <row r="7896" spans="1:8">
      <c r="A7896" s="270"/>
      <c r="B7896" s="271"/>
      <c r="C7896" s="270"/>
      <c r="D7896" s="272"/>
      <c r="F7896" s="273"/>
      <c r="G7896" s="275"/>
      <c r="H7896" s="275"/>
    </row>
    <row r="7897" spans="1:8">
      <c r="A7897" s="270"/>
      <c r="B7897" s="271"/>
      <c r="C7897" s="270"/>
      <c r="D7897" s="272"/>
      <c r="F7897" s="273"/>
      <c r="G7897" s="275"/>
      <c r="H7897" s="275"/>
    </row>
    <row r="7898" spans="1:8">
      <c r="A7898" s="270"/>
      <c r="B7898" s="271"/>
      <c r="C7898" s="270"/>
      <c r="D7898" s="272"/>
      <c r="F7898" s="273"/>
      <c r="G7898" s="275"/>
      <c r="H7898" s="275"/>
    </row>
    <row r="7899" spans="1:8">
      <c r="A7899" s="270"/>
      <c r="B7899" s="271"/>
      <c r="C7899" s="270"/>
      <c r="D7899" s="272"/>
      <c r="F7899" s="273"/>
      <c r="G7899" s="275"/>
      <c r="H7899" s="275"/>
    </row>
    <row r="7900" spans="1:8">
      <c r="A7900" s="270"/>
      <c r="B7900" s="271"/>
      <c r="C7900" s="270"/>
      <c r="D7900" s="272"/>
      <c r="F7900" s="273"/>
      <c r="G7900" s="275"/>
      <c r="H7900" s="275"/>
    </row>
    <row r="7901" spans="1:8">
      <c r="A7901" s="270"/>
      <c r="B7901" s="271"/>
      <c r="C7901" s="270"/>
      <c r="D7901" s="272"/>
      <c r="F7901" s="273"/>
      <c r="G7901" s="275"/>
      <c r="H7901" s="275"/>
    </row>
    <row r="7902" spans="1:8">
      <c r="A7902" s="270"/>
      <c r="B7902" s="271"/>
      <c r="C7902" s="270"/>
      <c r="D7902" s="272"/>
      <c r="F7902" s="273"/>
      <c r="G7902" s="275"/>
      <c r="H7902" s="275"/>
    </row>
    <row r="7903" spans="1:8">
      <c r="A7903" s="270"/>
      <c r="B7903" s="271"/>
      <c r="C7903" s="270"/>
      <c r="D7903" s="272"/>
      <c r="F7903" s="273"/>
      <c r="G7903" s="275"/>
      <c r="H7903" s="275"/>
    </row>
    <row r="7904" spans="1:8">
      <c r="A7904" s="270"/>
      <c r="B7904" s="271"/>
      <c r="C7904" s="270"/>
      <c r="D7904" s="272"/>
      <c r="F7904" s="273"/>
      <c r="G7904" s="275"/>
      <c r="H7904" s="275"/>
    </row>
    <row r="7905" spans="1:8">
      <c r="A7905" s="270"/>
      <c r="B7905" s="271"/>
      <c r="C7905" s="270"/>
      <c r="D7905" s="272"/>
      <c r="F7905" s="273"/>
      <c r="G7905" s="275"/>
      <c r="H7905" s="275"/>
    </row>
    <row r="7906" spans="1:8">
      <c r="A7906" s="270"/>
      <c r="B7906" s="271"/>
      <c r="C7906" s="270"/>
      <c r="D7906" s="272"/>
      <c r="F7906" s="273"/>
      <c r="G7906" s="275"/>
      <c r="H7906" s="275"/>
    </row>
    <row r="7907" spans="1:8">
      <c r="A7907" s="270"/>
      <c r="B7907" s="271"/>
      <c r="C7907" s="270"/>
      <c r="D7907" s="272"/>
      <c r="F7907" s="273"/>
      <c r="G7907" s="275"/>
      <c r="H7907" s="275"/>
    </row>
    <row r="7908" spans="1:8">
      <c r="A7908" s="270"/>
      <c r="B7908" s="271"/>
      <c r="C7908" s="270"/>
      <c r="D7908" s="272"/>
      <c r="F7908" s="273"/>
      <c r="G7908" s="275"/>
      <c r="H7908" s="275"/>
    </row>
    <row r="7909" spans="1:8">
      <c r="A7909" s="270"/>
      <c r="B7909" s="271"/>
      <c r="C7909" s="270"/>
      <c r="D7909" s="272"/>
      <c r="F7909" s="273"/>
      <c r="G7909" s="275"/>
      <c r="H7909" s="275"/>
    </row>
    <row r="7910" spans="1:8">
      <c r="A7910" s="270"/>
      <c r="B7910" s="271"/>
      <c r="C7910" s="270"/>
      <c r="D7910" s="272"/>
      <c r="F7910" s="273"/>
      <c r="G7910" s="275"/>
      <c r="H7910" s="275"/>
    </row>
    <row r="7911" spans="1:8">
      <c r="A7911" s="270"/>
      <c r="B7911" s="271"/>
      <c r="C7911" s="270"/>
      <c r="D7911" s="272"/>
      <c r="F7911" s="273"/>
      <c r="G7911" s="275"/>
      <c r="H7911" s="275"/>
    </row>
    <row r="7912" spans="1:8">
      <c r="A7912" s="270"/>
      <c r="B7912" s="271"/>
      <c r="C7912" s="270"/>
      <c r="D7912" s="272"/>
      <c r="F7912" s="273"/>
      <c r="G7912" s="275"/>
      <c r="H7912" s="275"/>
    </row>
    <row r="7913" spans="1:8">
      <c r="A7913" s="270"/>
      <c r="B7913" s="271"/>
      <c r="C7913" s="270"/>
      <c r="D7913" s="272"/>
      <c r="F7913" s="273"/>
      <c r="G7913" s="275"/>
      <c r="H7913" s="275"/>
    </row>
    <row r="7914" spans="1:8">
      <c r="A7914" s="270"/>
      <c r="B7914" s="271"/>
      <c r="C7914" s="270"/>
      <c r="D7914" s="272"/>
      <c r="F7914" s="273"/>
      <c r="G7914" s="275"/>
      <c r="H7914" s="275"/>
    </row>
    <row r="7915" spans="1:8">
      <c r="A7915" s="270"/>
      <c r="B7915" s="271"/>
      <c r="C7915" s="270"/>
      <c r="D7915" s="272"/>
      <c r="F7915" s="273"/>
      <c r="G7915" s="275"/>
      <c r="H7915" s="275"/>
    </row>
    <row r="7916" spans="1:8">
      <c r="A7916" s="270"/>
      <c r="B7916" s="271"/>
      <c r="C7916" s="270"/>
      <c r="D7916" s="272"/>
      <c r="F7916" s="273"/>
      <c r="G7916" s="275"/>
      <c r="H7916" s="275"/>
    </row>
    <row r="7917" spans="1:8">
      <c r="A7917" s="270"/>
      <c r="B7917" s="271"/>
      <c r="C7917" s="270"/>
      <c r="D7917" s="272"/>
      <c r="F7917" s="273"/>
      <c r="G7917" s="275"/>
      <c r="H7917" s="275"/>
    </row>
    <row r="7918" spans="1:8">
      <c r="A7918" s="270"/>
      <c r="B7918" s="271"/>
      <c r="C7918" s="270"/>
      <c r="D7918" s="272"/>
      <c r="F7918" s="273"/>
      <c r="G7918" s="275"/>
      <c r="H7918" s="275"/>
    </row>
    <row r="7919" spans="1:8">
      <c r="A7919" s="270"/>
      <c r="B7919" s="271"/>
      <c r="C7919" s="270"/>
      <c r="D7919" s="272"/>
      <c r="F7919" s="273"/>
      <c r="G7919" s="275"/>
      <c r="H7919" s="275"/>
    </row>
    <row r="7920" spans="1:8">
      <c r="A7920" s="270"/>
      <c r="B7920" s="271"/>
      <c r="C7920" s="270"/>
      <c r="D7920" s="272"/>
      <c r="F7920" s="273"/>
      <c r="G7920" s="275"/>
      <c r="H7920" s="275"/>
    </row>
    <row r="7921" spans="1:8">
      <c r="A7921" s="270"/>
      <c r="B7921" s="271"/>
      <c r="C7921" s="270"/>
      <c r="D7921" s="272"/>
      <c r="F7921" s="273"/>
      <c r="G7921" s="275"/>
      <c r="H7921" s="275"/>
    </row>
    <row r="7922" spans="1:8">
      <c r="A7922" s="270"/>
      <c r="B7922" s="271"/>
      <c r="C7922" s="270"/>
      <c r="D7922" s="272"/>
      <c r="F7922" s="273"/>
      <c r="G7922" s="275"/>
      <c r="H7922" s="275"/>
    </row>
    <row r="7923" spans="1:8">
      <c r="A7923" s="270"/>
      <c r="B7923" s="271"/>
      <c r="C7923" s="270"/>
      <c r="D7923" s="272"/>
      <c r="F7923" s="273"/>
      <c r="G7923" s="275"/>
      <c r="H7923" s="275"/>
    </row>
    <row r="7924" spans="1:8">
      <c r="A7924" s="270"/>
      <c r="B7924" s="271"/>
      <c r="C7924" s="270"/>
      <c r="D7924" s="272"/>
      <c r="F7924" s="273"/>
      <c r="G7924" s="275"/>
      <c r="H7924" s="275"/>
    </row>
    <row r="7925" spans="1:8">
      <c r="A7925" s="270"/>
      <c r="B7925" s="271"/>
      <c r="C7925" s="270"/>
      <c r="D7925" s="272"/>
      <c r="F7925" s="273"/>
      <c r="G7925" s="275"/>
      <c r="H7925" s="275"/>
    </row>
    <row r="7926" spans="1:8">
      <c r="A7926" s="270"/>
      <c r="B7926" s="271"/>
      <c r="C7926" s="270"/>
      <c r="D7926" s="272"/>
      <c r="F7926" s="273"/>
      <c r="G7926" s="275"/>
      <c r="H7926" s="275"/>
    </row>
    <row r="7927" spans="1:8">
      <c r="A7927" s="270"/>
      <c r="B7927" s="271"/>
      <c r="C7927" s="270"/>
      <c r="D7927" s="272"/>
      <c r="F7927" s="273"/>
      <c r="G7927" s="275"/>
      <c r="H7927" s="275"/>
    </row>
    <row r="7928" spans="1:8">
      <c r="A7928" s="270"/>
      <c r="B7928" s="271"/>
      <c r="C7928" s="270"/>
      <c r="D7928" s="272"/>
      <c r="F7928" s="273"/>
      <c r="G7928" s="275"/>
      <c r="H7928" s="275"/>
    </row>
    <row r="7929" spans="1:8">
      <c r="A7929" s="270"/>
      <c r="B7929" s="271"/>
      <c r="C7929" s="270"/>
      <c r="D7929" s="272"/>
      <c r="F7929" s="273"/>
      <c r="G7929" s="275"/>
      <c r="H7929" s="275"/>
    </row>
    <row r="7930" spans="1:8">
      <c r="A7930" s="270"/>
      <c r="B7930" s="271"/>
      <c r="C7930" s="270"/>
      <c r="D7930" s="272"/>
      <c r="F7930" s="273"/>
      <c r="G7930" s="275"/>
      <c r="H7930" s="275"/>
    </row>
    <row r="7931" spans="1:8">
      <c r="A7931" s="270"/>
      <c r="B7931" s="271"/>
      <c r="C7931" s="270"/>
      <c r="D7931" s="272"/>
      <c r="F7931" s="273"/>
      <c r="G7931" s="275"/>
      <c r="H7931" s="275"/>
    </row>
    <row r="7932" spans="1:8">
      <c r="A7932" s="270"/>
      <c r="B7932" s="271"/>
      <c r="C7932" s="270"/>
      <c r="D7932" s="272"/>
      <c r="F7932" s="273"/>
      <c r="G7932" s="275"/>
      <c r="H7932" s="275"/>
    </row>
    <row r="7933" spans="1:8">
      <c r="A7933" s="270"/>
      <c r="B7933" s="271"/>
      <c r="C7933" s="270"/>
      <c r="D7933" s="272"/>
      <c r="F7933" s="273"/>
      <c r="G7933" s="275"/>
      <c r="H7933" s="275"/>
    </row>
    <row r="7934" spans="1:8">
      <c r="A7934" s="270"/>
      <c r="B7934" s="271"/>
      <c r="C7934" s="270"/>
      <c r="D7934" s="272"/>
      <c r="F7934" s="273"/>
      <c r="G7934" s="275"/>
      <c r="H7934" s="275"/>
    </row>
    <row r="7935" spans="1:8">
      <c r="A7935" s="270"/>
      <c r="B7935" s="271"/>
      <c r="C7935" s="270"/>
      <c r="D7935" s="272"/>
      <c r="F7935" s="273"/>
      <c r="G7935" s="275"/>
      <c r="H7935" s="275"/>
    </row>
    <row r="7936" spans="1:8">
      <c r="A7936" s="270"/>
      <c r="B7936" s="271"/>
      <c r="C7936" s="270"/>
      <c r="D7936" s="272"/>
      <c r="F7936" s="273"/>
      <c r="G7936" s="275"/>
      <c r="H7936" s="275"/>
    </row>
    <row r="7937" spans="1:8">
      <c r="A7937" s="270"/>
      <c r="B7937" s="271"/>
      <c r="C7937" s="270"/>
      <c r="D7937" s="272"/>
      <c r="F7937" s="273"/>
      <c r="G7937" s="275"/>
      <c r="H7937" s="275"/>
    </row>
    <row r="7938" spans="1:8">
      <c r="A7938" s="270"/>
      <c r="B7938" s="271"/>
      <c r="C7938" s="270"/>
      <c r="D7938" s="272"/>
      <c r="F7938" s="273"/>
      <c r="G7938" s="275"/>
      <c r="H7938" s="275"/>
    </row>
    <row r="7939" spans="1:8">
      <c r="A7939" s="270"/>
      <c r="B7939" s="271"/>
      <c r="C7939" s="270"/>
      <c r="D7939" s="272"/>
      <c r="F7939" s="273"/>
      <c r="G7939" s="275"/>
      <c r="H7939" s="275"/>
    </row>
    <row r="7940" spans="1:8">
      <c r="A7940" s="270"/>
      <c r="B7940" s="271"/>
      <c r="C7940" s="270"/>
      <c r="D7940" s="272"/>
      <c r="F7940" s="273"/>
      <c r="G7940" s="275"/>
      <c r="H7940" s="275"/>
    </row>
    <row r="7941" spans="1:8">
      <c r="A7941" s="270"/>
      <c r="B7941" s="271"/>
      <c r="C7941" s="270"/>
      <c r="D7941" s="272"/>
      <c r="F7941" s="273"/>
      <c r="G7941" s="275"/>
      <c r="H7941" s="275"/>
    </row>
    <row r="7942" spans="1:8">
      <c r="A7942" s="270"/>
      <c r="B7942" s="271"/>
      <c r="C7942" s="270"/>
      <c r="D7942" s="272"/>
      <c r="F7942" s="273"/>
      <c r="G7942" s="275"/>
      <c r="H7942" s="275"/>
    </row>
    <row r="7943" spans="1:8">
      <c r="A7943" s="270"/>
      <c r="B7943" s="271"/>
      <c r="C7943" s="270"/>
      <c r="D7943" s="272"/>
      <c r="F7943" s="273"/>
      <c r="G7943" s="275"/>
      <c r="H7943" s="275"/>
    </row>
    <row r="7944" spans="1:8">
      <c r="A7944" s="270"/>
      <c r="B7944" s="271"/>
      <c r="C7944" s="270"/>
      <c r="D7944" s="272"/>
      <c r="F7944" s="273"/>
      <c r="G7944" s="275"/>
      <c r="H7944" s="275"/>
    </row>
    <row r="7945" spans="1:8">
      <c r="A7945" s="270"/>
      <c r="B7945" s="271"/>
      <c r="C7945" s="270"/>
      <c r="D7945" s="272"/>
      <c r="F7945" s="273"/>
      <c r="G7945" s="275"/>
      <c r="H7945" s="275"/>
    </row>
    <row r="7946" spans="1:8">
      <c r="A7946" s="270"/>
      <c r="B7946" s="271"/>
      <c r="C7946" s="270"/>
      <c r="D7946" s="272"/>
      <c r="F7946" s="273"/>
      <c r="G7946" s="275"/>
      <c r="H7946" s="275"/>
    </row>
    <row r="7947" spans="1:8">
      <c r="A7947" s="270"/>
      <c r="B7947" s="271"/>
      <c r="C7947" s="270"/>
      <c r="D7947" s="272"/>
      <c r="F7947" s="273"/>
      <c r="G7947" s="275"/>
      <c r="H7947" s="275"/>
    </row>
    <row r="7948" spans="1:8">
      <c r="A7948" s="270"/>
      <c r="B7948" s="271"/>
      <c r="C7948" s="270"/>
      <c r="D7948" s="272"/>
      <c r="F7948" s="273"/>
      <c r="G7948" s="275"/>
      <c r="H7948" s="275"/>
    </row>
    <row r="7949" spans="1:8">
      <c r="A7949" s="270"/>
      <c r="B7949" s="271"/>
      <c r="C7949" s="270"/>
      <c r="D7949" s="272"/>
      <c r="F7949" s="273"/>
      <c r="G7949" s="275"/>
      <c r="H7949" s="275"/>
    </row>
    <row r="7950" spans="1:8">
      <c r="A7950" s="270"/>
      <c r="B7950" s="271"/>
      <c r="C7950" s="270"/>
      <c r="D7950" s="272"/>
      <c r="F7950" s="273"/>
      <c r="G7950" s="275"/>
      <c r="H7950" s="275"/>
    </row>
    <row r="7951" spans="1:8">
      <c r="A7951" s="270"/>
      <c r="B7951" s="271"/>
      <c r="C7951" s="270"/>
      <c r="D7951" s="272"/>
      <c r="F7951" s="273"/>
      <c r="G7951" s="275"/>
      <c r="H7951" s="275"/>
    </row>
    <row r="7952" spans="1:8">
      <c r="A7952" s="270"/>
      <c r="B7952" s="271"/>
      <c r="C7952" s="270"/>
      <c r="D7952" s="272"/>
      <c r="F7952" s="273"/>
      <c r="G7952" s="275"/>
      <c r="H7952" s="275"/>
    </row>
    <row r="7953" spans="1:8">
      <c r="A7953" s="270"/>
      <c r="B7953" s="271"/>
      <c r="C7953" s="270"/>
      <c r="D7953" s="272"/>
      <c r="F7953" s="273"/>
      <c r="G7953" s="275"/>
      <c r="H7953" s="275"/>
    </row>
    <row r="7954" spans="1:8">
      <c r="A7954" s="270"/>
      <c r="B7954" s="271"/>
      <c r="C7954" s="270"/>
      <c r="D7954" s="272"/>
      <c r="F7954" s="273"/>
      <c r="G7954" s="275"/>
      <c r="H7954" s="275"/>
    </row>
    <row r="7955" spans="1:8">
      <c r="A7955" s="270"/>
      <c r="B7955" s="271"/>
      <c r="C7955" s="270"/>
      <c r="D7955" s="272"/>
      <c r="F7955" s="273"/>
      <c r="G7955" s="275"/>
      <c r="H7955" s="275"/>
    </row>
    <row r="7956" spans="1:8">
      <c r="A7956" s="270"/>
      <c r="B7956" s="271"/>
      <c r="C7956" s="270"/>
      <c r="D7956" s="272"/>
      <c r="F7956" s="273"/>
      <c r="G7956" s="275"/>
      <c r="H7956" s="275"/>
    </row>
    <row r="7957" spans="1:8">
      <c r="A7957" s="270"/>
      <c r="B7957" s="271"/>
      <c r="C7957" s="270"/>
      <c r="D7957" s="272"/>
      <c r="F7957" s="273"/>
      <c r="G7957" s="275"/>
      <c r="H7957" s="275"/>
    </row>
    <row r="7958" spans="1:8">
      <c r="A7958" s="270"/>
      <c r="B7958" s="271"/>
      <c r="C7958" s="270"/>
      <c r="D7958" s="272"/>
      <c r="F7958" s="273"/>
      <c r="G7958" s="275"/>
      <c r="H7958" s="275"/>
    </row>
    <row r="7959" spans="1:8">
      <c r="A7959" s="270"/>
      <c r="B7959" s="271"/>
      <c r="C7959" s="270"/>
      <c r="D7959" s="272"/>
      <c r="F7959" s="273"/>
      <c r="G7959" s="275"/>
      <c r="H7959" s="275"/>
    </row>
    <row r="7960" spans="1:8">
      <c r="A7960" s="270"/>
      <c r="B7960" s="271"/>
      <c r="C7960" s="270"/>
      <c r="D7960" s="272"/>
      <c r="F7960" s="273"/>
      <c r="G7960" s="275"/>
      <c r="H7960" s="275"/>
    </row>
    <row r="7961" spans="1:8">
      <c r="A7961" s="270"/>
      <c r="B7961" s="271"/>
      <c r="C7961" s="270"/>
      <c r="D7961" s="272"/>
      <c r="F7961" s="273"/>
      <c r="G7961" s="275"/>
      <c r="H7961" s="275"/>
    </row>
    <row r="7962" spans="1:8">
      <c r="A7962" s="270"/>
      <c r="B7962" s="271"/>
      <c r="C7962" s="270"/>
      <c r="D7962" s="272"/>
      <c r="F7962" s="273"/>
      <c r="G7962" s="275"/>
      <c r="H7962" s="275"/>
    </row>
    <row r="7963" spans="1:8">
      <c r="A7963" s="270"/>
      <c r="B7963" s="271"/>
      <c r="C7963" s="270"/>
      <c r="D7963" s="272"/>
      <c r="F7963" s="273"/>
      <c r="G7963" s="275"/>
      <c r="H7963" s="275"/>
    </row>
    <row r="7964" spans="1:8">
      <c r="A7964" s="270"/>
      <c r="B7964" s="271"/>
      <c r="C7964" s="270"/>
      <c r="D7964" s="272"/>
      <c r="F7964" s="273"/>
      <c r="G7964" s="275"/>
      <c r="H7964" s="275"/>
    </row>
    <row r="7965" spans="1:8">
      <c r="A7965" s="270"/>
      <c r="B7965" s="271"/>
      <c r="C7965" s="270"/>
      <c r="D7965" s="272"/>
      <c r="F7965" s="273"/>
      <c r="G7965" s="275"/>
      <c r="H7965" s="275"/>
    </row>
    <row r="7966" spans="1:8">
      <c r="A7966" s="270"/>
      <c r="B7966" s="271"/>
      <c r="C7966" s="270"/>
      <c r="D7966" s="272"/>
      <c r="F7966" s="273"/>
      <c r="G7966" s="275"/>
      <c r="H7966" s="275"/>
    </row>
    <row r="7967" spans="1:8">
      <c r="A7967" s="270"/>
      <c r="B7967" s="271"/>
      <c r="C7967" s="270"/>
      <c r="D7967" s="272"/>
      <c r="F7967" s="273"/>
      <c r="G7967" s="275"/>
      <c r="H7967" s="275"/>
    </row>
    <row r="7968" spans="1:8">
      <c r="A7968" s="270"/>
      <c r="B7968" s="271"/>
      <c r="C7968" s="270"/>
      <c r="D7968" s="272"/>
      <c r="F7968" s="273"/>
      <c r="G7968" s="275"/>
      <c r="H7968" s="275"/>
    </row>
    <row r="7969" spans="1:8">
      <c r="A7969" s="270"/>
      <c r="B7969" s="271"/>
      <c r="C7969" s="270"/>
      <c r="D7969" s="272"/>
      <c r="F7969" s="273"/>
      <c r="G7969" s="275"/>
      <c r="H7969" s="275"/>
    </row>
    <row r="7970" spans="1:8">
      <c r="A7970" s="270"/>
      <c r="B7970" s="271"/>
      <c r="C7970" s="270"/>
      <c r="D7970" s="272"/>
      <c r="F7970" s="273"/>
      <c r="G7970" s="275"/>
      <c r="H7970" s="275"/>
    </row>
    <row r="7971" spans="1:8">
      <c r="A7971" s="270"/>
      <c r="B7971" s="271"/>
      <c r="C7971" s="270"/>
      <c r="D7971" s="272"/>
      <c r="F7971" s="273"/>
      <c r="G7971" s="275"/>
      <c r="H7971" s="275"/>
    </row>
    <row r="7972" spans="1:8">
      <c r="A7972" s="270"/>
      <c r="B7972" s="271"/>
      <c r="C7972" s="270"/>
      <c r="D7972" s="272"/>
      <c r="F7972" s="273"/>
      <c r="G7972" s="275"/>
      <c r="H7972" s="275"/>
    </row>
    <row r="7973" spans="1:8">
      <c r="A7973" s="270"/>
      <c r="B7973" s="271"/>
      <c r="C7973" s="270"/>
      <c r="D7973" s="272"/>
      <c r="F7973" s="273"/>
      <c r="G7973" s="275"/>
      <c r="H7973" s="275"/>
    </row>
    <row r="7974" spans="1:8">
      <c r="A7974" s="270"/>
      <c r="B7974" s="271"/>
      <c r="C7974" s="270"/>
      <c r="D7974" s="272"/>
      <c r="F7974" s="273"/>
      <c r="G7974" s="275"/>
      <c r="H7974" s="275"/>
    </row>
    <row r="7975" spans="1:8">
      <c r="A7975" s="270"/>
      <c r="B7975" s="271"/>
      <c r="C7975" s="270"/>
      <c r="D7975" s="272"/>
      <c r="F7975" s="273"/>
      <c r="G7975" s="275"/>
      <c r="H7975" s="275"/>
    </row>
    <row r="7976" spans="1:8">
      <c r="A7976" s="270"/>
      <c r="B7976" s="271"/>
      <c r="C7976" s="270"/>
      <c r="D7976" s="272"/>
      <c r="F7976" s="273"/>
      <c r="G7976" s="275"/>
      <c r="H7976" s="275"/>
    </row>
    <row r="7977" spans="1:8">
      <c r="A7977" s="270"/>
      <c r="B7977" s="271"/>
      <c r="C7977" s="270"/>
      <c r="D7977" s="272"/>
      <c r="F7977" s="273"/>
      <c r="G7977" s="275"/>
      <c r="H7977" s="275"/>
    </row>
    <row r="7978" spans="1:8">
      <c r="A7978" s="270"/>
      <c r="B7978" s="271"/>
      <c r="C7978" s="270"/>
      <c r="D7978" s="272"/>
      <c r="F7978" s="273"/>
      <c r="G7978" s="275"/>
      <c r="H7978" s="275"/>
    </row>
    <row r="7979" spans="1:8">
      <c r="A7979" s="270"/>
      <c r="B7979" s="271"/>
      <c r="C7979" s="270"/>
      <c r="D7979" s="272"/>
      <c r="F7979" s="273"/>
      <c r="G7979" s="275"/>
      <c r="H7979" s="275"/>
    </row>
    <row r="7980" spans="1:8">
      <c r="A7980" s="270"/>
      <c r="B7980" s="271"/>
      <c r="C7980" s="270"/>
      <c r="D7980" s="272"/>
      <c r="F7980" s="273"/>
      <c r="G7980" s="275"/>
      <c r="H7980" s="275"/>
    </row>
    <row r="7981" spans="1:8">
      <c r="A7981" s="270"/>
      <c r="B7981" s="271"/>
      <c r="C7981" s="270"/>
      <c r="D7981" s="272"/>
      <c r="F7981" s="273"/>
      <c r="G7981" s="275"/>
      <c r="H7981" s="275"/>
    </row>
    <row r="7982" spans="1:8">
      <c r="A7982" s="270"/>
      <c r="B7982" s="271"/>
      <c r="C7982" s="270"/>
      <c r="D7982" s="272"/>
      <c r="F7982" s="273"/>
      <c r="G7982" s="275"/>
      <c r="H7982" s="275"/>
    </row>
    <row r="7983" spans="1:8">
      <c r="A7983" s="270"/>
      <c r="B7983" s="271"/>
      <c r="C7983" s="270"/>
      <c r="D7983" s="272"/>
      <c r="F7983" s="273"/>
      <c r="G7983" s="275"/>
      <c r="H7983" s="275"/>
    </row>
    <row r="7984" spans="1:8">
      <c r="A7984" s="270"/>
      <c r="B7984" s="271"/>
      <c r="C7984" s="270"/>
      <c r="D7984" s="272"/>
      <c r="F7984" s="273"/>
      <c r="G7984" s="275"/>
      <c r="H7984" s="275"/>
    </row>
    <row r="7985" spans="1:8">
      <c r="A7985" s="270"/>
      <c r="B7985" s="271"/>
      <c r="C7985" s="270"/>
      <c r="D7985" s="272"/>
      <c r="F7985" s="273"/>
      <c r="G7985" s="275"/>
      <c r="H7985" s="275"/>
    </row>
    <row r="7986" spans="1:8">
      <c r="A7986" s="270"/>
      <c r="B7986" s="271"/>
      <c r="C7986" s="270"/>
      <c r="D7986" s="272"/>
      <c r="F7986" s="273"/>
      <c r="G7986" s="275"/>
      <c r="H7986" s="275"/>
    </row>
    <row r="7987" spans="1:8">
      <c r="A7987" s="270"/>
      <c r="B7987" s="271"/>
      <c r="C7987" s="270"/>
      <c r="D7987" s="272"/>
      <c r="F7987" s="273"/>
      <c r="G7987" s="275"/>
      <c r="H7987" s="275"/>
    </row>
    <row r="7988" spans="1:8">
      <c r="A7988" s="270"/>
      <c r="B7988" s="271"/>
      <c r="C7988" s="270"/>
      <c r="D7988" s="272"/>
      <c r="F7988" s="273"/>
      <c r="G7988" s="275"/>
      <c r="H7988" s="275"/>
    </row>
    <row r="7989" spans="1:8">
      <c r="A7989" s="270"/>
      <c r="B7989" s="271"/>
      <c r="C7989" s="270"/>
      <c r="D7989" s="272"/>
      <c r="F7989" s="273"/>
      <c r="G7989" s="275"/>
      <c r="H7989" s="275"/>
    </row>
    <row r="7990" spans="1:8">
      <c r="A7990" s="270"/>
      <c r="B7990" s="271"/>
      <c r="C7990" s="270"/>
      <c r="D7990" s="272"/>
      <c r="F7990" s="273"/>
      <c r="G7990" s="275"/>
      <c r="H7990" s="275"/>
    </row>
    <row r="7991" spans="1:8">
      <c r="A7991" s="270"/>
      <c r="B7991" s="271"/>
      <c r="C7991" s="270"/>
      <c r="D7991" s="272"/>
      <c r="F7991" s="273"/>
      <c r="G7991" s="275"/>
      <c r="H7991" s="275"/>
    </row>
    <row r="7992" spans="1:8">
      <c r="A7992" s="270"/>
      <c r="B7992" s="271"/>
      <c r="C7992" s="270"/>
      <c r="D7992" s="272"/>
      <c r="F7992" s="273"/>
      <c r="G7992" s="275"/>
      <c r="H7992" s="275"/>
    </row>
    <row r="7993" spans="1:8">
      <c r="A7993" s="270"/>
      <c r="B7993" s="271"/>
      <c r="C7993" s="270"/>
      <c r="D7993" s="272"/>
      <c r="F7993" s="273"/>
      <c r="G7993" s="275"/>
      <c r="H7993" s="275"/>
    </row>
    <row r="7994" spans="1:8">
      <c r="A7994" s="270"/>
      <c r="B7994" s="271"/>
      <c r="C7994" s="270"/>
      <c r="D7994" s="272"/>
      <c r="F7994" s="273"/>
      <c r="G7994" s="275"/>
      <c r="H7994" s="275"/>
    </row>
    <row r="7995" spans="1:8">
      <c r="A7995" s="270"/>
      <c r="B7995" s="271"/>
      <c r="C7995" s="270"/>
      <c r="D7995" s="272"/>
      <c r="F7995" s="273"/>
      <c r="G7995" s="275"/>
      <c r="H7995" s="275"/>
    </row>
    <row r="7996" spans="1:8">
      <c r="A7996" s="270"/>
      <c r="B7996" s="271"/>
      <c r="C7996" s="270"/>
      <c r="D7996" s="272"/>
      <c r="F7996" s="273"/>
      <c r="G7996" s="275"/>
      <c r="H7996" s="275"/>
    </row>
    <row r="7997" spans="1:8">
      <c r="A7997" s="270"/>
      <c r="B7997" s="271"/>
      <c r="C7997" s="270"/>
      <c r="D7997" s="272"/>
      <c r="F7997" s="273"/>
      <c r="G7997" s="275"/>
      <c r="H7997" s="275"/>
    </row>
    <row r="7998" spans="1:8">
      <c r="A7998" s="270"/>
      <c r="B7998" s="271"/>
      <c r="C7998" s="270"/>
      <c r="D7998" s="272"/>
      <c r="F7998" s="273"/>
      <c r="G7998" s="275"/>
      <c r="H7998" s="275"/>
    </row>
    <row r="7999" spans="1:8">
      <c r="A7999" s="270"/>
      <c r="B7999" s="271"/>
      <c r="C7999" s="270"/>
      <c r="D7999" s="272"/>
      <c r="F7999" s="273"/>
      <c r="G7999" s="275"/>
      <c r="H7999" s="275"/>
    </row>
    <row r="8000" spans="1:8">
      <c r="A8000" s="270"/>
      <c r="B8000" s="271"/>
      <c r="C8000" s="270"/>
      <c r="D8000" s="272"/>
      <c r="F8000" s="273"/>
      <c r="G8000" s="275"/>
      <c r="H8000" s="275"/>
    </row>
    <row r="8001" spans="1:8">
      <c r="A8001" s="270"/>
      <c r="B8001" s="271"/>
      <c r="C8001" s="270"/>
      <c r="D8001" s="272"/>
      <c r="F8001" s="273"/>
      <c r="G8001" s="275"/>
      <c r="H8001" s="275"/>
    </row>
    <row r="8002" spans="1:8">
      <c r="A8002" s="270"/>
      <c r="B8002" s="271"/>
      <c r="C8002" s="270"/>
      <c r="D8002" s="272"/>
      <c r="F8002" s="273"/>
      <c r="G8002" s="275"/>
      <c r="H8002" s="275"/>
    </row>
    <row r="8003" spans="1:8">
      <c r="A8003" s="270"/>
      <c r="B8003" s="271"/>
      <c r="C8003" s="270"/>
      <c r="D8003" s="272"/>
      <c r="F8003" s="273"/>
      <c r="G8003" s="275"/>
      <c r="H8003" s="275"/>
    </row>
    <row r="8004" spans="1:8">
      <c r="A8004" s="270"/>
      <c r="B8004" s="271"/>
      <c r="C8004" s="270"/>
      <c r="D8004" s="272"/>
      <c r="F8004" s="273"/>
      <c r="G8004" s="275"/>
      <c r="H8004" s="275"/>
    </row>
    <row r="8005" spans="1:8">
      <c r="A8005" s="270"/>
      <c r="B8005" s="271"/>
      <c r="C8005" s="270"/>
      <c r="D8005" s="272"/>
      <c r="F8005" s="273"/>
      <c r="G8005" s="275"/>
      <c r="H8005" s="275"/>
    </row>
    <row r="8006" spans="1:8">
      <c r="A8006" s="270"/>
      <c r="B8006" s="271"/>
      <c r="C8006" s="270"/>
      <c r="D8006" s="272"/>
      <c r="F8006" s="273"/>
      <c r="G8006" s="275"/>
      <c r="H8006" s="275"/>
    </row>
    <row r="8007" spans="1:8">
      <c r="A8007" s="270"/>
      <c r="B8007" s="271"/>
      <c r="C8007" s="270"/>
      <c r="D8007" s="272"/>
      <c r="F8007" s="273"/>
      <c r="G8007" s="275"/>
      <c r="H8007" s="275"/>
    </row>
    <row r="8008" spans="1:8">
      <c r="A8008" s="270"/>
      <c r="B8008" s="271"/>
      <c r="C8008" s="270"/>
      <c r="D8008" s="272"/>
      <c r="F8008" s="273"/>
      <c r="G8008" s="275"/>
      <c r="H8008" s="275"/>
    </row>
    <row r="8009" spans="1:8">
      <c r="A8009" s="270"/>
      <c r="B8009" s="271"/>
      <c r="C8009" s="270"/>
      <c r="D8009" s="272"/>
      <c r="F8009" s="273"/>
      <c r="G8009" s="275"/>
      <c r="H8009" s="275"/>
    </row>
    <row r="8010" spans="1:8">
      <c r="A8010" s="270"/>
      <c r="B8010" s="271"/>
      <c r="C8010" s="270"/>
      <c r="D8010" s="272"/>
      <c r="F8010" s="273"/>
      <c r="G8010" s="275"/>
      <c r="H8010" s="275"/>
    </row>
    <row r="8011" spans="1:8">
      <c r="A8011" s="270"/>
      <c r="B8011" s="271"/>
      <c r="C8011" s="270"/>
      <c r="D8011" s="272"/>
      <c r="F8011" s="273"/>
      <c r="G8011" s="275"/>
      <c r="H8011" s="275"/>
    </row>
    <row r="8012" spans="1:8">
      <c r="A8012" s="270"/>
      <c r="B8012" s="271"/>
      <c r="C8012" s="270"/>
      <c r="D8012" s="272"/>
      <c r="F8012" s="273"/>
      <c r="G8012" s="275"/>
      <c r="H8012" s="275"/>
    </row>
    <row r="8013" spans="1:8">
      <c r="A8013" s="270"/>
      <c r="B8013" s="271"/>
      <c r="C8013" s="270"/>
      <c r="D8013" s="272"/>
      <c r="F8013" s="273"/>
      <c r="G8013" s="275"/>
      <c r="H8013" s="275"/>
    </row>
    <row r="8014" spans="1:8">
      <c r="A8014" s="270"/>
      <c r="B8014" s="271"/>
      <c r="C8014" s="270"/>
      <c r="D8014" s="272"/>
      <c r="F8014" s="273"/>
      <c r="G8014" s="275"/>
      <c r="H8014" s="275"/>
    </row>
    <row r="8015" spans="1:8">
      <c r="A8015" s="270"/>
      <c r="B8015" s="271"/>
      <c r="C8015" s="270"/>
      <c r="D8015" s="272"/>
      <c r="F8015" s="273"/>
      <c r="G8015" s="275"/>
      <c r="H8015" s="275"/>
    </row>
    <row r="8016" spans="1:8">
      <c r="A8016" s="270"/>
      <c r="B8016" s="271"/>
      <c r="C8016" s="270"/>
      <c r="D8016" s="272"/>
      <c r="F8016" s="273"/>
      <c r="G8016" s="275"/>
      <c r="H8016" s="275"/>
    </row>
    <row r="8017" spans="1:8">
      <c r="A8017" s="270"/>
      <c r="B8017" s="271"/>
      <c r="C8017" s="270"/>
      <c r="D8017" s="272"/>
      <c r="F8017" s="273"/>
      <c r="G8017" s="275"/>
      <c r="H8017" s="275"/>
    </row>
    <row r="8018" spans="1:8">
      <c r="A8018" s="270"/>
      <c r="B8018" s="271"/>
      <c r="C8018" s="270"/>
      <c r="D8018" s="272"/>
      <c r="F8018" s="273"/>
      <c r="G8018" s="275"/>
      <c r="H8018" s="275"/>
    </row>
    <row r="8019" spans="1:8">
      <c r="A8019" s="270"/>
      <c r="B8019" s="271"/>
      <c r="C8019" s="270"/>
      <c r="D8019" s="272"/>
      <c r="F8019" s="273"/>
      <c r="G8019" s="275"/>
      <c r="H8019" s="275"/>
    </row>
    <row r="8020" spans="1:8">
      <c r="A8020" s="270"/>
      <c r="B8020" s="271"/>
      <c r="C8020" s="270"/>
      <c r="D8020" s="272"/>
      <c r="F8020" s="273"/>
      <c r="G8020" s="275"/>
      <c r="H8020" s="275"/>
    </row>
    <row r="8021" spans="1:8">
      <c r="A8021" s="270"/>
      <c r="B8021" s="271"/>
      <c r="C8021" s="270"/>
      <c r="D8021" s="272"/>
      <c r="F8021" s="273"/>
      <c r="G8021" s="275"/>
      <c r="H8021" s="275"/>
    </row>
    <row r="8022" spans="1:8">
      <c r="A8022" s="270"/>
      <c r="B8022" s="271"/>
      <c r="C8022" s="270"/>
      <c r="D8022" s="272"/>
      <c r="F8022" s="273"/>
      <c r="G8022" s="275"/>
      <c r="H8022" s="275"/>
    </row>
    <row r="8023" spans="1:8">
      <c r="A8023" s="270"/>
      <c r="B8023" s="271"/>
      <c r="C8023" s="270"/>
      <c r="D8023" s="272"/>
      <c r="F8023" s="273"/>
      <c r="G8023" s="275"/>
      <c r="H8023" s="275"/>
    </row>
    <row r="8024" spans="1:8">
      <c r="A8024" s="270"/>
      <c r="B8024" s="271"/>
      <c r="C8024" s="270"/>
      <c r="D8024" s="272"/>
      <c r="F8024" s="273"/>
      <c r="G8024" s="275"/>
      <c r="H8024" s="275"/>
    </row>
    <row r="8025" spans="1:8">
      <c r="A8025" s="270"/>
      <c r="B8025" s="271"/>
      <c r="C8025" s="270"/>
      <c r="D8025" s="272"/>
      <c r="F8025" s="273"/>
      <c r="G8025" s="275"/>
      <c r="H8025" s="275"/>
    </row>
    <row r="8026" spans="1:8">
      <c r="A8026" s="270"/>
      <c r="B8026" s="271"/>
      <c r="C8026" s="270"/>
      <c r="D8026" s="272"/>
      <c r="F8026" s="273"/>
      <c r="G8026" s="275"/>
      <c r="H8026" s="275"/>
    </row>
    <row r="8027" spans="1:8">
      <c r="A8027" s="270"/>
      <c r="B8027" s="271"/>
      <c r="C8027" s="270"/>
      <c r="D8027" s="272"/>
      <c r="F8027" s="273"/>
      <c r="G8027" s="275"/>
      <c r="H8027" s="275"/>
    </row>
    <row r="8028" spans="1:8">
      <c r="A8028" s="270"/>
      <c r="B8028" s="271"/>
      <c r="C8028" s="270"/>
      <c r="D8028" s="272"/>
      <c r="F8028" s="273"/>
      <c r="G8028" s="275"/>
      <c r="H8028" s="275"/>
    </row>
    <row r="8029" spans="1:8">
      <c r="A8029" s="270"/>
      <c r="B8029" s="271"/>
      <c r="C8029" s="270"/>
      <c r="D8029" s="272"/>
      <c r="F8029" s="273"/>
      <c r="G8029" s="275"/>
      <c r="H8029" s="275"/>
    </row>
    <row r="8030" spans="1:8">
      <c r="A8030" s="270"/>
      <c r="B8030" s="271"/>
      <c r="C8030" s="270"/>
      <c r="D8030" s="272"/>
      <c r="F8030" s="273"/>
      <c r="G8030" s="275"/>
      <c r="H8030" s="275"/>
    </row>
    <row r="8031" spans="1:8">
      <c r="A8031" s="270"/>
      <c r="B8031" s="271"/>
      <c r="C8031" s="270"/>
      <c r="D8031" s="272"/>
      <c r="F8031" s="273"/>
      <c r="G8031" s="275"/>
      <c r="H8031" s="275"/>
    </row>
    <row r="8032" spans="1:8">
      <c r="A8032" s="270"/>
      <c r="B8032" s="271"/>
      <c r="C8032" s="270"/>
      <c r="D8032" s="272"/>
      <c r="F8032" s="273"/>
      <c r="G8032" s="275"/>
      <c r="H8032" s="275"/>
    </row>
    <row r="8033" spans="1:8">
      <c r="A8033" s="270"/>
      <c r="B8033" s="271"/>
      <c r="C8033" s="270"/>
      <c r="D8033" s="272"/>
      <c r="F8033" s="273"/>
      <c r="G8033" s="275"/>
      <c r="H8033" s="275"/>
    </row>
    <row r="8034" spans="1:8">
      <c r="A8034" s="270"/>
      <c r="B8034" s="271"/>
      <c r="C8034" s="270"/>
      <c r="D8034" s="272"/>
      <c r="F8034" s="273"/>
      <c r="G8034" s="275"/>
      <c r="H8034" s="275"/>
    </row>
    <row r="8035" spans="1:8">
      <c r="A8035" s="270"/>
      <c r="B8035" s="271"/>
      <c r="C8035" s="270"/>
      <c r="D8035" s="272"/>
      <c r="F8035" s="273"/>
      <c r="G8035" s="275"/>
      <c r="H8035" s="275"/>
    </row>
    <row r="8036" spans="1:8">
      <c r="A8036" s="270"/>
      <c r="B8036" s="271"/>
      <c r="C8036" s="270"/>
      <c r="D8036" s="272"/>
      <c r="F8036" s="273"/>
      <c r="G8036" s="275"/>
      <c r="H8036" s="275"/>
    </row>
    <row r="8037" spans="1:8">
      <c r="A8037" s="270"/>
      <c r="B8037" s="271"/>
      <c r="C8037" s="270"/>
      <c r="D8037" s="272"/>
      <c r="F8037" s="273"/>
      <c r="G8037" s="275"/>
      <c r="H8037" s="275"/>
    </row>
    <row r="8038" spans="1:8">
      <c r="A8038" s="270"/>
      <c r="B8038" s="271"/>
      <c r="C8038" s="270"/>
      <c r="D8038" s="272"/>
      <c r="F8038" s="273"/>
      <c r="G8038" s="275"/>
      <c r="H8038" s="275"/>
    </row>
    <row r="8039" spans="1:8">
      <c r="A8039" s="270"/>
      <c r="B8039" s="271"/>
      <c r="C8039" s="270"/>
      <c r="D8039" s="272"/>
      <c r="F8039" s="273"/>
      <c r="G8039" s="275"/>
      <c r="H8039" s="275"/>
    </row>
    <row r="8040" spans="1:8">
      <c r="A8040" s="270"/>
      <c r="B8040" s="271"/>
      <c r="C8040" s="270"/>
      <c r="D8040" s="272"/>
      <c r="F8040" s="273"/>
      <c r="G8040" s="275"/>
      <c r="H8040" s="275"/>
    </row>
    <row r="8041" spans="1:8">
      <c r="A8041" s="270"/>
      <c r="B8041" s="271"/>
      <c r="C8041" s="270"/>
      <c r="D8041" s="272"/>
      <c r="F8041" s="273"/>
      <c r="G8041" s="275"/>
      <c r="H8041" s="275"/>
    </row>
    <row r="8042" spans="1:8">
      <c r="A8042" s="270"/>
      <c r="B8042" s="271"/>
      <c r="C8042" s="270"/>
      <c r="D8042" s="272"/>
      <c r="F8042" s="273"/>
      <c r="G8042" s="275"/>
      <c r="H8042" s="275"/>
    </row>
    <row r="8043" spans="1:8">
      <c r="A8043" s="270"/>
      <c r="B8043" s="271"/>
      <c r="C8043" s="270"/>
      <c r="D8043" s="272"/>
      <c r="F8043" s="273"/>
      <c r="G8043" s="275"/>
      <c r="H8043" s="275"/>
    </row>
    <row r="8044" spans="1:8">
      <c r="A8044" s="270"/>
      <c r="B8044" s="271"/>
      <c r="C8044" s="270"/>
      <c r="D8044" s="272"/>
      <c r="F8044" s="273"/>
      <c r="G8044" s="275"/>
      <c r="H8044" s="275"/>
    </row>
    <row r="8045" spans="1:8">
      <c r="A8045" s="270"/>
      <c r="B8045" s="271"/>
      <c r="C8045" s="270"/>
      <c r="D8045" s="272"/>
      <c r="F8045" s="273"/>
      <c r="G8045" s="275"/>
      <c r="H8045" s="275"/>
    </row>
    <row r="8046" spans="1:8">
      <c r="A8046" s="270"/>
      <c r="B8046" s="271"/>
      <c r="C8046" s="270"/>
      <c r="D8046" s="272"/>
      <c r="F8046" s="273"/>
      <c r="G8046" s="275"/>
      <c r="H8046" s="275"/>
    </row>
    <row r="8047" spans="1:8">
      <c r="A8047" s="270"/>
      <c r="B8047" s="271"/>
      <c r="C8047" s="270"/>
      <c r="D8047" s="272"/>
      <c r="F8047" s="273"/>
      <c r="G8047" s="275"/>
      <c r="H8047" s="275"/>
    </row>
    <row r="8048" spans="1:8">
      <c r="A8048" s="270"/>
      <c r="B8048" s="271"/>
      <c r="C8048" s="270"/>
      <c r="D8048" s="272"/>
      <c r="F8048" s="273"/>
      <c r="G8048" s="275"/>
      <c r="H8048" s="275"/>
    </row>
    <row r="8049" spans="1:8">
      <c r="A8049" s="270"/>
      <c r="B8049" s="271"/>
      <c r="C8049" s="270"/>
      <c r="D8049" s="272"/>
      <c r="F8049" s="273"/>
      <c r="G8049" s="275"/>
      <c r="H8049" s="275"/>
    </row>
    <row r="8050" spans="1:8">
      <c r="A8050" s="270"/>
      <c r="B8050" s="271"/>
      <c r="C8050" s="270"/>
      <c r="D8050" s="272"/>
      <c r="F8050" s="273"/>
      <c r="G8050" s="275"/>
      <c r="H8050" s="275"/>
    </row>
    <row r="8051" spans="1:8">
      <c r="A8051" s="270"/>
      <c r="B8051" s="271"/>
      <c r="C8051" s="270"/>
      <c r="D8051" s="272"/>
      <c r="F8051" s="273"/>
      <c r="G8051" s="275"/>
      <c r="H8051" s="275"/>
    </row>
    <row r="8052" spans="1:8">
      <c r="A8052" s="270"/>
      <c r="B8052" s="271"/>
      <c r="C8052" s="270"/>
      <c r="D8052" s="272"/>
      <c r="F8052" s="273"/>
      <c r="G8052" s="275"/>
      <c r="H8052" s="275"/>
    </row>
    <row r="8053" spans="1:8">
      <c r="A8053" s="270"/>
      <c r="B8053" s="271"/>
      <c r="C8053" s="270"/>
      <c r="D8053" s="272"/>
      <c r="F8053" s="273"/>
      <c r="G8053" s="275"/>
      <c r="H8053" s="275"/>
    </row>
    <row r="8054" spans="1:8">
      <c r="A8054" s="270"/>
      <c r="B8054" s="271"/>
      <c r="C8054" s="270"/>
      <c r="D8054" s="272"/>
      <c r="F8054" s="273"/>
      <c r="G8054" s="275"/>
      <c r="H8054" s="275"/>
    </row>
    <row r="8055" spans="1:8">
      <c r="A8055" s="270"/>
      <c r="B8055" s="271"/>
      <c r="C8055" s="270"/>
      <c r="D8055" s="272"/>
      <c r="F8055" s="273"/>
      <c r="G8055" s="275"/>
      <c r="H8055" s="275"/>
    </row>
    <row r="8056" spans="1:8">
      <c r="A8056" s="270"/>
      <c r="B8056" s="271"/>
      <c r="C8056" s="270"/>
      <c r="D8056" s="272"/>
      <c r="F8056" s="273"/>
      <c r="G8056" s="275"/>
      <c r="H8056" s="275"/>
    </row>
    <row r="8057" spans="1:8">
      <c r="A8057" s="270"/>
      <c r="B8057" s="271"/>
      <c r="C8057" s="270"/>
      <c r="D8057" s="272"/>
      <c r="F8057" s="273"/>
      <c r="G8057" s="275"/>
      <c r="H8057" s="275"/>
    </row>
    <row r="8058" spans="1:8">
      <c r="A8058" s="270"/>
      <c r="B8058" s="271"/>
      <c r="C8058" s="270"/>
      <c r="D8058" s="272"/>
      <c r="F8058" s="273"/>
      <c r="G8058" s="275"/>
      <c r="H8058" s="275"/>
    </row>
    <row r="8059" spans="1:8">
      <c r="A8059" s="270"/>
      <c r="B8059" s="271"/>
      <c r="C8059" s="270"/>
      <c r="D8059" s="272"/>
      <c r="F8059" s="273"/>
      <c r="G8059" s="275"/>
      <c r="H8059" s="275"/>
    </row>
    <row r="8060" spans="1:8">
      <c r="A8060" s="270"/>
      <c r="B8060" s="271"/>
      <c r="C8060" s="270"/>
      <c r="D8060" s="272"/>
      <c r="F8060" s="273"/>
      <c r="G8060" s="275"/>
      <c r="H8060" s="275"/>
    </row>
    <row r="8061" spans="1:8">
      <c r="A8061" s="270"/>
      <c r="B8061" s="271"/>
      <c r="C8061" s="270"/>
      <c r="D8061" s="272"/>
      <c r="F8061" s="273"/>
      <c r="G8061" s="275"/>
      <c r="H8061" s="275"/>
    </row>
    <row r="8062" spans="1:8">
      <c r="A8062" s="270"/>
      <c r="B8062" s="271"/>
      <c r="C8062" s="270"/>
      <c r="D8062" s="272"/>
      <c r="F8062" s="273"/>
      <c r="G8062" s="275"/>
      <c r="H8062" s="275"/>
    </row>
    <row r="8063" spans="1:8">
      <c r="A8063" s="270"/>
      <c r="B8063" s="271"/>
      <c r="C8063" s="270"/>
      <c r="D8063" s="272"/>
      <c r="F8063" s="273"/>
      <c r="G8063" s="275"/>
      <c r="H8063" s="275"/>
    </row>
    <row r="8064" spans="1:8">
      <c r="A8064" s="270"/>
      <c r="B8064" s="271"/>
      <c r="C8064" s="270"/>
      <c r="D8064" s="272"/>
      <c r="F8064" s="273"/>
      <c r="G8064" s="275"/>
      <c r="H8064" s="275"/>
    </row>
    <row r="8065" spans="1:8">
      <c r="A8065" s="270"/>
      <c r="B8065" s="271"/>
      <c r="C8065" s="270"/>
      <c r="D8065" s="272"/>
      <c r="F8065" s="273"/>
      <c r="G8065" s="275"/>
      <c r="H8065" s="275"/>
    </row>
    <row r="8066" spans="1:8">
      <c r="A8066" s="270"/>
      <c r="B8066" s="271"/>
      <c r="C8066" s="270"/>
      <c r="D8066" s="272"/>
      <c r="F8066" s="273"/>
      <c r="G8066" s="275"/>
      <c r="H8066" s="275"/>
    </row>
    <row r="8067" spans="1:8">
      <c r="A8067" s="270"/>
      <c r="B8067" s="271"/>
      <c r="C8067" s="270"/>
      <c r="D8067" s="272"/>
      <c r="F8067" s="273"/>
      <c r="G8067" s="275"/>
      <c r="H8067" s="275"/>
    </row>
    <row r="8068" spans="1:8">
      <c r="A8068" s="270"/>
      <c r="B8068" s="271"/>
      <c r="C8068" s="270"/>
      <c r="D8068" s="272"/>
      <c r="F8068" s="273"/>
      <c r="G8068" s="275"/>
      <c r="H8068" s="275"/>
    </row>
    <row r="8069" spans="1:8">
      <c r="A8069" s="270"/>
      <c r="B8069" s="271"/>
      <c r="C8069" s="270"/>
      <c r="D8069" s="272"/>
      <c r="F8069" s="273"/>
      <c r="G8069" s="275"/>
      <c r="H8069" s="275"/>
    </row>
    <row r="8070" spans="1:8">
      <c r="A8070" s="270"/>
      <c r="B8070" s="271"/>
      <c r="C8070" s="270"/>
      <c r="D8070" s="272"/>
      <c r="F8070" s="273"/>
      <c r="G8070" s="275"/>
      <c r="H8070" s="275"/>
    </row>
    <row r="8071" spans="1:8">
      <c r="A8071" s="270"/>
      <c r="B8071" s="271"/>
      <c r="C8071" s="270"/>
      <c r="D8071" s="272"/>
      <c r="F8071" s="273"/>
      <c r="G8071" s="275"/>
      <c r="H8071" s="275"/>
    </row>
    <row r="8072" spans="1:8">
      <c r="A8072" s="270"/>
      <c r="B8072" s="271"/>
      <c r="C8072" s="270"/>
      <c r="D8072" s="272"/>
      <c r="F8072" s="273"/>
      <c r="G8072" s="275"/>
      <c r="H8072" s="275"/>
    </row>
    <row r="8073" spans="1:8">
      <c r="A8073" s="270"/>
      <c r="B8073" s="271"/>
      <c r="C8073" s="270"/>
      <c r="D8073" s="272"/>
      <c r="F8073" s="273"/>
      <c r="G8073" s="275"/>
      <c r="H8073" s="275"/>
    </row>
    <row r="8074" spans="1:8">
      <c r="A8074" s="270"/>
      <c r="B8074" s="271"/>
      <c r="C8074" s="270"/>
      <c r="D8074" s="272"/>
      <c r="F8074" s="273"/>
      <c r="G8074" s="275"/>
      <c r="H8074" s="275"/>
    </row>
    <row r="8075" spans="1:8">
      <c r="A8075" s="270"/>
      <c r="B8075" s="271"/>
      <c r="C8075" s="270"/>
      <c r="D8075" s="272"/>
      <c r="F8075" s="273"/>
      <c r="G8075" s="275"/>
      <c r="H8075" s="275"/>
    </row>
    <row r="8076" spans="1:8">
      <c r="A8076" s="270"/>
      <c r="B8076" s="271"/>
      <c r="C8076" s="270"/>
      <c r="D8076" s="272"/>
      <c r="F8076" s="273"/>
      <c r="G8076" s="275"/>
      <c r="H8076" s="275"/>
    </row>
    <row r="8077" spans="1:8">
      <c r="A8077" s="270"/>
      <c r="B8077" s="271"/>
      <c r="C8077" s="270"/>
      <c r="D8077" s="272"/>
      <c r="F8077" s="273"/>
      <c r="G8077" s="275"/>
      <c r="H8077" s="275"/>
    </row>
    <row r="8078" spans="1:8">
      <c r="A8078" s="270"/>
      <c r="B8078" s="271"/>
      <c r="C8078" s="270"/>
      <c r="D8078" s="272"/>
      <c r="F8078" s="273"/>
      <c r="G8078" s="275"/>
      <c r="H8078" s="275"/>
    </row>
    <row r="8079" spans="1:8">
      <c r="A8079" s="270"/>
      <c r="B8079" s="271"/>
      <c r="C8079" s="270"/>
      <c r="D8079" s="272"/>
      <c r="F8079" s="273"/>
      <c r="G8079" s="275"/>
      <c r="H8079" s="275"/>
    </row>
    <row r="8080" spans="1:8">
      <c r="A8080" s="270"/>
      <c r="B8080" s="271"/>
      <c r="C8080" s="270"/>
      <c r="D8080" s="272"/>
      <c r="F8080" s="273"/>
      <c r="G8080" s="275"/>
      <c r="H8080" s="275"/>
    </row>
    <row r="8081" spans="1:8">
      <c r="A8081" s="270"/>
      <c r="B8081" s="271"/>
      <c r="C8081" s="270"/>
      <c r="D8081" s="272"/>
      <c r="F8081" s="273"/>
      <c r="G8081" s="275"/>
      <c r="H8081" s="275"/>
    </row>
    <row r="8082" spans="1:8">
      <c r="A8082" s="270"/>
      <c r="B8082" s="271"/>
      <c r="C8082" s="270"/>
      <c r="D8082" s="272"/>
      <c r="F8082" s="273"/>
      <c r="G8082" s="275"/>
      <c r="H8082" s="275"/>
    </row>
    <row r="8083" spans="1:8">
      <c r="A8083" s="270"/>
      <c r="B8083" s="271"/>
      <c r="C8083" s="270"/>
      <c r="D8083" s="272"/>
      <c r="F8083" s="273"/>
      <c r="G8083" s="275"/>
      <c r="H8083" s="275"/>
    </row>
    <row r="8084" spans="1:8">
      <c r="A8084" s="270"/>
      <c r="B8084" s="271"/>
      <c r="C8084" s="270"/>
      <c r="D8084" s="272"/>
      <c r="F8084" s="273"/>
      <c r="G8084" s="275"/>
      <c r="H8084" s="275"/>
    </row>
    <row r="8085" spans="1:8">
      <c r="A8085" s="270"/>
      <c r="B8085" s="271"/>
      <c r="C8085" s="270"/>
      <c r="D8085" s="272"/>
      <c r="F8085" s="273"/>
      <c r="G8085" s="275"/>
      <c r="H8085" s="275"/>
    </row>
    <row r="8086" spans="1:8">
      <c r="A8086" s="270"/>
      <c r="B8086" s="271"/>
      <c r="C8086" s="270"/>
      <c r="D8086" s="272"/>
      <c r="F8086" s="273"/>
      <c r="G8086" s="275"/>
      <c r="H8086" s="275"/>
    </row>
    <row r="8087" spans="1:8">
      <c r="A8087" s="270"/>
      <c r="B8087" s="271"/>
      <c r="C8087" s="270"/>
      <c r="D8087" s="272"/>
      <c r="F8087" s="273"/>
      <c r="G8087" s="275"/>
      <c r="H8087" s="275"/>
    </row>
    <row r="8088" spans="1:8">
      <c r="A8088" s="270"/>
      <c r="B8088" s="271"/>
      <c r="C8088" s="270"/>
      <c r="D8088" s="272"/>
      <c r="F8088" s="273"/>
      <c r="G8088" s="275"/>
      <c r="H8088" s="275"/>
    </row>
    <row r="8089" spans="1:8">
      <c r="A8089" s="270"/>
      <c r="B8089" s="271"/>
      <c r="C8089" s="270"/>
      <c r="D8089" s="272"/>
      <c r="F8089" s="273"/>
      <c r="G8089" s="275"/>
      <c r="H8089" s="275"/>
    </row>
    <row r="8090" spans="1:8">
      <c r="A8090" s="270"/>
      <c r="B8090" s="271"/>
      <c r="C8090" s="270"/>
      <c r="D8090" s="272"/>
      <c r="F8090" s="273"/>
      <c r="G8090" s="275"/>
      <c r="H8090" s="275"/>
    </row>
    <row r="8091" spans="1:8">
      <c r="A8091" s="270"/>
      <c r="B8091" s="271"/>
      <c r="C8091" s="270"/>
      <c r="D8091" s="272"/>
      <c r="F8091" s="273"/>
      <c r="G8091" s="275"/>
      <c r="H8091" s="275"/>
    </row>
    <row r="8092" spans="1:8">
      <c r="A8092" s="270"/>
      <c r="B8092" s="271"/>
      <c r="C8092" s="270"/>
      <c r="D8092" s="272"/>
      <c r="F8092" s="273"/>
      <c r="G8092" s="275"/>
      <c r="H8092" s="275"/>
    </row>
    <row r="8093" spans="1:8">
      <c r="A8093" s="270"/>
      <c r="B8093" s="271"/>
      <c r="C8093" s="270"/>
      <c r="D8093" s="272"/>
      <c r="F8093" s="273"/>
      <c r="G8093" s="275"/>
      <c r="H8093" s="275"/>
    </row>
    <row r="8094" spans="1:8">
      <c r="A8094" s="270"/>
      <c r="B8094" s="271"/>
      <c r="C8094" s="270"/>
      <c r="D8094" s="272"/>
      <c r="F8094" s="273"/>
      <c r="G8094" s="275"/>
      <c r="H8094" s="275"/>
    </row>
    <row r="8095" spans="1:8">
      <c r="A8095" s="270"/>
      <c r="B8095" s="271"/>
      <c r="C8095" s="270"/>
      <c r="D8095" s="272"/>
      <c r="F8095" s="273"/>
      <c r="G8095" s="275"/>
      <c r="H8095" s="275"/>
    </row>
    <row r="8096" spans="1:8">
      <c r="A8096" s="270"/>
      <c r="B8096" s="271"/>
      <c r="C8096" s="270"/>
      <c r="D8096" s="272"/>
      <c r="F8096" s="273"/>
      <c r="G8096" s="275"/>
      <c r="H8096" s="275"/>
    </row>
    <row r="8097" spans="1:8">
      <c r="A8097" s="270"/>
      <c r="B8097" s="271"/>
      <c r="C8097" s="270"/>
      <c r="D8097" s="272"/>
      <c r="F8097" s="273"/>
      <c r="G8097" s="275"/>
      <c r="H8097" s="275"/>
    </row>
    <row r="8098" spans="1:8">
      <c r="A8098" s="270"/>
      <c r="B8098" s="271"/>
      <c r="C8098" s="270"/>
      <c r="D8098" s="272"/>
      <c r="F8098" s="273"/>
      <c r="G8098" s="275"/>
      <c r="H8098" s="275"/>
    </row>
    <row r="8099" spans="1:8">
      <c r="A8099" s="270"/>
      <c r="B8099" s="271"/>
      <c r="C8099" s="270"/>
      <c r="D8099" s="272"/>
      <c r="F8099" s="273"/>
      <c r="G8099" s="275"/>
      <c r="H8099" s="275"/>
    </row>
    <row r="8100" spans="1:8">
      <c r="A8100" s="270"/>
      <c r="B8100" s="271"/>
      <c r="C8100" s="270"/>
      <c r="D8100" s="272"/>
      <c r="F8100" s="273"/>
      <c r="G8100" s="275"/>
      <c r="H8100" s="275"/>
    </row>
    <row r="8101" spans="1:8">
      <c r="A8101" s="270"/>
      <c r="B8101" s="271"/>
      <c r="C8101" s="270"/>
      <c r="D8101" s="272"/>
      <c r="F8101" s="273"/>
      <c r="G8101" s="275"/>
      <c r="H8101" s="275"/>
    </row>
    <row r="8102" spans="1:8">
      <c r="A8102" s="270"/>
      <c r="B8102" s="271"/>
      <c r="C8102" s="270"/>
      <c r="D8102" s="272"/>
      <c r="F8102" s="273"/>
      <c r="G8102" s="275"/>
      <c r="H8102" s="275"/>
    </row>
    <row r="8103" spans="1:8">
      <c r="A8103" s="270"/>
      <c r="B8103" s="271"/>
      <c r="C8103" s="270"/>
      <c r="D8103" s="272"/>
      <c r="F8103" s="273"/>
      <c r="G8103" s="275"/>
      <c r="H8103" s="275"/>
    </row>
    <row r="8104" spans="1:8">
      <c r="A8104" s="270"/>
      <c r="B8104" s="271"/>
      <c r="C8104" s="270"/>
      <c r="D8104" s="272"/>
      <c r="F8104" s="273"/>
      <c r="G8104" s="275"/>
      <c r="H8104" s="275"/>
    </row>
    <row r="8105" spans="1:8">
      <c r="A8105" s="270"/>
      <c r="B8105" s="271"/>
      <c r="C8105" s="270"/>
      <c r="D8105" s="272"/>
      <c r="F8105" s="273"/>
      <c r="G8105" s="275"/>
      <c r="H8105" s="275"/>
    </row>
    <row r="8106" spans="1:8">
      <c r="A8106" s="270"/>
      <c r="B8106" s="271"/>
      <c r="C8106" s="270"/>
      <c r="D8106" s="272"/>
      <c r="F8106" s="273"/>
      <c r="G8106" s="275"/>
      <c r="H8106" s="275"/>
    </row>
    <row r="8107" spans="1:8">
      <c r="A8107" s="270"/>
      <c r="B8107" s="271"/>
      <c r="C8107" s="270"/>
      <c r="D8107" s="272"/>
      <c r="F8107" s="273"/>
      <c r="G8107" s="275"/>
      <c r="H8107" s="275"/>
    </row>
    <row r="8108" spans="1:8">
      <c r="A8108" s="270"/>
      <c r="B8108" s="271"/>
      <c r="C8108" s="270"/>
      <c r="D8108" s="272"/>
      <c r="F8108" s="273"/>
      <c r="G8108" s="275"/>
      <c r="H8108" s="275"/>
    </row>
    <row r="8109" spans="1:8">
      <c r="A8109" s="270"/>
      <c r="B8109" s="271"/>
      <c r="C8109" s="270"/>
      <c r="D8109" s="272"/>
      <c r="F8109" s="273"/>
      <c r="G8109" s="275"/>
      <c r="H8109" s="275"/>
    </row>
    <row r="8110" spans="1:8">
      <c r="A8110" s="270"/>
      <c r="B8110" s="271"/>
      <c r="C8110" s="270"/>
      <c r="D8110" s="272"/>
      <c r="F8110" s="273"/>
      <c r="G8110" s="275"/>
      <c r="H8110" s="275"/>
    </row>
    <row r="8111" spans="1:8">
      <c r="A8111" s="270"/>
      <c r="B8111" s="271"/>
      <c r="C8111" s="270"/>
      <c r="D8111" s="272"/>
      <c r="F8111" s="273"/>
      <c r="G8111" s="275"/>
      <c r="H8111" s="275"/>
    </row>
    <row r="8112" spans="1:8">
      <c r="A8112" s="270"/>
      <c r="B8112" s="271"/>
      <c r="C8112" s="270"/>
      <c r="D8112" s="272"/>
      <c r="F8112" s="273"/>
      <c r="G8112" s="275"/>
      <c r="H8112" s="275"/>
    </row>
    <row r="8113" spans="1:8">
      <c r="A8113" s="270"/>
      <c r="B8113" s="271"/>
      <c r="C8113" s="270"/>
      <c r="D8113" s="272"/>
      <c r="F8113" s="273"/>
      <c r="G8113" s="275"/>
      <c r="H8113" s="275"/>
    </row>
    <row r="8114" spans="1:8">
      <c r="A8114" s="270"/>
      <c r="B8114" s="271"/>
      <c r="C8114" s="270"/>
      <c r="D8114" s="272"/>
      <c r="F8114" s="273"/>
      <c r="G8114" s="275"/>
      <c r="H8114" s="275"/>
    </row>
    <row r="8115" spans="1:8">
      <c r="A8115" s="270"/>
      <c r="B8115" s="271"/>
      <c r="C8115" s="270"/>
      <c r="D8115" s="272"/>
      <c r="F8115" s="273"/>
      <c r="G8115" s="275"/>
      <c r="H8115" s="275"/>
    </row>
    <row r="8116" spans="1:8">
      <c r="A8116" s="270"/>
      <c r="B8116" s="271"/>
      <c r="C8116" s="270"/>
      <c r="D8116" s="272"/>
      <c r="F8116" s="273"/>
      <c r="G8116" s="275"/>
      <c r="H8116" s="275"/>
    </row>
    <row r="8117" spans="1:8">
      <c r="A8117" s="270"/>
      <c r="B8117" s="271"/>
      <c r="C8117" s="270"/>
      <c r="D8117" s="272"/>
      <c r="F8117" s="273"/>
      <c r="G8117" s="275"/>
      <c r="H8117" s="275"/>
    </row>
    <row r="8118" spans="1:8">
      <c r="A8118" s="270"/>
      <c r="B8118" s="271"/>
      <c r="C8118" s="270"/>
      <c r="D8118" s="272"/>
      <c r="F8118" s="273"/>
      <c r="G8118" s="275"/>
      <c r="H8118" s="275"/>
    </row>
    <row r="8119" spans="1:8">
      <c r="A8119" s="270"/>
      <c r="B8119" s="271"/>
      <c r="C8119" s="270"/>
      <c r="D8119" s="272"/>
      <c r="F8119" s="273"/>
      <c r="G8119" s="275"/>
      <c r="H8119" s="275"/>
    </row>
    <row r="8120" spans="1:8">
      <c r="A8120" s="270"/>
      <c r="B8120" s="271"/>
      <c r="C8120" s="270"/>
      <c r="D8120" s="272"/>
      <c r="F8120" s="273"/>
      <c r="G8120" s="275"/>
      <c r="H8120" s="275"/>
    </row>
    <row r="8121" spans="1:8">
      <c r="A8121" s="270"/>
      <c r="B8121" s="271"/>
      <c r="C8121" s="270"/>
      <c r="D8121" s="272"/>
      <c r="F8121" s="273"/>
      <c r="G8121" s="275"/>
      <c r="H8121" s="275"/>
    </row>
    <row r="8122" spans="1:8">
      <c r="A8122" s="270"/>
      <c r="B8122" s="271"/>
      <c r="C8122" s="270"/>
      <c r="D8122" s="272"/>
      <c r="F8122" s="273"/>
      <c r="G8122" s="275"/>
      <c r="H8122" s="275"/>
    </row>
    <row r="8123" spans="1:8">
      <c r="A8123" s="270"/>
      <c r="B8123" s="271"/>
      <c r="C8123" s="270"/>
      <c r="D8123" s="272"/>
      <c r="F8123" s="273"/>
      <c r="G8123" s="275"/>
      <c r="H8123" s="275"/>
    </row>
    <row r="8124" spans="1:8">
      <c r="A8124" s="270"/>
      <c r="B8124" s="271"/>
      <c r="C8124" s="270"/>
      <c r="D8124" s="272"/>
      <c r="F8124" s="273"/>
      <c r="G8124" s="275"/>
      <c r="H8124" s="275"/>
    </row>
    <row r="8125" spans="1:8">
      <c r="A8125" s="270"/>
      <c r="B8125" s="271"/>
      <c r="C8125" s="270"/>
      <c r="D8125" s="272"/>
      <c r="F8125" s="273"/>
      <c r="G8125" s="275"/>
      <c r="H8125" s="275"/>
    </row>
    <row r="8126" spans="1:8">
      <c r="A8126" s="270"/>
      <c r="B8126" s="271"/>
      <c r="C8126" s="270"/>
      <c r="D8126" s="272"/>
      <c r="F8126" s="273"/>
      <c r="G8126" s="275"/>
      <c r="H8126" s="275"/>
    </row>
    <row r="8127" spans="1:8">
      <c r="A8127" s="270"/>
      <c r="B8127" s="271"/>
      <c r="C8127" s="270"/>
      <c r="D8127" s="272"/>
      <c r="F8127" s="273"/>
      <c r="G8127" s="275"/>
      <c r="H8127" s="275"/>
    </row>
    <row r="8128" spans="1:8">
      <c r="A8128" s="270"/>
      <c r="B8128" s="271"/>
      <c r="C8128" s="270"/>
      <c r="D8128" s="272"/>
      <c r="F8128" s="273"/>
      <c r="G8128" s="275"/>
      <c r="H8128" s="275"/>
    </row>
    <row r="8129" spans="1:8">
      <c r="A8129" s="270"/>
      <c r="B8129" s="271"/>
      <c r="C8129" s="270"/>
      <c r="D8129" s="272"/>
      <c r="F8129" s="273"/>
      <c r="G8129" s="275"/>
      <c r="H8129" s="275"/>
    </row>
    <row r="8130" spans="1:8">
      <c r="A8130" s="270"/>
      <c r="B8130" s="271"/>
      <c r="C8130" s="270"/>
      <c r="D8130" s="272"/>
      <c r="F8130" s="273"/>
      <c r="G8130" s="275"/>
      <c r="H8130" s="275"/>
    </row>
    <row r="8131" spans="1:8">
      <c r="A8131" s="270"/>
      <c r="B8131" s="271"/>
      <c r="C8131" s="270"/>
      <c r="D8131" s="272"/>
      <c r="F8131" s="273"/>
      <c r="G8131" s="275"/>
      <c r="H8131" s="275"/>
    </row>
    <row r="8132" spans="1:8">
      <c r="A8132" s="270"/>
      <c r="B8132" s="271"/>
      <c r="C8132" s="270"/>
      <c r="D8132" s="272"/>
      <c r="F8132" s="273"/>
      <c r="G8132" s="275"/>
      <c r="H8132" s="275"/>
    </row>
    <row r="8133" spans="1:8">
      <c r="A8133" s="270"/>
      <c r="B8133" s="271"/>
      <c r="C8133" s="270"/>
      <c r="D8133" s="272"/>
      <c r="F8133" s="273"/>
      <c r="G8133" s="275"/>
      <c r="H8133" s="275"/>
    </row>
    <row r="8134" spans="1:8">
      <c r="A8134" s="270"/>
      <c r="B8134" s="271"/>
      <c r="C8134" s="270"/>
      <c r="D8134" s="272"/>
      <c r="F8134" s="273"/>
      <c r="G8134" s="275"/>
      <c r="H8134" s="275"/>
    </row>
    <row r="8135" spans="1:8">
      <c r="A8135" s="270"/>
      <c r="B8135" s="271"/>
      <c r="C8135" s="270"/>
      <c r="D8135" s="272"/>
      <c r="F8135" s="273"/>
      <c r="G8135" s="275"/>
      <c r="H8135" s="275"/>
    </row>
    <row r="8136" spans="1:8">
      <c r="A8136" s="270"/>
      <c r="B8136" s="271"/>
      <c r="C8136" s="270"/>
      <c r="D8136" s="272"/>
      <c r="F8136" s="273"/>
      <c r="G8136" s="275"/>
      <c r="H8136" s="275"/>
    </row>
    <row r="8137" spans="1:8">
      <c r="A8137" s="270"/>
      <c r="B8137" s="271"/>
      <c r="C8137" s="270"/>
      <c r="D8137" s="272"/>
      <c r="F8137" s="273"/>
      <c r="G8137" s="275"/>
      <c r="H8137" s="275"/>
    </row>
    <row r="8138" spans="1:8">
      <c r="A8138" s="270"/>
      <c r="B8138" s="271"/>
      <c r="C8138" s="270"/>
      <c r="D8138" s="272"/>
      <c r="F8138" s="273"/>
      <c r="G8138" s="275"/>
      <c r="H8138" s="275"/>
    </row>
    <row r="8139" spans="1:8">
      <c r="A8139" s="270"/>
      <c r="B8139" s="271"/>
      <c r="C8139" s="270"/>
      <c r="D8139" s="272"/>
      <c r="F8139" s="273"/>
      <c r="G8139" s="275"/>
      <c r="H8139" s="275"/>
    </row>
    <row r="8140" spans="1:8">
      <c r="A8140" s="270"/>
      <c r="B8140" s="271"/>
      <c r="C8140" s="270"/>
      <c r="D8140" s="272"/>
      <c r="F8140" s="273"/>
      <c r="G8140" s="275"/>
      <c r="H8140" s="275"/>
    </row>
    <row r="8141" spans="1:8">
      <c r="A8141" s="270"/>
      <c r="B8141" s="271"/>
      <c r="C8141" s="270"/>
      <c r="D8141" s="272"/>
      <c r="F8141" s="273"/>
      <c r="G8141" s="275"/>
      <c r="H8141" s="275"/>
    </row>
    <row r="8142" spans="1:8">
      <c r="A8142" s="270"/>
      <c r="B8142" s="271"/>
      <c r="C8142" s="270"/>
      <c r="D8142" s="272"/>
      <c r="F8142" s="273"/>
      <c r="G8142" s="275"/>
      <c r="H8142" s="275"/>
    </row>
    <row r="8143" spans="1:8">
      <c r="A8143" s="270"/>
      <c r="B8143" s="271"/>
      <c r="C8143" s="270"/>
      <c r="D8143" s="272"/>
      <c r="F8143" s="273"/>
      <c r="G8143" s="275"/>
      <c r="H8143" s="275"/>
    </row>
    <row r="8144" spans="1:8">
      <c r="A8144" s="270"/>
      <c r="B8144" s="271"/>
      <c r="C8144" s="270"/>
      <c r="D8144" s="272"/>
      <c r="F8144" s="273"/>
      <c r="G8144" s="275"/>
      <c r="H8144" s="275"/>
    </row>
    <row r="8145" spans="1:8">
      <c r="A8145" s="270"/>
      <c r="B8145" s="271"/>
      <c r="C8145" s="270"/>
      <c r="D8145" s="272"/>
      <c r="F8145" s="273"/>
      <c r="G8145" s="275"/>
      <c r="H8145" s="275"/>
    </row>
    <row r="8146" spans="1:8">
      <c r="A8146" s="270"/>
      <c r="B8146" s="271"/>
      <c r="C8146" s="270"/>
      <c r="D8146" s="272"/>
      <c r="F8146" s="273"/>
      <c r="G8146" s="275"/>
      <c r="H8146" s="275"/>
    </row>
    <row r="8147" spans="1:8">
      <c r="A8147" s="270"/>
      <c r="B8147" s="271"/>
      <c r="C8147" s="270"/>
      <c r="D8147" s="272"/>
      <c r="F8147" s="273"/>
      <c r="G8147" s="275"/>
      <c r="H8147" s="275"/>
    </row>
    <row r="8148" spans="1:8">
      <c r="A8148" s="270"/>
      <c r="B8148" s="271"/>
      <c r="C8148" s="270"/>
      <c r="D8148" s="272"/>
      <c r="F8148" s="273"/>
      <c r="G8148" s="275"/>
      <c r="H8148" s="275"/>
    </row>
    <row r="8149" spans="1:8">
      <c r="A8149" s="270"/>
      <c r="B8149" s="271"/>
      <c r="C8149" s="270"/>
      <c r="D8149" s="272"/>
      <c r="F8149" s="273"/>
      <c r="G8149" s="275"/>
      <c r="H8149" s="275"/>
    </row>
    <row r="8150" spans="1:8">
      <c r="A8150" s="270"/>
      <c r="B8150" s="271"/>
      <c r="C8150" s="270"/>
      <c r="D8150" s="272"/>
      <c r="F8150" s="273"/>
      <c r="G8150" s="275"/>
      <c r="H8150" s="275"/>
    </row>
    <row r="8151" spans="1:8">
      <c r="A8151" s="270"/>
      <c r="B8151" s="271"/>
      <c r="C8151" s="270"/>
      <c r="D8151" s="272"/>
      <c r="F8151" s="273"/>
      <c r="G8151" s="275"/>
      <c r="H8151" s="275"/>
    </row>
    <row r="8152" spans="1:8">
      <c r="A8152" s="270"/>
      <c r="B8152" s="271"/>
      <c r="C8152" s="270"/>
      <c r="D8152" s="272"/>
      <c r="F8152" s="273"/>
      <c r="G8152" s="275"/>
      <c r="H8152" s="275"/>
    </row>
    <row r="8153" spans="1:8">
      <c r="A8153" s="270"/>
      <c r="B8153" s="271"/>
      <c r="C8153" s="270"/>
      <c r="D8153" s="272"/>
      <c r="F8153" s="273"/>
      <c r="G8153" s="275"/>
      <c r="H8153" s="275"/>
    </row>
    <row r="8154" spans="1:8">
      <c r="A8154" s="270"/>
      <c r="B8154" s="271"/>
      <c r="C8154" s="270"/>
      <c r="D8154" s="272"/>
      <c r="F8154" s="273"/>
      <c r="G8154" s="275"/>
      <c r="H8154" s="275"/>
    </row>
    <row r="8155" spans="1:8">
      <c r="A8155" s="270"/>
      <c r="B8155" s="271"/>
      <c r="C8155" s="270"/>
      <c r="D8155" s="272"/>
      <c r="F8155" s="273"/>
      <c r="G8155" s="275"/>
      <c r="H8155" s="275"/>
    </row>
    <row r="8156" spans="1:8">
      <c r="A8156" s="270"/>
      <c r="B8156" s="271"/>
      <c r="C8156" s="270"/>
      <c r="D8156" s="272"/>
      <c r="F8156" s="273"/>
      <c r="G8156" s="275"/>
      <c r="H8156" s="275"/>
    </row>
    <row r="8157" spans="1:8">
      <c r="A8157" s="270"/>
      <c r="B8157" s="271"/>
      <c r="C8157" s="270"/>
      <c r="D8157" s="272"/>
      <c r="F8157" s="273"/>
      <c r="G8157" s="275"/>
      <c r="H8157" s="275"/>
    </row>
    <row r="8158" spans="1:8">
      <c r="A8158" s="270"/>
      <c r="B8158" s="271"/>
      <c r="C8158" s="270"/>
      <c r="D8158" s="272"/>
      <c r="F8158" s="273"/>
      <c r="G8158" s="275"/>
      <c r="H8158" s="275"/>
    </row>
    <row r="8159" spans="1:8">
      <c r="A8159" s="270"/>
      <c r="B8159" s="271"/>
      <c r="C8159" s="270"/>
      <c r="D8159" s="272"/>
      <c r="F8159" s="273"/>
      <c r="G8159" s="275"/>
      <c r="H8159" s="275"/>
    </row>
    <row r="8160" spans="1:8">
      <c r="A8160" s="270"/>
      <c r="B8160" s="271"/>
      <c r="C8160" s="270"/>
      <c r="D8160" s="272"/>
      <c r="F8160" s="273"/>
      <c r="G8160" s="275"/>
      <c r="H8160" s="275"/>
    </row>
    <row r="8161" spans="1:8">
      <c r="A8161" s="270"/>
      <c r="B8161" s="271"/>
      <c r="C8161" s="270"/>
      <c r="D8161" s="272"/>
      <c r="F8161" s="273"/>
      <c r="G8161" s="275"/>
      <c r="H8161" s="275"/>
    </row>
    <row r="8162" spans="1:8">
      <c r="A8162" s="270"/>
      <c r="B8162" s="271"/>
      <c r="C8162" s="270"/>
      <c r="D8162" s="272"/>
      <c r="F8162" s="273"/>
      <c r="G8162" s="275"/>
      <c r="H8162" s="275"/>
    </row>
    <row r="8163" spans="1:8">
      <c r="A8163" s="270"/>
      <c r="B8163" s="271"/>
      <c r="C8163" s="270"/>
      <c r="D8163" s="272"/>
      <c r="F8163" s="273"/>
      <c r="G8163" s="275"/>
      <c r="H8163" s="275"/>
    </row>
    <row r="8164" spans="1:8">
      <c r="A8164" s="270"/>
      <c r="B8164" s="271"/>
      <c r="C8164" s="270"/>
      <c r="D8164" s="272"/>
      <c r="F8164" s="273"/>
      <c r="G8164" s="275"/>
      <c r="H8164" s="275"/>
    </row>
    <row r="8165" spans="1:8">
      <c r="A8165" s="270"/>
      <c r="B8165" s="271"/>
      <c r="C8165" s="270"/>
      <c r="D8165" s="272"/>
      <c r="F8165" s="273"/>
      <c r="G8165" s="275"/>
      <c r="H8165" s="275"/>
    </row>
    <row r="8166" spans="1:8">
      <c r="A8166" s="270"/>
      <c r="B8166" s="271"/>
      <c r="C8166" s="270"/>
      <c r="D8166" s="272"/>
      <c r="F8166" s="273"/>
      <c r="G8166" s="275"/>
      <c r="H8166" s="275"/>
    </row>
    <row r="8167" spans="1:8">
      <c r="A8167" s="270"/>
      <c r="B8167" s="271"/>
      <c r="C8167" s="270"/>
      <c r="D8167" s="272"/>
      <c r="F8167" s="273"/>
      <c r="G8167" s="275"/>
      <c r="H8167" s="275"/>
    </row>
    <row r="8168" spans="1:8">
      <c r="A8168" s="270"/>
      <c r="B8168" s="271"/>
      <c r="C8168" s="270"/>
      <c r="D8168" s="272"/>
      <c r="F8168" s="273"/>
      <c r="G8168" s="275"/>
      <c r="H8168" s="275"/>
    </row>
    <row r="8169" spans="1:8">
      <c r="A8169" s="270"/>
      <c r="B8169" s="271"/>
      <c r="C8169" s="270"/>
      <c r="D8169" s="272"/>
      <c r="F8169" s="273"/>
      <c r="G8169" s="275"/>
      <c r="H8169" s="275"/>
    </row>
    <row r="8170" spans="1:8">
      <c r="A8170" s="270"/>
      <c r="B8170" s="271"/>
      <c r="C8170" s="270"/>
      <c r="D8170" s="272"/>
      <c r="F8170" s="273"/>
      <c r="G8170" s="275"/>
      <c r="H8170" s="275"/>
    </row>
    <row r="8171" spans="1:8">
      <c r="A8171" s="270"/>
      <c r="B8171" s="271"/>
      <c r="C8171" s="270"/>
      <c r="D8171" s="272"/>
      <c r="F8171" s="273"/>
      <c r="G8171" s="275"/>
      <c r="H8171" s="275"/>
    </row>
    <row r="8172" spans="1:8">
      <c r="A8172" s="270"/>
      <c r="B8172" s="271"/>
      <c r="C8172" s="270"/>
      <c r="D8172" s="272"/>
      <c r="F8172" s="273"/>
      <c r="G8172" s="275"/>
      <c r="H8172" s="275"/>
    </row>
    <row r="8173" spans="1:8">
      <c r="A8173" s="270"/>
      <c r="B8173" s="271"/>
      <c r="C8173" s="270"/>
      <c r="D8173" s="272"/>
      <c r="F8173" s="273"/>
      <c r="G8173" s="275"/>
      <c r="H8173" s="275"/>
    </row>
    <row r="8174" spans="1:8">
      <c r="A8174" s="270"/>
      <c r="B8174" s="271"/>
      <c r="C8174" s="270"/>
      <c r="D8174" s="272"/>
      <c r="F8174" s="273"/>
      <c r="G8174" s="275"/>
      <c r="H8174" s="275"/>
    </row>
    <row r="8175" spans="1:8">
      <c r="A8175" s="270"/>
      <c r="B8175" s="271"/>
      <c r="C8175" s="270"/>
      <c r="D8175" s="272"/>
      <c r="F8175" s="273"/>
      <c r="G8175" s="275"/>
      <c r="H8175" s="275"/>
    </row>
    <row r="8176" spans="1:8">
      <c r="A8176" s="270"/>
      <c r="B8176" s="271"/>
      <c r="C8176" s="270"/>
      <c r="D8176" s="272"/>
      <c r="F8176" s="273"/>
      <c r="G8176" s="275"/>
      <c r="H8176" s="275"/>
    </row>
    <row r="8177" spans="1:8">
      <c r="A8177" s="270"/>
      <c r="B8177" s="271"/>
      <c r="C8177" s="270"/>
      <c r="D8177" s="272"/>
      <c r="F8177" s="273"/>
      <c r="G8177" s="275"/>
      <c r="H8177" s="275"/>
    </row>
    <row r="8178" spans="1:8">
      <c r="A8178" s="270"/>
      <c r="B8178" s="271"/>
      <c r="C8178" s="270"/>
      <c r="D8178" s="272"/>
      <c r="F8178" s="273"/>
      <c r="G8178" s="275"/>
      <c r="H8178" s="275"/>
    </row>
    <row r="8179" spans="1:8">
      <c r="A8179" s="270"/>
      <c r="B8179" s="271"/>
      <c r="C8179" s="270"/>
      <c r="D8179" s="272"/>
      <c r="F8179" s="273"/>
      <c r="G8179" s="275"/>
      <c r="H8179" s="275"/>
    </row>
    <row r="8180" spans="1:8">
      <c r="A8180" s="270"/>
      <c r="B8180" s="271"/>
      <c r="C8180" s="270"/>
      <c r="D8180" s="272"/>
      <c r="F8180" s="273"/>
      <c r="G8180" s="275"/>
      <c r="H8180" s="275"/>
    </row>
    <row r="8181" spans="1:8">
      <c r="A8181" s="270"/>
      <c r="B8181" s="271"/>
      <c r="C8181" s="270"/>
      <c r="D8181" s="272"/>
      <c r="F8181" s="273"/>
      <c r="G8181" s="275"/>
      <c r="H8181" s="275"/>
    </row>
    <row r="8182" spans="1:8">
      <c r="A8182" s="270"/>
      <c r="B8182" s="271"/>
      <c r="C8182" s="270"/>
      <c r="D8182" s="272"/>
      <c r="F8182" s="273"/>
      <c r="G8182" s="275"/>
      <c r="H8182" s="275"/>
    </row>
    <row r="8183" spans="1:8">
      <c r="A8183" s="270"/>
      <c r="B8183" s="271"/>
      <c r="C8183" s="270"/>
      <c r="D8183" s="272"/>
      <c r="F8183" s="273"/>
      <c r="G8183" s="275"/>
      <c r="H8183" s="275"/>
    </row>
    <row r="8184" spans="1:8">
      <c r="A8184" s="270"/>
      <c r="B8184" s="271"/>
      <c r="C8184" s="270"/>
      <c r="D8184" s="272"/>
      <c r="F8184" s="273"/>
      <c r="G8184" s="275"/>
      <c r="H8184" s="275"/>
    </row>
    <row r="8185" spans="1:8">
      <c r="A8185" s="270"/>
      <c r="B8185" s="271"/>
      <c r="C8185" s="270"/>
      <c r="D8185" s="272"/>
      <c r="F8185" s="273"/>
      <c r="G8185" s="275"/>
      <c r="H8185" s="275"/>
    </row>
    <row r="8186" spans="1:8">
      <c r="A8186" s="270"/>
      <c r="B8186" s="271"/>
      <c r="C8186" s="270"/>
      <c r="D8186" s="272"/>
      <c r="F8186" s="273"/>
      <c r="G8186" s="275"/>
      <c r="H8186" s="275"/>
    </row>
    <row r="8187" spans="1:8">
      <c r="A8187" s="270"/>
      <c r="B8187" s="271"/>
      <c r="C8187" s="270"/>
      <c r="D8187" s="272"/>
      <c r="F8187" s="273"/>
      <c r="G8187" s="275"/>
      <c r="H8187" s="275"/>
    </row>
    <row r="8188" spans="1:8">
      <c r="A8188" s="270"/>
      <c r="B8188" s="271"/>
      <c r="C8188" s="270"/>
      <c r="D8188" s="272"/>
      <c r="F8188" s="273"/>
      <c r="G8188" s="275"/>
      <c r="H8188" s="275"/>
    </row>
    <row r="8189" spans="1:8">
      <c r="A8189" s="270"/>
      <c r="B8189" s="271"/>
      <c r="C8189" s="270"/>
      <c r="D8189" s="272"/>
      <c r="F8189" s="273"/>
      <c r="G8189" s="275"/>
      <c r="H8189" s="275"/>
    </row>
    <row r="8190" spans="1:8">
      <c r="A8190" s="270"/>
      <c r="B8190" s="271"/>
      <c r="C8190" s="270"/>
      <c r="D8190" s="272"/>
      <c r="F8190" s="273"/>
      <c r="G8190" s="275"/>
      <c r="H8190" s="275"/>
    </row>
    <row r="8191" spans="1:8">
      <c r="A8191" s="270"/>
      <c r="B8191" s="271"/>
      <c r="C8191" s="270"/>
      <c r="D8191" s="272"/>
      <c r="F8191" s="273"/>
      <c r="G8191" s="275"/>
      <c r="H8191" s="275"/>
    </row>
    <row r="8192" spans="1:8">
      <c r="A8192" s="270"/>
      <c r="B8192" s="271"/>
      <c r="C8192" s="270"/>
      <c r="D8192" s="272"/>
      <c r="F8192" s="273"/>
      <c r="G8192" s="275"/>
      <c r="H8192" s="275"/>
    </row>
    <row r="8193" spans="1:8">
      <c r="A8193" s="270"/>
      <c r="B8193" s="271"/>
      <c r="C8193" s="270"/>
      <c r="D8193" s="272"/>
      <c r="F8193" s="273"/>
      <c r="G8193" s="275"/>
      <c r="H8193" s="275"/>
    </row>
    <row r="8194" spans="1:8">
      <c r="A8194" s="270"/>
      <c r="B8194" s="271"/>
      <c r="C8194" s="270"/>
      <c r="D8194" s="272"/>
      <c r="F8194" s="273"/>
      <c r="G8194" s="275"/>
      <c r="H8194" s="275"/>
    </row>
    <row r="8195" spans="1:8">
      <c r="A8195" s="270"/>
      <c r="B8195" s="271"/>
      <c r="C8195" s="270"/>
      <c r="D8195" s="272"/>
      <c r="F8195" s="273"/>
      <c r="G8195" s="275"/>
      <c r="H8195" s="275"/>
    </row>
    <row r="8196" spans="1:8">
      <c r="A8196" s="270"/>
      <c r="B8196" s="271"/>
      <c r="C8196" s="270"/>
      <c r="D8196" s="272"/>
      <c r="F8196" s="273"/>
      <c r="G8196" s="275"/>
      <c r="H8196" s="275"/>
    </row>
    <row r="8197" spans="1:8">
      <c r="A8197" s="270"/>
      <c r="B8197" s="271"/>
      <c r="C8197" s="270"/>
      <c r="D8197" s="272"/>
      <c r="F8197" s="273"/>
      <c r="G8197" s="275"/>
      <c r="H8197" s="275"/>
    </row>
    <row r="8198" spans="1:8">
      <c r="A8198" s="270"/>
      <c r="B8198" s="271"/>
      <c r="C8198" s="270"/>
      <c r="D8198" s="272"/>
      <c r="F8198" s="273"/>
      <c r="G8198" s="275"/>
      <c r="H8198" s="275"/>
    </row>
    <row r="8199" spans="1:8">
      <c r="A8199" s="270"/>
      <c r="B8199" s="271"/>
      <c r="C8199" s="270"/>
      <c r="D8199" s="272"/>
      <c r="F8199" s="273"/>
      <c r="G8199" s="275"/>
      <c r="H8199" s="275"/>
    </row>
    <row r="8200" spans="1:8">
      <c r="A8200" s="270"/>
      <c r="B8200" s="271"/>
      <c r="C8200" s="270"/>
      <c r="D8200" s="272"/>
      <c r="F8200" s="273"/>
      <c r="G8200" s="275"/>
      <c r="H8200" s="275"/>
    </row>
    <row r="8201" spans="1:8">
      <c r="A8201" s="270"/>
      <c r="B8201" s="271"/>
      <c r="C8201" s="270"/>
      <c r="D8201" s="272"/>
      <c r="F8201" s="273"/>
      <c r="G8201" s="275"/>
      <c r="H8201" s="275"/>
    </row>
    <row r="8202" spans="1:8">
      <c r="A8202" s="270"/>
      <c r="B8202" s="271"/>
      <c r="C8202" s="270"/>
      <c r="D8202" s="272"/>
      <c r="F8202" s="273"/>
      <c r="G8202" s="275"/>
      <c r="H8202" s="275"/>
    </row>
    <row r="8203" spans="1:8">
      <c r="A8203" s="270"/>
      <c r="B8203" s="271"/>
      <c r="C8203" s="270"/>
      <c r="D8203" s="272"/>
      <c r="F8203" s="273"/>
      <c r="G8203" s="275"/>
      <c r="H8203" s="275"/>
    </row>
    <row r="8204" spans="1:8">
      <c r="A8204" s="270"/>
      <c r="B8204" s="271"/>
      <c r="C8204" s="270"/>
      <c r="D8204" s="272"/>
      <c r="F8204" s="273"/>
      <c r="G8204" s="275"/>
      <c r="H8204" s="275"/>
    </row>
    <row r="8205" spans="1:8">
      <c r="A8205" s="270"/>
      <c r="B8205" s="271"/>
      <c r="C8205" s="270"/>
      <c r="D8205" s="272"/>
      <c r="F8205" s="273"/>
      <c r="G8205" s="275"/>
      <c r="H8205" s="275"/>
    </row>
    <row r="8206" spans="1:8">
      <c r="A8206" s="270"/>
      <c r="B8206" s="271"/>
      <c r="C8206" s="270"/>
      <c r="D8206" s="272"/>
      <c r="F8206" s="273"/>
      <c r="G8206" s="275"/>
      <c r="H8206" s="275"/>
    </row>
    <row r="8207" spans="1:8">
      <c r="A8207" s="270"/>
      <c r="B8207" s="271"/>
      <c r="C8207" s="270"/>
      <c r="D8207" s="272"/>
      <c r="F8207" s="273"/>
      <c r="G8207" s="275"/>
      <c r="H8207" s="275"/>
    </row>
    <row r="8208" spans="1:8">
      <c r="A8208" s="270"/>
      <c r="B8208" s="271"/>
      <c r="C8208" s="270"/>
      <c r="D8208" s="272"/>
      <c r="F8208" s="273"/>
      <c r="G8208" s="275"/>
      <c r="H8208" s="275"/>
    </row>
    <row r="8209" spans="1:8">
      <c r="A8209" s="270"/>
      <c r="B8209" s="271"/>
      <c r="C8209" s="270"/>
      <c r="D8209" s="272"/>
      <c r="F8209" s="273"/>
      <c r="G8209" s="275"/>
      <c r="H8209" s="275"/>
    </row>
    <row r="8210" spans="1:8">
      <c r="A8210" s="270"/>
      <c r="B8210" s="271"/>
      <c r="C8210" s="270"/>
      <c r="D8210" s="272"/>
      <c r="F8210" s="273"/>
      <c r="G8210" s="275"/>
      <c r="H8210" s="275"/>
    </row>
    <row r="8211" spans="1:8">
      <c r="A8211" s="270"/>
      <c r="B8211" s="271"/>
      <c r="C8211" s="270"/>
      <c r="D8211" s="272"/>
      <c r="F8211" s="273"/>
      <c r="G8211" s="275"/>
      <c r="H8211" s="275"/>
    </row>
    <row r="8212" spans="1:8">
      <c r="A8212" s="270"/>
      <c r="B8212" s="271"/>
      <c r="C8212" s="270"/>
      <c r="D8212" s="272"/>
      <c r="F8212" s="273"/>
      <c r="G8212" s="275"/>
      <c r="H8212" s="275"/>
    </row>
    <row r="8213" spans="1:8">
      <c r="A8213" s="270"/>
      <c r="B8213" s="271"/>
      <c r="C8213" s="270"/>
      <c r="D8213" s="272"/>
      <c r="F8213" s="273"/>
      <c r="G8213" s="275"/>
      <c r="H8213" s="275"/>
    </row>
    <row r="8214" spans="1:8">
      <c r="A8214" s="270"/>
      <c r="B8214" s="271"/>
      <c r="C8214" s="270"/>
      <c r="D8214" s="272"/>
      <c r="F8214" s="273"/>
      <c r="G8214" s="275"/>
      <c r="H8214" s="275"/>
    </row>
    <row r="8215" spans="1:8">
      <c r="A8215" s="270"/>
      <c r="B8215" s="271"/>
      <c r="C8215" s="270"/>
      <c r="D8215" s="272"/>
      <c r="F8215" s="273"/>
      <c r="G8215" s="275"/>
      <c r="H8215" s="275"/>
    </row>
    <row r="8216" spans="1:8">
      <c r="A8216" s="270"/>
      <c r="B8216" s="271"/>
      <c r="C8216" s="270"/>
      <c r="D8216" s="272"/>
      <c r="F8216" s="273"/>
      <c r="G8216" s="275"/>
      <c r="H8216" s="275"/>
    </row>
    <row r="8217" spans="1:8">
      <c r="A8217" s="270"/>
      <c r="B8217" s="271"/>
      <c r="C8217" s="270"/>
      <c r="D8217" s="272"/>
      <c r="F8217" s="273"/>
      <c r="G8217" s="275"/>
      <c r="H8217" s="275"/>
    </row>
    <row r="8218" spans="1:8">
      <c r="A8218" s="270"/>
      <c r="B8218" s="271"/>
      <c r="C8218" s="270"/>
      <c r="D8218" s="272"/>
      <c r="F8218" s="273"/>
      <c r="G8218" s="275"/>
      <c r="H8218" s="275"/>
    </row>
    <row r="8219" spans="1:8">
      <c r="A8219" s="270"/>
      <c r="B8219" s="271"/>
      <c r="C8219" s="270"/>
      <c r="D8219" s="272"/>
      <c r="F8219" s="273"/>
      <c r="G8219" s="275"/>
      <c r="H8219" s="275"/>
    </row>
    <row r="8220" spans="1:8">
      <c r="A8220" s="270"/>
      <c r="B8220" s="271"/>
      <c r="C8220" s="270"/>
      <c r="D8220" s="272"/>
      <c r="F8220" s="273"/>
      <c r="G8220" s="275"/>
      <c r="H8220" s="275"/>
    </row>
    <row r="8221" spans="1:8">
      <c r="A8221" s="270"/>
      <c r="B8221" s="271"/>
      <c r="C8221" s="270"/>
      <c r="D8221" s="272"/>
      <c r="F8221" s="273"/>
      <c r="G8221" s="275"/>
      <c r="H8221" s="275"/>
    </row>
    <row r="8222" spans="1:8">
      <c r="A8222" s="270"/>
      <c r="B8222" s="271"/>
      <c r="C8222" s="270"/>
      <c r="D8222" s="272"/>
      <c r="F8222" s="273"/>
      <c r="G8222" s="275"/>
      <c r="H8222" s="275"/>
    </row>
    <row r="8223" spans="1:8">
      <c r="A8223" s="270"/>
      <c r="B8223" s="271"/>
      <c r="C8223" s="270"/>
      <c r="D8223" s="272"/>
      <c r="F8223" s="273"/>
      <c r="G8223" s="275"/>
      <c r="H8223" s="275"/>
    </row>
    <row r="8224" spans="1:8">
      <c r="A8224" s="270"/>
      <c r="B8224" s="271"/>
      <c r="C8224" s="270"/>
      <c r="D8224" s="272"/>
      <c r="F8224" s="273"/>
      <c r="G8224" s="275"/>
      <c r="H8224" s="275"/>
    </row>
    <row r="8225" spans="1:8">
      <c r="A8225" s="270"/>
      <c r="B8225" s="271"/>
      <c r="C8225" s="270"/>
      <c r="D8225" s="272"/>
      <c r="F8225" s="273"/>
      <c r="G8225" s="275"/>
      <c r="H8225" s="275"/>
    </row>
    <row r="8226" spans="1:8">
      <c r="A8226" s="270"/>
      <c r="B8226" s="271"/>
      <c r="C8226" s="270"/>
      <c r="D8226" s="272"/>
      <c r="F8226" s="273"/>
      <c r="G8226" s="275"/>
      <c r="H8226" s="275"/>
    </row>
    <row r="8227" spans="1:8">
      <c r="A8227" s="270"/>
      <c r="B8227" s="271"/>
      <c r="C8227" s="270"/>
      <c r="D8227" s="272"/>
      <c r="F8227" s="273"/>
      <c r="G8227" s="275"/>
      <c r="H8227" s="275"/>
    </row>
    <row r="8228" spans="1:8">
      <c r="A8228" s="270"/>
      <c r="B8228" s="271"/>
      <c r="C8228" s="270"/>
      <c r="D8228" s="272"/>
      <c r="F8228" s="273"/>
      <c r="G8228" s="275"/>
      <c r="H8228" s="275"/>
    </row>
    <row r="8229" spans="1:8">
      <c r="A8229" s="270"/>
      <c r="B8229" s="271"/>
      <c r="C8229" s="270"/>
      <c r="D8229" s="272"/>
      <c r="F8229" s="273"/>
      <c r="G8229" s="275"/>
      <c r="H8229" s="275"/>
    </row>
    <row r="8230" spans="1:8">
      <c r="A8230" s="270"/>
      <c r="B8230" s="271"/>
      <c r="C8230" s="270"/>
      <c r="D8230" s="272"/>
      <c r="F8230" s="273"/>
      <c r="G8230" s="275"/>
      <c r="H8230" s="275"/>
    </row>
    <row r="8231" spans="1:8">
      <c r="A8231" s="270"/>
      <c r="B8231" s="271"/>
      <c r="C8231" s="270"/>
      <c r="D8231" s="272"/>
      <c r="F8231" s="273"/>
      <c r="G8231" s="275"/>
      <c r="H8231" s="275"/>
    </row>
    <row r="8232" spans="1:8">
      <c r="A8232" s="270"/>
      <c r="B8232" s="271"/>
      <c r="C8232" s="270"/>
      <c r="D8232" s="272"/>
      <c r="F8232" s="273"/>
      <c r="G8232" s="275"/>
      <c r="H8232" s="275"/>
    </row>
    <row r="8233" spans="1:8">
      <c r="A8233" s="270"/>
      <c r="B8233" s="271"/>
      <c r="C8233" s="270"/>
      <c r="D8233" s="272"/>
      <c r="F8233" s="273"/>
      <c r="G8233" s="275"/>
      <c r="H8233" s="275"/>
    </row>
    <row r="8234" spans="1:8">
      <c r="A8234" s="270"/>
      <c r="B8234" s="271"/>
      <c r="C8234" s="270"/>
      <c r="D8234" s="272"/>
      <c r="F8234" s="273"/>
      <c r="G8234" s="275"/>
      <c r="H8234" s="275"/>
    </row>
    <row r="8235" spans="1:8">
      <c r="A8235" s="270"/>
      <c r="B8235" s="271"/>
      <c r="C8235" s="270"/>
      <c r="D8235" s="272"/>
      <c r="F8235" s="273"/>
      <c r="G8235" s="275"/>
      <c r="H8235" s="275"/>
    </row>
    <row r="8236" spans="1:8">
      <c r="A8236" s="270"/>
      <c r="B8236" s="271"/>
      <c r="C8236" s="270"/>
      <c r="D8236" s="272"/>
      <c r="F8236" s="273"/>
      <c r="G8236" s="275"/>
      <c r="H8236" s="275"/>
    </row>
    <row r="8237" spans="1:8">
      <c r="A8237" s="270"/>
      <c r="B8237" s="271"/>
      <c r="C8237" s="270"/>
      <c r="D8237" s="272"/>
      <c r="F8237" s="273"/>
      <c r="G8237" s="275"/>
      <c r="H8237" s="275"/>
    </row>
    <row r="8238" spans="1:8">
      <c r="A8238" s="270"/>
      <c r="B8238" s="271"/>
      <c r="C8238" s="270"/>
      <c r="D8238" s="272"/>
      <c r="F8238" s="273"/>
      <c r="G8238" s="275"/>
      <c r="H8238" s="275"/>
    </row>
    <row r="8239" spans="1:8">
      <c r="A8239" s="270"/>
      <c r="B8239" s="271"/>
      <c r="C8239" s="270"/>
      <c r="D8239" s="272"/>
      <c r="F8239" s="273"/>
      <c r="G8239" s="275"/>
      <c r="H8239" s="275"/>
    </row>
    <row r="8240" spans="1:8">
      <c r="A8240" s="270"/>
      <c r="B8240" s="271"/>
      <c r="C8240" s="270"/>
      <c r="D8240" s="272"/>
      <c r="F8240" s="273"/>
      <c r="G8240" s="275"/>
      <c r="H8240" s="275"/>
    </row>
    <row r="8241" spans="1:8">
      <c r="A8241" s="270"/>
      <c r="B8241" s="271"/>
      <c r="C8241" s="270"/>
      <c r="D8241" s="272"/>
      <c r="F8241" s="273"/>
      <c r="G8241" s="275"/>
      <c r="H8241" s="275"/>
    </row>
    <row r="8242" spans="1:8">
      <c r="A8242" s="270"/>
      <c r="B8242" s="271"/>
      <c r="C8242" s="270"/>
      <c r="D8242" s="272"/>
      <c r="F8242" s="273"/>
      <c r="G8242" s="275"/>
      <c r="H8242" s="275"/>
    </row>
    <row r="8243" spans="1:8">
      <c r="A8243" s="270"/>
      <c r="B8243" s="271"/>
      <c r="C8243" s="270"/>
      <c r="D8243" s="272"/>
      <c r="F8243" s="273"/>
      <c r="G8243" s="275"/>
      <c r="H8243" s="275"/>
    </row>
    <row r="8244" spans="1:8">
      <c r="A8244" s="270"/>
      <c r="B8244" s="271"/>
      <c r="C8244" s="270"/>
      <c r="D8244" s="272"/>
      <c r="F8244" s="273"/>
      <c r="G8244" s="275"/>
      <c r="H8244" s="275"/>
    </row>
    <row r="8245" spans="1:8">
      <c r="A8245" s="270"/>
      <c r="B8245" s="271"/>
      <c r="C8245" s="270"/>
      <c r="D8245" s="272"/>
      <c r="F8245" s="273"/>
      <c r="G8245" s="275"/>
      <c r="H8245" s="275"/>
    </row>
    <row r="8246" spans="1:8">
      <c r="A8246" s="270"/>
      <c r="B8246" s="271"/>
      <c r="C8246" s="270"/>
      <c r="D8246" s="272"/>
      <c r="F8246" s="273"/>
      <c r="G8246" s="275"/>
      <c r="H8246" s="275"/>
    </row>
    <row r="8247" spans="1:8">
      <c r="A8247" s="270"/>
      <c r="B8247" s="271"/>
      <c r="C8247" s="270"/>
      <c r="D8247" s="272"/>
      <c r="F8247" s="273"/>
      <c r="G8247" s="275"/>
      <c r="H8247" s="275"/>
    </row>
    <row r="8248" spans="1:8">
      <c r="A8248" s="270"/>
      <c r="B8248" s="271"/>
      <c r="C8248" s="270"/>
      <c r="D8248" s="272"/>
      <c r="F8248" s="273"/>
      <c r="G8248" s="275"/>
      <c r="H8248" s="275"/>
    </row>
    <row r="8249" spans="1:8">
      <c r="A8249" s="270"/>
      <c r="B8249" s="271"/>
      <c r="C8249" s="270"/>
      <c r="D8249" s="272"/>
      <c r="F8249" s="273"/>
      <c r="G8249" s="275"/>
      <c r="H8249" s="275"/>
    </row>
    <row r="8250" spans="1:8">
      <c r="A8250" s="270"/>
      <c r="B8250" s="271"/>
      <c r="C8250" s="270"/>
      <c r="D8250" s="272"/>
      <c r="F8250" s="273"/>
      <c r="G8250" s="275"/>
      <c r="H8250" s="275"/>
    </row>
    <row r="8251" spans="1:8">
      <c r="A8251" s="270"/>
      <c r="B8251" s="271"/>
      <c r="C8251" s="270"/>
      <c r="D8251" s="272"/>
      <c r="F8251" s="273"/>
      <c r="G8251" s="275"/>
      <c r="H8251" s="275"/>
    </row>
    <row r="8252" spans="1:8">
      <c r="A8252" s="270"/>
      <c r="B8252" s="271"/>
      <c r="C8252" s="270"/>
      <c r="D8252" s="272"/>
      <c r="F8252" s="273"/>
      <c r="G8252" s="275"/>
      <c r="H8252" s="275"/>
    </row>
    <row r="8253" spans="1:8">
      <c r="A8253" s="270"/>
      <c r="B8253" s="271"/>
      <c r="C8253" s="270"/>
      <c r="D8253" s="272"/>
      <c r="F8253" s="273"/>
      <c r="G8253" s="275"/>
      <c r="H8253" s="275"/>
    </row>
    <row r="8254" spans="1:8">
      <c r="A8254" s="270"/>
      <c r="B8254" s="271"/>
      <c r="C8254" s="270"/>
      <c r="D8254" s="272"/>
      <c r="F8254" s="273"/>
      <c r="G8254" s="275"/>
      <c r="H8254" s="275"/>
    </row>
    <row r="8255" spans="1:8">
      <c r="A8255" s="270"/>
      <c r="B8255" s="271"/>
      <c r="C8255" s="270"/>
      <c r="D8255" s="272"/>
      <c r="F8255" s="273"/>
      <c r="G8255" s="275"/>
      <c r="H8255" s="275"/>
    </row>
    <row r="8256" spans="1:8">
      <c r="A8256" s="270"/>
      <c r="B8256" s="271"/>
      <c r="C8256" s="270"/>
      <c r="D8256" s="272"/>
      <c r="F8256" s="273"/>
      <c r="G8256" s="275"/>
      <c r="H8256" s="275"/>
    </row>
    <row r="8257" spans="1:8">
      <c r="A8257" s="270"/>
      <c r="B8257" s="271"/>
      <c r="C8257" s="270"/>
      <c r="D8257" s="272"/>
      <c r="F8257" s="273"/>
      <c r="G8257" s="275"/>
      <c r="H8257" s="275"/>
    </row>
    <row r="8258" spans="1:8">
      <c r="A8258" s="270"/>
      <c r="B8258" s="271"/>
      <c r="C8258" s="270"/>
      <c r="D8258" s="272"/>
      <c r="F8258" s="273"/>
      <c r="G8258" s="275"/>
      <c r="H8258" s="275"/>
    </row>
    <row r="8259" spans="1:8">
      <c r="A8259" s="270"/>
      <c r="B8259" s="271"/>
      <c r="C8259" s="270"/>
      <c r="D8259" s="272"/>
      <c r="F8259" s="273"/>
      <c r="G8259" s="275"/>
      <c r="H8259" s="275"/>
    </row>
    <row r="8260" spans="1:8">
      <c r="A8260" s="270"/>
      <c r="B8260" s="271"/>
      <c r="C8260" s="270"/>
      <c r="D8260" s="272"/>
      <c r="F8260" s="273"/>
      <c r="G8260" s="275"/>
      <c r="H8260" s="275"/>
    </row>
    <row r="8261" spans="1:8">
      <c r="A8261" s="270"/>
      <c r="B8261" s="271"/>
      <c r="C8261" s="270"/>
      <c r="D8261" s="272"/>
      <c r="F8261" s="273"/>
      <c r="G8261" s="275"/>
      <c r="H8261" s="275"/>
    </row>
    <row r="8262" spans="1:8">
      <c r="A8262" s="270"/>
      <c r="B8262" s="271"/>
      <c r="C8262" s="270"/>
      <c r="D8262" s="272"/>
      <c r="F8262" s="273"/>
      <c r="G8262" s="275"/>
      <c r="H8262" s="275"/>
    </row>
    <row r="8263" spans="1:8">
      <c r="A8263" s="270"/>
      <c r="B8263" s="271"/>
      <c r="C8263" s="270"/>
      <c r="D8263" s="272"/>
      <c r="F8263" s="273"/>
      <c r="G8263" s="275"/>
      <c r="H8263" s="275"/>
    </row>
    <row r="8264" spans="1:8">
      <c r="A8264" s="270"/>
      <c r="B8264" s="271"/>
      <c r="C8264" s="270"/>
      <c r="D8264" s="272"/>
      <c r="F8264" s="273"/>
      <c r="G8264" s="275"/>
      <c r="H8264" s="275"/>
    </row>
    <row r="8265" spans="1:8">
      <c r="A8265" s="270"/>
      <c r="B8265" s="271"/>
      <c r="C8265" s="270"/>
      <c r="D8265" s="272"/>
      <c r="F8265" s="273"/>
      <c r="G8265" s="275"/>
      <c r="H8265" s="275"/>
    </row>
    <row r="8266" spans="1:8">
      <c r="A8266" s="270"/>
      <c r="B8266" s="271"/>
      <c r="C8266" s="270"/>
      <c r="D8266" s="272"/>
      <c r="F8266" s="273"/>
      <c r="G8266" s="275"/>
      <c r="H8266" s="275"/>
    </row>
    <row r="8267" spans="1:8">
      <c r="A8267" s="270"/>
      <c r="B8267" s="271"/>
      <c r="C8267" s="270"/>
      <c r="D8267" s="272"/>
      <c r="F8267" s="273"/>
      <c r="G8267" s="275"/>
      <c r="H8267" s="275"/>
    </row>
    <row r="8268" spans="1:8">
      <c r="A8268" s="270"/>
      <c r="B8268" s="271"/>
      <c r="C8268" s="270"/>
      <c r="D8268" s="272"/>
      <c r="F8268" s="273"/>
      <c r="G8268" s="275"/>
      <c r="H8268" s="275"/>
    </row>
    <row r="8269" spans="1:8">
      <c r="A8269" s="270"/>
      <c r="B8269" s="271"/>
      <c r="C8269" s="270"/>
      <c r="D8269" s="272"/>
      <c r="F8269" s="273"/>
      <c r="G8269" s="275"/>
      <c r="H8269" s="275"/>
    </row>
    <row r="8270" spans="1:8">
      <c r="A8270" s="270"/>
      <c r="B8270" s="271"/>
      <c r="C8270" s="270"/>
      <c r="D8270" s="272"/>
      <c r="F8270" s="273"/>
      <c r="G8270" s="275"/>
      <c r="H8270" s="275"/>
    </row>
    <row r="8271" spans="1:8">
      <c r="A8271" s="270"/>
      <c r="B8271" s="271"/>
      <c r="C8271" s="270"/>
      <c r="D8271" s="272"/>
      <c r="F8271" s="273"/>
      <c r="G8271" s="275"/>
      <c r="H8271" s="275"/>
    </row>
    <row r="8272" spans="1:8">
      <c r="A8272" s="270"/>
      <c r="B8272" s="271"/>
      <c r="C8272" s="270"/>
      <c r="D8272" s="272"/>
      <c r="F8272" s="273"/>
      <c r="G8272" s="275"/>
      <c r="H8272" s="275"/>
    </row>
    <row r="8273" spans="1:8">
      <c r="A8273" s="270"/>
      <c r="B8273" s="271"/>
      <c r="C8273" s="270"/>
      <c r="D8273" s="272"/>
      <c r="F8273" s="273"/>
      <c r="G8273" s="275"/>
      <c r="H8273" s="275"/>
    </row>
    <row r="8274" spans="1:8">
      <c r="A8274" s="270"/>
      <c r="B8274" s="271"/>
      <c r="C8274" s="270"/>
      <c r="D8274" s="272"/>
      <c r="F8274" s="273"/>
      <c r="G8274" s="275"/>
      <c r="H8274" s="275"/>
    </row>
    <row r="8275" spans="1:8">
      <c r="A8275" s="270"/>
      <c r="B8275" s="271"/>
      <c r="C8275" s="270"/>
      <c r="D8275" s="272"/>
      <c r="F8275" s="273"/>
      <c r="G8275" s="275"/>
      <c r="H8275" s="275"/>
    </row>
    <row r="8276" spans="1:8">
      <c r="A8276" s="270"/>
      <c r="B8276" s="271"/>
      <c r="C8276" s="270"/>
      <c r="D8276" s="272"/>
      <c r="F8276" s="273"/>
      <c r="G8276" s="275"/>
      <c r="H8276" s="275"/>
    </row>
    <row r="8277" spans="1:8">
      <c r="A8277" s="270"/>
      <c r="B8277" s="271"/>
      <c r="C8277" s="270"/>
      <c r="D8277" s="272"/>
      <c r="F8277" s="273"/>
      <c r="G8277" s="275"/>
      <c r="H8277" s="275"/>
    </row>
    <row r="8278" spans="1:8">
      <c r="A8278" s="270"/>
      <c r="B8278" s="271"/>
      <c r="C8278" s="270"/>
      <c r="D8278" s="272"/>
      <c r="F8278" s="273"/>
      <c r="G8278" s="275"/>
      <c r="H8278" s="275"/>
    </row>
    <row r="8279" spans="1:8">
      <c r="A8279" s="270"/>
      <c r="B8279" s="271"/>
      <c r="C8279" s="270"/>
      <c r="D8279" s="272"/>
      <c r="F8279" s="273"/>
      <c r="G8279" s="275"/>
      <c r="H8279" s="275"/>
    </row>
    <row r="8280" spans="1:8">
      <c r="A8280" s="270"/>
      <c r="B8280" s="271"/>
      <c r="C8280" s="270"/>
      <c r="D8280" s="272"/>
      <c r="F8280" s="273"/>
      <c r="G8280" s="275"/>
      <c r="H8280" s="275"/>
    </row>
    <row r="8281" spans="1:8">
      <c r="A8281" s="270"/>
      <c r="B8281" s="271"/>
      <c r="C8281" s="270"/>
      <c r="D8281" s="272"/>
      <c r="F8281" s="273"/>
      <c r="G8281" s="275"/>
      <c r="H8281" s="275"/>
    </row>
    <row r="8282" spans="1:8">
      <c r="A8282" s="270"/>
      <c r="B8282" s="271"/>
      <c r="C8282" s="270"/>
      <c r="D8282" s="272"/>
      <c r="F8282" s="273"/>
      <c r="G8282" s="275"/>
      <c r="H8282" s="275"/>
    </row>
    <row r="8283" spans="1:8">
      <c r="A8283" s="270"/>
      <c r="B8283" s="271"/>
      <c r="C8283" s="270"/>
      <c r="D8283" s="272"/>
      <c r="F8283" s="273"/>
      <c r="G8283" s="275"/>
      <c r="H8283" s="275"/>
    </row>
    <row r="8284" spans="1:8">
      <c r="A8284" s="270"/>
      <c r="B8284" s="271"/>
      <c r="C8284" s="270"/>
      <c r="D8284" s="272"/>
      <c r="F8284" s="273"/>
      <c r="G8284" s="275"/>
      <c r="H8284" s="275"/>
    </row>
    <row r="8285" spans="1:8">
      <c r="A8285" s="270"/>
      <c r="B8285" s="271"/>
      <c r="C8285" s="270"/>
      <c r="D8285" s="272"/>
      <c r="F8285" s="273"/>
      <c r="G8285" s="275"/>
      <c r="H8285" s="275"/>
    </row>
    <row r="8286" spans="1:8">
      <c r="A8286" s="270"/>
      <c r="B8286" s="271"/>
      <c r="C8286" s="270"/>
      <c r="D8286" s="272"/>
      <c r="F8286" s="273"/>
      <c r="G8286" s="275"/>
      <c r="H8286" s="275"/>
    </row>
    <row r="8287" spans="1:8">
      <c r="A8287" s="270"/>
      <c r="B8287" s="271"/>
      <c r="C8287" s="270"/>
      <c r="D8287" s="272"/>
      <c r="F8287" s="273"/>
      <c r="G8287" s="275"/>
      <c r="H8287" s="275"/>
    </row>
    <row r="8288" spans="1:8">
      <c r="A8288" s="270"/>
      <c r="B8288" s="271"/>
      <c r="C8288" s="270"/>
      <c r="D8288" s="272"/>
      <c r="F8288" s="273"/>
      <c r="G8288" s="275"/>
      <c r="H8288" s="275"/>
    </row>
    <row r="8289" spans="1:8">
      <c r="A8289" s="270"/>
      <c r="B8289" s="271"/>
      <c r="C8289" s="270"/>
      <c r="D8289" s="272"/>
      <c r="F8289" s="273"/>
      <c r="G8289" s="275"/>
      <c r="H8289" s="275"/>
    </row>
    <row r="8290" spans="1:8">
      <c r="A8290" s="270"/>
      <c r="B8290" s="271"/>
      <c r="C8290" s="270"/>
      <c r="D8290" s="272"/>
      <c r="F8290" s="273"/>
      <c r="G8290" s="275"/>
      <c r="H8290" s="275"/>
    </row>
    <row r="8291" spans="1:8">
      <c r="A8291" s="270"/>
      <c r="B8291" s="271"/>
      <c r="C8291" s="270"/>
      <c r="D8291" s="272"/>
      <c r="F8291" s="273"/>
      <c r="G8291" s="275"/>
      <c r="H8291" s="275"/>
    </row>
    <row r="8292" spans="1:8">
      <c r="A8292" s="270"/>
      <c r="B8292" s="271"/>
      <c r="C8292" s="270"/>
      <c r="D8292" s="272"/>
      <c r="F8292" s="273"/>
      <c r="G8292" s="275"/>
      <c r="H8292" s="275"/>
    </row>
    <row r="8293" spans="1:8">
      <c r="A8293" s="270"/>
      <c r="B8293" s="271"/>
      <c r="C8293" s="270"/>
      <c r="D8293" s="272"/>
      <c r="F8293" s="273"/>
      <c r="G8293" s="275"/>
      <c r="H8293" s="275"/>
    </row>
    <row r="8294" spans="1:8">
      <c r="A8294" s="270"/>
      <c r="B8294" s="271"/>
      <c r="C8294" s="270"/>
      <c r="D8294" s="272"/>
      <c r="F8294" s="273"/>
      <c r="G8294" s="275"/>
      <c r="H8294" s="275"/>
    </row>
    <row r="8295" spans="1:8">
      <c r="A8295" s="270"/>
      <c r="B8295" s="271"/>
      <c r="C8295" s="270"/>
      <c r="D8295" s="272"/>
      <c r="F8295" s="273"/>
      <c r="G8295" s="275"/>
      <c r="H8295" s="275"/>
    </row>
    <row r="8296" spans="1:8">
      <c r="A8296" s="270"/>
      <c r="B8296" s="271"/>
      <c r="C8296" s="270"/>
      <c r="D8296" s="272"/>
      <c r="F8296" s="273"/>
      <c r="G8296" s="275"/>
      <c r="H8296" s="275"/>
    </row>
    <row r="8297" spans="1:8">
      <c r="A8297" s="270"/>
      <c r="B8297" s="271"/>
      <c r="C8297" s="270"/>
      <c r="D8297" s="272"/>
      <c r="F8297" s="273"/>
      <c r="G8297" s="275"/>
      <c r="H8297" s="275"/>
    </row>
    <row r="8298" spans="1:8">
      <c r="A8298" s="270"/>
      <c r="B8298" s="271"/>
      <c r="C8298" s="270"/>
      <c r="D8298" s="272"/>
      <c r="F8298" s="273"/>
      <c r="G8298" s="275"/>
      <c r="H8298" s="275"/>
    </row>
    <row r="8299" spans="1:8">
      <c r="A8299" s="270"/>
      <c r="B8299" s="271"/>
      <c r="C8299" s="270"/>
      <c r="D8299" s="272"/>
      <c r="F8299" s="273"/>
      <c r="G8299" s="275"/>
      <c r="H8299" s="275"/>
    </row>
    <row r="8300" spans="1:8">
      <c r="A8300" s="270"/>
      <c r="B8300" s="271"/>
      <c r="C8300" s="270"/>
      <c r="D8300" s="272"/>
      <c r="F8300" s="273"/>
      <c r="G8300" s="275"/>
      <c r="H8300" s="275"/>
    </row>
    <row r="8301" spans="1:8">
      <c r="A8301" s="270"/>
      <c r="B8301" s="271"/>
      <c r="C8301" s="270"/>
      <c r="D8301" s="272"/>
      <c r="F8301" s="273"/>
      <c r="G8301" s="275"/>
      <c r="H8301" s="275"/>
    </row>
    <row r="8302" spans="1:8">
      <c r="A8302" s="270"/>
      <c r="B8302" s="271"/>
      <c r="C8302" s="270"/>
      <c r="D8302" s="272"/>
      <c r="F8302" s="273"/>
      <c r="G8302" s="275"/>
      <c r="H8302" s="275"/>
    </row>
    <row r="8303" spans="1:8">
      <c r="A8303" s="270"/>
      <c r="B8303" s="271"/>
      <c r="C8303" s="270"/>
      <c r="D8303" s="272"/>
      <c r="F8303" s="273"/>
      <c r="G8303" s="275"/>
      <c r="H8303" s="275"/>
    </row>
    <row r="8304" spans="1:8">
      <c r="A8304" s="270"/>
      <c r="B8304" s="271"/>
      <c r="C8304" s="270"/>
      <c r="D8304" s="272"/>
      <c r="F8304" s="273"/>
      <c r="G8304" s="275"/>
      <c r="H8304" s="275"/>
    </row>
    <row r="8305" spans="1:8">
      <c r="A8305" s="270"/>
      <c r="B8305" s="271"/>
      <c r="C8305" s="270"/>
      <c r="D8305" s="272"/>
      <c r="F8305" s="273"/>
      <c r="G8305" s="275"/>
      <c r="H8305" s="275"/>
    </row>
    <row r="8306" spans="1:8">
      <c r="A8306" s="270"/>
      <c r="B8306" s="271"/>
      <c r="C8306" s="270"/>
      <c r="D8306" s="272"/>
      <c r="F8306" s="273"/>
      <c r="G8306" s="275"/>
      <c r="H8306" s="275"/>
    </row>
    <row r="8307" spans="1:8">
      <c r="A8307" s="270"/>
      <c r="B8307" s="271"/>
      <c r="C8307" s="270"/>
      <c r="D8307" s="272"/>
      <c r="F8307" s="273"/>
      <c r="G8307" s="275"/>
      <c r="H8307" s="275"/>
    </row>
    <row r="8308" spans="1:8">
      <c r="A8308" s="270"/>
      <c r="B8308" s="271"/>
      <c r="C8308" s="270"/>
      <c r="D8308" s="272"/>
      <c r="F8308" s="273"/>
      <c r="G8308" s="275"/>
      <c r="H8308" s="275"/>
    </row>
    <row r="8309" spans="1:8">
      <c r="A8309" s="270"/>
      <c r="B8309" s="271"/>
      <c r="C8309" s="270"/>
      <c r="D8309" s="272"/>
      <c r="F8309" s="273"/>
      <c r="G8309" s="275"/>
      <c r="H8309" s="275"/>
    </row>
    <row r="8310" spans="1:8">
      <c r="A8310" s="270"/>
      <c r="B8310" s="271"/>
      <c r="C8310" s="270"/>
      <c r="D8310" s="272"/>
      <c r="F8310" s="273"/>
      <c r="G8310" s="275"/>
      <c r="H8310" s="275"/>
    </row>
    <row r="8311" spans="1:8">
      <c r="A8311" s="270"/>
      <c r="B8311" s="271"/>
      <c r="C8311" s="270"/>
      <c r="D8311" s="272"/>
      <c r="F8311" s="273"/>
      <c r="G8311" s="275"/>
      <c r="H8311" s="275"/>
    </row>
    <row r="8312" spans="1:8">
      <c r="A8312" s="270"/>
      <c r="B8312" s="271"/>
      <c r="C8312" s="270"/>
      <c r="D8312" s="272"/>
      <c r="F8312" s="273"/>
      <c r="G8312" s="275"/>
      <c r="H8312" s="275"/>
    </row>
    <row r="8313" spans="1:8">
      <c r="A8313" s="270"/>
      <c r="B8313" s="271"/>
      <c r="C8313" s="270"/>
      <c r="D8313" s="272"/>
      <c r="F8313" s="273"/>
      <c r="G8313" s="275"/>
      <c r="H8313" s="275"/>
    </row>
    <row r="8314" spans="1:8">
      <c r="A8314" s="270"/>
      <c r="B8314" s="271"/>
      <c r="C8314" s="270"/>
      <c r="D8314" s="272"/>
      <c r="F8314" s="273"/>
      <c r="G8314" s="275"/>
      <c r="H8314" s="275"/>
    </row>
    <row r="8315" spans="1:8">
      <c r="A8315" s="270"/>
      <c r="B8315" s="271"/>
      <c r="C8315" s="270"/>
      <c r="D8315" s="272"/>
      <c r="F8315" s="273"/>
      <c r="G8315" s="275"/>
      <c r="H8315" s="275"/>
    </row>
    <row r="8316" spans="1:8">
      <c r="A8316" s="270"/>
      <c r="B8316" s="271"/>
      <c r="C8316" s="270"/>
      <c r="D8316" s="272"/>
      <c r="F8316" s="273"/>
      <c r="G8316" s="275"/>
      <c r="H8316" s="275"/>
    </row>
    <row r="8317" spans="1:8">
      <c r="A8317" s="270"/>
      <c r="B8317" s="271"/>
      <c r="C8317" s="270"/>
      <c r="D8317" s="272"/>
      <c r="F8317" s="273"/>
      <c r="G8317" s="275"/>
      <c r="H8317" s="275"/>
    </row>
    <row r="8318" spans="1:8">
      <c r="A8318" s="270"/>
      <c r="B8318" s="271"/>
      <c r="C8318" s="270"/>
      <c r="D8318" s="272"/>
      <c r="F8318" s="273"/>
      <c r="G8318" s="275"/>
      <c r="H8318" s="275"/>
    </row>
    <row r="8319" spans="1:8">
      <c r="A8319" s="270"/>
      <c r="B8319" s="271"/>
      <c r="C8319" s="270"/>
      <c r="D8319" s="272"/>
      <c r="F8319" s="273"/>
      <c r="G8319" s="275"/>
      <c r="H8319" s="275"/>
    </row>
    <row r="8320" spans="1:8">
      <c r="A8320" s="270"/>
      <c r="B8320" s="271"/>
      <c r="C8320" s="270"/>
      <c r="D8320" s="272"/>
      <c r="F8320" s="273"/>
      <c r="G8320" s="275"/>
      <c r="H8320" s="275"/>
    </row>
    <row r="8321" spans="1:8">
      <c r="A8321" s="270"/>
      <c r="B8321" s="271"/>
      <c r="C8321" s="270"/>
      <c r="D8321" s="272"/>
      <c r="F8321" s="273"/>
      <c r="G8321" s="275"/>
      <c r="H8321" s="275"/>
    </row>
    <row r="8322" spans="1:8">
      <c r="A8322" s="270"/>
      <c r="B8322" s="271"/>
      <c r="C8322" s="270"/>
      <c r="D8322" s="272"/>
      <c r="F8322" s="273"/>
      <c r="G8322" s="275"/>
      <c r="H8322" s="275"/>
    </row>
    <row r="8323" spans="1:8">
      <c r="A8323" s="270"/>
      <c r="B8323" s="271"/>
      <c r="C8323" s="270"/>
      <c r="D8323" s="272"/>
      <c r="F8323" s="273"/>
      <c r="G8323" s="275"/>
      <c r="H8323" s="275"/>
    </row>
    <row r="8324" spans="1:8">
      <c r="A8324" s="270"/>
      <c r="B8324" s="271"/>
      <c r="C8324" s="270"/>
      <c r="D8324" s="272"/>
      <c r="F8324" s="273"/>
      <c r="G8324" s="275"/>
      <c r="H8324" s="275"/>
    </row>
    <row r="8325" spans="1:8">
      <c r="A8325" s="270"/>
      <c r="B8325" s="271"/>
      <c r="C8325" s="270"/>
      <c r="D8325" s="272"/>
      <c r="F8325" s="273"/>
      <c r="G8325" s="275"/>
      <c r="H8325" s="275"/>
    </row>
    <row r="8326" spans="1:8">
      <c r="A8326" s="270"/>
      <c r="B8326" s="271"/>
      <c r="C8326" s="270"/>
      <c r="D8326" s="272"/>
      <c r="F8326" s="273"/>
      <c r="G8326" s="275"/>
      <c r="H8326" s="275"/>
    </row>
    <row r="8327" spans="1:8">
      <c r="A8327" s="270"/>
      <c r="B8327" s="271"/>
      <c r="C8327" s="270"/>
      <c r="D8327" s="272"/>
      <c r="F8327" s="273"/>
      <c r="G8327" s="275"/>
      <c r="H8327" s="275"/>
    </row>
    <row r="8328" spans="1:8">
      <c r="A8328" s="270"/>
      <c r="B8328" s="271"/>
      <c r="C8328" s="270"/>
      <c r="D8328" s="272"/>
      <c r="F8328" s="273"/>
      <c r="G8328" s="275"/>
      <c r="H8328" s="275"/>
    </row>
    <row r="8329" spans="1:8">
      <c r="A8329" s="270"/>
      <c r="B8329" s="271"/>
      <c r="C8329" s="270"/>
      <c r="D8329" s="272"/>
      <c r="F8329" s="273"/>
      <c r="G8329" s="275"/>
      <c r="H8329" s="275"/>
    </row>
    <row r="8330" spans="1:8">
      <c r="A8330" s="270"/>
      <c r="B8330" s="271"/>
      <c r="C8330" s="270"/>
      <c r="D8330" s="272"/>
      <c r="F8330" s="273"/>
      <c r="G8330" s="275"/>
      <c r="H8330" s="275"/>
    </row>
    <row r="8331" spans="1:8">
      <c r="A8331" s="270"/>
      <c r="B8331" s="271"/>
      <c r="C8331" s="270"/>
      <c r="D8331" s="272"/>
      <c r="F8331" s="273"/>
      <c r="G8331" s="275"/>
      <c r="H8331" s="275"/>
    </row>
    <row r="8332" spans="1:8">
      <c r="A8332" s="270"/>
      <c r="B8332" s="271"/>
      <c r="C8332" s="270"/>
      <c r="D8332" s="272"/>
      <c r="F8332" s="273"/>
      <c r="G8332" s="275"/>
      <c r="H8332" s="275"/>
    </row>
    <row r="8333" spans="1:8">
      <c r="A8333" s="270"/>
      <c r="B8333" s="271"/>
      <c r="C8333" s="270"/>
      <c r="D8333" s="272"/>
      <c r="F8333" s="273"/>
      <c r="G8333" s="275"/>
      <c r="H8333" s="275"/>
    </row>
    <row r="8334" spans="1:8">
      <c r="A8334" s="270"/>
      <c r="B8334" s="271"/>
      <c r="C8334" s="270"/>
      <c r="D8334" s="272"/>
      <c r="F8334" s="273"/>
      <c r="G8334" s="275"/>
      <c r="H8334" s="275"/>
    </row>
    <row r="8335" spans="1:8">
      <c r="A8335" s="270"/>
      <c r="B8335" s="271"/>
      <c r="C8335" s="270"/>
      <c r="D8335" s="272"/>
      <c r="F8335" s="273"/>
      <c r="G8335" s="275"/>
      <c r="H8335" s="275"/>
    </row>
    <row r="8336" spans="1:8">
      <c r="A8336" s="270"/>
      <c r="B8336" s="271"/>
      <c r="C8336" s="270"/>
      <c r="D8336" s="272"/>
      <c r="F8336" s="273"/>
      <c r="G8336" s="275"/>
      <c r="H8336" s="275"/>
    </row>
    <row r="8337" spans="1:8">
      <c r="A8337" s="270"/>
      <c r="B8337" s="271"/>
      <c r="C8337" s="270"/>
      <c r="D8337" s="272"/>
      <c r="F8337" s="273"/>
      <c r="G8337" s="275"/>
      <c r="H8337" s="275"/>
    </row>
    <row r="8338" spans="1:8">
      <c r="A8338" s="270"/>
      <c r="B8338" s="271"/>
      <c r="C8338" s="270"/>
      <c r="D8338" s="272"/>
      <c r="F8338" s="273"/>
      <c r="G8338" s="275"/>
      <c r="H8338" s="275"/>
    </row>
    <row r="8339" spans="1:8">
      <c r="A8339" s="270"/>
      <c r="B8339" s="271"/>
      <c r="C8339" s="270"/>
      <c r="D8339" s="272"/>
      <c r="F8339" s="273"/>
      <c r="G8339" s="275"/>
      <c r="H8339" s="275"/>
    </row>
    <row r="8340" spans="1:8">
      <c r="A8340" s="270"/>
      <c r="B8340" s="271"/>
      <c r="C8340" s="270"/>
      <c r="D8340" s="272"/>
      <c r="F8340" s="273"/>
      <c r="G8340" s="275"/>
      <c r="H8340" s="275"/>
    </row>
    <row r="8341" spans="1:8">
      <c r="A8341" s="270"/>
      <c r="B8341" s="271"/>
      <c r="C8341" s="270"/>
      <c r="D8341" s="272"/>
      <c r="F8341" s="273"/>
      <c r="G8341" s="275"/>
      <c r="H8341" s="275"/>
    </row>
    <row r="8342" spans="1:8">
      <c r="A8342" s="270"/>
      <c r="B8342" s="271"/>
      <c r="C8342" s="270"/>
      <c r="D8342" s="272"/>
      <c r="F8342" s="273"/>
      <c r="G8342" s="275"/>
      <c r="H8342" s="275"/>
    </row>
    <row r="8343" spans="1:8">
      <c r="A8343" s="270"/>
      <c r="B8343" s="271"/>
      <c r="C8343" s="270"/>
      <c r="D8343" s="272"/>
      <c r="F8343" s="273"/>
      <c r="G8343" s="275"/>
      <c r="H8343" s="275"/>
    </row>
    <row r="8344" spans="1:8">
      <c r="A8344" s="270"/>
      <c r="B8344" s="271"/>
      <c r="C8344" s="270"/>
      <c r="D8344" s="272"/>
      <c r="F8344" s="273"/>
      <c r="G8344" s="275"/>
      <c r="H8344" s="275"/>
    </row>
    <row r="8345" spans="1:8">
      <c r="A8345" s="270"/>
      <c r="B8345" s="271"/>
      <c r="C8345" s="270"/>
      <c r="D8345" s="272"/>
      <c r="F8345" s="273"/>
      <c r="G8345" s="275"/>
      <c r="H8345" s="275"/>
    </row>
    <row r="8346" spans="1:8">
      <c r="A8346" s="270"/>
      <c r="B8346" s="271"/>
      <c r="C8346" s="270"/>
      <c r="D8346" s="272"/>
      <c r="F8346" s="273"/>
      <c r="G8346" s="275"/>
      <c r="H8346" s="275"/>
    </row>
    <row r="8347" spans="1:8">
      <c r="A8347" s="270"/>
      <c r="B8347" s="271"/>
      <c r="C8347" s="270"/>
      <c r="D8347" s="272"/>
      <c r="F8347" s="273"/>
      <c r="G8347" s="275"/>
      <c r="H8347" s="275"/>
    </row>
    <row r="8348" spans="1:8">
      <c r="A8348" s="270"/>
      <c r="B8348" s="271"/>
      <c r="C8348" s="270"/>
      <c r="D8348" s="272"/>
      <c r="F8348" s="273"/>
      <c r="G8348" s="275"/>
      <c r="H8348" s="275"/>
    </row>
    <row r="8349" spans="1:8">
      <c r="A8349" s="270"/>
      <c r="B8349" s="271"/>
      <c r="C8349" s="270"/>
      <c r="D8349" s="272"/>
      <c r="F8349" s="273"/>
      <c r="G8349" s="275"/>
      <c r="H8349" s="275"/>
    </row>
    <row r="8350" spans="1:8">
      <c r="A8350" s="270"/>
      <c r="B8350" s="271"/>
      <c r="C8350" s="270"/>
      <c r="D8350" s="272"/>
      <c r="F8350" s="273"/>
      <c r="G8350" s="275"/>
      <c r="H8350" s="275"/>
    </row>
    <row r="8351" spans="1:8">
      <c r="A8351" s="270"/>
      <c r="B8351" s="271"/>
      <c r="C8351" s="270"/>
      <c r="D8351" s="272"/>
      <c r="F8351" s="273"/>
      <c r="G8351" s="275"/>
      <c r="H8351" s="275"/>
    </row>
    <row r="8352" spans="1:8">
      <c r="A8352" s="270"/>
      <c r="B8352" s="271"/>
      <c r="C8352" s="270"/>
      <c r="D8352" s="272"/>
      <c r="F8352" s="273"/>
      <c r="G8352" s="275"/>
      <c r="H8352" s="275"/>
    </row>
    <row r="8353" spans="1:8">
      <c r="A8353" s="270"/>
      <c r="B8353" s="271"/>
      <c r="C8353" s="270"/>
      <c r="D8353" s="272"/>
      <c r="F8353" s="273"/>
      <c r="G8353" s="275"/>
      <c r="H8353" s="275"/>
    </row>
    <row r="8354" spans="1:8">
      <c r="A8354" s="270"/>
      <c r="B8354" s="271"/>
      <c r="C8354" s="270"/>
      <c r="D8354" s="272"/>
      <c r="F8354" s="273"/>
      <c r="G8354" s="275"/>
      <c r="H8354" s="275"/>
    </row>
    <row r="8355" spans="1:8">
      <c r="A8355" s="270"/>
      <c r="B8355" s="271"/>
      <c r="C8355" s="270"/>
      <c r="D8355" s="272"/>
      <c r="F8355" s="273"/>
      <c r="G8355" s="275"/>
      <c r="H8355" s="275"/>
    </row>
    <row r="8356" spans="1:8">
      <c r="A8356" s="270"/>
      <c r="B8356" s="271"/>
      <c r="C8356" s="270"/>
      <c r="D8356" s="272"/>
      <c r="F8356" s="273"/>
      <c r="G8356" s="275"/>
      <c r="H8356" s="275"/>
    </row>
    <row r="8357" spans="1:8">
      <c r="A8357" s="270"/>
      <c r="B8357" s="271"/>
      <c r="C8357" s="270"/>
      <c r="D8357" s="272"/>
      <c r="F8357" s="273"/>
      <c r="G8357" s="275"/>
      <c r="H8357" s="275"/>
    </row>
    <row r="8358" spans="1:8">
      <c r="A8358" s="270"/>
      <c r="B8358" s="271"/>
      <c r="C8358" s="270"/>
      <c r="D8358" s="272"/>
      <c r="F8358" s="273"/>
      <c r="G8358" s="275"/>
      <c r="H8358" s="275"/>
    </row>
    <row r="8359" spans="1:8">
      <c r="A8359" s="270"/>
      <c r="B8359" s="271"/>
      <c r="C8359" s="270"/>
      <c r="D8359" s="272"/>
      <c r="F8359" s="273"/>
      <c r="G8359" s="275"/>
      <c r="H8359" s="275"/>
    </row>
    <row r="8360" spans="1:8">
      <c r="A8360" s="270"/>
      <c r="B8360" s="271"/>
      <c r="C8360" s="270"/>
      <c r="D8360" s="272"/>
      <c r="F8360" s="273"/>
      <c r="G8360" s="275"/>
      <c r="H8360" s="275"/>
    </row>
    <row r="8361" spans="1:8">
      <c r="A8361" s="270"/>
      <c r="B8361" s="271"/>
      <c r="C8361" s="270"/>
      <c r="D8361" s="272"/>
      <c r="F8361" s="273"/>
      <c r="G8361" s="275"/>
      <c r="H8361" s="275"/>
    </row>
    <row r="8362" spans="1:8">
      <c r="A8362" s="270"/>
      <c r="B8362" s="271"/>
      <c r="C8362" s="270"/>
      <c r="D8362" s="272"/>
      <c r="F8362" s="273"/>
      <c r="G8362" s="275"/>
      <c r="H8362" s="275"/>
    </row>
    <row r="8363" spans="1:8">
      <c r="A8363" s="270"/>
      <c r="B8363" s="271"/>
      <c r="C8363" s="270"/>
      <c r="D8363" s="272"/>
      <c r="F8363" s="273"/>
      <c r="G8363" s="275"/>
      <c r="H8363" s="275"/>
    </row>
    <row r="8364" spans="1:8">
      <c r="A8364" s="270"/>
      <c r="B8364" s="271"/>
      <c r="C8364" s="270"/>
      <c r="D8364" s="272"/>
      <c r="F8364" s="273"/>
      <c r="G8364" s="275"/>
      <c r="H8364" s="275"/>
    </row>
    <row r="8365" spans="1:8">
      <c r="A8365" s="270"/>
      <c r="B8365" s="271"/>
      <c r="C8365" s="270"/>
      <c r="D8365" s="272"/>
      <c r="F8365" s="273"/>
      <c r="G8365" s="275"/>
      <c r="H8365" s="275"/>
    </row>
    <row r="8366" spans="1:8">
      <c r="A8366" s="270"/>
      <c r="B8366" s="271"/>
      <c r="C8366" s="270"/>
      <c r="D8366" s="272"/>
      <c r="F8366" s="273"/>
      <c r="G8366" s="275"/>
      <c r="H8366" s="275"/>
    </row>
    <row r="8367" spans="1:8">
      <c r="A8367" s="270"/>
      <c r="B8367" s="271"/>
      <c r="C8367" s="270"/>
      <c r="D8367" s="272"/>
      <c r="F8367" s="273"/>
      <c r="G8367" s="275"/>
      <c r="H8367" s="275"/>
    </row>
    <row r="8368" spans="1:8">
      <c r="A8368" s="270"/>
      <c r="B8368" s="271"/>
      <c r="C8368" s="270"/>
      <c r="D8368" s="272"/>
      <c r="F8368" s="273"/>
      <c r="G8368" s="275"/>
      <c r="H8368" s="275"/>
    </row>
    <row r="8369" spans="1:8">
      <c r="A8369" s="270"/>
      <c r="B8369" s="271"/>
      <c r="C8369" s="270"/>
      <c r="D8369" s="272"/>
      <c r="F8369" s="273"/>
      <c r="G8369" s="275"/>
      <c r="H8369" s="275"/>
    </row>
    <row r="8370" spans="1:8">
      <c r="A8370" s="270"/>
      <c r="B8370" s="271"/>
      <c r="C8370" s="270"/>
      <c r="D8370" s="272"/>
      <c r="F8370" s="273"/>
      <c r="G8370" s="275"/>
      <c r="H8370" s="275"/>
    </row>
    <row r="8371" spans="1:8">
      <c r="A8371" s="270"/>
      <c r="B8371" s="271"/>
      <c r="C8371" s="270"/>
      <c r="D8371" s="272"/>
      <c r="F8371" s="273"/>
      <c r="G8371" s="275"/>
      <c r="H8371" s="275"/>
    </row>
    <row r="8372" spans="1:8">
      <c r="A8372" s="270"/>
      <c r="B8372" s="271"/>
      <c r="C8372" s="270"/>
      <c r="D8372" s="272"/>
      <c r="F8372" s="273"/>
      <c r="G8372" s="275"/>
      <c r="H8372" s="275"/>
    </row>
    <row r="8373" spans="1:8">
      <c r="A8373" s="270"/>
      <c r="B8373" s="271"/>
      <c r="C8373" s="270"/>
      <c r="D8373" s="272"/>
      <c r="F8373" s="273"/>
      <c r="G8373" s="275"/>
      <c r="H8373" s="275"/>
    </row>
    <row r="8374" spans="1:8">
      <c r="A8374" s="270"/>
      <c r="B8374" s="271"/>
      <c r="C8374" s="270"/>
      <c r="D8374" s="272"/>
      <c r="F8374" s="273"/>
      <c r="G8374" s="275"/>
      <c r="H8374" s="275"/>
    </row>
    <row r="8375" spans="1:8">
      <c r="A8375" s="270"/>
      <c r="B8375" s="271"/>
      <c r="C8375" s="270"/>
      <c r="D8375" s="272"/>
      <c r="F8375" s="273"/>
      <c r="G8375" s="275"/>
      <c r="H8375" s="275"/>
    </row>
    <row r="8376" spans="1:8">
      <c r="A8376" s="270"/>
      <c r="B8376" s="271"/>
      <c r="C8376" s="270"/>
      <c r="D8376" s="272"/>
      <c r="F8376" s="273"/>
      <c r="G8376" s="275"/>
      <c r="H8376" s="275"/>
    </row>
    <row r="8377" spans="1:8">
      <c r="A8377" s="270"/>
      <c r="B8377" s="271"/>
      <c r="C8377" s="270"/>
      <c r="D8377" s="272"/>
      <c r="F8377" s="273"/>
      <c r="G8377" s="275"/>
      <c r="H8377" s="275"/>
    </row>
    <row r="8378" spans="1:8">
      <c r="A8378" s="270"/>
      <c r="B8378" s="271"/>
      <c r="C8378" s="270"/>
      <c r="D8378" s="272"/>
      <c r="F8378" s="273"/>
      <c r="G8378" s="275"/>
      <c r="H8378" s="275"/>
    </row>
    <row r="8379" spans="1:8">
      <c r="A8379" s="270"/>
      <c r="B8379" s="271"/>
      <c r="C8379" s="270"/>
      <c r="D8379" s="272"/>
      <c r="F8379" s="273"/>
      <c r="G8379" s="275"/>
      <c r="H8379" s="275"/>
    </row>
    <row r="8380" spans="1:8">
      <c r="A8380" s="270"/>
      <c r="B8380" s="271"/>
      <c r="C8380" s="270"/>
      <c r="D8380" s="272"/>
      <c r="F8380" s="273"/>
      <c r="G8380" s="275"/>
      <c r="H8380" s="275"/>
    </row>
    <row r="8381" spans="1:8">
      <c r="A8381" s="270"/>
      <c r="B8381" s="271"/>
      <c r="C8381" s="270"/>
      <c r="D8381" s="272"/>
      <c r="F8381" s="273"/>
      <c r="G8381" s="275"/>
      <c r="H8381" s="275"/>
    </row>
    <row r="8382" spans="1:8">
      <c r="A8382" s="270"/>
      <c r="B8382" s="271"/>
      <c r="C8382" s="270"/>
      <c r="D8382" s="272"/>
      <c r="F8382" s="273"/>
      <c r="G8382" s="275"/>
      <c r="H8382" s="275"/>
    </row>
    <row r="8383" spans="1:8">
      <c r="A8383" s="270"/>
      <c r="B8383" s="271"/>
      <c r="C8383" s="270"/>
      <c r="D8383" s="272"/>
      <c r="F8383" s="273"/>
      <c r="G8383" s="275"/>
      <c r="H8383" s="275"/>
    </row>
    <row r="8384" spans="1:8">
      <c r="A8384" s="270"/>
      <c r="B8384" s="271"/>
      <c r="C8384" s="270"/>
      <c r="D8384" s="272"/>
      <c r="F8384" s="273"/>
      <c r="G8384" s="275"/>
      <c r="H8384" s="275"/>
    </row>
    <row r="8385" spans="1:8">
      <c r="A8385" s="270"/>
      <c r="B8385" s="271"/>
      <c r="C8385" s="270"/>
      <c r="D8385" s="272"/>
      <c r="F8385" s="273"/>
      <c r="G8385" s="275"/>
      <c r="H8385" s="275"/>
    </row>
    <row r="8386" spans="1:8">
      <c r="A8386" s="270"/>
      <c r="B8386" s="271"/>
      <c r="C8386" s="270"/>
      <c r="D8386" s="272"/>
      <c r="F8386" s="273"/>
      <c r="G8386" s="275"/>
      <c r="H8386" s="275"/>
    </row>
    <row r="8387" spans="1:8">
      <c r="A8387" s="270"/>
      <c r="B8387" s="271"/>
      <c r="C8387" s="270"/>
      <c r="D8387" s="272"/>
      <c r="F8387" s="273"/>
      <c r="G8387" s="275"/>
      <c r="H8387" s="275"/>
    </row>
    <row r="8388" spans="1:8">
      <c r="A8388" s="270"/>
      <c r="B8388" s="271"/>
      <c r="C8388" s="270"/>
      <c r="D8388" s="272"/>
      <c r="F8388" s="273"/>
      <c r="G8388" s="275"/>
      <c r="H8388" s="275"/>
    </row>
    <row r="8389" spans="1:8">
      <c r="A8389" s="270"/>
      <c r="B8389" s="271"/>
      <c r="C8389" s="270"/>
      <c r="D8389" s="272"/>
      <c r="F8389" s="273"/>
      <c r="G8389" s="275"/>
      <c r="H8389" s="275"/>
    </row>
    <row r="8390" spans="1:8">
      <c r="A8390" s="270"/>
      <c r="B8390" s="271"/>
      <c r="C8390" s="270"/>
      <c r="D8390" s="272"/>
      <c r="F8390" s="273"/>
      <c r="G8390" s="275"/>
      <c r="H8390" s="275"/>
    </row>
    <row r="8391" spans="1:8">
      <c r="A8391" s="270"/>
      <c r="B8391" s="271"/>
      <c r="C8391" s="270"/>
      <c r="D8391" s="272"/>
      <c r="F8391" s="273"/>
      <c r="G8391" s="275"/>
      <c r="H8391" s="275"/>
    </row>
    <row r="8392" spans="1:8">
      <c r="A8392" s="270"/>
      <c r="B8392" s="271"/>
      <c r="C8392" s="270"/>
      <c r="D8392" s="272"/>
      <c r="F8392" s="273"/>
      <c r="G8392" s="275"/>
      <c r="H8392" s="275"/>
    </row>
    <row r="8393" spans="1:8">
      <c r="A8393" s="270"/>
      <c r="B8393" s="271"/>
      <c r="C8393" s="270"/>
      <c r="D8393" s="272"/>
      <c r="F8393" s="273"/>
      <c r="G8393" s="275"/>
      <c r="H8393" s="275"/>
    </row>
    <row r="8394" spans="1:8">
      <c r="A8394" s="270"/>
      <c r="B8394" s="271"/>
      <c r="C8394" s="270"/>
      <c r="D8394" s="272"/>
      <c r="F8394" s="273"/>
      <c r="G8394" s="275"/>
      <c r="H8394" s="275"/>
    </row>
    <row r="8395" spans="1:8">
      <c r="A8395" s="270"/>
      <c r="B8395" s="271"/>
      <c r="C8395" s="270"/>
      <c r="D8395" s="272"/>
      <c r="F8395" s="273"/>
      <c r="G8395" s="275"/>
      <c r="H8395" s="275"/>
    </row>
    <row r="8396" spans="1:8">
      <c r="A8396" s="270"/>
      <c r="B8396" s="271"/>
      <c r="C8396" s="270"/>
      <c r="D8396" s="272"/>
      <c r="F8396" s="273"/>
      <c r="G8396" s="275"/>
      <c r="H8396" s="275"/>
    </row>
    <row r="8397" spans="1:8">
      <c r="A8397" s="270"/>
      <c r="B8397" s="271"/>
      <c r="C8397" s="270"/>
      <c r="D8397" s="272"/>
      <c r="F8397" s="273"/>
      <c r="G8397" s="275"/>
      <c r="H8397" s="275"/>
    </row>
    <row r="8398" spans="1:8">
      <c r="A8398" s="270"/>
      <c r="B8398" s="271"/>
      <c r="C8398" s="270"/>
      <c r="D8398" s="272"/>
      <c r="F8398" s="273"/>
      <c r="G8398" s="275"/>
      <c r="H8398" s="275"/>
    </row>
    <row r="8399" spans="1:8">
      <c r="A8399" s="270"/>
      <c r="B8399" s="271"/>
      <c r="C8399" s="270"/>
      <c r="D8399" s="272"/>
      <c r="F8399" s="273"/>
      <c r="G8399" s="275"/>
      <c r="H8399" s="275"/>
    </row>
    <row r="8400" spans="1:8">
      <c r="A8400" s="270"/>
      <c r="B8400" s="271"/>
      <c r="C8400" s="270"/>
      <c r="D8400" s="272"/>
      <c r="F8400" s="273"/>
      <c r="G8400" s="275"/>
      <c r="H8400" s="275"/>
    </row>
    <row r="8401" spans="1:8">
      <c r="A8401" s="270"/>
      <c r="B8401" s="271"/>
      <c r="C8401" s="270"/>
      <c r="D8401" s="272"/>
      <c r="F8401" s="273"/>
      <c r="G8401" s="275"/>
      <c r="H8401" s="275"/>
    </row>
    <row r="8402" spans="1:8">
      <c r="A8402" s="270"/>
      <c r="B8402" s="271"/>
      <c r="C8402" s="270"/>
      <c r="D8402" s="272"/>
      <c r="F8402" s="273"/>
      <c r="G8402" s="275"/>
      <c r="H8402" s="275"/>
    </row>
    <row r="8403" spans="1:8">
      <c r="A8403" s="270"/>
      <c r="B8403" s="271"/>
      <c r="C8403" s="270"/>
      <c r="D8403" s="272"/>
      <c r="F8403" s="273"/>
      <c r="G8403" s="275"/>
      <c r="H8403" s="275"/>
    </row>
    <row r="8404" spans="1:8">
      <c r="A8404" s="270"/>
      <c r="B8404" s="271"/>
      <c r="C8404" s="270"/>
      <c r="D8404" s="272"/>
      <c r="F8404" s="273"/>
      <c r="G8404" s="275"/>
      <c r="H8404" s="275"/>
    </row>
    <row r="8405" spans="1:8">
      <c r="A8405" s="270"/>
      <c r="B8405" s="271"/>
      <c r="C8405" s="270"/>
      <c r="D8405" s="272"/>
      <c r="F8405" s="273"/>
      <c r="G8405" s="275"/>
      <c r="H8405" s="275"/>
    </row>
    <row r="8406" spans="1:8">
      <c r="A8406" s="270"/>
      <c r="B8406" s="271"/>
      <c r="C8406" s="270"/>
      <c r="D8406" s="272"/>
      <c r="F8406" s="273"/>
      <c r="G8406" s="275"/>
      <c r="H8406" s="275"/>
    </row>
    <row r="8407" spans="1:8">
      <c r="A8407" s="270"/>
      <c r="B8407" s="271"/>
      <c r="C8407" s="270"/>
      <c r="D8407" s="272"/>
      <c r="F8407" s="273"/>
      <c r="G8407" s="275"/>
      <c r="H8407" s="275"/>
    </row>
    <row r="8408" spans="1:8">
      <c r="A8408" s="270"/>
      <c r="B8408" s="271"/>
      <c r="C8408" s="270"/>
      <c r="D8408" s="272"/>
      <c r="F8408" s="273"/>
      <c r="G8408" s="275"/>
      <c r="H8408" s="275"/>
    </row>
    <row r="8409" spans="1:8">
      <c r="A8409" s="270"/>
      <c r="B8409" s="271"/>
      <c r="C8409" s="270"/>
      <c r="D8409" s="272"/>
      <c r="F8409" s="273"/>
      <c r="G8409" s="275"/>
      <c r="H8409" s="275"/>
    </row>
    <row r="8410" spans="1:8">
      <c r="A8410" s="270"/>
      <c r="B8410" s="271"/>
      <c r="C8410" s="270"/>
      <c r="D8410" s="272"/>
      <c r="F8410" s="273"/>
      <c r="G8410" s="275"/>
      <c r="H8410" s="275"/>
    </row>
    <row r="8411" spans="1:8">
      <c r="A8411" s="270"/>
      <c r="B8411" s="271"/>
      <c r="C8411" s="270"/>
      <c r="D8411" s="272"/>
      <c r="F8411" s="273"/>
      <c r="G8411" s="275"/>
      <c r="H8411" s="275"/>
    </row>
    <row r="8412" spans="1:8">
      <c r="A8412" s="270"/>
      <c r="B8412" s="271"/>
      <c r="C8412" s="270"/>
      <c r="D8412" s="272"/>
      <c r="F8412" s="273"/>
      <c r="G8412" s="275"/>
      <c r="H8412" s="275"/>
    </row>
    <row r="8413" spans="1:8">
      <c r="A8413" s="270"/>
      <c r="B8413" s="271"/>
      <c r="C8413" s="270"/>
      <c r="D8413" s="272"/>
      <c r="F8413" s="273"/>
      <c r="G8413" s="275"/>
      <c r="H8413" s="275"/>
    </row>
    <row r="8414" spans="1:8">
      <c r="A8414" s="270"/>
      <c r="B8414" s="271"/>
      <c r="C8414" s="270"/>
      <c r="D8414" s="272"/>
      <c r="F8414" s="273"/>
      <c r="G8414" s="275"/>
      <c r="H8414" s="275"/>
    </row>
    <row r="8415" spans="1:8">
      <c r="A8415" s="270"/>
      <c r="B8415" s="271"/>
      <c r="C8415" s="270"/>
      <c r="D8415" s="272"/>
      <c r="F8415" s="273"/>
      <c r="G8415" s="275"/>
      <c r="H8415" s="275"/>
    </row>
    <row r="8416" spans="1:8">
      <c r="A8416" s="270"/>
      <c r="B8416" s="271"/>
      <c r="C8416" s="270"/>
      <c r="D8416" s="272"/>
      <c r="F8416" s="273"/>
      <c r="G8416" s="275"/>
      <c r="H8416" s="275"/>
    </row>
    <row r="8417" spans="1:8">
      <c r="A8417" s="270"/>
      <c r="B8417" s="271"/>
      <c r="C8417" s="270"/>
      <c r="D8417" s="272"/>
      <c r="F8417" s="273"/>
      <c r="G8417" s="275"/>
      <c r="H8417" s="275"/>
    </row>
    <row r="8418" spans="1:8">
      <c r="A8418" s="270"/>
      <c r="B8418" s="271"/>
      <c r="C8418" s="270"/>
      <c r="D8418" s="272"/>
      <c r="F8418" s="273"/>
      <c r="G8418" s="275"/>
      <c r="H8418" s="275"/>
    </row>
    <row r="8419" spans="1:8">
      <c r="A8419" s="270"/>
      <c r="B8419" s="271"/>
      <c r="C8419" s="270"/>
      <c r="D8419" s="272"/>
      <c r="F8419" s="273"/>
      <c r="G8419" s="275"/>
      <c r="H8419" s="275"/>
    </row>
    <row r="8420" spans="1:8">
      <c r="A8420" s="270"/>
      <c r="B8420" s="271"/>
      <c r="C8420" s="270"/>
      <c r="D8420" s="272"/>
      <c r="F8420" s="273"/>
      <c r="G8420" s="275"/>
      <c r="H8420" s="275"/>
    </row>
    <row r="8421" spans="1:8">
      <c r="A8421" s="270"/>
      <c r="B8421" s="271"/>
      <c r="C8421" s="270"/>
      <c r="D8421" s="272"/>
      <c r="F8421" s="273"/>
      <c r="G8421" s="275"/>
      <c r="H8421" s="275"/>
    </row>
    <row r="8422" spans="1:8">
      <c r="A8422" s="270"/>
      <c r="B8422" s="271"/>
      <c r="C8422" s="270"/>
      <c r="D8422" s="272"/>
      <c r="F8422" s="273"/>
      <c r="G8422" s="275"/>
      <c r="H8422" s="275"/>
    </row>
    <row r="8423" spans="1:8">
      <c r="A8423" s="270"/>
      <c r="B8423" s="271"/>
      <c r="C8423" s="270"/>
      <c r="D8423" s="272"/>
      <c r="F8423" s="273"/>
      <c r="G8423" s="275"/>
      <c r="H8423" s="275"/>
    </row>
    <row r="8424" spans="1:8">
      <c r="A8424" s="270"/>
      <c r="B8424" s="271"/>
      <c r="C8424" s="270"/>
      <c r="D8424" s="272"/>
      <c r="F8424" s="273"/>
      <c r="G8424" s="275"/>
      <c r="H8424" s="275"/>
    </row>
    <row r="8425" spans="1:8">
      <c r="A8425" s="270"/>
      <c r="B8425" s="271"/>
      <c r="C8425" s="270"/>
      <c r="D8425" s="272"/>
      <c r="F8425" s="273"/>
      <c r="G8425" s="275"/>
      <c r="H8425" s="275"/>
    </row>
    <row r="8426" spans="1:8">
      <c r="A8426" s="270"/>
      <c r="B8426" s="271"/>
      <c r="C8426" s="270"/>
      <c r="D8426" s="272"/>
      <c r="F8426" s="273"/>
      <c r="G8426" s="275"/>
      <c r="H8426" s="275"/>
    </row>
    <row r="8427" spans="1:8">
      <c r="A8427" s="270"/>
      <c r="B8427" s="271"/>
      <c r="C8427" s="270"/>
      <c r="D8427" s="272"/>
      <c r="F8427" s="273"/>
      <c r="G8427" s="275"/>
      <c r="H8427" s="275"/>
    </row>
    <row r="8428" spans="1:8">
      <c r="A8428" s="270"/>
      <c r="B8428" s="271"/>
      <c r="C8428" s="270"/>
      <c r="D8428" s="272"/>
      <c r="F8428" s="273"/>
      <c r="G8428" s="275"/>
      <c r="H8428" s="275"/>
    </row>
    <row r="8429" spans="1:8">
      <c r="A8429" s="270"/>
      <c r="B8429" s="271"/>
      <c r="C8429" s="270"/>
      <c r="D8429" s="272"/>
      <c r="F8429" s="273"/>
      <c r="G8429" s="275"/>
      <c r="H8429" s="275"/>
    </row>
    <row r="8430" spans="1:8">
      <c r="A8430" s="270"/>
      <c r="B8430" s="271"/>
      <c r="C8430" s="270"/>
      <c r="D8430" s="272"/>
      <c r="F8430" s="273"/>
      <c r="G8430" s="275"/>
      <c r="H8430" s="275"/>
    </row>
    <row r="8431" spans="1:8">
      <c r="A8431" s="270"/>
      <c r="B8431" s="271"/>
      <c r="C8431" s="270"/>
      <c r="D8431" s="272"/>
      <c r="F8431" s="273"/>
      <c r="G8431" s="275"/>
      <c r="H8431" s="275"/>
    </row>
    <row r="8432" spans="1:8">
      <c r="A8432" s="270"/>
      <c r="B8432" s="271"/>
      <c r="C8432" s="270"/>
      <c r="D8432" s="272"/>
      <c r="F8432" s="273"/>
      <c r="G8432" s="275"/>
      <c r="H8432" s="275"/>
    </row>
    <row r="8433" spans="1:8">
      <c r="A8433" s="270"/>
      <c r="B8433" s="271"/>
      <c r="C8433" s="270"/>
      <c r="D8433" s="272"/>
      <c r="F8433" s="273"/>
      <c r="G8433" s="275"/>
      <c r="H8433" s="275"/>
    </row>
    <row r="8434" spans="1:8">
      <c r="A8434" s="270"/>
      <c r="B8434" s="271"/>
      <c r="C8434" s="270"/>
      <c r="D8434" s="272"/>
      <c r="F8434" s="273"/>
      <c r="G8434" s="275"/>
      <c r="H8434" s="275"/>
    </row>
    <row r="8435" spans="1:8">
      <c r="A8435" s="270"/>
      <c r="B8435" s="271"/>
      <c r="C8435" s="270"/>
      <c r="D8435" s="272"/>
      <c r="F8435" s="273"/>
      <c r="G8435" s="275"/>
      <c r="H8435" s="275"/>
    </row>
    <row r="8436" spans="1:8">
      <c r="A8436" s="270"/>
      <c r="B8436" s="271"/>
      <c r="C8436" s="270"/>
      <c r="D8436" s="272"/>
      <c r="F8436" s="273"/>
      <c r="G8436" s="275"/>
      <c r="H8436" s="275"/>
    </row>
    <row r="8437" spans="1:8">
      <c r="A8437" s="270"/>
      <c r="B8437" s="271"/>
      <c r="C8437" s="270"/>
      <c r="D8437" s="272"/>
      <c r="F8437" s="273"/>
      <c r="G8437" s="275"/>
      <c r="H8437" s="275"/>
    </row>
    <row r="8438" spans="1:8">
      <c r="A8438" s="270"/>
      <c r="B8438" s="271"/>
      <c r="C8438" s="270"/>
      <c r="D8438" s="272"/>
      <c r="F8438" s="273"/>
      <c r="G8438" s="275"/>
      <c r="H8438" s="275"/>
    </row>
    <row r="8439" spans="1:8">
      <c r="A8439" s="270"/>
      <c r="B8439" s="271"/>
      <c r="C8439" s="270"/>
      <c r="D8439" s="272"/>
      <c r="F8439" s="273"/>
      <c r="G8439" s="275"/>
      <c r="H8439" s="275"/>
    </row>
    <row r="8440" spans="1:8">
      <c r="A8440" s="270"/>
      <c r="B8440" s="271"/>
      <c r="C8440" s="270"/>
      <c r="D8440" s="272"/>
      <c r="F8440" s="273"/>
      <c r="G8440" s="275"/>
      <c r="H8440" s="275"/>
    </row>
    <row r="8441" spans="1:8">
      <c r="A8441" s="270"/>
      <c r="B8441" s="271"/>
      <c r="C8441" s="270"/>
      <c r="D8441" s="272"/>
      <c r="F8441" s="273"/>
      <c r="G8441" s="275"/>
      <c r="H8441" s="275"/>
    </row>
    <row r="8442" spans="1:8">
      <c r="A8442" s="270"/>
      <c r="B8442" s="271"/>
      <c r="C8442" s="270"/>
      <c r="D8442" s="272"/>
      <c r="F8442" s="273"/>
      <c r="G8442" s="275"/>
      <c r="H8442" s="275"/>
    </row>
    <row r="8443" spans="1:8">
      <c r="A8443" s="270"/>
      <c r="B8443" s="271"/>
      <c r="C8443" s="270"/>
      <c r="D8443" s="272"/>
      <c r="F8443" s="273"/>
      <c r="G8443" s="275"/>
      <c r="H8443" s="275"/>
    </row>
    <row r="8444" spans="1:8">
      <c r="A8444" s="270"/>
      <c r="B8444" s="271"/>
      <c r="C8444" s="270"/>
      <c r="D8444" s="272"/>
      <c r="F8444" s="273"/>
      <c r="G8444" s="275"/>
      <c r="H8444" s="275"/>
    </row>
    <row r="8445" spans="1:8">
      <c r="A8445" s="270"/>
      <c r="B8445" s="271"/>
      <c r="C8445" s="270"/>
      <c r="D8445" s="272"/>
      <c r="F8445" s="273"/>
      <c r="G8445" s="275"/>
      <c r="H8445" s="275"/>
    </row>
    <row r="8446" spans="1:8">
      <c r="A8446" s="270"/>
      <c r="B8446" s="271"/>
      <c r="C8446" s="270"/>
      <c r="D8446" s="272"/>
      <c r="F8446" s="273"/>
      <c r="G8446" s="275"/>
      <c r="H8446" s="275"/>
    </row>
    <row r="8447" spans="1:8">
      <c r="A8447" s="270"/>
      <c r="B8447" s="271"/>
      <c r="C8447" s="270"/>
      <c r="D8447" s="272"/>
      <c r="F8447" s="273"/>
      <c r="G8447" s="275"/>
      <c r="H8447" s="275"/>
    </row>
    <row r="8448" spans="1:8">
      <c r="A8448" s="270"/>
      <c r="B8448" s="271"/>
      <c r="C8448" s="270"/>
      <c r="D8448" s="272"/>
      <c r="F8448" s="273"/>
      <c r="G8448" s="275"/>
      <c r="H8448" s="275"/>
    </row>
    <row r="8449" spans="1:8">
      <c r="A8449" s="270"/>
      <c r="B8449" s="271"/>
      <c r="C8449" s="270"/>
      <c r="D8449" s="272"/>
      <c r="F8449" s="273"/>
      <c r="G8449" s="275"/>
      <c r="H8449" s="275"/>
    </row>
    <row r="8450" spans="1:8">
      <c r="A8450" s="270"/>
      <c r="B8450" s="271"/>
      <c r="C8450" s="270"/>
      <c r="D8450" s="272"/>
      <c r="F8450" s="273"/>
      <c r="G8450" s="275"/>
      <c r="H8450" s="275"/>
    </row>
    <row r="8451" spans="1:8">
      <c r="A8451" s="270"/>
      <c r="B8451" s="271"/>
      <c r="C8451" s="270"/>
      <c r="D8451" s="272"/>
      <c r="F8451" s="273"/>
      <c r="G8451" s="275"/>
      <c r="H8451" s="275"/>
    </row>
    <row r="8452" spans="1:8">
      <c r="A8452" s="270"/>
      <c r="B8452" s="271"/>
      <c r="C8452" s="270"/>
      <c r="D8452" s="272"/>
      <c r="F8452" s="273"/>
      <c r="G8452" s="275"/>
      <c r="H8452" s="275"/>
    </row>
    <row r="8453" spans="1:8">
      <c r="A8453" s="270"/>
      <c r="B8453" s="271"/>
      <c r="C8453" s="270"/>
      <c r="D8453" s="272"/>
      <c r="F8453" s="273"/>
      <c r="G8453" s="275"/>
      <c r="H8453" s="275"/>
    </row>
    <row r="8454" spans="1:8">
      <c r="A8454" s="270"/>
      <c r="B8454" s="271"/>
      <c r="C8454" s="270"/>
      <c r="D8454" s="272"/>
      <c r="F8454" s="273"/>
      <c r="G8454" s="275"/>
      <c r="H8454" s="275"/>
    </row>
    <row r="8455" spans="1:8">
      <c r="A8455" s="270"/>
      <c r="B8455" s="271"/>
      <c r="C8455" s="270"/>
      <c r="D8455" s="272"/>
      <c r="F8455" s="273"/>
      <c r="G8455" s="275"/>
      <c r="H8455" s="275"/>
    </row>
    <row r="8456" spans="1:8">
      <c r="A8456" s="270"/>
      <c r="B8456" s="271"/>
      <c r="C8456" s="270"/>
      <c r="D8456" s="272"/>
      <c r="F8456" s="273"/>
      <c r="G8456" s="275"/>
      <c r="H8456" s="275"/>
    </row>
    <row r="8457" spans="1:8">
      <c r="A8457" s="270"/>
      <c r="B8457" s="271"/>
      <c r="C8457" s="270"/>
      <c r="D8457" s="272"/>
      <c r="F8457" s="273"/>
      <c r="G8457" s="275"/>
      <c r="H8457" s="275"/>
    </row>
    <row r="8458" spans="1:8">
      <c r="A8458" s="270"/>
      <c r="B8458" s="271"/>
      <c r="C8458" s="270"/>
      <c r="D8458" s="272"/>
      <c r="F8458" s="273"/>
      <c r="G8458" s="275"/>
      <c r="H8458" s="275"/>
    </row>
    <row r="8459" spans="1:8">
      <c r="A8459" s="270"/>
      <c r="B8459" s="271"/>
      <c r="C8459" s="270"/>
      <c r="D8459" s="272"/>
      <c r="F8459" s="273"/>
      <c r="G8459" s="275"/>
      <c r="H8459" s="275"/>
    </row>
    <row r="8460" spans="1:8">
      <c r="A8460" s="270"/>
      <c r="B8460" s="271"/>
      <c r="C8460" s="270"/>
      <c r="D8460" s="272"/>
      <c r="F8460" s="273"/>
      <c r="G8460" s="275"/>
      <c r="H8460" s="275"/>
    </row>
    <row r="8461" spans="1:8">
      <c r="A8461" s="270"/>
      <c r="B8461" s="271"/>
      <c r="C8461" s="270"/>
      <c r="D8461" s="272"/>
      <c r="F8461" s="273"/>
      <c r="G8461" s="275"/>
      <c r="H8461" s="275"/>
    </row>
    <row r="8462" spans="1:8">
      <c r="A8462" s="270"/>
      <c r="B8462" s="271"/>
      <c r="C8462" s="270"/>
      <c r="D8462" s="272"/>
      <c r="F8462" s="273"/>
      <c r="G8462" s="275"/>
      <c r="H8462" s="275"/>
    </row>
    <row r="8463" spans="1:8">
      <c r="A8463" s="270"/>
      <c r="B8463" s="271"/>
      <c r="C8463" s="270"/>
      <c r="D8463" s="272"/>
      <c r="F8463" s="273"/>
      <c r="G8463" s="275"/>
      <c r="H8463" s="275"/>
    </row>
    <row r="8464" spans="1:8">
      <c r="A8464" s="270"/>
      <c r="B8464" s="271"/>
      <c r="C8464" s="270"/>
      <c r="D8464" s="272"/>
      <c r="F8464" s="273"/>
      <c r="G8464" s="275"/>
      <c r="H8464" s="275"/>
    </row>
    <row r="8465" spans="1:8">
      <c r="A8465" s="270"/>
      <c r="B8465" s="271"/>
      <c r="C8465" s="270"/>
      <c r="D8465" s="272"/>
      <c r="F8465" s="273"/>
      <c r="G8465" s="275"/>
      <c r="H8465" s="275"/>
    </row>
    <row r="8466" spans="1:8">
      <c r="A8466" s="270"/>
      <c r="B8466" s="271"/>
      <c r="C8466" s="270"/>
      <c r="D8466" s="272"/>
      <c r="F8466" s="273"/>
      <c r="G8466" s="275"/>
      <c r="H8466" s="275"/>
    </row>
    <row r="8467" spans="1:8">
      <c r="A8467" s="270"/>
      <c r="B8467" s="271"/>
      <c r="C8467" s="270"/>
      <c r="D8467" s="272"/>
      <c r="F8467" s="273"/>
      <c r="G8467" s="275"/>
      <c r="H8467" s="275"/>
    </row>
    <row r="8468" spans="1:8">
      <c r="A8468" s="270"/>
      <c r="B8468" s="271"/>
      <c r="C8468" s="270"/>
      <c r="D8468" s="272"/>
      <c r="F8468" s="273"/>
      <c r="G8468" s="275"/>
      <c r="H8468" s="275"/>
    </row>
    <row r="8469" spans="1:8">
      <c r="A8469" s="270"/>
      <c r="B8469" s="271"/>
      <c r="C8469" s="270"/>
      <c r="D8469" s="272"/>
      <c r="F8469" s="273"/>
      <c r="G8469" s="275"/>
      <c r="H8469" s="275"/>
    </row>
    <row r="8470" spans="1:8">
      <c r="A8470" s="270"/>
      <c r="B8470" s="271"/>
      <c r="C8470" s="270"/>
      <c r="D8470" s="272"/>
      <c r="F8470" s="273"/>
      <c r="G8470" s="275"/>
      <c r="H8470" s="275"/>
    </row>
    <row r="8471" spans="1:8">
      <c r="A8471" s="270"/>
      <c r="B8471" s="271"/>
      <c r="C8471" s="270"/>
      <c r="D8471" s="272"/>
      <c r="F8471" s="273"/>
      <c r="G8471" s="275"/>
      <c r="H8471" s="275"/>
    </row>
    <row r="8472" spans="1:8">
      <c r="A8472" s="270"/>
      <c r="B8472" s="271"/>
      <c r="C8472" s="270"/>
      <c r="D8472" s="272"/>
      <c r="F8472" s="273"/>
      <c r="G8472" s="275"/>
      <c r="H8472" s="275"/>
    </row>
    <row r="8473" spans="1:8">
      <c r="A8473" s="270"/>
      <c r="B8473" s="271"/>
      <c r="C8473" s="270"/>
      <c r="D8473" s="272"/>
      <c r="F8473" s="273"/>
      <c r="G8473" s="275"/>
      <c r="H8473" s="275"/>
    </row>
    <row r="8474" spans="1:8">
      <c r="A8474" s="270"/>
      <c r="B8474" s="271"/>
      <c r="C8474" s="270"/>
      <c r="D8474" s="272"/>
      <c r="F8474" s="273"/>
      <c r="G8474" s="275"/>
      <c r="H8474" s="275"/>
    </row>
    <row r="8475" spans="1:8">
      <c r="A8475" s="270"/>
      <c r="B8475" s="271"/>
      <c r="C8475" s="270"/>
      <c r="D8475" s="272"/>
      <c r="F8475" s="273"/>
      <c r="G8475" s="275"/>
      <c r="H8475" s="275"/>
    </row>
    <row r="8476" spans="1:8">
      <c r="A8476" s="270"/>
      <c r="B8476" s="271"/>
      <c r="C8476" s="270"/>
      <c r="D8476" s="272"/>
      <c r="F8476" s="273"/>
      <c r="G8476" s="275"/>
      <c r="H8476" s="275"/>
    </row>
    <row r="8477" spans="1:8">
      <c r="A8477" s="270"/>
      <c r="B8477" s="271"/>
      <c r="C8477" s="270"/>
      <c r="D8477" s="272"/>
      <c r="F8477" s="273"/>
      <c r="G8477" s="275"/>
      <c r="H8477" s="275"/>
    </row>
    <row r="8478" spans="1:8">
      <c r="A8478" s="270"/>
      <c r="B8478" s="271"/>
      <c r="C8478" s="270"/>
      <c r="D8478" s="272"/>
      <c r="F8478" s="273"/>
      <c r="G8478" s="275"/>
      <c r="H8478" s="275"/>
    </row>
    <row r="8479" spans="1:8">
      <c r="A8479" s="270"/>
      <c r="B8479" s="271"/>
      <c r="C8479" s="270"/>
      <c r="D8479" s="272"/>
      <c r="F8479" s="273"/>
      <c r="G8479" s="275"/>
      <c r="H8479" s="275"/>
    </row>
    <row r="8480" spans="1:8">
      <c r="A8480" s="270"/>
      <c r="B8480" s="271"/>
      <c r="C8480" s="270"/>
      <c r="D8480" s="272"/>
      <c r="F8480" s="273"/>
      <c r="G8480" s="275"/>
      <c r="H8480" s="275"/>
    </row>
    <row r="8481" spans="1:8">
      <c r="A8481" s="270"/>
      <c r="B8481" s="271"/>
      <c r="C8481" s="270"/>
      <c r="D8481" s="272"/>
      <c r="F8481" s="273"/>
      <c r="G8481" s="275"/>
      <c r="H8481" s="275"/>
    </row>
    <row r="8482" spans="1:8">
      <c r="A8482" s="270"/>
      <c r="B8482" s="271"/>
      <c r="C8482" s="270"/>
      <c r="D8482" s="272"/>
      <c r="F8482" s="273"/>
      <c r="G8482" s="275"/>
      <c r="H8482" s="275"/>
    </row>
    <row r="8483" spans="1:8">
      <c r="A8483" s="270"/>
      <c r="B8483" s="271"/>
      <c r="C8483" s="270"/>
      <c r="D8483" s="272"/>
      <c r="F8483" s="273"/>
      <c r="G8483" s="275"/>
      <c r="H8483" s="275"/>
    </row>
    <row r="8484" spans="1:8">
      <c r="A8484" s="270"/>
      <c r="B8484" s="271"/>
      <c r="C8484" s="270"/>
      <c r="D8484" s="272"/>
      <c r="F8484" s="273"/>
      <c r="G8484" s="275"/>
      <c r="H8484" s="275"/>
    </row>
    <row r="8485" spans="1:8">
      <c r="A8485" s="270"/>
      <c r="B8485" s="271"/>
      <c r="C8485" s="270"/>
      <c r="D8485" s="272"/>
      <c r="F8485" s="273"/>
      <c r="G8485" s="275"/>
      <c r="H8485" s="275"/>
    </row>
    <row r="8486" spans="1:8">
      <c r="A8486" s="270"/>
      <c r="B8486" s="271"/>
      <c r="C8486" s="270"/>
      <c r="D8486" s="272"/>
      <c r="F8486" s="273"/>
      <c r="G8486" s="275"/>
      <c r="H8486" s="275"/>
    </row>
    <row r="8487" spans="1:8">
      <c r="A8487" s="270"/>
      <c r="B8487" s="271"/>
      <c r="C8487" s="270"/>
      <c r="D8487" s="272"/>
      <c r="F8487" s="273"/>
      <c r="G8487" s="275"/>
      <c r="H8487" s="275"/>
    </row>
    <row r="8488" spans="1:8">
      <c r="A8488" s="270"/>
      <c r="B8488" s="271"/>
      <c r="C8488" s="270"/>
      <c r="D8488" s="272"/>
      <c r="F8488" s="273"/>
      <c r="G8488" s="275"/>
      <c r="H8488" s="275"/>
    </row>
    <row r="8489" spans="1:8">
      <c r="A8489" s="270"/>
      <c r="B8489" s="271"/>
      <c r="C8489" s="270"/>
      <c r="D8489" s="272"/>
      <c r="F8489" s="273"/>
      <c r="G8489" s="275"/>
      <c r="H8489" s="275"/>
    </row>
    <row r="8490" spans="1:8">
      <c r="A8490" s="270"/>
      <c r="B8490" s="271"/>
      <c r="C8490" s="270"/>
      <c r="D8490" s="272"/>
      <c r="F8490" s="273"/>
      <c r="G8490" s="275"/>
      <c r="H8490" s="275"/>
    </row>
    <row r="8491" spans="1:8">
      <c r="A8491" s="270"/>
      <c r="B8491" s="271"/>
      <c r="C8491" s="270"/>
      <c r="D8491" s="272"/>
      <c r="F8491" s="273"/>
      <c r="G8491" s="275"/>
      <c r="H8491" s="275"/>
    </row>
    <row r="8492" spans="1:8">
      <c r="A8492" s="270"/>
      <c r="B8492" s="271"/>
      <c r="C8492" s="270"/>
      <c r="D8492" s="272"/>
      <c r="F8492" s="273"/>
      <c r="G8492" s="275"/>
      <c r="H8492" s="275"/>
    </row>
    <row r="8493" spans="1:8">
      <c r="A8493" s="270"/>
      <c r="B8493" s="271"/>
      <c r="C8493" s="270"/>
      <c r="D8493" s="272"/>
      <c r="F8493" s="273"/>
      <c r="G8493" s="275"/>
      <c r="H8493" s="275"/>
    </row>
    <row r="8494" spans="1:8">
      <c r="A8494" s="270"/>
      <c r="B8494" s="271"/>
      <c r="C8494" s="270"/>
      <c r="D8494" s="272"/>
      <c r="F8494" s="273"/>
      <c r="G8494" s="275"/>
      <c r="H8494" s="275"/>
    </row>
    <row r="8495" spans="1:8">
      <c r="A8495" s="270"/>
      <c r="B8495" s="271"/>
      <c r="C8495" s="270"/>
      <c r="D8495" s="272"/>
      <c r="F8495" s="273"/>
      <c r="G8495" s="275"/>
      <c r="H8495" s="275"/>
    </row>
    <row r="8496" spans="1:8">
      <c r="A8496" s="270"/>
      <c r="B8496" s="271"/>
      <c r="C8496" s="270"/>
      <c r="D8496" s="272"/>
      <c r="F8496" s="273"/>
      <c r="G8496" s="275"/>
      <c r="H8496" s="275"/>
    </row>
    <row r="8497" spans="1:8">
      <c r="A8497" s="270"/>
      <c r="B8497" s="271"/>
      <c r="C8497" s="270"/>
      <c r="D8497" s="272"/>
      <c r="F8497" s="273"/>
      <c r="G8497" s="275"/>
      <c r="H8497" s="275"/>
    </row>
    <row r="8498" spans="1:8">
      <c r="A8498" s="270"/>
      <c r="B8498" s="271"/>
      <c r="C8498" s="270"/>
      <c r="D8498" s="272"/>
      <c r="F8498" s="273"/>
      <c r="G8498" s="275"/>
      <c r="H8498" s="275"/>
    </row>
    <row r="8499" spans="1:8">
      <c r="A8499" s="270"/>
      <c r="B8499" s="271"/>
      <c r="C8499" s="270"/>
      <c r="D8499" s="272"/>
      <c r="F8499" s="273"/>
      <c r="G8499" s="275"/>
      <c r="H8499" s="275"/>
    </row>
    <row r="8500" spans="1:8">
      <c r="A8500" s="270"/>
      <c r="B8500" s="271"/>
      <c r="C8500" s="270"/>
      <c r="D8500" s="272"/>
      <c r="F8500" s="273"/>
      <c r="G8500" s="275"/>
      <c r="H8500" s="275"/>
    </row>
    <row r="8501" spans="1:8">
      <c r="A8501" s="270"/>
      <c r="B8501" s="271"/>
      <c r="C8501" s="270"/>
      <c r="D8501" s="272"/>
      <c r="F8501" s="273"/>
      <c r="G8501" s="275"/>
      <c r="H8501" s="275"/>
    </row>
    <row r="8502" spans="1:8">
      <c r="A8502" s="270"/>
      <c r="B8502" s="271"/>
      <c r="C8502" s="270"/>
      <c r="D8502" s="272"/>
      <c r="F8502" s="273"/>
      <c r="G8502" s="275"/>
      <c r="H8502" s="275"/>
    </row>
    <row r="8503" spans="1:8">
      <c r="A8503" s="270"/>
      <c r="B8503" s="271"/>
      <c r="C8503" s="270"/>
      <c r="D8503" s="272"/>
      <c r="F8503" s="273"/>
      <c r="G8503" s="275"/>
      <c r="H8503" s="275"/>
    </row>
    <row r="8504" spans="1:8">
      <c r="A8504" s="270"/>
      <c r="B8504" s="271"/>
      <c r="C8504" s="270"/>
      <c r="D8504" s="272"/>
      <c r="F8504" s="273"/>
      <c r="G8504" s="275"/>
      <c r="H8504" s="275"/>
    </row>
    <row r="8505" spans="1:8">
      <c r="A8505" s="270"/>
      <c r="B8505" s="271"/>
      <c r="C8505" s="270"/>
      <c r="D8505" s="272"/>
      <c r="F8505" s="273"/>
      <c r="G8505" s="275"/>
      <c r="H8505" s="275"/>
    </row>
    <row r="8506" spans="1:8">
      <c r="A8506" s="270"/>
      <c r="B8506" s="271"/>
      <c r="C8506" s="270"/>
      <c r="D8506" s="272"/>
      <c r="F8506" s="273"/>
      <c r="G8506" s="275"/>
      <c r="H8506" s="275"/>
    </row>
    <row r="8507" spans="1:8">
      <c r="A8507" s="270"/>
      <c r="B8507" s="271"/>
      <c r="C8507" s="270"/>
      <c r="D8507" s="272"/>
      <c r="F8507" s="273"/>
      <c r="G8507" s="275"/>
      <c r="H8507" s="275"/>
    </row>
    <row r="8508" spans="1:8">
      <c r="A8508" s="270"/>
      <c r="B8508" s="271"/>
      <c r="C8508" s="270"/>
      <c r="D8508" s="272"/>
      <c r="F8508" s="273"/>
      <c r="G8508" s="275"/>
      <c r="H8508" s="275"/>
    </row>
    <row r="8509" spans="1:8">
      <c r="A8509" s="270"/>
      <c r="B8509" s="271"/>
      <c r="C8509" s="270"/>
      <c r="D8509" s="272"/>
      <c r="F8509" s="273"/>
      <c r="G8509" s="275"/>
      <c r="H8509" s="275"/>
    </row>
    <row r="8510" spans="1:8">
      <c r="A8510" s="270"/>
      <c r="B8510" s="271"/>
      <c r="C8510" s="270"/>
      <c r="D8510" s="272"/>
      <c r="F8510" s="273"/>
      <c r="G8510" s="275"/>
      <c r="H8510" s="275"/>
    </row>
    <row r="8511" spans="1:8">
      <c r="A8511" s="270"/>
      <c r="B8511" s="271"/>
      <c r="C8511" s="270"/>
      <c r="D8511" s="272"/>
      <c r="F8511" s="273"/>
      <c r="G8511" s="275"/>
      <c r="H8511" s="275"/>
    </row>
    <row r="8512" spans="1:8">
      <c r="A8512" s="270"/>
      <c r="B8512" s="271"/>
      <c r="C8512" s="270"/>
      <c r="D8512" s="272"/>
      <c r="F8512" s="273"/>
      <c r="G8512" s="275"/>
      <c r="H8512" s="275"/>
    </row>
    <row r="8513" spans="1:8">
      <c r="A8513" s="270"/>
      <c r="B8513" s="271"/>
      <c r="C8513" s="270"/>
      <c r="D8513" s="272"/>
      <c r="F8513" s="273"/>
      <c r="G8513" s="275"/>
      <c r="H8513" s="275"/>
    </row>
    <row r="8514" spans="1:8">
      <c r="A8514" s="270"/>
      <c r="B8514" s="271"/>
      <c r="C8514" s="270"/>
      <c r="D8514" s="272"/>
      <c r="F8514" s="273"/>
      <c r="G8514" s="275"/>
      <c r="H8514" s="275"/>
    </row>
    <row r="8515" spans="1:8">
      <c r="A8515" s="270"/>
      <c r="B8515" s="271"/>
      <c r="C8515" s="270"/>
      <c r="D8515" s="272"/>
      <c r="F8515" s="273"/>
      <c r="G8515" s="275"/>
      <c r="H8515" s="275"/>
    </row>
    <row r="8516" spans="1:8">
      <c r="A8516" s="270"/>
      <c r="B8516" s="271"/>
      <c r="C8516" s="270"/>
      <c r="D8516" s="272"/>
      <c r="F8516" s="273"/>
      <c r="G8516" s="275"/>
      <c r="H8516" s="275"/>
    </row>
    <row r="8517" spans="1:8">
      <c r="A8517" s="270"/>
      <c r="B8517" s="271"/>
      <c r="C8517" s="270"/>
      <c r="D8517" s="272"/>
      <c r="F8517" s="273"/>
      <c r="G8517" s="275"/>
      <c r="H8517" s="275"/>
    </row>
    <row r="8518" spans="1:8">
      <c r="A8518" s="270"/>
      <c r="B8518" s="271"/>
      <c r="C8518" s="270"/>
      <c r="D8518" s="272"/>
      <c r="F8518" s="273"/>
      <c r="G8518" s="275"/>
      <c r="H8518" s="275"/>
    </row>
    <row r="8519" spans="1:8">
      <c r="A8519" s="270"/>
      <c r="B8519" s="271"/>
      <c r="C8519" s="270"/>
      <c r="D8519" s="272"/>
      <c r="F8519" s="273"/>
      <c r="G8519" s="275"/>
      <c r="H8519" s="275"/>
    </row>
    <row r="8520" spans="1:8">
      <c r="A8520" s="270"/>
      <c r="B8520" s="271"/>
      <c r="C8520" s="270"/>
      <c r="D8520" s="272"/>
      <c r="F8520" s="273"/>
      <c r="G8520" s="275"/>
      <c r="H8520" s="275"/>
    </row>
    <row r="8521" spans="1:8">
      <c r="A8521" s="270"/>
      <c r="B8521" s="271"/>
      <c r="C8521" s="270"/>
      <c r="D8521" s="272"/>
      <c r="F8521" s="273"/>
      <c r="G8521" s="275"/>
      <c r="H8521" s="275"/>
    </row>
    <row r="8522" spans="1:8">
      <c r="A8522" s="270"/>
      <c r="B8522" s="271"/>
      <c r="C8522" s="270"/>
      <c r="D8522" s="272"/>
      <c r="F8522" s="273"/>
      <c r="G8522" s="275"/>
      <c r="H8522" s="275"/>
    </row>
    <row r="8523" spans="1:8">
      <c r="A8523" s="270"/>
      <c r="B8523" s="271"/>
      <c r="C8523" s="270"/>
      <c r="D8523" s="272"/>
      <c r="F8523" s="273"/>
      <c r="G8523" s="275"/>
      <c r="H8523" s="275"/>
    </row>
    <row r="8524" spans="1:8">
      <c r="A8524" s="270"/>
      <c r="B8524" s="271"/>
      <c r="C8524" s="270"/>
      <c r="D8524" s="272"/>
      <c r="F8524" s="273"/>
      <c r="G8524" s="275"/>
      <c r="H8524" s="275"/>
    </row>
    <row r="8525" spans="1:8">
      <c r="A8525" s="270"/>
      <c r="B8525" s="271"/>
      <c r="C8525" s="270"/>
      <c r="D8525" s="272"/>
      <c r="F8525" s="273"/>
      <c r="G8525" s="275"/>
      <c r="H8525" s="275"/>
    </row>
    <row r="8526" spans="1:8">
      <c r="A8526" s="270"/>
      <c r="B8526" s="271"/>
      <c r="C8526" s="270"/>
      <c r="D8526" s="272"/>
      <c r="F8526" s="273"/>
      <c r="G8526" s="275"/>
      <c r="H8526" s="275"/>
    </row>
    <row r="8527" spans="1:8">
      <c r="A8527" s="270"/>
      <c r="B8527" s="271"/>
      <c r="C8527" s="270"/>
      <c r="D8527" s="272"/>
      <c r="F8527" s="273"/>
      <c r="G8527" s="275"/>
      <c r="H8527" s="275"/>
    </row>
    <row r="8528" spans="1:8">
      <c r="A8528" s="270"/>
      <c r="B8528" s="271"/>
      <c r="C8528" s="270"/>
      <c r="D8528" s="272"/>
      <c r="F8528" s="273"/>
      <c r="G8528" s="275"/>
      <c r="H8528" s="275"/>
    </row>
    <row r="8529" spans="1:8">
      <c r="A8529" s="270"/>
      <c r="B8529" s="271"/>
      <c r="C8529" s="270"/>
      <c r="D8529" s="272"/>
      <c r="F8529" s="273"/>
      <c r="G8529" s="275"/>
      <c r="H8529" s="275"/>
    </row>
    <row r="8530" spans="1:8">
      <c r="A8530" s="270"/>
      <c r="B8530" s="271"/>
      <c r="C8530" s="270"/>
      <c r="D8530" s="272"/>
      <c r="F8530" s="273"/>
      <c r="G8530" s="275"/>
      <c r="H8530" s="275"/>
    </row>
    <row r="8531" spans="1:8">
      <c r="A8531" s="270"/>
      <c r="B8531" s="271"/>
      <c r="C8531" s="270"/>
      <c r="D8531" s="272"/>
      <c r="F8531" s="273"/>
      <c r="G8531" s="275"/>
      <c r="H8531" s="275"/>
    </row>
    <row r="8532" spans="1:8">
      <c r="A8532" s="270"/>
      <c r="B8532" s="271"/>
      <c r="C8532" s="270"/>
      <c r="D8532" s="272"/>
      <c r="F8532" s="273"/>
      <c r="G8532" s="275"/>
      <c r="H8532" s="275"/>
    </row>
    <row r="8533" spans="1:8">
      <c r="A8533" s="270"/>
      <c r="B8533" s="271"/>
      <c r="C8533" s="270"/>
      <c r="D8533" s="272"/>
      <c r="F8533" s="273"/>
      <c r="G8533" s="275"/>
      <c r="H8533" s="275"/>
    </row>
    <row r="8534" spans="1:8">
      <c r="A8534" s="270"/>
      <c r="B8534" s="271"/>
      <c r="C8534" s="270"/>
      <c r="D8534" s="272"/>
      <c r="F8534" s="273"/>
      <c r="G8534" s="275"/>
      <c r="H8534" s="275"/>
    </row>
    <row r="8535" spans="1:8">
      <c r="A8535" s="270"/>
      <c r="B8535" s="271"/>
      <c r="C8535" s="270"/>
      <c r="D8535" s="272"/>
      <c r="F8535" s="273"/>
      <c r="G8535" s="275"/>
      <c r="H8535" s="275"/>
    </row>
    <row r="8536" spans="1:8">
      <c r="A8536" s="270"/>
      <c r="B8536" s="271"/>
      <c r="C8536" s="270"/>
      <c r="D8536" s="272"/>
      <c r="F8536" s="273"/>
      <c r="G8536" s="275"/>
      <c r="H8536" s="275"/>
    </row>
    <row r="8537" spans="1:8">
      <c r="A8537" s="270"/>
      <c r="B8537" s="271"/>
      <c r="C8537" s="270"/>
      <c r="D8537" s="272"/>
      <c r="F8537" s="273"/>
      <c r="G8537" s="275"/>
      <c r="H8537" s="275"/>
    </row>
    <row r="8538" spans="1:8">
      <c r="A8538" s="270"/>
      <c r="B8538" s="271"/>
      <c r="C8538" s="270"/>
      <c r="D8538" s="272"/>
      <c r="F8538" s="273"/>
      <c r="G8538" s="275"/>
      <c r="H8538" s="275"/>
    </row>
    <row r="8539" spans="1:8">
      <c r="A8539" s="270"/>
      <c r="B8539" s="271"/>
      <c r="C8539" s="270"/>
      <c r="D8539" s="272"/>
      <c r="F8539" s="273"/>
      <c r="G8539" s="275"/>
      <c r="H8539" s="275"/>
    </row>
    <row r="8540" spans="1:8">
      <c r="A8540" s="270"/>
      <c r="B8540" s="271"/>
      <c r="C8540" s="270"/>
      <c r="D8540" s="272"/>
      <c r="F8540" s="273"/>
      <c r="G8540" s="275"/>
      <c r="H8540" s="275"/>
    </row>
    <row r="8541" spans="1:8">
      <c r="A8541" s="270"/>
      <c r="B8541" s="271"/>
      <c r="C8541" s="270"/>
      <c r="D8541" s="272"/>
      <c r="F8541" s="273"/>
      <c r="G8541" s="275"/>
      <c r="H8541" s="275"/>
    </row>
    <row r="8542" spans="1:8">
      <c r="A8542" s="270"/>
      <c r="B8542" s="271"/>
      <c r="C8542" s="270"/>
      <c r="D8542" s="272"/>
      <c r="F8542" s="273"/>
      <c r="G8542" s="275"/>
      <c r="H8542" s="275"/>
    </row>
    <row r="8543" spans="1:8">
      <c r="A8543" s="270"/>
      <c r="B8543" s="271"/>
      <c r="C8543" s="270"/>
      <c r="D8543" s="272"/>
      <c r="F8543" s="273"/>
      <c r="G8543" s="275"/>
      <c r="H8543" s="275"/>
    </row>
    <row r="8544" spans="1:8">
      <c r="A8544" s="270"/>
      <c r="B8544" s="271"/>
      <c r="C8544" s="270"/>
      <c r="D8544" s="272"/>
      <c r="F8544" s="273"/>
      <c r="G8544" s="275"/>
      <c r="H8544" s="275"/>
    </row>
    <row r="8545" spans="1:8">
      <c r="A8545" s="270"/>
      <c r="B8545" s="271"/>
      <c r="C8545" s="270"/>
      <c r="D8545" s="272"/>
      <c r="F8545" s="273"/>
      <c r="G8545" s="275"/>
      <c r="H8545" s="275"/>
    </row>
    <row r="8546" spans="1:8">
      <c r="A8546" s="270"/>
      <c r="B8546" s="271"/>
      <c r="C8546" s="270"/>
      <c r="D8546" s="272"/>
      <c r="F8546" s="273"/>
      <c r="G8546" s="275"/>
      <c r="H8546" s="275"/>
    </row>
    <row r="8547" spans="1:8">
      <c r="A8547" s="270"/>
      <c r="B8547" s="271"/>
      <c r="C8547" s="270"/>
      <c r="D8547" s="272"/>
      <c r="F8547" s="273"/>
      <c r="G8547" s="275"/>
      <c r="H8547" s="275"/>
    </row>
    <row r="8548" spans="1:8">
      <c r="A8548" s="270"/>
      <c r="B8548" s="271"/>
      <c r="C8548" s="270"/>
      <c r="D8548" s="272"/>
      <c r="F8548" s="273"/>
      <c r="G8548" s="275"/>
      <c r="H8548" s="275"/>
    </row>
    <row r="8549" spans="1:8">
      <c r="A8549" s="270"/>
      <c r="B8549" s="271"/>
      <c r="C8549" s="270"/>
      <c r="D8549" s="272"/>
      <c r="F8549" s="273"/>
      <c r="G8549" s="275"/>
      <c r="H8549" s="275"/>
    </row>
    <row r="8550" spans="1:8">
      <c r="A8550" s="270"/>
      <c r="B8550" s="271"/>
      <c r="C8550" s="270"/>
      <c r="D8550" s="272"/>
      <c r="F8550" s="273"/>
      <c r="G8550" s="275"/>
      <c r="H8550" s="275"/>
    </row>
    <row r="8551" spans="1:8">
      <c r="A8551" s="270"/>
      <c r="B8551" s="271"/>
      <c r="C8551" s="270"/>
      <c r="D8551" s="272"/>
      <c r="F8551" s="273"/>
      <c r="G8551" s="275"/>
      <c r="H8551" s="275"/>
    </row>
    <row r="8552" spans="1:8">
      <c r="A8552" s="270"/>
      <c r="B8552" s="271"/>
      <c r="C8552" s="270"/>
      <c r="D8552" s="272"/>
      <c r="F8552" s="273"/>
      <c r="G8552" s="275"/>
      <c r="H8552" s="275"/>
    </row>
    <row r="8553" spans="1:8">
      <c r="A8553" s="270"/>
      <c r="B8553" s="271"/>
      <c r="C8553" s="270"/>
      <c r="D8553" s="272"/>
      <c r="F8553" s="273"/>
      <c r="G8553" s="275"/>
      <c r="H8553" s="275"/>
    </row>
    <row r="8554" spans="1:8">
      <c r="A8554" s="270"/>
      <c r="B8554" s="271"/>
      <c r="C8554" s="270"/>
      <c r="D8554" s="272"/>
      <c r="F8554" s="273"/>
      <c r="G8554" s="275"/>
      <c r="H8554" s="275"/>
    </row>
    <row r="8555" spans="1:8">
      <c r="A8555" s="270"/>
      <c r="B8555" s="271"/>
      <c r="C8555" s="270"/>
      <c r="D8555" s="272"/>
      <c r="F8555" s="273"/>
      <c r="G8555" s="275"/>
      <c r="H8555" s="275"/>
    </row>
    <row r="8556" spans="1:8">
      <c r="A8556" s="270"/>
      <c r="B8556" s="271"/>
      <c r="C8556" s="270"/>
      <c r="D8556" s="272"/>
      <c r="F8556" s="273"/>
      <c r="G8556" s="275"/>
      <c r="H8556" s="275"/>
    </row>
    <row r="8557" spans="1:8">
      <c r="A8557" s="270"/>
      <c r="B8557" s="271"/>
      <c r="C8557" s="270"/>
      <c r="D8557" s="272"/>
      <c r="F8557" s="273"/>
      <c r="G8557" s="275"/>
      <c r="H8557" s="275"/>
    </row>
    <row r="8558" spans="1:8">
      <c r="A8558" s="270"/>
      <c r="B8558" s="271"/>
      <c r="C8558" s="270"/>
      <c r="D8558" s="272"/>
      <c r="F8558" s="273"/>
      <c r="G8558" s="275"/>
      <c r="H8558" s="275"/>
    </row>
    <row r="8559" spans="1:8">
      <c r="A8559" s="270"/>
      <c r="B8559" s="271"/>
      <c r="C8559" s="270"/>
      <c r="D8559" s="272"/>
      <c r="F8559" s="273"/>
      <c r="G8559" s="275"/>
      <c r="H8559" s="275"/>
    </row>
    <row r="8560" spans="1:8">
      <c r="A8560" s="270"/>
      <c r="B8560" s="271"/>
      <c r="C8560" s="270"/>
      <c r="D8560" s="272"/>
      <c r="F8560" s="273"/>
      <c r="G8560" s="275"/>
      <c r="H8560" s="275"/>
    </row>
    <row r="8561" spans="1:8">
      <c r="A8561" s="270"/>
      <c r="B8561" s="271"/>
      <c r="C8561" s="270"/>
      <c r="D8561" s="272"/>
      <c r="F8561" s="273"/>
      <c r="G8561" s="275"/>
      <c r="H8561" s="275"/>
    </row>
    <row r="8562" spans="1:8">
      <c r="A8562" s="270"/>
      <c r="B8562" s="271"/>
      <c r="C8562" s="270"/>
      <c r="D8562" s="272"/>
      <c r="F8562" s="273"/>
      <c r="G8562" s="275"/>
      <c r="H8562" s="275"/>
    </row>
    <row r="8563" spans="1:8">
      <c r="A8563" s="270"/>
      <c r="B8563" s="271"/>
      <c r="C8563" s="270"/>
      <c r="D8563" s="272"/>
      <c r="F8563" s="273"/>
      <c r="G8563" s="275"/>
      <c r="H8563" s="275"/>
    </row>
    <row r="8564" spans="1:8">
      <c r="A8564" s="270"/>
      <c r="B8564" s="271"/>
      <c r="C8564" s="270"/>
      <c r="D8564" s="272"/>
      <c r="F8564" s="273"/>
      <c r="G8564" s="275"/>
      <c r="H8564" s="275"/>
    </row>
    <row r="8565" spans="1:8">
      <c r="A8565" s="270"/>
      <c r="B8565" s="271"/>
      <c r="C8565" s="270"/>
      <c r="D8565" s="272"/>
      <c r="F8565" s="273"/>
      <c r="G8565" s="275"/>
      <c r="H8565" s="275"/>
    </row>
    <row r="8566" spans="1:8">
      <c r="A8566" s="270"/>
      <c r="B8566" s="271"/>
      <c r="C8566" s="270"/>
      <c r="D8566" s="272"/>
      <c r="F8566" s="273"/>
      <c r="G8566" s="275"/>
      <c r="H8566" s="275"/>
    </row>
    <row r="8567" spans="1:8">
      <c r="A8567" s="270"/>
      <c r="B8567" s="271"/>
      <c r="C8567" s="270"/>
      <c r="D8567" s="272"/>
      <c r="F8567" s="273"/>
      <c r="G8567" s="275"/>
      <c r="H8567" s="275"/>
    </row>
    <row r="8568" spans="1:8">
      <c r="A8568" s="270"/>
      <c r="B8568" s="271"/>
      <c r="C8568" s="270"/>
      <c r="D8568" s="272"/>
      <c r="F8568" s="273"/>
      <c r="G8568" s="275"/>
      <c r="H8568" s="275"/>
    </row>
    <row r="8569" spans="1:8">
      <c r="A8569" s="270"/>
      <c r="B8569" s="271"/>
      <c r="C8569" s="270"/>
      <c r="D8569" s="272"/>
      <c r="F8569" s="273"/>
      <c r="G8569" s="275"/>
      <c r="H8569" s="275"/>
    </row>
    <row r="8570" spans="1:8">
      <c r="A8570" s="270"/>
      <c r="B8570" s="271"/>
      <c r="C8570" s="270"/>
      <c r="D8570" s="272"/>
      <c r="F8570" s="273"/>
      <c r="G8570" s="275"/>
      <c r="H8570" s="275"/>
    </row>
    <row r="8571" spans="1:8">
      <c r="A8571" s="270"/>
      <c r="B8571" s="271"/>
      <c r="C8571" s="270"/>
      <c r="D8571" s="272"/>
      <c r="F8571" s="273"/>
      <c r="G8571" s="275"/>
      <c r="H8571" s="275"/>
    </row>
    <row r="8572" spans="1:8">
      <c r="A8572" s="270"/>
      <c r="B8572" s="271"/>
      <c r="C8572" s="270"/>
      <c r="D8572" s="272"/>
      <c r="F8572" s="273"/>
      <c r="G8572" s="275"/>
      <c r="H8572" s="275"/>
    </row>
    <row r="8573" spans="1:8">
      <c r="A8573" s="270"/>
      <c r="B8573" s="271"/>
      <c r="C8573" s="270"/>
      <c r="D8573" s="272"/>
      <c r="F8573" s="273"/>
      <c r="G8573" s="275"/>
      <c r="H8573" s="275"/>
    </row>
    <row r="8574" spans="1:8">
      <c r="A8574" s="270"/>
      <c r="B8574" s="271"/>
      <c r="C8574" s="270"/>
      <c r="D8574" s="272"/>
      <c r="F8574" s="273"/>
      <c r="G8574" s="275"/>
      <c r="H8574" s="275"/>
    </row>
    <row r="8575" spans="1:8">
      <c r="A8575" s="270"/>
      <c r="B8575" s="271"/>
      <c r="C8575" s="270"/>
      <c r="D8575" s="272"/>
      <c r="F8575" s="273"/>
      <c r="G8575" s="275"/>
      <c r="H8575" s="275"/>
    </row>
    <row r="8576" spans="1:8">
      <c r="A8576" s="270"/>
      <c r="B8576" s="271"/>
      <c r="C8576" s="270"/>
      <c r="D8576" s="272"/>
      <c r="F8576" s="273"/>
      <c r="G8576" s="275"/>
      <c r="H8576" s="275"/>
    </row>
    <row r="8577" spans="1:8">
      <c r="A8577" s="270"/>
      <c r="B8577" s="271"/>
      <c r="C8577" s="270"/>
      <c r="D8577" s="272"/>
      <c r="F8577" s="273"/>
      <c r="G8577" s="275"/>
      <c r="H8577" s="275"/>
    </row>
    <row r="8578" spans="1:8">
      <c r="A8578" s="270"/>
      <c r="B8578" s="271"/>
      <c r="C8578" s="270"/>
      <c r="D8578" s="272"/>
      <c r="F8578" s="273"/>
      <c r="G8578" s="275"/>
      <c r="H8578" s="275"/>
    </row>
    <row r="8579" spans="1:8">
      <c r="A8579" s="270"/>
      <c r="B8579" s="271"/>
      <c r="C8579" s="270"/>
      <c r="D8579" s="272"/>
      <c r="F8579" s="273"/>
      <c r="G8579" s="275"/>
      <c r="H8579" s="275"/>
    </row>
    <row r="8580" spans="1:8">
      <c r="A8580" s="270"/>
      <c r="B8580" s="271"/>
      <c r="C8580" s="270"/>
      <c r="D8580" s="272"/>
      <c r="F8580" s="273"/>
      <c r="G8580" s="275"/>
      <c r="H8580" s="275"/>
    </row>
    <row r="8581" spans="1:8">
      <c r="A8581" s="270"/>
      <c r="B8581" s="271"/>
      <c r="C8581" s="270"/>
      <c r="D8581" s="272"/>
      <c r="F8581" s="273"/>
      <c r="G8581" s="275"/>
      <c r="H8581" s="275"/>
    </row>
    <row r="8582" spans="1:8">
      <c r="A8582" s="270"/>
      <c r="B8582" s="271"/>
      <c r="C8582" s="270"/>
      <c r="D8582" s="272"/>
      <c r="F8582" s="273"/>
      <c r="G8582" s="275"/>
      <c r="H8582" s="275"/>
    </row>
    <row r="8583" spans="1:8">
      <c r="A8583" s="270"/>
      <c r="B8583" s="271"/>
      <c r="C8583" s="270"/>
      <c r="D8583" s="272"/>
      <c r="F8583" s="273"/>
      <c r="G8583" s="275"/>
      <c r="H8583" s="275"/>
    </row>
    <row r="8584" spans="1:8">
      <c r="A8584" s="270"/>
      <c r="B8584" s="271"/>
      <c r="C8584" s="270"/>
      <c r="D8584" s="272"/>
      <c r="F8584" s="273"/>
      <c r="G8584" s="275"/>
      <c r="H8584" s="275"/>
    </row>
    <row r="8585" spans="1:8">
      <c r="A8585" s="270"/>
      <c r="B8585" s="271"/>
      <c r="C8585" s="270"/>
      <c r="D8585" s="272"/>
      <c r="F8585" s="273"/>
      <c r="G8585" s="275"/>
      <c r="H8585" s="275"/>
    </row>
    <row r="8586" spans="1:8">
      <c r="A8586" s="270"/>
      <c r="B8586" s="271"/>
      <c r="C8586" s="270"/>
      <c r="D8586" s="272"/>
      <c r="F8586" s="273"/>
      <c r="G8586" s="275"/>
      <c r="H8586" s="275"/>
    </row>
    <row r="8587" spans="1:8">
      <c r="A8587" s="270"/>
      <c r="B8587" s="271"/>
      <c r="C8587" s="270"/>
      <c r="D8587" s="272"/>
      <c r="F8587" s="273"/>
      <c r="G8587" s="275"/>
      <c r="H8587" s="275"/>
    </row>
    <row r="8588" spans="1:8">
      <c r="A8588" s="270"/>
      <c r="B8588" s="271"/>
      <c r="C8588" s="270"/>
      <c r="D8588" s="272"/>
      <c r="F8588" s="273"/>
      <c r="G8588" s="275"/>
      <c r="H8588" s="275"/>
    </row>
    <row r="8589" spans="1:8">
      <c r="A8589" s="270"/>
      <c r="B8589" s="271"/>
      <c r="C8589" s="270"/>
      <c r="D8589" s="272"/>
      <c r="F8589" s="273"/>
      <c r="G8589" s="275"/>
      <c r="H8589" s="275"/>
    </row>
    <row r="8590" spans="1:8">
      <c r="A8590" s="270"/>
      <c r="B8590" s="271"/>
      <c r="C8590" s="270"/>
      <c r="D8590" s="272"/>
      <c r="F8590" s="273"/>
      <c r="G8590" s="275"/>
      <c r="H8590" s="275"/>
    </row>
    <row r="8591" spans="1:8">
      <c r="A8591" s="270"/>
      <c r="B8591" s="271"/>
      <c r="C8591" s="270"/>
      <c r="D8591" s="272"/>
      <c r="F8591" s="273"/>
      <c r="G8591" s="275"/>
      <c r="H8591" s="275"/>
    </row>
    <row r="8592" spans="1:8">
      <c r="A8592" s="270"/>
      <c r="B8592" s="271"/>
      <c r="C8592" s="270"/>
      <c r="D8592" s="272"/>
      <c r="F8592" s="273"/>
      <c r="G8592" s="275"/>
      <c r="H8592" s="275"/>
    </row>
    <row r="8593" spans="1:8">
      <c r="A8593" s="270"/>
      <c r="B8593" s="271"/>
      <c r="C8593" s="270"/>
      <c r="D8593" s="272"/>
      <c r="F8593" s="273"/>
      <c r="G8593" s="275"/>
      <c r="H8593" s="275"/>
    </row>
    <row r="8594" spans="1:8">
      <c r="A8594" s="270"/>
      <c r="B8594" s="271"/>
      <c r="C8594" s="270"/>
      <c r="D8594" s="272"/>
      <c r="F8594" s="273"/>
      <c r="G8594" s="275"/>
      <c r="H8594" s="275"/>
    </row>
    <row r="8595" spans="1:8">
      <c r="A8595" s="270"/>
      <c r="B8595" s="271"/>
      <c r="C8595" s="270"/>
      <c r="D8595" s="272"/>
      <c r="F8595" s="273"/>
      <c r="G8595" s="275"/>
      <c r="H8595" s="275"/>
    </row>
    <row r="8596" spans="1:8">
      <c r="A8596" s="270"/>
      <c r="B8596" s="271"/>
      <c r="C8596" s="270"/>
      <c r="D8596" s="272"/>
      <c r="F8596" s="273"/>
      <c r="G8596" s="275"/>
      <c r="H8596" s="275"/>
    </row>
    <row r="8597" spans="1:8">
      <c r="A8597" s="270"/>
      <c r="B8597" s="271"/>
      <c r="C8597" s="270"/>
      <c r="D8597" s="272"/>
      <c r="F8597" s="273"/>
      <c r="G8597" s="275"/>
      <c r="H8597" s="275"/>
    </row>
    <row r="8598" spans="1:8">
      <c r="A8598" s="270"/>
      <c r="B8598" s="271"/>
      <c r="C8598" s="270"/>
      <c r="D8598" s="272"/>
      <c r="F8598" s="273"/>
      <c r="G8598" s="275"/>
      <c r="H8598" s="275"/>
    </row>
    <row r="8599" spans="1:8">
      <c r="A8599" s="270"/>
      <c r="B8599" s="271"/>
      <c r="C8599" s="270"/>
      <c r="D8599" s="272"/>
      <c r="F8599" s="273"/>
      <c r="G8599" s="275"/>
      <c r="H8599" s="275"/>
    </row>
    <row r="8600" spans="1:8">
      <c r="A8600" s="270"/>
      <c r="B8600" s="271"/>
      <c r="C8600" s="270"/>
      <c r="D8600" s="272"/>
      <c r="F8600" s="273"/>
      <c r="G8600" s="275"/>
      <c r="H8600" s="275"/>
    </row>
    <row r="8601" spans="1:8">
      <c r="A8601" s="270"/>
      <c r="B8601" s="271"/>
      <c r="C8601" s="270"/>
      <c r="D8601" s="272"/>
      <c r="F8601" s="273"/>
      <c r="G8601" s="275"/>
      <c r="H8601" s="275"/>
    </row>
    <row r="8602" spans="1:8">
      <c r="A8602" s="270"/>
      <c r="B8602" s="271"/>
      <c r="C8602" s="270"/>
      <c r="D8602" s="272"/>
      <c r="F8602" s="273"/>
      <c r="G8602" s="275"/>
      <c r="H8602" s="275"/>
    </row>
    <row r="8603" spans="1:8">
      <c r="A8603" s="270"/>
      <c r="B8603" s="271"/>
      <c r="C8603" s="270"/>
      <c r="D8603" s="272"/>
      <c r="F8603" s="273"/>
      <c r="G8603" s="275"/>
      <c r="H8603" s="275"/>
    </row>
    <row r="8604" spans="1:8">
      <c r="A8604" s="270"/>
      <c r="B8604" s="271"/>
      <c r="C8604" s="270"/>
      <c r="D8604" s="272"/>
      <c r="F8604" s="273"/>
      <c r="G8604" s="275"/>
      <c r="H8604" s="275"/>
    </row>
    <row r="8605" spans="1:8">
      <c r="A8605" s="270"/>
      <c r="B8605" s="271"/>
      <c r="C8605" s="270"/>
      <c r="D8605" s="272"/>
      <c r="F8605" s="273"/>
      <c r="G8605" s="275"/>
      <c r="H8605" s="275"/>
    </row>
    <row r="8606" spans="1:8">
      <c r="A8606" s="270"/>
      <c r="B8606" s="271"/>
      <c r="C8606" s="270"/>
      <c r="D8606" s="272"/>
      <c r="F8606" s="273"/>
      <c r="G8606" s="275"/>
      <c r="H8606" s="275"/>
    </row>
    <row r="8607" spans="1:8">
      <c r="A8607" s="270"/>
      <c r="B8607" s="271"/>
      <c r="C8607" s="270"/>
      <c r="D8607" s="272"/>
      <c r="F8607" s="273"/>
      <c r="G8607" s="275"/>
      <c r="H8607" s="275"/>
    </row>
    <row r="8608" spans="1:8">
      <c r="A8608" s="270"/>
      <c r="B8608" s="271"/>
      <c r="C8608" s="270"/>
      <c r="D8608" s="272"/>
      <c r="F8608" s="273"/>
      <c r="G8608" s="275"/>
      <c r="H8608" s="275"/>
    </row>
    <row r="8609" spans="1:8">
      <c r="A8609" s="270"/>
      <c r="B8609" s="271"/>
      <c r="C8609" s="270"/>
      <c r="D8609" s="272"/>
      <c r="F8609" s="273"/>
      <c r="G8609" s="275"/>
      <c r="H8609" s="275"/>
    </row>
    <row r="8610" spans="1:8">
      <c r="A8610" s="270"/>
      <c r="B8610" s="271"/>
      <c r="C8610" s="270"/>
      <c r="D8610" s="272"/>
      <c r="F8610" s="273"/>
      <c r="G8610" s="275"/>
      <c r="H8610" s="275"/>
    </row>
    <row r="8611" spans="1:8">
      <c r="A8611" s="270"/>
      <c r="B8611" s="271"/>
      <c r="C8611" s="270"/>
      <c r="D8611" s="272"/>
      <c r="F8611" s="273"/>
      <c r="G8611" s="275"/>
      <c r="H8611" s="275"/>
    </row>
    <row r="8612" spans="1:8">
      <c r="A8612" s="270"/>
      <c r="B8612" s="271"/>
      <c r="C8612" s="270"/>
      <c r="D8612" s="272"/>
      <c r="F8612" s="273"/>
      <c r="G8612" s="275"/>
      <c r="H8612" s="275"/>
    </row>
    <row r="8613" spans="1:8">
      <c r="A8613" s="270"/>
      <c r="B8613" s="271"/>
      <c r="C8613" s="270"/>
      <c r="D8613" s="272"/>
      <c r="F8613" s="273"/>
      <c r="G8613" s="275"/>
      <c r="H8613" s="275"/>
    </row>
    <row r="8614" spans="1:8">
      <c r="A8614" s="270"/>
      <c r="B8614" s="271"/>
      <c r="C8614" s="270"/>
      <c r="D8614" s="272"/>
      <c r="F8614" s="273"/>
      <c r="G8614" s="275"/>
      <c r="H8614" s="275"/>
    </row>
    <row r="8615" spans="1:8">
      <c r="A8615" s="270"/>
      <c r="B8615" s="271"/>
      <c r="C8615" s="270"/>
      <c r="D8615" s="272"/>
      <c r="F8615" s="273"/>
      <c r="G8615" s="275"/>
      <c r="H8615" s="275"/>
    </row>
    <row r="8616" spans="1:8">
      <c r="A8616" s="270"/>
      <c r="B8616" s="271"/>
      <c r="C8616" s="270"/>
      <c r="D8616" s="272"/>
      <c r="F8616" s="273"/>
      <c r="G8616" s="275"/>
      <c r="H8616" s="275"/>
    </row>
    <row r="8617" spans="1:8">
      <c r="A8617" s="270"/>
      <c r="B8617" s="271"/>
      <c r="C8617" s="270"/>
      <c r="D8617" s="272"/>
      <c r="F8617" s="273"/>
      <c r="G8617" s="275"/>
      <c r="H8617" s="275"/>
    </row>
    <row r="8618" spans="1:8">
      <c r="A8618" s="270"/>
      <c r="B8618" s="271"/>
      <c r="C8618" s="270"/>
      <c r="D8618" s="272"/>
      <c r="F8618" s="273"/>
      <c r="G8618" s="275"/>
      <c r="H8618" s="275"/>
    </row>
    <row r="8619" spans="1:8">
      <c r="A8619" s="270"/>
      <c r="B8619" s="271"/>
      <c r="C8619" s="270"/>
      <c r="D8619" s="272"/>
      <c r="F8619" s="273"/>
      <c r="G8619" s="275"/>
      <c r="H8619" s="275"/>
    </row>
    <row r="8620" spans="1:8">
      <c r="A8620" s="270"/>
      <c r="B8620" s="271"/>
      <c r="C8620" s="270"/>
      <c r="D8620" s="272"/>
      <c r="F8620" s="273"/>
      <c r="G8620" s="275"/>
      <c r="H8620" s="275"/>
    </row>
    <row r="8621" spans="1:8">
      <c r="A8621" s="270"/>
      <c r="B8621" s="271"/>
      <c r="C8621" s="270"/>
      <c r="D8621" s="272"/>
      <c r="F8621" s="273"/>
      <c r="G8621" s="275"/>
      <c r="H8621" s="275"/>
    </row>
    <row r="8622" spans="1:8">
      <c r="A8622" s="270"/>
      <c r="B8622" s="271"/>
      <c r="C8622" s="270"/>
      <c r="D8622" s="272"/>
      <c r="F8622" s="273"/>
      <c r="G8622" s="275"/>
      <c r="H8622" s="275"/>
    </row>
    <row r="8623" spans="1:8">
      <c r="A8623" s="270"/>
      <c r="B8623" s="271"/>
      <c r="C8623" s="270"/>
      <c r="D8623" s="272"/>
      <c r="F8623" s="273"/>
      <c r="G8623" s="275"/>
      <c r="H8623" s="275"/>
    </row>
    <row r="8624" spans="1:8">
      <c r="A8624" s="270"/>
      <c r="B8624" s="271"/>
      <c r="C8624" s="270"/>
      <c r="D8624" s="272"/>
      <c r="F8624" s="273"/>
      <c r="G8624" s="275"/>
      <c r="H8624" s="275"/>
    </row>
    <row r="8625" spans="1:8">
      <c r="A8625" s="270"/>
      <c r="B8625" s="271"/>
      <c r="C8625" s="270"/>
      <c r="D8625" s="272"/>
      <c r="F8625" s="273"/>
      <c r="G8625" s="275"/>
      <c r="H8625" s="275"/>
    </row>
    <row r="8626" spans="1:8">
      <c r="A8626" s="270"/>
      <c r="B8626" s="271"/>
      <c r="C8626" s="270"/>
      <c r="D8626" s="272"/>
      <c r="F8626" s="273"/>
      <c r="G8626" s="275"/>
      <c r="H8626" s="275"/>
    </row>
    <row r="8627" spans="1:8">
      <c r="A8627" s="270"/>
      <c r="B8627" s="271"/>
      <c r="C8627" s="270"/>
      <c r="D8627" s="272"/>
      <c r="F8627" s="273"/>
      <c r="G8627" s="275"/>
      <c r="H8627" s="275"/>
    </row>
    <row r="8628" spans="1:8">
      <c r="A8628" s="270"/>
      <c r="B8628" s="271"/>
      <c r="C8628" s="270"/>
      <c r="D8628" s="272"/>
      <c r="F8628" s="273"/>
      <c r="G8628" s="275"/>
      <c r="H8628" s="275"/>
    </row>
    <row r="8629" spans="1:8">
      <c r="A8629" s="270"/>
      <c r="B8629" s="271"/>
      <c r="C8629" s="270"/>
      <c r="D8629" s="272"/>
      <c r="F8629" s="273"/>
      <c r="G8629" s="275"/>
      <c r="H8629" s="275"/>
    </row>
    <row r="8630" spans="1:8">
      <c r="A8630" s="270"/>
      <c r="B8630" s="271"/>
      <c r="C8630" s="270"/>
      <c r="D8630" s="272"/>
      <c r="F8630" s="273"/>
      <c r="G8630" s="275"/>
      <c r="H8630" s="275"/>
    </row>
    <row r="8631" spans="1:8">
      <c r="A8631" s="270"/>
      <c r="B8631" s="271"/>
      <c r="C8631" s="270"/>
      <c r="D8631" s="272"/>
      <c r="F8631" s="273"/>
      <c r="G8631" s="275"/>
      <c r="H8631" s="275"/>
    </row>
    <row r="8632" spans="1:8">
      <c r="A8632" s="270"/>
      <c r="B8632" s="271"/>
      <c r="C8632" s="270"/>
      <c r="D8632" s="272"/>
      <c r="F8632" s="273"/>
      <c r="G8632" s="275"/>
      <c r="H8632" s="275"/>
    </row>
    <row r="8633" spans="1:8">
      <c r="A8633" s="270"/>
      <c r="B8633" s="271"/>
      <c r="C8633" s="270"/>
      <c r="D8633" s="272"/>
      <c r="F8633" s="273"/>
      <c r="G8633" s="275"/>
      <c r="H8633" s="275"/>
    </row>
    <row r="8634" spans="1:8">
      <c r="A8634" s="270"/>
      <c r="B8634" s="271"/>
      <c r="C8634" s="270"/>
      <c r="D8634" s="272"/>
      <c r="F8634" s="273"/>
      <c r="G8634" s="275"/>
      <c r="H8634" s="275"/>
    </row>
    <row r="8635" spans="1:8">
      <c r="A8635" s="270"/>
      <c r="B8635" s="271"/>
      <c r="C8635" s="270"/>
      <c r="D8635" s="272"/>
      <c r="F8635" s="273"/>
      <c r="G8635" s="275"/>
      <c r="H8635" s="275"/>
    </row>
    <row r="8636" spans="1:8">
      <c r="A8636" s="270"/>
      <c r="B8636" s="271"/>
      <c r="C8636" s="270"/>
      <c r="D8636" s="272"/>
      <c r="F8636" s="273"/>
      <c r="G8636" s="275"/>
      <c r="H8636" s="275"/>
    </row>
    <row r="8637" spans="1:8">
      <c r="A8637" s="270"/>
      <c r="B8637" s="271"/>
      <c r="C8637" s="270"/>
      <c r="D8637" s="272"/>
      <c r="F8637" s="273"/>
      <c r="G8637" s="275"/>
      <c r="H8637" s="275"/>
    </row>
    <row r="8638" spans="1:8">
      <c r="A8638" s="270"/>
      <c r="B8638" s="271"/>
      <c r="C8638" s="270"/>
      <c r="D8638" s="272"/>
      <c r="F8638" s="273"/>
      <c r="G8638" s="275"/>
      <c r="H8638" s="275"/>
    </row>
    <row r="8639" spans="1:8">
      <c r="A8639" s="270"/>
      <c r="B8639" s="271"/>
      <c r="C8639" s="270"/>
      <c r="D8639" s="272"/>
      <c r="F8639" s="273"/>
      <c r="G8639" s="275"/>
      <c r="H8639" s="275"/>
    </row>
    <row r="8640" spans="1:8">
      <c r="A8640" s="270"/>
      <c r="B8640" s="271"/>
      <c r="C8640" s="270"/>
      <c r="D8640" s="272"/>
      <c r="F8640" s="273"/>
      <c r="G8640" s="275"/>
      <c r="H8640" s="275"/>
    </row>
    <row r="8641" spans="1:8">
      <c r="A8641" s="270"/>
      <c r="B8641" s="271"/>
      <c r="C8641" s="270"/>
      <c r="D8641" s="272"/>
      <c r="F8641" s="273"/>
      <c r="G8641" s="275"/>
      <c r="H8641" s="275"/>
    </row>
    <row r="8642" spans="1:8">
      <c r="A8642" s="270"/>
      <c r="B8642" s="271"/>
      <c r="C8642" s="270"/>
      <c r="D8642" s="272"/>
      <c r="F8642" s="273"/>
      <c r="G8642" s="275"/>
      <c r="H8642" s="275"/>
    </row>
    <row r="8643" spans="1:8">
      <c r="A8643" s="270"/>
      <c r="B8643" s="271"/>
      <c r="C8643" s="270"/>
      <c r="D8643" s="272"/>
      <c r="F8643" s="273"/>
      <c r="G8643" s="275"/>
      <c r="H8643" s="275"/>
    </row>
    <row r="8644" spans="1:8">
      <c r="A8644" s="270"/>
      <c r="B8644" s="271"/>
      <c r="C8644" s="270"/>
      <c r="D8644" s="272"/>
      <c r="F8644" s="273"/>
      <c r="G8644" s="275"/>
      <c r="H8644" s="275"/>
    </row>
    <row r="8645" spans="1:8">
      <c r="A8645" s="270"/>
      <c r="B8645" s="271"/>
      <c r="C8645" s="270"/>
      <c r="D8645" s="272"/>
      <c r="F8645" s="273"/>
      <c r="G8645" s="275"/>
      <c r="H8645" s="275"/>
    </row>
    <row r="8646" spans="1:8">
      <c r="A8646" s="270"/>
      <c r="B8646" s="271"/>
      <c r="C8646" s="270"/>
      <c r="D8646" s="272"/>
      <c r="F8646" s="273"/>
      <c r="G8646" s="275"/>
      <c r="H8646" s="275"/>
    </row>
    <row r="8647" spans="1:8">
      <c r="A8647" s="270"/>
      <c r="B8647" s="271"/>
      <c r="C8647" s="270"/>
      <c r="D8647" s="272"/>
      <c r="F8647" s="273"/>
      <c r="G8647" s="275"/>
      <c r="H8647" s="275"/>
    </row>
    <row r="8648" spans="1:8">
      <c r="A8648" s="270"/>
      <c r="B8648" s="271"/>
      <c r="C8648" s="270"/>
      <c r="D8648" s="272"/>
      <c r="F8648" s="273"/>
      <c r="G8648" s="275"/>
      <c r="H8648" s="275"/>
    </row>
    <row r="8649" spans="1:8">
      <c r="A8649" s="270"/>
      <c r="B8649" s="271"/>
      <c r="C8649" s="270"/>
      <c r="D8649" s="272"/>
      <c r="F8649" s="273"/>
      <c r="G8649" s="275"/>
      <c r="H8649" s="275"/>
    </row>
    <row r="8650" spans="1:8">
      <c r="A8650" s="270"/>
      <c r="B8650" s="271"/>
      <c r="C8650" s="270"/>
      <c r="D8650" s="272"/>
      <c r="F8650" s="273"/>
      <c r="G8650" s="275"/>
      <c r="H8650" s="275"/>
    </row>
    <row r="8651" spans="1:8">
      <c r="A8651" s="270"/>
      <c r="B8651" s="271"/>
      <c r="C8651" s="270"/>
      <c r="D8651" s="272"/>
      <c r="F8651" s="273"/>
      <c r="G8651" s="275"/>
      <c r="H8651" s="275"/>
    </row>
    <row r="8652" spans="1:8">
      <c r="A8652" s="270"/>
      <c r="B8652" s="271"/>
      <c r="C8652" s="270"/>
      <c r="D8652" s="272"/>
      <c r="F8652" s="273"/>
      <c r="G8652" s="275"/>
      <c r="H8652" s="275"/>
    </row>
    <row r="8653" spans="1:8">
      <c r="A8653" s="270"/>
      <c r="B8653" s="271"/>
      <c r="C8653" s="270"/>
      <c r="D8653" s="272"/>
      <c r="F8653" s="273"/>
      <c r="G8653" s="275"/>
      <c r="H8653" s="275"/>
    </row>
    <row r="8654" spans="1:8">
      <c r="A8654" s="270"/>
      <c r="B8654" s="271"/>
      <c r="C8654" s="270"/>
      <c r="D8654" s="272"/>
      <c r="F8654" s="273"/>
      <c r="G8654" s="275"/>
      <c r="H8654" s="275"/>
    </row>
    <row r="8655" spans="1:8">
      <c r="A8655" s="270"/>
      <c r="B8655" s="271"/>
      <c r="C8655" s="270"/>
      <c r="D8655" s="272"/>
      <c r="F8655" s="273"/>
      <c r="G8655" s="275"/>
      <c r="H8655" s="275"/>
    </row>
    <row r="8656" spans="1:8">
      <c r="A8656" s="270"/>
      <c r="B8656" s="271"/>
      <c r="C8656" s="270"/>
      <c r="D8656" s="272"/>
      <c r="F8656" s="273"/>
      <c r="G8656" s="275"/>
      <c r="H8656" s="275"/>
    </row>
    <row r="8657" spans="1:8">
      <c r="A8657" s="270"/>
      <c r="B8657" s="271"/>
      <c r="C8657" s="270"/>
      <c r="D8657" s="272"/>
      <c r="F8657" s="273"/>
      <c r="G8657" s="275"/>
      <c r="H8657" s="275"/>
    </row>
    <row r="8658" spans="1:8">
      <c r="A8658" s="270"/>
      <c r="B8658" s="271"/>
      <c r="C8658" s="270"/>
      <c r="D8658" s="272"/>
      <c r="F8658" s="273"/>
      <c r="G8658" s="275"/>
      <c r="H8658" s="275"/>
    </row>
    <row r="8659" spans="1:8">
      <c r="A8659" s="270"/>
      <c r="B8659" s="271"/>
      <c r="C8659" s="270"/>
      <c r="D8659" s="272"/>
      <c r="F8659" s="273"/>
      <c r="G8659" s="275"/>
      <c r="H8659" s="275"/>
    </row>
    <row r="8660" spans="1:8">
      <c r="A8660" s="270"/>
      <c r="B8660" s="271"/>
      <c r="C8660" s="270"/>
      <c r="D8660" s="272"/>
      <c r="F8660" s="273"/>
      <c r="G8660" s="275"/>
      <c r="H8660" s="275"/>
    </row>
    <row r="8661" spans="1:8">
      <c r="A8661" s="270"/>
      <c r="B8661" s="271"/>
      <c r="C8661" s="270"/>
      <c r="D8661" s="272"/>
      <c r="F8661" s="273"/>
      <c r="G8661" s="275"/>
      <c r="H8661" s="275"/>
    </row>
    <row r="8662" spans="1:8">
      <c r="A8662" s="270"/>
      <c r="B8662" s="271"/>
      <c r="C8662" s="270"/>
      <c r="D8662" s="272"/>
      <c r="F8662" s="273"/>
      <c r="G8662" s="275"/>
      <c r="H8662" s="275"/>
    </row>
    <row r="8663" spans="1:8">
      <c r="A8663" s="270"/>
      <c r="B8663" s="271"/>
      <c r="C8663" s="270"/>
      <c r="D8663" s="272"/>
      <c r="F8663" s="273"/>
      <c r="G8663" s="275"/>
      <c r="H8663" s="275"/>
    </row>
    <row r="8664" spans="1:8">
      <c r="A8664" s="270"/>
      <c r="B8664" s="271"/>
      <c r="C8664" s="270"/>
      <c r="D8664" s="272"/>
      <c r="F8664" s="273"/>
      <c r="G8664" s="275"/>
      <c r="H8664" s="275"/>
    </row>
    <row r="8665" spans="1:8">
      <c r="A8665" s="270"/>
      <c r="B8665" s="271"/>
      <c r="C8665" s="270"/>
      <c r="D8665" s="272"/>
      <c r="F8665" s="273"/>
      <c r="G8665" s="275"/>
      <c r="H8665" s="275"/>
    </row>
    <row r="8666" spans="1:8">
      <c r="A8666" s="270"/>
      <c r="B8666" s="271"/>
      <c r="C8666" s="270"/>
      <c r="D8666" s="272"/>
      <c r="F8666" s="273"/>
      <c r="G8666" s="275"/>
      <c r="H8666" s="275"/>
    </row>
    <row r="8667" spans="1:8">
      <c r="A8667" s="270"/>
      <c r="B8667" s="271"/>
      <c r="C8667" s="270"/>
      <c r="D8667" s="272"/>
      <c r="F8667" s="273"/>
      <c r="G8667" s="275"/>
      <c r="H8667" s="275"/>
    </row>
    <row r="8668" spans="1:8">
      <c r="A8668" s="270"/>
      <c r="B8668" s="271"/>
      <c r="C8668" s="270"/>
      <c r="D8668" s="272"/>
      <c r="F8668" s="273"/>
      <c r="G8668" s="275"/>
      <c r="H8668" s="275"/>
    </row>
    <row r="8669" spans="1:8">
      <c r="A8669" s="270"/>
      <c r="B8669" s="271"/>
      <c r="C8669" s="270"/>
      <c r="D8669" s="272"/>
      <c r="F8669" s="273"/>
      <c r="G8669" s="275"/>
      <c r="H8669" s="275"/>
    </row>
    <row r="8670" spans="1:8">
      <c r="A8670" s="270"/>
      <c r="B8670" s="271"/>
      <c r="C8670" s="270"/>
      <c r="D8670" s="272"/>
      <c r="F8670" s="273"/>
      <c r="G8670" s="275"/>
      <c r="H8670" s="275"/>
    </row>
    <row r="8671" spans="1:8">
      <c r="A8671" s="270"/>
      <c r="B8671" s="271"/>
      <c r="C8671" s="270"/>
      <c r="D8671" s="272"/>
      <c r="F8671" s="273"/>
      <c r="G8671" s="275"/>
      <c r="H8671" s="275"/>
    </row>
    <row r="8672" spans="1:8">
      <c r="A8672" s="270"/>
      <c r="B8672" s="271"/>
      <c r="C8672" s="270"/>
      <c r="D8672" s="272"/>
      <c r="F8672" s="273"/>
      <c r="G8672" s="275"/>
      <c r="H8672" s="275"/>
    </row>
    <row r="8673" spans="1:8">
      <c r="A8673" s="270"/>
      <c r="B8673" s="271"/>
      <c r="C8673" s="270"/>
      <c r="D8673" s="272"/>
      <c r="F8673" s="273"/>
      <c r="G8673" s="275"/>
      <c r="H8673" s="275"/>
    </row>
    <row r="8674" spans="1:8">
      <c r="A8674" s="270"/>
      <c r="B8674" s="271"/>
      <c r="C8674" s="270"/>
      <c r="D8674" s="272"/>
      <c r="F8674" s="273"/>
      <c r="G8674" s="275"/>
      <c r="H8674" s="275"/>
    </row>
    <row r="8675" spans="1:8">
      <c r="A8675" s="270"/>
      <c r="B8675" s="271"/>
      <c r="C8675" s="270"/>
      <c r="D8675" s="272"/>
      <c r="F8675" s="273"/>
      <c r="G8675" s="275"/>
      <c r="H8675" s="275"/>
    </row>
    <row r="8676" spans="1:8">
      <c r="A8676" s="270"/>
      <c r="B8676" s="271"/>
      <c r="C8676" s="270"/>
      <c r="D8676" s="272"/>
      <c r="F8676" s="273"/>
      <c r="G8676" s="275"/>
      <c r="H8676" s="275"/>
    </row>
    <row r="8677" spans="1:8">
      <c r="A8677" s="270"/>
      <c r="B8677" s="271"/>
      <c r="C8677" s="270"/>
      <c r="D8677" s="272"/>
      <c r="F8677" s="273"/>
      <c r="G8677" s="275"/>
      <c r="H8677" s="275"/>
    </row>
    <row r="8678" spans="1:8">
      <c r="A8678" s="270"/>
      <c r="B8678" s="271"/>
      <c r="C8678" s="270"/>
      <c r="D8678" s="272"/>
      <c r="F8678" s="273"/>
      <c r="G8678" s="275"/>
      <c r="H8678" s="275"/>
    </row>
    <row r="8679" spans="1:8">
      <c r="A8679" s="270"/>
      <c r="B8679" s="271"/>
      <c r="C8679" s="270"/>
      <c r="D8679" s="272"/>
      <c r="F8679" s="273"/>
      <c r="G8679" s="275"/>
      <c r="H8679" s="275"/>
    </row>
    <row r="8680" spans="1:8">
      <c r="A8680" s="270"/>
      <c r="B8680" s="271"/>
      <c r="C8680" s="270"/>
      <c r="D8680" s="272"/>
      <c r="F8680" s="273"/>
      <c r="G8680" s="275"/>
      <c r="H8680" s="275"/>
    </row>
    <row r="8681" spans="1:8">
      <c r="A8681" s="270"/>
      <c r="B8681" s="271"/>
      <c r="C8681" s="270"/>
      <c r="D8681" s="272"/>
      <c r="F8681" s="273"/>
      <c r="G8681" s="275"/>
      <c r="H8681" s="275"/>
    </row>
    <row r="8682" spans="1:8">
      <c r="A8682" s="270"/>
      <c r="B8682" s="271"/>
      <c r="C8682" s="270"/>
      <c r="D8682" s="272"/>
      <c r="F8682" s="273"/>
      <c r="G8682" s="275"/>
      <c r="H8682" s="275"/>
    </row>
    <row r="8683" spans="1:8">
      <c r="A8683" s="270"/>
      <c r="B8683" s="271"/>
      <c r="C8683" s="270"/>
      <c r="D8683" s="272"/>
      <c r="F8683" s="273"/>
      <c r="G8683" s="275"/>
      <c r="H8683" s="275"/>
    </row>
    <row r="8684" spans="1:8">
      <c r="A8684" s="270"/>
      <c r="B8684" s="271"/>
      <c r="C8684" s="270"/>
      <c r="D8684" s="272"/>
      <c r="F8684" s="273"/>
      <c r="G8684" s="275"/>
      <c r="H8684" s="275"/>
    </row>
    <row r="8685" spans="1:8">
      <c r="A8685" s="270"/>
      <c r="B8685" s="271"/>
      <c r="C8685" s="270"/>
      <c r="D8685" s="272"/>
      <c r="F8685" s="273"/>
      <c r="G8685" s="275"/>
      <c r="H8685" s="275"/>
    </row>
    <row r="8686" spans="1:8">
      <c r="A8686" s="270"/>
      <c r="B8686" s="271"/>
      <c r="C8686" s="270"/>
      <c r="D8686" s="272"/>
      <c r="F8686" s="273"/>
      <c r="G8686" s="275"/>
      <c r="H8686" s="275"/>
    </row>
    <row r="8687" spans="1:8">
      <c r="A8687" s="270"/>
      <c r="B8687" s="271"/>
      <c r="C8687" s="270"/>
      <c r="D8687" s="272"/>
      <c r="F8687" s="273"/>
      <c r="G8687" s="275"/>
      <c r="H8687" s="275"/>
    </row>
    <row r="8688" spans="1:8">
      <c r="A8688" s="270"/>
      <c r="B8688" s="271"/>
      <c r="C8688" s="270"/>
      <c r="D8688" s="272"/>
      <c r="F8688" s="273"/>
      <c r="G8688" s="275"/>
      <c r="H8688" s="275"/>
    </row>
    <row r="8689" spans="1:8">
      <c r="A8689" s="270"/>
      <c r="B8689" s="271"/>
      <c r="C8689" s="270"/>
      <c r="D8689" s="272"/>
      <c r="F8689" s="273"/>
      <c r="G8689" s="275"/>
      <c r="H8689" s="275"/>
    </row>
    <row r="8690" spans="1:8">
      <c r="A8690" s="270"/>
      <c r="B8690" s="271"/>
      <c r="C8690" s="270"/>
      <c r="D8690" s="272"/>
      <c r="F8690" s="273"/>
      <c r="G8690" s="275"/>
      <c r="H8690" s="275"/>
    </row>
    <row r="8691" spans="1:8">
      <c r="A8691" s="270"/>
      <c r="B8691" s="271"/>
      <c r="C8691" s="270"/>
      <c r="D8691" s="272"/>
      <c r="F8691" s="273"/>
      <c r="G8691" s="275"/>
      <c r="H8691" s="275"/>
    </row>
    <row r="8692" spans="1:8">
      <c r="A8692" s="270"/>
      <c r="B8692" s="271"/>
      <c r="C8692" s="270"/>
      <c r="D8692" s="272"/>
      <c r="F8692" s="273"/>
      <c r="G8692" s="275"/>
      <c r="H8692" s="275"/>
    </row>
    <row r="8693" spans="1:8">
      <c r="A8693" s="270"/>
      <c r="B8693" s="271"/>
      <c r="C8693" s="270"/>
      <c r="D8693" s="272"/>
      <c r="F8693" s="273"/>
      <c r="G8693" s="275"/>
      <c r="H8693" s="275"/>
    </row>
    <row r="8694" spans="1:8">
      <c r="A8694" s="270"/>
      <c r="B8694" s="271"/>
      <c r="C8694" s="270"/>
      <c r="D8694" s="272"/>
      <c r="F8694" s="273"/>
      <c r="G8694" s="275"/>
      <c r="H8694" s="275"/>
    </row>
    <row r="8695" spans="1:8">
      <c r="A8695" s="270"/>
      <c r="B8695" s="271"/>
      <c r="C8695" s="270"/>
      <c r="D8695" s="272"/>
      <c r="F8695" s="273"/>
      <c r="G8695" s="275"/>
      <c r="H8695" s="275"/>
    </row>
    <row r="8696" spans="1:8">
      <c r="A8696" s="270"/>
      <c r="B8696" s="271"/>
      <c r="C8696" s="270"/>
      <c r="D8696" s="272"/>
      <c r="F8696" s="273"/>
      <c r="G8696" s="275"/>
      <c r="H8696" s="275"/>
    </row>
    <row r="8697" spans="1:8">
      <c r="A8697" s="270"/>
      <c r="B8697" s="271"/>
      <c r="C8697" s="270"/>
      <c r="D8697" s="272"/>
      <c r="F8697" s="273"/>
      <c r="G8697" s="275"/>
      <c r="H8697" s="275"/>
    </row>
    <row r="8698" spans="1:8">
      <c r="A8698" s="270"/>
      <c r="B8698" s="271"/>
      <c r="C8698" s="270"/>
      <c r="D8698" s="272"/>
      <c r="F8698" s="273"/>
      <c r="G8698" s="275"/>
      <c r="H8698" s="275"/>
    </row>
    <row r="8699" spans="1:8">
      <c r="A8699" s="270"/>
      <c r="B8699" s="271"/>
      <c r="C8699" s="270"/>
      <c r="D8699" s="272"/>
      <c r="F8699" s="273"/>
      <c r="G8699" s="275"/>
      <c r="H8699" s="275"/>
    </row>
    <row r="8700" spans="1:8">
      <c r="A8700" s="270"/>
      <c r="B8700" s="271"/>
      <c r="C8700" s="270"/>
      <c r="D8700" s="272"/>
      <c r="F8700" s="273"/>
      <c r="G8700" s="275"/>
      <c r="H8700" s="275"/>
    </row>
    <row r="8701" spans="1:8">
      <c r="A8701" s="270"/>
      <c r="B8701" s="271"/>
      <c r="C8701" s="270"/>
      <c r="D8701" s="272"/>
      <c r="F8701" s="273"/>
      <c r="G8701" s="275"/>
      <c r="H8701" s="275"/>
    </row>
    <row r="8702" spans="1:8">
      <c r="A8702" s="270"/>
      <c r="B8702" s="271"/>
      <c r="C8702" s="270"/>
      <c r="D8702" s="272"/>
      <c r="F8702" s="273"/>
      <c r="G8702" s="275"/>
      <c r="H8702" s="275"/>
    </row>
    <row r="8703" spans="1:8">
      <c r="A8703" s="270"/>
      <c r="B8703" s="271"/>
      <c r="C8703" s="270"/>
      <c r="D8703" s="272"/>
      <c r="F8703" s="273"/>
      <c r="G8703" s="275"/>
      <c r="H8703" s="275"/>
    </row>
    <row r="8704" spans="1:8">
      <c r="A8704" s="270"/>
      <c r="B8704" s="271"/>
      <c r="C8704" s="270"/>
      <c r="D8704" s="272"/>
      <c r="F8704" s="273"/>
      <c r="G8704" s="275"/>
      <c r="H8704" s="275"/>
    </row>
    <row r="8705" spans="1:8">
      <c r="A8705" s="270"/>
      <c r="B8705" s="271"/>
      <c r="C8705" s="270"/>
      <c r="D8705" s="272"/>
      <c r="F8705" s="273"/>
      <c r="G8705" s="275"/>
      <c r="H8705" s="275"/>
    </row>
    <row r="8706" spans="1:8">
      <c r="A8706" s="270"/>
      <c r="B8706" s="271"/>
      <c r="C8706" s="270"/>
      <c r="D8706" s="272"/>
      <c r="F8706" s="273"/>
      <c r="G8706" s="275"/>
      <c r="H8706" s="275"/>
    </row>
    <row r="8707" spans="1:8">
      <c r="A8707" s="270"/>
      <c r="B8707" s="271"/>
      <c r="C8707" s="270"/>
      <c r="D8707" s="272"/>
      <c r="F8707" s="273"/>
      <c r="G8707" s="275"/>
      <c r="H8707" s="275"/>
    </row>
    <row r="8708" spans="1:8">
      <c r="A8708" s="270"/>
      <c r="B8708" s="271"/>
      <c r="C8708" s="270"/>
      <c r="D8708" s="272"/>
      <c r="F8708" s="273"/>
      <c r="G8708" s="275"/>
      <c r="H8708" s="275"/>
    </row>
    <row r="8709" spans="1:8">
      <c r="A8709" s="270"/>
      <c r="B8709" s="271"/>
      <c r="C8709" s="270"/>
      <c r="D8709" s="272"/>
      <c r="F8709" s="273"/>
      <c r="G8709" s="275"/>
      <c r="H8709" s="275"/>
    </row>
    <row r="8710" spans="1:8">
      <c r="A8710" s="270"/>
      <c r="B8710" s="271"/>
      <c r="C8710" s="270"/>
      <c r="D8710" s="272"/>
      <c r="F8710" s="273"/>
      <c r="G8710" s="275"/>
      <c r="H8710" s="275"/>
    </row>
    <row r="8711" spans="1:8">
      <c r="A8711" s="270"/>
      <c r="B8711" s="271"/>
      <c r="C8711" s="270"/>
      <c r="D8711" s="272"/>
      <c r="F8711" s="273"/>
      <c r="G8711" s="275"/>
      <c r="H8711" s="275"/>
    </row>
    <row r="8712" spans="1:8">
      <c r="A8712" s="270"/>
      <c r="B8712" s="271"/>
      <c r="C8712" s="270"/>
      <c r="D8712" s="272"/>
      <c r="F8712" s="273"/>
      <c r="G8712" s="275"/>
      <c r="H8712" s="275"/>
    </row>
    <row r="8713" spans="1:8">
      <c r="A8713" s="270"/>
      <c r="B8713" s="271"/>
      <c r="C8713" s="270"/>
      <c r="D8713" s="272"/>
      <c r="F8713" s="273"/>
      <c r="G8713" s="275"/>
      <c r="H8713" s="275"/>
    </row>
    <row r="8714" spans="1:8">
      <c r="A8714" s="270"/>
      <c r="B8714" s="271"/>
      <c r="C8714" s="270"/>
      <c r="D8714" s="272"/>
      <c r="F8714" s="273"/>
      <c r="G8714" s="275"/>
      <c r="H8714" s="275"/>
    </row>
    <row r="8715" spans="1:8">
      <c r="A8715" s="270"/>
      <c r="B8715" s="271"/>
      <c r="C8715" s="270"/>
      <c r="D8715" s="272"/>
      <c r="F8715" s="273"/>
      <c r="G8715" s="275"/>
      <c r="H8715" s="275"/>
    </row>
    <row r="8716" spans="1:8">
      <c r="A8716" s="270"/>
      <c r="B8716" s="271"/>
      <c r="C8716" s="270"/>
      <c r="D8716" s="272"/>
      <c r="F8716" s="273"/>
      <c r="G8716" s="275"/>
      <c r="H8716" s="275"/>
    </row>
    <row r="8717" spans="1:8">
      <c r="A8717" s="270"/>
      <c r="B8717" s="271"/>
      <c r="C8717" s="270"/>
      <c r="D8717" s="272"/>
      <c r="F8717" s="273"/>
      <c r="G8717" s="275"/>
      <c r="H8717" s="275"/>
    </row>
    <row r="8718" spans="1:8">
      <c r="A8718" s="270"/>
      <c r="B8718" s="271"/>
      <c r="C8718" s="270"/>
      <c r="D8718" s="272"/>
      <c r="F8718" s="273"/>
      <c r="G8718" s="275"/>
      <c r="H8718" s="275"/>
    </row>
    <row r="8719" spans="1:8">
      <c r="A8719" s="270"/>
      <c r="B8719" s="271"/>
      <c r="C8719" s="270"/>
      <c r="D8719" s="272"/>
      <c r="F8719" s="273"/>
      <c r="G8719" s="275"/>
      <c r="H8719" s="275"/>
    </row>
    <row r="8720" spans="1:8">
      <c r="A8720" s="270"/>
      <c r="B8720" s="271"/>
      <c r="C8720" s="270"/>
      <c r="D8720" s="272"/>
      <c r="F8720" s="273"/>
      <c r="G8720" s="275"/>
      <c r="H8720" s="275"/>
    </row>
    <row r="8721" spans="1:8">
      <c r="A8721" s="270"/>
      <c r="B8721" s="271"/>
      <c r="C8721" s="270"/>
      <c r="D8721" s="272"/>
      <c r="F8721" s="273"/>
      <c r="G8721" s="275"/>
      <c r="H8721" s="275"/>
    </row>
    <row r="8722" spans="1:8">
      <c r="A8722" s="270"/>
      <c r="B8722" s="271"/>
      <c r="C8722" s="270"/>
      <c r="D8722" s="272"/>
      <c r="F8722" s="273"/>
      <c r="G8722" s="275"/>
      <c r="H8722" s="275"/>
    </row>
    <row r="8723" spans="1:8">
      <c r="A8723" s="270"/>
      <c r="B8723" s="271"/>
      <c r="C8723" s="270"/>
      <c r="D8723" s="272"/>
      <c r="F8723" s="273"/>
      <c r="G8723" s="275"/>
      <c r="H8723" s="275"/>
    </row>
    <row r="8724" spans="1:8">
      <c r="A8724" s="270"/>
      <c r="B8724" s="271"/>
      <c r="C8724" s="270"/>
      <c r="D8724" s="272"/>
      <c r="F8724" s="273"/>
      <c r="G8724" s="275"/>
      <c r="H8724" s="275"/>
    </row>
    <row r="8725" spans="1:8">
      <c r="A8725" s="270"/>
      <c r="B8725" s="271"/>
      <c r="C8725" s="270"/>
      <c r="D8725" s="272"/>
      <c r="F8725" s="273"/>
      <c r="G8725" s="275"/>
      <c r="H8725" s="275"/>
    </row>
    <row r="8726" spans="1:8">
      <c r="A8726" s="270"/>
      <c r="B8726" s="271"/>
      <c r="C8726" s="270"/>
      <c r="D8726" s="272"/>
      <c r="F8726" s="273"/>
      <c r="G8726" s="275"/>
      <c r="H8726" s="275"/>
    </row>
    <row r="8727" spans="1:8">
      <c r="A8727" s="270"/>
      <c r="B8727" s="271"/>
      <c r="C8727" s="270"/>
      <c r="D8727" s="272"/>
      <c r="F8727" s="273"/>
      <c r="G8727" s="275"/>
      <c r="H8727" s="275"/>
    </row>
    <row r="8728" spans="1:8">
      <c r="A8728" s="270"/>
      <c r="B8728" s="271"/>
      <c r="C8728" s="270"/>
      <c r="D8728" s="272"/>
      <c r="F8728" s="273"/>
      <c r="G8728" s="275"/>
      <c r="H8728" s="275"/>
    </row>
    <row r="8729" spans="1:8">
      <c r="A8729" s="270"/>
      <c r="B8729" s="271"/>
      <c r="C8729" s="270"/>
      <c r="D8729" s="272"/>
      <c r="F8729" s="273"/>
      <c r="G8729" s="275"/>
      <c r="H8729" s="275"/>
    </row>
    <row r="8730" spans="1:8">
      <c r="A8730" s="270"/>
      <c r="B8730" s="271"/>
      <c r="C8730" s="270"/>
      <c r="D8730" s="272"/>
      <c r="F8730" s="273"/>
      <c r="G8730" s="275"/>
      <c r="H8730" s="275"/>
    </row>
    <row r="8731" spans="1:8">
      <c r="A8731" s="270"/>
      <c r="B8731" s="271"/>
      <c r="C8731" s="270"/>
      <c r="D8731" s="272"/>
      <c r="F8731" s="273"/>
      <c r="G8731" s="275"/>
      <c r="H8731" s="275"/>
    </row>
    <row r="8732" spans="1:8">
      <c r="A8732" s="270"/>
      <c r="B8732" s="271"/>
      <c r="C8732" s="270"/>
      <c r="D8732" s="272"/>
      <c r="F8732" s="273"/>
      <c r="G8732" s="275"/>
      <c r="H8732" s="275"/>
    </row>
    <row r="8733" spans="1:8">
      <c r="A8733" s="270"/>
      <c r="B8733" s="271"/>
      <c r="C8733" s="270"/>
      <c r="D8733" s="272"/>
      <c r="F8733" s="273"/>
      <c r="G8733" s="275"/>
      <c r="H8733" s="275"/>
    </row>
    <row r="8734" spans="1:8">
      <c r="A8734" s="270"/>
      <c r="B8734" s="271"/>
      <c r="C8734" s="270"/>
      <c r="D8734" s="272"/>
      <c r="F8734" s="273"/>
      <c r="G8734" s="275"/>
      <c r="H8734" s="275"/>
    </row>
    <row r="8735" spans="1:8">
      <c r="A8735" s="270"/>
      <c r="B8735" s="271"/>
      <c r="C8735" s="270"/>
      <c r="D8735" s="272"/>
      <c r="F8735" s="273"/>
      <c r="G8735" s="275"/>
      <c r="H8735" s="275"/>
    </row>
    <row r="8736" spans="1:8">
      <c r="A8736" s="270"/>
      <c r="B8736" s="271"/>
      <c r="C8736" s="270"/>
      <c r="D8736" s="272"/>
      <c r="F8736" s="273"/>
      <c r="G8736" s="275"/>
      <c r="H8736" s="275"/>
    </row>
    <row r="8737" spans="1:8">
      <c r="A8737" s="270"/>
      <c r="B8737" s="271"/>
      <c r="C8737" s="270"/>
      <c r="D8737" s="272"/>
      <c r="F8737" s="273"/>
      <c r="G8737" s="275"/>
      <c r="H8737" s="275"/>
    </row>
    <row r="8738" spans="1:8">
      <c r="A8738" s="270"/>
      <c r="B8738" s="271"/>
      <c r="C8738" s="270"/>
      <c r="D8738" s="272"/>
      <c r="F8738" s="273"/>
      <c r="G8738" s="275"/>
      <c r="H8738" s="275"/>
    </row>
    <row r="8739" spans="1:8">
      <c r="A8739" s="270"/>
      <c r="B8739" s="271"/>
      <c r="C8739" s="270"/>
      <c r="D8739" s="272"/>
      <c r="F8739" s="273"/>
      <c r="G8739" s="275"/>
      <c r="H8739" s="275"/>
    </row>
    <row r="8740" spans="1:8">
      <c r="A8740" s="270"/>
      <c r="B8740" s="271"/>
      <c r="C8740" s="270"/>
      <c r="D8740" s="272"/>
      <c r="F8740" s="273"/>
      <c r="G8740" s="275"/>
      <c r="H8740" s="275"/>
    </row>
    <row r="8741" spans="1:8">
      <c r="A8741" s="270"/>
      <c r="B8741" s="271"/>
      <c r="C8741" s="270"/>
      <c r="D8741" s="272"/>
      <c r="F8741" s="273"/>
      <c r="G8741" s="275"/>
      <c r="H8741" s="275"/>
    </row>
    <row r="8742" spans="1:8">
      <c r="A8742" s="270"/>
      <c r="B8742" s="271"/>
      <c r="C8742" s="270"/>
      <c r="D8742" s="272"/>
      <c r="F8742" s="273"/>
      <c r="G8742" s="275"/>
      <c r="H8742" s="275"/>
    </row>
    <row r="8743" spans="1:8">
      <c r="A8743" s="270"/>
      <c r="B8743" s="271"/>
      <c r="C8743" s="270"/>
      <c r="D8743" s="272"/>
      <c r="F8743" s="273"/>
      <c r="G8743" s="275"/>
      <c r="H8743" s="275"/>
    </row>
    <row r="8744" spans="1:8">
      <c r="A8744" s="270"/>
      <c r="B8744" s="271"/>
      <c r="C8744" s="270"/>
      <c r="D8744" s="272"/>
      <c r="F8744" s="273"/>
      <c r="G8744" s="275"/>
      <c r="H8744" s="275"/>
    </row>
    <row r="8745" spans="1:8">
      <c r="A8745" s="270"/>
      <c r="B8745" s="271"/>
      <c r="C8745" s="270"/>
      <c r="D8745" s="272"/>
      <c r="F8745" s="273"/>
      <c r="G8745" s="275"/>
      <c r="H8745" s="275"/>
    </row>
    <row r="8746" spans="1:8">
      <c r="A8746" s="270"/>
      <c r="B8746" s="271"/>
      <c r="C8746" s="270"/>
      <c r="D8746" s="272"/>
      <c r="F8746" s="273"/>
      <c r="G8746" s="275"/>
      <c r="H8746" s="275"/>
    </row>
    <row r="8747" spans="1:8">
      <c r="A8747" s="270"/>
      <c r="B8747" s="271"/>
      <c r="C8747" s="270"/>
      <c r="D8747" s="272"/>
      <c r="F8747" s="273"/>
      <c r="G8747" s="275"/>
      <c r="H8747" s="275"/>
    </row>
    <row r="8748" spans="1:8">
      <c r="A8748" s="270"/>
      <c r="B8748" s="271"/>
      <c r="C8748" s="270"/>
      <c r="D8748" s="272"/>
      <c r="F8748" s="273"/>
      <c r="G8748" s="275"/>
      <c r="H8748" s="275"/>
    </row>
    <row r="8749" spans="1:8">
      <c r="A8749" s="270"/>
      <c r="B8749" s="271"/>
      <c r="C8749" s="270"/>
      <c r="D8749" s="272"/>
      <c r="F8749" s="273"/>
      <c r="G8749" s="275"/>
      <c r="H8749" s="275"/>
    </row>
    <row r="8750" spans="1:8">
      <c r="A8750" s="270"/>
      <c r="B8750" s="271"/>
      <c r="C8750" s="270"/>
      <c r="D8750" s="272"/>
      <c r="F8750" s="273"/>
      <c r="G8750" s="275"/>
      <c r="H8750" s="275"/>
    </row>
    <row r="8751" spans="1:8">
      <c r="A8751" s="270"/>
      <c r="B8751" s="271"/>
      <c r="C8751" s="270"/>
      <c r="D8751" s="272"/>
      <c r="F8751" s="273"/>
      <c r="G8751" s="275"/>
      <c r="H8751" s="275"/>
    </row>
    <row r="8752" spans="1:8">
      <c r="A8752" s="270"/>
      <c r="B8752" s="271"/>
      <c r="C8752" s="270"/>
      <c r="D8752" s="272"/>
      <c r="F8752" s="273"/>
      <c r="G8752" s="275"/>
      <c r="H8752" s="275"/>
    </row>
    <row r="8753" spans="1:8">
      <c r="A8753" s="270"/>
      <c r="B8753" s="271"/>
      <c r="C8753" s="270"/>
      <c r="D8753" s="272"/>
      <c r="F8753" s="273"/>
      <c r="G8753" s="275"/>
      <c r="H8753" s="275"/>
    </row>
    <row r="8754" spans="1:8">
      <c r="A8754" s="270"/>
      <c r="B8754" s="271"/>
      <c r="C8754" s="270"/>
      <c r="D8754" s="272"/>
      <c r="F8754" s="273"/>
      <c r="G8754" s="275"/>
      <c r="H8754" s="275"/>
    </row>
    <row r="8755" spans="1:8">
      <c r="A8755" s="270"/>
      <c r="B8755" s="271"/>
      <c r="C8755" s="270"/>
      <c r="D8755" s="272"/>
      <c r="F8755" s="273"/>
      <c r="G8755" s="275"/>
      <c r="H8755" s="275"/>
    </row>
    <row r="8756" spans="1:8">
      <c r="A8756" s="270"/>
      <c r="B8756" s="271"/>
      <c r="C8756" s="270"/>
      <c r="D8756" s="272"/>
      <c r="F8756" s="273"/>
      <c r="G8756" s="275"/>
      <c r="H8756" s="275"/>
    </row>
    <row r="8757" spans="1:8">
      <c r="A8757" s="270"/>
      <c r="B8757" s="271"/>
      <c r="C8757" s="270"/>
      <c r="D8757" s="272"/>
      <c r="F8757" s="273"/>
      <c r="G8757" s="275"/>
      <c r="H8757" s="275"/>
    </row>
    <row r="8758" spans="1:8">
      <c r="A8758" s="270"/>
      <c r="B8758" s="271"/>
      <c r="C8758" s="270"/>
      <c r="D8758" s="272"/>
      <c r="F8758" s="273"/>
      <c r="G8758" s="275"/>
      <c r="H8758" s="275"/>
    </row>
    <row r="8759" spans="1:8">
      <c r="A8759" s="270"/>
      <c r="B8759" s="271"/>
      <c r="C8759" s="270"/>
      <c r="D8759" s="272"/>
      <c r="F8759" s="273"/>
      <c r="G8759" s="275"/>
      <c r="H8759" s="275"/>
    </row>
    <row r="8760" spans="1:8">
      <c r="A8760" s="270"/>
      <c r="B8760" s="271"/>
      <c r="C8760" s="270"/>
      <c r="D8760" s="272"/>
      <c r="F8760" s="273"/>
      <c r="G8760" s="275"/>
      <c r="H8760" s="275"/>
    </row>
    <row r="8761" spans="1:8">
      <c r="A8761" s="270"/>
      <c r="B8761" s="271"/>
      <c r="C8761" s="270"/>
      <c r="D8761" s="272"/>
      <c r="F8761" s="273"/>
      <c r="G8761" s="275"/>
      <c r="H8761" s="275"/>
    </row>
    <row r="8762" spans="1:8">
      <c r="A8762" s="270"/>
      <c r="B8762" s="271"/>
      <c r="C8762" s="270"/>
      <c r="D8762" s="272"/>
      <c r="F8762" s="273"/>
      <c r="G8762" s="275"/>
      <c r="H8762" s="275"/>
    </row>
    <row r="8763" spans="1:8">
      <c r="A8763" s="270"/>
      <c r="B8763" s="271"/>
      <c r="C8763" s="270"/>
      <c r="D8763" s="272"/>
      <c r="F8763" s="273"/>
      <c r="G8763" s="275"/>
      <c r="H8763" s="275"/>
    </row>
    <row r="8764" spans="1:8">
      <c r="A8764" s="270"/>
      <c r="B8764" s="271"/>
      <c r="C8764" s="270"/>
      <c r="D8764" s="272"/>
      <c r="F8764" s="273"/>
      <c r="G8764" s="275"/>
      <c r="H8764" s="275"/>
    </row>
    <row r="8765" spans="1:8">
      <c r="A8765" s="270"/>
      <c r="B8765" s="271"/>
      <c r="C8765" s="270"/>
      <c r="D8765" s="272"/>
      <c r="F8765" s="273"/>
      <c r="G8765" s="275"/>
      <c r="H8765" s="275"/>
    </row>
    <row r="8766" spans="1:8">
      <c r="A8766" s="270"/>
      <c r="B8766" s="271"/>
      <c r="C8766" s="270"/>
      <c r="D8766" s="272"/>
      <c r="F8766" s="273"/>
      <c r="G8766" s="275"/>
      <c r="H8766" s="275"/>
    </row>
    <row r="8767" spans="1:8">
      <c r="A8767" s="270"/>
      <c r="B8767" s="271"/>
      <c r="C8767" s="270"/>
      <c r="D8767" s="272"/>
      <c r="F8767" s="273"/>
      <c r="G8767" s="275"/>
      <c r="H8767" s="275"/>
    </row>
    <row r="8768" spans="1:8">
      <c r="A8768" s="270"/>
      <c r="B8768" s="271"/>
      <c r="C8768" s="270"/>
      <c r="D8768" s="272"/>
      <c r="F8768" s="273"/>
      <c r="G8768" s="275"/>
      <c r="H8768" s="275"/>
    </row>
    <row r="8769" spans="1:8">
      <c r="A8769" s="270"/>
      <c r="B8769" s="271"/>
      <c r="C8769" s="270"/>
      <c r="D8769" s="272"/>
      <c r="F8769" s="273"/>
      <c r="G8769" s="275"/>
      <c r="H8769" s="275"/>
    </row>
    <row r="8770" spans="1:8">
      <c r="A8770" s="270"/>
      <c r="B8770" s="271"/>
      <c r="C8770" s="270"/>
      <c r="D8770" s="272"/>
      <c r="F8770" s="273"/>
      <c r="G8770" s="275"/>
      <c r="H8770" s="275"/>
    </row>
    <row r="8771" spans="1:8">
      <c r="A8771" s="270"/>
      <c r="B8771" s="271"/>
      <c r="C8771" s="270"/>
      <c r="D8771" s="272"/>
      <c r="F8771" s="273"/>
      <c r="G8771" s="275"/>
      <c r="H8771" s="275"/>
    </row>
    <row r="8772" spans="1:8">
      <c r="A8772" s="270"/>
      <c r="B8772" s="271"/>
      <c r="C8772" s="270"/>
      <c r="D8772" s="272"/>
      <c r="F8772" s="273"/>
      <c r="G8772" s="275"/>
      <c r="H8772" s="275"/>
    </row>
    <row r="8773" spans="1:8">
      <c r="A8773" s="270"/>
      <c r="B8773" s="271"/>
      <c r="C8773" s="270"/>
      <c r="D8773" s="272"/>
      <c r="F8773" s="273"/>
      <c r="G8773" s="275"/>
      <c r="H8773" s="275"/>
    </row>
    <row r="8774" spans="1:8">
      <c r="A8774" s="270"/>
      <c r="B8774" s="271"/>
      <c r="C8774" s="270"/>
      <c r="D8774" s="272"/>
      <c r="F8774" s="273"/>
      <c r="G8774" s="275"/>
      <c r="H8774" s="275"/>
    </row>
    <row r="8775" spans="1:8">
      <c r="A8775" s="270"/>
      <c r="B8775" s="271"/>
      <c r="C8775" s="270"/>
      <c r="D8775" s="272"/>
      <c r="F8775" s="273"/>
      <c r="G8775" s="275"/>
      <c r="H8775" s="275"/>
    </row>
    <row r="8776" spans="1:8">
      <c r="A8776" s="270"/>
      <c r="B8776" s="271"/>
      <c r="C8776" s="270"/>
      <c r="D8776" s="272"/>
      <c r="F8776" s="273"/>
      <c r="G8776" s="275"/>
      <c r="H8776" s="275"/>
    </row>
    <row r="8777" spans="1:8">
      <c r="A8777" s="270"/>
      <c r="B8777" s="271"/>
      <c r="C8777" s="270"/>
      <c r="D8777" s="272"/>
      <c r="F8777" s="273"/>
      <c r="G8777" s="275"/>
      <c r="H8777" s="275"/>
    </row>
    <row r="8778" spans="1:8">
      <c r="A8778" s="270"/>
      <c r="B8778" s="271"/>
      <c r="C8778" s="270"/>
      <c r="D8778" s="272"/>
      <c r="F8778" s="273"/>
      <c r="G8778" s="275"/>
      <c r="H8778" s="275"/>
    </row>
    <row r="8779" spans="1:8">
      <c r="A8779" s="270"/>
      <c r="B8779" s="271"/>
      <c r="C8779" s="270"/>
      <c r="D8779" s="272"/>
      <c r="F8779" s="273"/>
      <c r="G8779" s="275"/>
      <c r="H8779" s="275"/>
    </row>
    <row r="8780" spans="1:8">
      <c r="A8780" s="270"/>
      <c r="B8780" s="271"/>
      <c r="C8780" s="270"/>
      <c r="D8780" s="272"/>
      <c r="F8780" s="273"/>
      <c r="G8780" s="275"/>
      <c r="H8780" s="275"/>
    </row>
    <row r="8781" spans="1:8">
      <c r="A8781" s="270"/>
      <c r="B8781" s="271"/>
      <c r="C8781" s="270"/>
      <c r="D8781" s="272"/>
      <c r="F8781" s="273"/>
      <c r="G8781" s="275"/>
      <c r="H8781" s="275"/>
    </row>
    <row r="8782" spans="1:8">
      <c r="A8782" s="270"/>
      <c r="B8782" s="271"/>
      <c r="C8782" s="270"/>
      <c r="D8782" s="272"/>
      <c r="F8782" s="273"/>
      <c r="G8782" s="275"/>
      <c r="H8782" s="275"/>
    </row>
    <row r="8783" spans="1:8">
      <c r="A8783" s="270"/>
      <c r="B8783" s="271"/>
      <c r="C8783" s="270"/>
      <c r="D8783" s="272"/>
      <c r="F8783" s="273"/>
      <c r="G8783" s="275"/>
      <c r="H8783" s="275"/>
    </row>
    <row r="8784" spans="1:8">
      <c r="A8784" s="270"/>
      <c r="B8784" s="271"/>
      <c r="C8784" s="270"/>
      <c r="D8784" s="272"/>
      <c r="F8784" s="273"/>
      <c r="G8784" s="275"/>
      <c r="H8784" s="275"/>
    </row>
    <row r="8785" spans="1:8">
      <c r="A8785" s="270"/>
      <c r="B8785" s="271"/>
      <c r="C8785" s="270"/>
      <c r="D8785" s="272"/>
      <c r="F8785" s="273"/>
      <c r="G8785" s="275"/>
      <c r="H8785" s="275"/>
    </row>
    <row r="8786" spans="1:8">
      <c r="A8786" s="270"/>
      <c r="B8786" s="271"/>
      <c r="C8786" s="270"/>
      <c r="D8786" s="272"/>
      <c r="F8786" s="273"/>
      <c r="G8786" s="275"/>
      <c r="H8786" s="275"/>
    </row>
    <row r="8787" spans="1:8">
      <c r="A8787" s="270"/>
      <c r="B8787" s="271"/>
      <c r="C8787" s="270"/>
      <c r="D8787" s="272"/>
      <c r="F8787" s="273"/>
      <c r="G8787" s="275"/>
      <c r="H8787" s="275"/>
    </row>
    <row r="8788" spans="1:8">
      <c r="A8788" s="270"/>
      <c r="B8788" s="271"/>
      <c r="C8788" s="270"/>
      <c r="D8788" s="272"/>
      <c r="F8788" s="273"/>
      <c r="G8788" s="275"/>
      <c r="H8788" s="275"/>
    </row>
    <row r="8789" spans="1:8">
      <c r="A8789" s="270"/>
      <c r="B8789" s="271"/>
      <c r="C8789" s="270"/>
      <c r="D8789" s="272"/>
      <c r="F8789" s="273"/>
      <c r="G8789" s="275"/>
      <c r="H8789" s="275"/>
    </row>
    <row r="8790" spans="1:8">
      <c r="A8790" s="270"/>
      <c r="B8790" s="271"/>
      <c r="C8790" s="270"/>
      <c r="D8790" s="272"/>
      <c r="F8790" s="273"/>
      <c r="G8790" s="275"/>
      <c r="H8790" s="275"/>
    </row>
    <row r="8791" spans="1:8">
      <c r="A8791" s="270"/>
      <c r="B8791" s="271"/>
      <c r="C8791" s="270"/>
      <c r="D8791" s="272"/>
      <c r="F8791" s="273"/>
      <c r="G8791" s="275"/>
      <c r="H8791" s="275"/>
    </row>
    <row r="8792" spans="1:8">
      <c r="A8792" s="270"/>
      <c r="B8792" s="271"/>
      <c r="C8792" s="270"/>
      <c r="D8792" s="272"/>
      <c r="F8792" s="273"/>
      <c r="G8792" s="275"/>
      <c r="H8792" s="275"/>
    </row>
    <row r="8793" spans="1:8">
      <c r="A8793" s="270"/>
      <c r="B8793" s="271"/>
      <c r="C8793" s="270"/>
      <c r="D8793" s="272"/>
      <c r="F8793" s="273"/>
      <c r="G8793" s="275"/>
      <c r="H8793" s="275"/>
    </row>
    <row r="8794" spans="1:8">
      <c r="A8794" s="270"/>
      <c r="B8794" s="271"/>
      <c r="C8794" s="270"/>
      <c r="D8794" s="272"/>
      <c r="F8794" s="273"/>
      <c r="G8794" s="275"/>
      <c r="H8794" s="275"/>
    </row>
    <row r="8795" spans="1:8">
      <c r="A8795" s="270"/>
      <c r="B8795" s="271"/>
      <c r="C8795" s="270"/>
      <c r="D8795" s="272"/>
      <c r="F8795" s="273"/>
      <c r="G8795" s="275"/>
      <c r="H8795" s="275"/>
    </row>
    <row r="8796" spans="1:8">
      <c r="A8796" s="270"/>
      <c r="B8796" s="271"/>
      <c r="C8796" s="270"/>
      <c r="D8796" s="272"/>
      <c r="F8796" s="273"/>
      <c r="G8796" s="275"/>
      <c r="H8796" s="275"/>
    </row>
    <row r="8797" spans="1:8">
      <c r="A8797" s="270"/>
      <c r="B8797" s="271"/>
      <c r="C8797" s="270"/>
      <c r="D8797" s="272"/>
      <c r="F8797" s="273"/>
      <c r="G8797" s="275"/>
      <c r="H8797" s="275"/>
    </row>
    <row r="8798" spans="1:8">
      <c r="A8798" s="270"/>
      <c r="B8798" s="271"/>
      <c r="C8798" s="270"/>
      <c r="D8798" s="272"/>
      <c r="F8798" s="273"/>
      <c r="G8798" s="275"/>
      <c r="H8798" s="275"/>
    </row>
    <row r="8799" spans="1:8">
      <c r="A8799" s="270"/>
      <c r="B8799" s="271"/>
      <c r="C8799" s="270"/>
      <c r="D8799" s="272"/>
      <c r="F8799" s="273"/>
      <c r="G8799" s="275"/>
      <c r="H8799" s="275"/>
    </row>
    <row r="8800" spans="1:8">
      <c r="A8800" s="270"/>
      <c r="B8800" s="271"/>
      <c r="C8800" s="270"/>
      <c r="D8800" s="272"/>
      <c r="F8800" s="273"/>
      <c r="G8800" s="275"/>
      <c r="H8800" s="275"/>
    </row>
    <row r="8801" spans="1:8">
      <c r="A8801" s="270"/>
      <c r="B8801" s="271"/>
      <c r="C8801" s="270"/>
      <c r="D8801" s="272"/>
      <c r="F8801" s="273"/>
      <c r="G8801" s="275"/>
      <c r="H8801" s="275"/>
    </row>
    <row r="8802" spans="1:8">
      <c r="A8802" s="270"/>
      <c r="B8802" s="271"/>
      <c r="C8802" s="270"/>
      <c r="D8802" s="272"/>
      <c r="F8802" s="273"/>
      <c r="G8802" s="275"/>
      <c r="H8802" s="275"/>
    </row>
    <row r="8803" spans="1:8">
      <c r="A8803" s="270"/>
      <c r="B8803" s="271"/>
      <c r="C8803" s="270"/>
      <c r="D8803" s="272"/>
      <c r="F8803" s="273"/>
      <c r="G8803" s="275"/>
      <c r="H8803" s="275"/>
    </row>
    <row r="8804" spans="1:8">
      <c r="A8804" s="270"/>
      <c r="B8804" s="271"/>
      <c r="C8804" s="270"/>
      <c r="D8804" s="272"/>
      <c r="F8804" s="273"/>
      <c r="G8804" s="275"/>
      <c r="H8804" s="275"/>
    </row>
    <row r="8805" spans="1:8">
      <c r="A8805" s="270"/>
      <c r="B8805" s="271"/>
      <c r="C8805" s="270"/>
      <c r="D8805" s="272"/>
      <c r="F8805" s="273"/>
      <c r="G8805" s="275"/>
      <c r="H8805" s="275"/>
    </row>
    <row r="8806" spans="1:8">
      <c r="A8806" s="270"/>
      <c r="B8806" s="271"/>
      <c r="C8806" s="270"/>
      <c r="D8806" s="272"/>
      <c r="F8806" s="273"/>
      <c r="G8806" s="275"/>
      <c r="H8806" s="275"/>
    </row>
    <row r="8807" spans="1:8">
      <c r="A8807" s="270"/>
      <c r="B8807" s="271"/>
      <c r="C8807" s="270"/>
      <c r="D8807" s="272"/>
      <c r="F8807" s="273"/>
      <c r="G8807" s="275"/>
      <c r="H8807" s="275"/>
    </row>
    <row r="8808" spans="1:8">
      <c r="A8808" s="270"/>
      <c r="B8808" s="271"/>
      <c r="C8808" s="270"/>
      <c r="D8808" s="272"/>
      <c r="F8808" s="273"/>
      <c r="G8808" s="275"/>
      <c r="H8808" s="275"/>
    </row>
    <row r="8809" spans="1:8">
      <c r="A8809" s="270"/>
      <c r="B8809" s="271"/>
      <c r="C8809" s="270"/>
      <c r="D8809" s="272"/>
      <c r="F8809" s="273"/>
      <c r="G8809" s="275"/>
      <c r="H8809" s="275"/>
    </row>
    <row r="8810" spans="1:8">
      <c r="A8810" s="270"/>
      <c r="B8810" s="271"/>
      <c r="C8810" s="270"/>
      <c r="D8810" s="272"/>
      <c r="F8810" s="273"/>
      <c r="G8810" s="275"/>
      <c r="H8810" s="275"/>
    </row>
    <row r="8811" spans="1:8">
      <c r="A8811" s="270"/>
      <c r="B8811" s="271"/>
      <c r="C8811" s="270"/>
      <c r="D8811" s="272"/>
      <c r="F8811" s="273"/>
      <c r="G8811" s="275"/>
      <c r="H8811" s="275"/>
    </row>
    <row r="8812" spans="1:8">
      <c r="A8812" s="270"/>
      <c r="B8812" s="271"/>
      <c r="C8812" s="270"/>
      <c r="D8812" s="272"/>
      <c r="F8812" s="273"/>
      <c r="G8812" s="275"/>
      <c r="H8812" s="275"/>
    </row>
    <row r="8813" spans="1:8">
      <c r="A8813" s="270"/>
      <c r="B8813" s="271"/>
      <c r="C8813" s="270"/>
      <c r="D8813" s="272"/>
      <c r="F8813" s="273"/>
      <c r="G8813" s="275"/>
      <c r="H8813" s="275"/>
    </row>
    <row r="8814" spans="1:8">
      <c r="A8814" s="270"/>
      <c r="B8814" s="271"/>
      <c r="C8814" s="270"/>
      <c r="D8814" s="272"/>
      <c r="F8814" s="273"/>
      <c r="G8814" s="275"/>
      <c r="H8814" s="275"/>
    </row>
    <row r="8815" spans="1:8">
      <c r="A8815" s="270"/>
      <c r="B8815" s="271"/>
      <c r="C8815" s="270"/>
      <c r="D8815" s="272"/>
      <c r="F8815" s="273"/>
      <c r="G8815" s="275"/>
      <c r="H8815" s="275"/>
    </row>
    <row r="8816" spans="1:8">
      <c r="A8816" s="270"/>
      <c r="B8816" s="271"/>
      <c r="C8816" s="270"/>
      <c r="D8816" s="272"/>
      <c r="F8816" s="273"/>
      <c r="G8816" s="275"/>
      <c r="H8816" s="275"/>
    </row>
    <row r="8817" spans="1:8">
      <c r="A8817" s="270"/>
      <c r="B8817" s="271"/>
      <c r="C8817" s="270"/>
      <c r="D8817" s="272"/>
      <c r="F8817" s="273"/>
      <c r="G8817" s="275"/>
      <c r="H8817" s="275"/>
    </row>
    <row r="8818" spans="1:8">
      <c r="A8818" s="270"/>
      <c r="B8818" s="271"/>
      <c r="C8818" s="270"/>
      <c r="D8818" s="272"/>
      <c r="F8818" s="273"/>
      <c r="G8818" s="275"/>
      <c r="H8818" s="275"/>
    </row>
    <row r="8819" spans="1:8">
      <c r="A8819" s="270"/>
      <c r="B8819" s="271"/>
      <c r="C8819" s="270"/>
      <c r="D8819" s="272"/>
      <c r="F8819" s="273"/>
      <c r="G8819" s="275"/>
      <c r="H8819" s="275"/>
    </row>
    <row r="8820" spans="1:8">
      <c r="A8820" s="270"/>
      <c r="B8820" s="271"/>
      <c r="C8820" s="270"/>
      <c r="D8820" s="272"/>
      <c r="F8820" s="273"/>
      <c r="G8820" s="275"/>
      <c r="H8820" s="275"/>
    </row>
    <row r="8821" spans="1:8">
      <c r="A8821" s="270"/>
      <c r="B8821" s="271"/>
      <c r="C8821" s="270"/>
      <c r="D8821" s="272"/>
      <c r="F8821" s="273"/>
      <c r="G8821" s="275"/>
      <c r="H8821" s="275"/>
    </row>
    <row r="8822" spans="1:8">
      <c r="A8822" s="270"/>
      <c r="B8822" s="271"/>
      <c r="C8822" s="270"/>
      <c r="D8822" s="272"/>
      <c r="F8822" s="273"/>
      <c r="G8822" s="275"/>
      <c r="H8822" s="275"/>
    </row>
    <row r="8823" spans="1:8">
      <c r="A8823" s="270"/>
      <c r="B8823" s="271"/>
      <c r="C8823" s="270"/>
      <c r="D8823" s="272"/>
      <c r="F8823" s="273"/>
      <c r="G8823" s="275"/>
      <c r="H8823" s="275"/>
    </row>
    <row r="8824" spans="1:8">
      <c r="A8824" s="270"/>
      <c r="B8824" s="271"/>
      <c r="C8824" s="270"/>
      <c r="D8824" s="272"/>
      <c r="F8824" s="273"/>
      <c r="G8824" s="275"/>
      <c r="H8824" s="275"/>
    </row>
    <row r="8825" spans="1:8">
      <c r="A8825" s="270"/>
      <c r="B8825" s="271"/>
      <c r="C8825" s="270"/>
      <c r="D8825" s="272"/>
      <c r="F8825" s="273"/>
      <c r="G8825" s="275"/>
      <c r="H8825" s="275"/>
    </row>
    <row r="8826" spans="1:8">
      <c r="A8826" s="270"/>
      <c r="B8826" s="271"/>
      <c r="C8826" s="270"/>
      <c r="D8826" s="272"/>
      <c r="F8826" s="273"/>
      <c r="G8826" s="275"/>
      <c r="H8826" s="275"/>
    </row>
    <row r="8827" spans="1:8">
      <c r="A8827" s="270"/>
      <c r="B8827" s="271"/>
      <c r="C8827" s="270"/>
      <c r="D8827" s="272"/>
      <c r="F8827" s="273"/>
      <c r="G8827" s="275"/>
      <c r="H8827" s="275"/>
    </row>
    <row r="8828" spans="1:8">
      <c r="A8828" s="270"/>
      <c r="B8828" s="271"/>
      <c r="C8828" s="270"/>
      <c r="D8828" s="272"/>
      <c r="F8828" s="273"/>
      <c r="G8828" s="275"/>
      <c r="H8828" s="275"/>
    </row>
    <row r="8829" spans="1:8">
      <c r="A8829" s="270"/>
      <c r="B8829" s="271"/>
      <c r="C8829" s="270"/>
      <c r="D8829" s="272"/>
      <c r="F8829" s="273"/>
      <c r="G8829" s="275"/>
      <c r="H8829" s="275"/>
    </row>
    <row r="8830" spans="1:8">
      <c r="A8830" s="270"/>
      <c r="B8830" s="271"/>
      <c r="C8830" s="270"/>
      <c r="D8830" s="272"/>
      <c r="F8830" s="273"/>
      <c r="G8830" s="275"/>
      <c r="H8830" s="275"/>
    </row>
    <row r="8831" spans="1:8">
      <c r="A8831" s="270"/>
      <c r="B8831" s="271"/>
      <c r="C8831" s="270"/>
      <c r="D8831" s="272"/>
      <c r="F8831" s="273"/>
      <c r="G8831" s="275"/>
      <c r="H8831" s="275"/>
    </row>
    <row r="8832" spans="1:8">
      <c r="A8832" s="270"/>
      <c r="B8832" s="271"/>
      <c r="C8832" s="270"/>
      <c r="D8832" s="272"/>
      <c r="F8832" s="273"/>
      <c r="G8832" s="275"/>
      <c r="H8832" s="275"/>
    </row>
    <row r="8833" spans="1:8">
      <c r="A8833" s="270"/>
      <c r="B8833" s="271"/>
      <c r="C8833" s="270"/>
      <c r="D8833" s="272"/>
      <c r="F8833" s="273"/>
      <c r="G8833" s="275"/>
      <c r="H8833" s="275"/>
    </row>
    <row r="8834" spans="1:8">
      <c r="A8834" s="270"/>
      <c r="B8834" s="271"/>
      <c r="C8834" s="270"/>
      <c r="D8834" s="272"/>
      <c r="F8834" s="273"/>
      <c r="G8834" s="275"/>
      <c r="H8834" s="275"/>
    </row>
    <row r="8835" spans="1:8">
      <c r="A8835" s="270"/>
      <c r="B8835" s="271"/>
      <c r="C8835" s="270"/>
      <c r="D8835" s="272"/>
      <c r="F8835" s="273"/>
      <c r="G8835" s="275"/>
      <c r="H8835" s="275"/>
    </row>
    <row r="8836" spans="1:8">
      <c r="A8836" s="270"/>
      <c r="B8836" s="271"/>
      <c r="C8836" s="270"/>
      <c r="D8836" s="272"/>
      <c r="F8836" s="273"/>
      <c r="G8836" s="275"/>
      <c r="H8836" s="275"/>
    </row>
    <row r="8837" spans="1:8">
      <c r="A8837" s="270"/>
      <c r="B8837" s="271"/>
      <c r="C8837" s="270"/>
      <c r="D8837" s="272"/>
      <c r="F8837" s="273"/>
      <c r="G8837" s="275"/>
      <c r="H8837" s="275"/>
    </row>
    <row r="8838" spans="1:8">
      <c r="A8838" s="270"/>
      <c r="B8838" s="271"/>
      <c r="C8838" s="270"/>
      <c r="D8838" s="272"/>
      <c r="F8838" s="273"/>
      <c r="G8838" s="275"/>
      <c r="H8838" s="275"/>
    </row>
    <row r="8839" spans="1:8">
      <c r="A8839" s="270"/>
      <c r="B8839" s="271"/>
      <c r="C8839" s="270"/>
      <c r="D8839" s="272"/>
      <c r="F8839" s="273"/>
      <c r="G8839" s="275"/>
      <c r="H8839" s="275"/>
    </row>
    <row r="8840" spans="1:8">
      <c r="A8840" s="270"/>
      <c r="B8840" s="271"/>
      <c r="C8840" s="270"/>
      <c r="D8840" s="272"/>
      <c r="F8840" s="273"/>
      <c r="G8840" s="275"/>
      <c r="H8840" s="275"/>
    </row>
    <row r="8841" spans="1:8">
      <c r="A8841" s="270"/>
      <c r="B8841" s="271"/>
      <c r="C8841" s="270"/>
      <c r="D8841" s="272"/>
      <c r="F8841" s="273"/>
      <c r="G8841" s="275"/>
      <c r="H8841" s="275"/>
    </row>
    <row r="8842" spans="1:8">
      <c r="A8842" s="270"/>
      <c r="B8842" s="271"/>
      <c r="C8842" s="270"/>
      <c r="D8842" s="272"/>
      <c r="F8842" s="273"/>
      <c r="G8842" s="275"/>
      <c r="H8842" s="275"/>
    </row>
    <row r="8843" spans="1:8">
      <c r="A8843" s="270"/>
      <c r="B8843" s="271"/>
      <c r="C8843" s="270"/>
      <c r="D8843" s="272"/>
      <c r="F8843" s="273"/>
      <c r="G8843" s="275"/>
      <c r="H8843" s="275"/>
    </row>
    <row r="8844" spans="1:8">
      <c r="A8844" s="270"/>
      <c r="B8844" s="271"/>
      <c r="C8844" s="270"/>
      <c r="D8844" s="272"/>
      <c r="F8844" s="273"/>
      <c r="G8844" s="275"/>
      <c r="H8844" s="275"/>
    </row>
    <row r="8845" spans="1:8">
      <c r="A8845" s="270"/>
      <c r="B8845" s="271"/>
      <c r="C8845" s="270"/>
      <c r="D8845" s="272"/>
      <c r="F8845" s="273"/>
      <c r="G8845" s="275"/>
      <c r="H8845" s="275"/>
    </row>
    <row r="8846" spans="1:8">
      <c r="A8846" s="270"/>
      <c r="B8846" s="271"/>
      <c r="C8846" s="270"/>
      <c r="D8846" s="272"/>
      <c r="F8846" s="273"/>
      <c r="G8846" s="275"/>
      <c r="H8846" s="275"/>
    </row>
    <row r="8847" spans="1:8">
      <c r="A8847" s="270"/>
      <c r="B8847" s="271"/>
      <c r="C8847" s="270"/>
      <c r="D8847" s="272"/>
      <c r="F8847" s="273"/>
      <c r="G8847" s="275"/>
      <c r="H8847" s="275"/>
    </row>
    <row r="8848" spans="1:8">
      <c r="A8848" s="270"/>
      <c r="B8848" s="271"/>
      <c r="C8848" s="270"/>
      <c r="D8848" s="272"/>
      <c r="F8848" s="273"/>
      <c r="G8848" s="275"/>
      <c r="H8848" s="275"/>
    </row>
    <row r="8849" spans="1:8">
      <c r="A8849" s="270"/>
      <c r="B8849" s="271"/>
      <c r="C8849" s="270"/>
      <c r="D8849" s="272"/>
      <c r="F8849" s="273"/>
      <c r="G8849" s="275"/>
      <c r="H8849" s="275"/>
    </row>
    <row r="8850" spans="1:8">
      <c r="A8850" s="270"/>
      <c r="B8850" s="271"/>
      <c r="C8850" s="270"/>
      <c r="D8850" s="272"/>
      <c r="F8850" s="273"/>
      <c r="G8850" s="275"/>
      <c r="H8850" s="275"/>
    </row>
    <row r="8851" spans="1:8">
      <c r="A8851" s="270"/>
      <c r="B8851" s="271"/>
      <c r="C8851" s="270"/>
      <c r="D8851" s="272"/>
      <c r="F8851" s="273"/>
      <c r="G8851" s="275"/>
      <c r="H8851" s="275"/>
    </row>
    <row r="8852" spans="1:8">
      <c r="A8852" s="270"/>
      <c r="B8852" s="271"/>
      <c r="C8852" s="270"/>
      <c r="D8852" s="272"/>
      <c r="F8852" s="273"/>
      <c r="G8852" s="275"/>
      <c r="H8852" s="275"/>
    </row>
    <row r="8853" spans="1:8">
      <c r="A8853" s="270"/>
      <c r="B8853" s="271"/>
      <c r="C8853" s="270"/>
      <c r="D8853" s="272"/>
      <c r="F8853" s="273"/>
      <c r="G8853" s="275"/>
      <c r="H8853" s="275"/>
    </row>
    <row r="8854" spans="1:8">
      <c r="A8854" s="270"/>
      <c r="B8854" s="271"/>
      <c r="C8854" s="270"/>
      <c r="D8854" s="272"/>
      <c r="F8854" s="273"/>
      <c r="G8854" s="275"/>
      <c r="H8854" s="275"/>
    </row>
    <row r="8855" spans="1:8">
      <c r="A8855" s="270"/>
      <c r="B8855" s="271"/>
      <c r="C8855" s="270"/>
      <c r="D8855" s="272"/>
      <c r="F8855" s="273"/>
      <c r="G8855" s="275"/>
      <c r="H8855" s="275"/>
    </row>
    <row r="8856" spans="1:8">
      <c r="A8856" s="270"/>
      <c r="B8856" s="271"/>
      <c r="C8856" s="270"/>
      <c r="D8856" s="272"/>
      <c r="F8856" s="273"/>
      <c r="G8856" s="275"/>
      <c r="H8856" s="275"/>
    </row>
    <row r="8857" spans="1:8">
      <c r="A8857" s="270"/>
      <c r="B8857" s="271"/>
      <c r="C8857" s="270"/>
      <c r="D8857" s="272"/>
      <c r="F8857" s="273"/>
      <c r="G8857" s="275"/>
      <c r="H8857" s="275"/>
    </row>
    <row r="8858" spans="1:8">
      <c r="A8858" s="270"/>
      <c r="B8858" s="271"/>
      <c r="C8858" s="270"/>
      <c r="D8858" s="272"/>
      <c r="F8858" s="273"/>
      <c r="G8858" s="275"/>
      <c r="H8858" s="275"/>
    </row>
    <row r="8859" spans="1:8">
      <c r="A8859" s="270"/>
      <c r="B8859" s="271"/>
      <c r="C8859" s="270"/>
      <c r="D8859" s="272"/>
      <c r="F8859" s="273"/>
      <c r="G8859" s="275"/>
      <c r="H8859" s="275"/>
    </row>
    <row r="8860" spans="1:8">
      <c r="A8860" s="270"/>
      <c r="B8860" s="271"/>
      <c r="C8860" s="270"/>
      <c r="D8860" s="272"/>
      <c r="F8860" s="273"/>
      <c r="G8860" s="275"/>
      <c r="H8860" s="275"/>
    </row>
    <row r="8861" spans="1:8">
      <c r="A8861" s="270"/>
      <c r="B8861" s="271"/>
      <c r="C8861" s="270"/>
      <c r="D8861" s="272"/>
      <c r="F8861" s="273"/>
      <c r="G8861" s="275"/>
      <c r="H8861" s="275"/>
    </row>
    <row r="8862" spans="1:8">
      <c r="A8862" s="270"/>
      <c r="B8862" s="271"/>
      <c r="C8862" s="270"/>
      <c r="D8862" s="272"/>
      <c r="F8862" s="273"/>
      <c r="G8862" s="275"/>
      <c r="H8862" s="275"/>
    </row>
    <row r="8863" spans="1:8">
      <c r="A8863" s="270"/>
      <c r="B8863" s="271"/>
      <c r="C8863" s="270"/>
      <c r="D8863" s="272"/>
      <c r="F8863" s="273"/>
      <c r="G8863" s="275"/>
      <c r="H8863" s="275"/>
    </row>
    <row r="8864" spans="1:8">
      <c r="A8864" s="270"/>
      <c r="B8864" s="271"/>
      <c r="C8864" s="270"/>
      <c r="D8864" s="272"/>
      <c r="F8864" s="273"/>
      <c r="G8864" s="275"/>
      <c r="H8864" s="275"/>
    </row>
    <row r="8865" spans="1:8">
      <c r="A8865" s="270"/>
      <c r="B8865" s="271"/>
      <c r="C8865" s="270"/>
      <c r="D8865" s="272"/>
      <c r="F8865" s="273"/>
      <c r="G8865" s="275"/>
      <c r="H8865" s="275"/>
    </row>
    <row r="8866" spans="1:8">
      <c r="A8866" s="270"/>
      <c r="B8866" s="271"/>
      <c r="C8866" s="270"/>
      <c r="D8866" s="272"/>
      <c r="F8866" s="273"/>
      <c r="G8866" s="275"/>
      <c r="H8866" s="275"/>
    </row>
    <row r="8867" spans="1:8">
      <c r="A8867" s="270"/>
      <c r="B8867" s="271"/>
      <c r="C8867" s="270"/>
      <c r="D8867" s="272"/>
      <c r="F8867" s="273"/>
      <c r="G8867" s="275"/>
      <c r="H8867" s="275"/>
    </row>
    <row r="8868" spans="1:8">
      <c r="A8868" s="270"/>
      <c r="B8868" s="271"/>
      <c r="C8868" s="270"/>
      <c r="D8868" s="272"/>
      <c r="F8868" s="273"/>
      <c r="G8868" s="275"/>
      <c r="H8868" s="275"/>
    </row>
    <row r="8869" spans="1:8">
      <c r="A8869" s="270"/>
      <c r="B8869" s="271"/>
      <c r="C8869" s="270"/>
      <c r="D8869" s="272"/>
      <c r="F8869" s="273"/>
      <c r="G8869" s="275"/>
      <c r="H8869" s="275"/>
    </row>
    <row r="8870" spans="1:8">
      <c r="A8870" s="270"/>
      <c r="B8870" s="271"/>
      <c r="C8870" s="270"/>
      <c r="D8870" s="272"/>
      <c r="F8870" s="273"/>
      <c r="G8870" s="275"/>
      <c r="H8870" s="275"/>
    </row>
    <row r="8871" spans="1:8">
      <c r="A8871" s="270"/>
      <c r="B8871" s="271"/>
      <c r="C8871" s="270"/>
      <c r="D8871" s="272"/>
      <c r="F8871" s="273"/>
      <c r="G8871" s="275"/>
      <c r="H8871" s="275"/>
    </row>
    <row r="8872" spans="1:8">
      <c r="A8872" s="270"/>
      <c r="B8872" s="271"/>
      <c r="C8872" s="270"/>
      <c r="D8872" s="272"/>
      <c r="F8872" s="273"/>
      <c r="G8872" s="275"/>
      <c r="H8872" s="275"/>
    </row>
    <row r="8873" spans="1:8">
      <c r="A8873" s="270"/>
      <c r="B8873" s="271"/>
      <c r="C8873" s="270"/>
      <c r="D8873" s="272"/>
      <c r="F8873" s="273"/>
      <c r="G8873" s="275"/>
      <c r="H8873" s="275"/>
    </row>
    <row r="8874" spans="1:8">
      <c r="A8874" s="270"/>
      <c r="B8874" s="271"/>
      <c r="C8874" s="270"/>
      <c r="D8874" s="272"/>
      <c r="F8874" s="273"/>
      <c r="G8874" s="275"/>
      <c r="H8874" s="275"/>
    </row>
    <row r="8875" spans="1:8">
      <c r="A8875" s="270"/>
      <c r="B8875" s="271"/>
      <c r="C8875" s="270"/>
      <c r="D8875" s="272"/>
      <c r="F8875" s="273"/>
      <c r="G8875" s="275"/>
      <c r="H8875" s="275"/>
    </row>
    <row r="8876" spans="1:8">
      <c r="A8876" s="270"/>
      <c r="B8876" s="271"/>
      <c r="C8876" s="270"/>
      <c r="D8876" s="272"/>
      <c r="F8876" s="273"/>
      <c r="G8876" s="275"/>
      <c r="H8876" s="275"/>
    </row>
    <row r="8877" spans="1:8">
      <c r="A8877" s="270"/>
      <c r="B8877" s="271"/>
      <c r="C8877" s="270"/>
      <c r="D8877" s="272"/>
      <c r="F8877" s="273"/>
      <c r="G8877" s="275"/>
      <c r="H8877" s="275"/>
    </row>
    <row r="8878" spans="1:8">
      <c r="A8878" s="270"/>
      <c r="B8878" s="271"/>
      <c r="C8878" s="270"/>
      <c r="D8878" s="272"/>
      <c r="F8878" s="273"/>
      <c r="G8878" s="275"/>
      <c r="H8878" s="275"/>
    </row>
    <row r="8879" spans="1:8">
      <c r="A8879" s="270"/>
      <c r="B8879" s="271"/>
      <c r="C8879" s="270"/>
      <c r="D8879" s="272"/>
      <c r="F8879" s="273"/>
      <c r="G8879" s="275"/>
      <c r="H8879" s="275"/>
    </row>
    <row r="8880" spans="1:8">
      <c r="A8880" s="270"/>
      <c r="B8880" s="271"/>
      <c r="C8880" s="270"/>
      <c r="D8880" s="272"/>
      <c r="F8880" s="273"/>
      <c r="G8880" s="275"/>
      <c r="H8880" s="275"/>
    </row>
    <row r="8881" spans="1:8">
      <c r="A8881" s="270"/>
      <c r="B8881" s="271"/>
      <c r="C8881" s="270"/>
      <c r="D8881" s="272"/>
      <c r="F8881" s="273"/>
      <c r="G8881" s="275"/>
      <c r="H8881" s="275"/>
    </row>
    <row r="8882" spans="1:8">
      <c r="A8882" s="270"/>
      <c r="B8882" s="271"/>
      <c r="C8882" s="270"/>
      <c r="D8882" s="272"/>
      <c r="F8882" s="273"/>
      <c r="G8882" s="275"/>
      <c r="H8882" s="275"/>
    </row>
    <row r="8883" spans="1:8">
      <c r="A8883" s="270"/>
      <c r="B8883" s="271"/>
      <c r="C8883" s="270"/>
      <c r="D8883" s="272"/>
      <c r="F8883" s="273"/>
      <c r="G8883" s="275"/>
      <c r="H8883" s="275"/>
    </row>
    <row r="8884" spans="1:8">
      <c r="A8884" s="270"/>
      <c r="B8884" s="271"/>
      <c r="C8884" s="270"/>
      <c r="D8884" s="272"/>
      <c r="F8884" s="273"/>
      <c r="G8884" s="275"/>
      <c r="H8884" s="275"/>
    </row>
    <row r="8885" spans="1:8">
      <c r="A8885" s="270"/>
      <c r="B8885" s="271"/>
      <c r="C8885" s="270"/>
      <c r="D8885" s="272"/>
      <c r="F8885" s="273"/>
      <c r="G8885" s="275"/>
      <c r="H8885" s="275"/>
    </row>
    <row r="8886" spans="1:8">
      <c r="A8886" s="270"/>
      <c r="B8886" s="271"/>
      <c r="C8886" s="270"/>
      <c r="D8886" s="272"/>
      <c r="F8886" s="273"/>
      <c r="G8886" s="275"/>
      <c r="H8886" s="275"/>
    </row>
    <row r="8887" spans="1:8">
      <c r="A8887" s="270"/>
      <c r="B8887" s="271"/>
      <c r="C8887" s="270"/>
      <c r="D8887" s="272"/>
      <c r="F8887" s="273"/>
      <c r="G8887" s="275"/>
      <c r="H8887" s="275"/>
    </row>
    <row r="8888" spans="1:8">
      <c r="A8888" s="270"/>
      <c r="B8888" s="271"/>
      <c r="C8888" s="270"/>
      <c r="D8888" s="272"/>
      <c r="F8888" s="273"/>
      <c r="G8888" s="275"/>
      <c r="H8888" s="275"/>
    </row>
    <row r="8889" spans="1:8">
      <c r="A8889" s="270"/>
      <c r="B8889" s="271"/>
      <c r="C8889" s="270"/>
      <c r="D8889" s="272"/>
      <c r="F8889" s="273"/>
      <c r="G8889" s="275"/>
      <c r="H8889" s="275"/>
    </row>
    <row r="8890" spans="1:8">
      <c r="A8890" s="270"/>
      <c r="B8890" s="271"/>
      <c r="C8890" s="270"/>
      <c r="D8890" s="272"/>
      <c r="F8890" s="273"/>
      <c r="G8890" s="275"/>
      <c r="H8890" s="275"/>
    </row>
    <row r="8891" spans="1:8">
      <c r="A8891" s="270"/>
      <c r="B8891" s="271"/>
      <c r="C8891" s="270"/>
      <c r="D8891" s="272"/>
      <c r="F8891" s="273"/>
      <c r="G8891" s="275"/>
      <c r="H8891" s="275"/>
    </row>
    <row r="8892" spans="1:8">
      <c r="A8892" s="270"/>
      <c r="B8892" s="271"/>
      <c r="C8892" s="270"/>
      <c r="D8892" s="272"/>
      <c r="F8892" s="273"/>
      <c r="G8892" s="275"/>
      <c r="H8892" s="275"/>
    </row>
    <row r="8893" spans="1:8">
      <c r="A8893" s="270"/>
      <c r="B8893" s="271"/>
      <c r="C8893" s="270"/>
      <c r="D8893" s="272"/>
      <c r="F8893" s="273"/>
      <c r="G8893" s="275"/>
      <c r="H8893" s="275"/>
    </row>
    <row r="8894" spans="1:8">
      <c r="A8894" s="270"/>
      <c r="B8894" s="271"/>
      <c r="C8894" s="270"/>
      <c r="D8894" s="272"/>
      <c r="F8894" s="273"/>
      <c r="G8894" s="275"/>
      <c r="H8894" s="275"/>
    </row>
    <row r="8895" spans="1:8">
      <c r="A8895" s="270"/>
      <c r="B8895" s="271"/>
      <c r="C8895" s="270"/>
      <c r="D8895" s="272"/>
      <c r="F8895" s="273"/>
      <c r="G8895" s="275"/>
      <c r="H8895" s="275"/>
    </row>
    <row r="8896" spans="1:8">
      <c r="A8896" s="270"/>
      <c r="B8896" s="271"/>
      <c r="C8896" s="270"/>
      <c r="D8896" s="272"/>
      <c r="F8896" s="273"/>
      <c r="G8896" s="275"/>
      <c r="H8896" s="275"/>
    </row>
    <row r="8897" spans="1:8">
      <c r="A8897" s="270"/>
      <c r="B8897" s="271"/>
      <c r="C8897" s="270"/>
      <c r="D8897" s="272"/>
      <c r="F8897" s="273"/>
      <c r="G8897" s="275"/>
      <c r="H8897" s="275"/>
    </row>
    <row r="8898" spans="1:8">
      <c r="A8898" s="270"/>
      <c r="B8898" s="271"/>
      <c r="C8898" s="270"/>
      <c r="D8898" s="272"/>
      <c r="F8898" s="273"/>
      <c r="G8898" s="275"/>
      <c r="H8898" s="275"/>
    </row>
    <row r="8899" spans="1:8">
      <c r="A8899" s="270"/>
      <c r="B8899" s="271"/>
      <c r="C8899" s="270"/>
      <c r="D8899" s="272"/>
      <c r="F8899" s="273"/>
      <c r="G8899" s="275"/>
      <c r="H8899" s="275"/>
    </row>
    <row r="8900" spans="1:8">
      <c r="A8900" s="270"/>
      <c r="B8900" s="271"/>
      <c r="C8900" s="270"/>
      <c r="D8900" s="272"/>
      <c r="F8900" s="273"/>
      <c r="G8900" s="275"/>
      <c r="H8900" s="275"/>
    </row>
    <row r="8901" spans="1:8">
      <c r="A8901" s="270"/>
      <c r="B8901" s="271"/>
      <c r="C8901" s="270"/>
      <c r="D8901" s="272"/>
      <c r="F8901" s="273"/>
      <c r="G8901" s="275"/>
      <c r="H8901" s="275"/>
    </row>
    <row r="8902" spans="1:8">
      <c r="A8902" s="270"/>
      <c r="B8902" s="271"/>
      <c r="C8902" s="270"/>
      <c r="D8902" s="272"/>
      <c r="F8902" s="273"/>
      <c r="G8902" s="275"/>
      <c r="H8902" s="275"/>
    </row>
    <row r="8903" spans="1:8">
      <c r="A8903" s="270"/>
      <c r="B8903" s="271"/>
      <c r="C8903" s="270"/>
      <c r="D8903" s="272"/>
      <c r="F8903" s="273"/>
      <c r="G8903" s="275"/>
      <c r="H8903" s="275"/>
    </row>
    <row r="8904" spans="1:8">
      <c r="A8904" s="270"/>
      <c r="B8904" s="271"/>
      <c r="C8904" s="270"/>
      <c r="D8904" s="272"/>
      <c r="F8904" s="273"/>
      <c r="G8904" s="275"/>
      <c r="H8904" s="275"/>
    </row>
    <row r="8905" spans="1:8">
      <c r="A8905" s="270"/>
      <c r="B8905" s="271"/>
      <c r="C8905" s="270"/>
      <c r="D8905" s="272"/>
      <c r="F8905" s="273"/>
      <c r="G8905" s="275"/>
      <c r="H8905" s="275"/>
    </row>
    <row r="8906" spans="1:8">
      <c r="A8906" s="270"/>
      <c r="B8906" s="271"/>
      <c r="C8906" s="270"/>
      <c r="D8906" s="272"/>
      <c r="F8906" s="273"/>
      <c r="G8906" s="275"/>
      <c r="H8906" s="275"/>
    </row>
    <row r="8907" spans="1:8">
      <c r="A8907" s="270"/>
      <c r="B8907" s="271"/>
      <c r="C8907" s="270"/>
      <c r="D8907" s="272"/>
      <c r="F8907" s="273"/>
      <c r="G8907" s="275"/>
      <c r="H8907" s="275"/>
    </row>
    <row r="8908" spans="1:8">
      <c r="A8908" s="270"/>
      <c r="B8908" s="271"/>
      <c r="C8908" s="270"/>
      <c r="D8908" s="272"/>
      <c r="F8908" s="273"/>
      <c r="G8908" s="275"/>
      <c r="H8908" s="275"/>
    </row>
    <row r="8909" spans="1:8">
      <c r="A8909" s="270"/>
      <c r="B8909" s="271"/>
      <c r="C8909" s="270"/>
      <c r="D8909" s="272"/>
      <c r="F8909" s="273"/>
      <c r="G8909" s="275"/>
      <c r="H8909" s="275"/>
    </row>
    <row r="8910" spans="1:8">
      <c r="A8910" s="270"/>
      <c r="B8910" s="271"/>
      <c r="C8910" s="270"/>
      <c r="D8910" s="272"/>
      <c r="F8910" s="273"/>
      <c r="G8910" s="275"/>
      <c r="H8910" s="275"/>
    </row>
    <row r="8911" spans="1:8">
      <c r="A8911" s="270"/>
      <c r="B8911" s="271"/>
      <c r="C8911" s="270"/>
      <c r="D8911" s="272"/>
      <c r="F8911" s="273"/>
      <c r="G8911" s="275"/>
      <c r="H8911" s="275"/>
    </row>
    <row r="8912" spans="1:8">
      <c r="A8912" s="270"/>
      <c r="B8912" s="271"/>
      <c r="C8912" s="270"/>
      <c r="D8912" s="272"/>
      <c r="F8912" s="273"/>
      <c r="G8912" s="275"/>
      <c r="H8912" s="275"/>
    </row>
    <row r="8913" spans="1:8">
      <c r="A8913" s="270"/>
      <c r="B8913" s="271"/>
      <c r="C8913" s="270"/>
      <c r="D8913" s="272"/>
      <c r="F8913" s="273"/>
      <c r="G8913" s="275"/>
      <c r="H8913" s="275"/>
    </row>
    <row r="8914" spans="1:8">
      <c r="A8914" s="270"/>
      <c r="B8914" s="271"/>
      <c r="C8914" s="270"/>
      <c r="D8914" s="272"/>
      <c r="F8914" s="273"/>
      <c r="G8914" s="275"/>
      <c r="H8914" s="275"/>
    </row>
    <row r="8915" spans="1:8">
      <c r="A8915" s="270"/>
      <c r="B8915" s="271"/>
      <c r="C8915" s="270"/>
      <c r="D8915" s="272"/>
      <c r="F8915" s="273"/>
      <c r="G8915" s="275"/>
      <c r="H8915" s="275"/>
    </row>
    <row r="8916" spans="1:8">
      <c r="A8916" s="270"/>
      <c r="B8916" s="271"/>
      <c r="C8916" s="270"/>
      <c r="D8916" s="272"/>
      <c r="F8916" s="273"/>
      <c r="G8916" s="275"/>
      <c r="H8916" s="275"/>
    </row>
    <row r="8917" spans="1:8">
      <c r="A8917" s="270"/>
      <c r="B8917" s="271"/>
      <c r="C8917" s="270"/>
      <c r="D8917" s="272"/>
      <c r="F8917" s="273"/>
      <c r="G8917" s="275"/>
      <c r="H8917" s="275"/>
    </row>
    <row r="8918" spans="1:8">
      <c r="A8918" s="270"/>
      <c r="B8918" s="271"/>
      <c r="C8918" s="270"/>
      <c r="D8918" s="272"/>
      <c r="F8918" s="273"/>
      <c r="G8918" s="275"/>
      <c r="H8918" s="275"/>
    </row>
    <row r="8919" spans="1:8">
      <c r="A8919" s="270"/>
      <c r="B8919" s="271"/>
      <c r="C8919" s="270"/>
      <c r="D8919" s="272"/>
      <c r="F8919" s="273"/>
      <c r="G8919" s="275"/>
      <c r="H8919" s="275"/>
    </row>
    <row r="8920" spans="1:8">
      <c r="A8920" s="270"/>
      <c r="B8920" s="271"/>
      <c r="C8920" s="270"/>
      <c r="D8920" s="272"/>
      <c r="F8920" s="273"/>
      <c r="G8920" s="275"/>
      <c r="H8920" s="275"/>
    </row>
    <row r="8921" spans="1:8">
      <c r="A8921" s="270"/>
      <c r="B8921" s="271"/>
      <c r="C8921" s="270"/>
      <c r="D8921" s="272"/>
      <c r="F8921" s="273"/>
      <c r="G8921" s="275"/>
      <c r="H8921" s="275"/>
    </row>
    <row r="8922" spans="1:8">
      <c r="A8922" s="270"/>
      <c r="B8922" s="271"/>
      <c r="C8922" s="270"/>
      <c r="D8922" s="272"/>
      <c r="F8922" s="273"/>
      <c r="G8922" s="275"/>
      <c r="H8922" s="275"/>
    </row>
    <row r="8923" spans="1:8">
      <c r="A8923" s="270"/>
      <c r="B8923" s="271"/>
      <c r="C8923" s="270"/>
      <c r="D8923" s="272"/>
      <c r="F8923" s="273"/>
      <c r="G8923" s="275"/>
      <c r="H8923" s="275"/>
    </row>
    <row r="8924" spans="1:8">
      <c r="A8924" s="270"/>
      <c r="B8924" s="271"/>
      <c r="C8924" s="270"/>
      <c r="D8924" s="272"/>
      <c r="F8924" s="273"/>
      <c r="G8924" s="275"/>
      <c r="H8924" s="275"/>
    </row>
    <row r="8925" spans="1:8">
      <c r="A8925" s="270"/>
      <c r="B8925" s="271"/>
      <c r="C8925" s="270"/>
      <c r="D8925" s="272"/>
      <c r="F8925" s="273"/>
      <c r="G8925" s="275"/>
      <c r="H8925" s="275"/>
    </row>
    <row r="8926" spans="1:8">
      <c r="A8926" s="270"/>
      <c r="B8926" s="271"/>
      <c r="C8926" s="270"/>
      <c r="D8926" s="272"/>
      <c r="F8926" s="273"/>
      <c r="G8926" s="275"/>
      <c r="H8926" s="275"/>
    </row>
    <row r="8927" spans="1:8">
      <c r="A8927" s="270"/>
      <c r="B8927" s="271"/>
      <c r="C8927" s="270"/>
      <c r="D8927" s="272"/>
      <c r="F8927" s="273"/>
      <c r="G8927" s="275"/>
      <c r="H8927" s="275"/>
    </row>
    <row r="8928" spans="1:8">
      <c r="A8928" s="270"/>
      <c r="B8928" s="271"/>
      <c r="C8928" s="270"/>
      <c r="D8928" s="272"/>
      <c r="F8928" s="273"/>
      <c r="G8928" s="275"/>
      <c r="H8928" s="275"/>
    </row>
    <row r="8929" spans="1:8">
      <c r="A8929" s="270"/>
      <c r="B8929" s="271"/>
      <c r="C8929" s="270"/>
      <c r="D8929" s="272"/>
      <c r="F8929" s="273"/>
      <c r="G8929" s="275"/>
      <c r="H8929" s="275"/>
    </row>
    <row r="8930" spans="1:8">
      <c r="A8930" s="270"/>
      <c r="B8930" s="271"/>
      <c r="C8930" s="270"/>
      <c r="D8930" s="272"/>
      <c r="F8930" s="273"/>
      <c r="G8930" s="275"/>
      <c r="H8930" s="275"/>
    </row>
    <row r="8931" spans="1:8">
      <c r="A8931" s="270"/>
      <c r="B8931" s="271"/>
      <c r="C8931" s="270"/>
      <c r="D8931" s="272"/>
      <c r="F8931" s="273"/>
      <c r="G8931" s="275"/>
      <c r="H8931" s="275"/>
    </row>
    <row r="8932" spans="1:8">
      <c r="A8932" s="270"/>
      <c r="B8932" s="271"/>
      <c r="C8932" s="270"/>
      <c r="D8932" s="272"/>
      <c r="F8932" s="273"/>
      <c r="G8932" s="275"/>
      <c r="H8932" s="275"/>
    </row>
    <row r="8933" spans="1:8">
      <c r="A8933" s="270"/>
      <c r="B8933" s="271"/>
      <c r="C8933" s="270"/>
      <c r="D8933" s="272"/>
      <c r="F8933" s="273"/>
      <c r="G8933" s="275"/>
      <c r="H8933" s="275"/>
    </row>
    <row r="8934" spans="1:8">
      <c r="A8934" s="270"/>
      <c r="B8934" s="271"/>
      <c r="C8934" s="270"/>
      <c r="D8934" s="272"/>
      <c r="F8934" s="273"/>
      <c r="G8934" s="275"/>
      <c r="H8934" s="275"/>
    </row>
    <row r="8935" spans="1:8">
      <c r="A8935" s="270"/>
      <c r="B8935" s="271"/>
      <c r="C8935" s="270"/>
      <c r="D8935" s="272"/>
      <c r="F8935" s="273"/>
      <c r="G8935" s="275"/>
      <c r="H8935" s="275"/>
    </row>
    <row r="8936" spans="1:8">
      <c r="A8936" s="270"/>
      <c r="B8936" s="271"/>
      <c r="C8936" s="270"/>
      <c r="D8936" s="272"/>
      <c r="F8936" s="273"/>
      <c r="G8936" s="275"/>
      <c r="H8936" s="275"/>
    </row>
    <row r="8937" spans="1:8">
      <c r="A8937" s="270"/>
      <c r="B8937" s="271"/>
      <c r="C8937" s="270"/>
      <c r="D8937" s="272"/>
      <c r="F8937" s="273"/>
      <c r="G8937" s="275"/>
      <c r="H8937" s="275"/>
    </row>
    <row r="8938" spans="1:8">
      <c r="A8938" s="270"/>
      <c r="B8938" s="271"/>
      <c r="C8938" s="270"/>
      <c r="D8938" s="272"/>
      <c r="F8938" s="273"/>
      <c r="G8938" s="275"/>
      <c r="H8938" s="275"/>
    </row>
    <row r="8939" spans="1:8">
      <c r="A8939" s="270"/>
      <c r="B8939" s="271"/>
      <c r="C8939" s="270"/>
      <c r="D8939" s="272"/>
      <c r="F8939" s="273"/>
      <c r="G8939" s="275"/>
      <c r="H8939" s="275"/>
    </row>
    <row r="8940" spans="1:8">
      <c r="A8940" s="270"/>
      <c r="B8940" s="271"/>
      <c r="C8940" s="270"/>
      <c r="D8940" s="272"/>
      <c r="F8940" s="273"/>
      <c r="G8940" s="275"/>
      <c r="H8940" s="275"/>
    </row>
    <row r="8941" spans="1:8">
      <c r="A8941" s="270"/>
      <c r="B8941" s="271"/>
      <c r="C8941" s="270"/>
      <c r="D8941" s="272"/>
      <c r="F8941" s="273"/>
      <c r="G8941" s="275"/>
      <c r="H8941" s="275"/>
    </row>
    <row r="8942" spans="1:8">
      <c r="A8942" s="270"/>
      <c r="B8942" s="271"/>
      <c r="C8942" s="270"/>
      <c r="D8942" s="272"/>
      <c r="F8942" s="273"/>
      <c r="G8942" s="275"/>
      <c r="H8942" s="275"/>
    </row>
    <row r="8943" spans="1:8">
      <c r="A8943" s="270"/>
      <c r="B8943" s="271"/>
      <c r="C8943" s="270"/>
      <c r="D8943" s="272"/>
      <c r="F8943" s="273"/>
      <c r="G8943" s="275"/>
      <c r="H8943" s="275"/>
    </row>
    <row r="8944" spans="1:8">
      <c r="A8944" s="270"/>
      <c r="B8944" s="271"/>
      <c r="C8944" s="270"/>
      <c r="D8944" s="272"/>
      <c r="F8944" s="273"/>
      <c r="G8944" s="275"/>
      <c r="H8944" s="275"/>
    </row>
    <row r="8945" spans="1:8">
      <c r="A8945" s="270"/>
      <c r="B8945" s="271"/>
      <c r="C8945" s="270"/>
      <c r="D8945" s="272"/>
      <c r="F8945" s="273"/>
      <c r="G8945" s="275"/>
      <c r="H8945" s="275"/>
    </row>
    <row r="8946" spans="1:8">
      <c r="A8946" s="270"/>
      <c r="B8946" s="271"/>
      <c r="C8946" s="270"/>
      <c r="D8946" s="272"/>
      <c r="F8946" s="273"/>
      <c r="G8946" s="275"/>
      <c r="H8946" s="275"/>
    </row>
    <row r="8947" spans="1:8">
      <c r="A8947" s="270"/>
      <c r="B8947" s="271"/>
      <c r="C8947" s="270"/>
      <c r="D8947" s="272"/>
      <c r="F8947" s="273"/>
      <c r="G8947" s="275"/>
      <c r="H8947" s="275"/>
    </row>
    <row r="8948" spans="1:8">
      <c r="A8948" s="270"/>
      <c r="B8948" s="271"/>
      <c r="C8948" s="270"/>
      <c r="D8948" s="272"/>
      <c r="F8948" s="273"/>
      <c r="G8948" s="275"/>
      <c r="H8948" s="275"/>
    </row>
    <row r="8949" spans="1:8">
      <c r="A8949" s="270"/>
      <c r="B8949" s="271"/>
      <c r="C8949" s="270"/>
      <c r="D8949" s="272"/>
      <c r="F8949" s="273"/>
      <c r="G8949" s="275"/>
      <c r="H8949" s="275"/>
    </row>
    <row r="8950" spans="1:8">
      <c r="A8950" s="270"/>
      <c r="B8950" s="271"/>
      <c r="C8950" s="270"/>
      <c r="D8950" s="272"/>
      <c r="F8950" s="273"/>
      <c r="G8950" s="275"/>
      <c r="H8950" s="275"/>
    </row>
    <row r="8951" spans="1:8">
      <c r="A8951" s="270"/>
      <c r="B8951" s="271"/>
      <c r="C8951" s="270"/>
      <c r="D8951" s="272"/>
      <c r="F8951" s="273"/>
      <c r="G8951" s="275"/>
      <c r="H8951" s="275"/>
    </row>
    <row r="8952" spans="1:8">
      <c r="A8952" s="270"/>
      <c r="B8952" s="271"/>
      <c r="C8952" s="270"/>
      <c r="D8952" s="272"/>
      <c r="F8952" s="273"/>
      <c r="G8952" s="275"/>
      <c r="H8952" s="275"/>
    </row>
    <row r="8953" spans="1:8">
      <c r="A8953" s="270"/>
      <c r="B8953" s="271"/>
      <c r="C8953" s="270"/>
      <c r="D8953" s="272"/>
      <c r="F8953" s="273"/>
      <c r="G8953" s="275"/>
      <c r="H8953" s="275"/>
    </row>
    <row r="8954" spans="1:8">
      <c r="A8954" s="270"/>
      <c r="B8954" s="271"/>
      <c r="C8954" s="270"/>
      <c r="D8954" s="272"/>
      <c r="F8954" s="273"/>
      <c r="G8954" s="275"/>
      <c r="H8954" s="275"/>
    </row>
    <row r="8955" spans="1:8">
      <c r="A8955" s="270"/>
      <c r="B8955" s="271"/>
      <c r="C8955" s="270"/>
      <c r="D8955" s="272"/>
      <c r="F8955" s="273"/>
      <c r="G8955" s="275"/>
      <c r="H8955" s="275"/>
    </row>
    <row r="8956" spans="1:8">
      <c r="A8956" s="270"/>
      <c r="B8956" s="271"/>
      <c r="C8956" s="270"/>
      <c r="D8956" s="272"/>
      <c r="F8956" s="273"/>
      <c r="G8956" s="275"/>
      <c r="H8956" s="275"/>
    </row>
    <row r="8957" spans="1:8">
      <c r="A8957" s="270"/>
      <c r="B8957" s="271"/>
      <c r="C8957" s="270"/>
      <c r="D8957" s="272"/>
      <c r="F8957" s="273"/>
      <c r="G8957" s="275"/>
      <c r="H8957" s="275"/>
    </row>
    <row r="8958" spans="1:8">
      <c r="A8958" s="270"/>
      <c r="B8958" s="271"/>
      <c r="C8958" s="270"/>
      <c r="D8958" s="272"/>
      <c r="F8958" s="273"/>
      <c r="G8958" s="275"/>
      <c r="H8958" s="275"/>
    </row>
    <row r="8959" spans="1:8">
      <c r="A8959" s="270"/>
      <c r="B8959" s="271"/>
      <c r="C8959" s="270"/>
      <c r="D8959" s="272"/>
      <c r="F8959" s="273"/>
      <c r="G8959" s="275"/>
      <c r="H8959" s="275"/>
    </row>
    <row r="8960" spans="1:8">
      <c r="A8960" s="270"/>
      <c r="B8960" s="271"/>
      <c r="C8960" s="270"/>
      <c r="D8960" s="272"/>
      <c r="F8960" s="273"/>
      <c r="G8960" s="275"/>
      <c r="H8960" s="275"/>
    </row>
    <row r="8961" spans="1:8">
      <c r="A8961" s="270"/>
      <c r="B8961" s="271"/>
      <c r="C8961" s="270"/>
      <c r="D8961" s="272"/>
      <c r="F8961" s="273"/>
      <c r="G8961" s="275"/>
      <c r="H8961" s="275"/>
    </row>
    <row r="8962" spans="1:8">
      <c r="A8962" s="270"/>
      <c r="B8962" s="271"/>
      <c r="C8962" s="270"/>
      <c r="D8962" s="272"/>
      <c r="F8962" s="273"/>
      <c r="G8962" s="275"/>
      <c r="H8962" s="275"/>
    </row>
    <row r="8963" spans="1:8">
      <c r="A8963" s="270"/>
      <c r="B8963" s="271"/>
      <c r="C8963" s="270"/>
      <c r="D8963" s="272"/>
      <c r="F8963" s="273"/>
      <c r="G8963" s="275"/>
      <c r="H8963" s="275"/>
    </row>
    <row r="8964" spans="1:8">
      <c r="A8964" s="270"/>
      <c r="B8964" s="271"/>
      <c r="C8964" s="270"/>
      <c r="D8964" s="272"/>
      <c r="F8964" s="273"/>
      <c r="G8964" s="275"/>
      <c r="H8964" s="275"/>
    </row>
    <row r="8965" spans="1:8">
      <c r="A8965" s="270"/>
      <c r="B8965" s="271"/>
      <c r="C8965" s="270"/>
      <c r="D8965" s="272"/>
      <c r="F8965" s="273"/>
      <c r="G8965" s="275"/>
      <c r="H8965" s="275"/>
    </row>
    <row r="8966" spans="1:8">
      <c r="A8966" s="270"/>
      <c r="B8966" s="271"/>
      <c r="C8966" s="270"/>
      <c r="D8966" s="272"/>
      <c r="F8966" s="273"/>
      <c r="G8966" s="275"/>
      <c r="H8966" s="275"/>
    </row>
    <row r="8967" spans="1:8">
      <c r="A8967" s="270"/>
      <c r="B8967" s="271"/>
      <c r="C8967" s="270"/>
      <c r="D8967" s="272"/>
      <c r="F8967" s="273"/>
      <c r="G8967" s="275"/>
      <c r="H8967" s="275"/>
    </row>
    <row r="8968" spans="1:8">
      <c r="A8968" s="270"/>
      <c r="B8968" s="271"/>
      <c r="C8968" s="270"/>
      <c r="D8968" s="272"/>
      <c r="F8968" s="273"/>
      <c r="G8968" s="275"/>
      <c r="H8968" s="275"/>
    </row>
    <row r="8969" spans="1:8">
      <c r="A8969" s="270"/>
      <c r="B8969" s="271"/>
      <c r="C8969" s="270"/>
      <c r="D8969" s="272"/>
      <c r="F8969" s="273"/>
      <c r="G8969" s="275"/>
      <c r="H8969" s="275"/>
    </row>
    <row r="8970" spans="1:8">
      <c r="A8970" s="270"/>
      <c r="B8970" s="271"/>
      <c r="C8970" s="270"/>
      <c r="D8970" s="272"/>
      <c r="F8970" s="273"/>
      <c r="G8970" s="275"/>
      <c r="H8970" s="275"/>
    </row>
    <row r="8971" spans="1:8">
      <c r="A8971" s="270"/>
      <c r="B8971" s="271"/>
      <c r="C8971" s="270"/>
      <c r="D8971" s="272"/>
      <c r="F8971" s="273"/>
      <c r="G8971" s="275"/>
      <c r="H8971" s="275"/>
    </row>
    <row r="8972" spans="1:8">
      <c r="A8972" s="270"/>
      <c r="B8972" s="271"/>
      <c r="C8972" s="270"/>
      <c r="D8972" s="272"/>
      <c r="F8972" s="273"/>
      <c r="G8972" s="275"/>
      <c r="H8972" s="275"/>
    </row>
    <row r="8973" spans="1:8">
      <c r="A8973" s="270"/>
      <c r="B8973" s="271"/>
      <c r="C8973" s="270"/>
      <c r="D8973" s="272"/>
      <c r="F8973" s="273"/>
      <c r="G8973" s="275"/>
      <c r="H8973" s="275"/>
    </row>
    <row r="8974" spans="1:8">
      <c r="A8974" s="270"/>
      <c r="B8974" s="271"/>
      <c r="C8974" s="270"/>
      <c r="D8974" s="272"/>
      <c r="F8974" s="273"/>
      <c r="G8974" s="275"/>
      <c r="H8974" s="275"/>
    </row>
    <row r="8975" spans="1:8">
      <c r="A8975" s="270"/>
      <c r="B8975" s="271"/>
      <c r="C8975" s="270"/>
      <c r="D8975" s="272"/>
      <c r="F8975" s="273"/>
      <c r="G8975" s="275"/>
      <c r="H8975" s="275"/>
    </row>
    <row r="8976" spans="1:8">
      <c r="A8976" s="270"/>
      <c r="B8976" s="271"/>
      <c r="C8976" s="270"/>
      <c r="D8976" s="272"/>
      <c r="F8976" s="273"/>
      <c r="G8976" s="275"/>
      <c r="H8976" s="275"/>
    </row>
    <row r="8977" spans="1:8">
      <c r="A8977" s="270"/>
      <c r="B8977" s="271"/>
      <c r="C8977" s="270"/>
      <c r="D8977" s="272"/>
      <c r="F8977" s="273"/>
      <c r="G8977" s="275"/>
      <c r="H8977" s="275"/>
    </row>
    <row r="8978" spans="1:8">
      <c r="A8978" s="270"/>
      <c r="B8978" s="271"/>
      <c r="C8978" s="270"/>
      <c r="D8978" s="272"/>
      <c r="F8978" s="273"/>
      <c r="G8978" s="275"/>
      <c r="H8978" s="275"/>
    </row>
    <row r="8979" spans="1:8">
      <c r="A8979" s="270"/>
      <c r="B8979" s="271"/>
      <c r="C8979" s="270"/>
      <c r="D8979" s="272"/>
      <c r="F8979" s="273"/>
      <c r="G8979" s="275"/>
      <c r="H8979" s="275"/>
    </row>
    <row r="8980" spans="1:8">
      <c r="A8980" s="270"/>
      <c r="B8980" s="271"/>
      <c r="C8980" s="270"/>
      <c r="D8980" s="272"/>
      <c r="F8980" s="273"/>
      <c r="G8980" s="275"/>
      <c r="H8980" s="275"/>
    </row>
    <row r="8981" spans="1:8">
      <c r="A8981" s="270"/>
      <c r="B8981" s="271"/>
      <c r="C8981" s="270"/>
      <c r="D8981" s="272"/>
      <c r="F8981" s="273"/>
      <c r="G8981" s="275"/>
      <c r="H8981" s="275"/>
    </row>
    <row r="8982" spans="1:8">
      <c r="A8982" s="270"/>
      <c r="B8982" s="271"/>
      <c r="C8982" s="270"/>
      <c r="D8982" s="272"/>
      <c r="F8982" s="273"/>
      <c r="G8982" s="275"/>
      <c r="H8982" s="275"/>
    </row>
    <row r="8983" spans="1:8">
      <c r="A8983" s="270"/>
      <c r="B8983" s="271"/>
      <c r="C8983" s="270"/>
      <c r="D8983" s="272"/>
      <c r="F8983" s="273"/>
      <c r="G8983" s="275"/>
      <c r="H8983" s="275"/>
    </row>
    <row r="8984" spans="1:8">
      <c r="A8984" s="270"/>
      <c r="B8984" s="271"/>
      <c r="C8984" s="270"/>
      <c r="D8984" s="272"/>
      <c r="F8984" s="273"/>
      <c r="G8984" s="275"/>
      <c r="H8984" s="275"/>
    </row>
    <row r="8985" spans="1:8">
      <c r="A8985" s="270"/>
      <c r="B8985" s="271"/>
      <c r="C8985" s="270"/>
      <c r="D8985" s="272"/>
      <c r="F8985" s="273"/>
      <c r="G8985" s="275"/>
      <c r="H8985" s="275"/>
    </row>
    <row r="8986" spans="1:8">
      <c r="A8986" s="270"/>
      <c r="B8986" s="271"/>
      <c r="C8986" s="270"/>
      <c r="D8986" s="272"/>
      <c r="F8986" s="273"/>
      <c r="G8986" s="275"/>
      <c r="H8986" s="275"/>
    </row>
    <row r="8987" spans="1:8">
      <c r="A8987" s="270"/>
      <c r="B8987" s="271"/>
      <c r="C8987" s="270"/>
      <c r="D8987" s="272"/>
      <c r="F8987" s="273"/>
      <c r="G8987" s="275"/>
      <c r="H8987" s="275"/>
    </row>
    <row r="8988" spans="1:8">
      <c r="A8988" s="270"/>
      <c r="B8988" s="271"/>
      <c r="C8988" s="270"/>
      <c r="D8988" s="272"/>
      <c r="F8988" s="273"/>
      <c r="G8988" s="275"/>
      <c r="H8988" s="275"/>
    </row>
    <row r="8989" spans="1:8">
      <c r="A8989" s="270"/>
      <c r="B8989" s="271"/>
      <c r="C8989" s="270"/>
      <c r="D8989" s="272"/>
      <c r="F8989" s="273"/>
      <c r="G8989" s="275"/>
      <c r="H8989" s="275"/>
    </row>
    <row r="8990" spans="1:8">
      <c r="A8990" s="270"/>
      <c r="B8990" s="271"/>
      <c r="C8990" s="270"/>
      <c r="D8990" s="272"/>
      <c r="F8990" s="273"/>
      <c r="G8990" s="275"/>
      <c r="H8990" s="275"/>
    </row>
    <row r="8991" spans="1:8">
      <c r="A8991" s="270"/>
      <c r="B8991" s="271"/>
      <c r="C8991" s="270"/>
      <c r="D8991" s="272"/>
      <c r="F8991" s="273"/>
      <c r="G8991" s="275"/>
      <c r="H8991" s="275"/>
    </row>
    <row r="8992" spans="1:8">
      <c r="A8992" s="270"/>
      <c r="B8992" s="271"/>
      <c r="C8992" s="270"/>
      <c r="D8992" s="272"/>
      <c r="F8992" s="273"/>
      <c r="G8992" s="275"/>
      <c r="H8992" s="275"/>
    </row>
    <row r="8993" spans="1:8">
      <c r="A8993" s="270"/>
      <c r="B8993" s="271"/>
      <c r="C8993" s="270"/>
      <c r="D8993" s="272"/>
      <c r="F8993" s="273"/>
      <c r="G8993" s="275"/>
      <c r="H8993" s="275"/>
    </row>
    <row r="8994" spans="1:8">
      <c r="A8994" s="270"/>
      <c r="B8994" s="271"/>
      <c r="C8994" s="270"/>
      <c r="D8994" s="272"/>
      <c r="F8994" s="273"/>
      <c r="G8994" s="275"/>
      <c r="H8994" s="275"/>
    </row>
    <row r="8995" spans="1:8">
      <c r="A8995" s="270"/>
      <c r="B8995" s="271"/>
      <c r="C8995" s="270"/>
      <c r="D8995" s="272"/>
      <c r="F8995" s="273"/>
      <c r="G8995" s="275"/>
      <c r="H8995" s="275"/>
    </row>
    <row r="8996" spans="1:8">
      <c r="A8996" s="270"/>
      <c r="B8996" s="271"/>
      <c r="C8996" s="270"/>
      <c r="D8996" s="272"/>
      <c r="F8996" s="273"/>
      <c r="G8996" s="275"/>
      <c r="H8996" s="275"/>
    </row>
    <row r="8997" spans="1:8">
      <c r="A8997" s="270"/>
      <c r="B8997" s="271"/>
      <c r="C8997" s="270"/>
      <c r="D8997" s="272"/>
      <c r="F8997" s="273"/>
      <c r="G8997" s="275"/>
      <c r="H8997" s="275"/>
    </row>
    <row r="8998" spans="1:8">
      <c r="A8998" s="270"/>
      <c r="B8998" s="271"/>
      <c r="C8998" s="270"/>
      <c r="D8998" s="272"/>
      <c r="F8998" s="273"/>
      <c r="G8998" s="275"/>
      <c r="H8998" s="275"/>
    </row>
    <row r="8999" spans="1:8">
      <c r="A8999" s="270"/>
      <c r="B8999" s="271"/>
      <c r="C8999" s="270"/>
      <c r="D8999" s="272"/>
      <c r="F8999" s="273"/>
      <c r="G8999" s="275"/>
      <c r="H8999" s="275"/>
    </row>
    <row r="9000" spans="1:8">
      <c r="A9000" s="270"/>
      <c r="B9000" s="271"/>
      <c r="C9000" s="270"/>
      <c r="D9000" s="272"/>
      <c r="F9000" s="273"/>
      <c r="G9000" s="275"/>
      <c r="H9000" s="275"/>
    </row>
    <row r="9001" spans="1:8">
      <c r="A9001" s="270"/>
      <c r="B9001" s="271"/>
      <c r="C9001" s="270"/>
      <c r="D9001" s="272"/>
      <c r="F9001" s="273"/>
      <c r="G9001" s="275"/>
      <c r="H9001" s="275"/>
    </row>
    <row r="9002" spans="1:8">
      <c r="A9002" s="270"/>
      <c r="B9002" s="271"/>
      <c r="C9002" s="270"/>
      <c r="D9002" s="272"/>
      <c r="F9002" s="273"/>
      <c r="G9002" s="275"/>
      <c r="H9002" s="275"/>
    </row>
    <row r="9003" spans="1:8">
      <c r="A9003" s="270"/>
      <c r="B9003" s="271"/>
      <c r="C9003" s="270"/>
      <c r="D9003" s="272"/>
      <c r="F9003" s="273"/>
      <c r="G9003" s="275"/>
      <c r="H9003" s="275"/>
    </row>
    <row r="9004" spans="1:8">
      <c r="A9004" s="270"/>
      <c r="B9004" s="271"/>
      <c r="C9004" s="270"/>
      <c r="D9004" s="272"/>
      <c r="F9004" s="273"/>
      <c r="G9004" s="275"/>
      <c r="H9004" s="275"/>
    </row>
    <row r="9005" spans="1:8">
      <c r="A9005" s="270"/>
      <c r="B9005" s="271"/>
      <c r="C9005" s="270"/>
      <c r="D9005" s="272"/>
      <c r="F9005" s="273"/>
      <c r="G9005" s="275"/>
      <c r="H9005" s="275"/>
    </row>
    <row r="9006" spans="1:8">
      <c r="A9006" s="270"/>
      <c r="B9006" s="271"/>
      <c r="C9006" s="270"/>
      <c r="D9006" s="272"/>
      <c r="F9006" s="273"/>
      <c r="G9006" s="275"/>
      <c r="H9006" s="275"/>
    </row>
    <row r="9007" spans="1:8">
      <c r="A9007" s="270"/>
      <c r="B9007" s="271"/>
      <c r="C9007" s="270"/>
      <c r="D9007" s="272"/>
      <c r="F9007" s="273"/>
      <c r="G9007" s="275"/>
      <c r="H9007" s="275"/>
    </row>
    <row r="9008" spans="1:8">
      <c r="A9008" s="270"/>
      <c r="B9008" s="271"/>
      <c r="C9008" s="270"/>
      <c r="D9008" s="272"/>
      <c r="F9008" s="273"/>
      <c r="G9008" s="275"/>
      <c r="H9008" s="275"/>
    </row>
    <row r="9009" spans="1:8">
      <c r="A9009" s="270"/>
      <c r="B9009" s="271"/>
      <c r="C9009" s="270"/>
      <c r="D9009" s="272"/>
      <c r="F9009" s="273"/>
      <c r="G9009" s="275"/>
      <c r="H9009" s="275"/>
    </row>
    <row r="9010" spans="1:8">
      <c r="A9010" s="270"/>
      <c r="B9010" s="271"/>
      <c r="C9010" s="270"/>
      <c r="D9010" s="272"/>
      <c r="F9010" s="273"/>
      <c r="G9010" s="275"/>
      <c r="H9010" s="275"/>
    </row>
    <row r="9011" spans="1:8">
      <c r="A9011" s="270"/>
      <c r="B9011" s="271"/>
      <c r="C9011" s="270"/>
      <c r="D9011" s="272"/>
      <c r="F9011" s="273"/>
      <c r="G9011" s="275"/>
      <c r="H9011" s="275"/>
    </row>
    <row r="9012" spans="1:8">
      <c r="A9012" s="270"/>
      <c r="B9012" s="271"/>
      <c r="C9012" s="270"/>
      <c r="D9012" s="272"/>
      <c r="F9012" s="273"/>
      <c r="G9012" s="275"/>
      <c r="H9012" s="275"/>
    </row>
    <row r="9013" spans="1:8">
      <c r="A9013" s="270"/>
      <c r="B9013" s="271"/>
      <c r="C9013" s="270"/>
      <c r="D9013" s="272"/>
      <c r="F9013" s="273"/>
      <c r="G9013" s="275"/>
      <c r="H9013" s="275"/>
    </row>
    <row r="9014" spans="1:8">
      <c r="A9014" s="270"/>
      <c r="B9014" s="271"/>
      <c r="C9014" s="270"/>
      <c r="D9014" s="272"/>
      <c r="F9014" s="273"/>
      <c r="G9014" s="275"/>
      <c r="H9014" s="275"/>
    </row>
    <row r="9015" spans="1:8">
      <c r="A9015" s="270"/>
      <c r="B9015" s="271"/>
      <c r="C9015" s="270"/>
      <c r="D9015" s="272"/>
      <c r="F9015" s="273"/>
      <c r="G9015" s="275"/>
      <c r="H9015" s="275"/>
    </row>
    <row r="9016" spans="1:8">
      <c r="A9016" s="270"/>
      <c r="B9016" s="271"/>
      <c r="C9016" s="270"/>
      <c r="D9016" s="272"/>
      <c r="F9016" s="273"/>
      <c r="G9016" s="275"/>
      <c r="H9016" s="275"/>
    </row>
    <row r="9017" spans="1:8">
      <c r="A9017" s="270"/>
      <c r="B9017" s="271"/>
      <c r="C9017" s="270"/>
      <c r="D9017" s="272"/>
      <c r="F9017" s="273"/>
      <c r="G9017" s="275"/>
      <c r="H9017" s="275"/>
    </row>
    <row r="9018" spans="1:8">
      <c r="A9018" s="270"/>
      <c r="B9018" s="271"/>
      <c r="C9018" s="270"/>
      <c r="D9018" s="272"/>
      <c r="F9018" s="273"/>
      <c r="G9018" s="275"/>
      <c r="H9018" s="275"/>
    </row>
    <row r="9019" spans="1:8">
      <c r="A9019" s="270"/>
      <c r="B9019" s="271"/>
      <c r="C9019" s="270"/>
      <c r="D9019" s="272"/>
      <c r="F9019" s="273"/>
      <c r="G9019" s="275"/>
      <c r="H9019" s="275"/>
    </row>
    <row r="9020" spans="1:8">
      <c r="A9020" s="270"/>
      <c r="B9020" s="271"/>
      <c r="C9020" s="270"/>
      <c r="D9020" s="272"/>
      <c r="F9020" s="273"/>
      <c r="G9020" s="275"/>
      <c r="H9020" s="275"/>
    </row>
    <row r="9021" spans="1:8">
      <c r="A9021" s="270"/>
      <c r="B9021" s="271"/>
      <c r="C9021" s="270"/>
      <c r="D9021" s="272"/>
      <c r="F9021" s="273"/>
      <c r="G9021" s="275"/>
      <c r="H9021" s="275"/>
    </row>
    <row r="9022" spans="1:8">
      <c r="A9022" s="270"/>
      <c r="B9022" s="271"/>
      <c r="C9022" s="270"/>
      <c r="D9022" s="272"/>
      <c r="F9022" s="273"/>
      <c r="G9022" s="275"/>
      <c r="H9022" s="275"/>
    </row>
    <row r="9023" spans="1:8">
      <c r="A9023" s="270"/>
      <c r="B9023" s="271"/>
      <c r="C9023" s="270"/>
      <c r="D9023" s="272"/>
      <c r="F9023" s="273"/>
      <c r="G9023" s="275"/>
      <c r="H9023" s="275"/>
    </row>
    <row r="9024" spans="1:8">
      <c r="A9024" s="270"/>
      <c r="B9024" s="271"/>
      <c r="C9024" s="270"/>
      <c r="D9024" s="272"/>
      <c r="F9024" s="273"/>
      <c r="G9024" s="275"/>
      <c r="H9024" s="275"/>
    </row>
    <row r="9025" spans="1:8">
      <c r="A9025" s="270"/>
      <c r="B9025" s="271"/>
      <c r="C9025" s="270"/>
      <c r="D9025" s="272"/>
      <c r="F9025" s="273"/>
      <c r="G9025" s="275"/>
      <c r="H9025" s="275"/>
    </row>
    <row r="9026" spans="1:8">
      <c r="A9026" s="270"/>
      <c r="B9026" s="271"/>
      <c r="C9026" s="270"/>
      <c r="D9026" s="272"/>
      <c r="F9026" s="273"/>
      <c r="G9026" s="275"/>
      <c r="H9026" s="275"/>
    </row>
    <row r="9027" spans="1:8">
      <c r="A9027" s="270"/>
      <c r="B9027" s="271"/>
      <c r="C9027" s="270"/>
      <c r="D9027" s="272"/>
      <c r="F9027" s="273"/>
      <c r="G9027" s="275"/>
      <c r="H9027" s="275"/>
    </row>
    <row r="9028" spans="1:8">
      <c r="A9028" s="270"/>
      <c r="B9028" s="271"/>
      <c r="C9028" s="270"/>
      <c r="D9028" s="272"/>
      <c r="F9028" s="273"/>
      <c r="G9028" s="275"/>
      <c r="H9028" s="275"/>
    </row>
    <row r="9029" spans="1:8">
      <c r="A9029" s="270"/>
      <c r="B9029" s="271"/>
      <c r="C9029" s="270"/>
      <c r="D9029" s="272"/>
      <c r="F9029" s="273"/>
      <c r="G9029" s="275"/>
      <c r="H9029" s="275"/>
    </row>
    <row r="9030" spans="1:8">
      <c r="A9030" s="270"/>
      <c r="B9030" s="271"/>
      <c r="C9030" s="270"/>
      <c r="D9030" s="272"/>
      <c r="F9030" s="273"/>
      <c r="G9030" s="275"/>
      <c r="H9030" s="275"/>
    </row>
    <row r="9031" spans="1:8">
      <c r="A9031" s="270"/>
      <c r="B9031" s="271"/>
      <c r="C9031" s="270"/>
      <c r="D9031" s="272"/>
      <c r="F9031" s="273"/>
      <c r="G9031" s="275"/>
      <c r="H9031" s="275"/>
    </row>
    <row r="9032" spans="1:8">
      <c r="A9032" s="270"/>
      <c r="B9032" s="271"/>
      <c r="C9032" s="270"/>
      <c r="D9032" s="272"/>
      <c r="F9032" s="273"/>
      <c r="G9032" s="275"/>
      <c r="H9032" s="275"/>
    </row>
    <row r="9033" spans="1:8">
      <c r="A9033" s="270"/>
      <c r="B9033" s="271"/>
      <c r="C9033" s="270"/>
      <c r="D9033" s="272"/>
      <c r="F9033" s="273"/>
      <c r="G9033" s="275"/>
      <c r="H9033" s="275"/>
    </row>
    <row r="9034" spans="1:8">
      <c r="A9034" s="270"/>
      <c r="B9034" s="271"/>
      <c r="C9034" s="270"/>
      <c r="D9034" s="272"/>
      <c r="F9034" s="273"/>
      <c r="G9034" s="275"/>
      <c r="H9034" s="275"/>
    </row>
    <row r="9035" spans="1:8">
      <c r="A9035" s="270"/>
      <c r="B9035" s="271"/>
      <c r="C9035" s="270"/>
      <c r="D9035" s="272"/>
      <c r="F9035" s="273"/>
      <c r="G9035" s="275"/>
      <c r="H9035" s="275"/>
    </row>
    <row r="9036" spans="1:8">
      <c r="A9036" s="270"/>
      <c r="B9036" s="271"/>
      <c r="C9036" s="270"/>
      <c r="D9036" s="272"/>
      <c r="F9036" s="273"/>
      <c r="G9036" s="275"/>
      <c r="H9036" s="275"/>
    </row>
    <row r="9037" spans="1:8">
      <c r="A9037" s="270"/>
      <c r="B9037" s="271"/>
      <c r="C9037" s="270"/>
      <c r="D9037" s="272"/>
      <c r="F9037" s="273"/>
      <c r="G9037" s="275"/>
      <c r="H9037" s="275"/>
    </row>
    <row r="9038" spans="1:8">
      <c r="A9038" s="270"/>
      <c r="B9038" s="271"/>
      <c r="C9038" s="270"/>
      <c r="D9038" s="272"/>
      <c r="F9038" s="273"/>
      <c r="G9038" s="275"/>
      <c r="H9038" s="275"/>
    </row>
    <row r="9039" spans="1:8">
      <c r="A9039" s="270"/>
      <c r="B9039" s="271"/>
      <c r="C9039" s="270"/>
      <c r="D9039" s="272"/>
      <c r="F9039" s="273"/>
      <c r="G9039" s="275"/>
      <c r="H9039" s="275"/>
    </row>
    <row r="9040" spans="1:8">
      <c r="A9040" s="270"/>
      <c r="B9040" s="271"/>
      <c r="C9040" s="270"/>
      <c r="D9040" s="272"/>
      <c r="F9040" s="273"/>
      <c r="G9040" s="275"/>
      <c r="H9040" s="275"/>
    </row>
    <row r="9041" spans="1:8">
      <c r="A9041" s="270"/>
      <c r="B9041" s="271"/>
      <c r="C9041" s="270"/>
      <c r="D9041" s="272"/>
      <c r="F9041" s="273"/>
      <c r="G9041" s="275"/>
      <c r="H9041" s="275"/>
    </row>
    <row r="9042" spans="1:8">
      <c r="A9042" s="270"/>
      <c r="B9042" s="271"/>
      <c r="C9042" s="270"/>
      <c r="D9042" s="272"/>
      <c r="F9042" s="273"/>
      <c r="G9042" s="275"/>
      <c r="H9042" s="275"/>
    </row>
    <row r="9043" spans="1:8">
      <c r="A9043" s="270"/>
      <c r="B9043" s="271"/>
      <c r="C9043" s="270"/>
      <c r="D9043" s="272"/>
      <c r="F9043" s="273"/>
      <c r="G9043" s="275"/>
      <c r="H9043" s="275"/>
    </row>
    <row r="9044" spans="1:8">
      <c r="A9044" s="270"/>
      <c r="B9044" s="271"/>
      <c r="C9044" s="270"/>
      <c r="D9044" s="272"/>
      <c r="F9044" s="273"/>
      <c r="G9044" s="275"/>
      <c r="H9044" s="275"/>
    </row>
    <row r="9045" spans="1:8">
      <c r="A9045" s="270"/>
      <c r="B9045" s="271"/>
      <c r="C9045" s="270"/>
      <c r="D9045" s="272"/>
      <c r="F9045" s="273"/>
      <c r="G9045" s="275"/>
      <c r="H9045" s="275"/>
    </row>
    <row r="9046" spans="1:8">
      <c r="A9046" s="270"/>
      <c r="B9046" s="271"/>
      <c r="C9046" s="270"/>
      <c r="D9046" s="272"/>
      <c r="F9046" s="273"/>
      <c r="G9046" s="275"/>
      <c r="H9046" s="275"/>
    </row>
    <row r="9047" spans="1:8">
      <c r="A9047" s="270"/>
      <c r="B9047" s="271"/>
      <c r="C9047" s="270"/>
      <c r="D9047" s="272"/>
      <c r="F9047" s="273"/>
      <c r="G9047" s="275"/>
      <c r="H9047" s="275"/>
    </row>
    <row r="9048" spans="1:8">
      <c r="A9048" s="270"/>
      <c r="B9048" s="271"/>
      <c r="C9048" s="270"/>
      <c r="D9048" s="272"/>
      <c r="F9048" s="273"/>
      <c r="G9048" s="275"/>
      <c r="H9048" s="275"/>
    </row>
    <row r="9049" spans="1:8">
      <c r="A9049" s="270"/>
      <c r="B9049" s="271"/>
      <c r="C9049" s="270"/>
      <c r="D9049" s="272"/>
      <c r="F9049" s="273"/>
      <c r="G9049" s="275"/>
      <c r="H9049" s="275"/>
    </row>
    <row r="9050" spans="1:8">
      <c r="A9050" s="270"/>
      <c r="B9050" s="271"/>
      <c r="C9050" s="270"/>
      <c r="D9050" s="272"/>
      <c r="F9050" s="273"/>
      <c r="G9050" s="275"/>
      <c r="H9050" s="275"/>
    </row>
    <row r="9051" spans="1:8">
      <c r="A9051" s="270"/>
      <c r="B9051" s="271"/>
      <c r="C9051" s="270"/>
      <c r="D9051" s="272"/>
      <c r="F9051" s="273"/>
      <c r="G9051" s="275"/>
      <c r="H9051" s="275"/>
    </row>
    <row r="9052" spans="1:8">
      <c r="A9052" s="270"/>
      <c r="B9052" s="271"/>
      <c r="C9052" s="270"/>
      <c r="D9052" s="272"/>
      <c r="F9052" s="273"/>
      <c r="G9052" s="275"/>
      <c r="H9052" s="275"/>
    </row>
    <row r="9053" spans="1:8">
      <c r="A9053" s="270"/>
      <c r="B9053" s="271"/>
      <c r="C9053" s="270"/>
      <c r="D9053" s="272"/>
      <c r="F9053" s="273"/>
      <c r="G9053" s="275"/>
      <c r="H9053" s="275"/>
    </row>
    <row r="9054" spans="1:8">
      <c r="A9054" s="270"/>
      <c r="B9054" s="271"/>
      <c r="C9054" s="270"/>
      <c r="D9054" s="272"/>
      <c r="F9054" s="273"/>
      <c r="G9054" s="275"/>
      <c r="H9054" s="275"/>
    </row>
    <row r="9055" spans="1:8">
      <c r="A9055" s="270"/>
      <c r="B9055" s="271"/>
      <c r="C9055" s="270"/>
      <c r="D9055" s="272"/>
      <c r="F9055" s="273"/>
      <c r="G9055" s="275"/>
      <c r="H9055" s="275"/>
    </row>
    <row r="9056" spans="1:8">
      <c r="A9056" s="270"/>
      <c r="B9056" s="271"/>
      <c r="C9056" s="270"/>
      <c r="D9056" s="272"/>
      <c r="F9056" s="273"/>
      <c r="G9056" s="275"/>
      <c r="H9056" s="275"/>
    </row>
    <row r="9057" spans="1:8">
      <c r="A9057" s="270"/>
      <c r="B9057" s="271"/>
      <c r="C9057" s="270"/>
      <c r="D9057" s="272"/>
      <c r="F9057" s="273"/>
      <c r="G9057" s="275"/>
      <c r="H9057" s="275"/>
    </row>
    <row r="9058" spans="1:8">
      <c r="A9058" s="270"/>
      <c r="B9058" s="271"/>
      <c r="C9058" s="270"/>
      <c r="D9058" s="272"/>
      <c r="F9058" s="273"/>
      <c r="G9058" s="275"/>
      <c r="H9058" s="275"/>
    </row>
    <row r="9059" spans="1:8">
      <c r="A9059" s="270"/>
      <c r="B9059" s="271"/>
      <c r="C9059" s="270"/>
      <c r="D9059" s="272"/>
      <c r="F9059" s="273"/>
      <c r="G9059" s="275"/>
      <c r="H9059" s="275"/>
    </row>
    <row r="9060" spans="1:8">
      <c r="A9060" s="270"/>
      <c r="B9060" s="271"/>
      <c r="C9060" s="270"/>
      <c r="D9060" s="272"/>
      <c r="F9060" s="273"/>
      <c r="G9060" s="275"/>
      <c r="H9060" s="275"/>
    </row>
    <row r="9061" spans="1:8">
      <c r="A9061" s="270"/>
      <c r="B9061" s="271"/>
      <c r="C9061" s="270"/>
      <c r="D9061" s="272"/>
      <c r="F9061" s="273"/>
      <c r="G9061" s="275"/>
      <c r="H9061" s="275"/>
    </row>
    <row r="9062" spans="1:8">
      <c r="A9062" s="270"/>
      <c r="B9062" s="271"/>
      <c r="C9062" s="270"/>
      <c r="D9062" s="272"/>
      <c r="F9062" s="273"/>
      <c r="G9062" s="275"/>
      <c r="H9062" s="275"/>
    </row>
    <row r="9063" spans="1:8">
      <c r="A9063" s="270"/>
      <c r="B9063" s="271"/>
      <c r="C9063" s="270"/>
      <c r="D9063" s="272"/>
      <c r="F9063" s="273"/>
      <c r="G9063" s="275"/>
      <c r="H9063" s="275"/>
    </row>
    <row r="9064" spans="1:8">
      <c r="A9064" s="270"/>
      <c r="B9064" s="271"/>
      <c r="C9064" s="270"/>
      <c r="D9064" s="272"/>
      <c r="F9064" s="273"/>
      <c r="G9064" s="275"/>
      <c r="H9064" s="275"/>
    </row>
    <row r="9065" spans="1:8">
      <c r="A9065" s="270"/>
      <c r="B9065" s="271"/>
      <c r="C9065" s="270"/>
      <c r="D9065" s="272"/>
      <c r="F9065" s="273"/>
      <c r="G9065" s="275"/>
      <c r="H9065" s="275"/>
    </row>
    <row r="9066" spans="1:8">
      <c r="A9066" s="270"/>
      <c r="B9066" s="271"/>
      <c r="C9066" s="270"/>
      <c r="D9066" s="272"/>
      <c r="F9066" s="273"/>
      <c r="G9066" s="275"/>
      <c r="H9066" s="275"/>
    </row>
    <row r="9067" spans="1:8">
      <c r="A9067" s="270"/>
      <c r="B9067" s="271"/>
      <c r="C9067" s="270"/>
      <c r="D9067" s="272"/>
      <c r="F9067" s="273"/>
      <c r="G9067" s="275"/>
      <c r="H9067" s="275"/>
    </row>
    <row r="9068" spans="1:8">
      <c r="A9068" s="270"/>
      <c r="B9068" s="271"/>
      <c r="C9068" s="270"/>
      <c r="D9068" s="272"/>
      <c r="F9068" s="273"/>
      <c r="G9068" s="275"/>
      <c r="H9068" s="275"/>
    </row>
    <row r="9069" spans="1:8">
      <c r="A9069" s="270"/>
      <c r="B9069" s="271"/>
      <c r="C9069" s="270"/>
      <c r="D9069" s="272"/>
      <c r="F9069" s="273"/>
      <c r="G9069" s="275"/>
      <c r="H9069" s="275"/>
    </row>
    <row r="9070" spans="1:8">
      <c r="A9070" s="270"/>
      <c r="B9070" s="271"/>
      <c r="C9070" s="270"/>
      <c r="D9070" s="272"/>
      <c r="F9070" s="273"/>
      <c r="G9070" s="275"/>
      <c r="H9070" s="275"/>
    </row>
    <row r="9071" spans="1:8">
      <c r="A9071" s="270"/>
      <c r="B9071" s="271"/>
      <c r="C9071" s="270"/>
      <c r="D9071" s="272"/>
      <c r="F9071" s="273"/>
      <c r="G9071" s="275"/>
      <c r="H9071" s="275"/>
    </row>
    <row r="9072" spans="1:8">
      <c r="A9072" s="270"/>
      <c r="B9072" s="271"/>
      <c r="C9072" s="270"/>
      <c r="D9072" s="272"/>
      <c r="F9072" s="273"/>
      <c r="G9072" s="275"/>
      <c r="H9072" s="275"/>
    </row>
    <row r="9073" spans="1:8">
      <c r="A9073" s="270"/>
      <c r="B9073" s="271"/>
      <c r="C9073" s="270"/>
      <c r="D9073" s="272"/>
      <c r="F9073" s="273"/>
      <c r="G9073" s="275"/>
      <c r="H9073" s="275"/>
    </row>
    <row r="9074" spans="1:8">
      <c r="A9074" s="270"/>
      <c r="B9074" s="271"/>
      <c r="C9074" s="270"/>
      <c r="D9074" s="272"/>
      <c r="F9074" s="273"/>
      <c r="G9074" s="275"/>
      <c r="H9074" s="275"/>
    </row>
    <row r="9075" spans="1:8">
      <c r="A9075" s="270"/>
      <c r="B9075" s="271"/>
      <c r="C9075" s="270"/>
      <c r="D9075" s="272"/>
      <c r="F9075" s="273"/>
      <c r="G9075" s="275"/>
      <c r="H9075" s="275"/>
    </row>
    <row r="9076" spans="1:8">
      <c r="A9076" s="270"/>
      <c r="B9076" s="271"/>
      <c r="C9076" s="270"/>
      <c r="D9076" s="272"/>
      <c r="F9076" s="273"/>
      <c r="G9076" s="275"/>
      <c r="H9076" s="275"/>
    </row>
    <row r="9077" spans="1:8">
      <c r="A9077" s="270"/>
      <c r="B9077" s="271"/>
      <c r="C9077" s="270"/>
      <c r="D9077" s="272"/>
      <c r="F9077" s="273"/>
      <c r="G9077" s="275"/>
      <c r="H9077" s="275"/>
    </row>
    <row r="9078" spans="1:8">
      <c r="A9078" s="270"/>
      <c r="B9078" s="271"/>
      <c r="C9078" s="270"/>
      <c r="D9078" s="272"/>
      <c r="F9078" s="273"/>
      <c r="G9078" s="275"/>
      <c r="H9078" s="275"/>
    </row>
    <row r="9079" spans="1:8">
      <c r="A9079" s="270"/>
      <c r="B9079" s="271"/>
      <c r="C9079" s="270"/>
      <c r="D9079" s="272"/>
      <c r="F9079" s="273"/>
      <c r="G9079" s="275"/>
      <c r="H9079" s="275"/>
    </row>
    <row r="9080" spans="1:8">
      <c r="A9080" s="270"/>
      <c r="B9080" s="271"/>
      <c r="C9080" s="270"/>
      <c r="D9080" s="272"/>
      <c r="F9080" s="273"/>
      <c r="G9080" s="275"/>
      <c r="H9080" s="275"/>
    </row>
    <row r="9081" spans="1:8">
      <c r="A9081" s="270"/>
      <c r="B9081" s="271"/>
      <c r="C9081" s="270"/>
      <c r="D9081" s="272"/>
      <c r="F9081" s="273"/>
      <c r="G9081" s="275"/>
      <c r="H9081" s="275"/>
    </row>
    <row r="9082" spans="1:8">
      <c r="A9082" s="270"/>
      <c r="B9082" s="271"/>
      <c r="C9082" s="270"/>
      <c r="D9082" s="272"/>
      <c r="F9082" s="273"/>
      <c r="G9082" s="275"/>
      <c r="H9082" s="275"/>
    </row>
    <row r="9083" spans="1:8">
      <c r="A9083" s="270"/>
      <c r="B9083" s="271"/>
      <c r="C9083" s="270"/>
      <c r="D9083" s="272"/>
      <c r="F9083" s="273"/>
      <c r="G9083" s="275"/>
      <c r="H9083" s="275"/>
    </row>
    <row r="9084" spans="1:8">
      <c r="A9084" s="270"/>
      <c r="B9084" s="271"/>
      <c r="C9084" s="270"/>
      <c r="D9084" s="272"/>
      <c r="F9084" s="273"/>
      <c r="G9084" s="275"/>
      <c r="H9084" s="275"/>
    </row>
    <row r="9085" spans="1:8">
      <c r="A9085" s="270"/>
      <c r="B9085" s="271"/>
      <c r="C9085" s="270"/>
      <c r="D9085" s="272"/>
      <c r="F9085" s="273"/>
      <c r="G9085" s="275"/>
      <c r="H9085" s="275"/>
    </row>
    <row r="9086" spans="1:8">
      <c r="A9086" s="270"/>
      <c r="B9086" s="271"/>
      <c r="C9086" s="270"/>
      <c r="D9086" s="272"/>
      <c r="F9086" s="273"/>
      <c r="G9086" s="275"/>
      <c r="H9086" s="275"/>
    </row>
    <row r="9087" spans="1:8">
      <c r="A9087" s="270"/>
      <c r="B9087" s="271"/>
      <c r="C9087" s="270"/>
      <c r="D9087" s="272"/>
      <c r="F9087" s="273"/>
      <c r="G9087" s="275"/>
      <c r="H9087" s="275"/>
    </row>
    <row r="9088" spans="1:8">
      <c r="A9088" s="270"/>
      <c r="B9088" s="271"/>
      <c r="C9088" s="270"/>
      <c r="D9088" s="272"/>
      <c r="F9088" s="273"/>
      <c r="G9088" s="275"/>
      <c r="H9088" s="275"/>
    </row>
    <row r="9089" spans="1:8">
      <c r="A9089" s="270"/>
      <c r="B9089" s="271"/>
      <c r="C9089" s="270"/>
      <c r="D9089" s="272"/>
      <c r="F9089" s="273"/>
      <c r="G9089" s="275"/>
      <c r="H9089" s="275"/>
    </row>
    <row r="9090" spans="1:8">
      <c r="A9090" s="270"/>
      <c r="B9090" s="271"/>
      <c r="C9090" s="270"/>
      <c r="D9090" s="272"/>
      <c r="F9090" s="273"/>
      <c r="G9090" s="275"/>
      <c r="H9090" s="275"/>
    </row>
    <row r="9091" spans="1:8">
      <c r="A9091" s="270"/>
      <c r="B9091" s="271"/>
      <c r="C9091" s="270"/>
      <c r="D9091" s="272"/>
      <c r="F9091" s="273"/>
      <c r="G9091" s="275"/>
      <c r="H9091" s="275"/>
    </row>
    <row r="9092" spans="1:8">
      <c r="A9092" s="270"/>
      <c r="B9092" s="271"/>
      <c r="C9092" s="270"/>
      <c r="D9092" s="272"/>
      <c r="F9092" s="273"/>
      <c r="G9092" s="275"/>
      <c r="H9092" s="275"/>
    </row>
    <row r="9093" spans="1:8">
      <c r="A9093" s="270"/>
      <c r="B9093" s="271"/>
      <c r="C9093" s="270"/>
      <c r="D9093" s="272"/>
      <c r="F9093" s="273"/>
      <c r="G9093" s="275"/>
      <c r="H9093" s="275"/>
    </row>
    <row r="9094" spans="1:8">
      <c r="A9094" s="270"/>
      <c r="B9094" s="271"/>
      <c r="C9094" s="270"/>
      <c r="D9094" s="272"/>
      <c r="F9094" s="273"/>
      <c r="G9094" s="275"/>
      <c r="H9094" s="275"/>
    </row>
    <row r="9095" spans="1:8">
      <c r="A9095" s="270"/>
      <c r="B9095" s="271"/>
      <c r="C9095" s="270"/>
      <c r="D9095" s="272"/>
      <c r="F9095" s="273"/>
      <c r="G9095" s="275"/>
      <c r="H9095" s="275"/>
    </row>
    <row r="9096" spans="1:8">
      <c r="A9096" s="270"/>
      <c r="B9096" s="271"/>
      <c r="C9096" s="270"/>
      <c r="D9096" s="272"/>
      <c r="F9096" s="273"/>
      <c r="G9096" s="275"/>
      <c r="H9096" s="275"/>
    </row>
    <row r="9097" spans="1:8">
      <c r="A9097" s="270"/>
      <c r="B9097" s="271"/>
      <c r="C9097" s="270"/>
      <c r="D9097" s="272"/>
      <c r="F9097" s="273"/>
      <c r="G9097" s="275"/>
      <c r="H9097" s="275"/>
    </row>
    <row r="9098" spans="1:8">
      <c r="A9098" s="270"/>
      <c r="B9098" s="271"/>
      <c r="C9098" s="270"/>
      <c r="D9098" s="272"/>
      <c r="F9098" s="273"/>
      <c r="G9098" s="275"/>
      <c r="H9098" s="275"/>
    </row>
    <row r="9099" spans="1:8">
      <c r="A9099" s="270"/>
      <c r="B9099" s="271"/>
      <c r="C9099" s="270"/>
      <c r="D9099" s="272"/>
      <c r="F9099" s="273"/>
      <c r="G9099" s="275"/>
      <c r="H9099" s="275"/>
    </row>
    <row r="9100" spans="1:8">
      <c r="A9100" s="270"/>
      <c r="B9100" s="271"/>
      <c r="C9100" s="270"/>
      <c r="D9100" s="272"/>
      <c r="F9100" s="273"/>
      <c r="G9100" s="275"/>
      <c r="H9100" s="275"/>
    </row>
    <row r="9101" spans="1:8">
      <c r="A9101" s="270"/>
      <c r="B9101" s="271"/>
      <c r="C9101" s="270"/>
      <c r="D9101" s="272"/>
      <c r="F9101" s="273"/>
      <c r="G9101" s="275"/>
      <c r="H9101" s="275"/>
    </row>
    <row r="9102" spans="1:8">
      <c r="A9102" s="270"/>
      <c r="B9102" s="271"/>
      <c r="C9102" s="270"/>
      <c r="D9102" s="272"/>
      <c r="F9102" s="273"/>
      <c r="G9102" s="275"/>
      <c r="H9102" s="275"/>
    </row>
    <row r="9103" spans="1:8">
      <c r="A9103" s="270"/>
      <c r="B9103" s="271"/>
      <c r="C9103" s="270"/>
      <c r="D9103" s="272"/>
      <c r="F9103" s="273"/>
      <c r="G9103" s="275"/>
      <c r="H9103" s="275"/>
    </row>
    <row r="9104" spans="1:8">
      <c r="A9104" s="270"/>
      <c r="B9104" s="271"/>
      <c r="C9104" s="270"/>
      <c r="D9104" s="272"/>
      <c r="F9104" s="273"/>
      <c r="G9104" s="275"/>
      <c r="H9104" s="275"/>
    </row>
    <row r="9105" spans="1:8">
      <c r="A9105" s="270"/>
      <c r="B9105" s="271"/>
      <c r="C9105" s="270"/>
      <c r="D9105" s="272"/>
      <c r="F9105" s="273"/>
      <c r="G9105" s="275"/>
      <c r="H9105" s="275"/>
    </row>
    <row r="9106" spans="1:8">
      <c r="A9106" s="270"/>
      <c r="B9106" s="271"/>
      <c r="C9106" s="270"/>
      <c r="D9106" s="272"/>
      <c r="F9106" s="273"/>
      <c r="G9106" s="275"/>
      <c r="H9106" s="275"/>
    </row>
    <row r="9107" spans="1:8">
      <c r="A9107" s="270"/>
      <c r="B9107" s="271"/>
      <c r="C9107" s="270"/>
      <c r="D9107" s="272"/>
      <c r="F9107" s="273"/>
      <c r="G9107" s="275"/>
      <c r="H9107" s="275"/>
    </row>
    <row r="9108" spans="1:8">
      <c r="A9108" s="270"/>
      <c r="B9108" s="271"/>
      <c r="C9108" s="270"/>
      <c r="D9108" s="272"/>
      <c r="F9108" s="273"/>
      <c r="G9108" s="275"/>
      <c r="H9108" s="275"/>
    </row>
    <row r="9109" spans="1:8">
      <c r="A9109" s="270"/>
      <c r="B9109" s="271"/>
      <c r="C9109" s="270"/>
      <c r="D9109" s="272"/>
      <c r="F9109" s="273"/>
      <c r="G9109" s="275"/>
      <c r="H9109" s="275"/>
    </row>
    <row r="9110" spans="1:8">
      <c r="A9110" s="270"/>
      <c r="B9110" s="271"/>
      <c r="C9110" s="270"/>
      <c r="D9110" s="272"/>
      <c r="F9110" s="273"/>
      <c r="G9110" s="275"/>
      <c r="H9110" s="275"/>
    </row>
    <row r="9111" spans="1:8">
      <c r="A9111" s="270"/>
      <c r="B9111" s="271"/>
      <c r="C9111" s="270"/>
      <c r="D9111" s="272"/>
      <c r="F9111" s="273"/>
      <c r="G9111" s="275"/>
      <c r="H9111" s="275"/>
    </row>
    <row r="9112" spans="1:8">
      <c r="A9112" s="270"/>
      <c r="B9112" s="271"/>
      <c r="C9112" s="270"/>
      <c r="D9112" s="272"/>
      <c r="F9112" s="273"/>
      <c r="G9112" s="275"/>
      <c r="H9112" s="275"/>
    </row>
    <row r="9113" spans="1:8">
      <c r="A9113" s="270"/>
      <c r="B9113" s="271"/>
      <c r="C9113" s="270"/>
      <c r="D9113" s="272"/>
      <c r="F9113" s="273"/>
      <c r="G9113" s="275"/>
      <c r="H9113" s="275"/>
    </row>
    <row r="9114" spans="1:8">
      <c r="A9114" s="270"/>
      <c r="B9114" s="271"/>
      <c r="C9114" s="270"/>
      <c r="D9114" s="272"/>
      <c r="F9114" s="273"/>
      <c r="G9114" s="275"/>
      <c r="H9114" s="275"/>
    </row>
    <row r="9115" spans="1:8">
      <c r="A9115" s="270"/>
      <c r="B9115" s="271"/>
      <c r="C9115" s="270"/>
      <c r="D9115" s="272"/>
      <c r="F9115" s="273"/>
      <c r="G9115" s="275"/>
      <c r="H9115" s="275"/>
    </row>
    <row r="9116" spans="1:8">
      <c r="A9116" s="270"/>
      <c r="B9116" s="271"/>
      <c r="C9116" s="270"/>
      <c r="D9116" s="272"/>
      <c r="F9116" s="273"/>
      <c r="G9116" s="275"/>
      <c r="H9116" s="275"/>
    </row>
    <row r="9117" spans="1:8">
      <c r="A9117" s="270"/>
      <c r="B9117" s="271"/>
      <c r="C9117" s="270"/>
      <c r="D9117" s="272"/>
      <c r="F9117" s="273"/>
      <c r="G9117" s="275"/>
      <c r="H9117" s="275"/>
    </row>
    <row r="9118" spans="1:8">
      <c r="A9118" s="270"/>
      <c r="B9118" s="271"/>
      <c r="C9118" s="270"/>
      <c r="D9118" s="272"/>
      <c r="F9118" s="273"/>
      <c r="G9118" s="275"/>
      <c r="H9118" s="275"/>
    </row>
    <row r="9119" spans="1:8">
      <c r="A9119" s="270"/>
      <c r="B9119" s="271"/>
      <c r="C9119" s="270"/>
      <c r="D9119" s="272"/>
      <c r="F9119" s="273"/>
      <c r="G9119" s="275"/>
      <c r="H9119" s="275"/>
    </row>
    <row r="9120" spans="1:8">
      <c r="A9120" s="270"/>
      <c r="B9120" s="271"/>
      <c r="C9120" s="270"/>
      <c r="D9120" s="272"/>
      <c r="F9120" s="273"/>
      <c r="G9120" s="275"/>
      <c r="H9120" s="275"/>
    </row>
    <row r="9121" spans="1:8">
      <c r="A9121" s="270"/>
      <c r="B9121" s="271"/>
      <c r="C9121" s="270"/>
      <c r="D9121" s="272"/>
      <c r="F9121" s="273"/>
      <c r="G9121" s="275"/>
      <c r="H9121" s="275"/>
    </row>
    <row r="9122" spans="1:8">
      <c r="A9122" s="270"/>
      <c r="B9122" s="271"/>
      <c r="C9122" s="270"/>
      <c r="D9122" s="272"/>
      <c r="F9122" s="273"/>
      <c r="G9122" s="275"/>
      <c r="H9122" s="275"/>
    </row>
    <row r="9123" spans="1:8">
      <c r="A9123" s="270"/>
      <c r="B9123" s="271"/>
      <c r="C9123" s="270"/>
      <c r="D9123" s="272"/>
      <c r="F9123" s="273"/>
      <c r="G9123" s="275"/>
      <c r="H9123" s="275"/>
    </row>
    <row r="9124" spans="1:8">
      <c r="A9124" s="270"/>
      <c r="B9124" s="271"/>
      <c r="C9124" s="270"/>
      <c r="D9124" s="272"/>
      <c r="F9124" s="273"/>
      <c r="G9124" s="275"/>
      <c r="H9124" s="275"/>
    </row>
    <row r="9125" spans="1:8">
      <c r="A9125" s="270"/>
      <c r="B9125" s="271"/>
      <c r="C9125" s="270"/>
      <c r="D9125" s="272"/>
      <c r="F9125" s="273"/>
      <c r="G9125" s="275"/>
      <c r="H9125" s="275"/>
    </row>
    <row r="9126" spans="1:8">
      <c r="A9126" s="270"/>
      <c r="B9126" s="271"/>
      <c r="C9126" s="270"/>
      <c r="D9126" s="272"/>
      <c r="F9126" s="273"/>
      <c r="G9126" s="275"/>
      <c r="H9126" s="275"/>
    </row>
    <row r="9127" spans="1:8">
      <c r="A9127" s="270"/>
      <c r="B9127" s="271"/>
      <c r="C9127" s="270"/>
      <c r="D9127" s="272"/>
      <c r="F9127" s="273"/>
      <c r="G9127" s="275"/>
      <c r="H9127" s="275"/>
    </row>
    <row r="9128" spans="1:8">
      <c r="A9128" s="270"/>
      <c r="B9128" s="271"/>
      <c r="C9128" s="270"/>
      <c r="D9128" s="272"/>
      <c r="F9128" s="273"/>
      <c r="G9128" s="275"/>
      <c r="H9128" s="275"/>
    </row>
    <row r="9129" spans="1:8">
      <c r="A9129" s="270"/>
      <c r="B9129" s="271"/>
      <c r="C9129" s="270"/>
      <c r="D9129" s="272"/>
      <c r="F9129" s="273"/>
      <c r="G9129" s="275"/>
      <c r="H9129" s="275"/>
    </row>
    <row r="9130" spans="1:8">
      <c r="A9130" s="270"/>
      <c r="B9130" s="271"/>
      <c r="C9130" s="270"/>
      <c r="D9130" s="272"/>
      <c r="F9130" s="273"/>
      <c r="G9130" s="275"/>
      <c r="H9130" s="275"/>
    </row>
    <row r="9131" spans="1:8">
      <c r="A9131" s="270"/>
      <c r="B9131" s="271"/>
      <c r="C9131" s="270"/>
      <c r="D9131" s="272"/>
      <c r="F9131" s="273"/>
      <c r="G9131" s="275"/>
      <c r="H9131" s="275"/>
    </row>
    <row r="9132" spans="1:8">
      <c r="A9132" s="270"/>
      <c r="B9132" s="271"/>
      <c r="C9132" s="270"/>
      <c r="D9132" s="272"/>
      <c r="F9132" s="273"/>
      <c r="G9132" s="275"/>
      <c r="H9132" s="275"/>
    </row>
    <row r="9133" spans="1:8">
      <c r="A9133" s="270"/>
      <c r="B9133" s="271"/>
      <c r="C9133" s="270"/>
      <c r="D9133" s="272"/>
      <c r="F9133" s="273"/>
      <c r="G9133" s="275"/>
      <c r="H9133" s="275"/>
    </row>
    <row r="9134" spans="1:8">
      <c r="A9134" s="270"/>
      <c r="B9134" s="271"/>
      <c r="C9134" s="270"/>
      <c r="D9134" s="272"/>
      <c r="F9134" s="273"/>
      <c r="G9134" s="275"/>
      <c r="H9134" s="275"/>
    </row>
    <row r="9135" spans="1:8">
      <c r="A9135" s="270"/>
      <c r="B9135" s="271"/>
      <c r="C9135" s="270"/>
      <c r="D9135" s="272"/>
      <c r="F9135" s="273"/>
      <c r="G9135" s="275"/>
      <c r="H9135" s="275"/>
    </row>
    <row r="9136" spans="1:8">
      <c r="A9136" s="270"/>
      <c r="B9136" s="271"/>
      <c r="C9136" s="270"/>
      <c r="D9136" s="272"/>
      <c r="F9136" s="273"/>
      <c r="G9136" s="275"/>
      <c r="H9136" s="275"/>
    </row>
    <row r="9137" spans="1:8">
      <c r="A9137" s="270"/>
      <c r="B9137" s="271"/>
      <c r="C9137" s="270"/>
      <c r="D9137" s="272"/>
      <c r="F9137" s="273"/>
      <c r="G9137" s="275"/>
      <c r="H9137" s="275"/>
    </row>
    <row r="9138" spans="1:8">
      <c r="A9138" s="270"/>
      <c r="B9138" s="271"/>
      <c r="C9138" s="270"/>
      <c r="D9138" s="272"/>
      <c r="F9138" s="273"/>
      <c r="G9138" s="275"/>
      <c r="H9138" s="275"/>
    </row>
    <row r="9139" spans="1:8">
      <c r="A9139" s="270"/>
      <c r="B9139" s="271"/>
      <c r="C9139" s="270"/>
      <c r="D9139" s="272"/>
      <c r="F9139" s="273"/>
      <c r="G9139" s="275"/>
      <c r="H9139" s="275"/>
    </row>
    <row r="9140" spans="1:8">
      <c r="A9140" s="270"/>
      <c r="B9140" s="271"/>
      <c r="C9140" s="270"/>
      <c r="D9140" s="272"/>
      <c r="F9140" s="273"/>
      <c r="G9140" s="275"/>
      <c r="H9140" s="275"/>
    </row>
    <row r="9141" spans="1:8">
      <c r="A9141" s="270"/>
      <c r="B9141" s="271"/>
      <c r="C9141" s="270"/>
      <c r="D9141" s="272"/>
      <c r="F9141" s="273"/>
      <c r="G9141" s="275"/>
      <c r="H9141" s="275"/>
    </row>
    <row r="9142" spans="1:8">
      <c r="A9142" s="270"/>
      <c r="B9142" s="271"/>
      <c r="C9142" s="270"/>
      <c r="D9142" s="272"/>
      <c r="F9142" s="273"/>
      <c r="G9142" s="275"/>
      <c r="H9142" s="275"/>
    </row>
    <row r="9143" spans="1:8">
      <c r="A9143" s="270"/>
      <c r="B9143" s="271"/>
      <c r="C9143" s="270"/>
      <c r="D9143" s="272"/>
      <c r="F9143" s="273"/>
      <c r="G9143" s="275"/>
      <c r="H9143" s="275"/>
    </row>
    <row r="9144" spans="1:8">
      <c r="A9144" s="270"/>
      <c r="B9144" s="271"/>
      <c r="C9144" s="270"/>
      <c r="D9144" s="272"/>
      <c r="F9144" s="273"/>
      <c r="G9144" s="275"/>
      <c r="H9144" s="275"/>
    </row>
    <row r="9145" spans="1:8">
      <c r="A9145" s="270"/>
      <c r="B9145" s="271"/>
      <c r="C9145" s="270"/>
      <c r="D9145" s="272"/>
      <c r="F9145" s="273"/>
      <c r="G9145" s="275"/>
      <c r="H9145" s="275"/>
    </row>
    <row r="9146" spans="1:8">
      <c r="A9146" s="270"/>
      <c r="B9146" s="271"/>
      <c r="C9146" s="270"/>
      <c r="D9146" s="272"/>
      <c r="F9146" s="273"/>
      <c r="G9146" s="275"/>
      <c r="H9146" s="275"/>
    </row>
    <row r="9147" spans="1:8">
      <c r="A9147" s="270"/>
      <c r="B9147" s="271"/>
      <c r="C9147" s="270"/>
      <c r="D9147" s="272"/>
      <c r="F9147" s="273"/>
      <c r="G9147" s="275"/>
      <c r="H9147" s="275"/>
    </row>
    <row r="9148" spans="1:8">
      <c r="A9148" s="270"/>
      <c r="B9148" s="271"/>
      <c r="C9148" s="270"/>
      <c r="D9148" s="272"/>
      <c r="F9148" s="273"/>
      <c r="G9148" s="275"/>
      <c r="H9148" s="275"/>
    </row>
    <row r="9149" spans="1:8">
      <c r="A9149" s="270"/>
      <c r="B9149" s="271"/>
      <c r="C9149" s="270"/>
      <c r="D9149" s="272"/>
      <c r="F9149" s="273"/>
      <c r="G9149" s="275"/>
      <c r="H9149" s="275"/>
    </row>
    <row r="9150" spans="1:8">
      <c r="A9150" s="270"/>
      <c r="B9150" s="271"/>
      <c r="C9150" s="270"/>
      <c r="D9150" s="272"/>
      <c r="F9150" s="273"/>
      <c r="G9150" s="275"/>
      <c r="H9150" s="275"/>
    </row>
    <row r="9151" spans="1:8">
      <c r="A9151" s="270"/>
      <c r="B9151" s="271"/>
      <c r="C9151" s="270"/>
      <c r="D9151" s="272"/>
      <c r="F9151" s="273"/>
      <c r="G9151" s="275"/>
      <c r="H9151" s="275"/>
    </row>
    <row r="9152" spans="1:8">
      <c r="A9152" s="270"/>
      <c r="B9152" s="271"/>
      <c r="C9152" s="270"/>
      <c r="D9152" s="272"/>
      <c r="F9152" s="273"/>
      <c r="G9152" s="275"/>
      <c r="H9152" s="275"/>
    </row>
    <row r="9153" spans="1:8">
      <c r="A9153" s="270"/>
      <c r="B9153" s="271"/>
      <c r="C9153" s="270"/>
      <c r="D9153" s="272"/>
      <c r="F9153" s="273"/>
      <c r="G9153" s="275"/>
      <c r="H9153" s="275"/>
    </row>
    <row r="9154" spans="1:8">
      <c r="A9154" s="270"/>
      <c r="B9154" s="271"/>
      <c r="C9154" s="270"/>
      <c r="D9154" s="272"/>
      <c r="F9154" s="273"/>
      <c r="G9154" s="275"/>
      <c r="H9154" s="275"/>
    </row>
    <row r="9155" spans="1:8">
      <c r="A9155" s="270"/>
      <c r="B9155" s="271"/>
      <c r="C9155" s="270"/>
      <c r="D9155" s="272"/>
      <c r="F9155" s="273"/>
      <c r="G9155" s="275"/>
      <c r="H9155" s="275"/>
    </row>
    <row r="9156" spans="1:8">
      <c r="A9156" s="270"/>
      <c r="B9156" s="271"/>
      <c r="C9156" s="270"/>
      <c r="D9156" s="272"/>
      <c r="F9156" s="273"/>
      <c r="G9156" s="275"/>
      <c r="H9156" s="275"/>
    </row>
    <row r="9157" spans="1:8">
      <c r="A9157" s="270"/>
      <c r="B9157" s="271"/>
      <c r="C9157" s="270"/>
      <c r="D9157" s="272"/>
      <c r="F9157" s="273"/>
      <c r="G9157" s="275"/>
      <c r="H9157" s="275"/>
    </row>
    <row r="9158" spans="1:8">
      <c r="A9158" s="270"/>
      <c r="B9158" s="271"/>
      <c r="C9158" s="270"/>
      <c r="D9158" s="272"/>
      <c r="F9158" s="273"/>
      <c r="G9158" s="275"/>
      <c r="H9158" s="275"/>
    </row>
    <row r="9159" spans="1:8">
      <c r="A9159" s="270"/>
      <c r="B9159" s="271"/>
      <c r="C9159" s="270"/>
      <c r="D9159" s="272"/>
      <c r="F9159" s="273"/>
      <c r="G9159" s="275"/>
      <c r="H9159" s="275"/>
    </row>
    <row r="9160" spans="1:8">
      <c r="A9160" s="270"/>
      <c r="B9160" s="271"/>
      <c r="C9160" s="270"/>
      <c r="D9160" s="272"/>
      <c r="F9160" s="273"/>
      <c r="G9160" s="275"/>
      <c r="H9160" s="275"/>
    </row>
    <row r="9161" spans="1:8">
      <c r="A9161" s="270"/>
      <c r="B9161" s="271"/>
      <c r="C9161" s="270"/>
      <c r="D9161" s="272"/>
      <c r="F9161" s="273"/>
      <c r="G9161" s="275"/>
      <c r="H9161" s="275"/>
    </row>
    <row r="9162" spans="1:8">
      <c r="A9162" s="270"/>
      <c r="B9162" s="271"/>
      <c r="C9162" s="270"/>
      <c r="D9162" s="272"/>
      <c r="F9162" s="273"/>
      <c r="G9162" s="275"/>
      <c r="H9162" s="275"/>
    </row>
    <row r="9163" spans="1:8">
      <c r="A9163" s="270"/>
      <c r="B9163" s="271"/>
      <c r="C9163" s="270"/>
      <c r="D9163" s="272"/>
      <c r="F9163" s="273"/>
      <c r="G9163" s="275"/>
      <c r="H9163" s="275"/>
    </row>
    <row r="9164" spans="1:8">
      <c r="A9164" s="270"/>
      <c r="B9164" s="271"/>
      <c r="C9164" s="270"/>
      <c r="D9164" s="272"/>
      <c r="F9164" s="273"/>
      <c r="G9164" s="275"/>
      <c r="H9164" s="275"/>
    </row>
    <row r="9165" spans="1:8">
      <c r="A9165" s="270"/>
      <c r="B9165" s="271"/>
      <c r="C9165" s="270"/>
      <c r="D9165" s="272"/>
      <c r="F9165" s="273"/>
      <c r="G9165" s="275"/>
      <c r="H9165" s="275"/>
    </row>
    <row r="9166" spans="1:8">
      <c r="A9166" s="270"/>
      <c r="B9166" s="271"/>
      <c r="C9166" s="270"/>
      <c r="D9166" s="272"/>
      <c r="F9166" s="273"/>
      <c r="G9166" s="275"/>
      <c r="H9166" s="275"/>
    </row>
    <row r="9167" spans="1:8">
      <c r="A9167" s="270"/>
      <c r="B9167" s="271"/>
      <c r="C9167" s="270"/>
      <c r="D9167" s="272"/>
      <c r="F9167" s="273"/>
      <c r="G9167" s="275"/>
      <c r="H9167" s="275"/>
    </row>
    <row r="9168" spans="1:8">
      <c r="A9168" s="270"/>
      <c r="B9168" s="271"/>
      <c r="C9168" s="270"/>
      <c r="D9168" s="272"/>
      <c r="F9168" s="273"/>
      <c r="G9168" s="275"/>
      <c r="H9168" s="275"/>
    </row>
    <row r="9169" spans="1:8">
      <c r="A9169" s="270"/>
      <c r="B9169" s="271"/>
      <c r="C9169" s="270"/>
      <c r="D9169" s="272"/>
      <c r="F9169" s="273"/>
      <c r="G9169" s="275"/>
      <c r="H9169" s="275"/>
    </row>
    <row r="9170" spans="1:8">
      <c r="A9170" s="270"/>
      <c r="B9170" s="271"/>
      <c r="C9170" s="270"/>
      <c r="D9170" s="272"/>
      <c r="F9170" s="273"/>
      <c r="G9170" s="275"/>
      <c r="H9170" s="275"/>
    </row>
    <row r="9171" spans="1:8">
      <c r="A9171" s="270"/>
      <c r="B9171" s="271"/>
      <c r="C9171" s="270"/>
      <c r="D9171" s="272"/>
      <c r="F9171" s="273"/>
      <c r="G9171" s="275"/>
      <c r="H9171" s="275"/>
    </row>
    <row r="9172" spans="1:8">
      <c r="A9172" s="270"/>
      <c r="B9172" s="271"/>
      <c r="C9172" s="270"/>
      <c r="D9172" s="272"/>
      <c r="F9172" s="273"/>
      <c r="G9172" s="275"/>
      <c r="H9172" s="275"/>
    </row>
    <row r="9173" spans="1:8">
      <c r="A9173" s="270"/>
      <c r="B9173" s="271"/>
      <c r="C9173" s="270"/>
      <c r="D9173" s="272"/>
      <c r="F9173" s="273"/>
      <c r="G9173" s="275"/>
      <c r="H9173" s="275"/>
    </row>
    <row r="9174" spans="1:8">
      <c r="A9174" s="270"/>
      <c r="B9174" s="271"/>
      <c r="C9174" s="270"/>
      <c r="D9174" s="272"/>
      <c r="F9174" s="273"/>
      <c r="G9174" s="275"/>
      <c r="H9174" s="275"/>
    </row>
    <row r="9175" spans="1:8">
      <c r="A9175" s="270"/>
      <c r="B9175" s="271"/>
      <c r="C9175" s="270"/>
      <c r="D9175" s="272"/>
      <c r="F9175" s="273"/>
      <c r="G9175" s="275"/>
      <c r="H9175" s="275"/>
    </row>
    <row r="9176" spans="1:8">
      <c r="A9176" s="270"/>
      <c r="B9176" s="271"/>
      <c r="C9176" s="270"/>
      <c r="D9176" s="272"/>
      <c r="F9176" s="273"/>
      <c r="G9176" s="275"/>
      <c r="H9176" s="275"/>
    </row>
    <row r="9177" spans="1:8">
      <c r="A9177" s="270"/>
      <c r="B9177" s="271"/>
      <c r="C9177" s="270"/>
      <c r="D9177" s="272"/>
      <c r="F9177" s="273"/>
      <c r="G9177" s="275"/>
      <c r="H9177" s="275"/>
    </row>
    <row r="9178" spans="1:8">
      <c r="A9178" s="270"/>
      <c r="B9178" s="271"/>
      <c r="C9178" s="270"/>
      <c r="D9178" s="272"/>
      <c r="F9178" s="273"/>
      <c r="G9178" s="275"/>
      <c r="H9178" s="275"/>
    </row>
    <row r="9179" spans="1:8">
      <c r="A9179" s="270"/>
      <c r="B9179" s="271"/>
      <c r="C9179" s="270"/>
      <c r="D9179" s="272"/>
      <c r="F9179" s="273"/>
      <c r="G9179" s="275"/>
      <c r="H9179" s="275"/>
    </row>
    <row r="9180" spans="1:8">
      <c r="A9180" s="270"/>
      <c r="B9180" s="271"/>
      <c r="C9180" s="270"/>
      <c r="D9180" s="272"/>
      <c r="F9180" s="273"/>
      <c r="G9180" s="275"/>
      <c r="H9180" s="275"/>
    </row>
    <row r="9181" spans="1:8">
      <c r="A9181" s="270"/>
      <c r="B9181" s="271"/>
      <c r="C9181" s="270"/>
      <c r="D9181" s="272"/>
      <c r="F9181" s="273"/>
      <c r="G9181" s="275"/>
      <c r="H9181" s="275"/>
    </row>
    <row r="9182" spans="1:8">
      <c r="A9182" s="270"/>
      <c r="B9182" s="271"/>
      <c r="C9182" s="270"/>
      <c r="D9182" s="272"/>
      <c r="F9182" s="273"/>
      <c r="G9182" s="275"/>
      <c r="H9182" s="275"/>
    </row>
    <row r="9183" spans="1:8">
      <c r="A9183" s="270"/>
      <c r="B9183" s="271"/>
      <c r="C9183" s="270"/>
      <c r="D9183" s="272"/>
      <c r="F9183" s="273"/>
      <c r="G9183" s="275"/>
      <c r="H9183" s="275"/>
    </row>
    <row r="9184" spans="1:8">
      <c r="A9184" s="270"/>
      <c r="B9184" s="271"/>
      <c r="C9184" s="270"/>
      <c r="D9184" s="272"/>
      <c r="F9184" s="273"/>
      <c r="G9184" s="275"/>
      <c r="H9184" s="275"/>
    </row>
    <row r="9185" spans="1:8">
      <c r="A9185" s="270"/>
      <c r="B9185" s="271"/>
      <c r="C9185" s="270"/>
      <c r="D9185" s="272"/>
      <c r="F9185" s="273"/>
      <c r="G9185" s="275"/>
      <c r="H9185" s="275"/>
    </row>
    <row r="9186" spans="1:8">
      <c r="A9186" s="270"/>
      <c r="B9186" s="271"/>
      <c r="C9186" s="270"/>
      <c r="D9186" s="272"/>
      <c r="F9186" s="273"/>
      <c r="G9186" s="275"/>
      <c r="H9186" s="275"/>
    </row>
    <row r="9187" spans="1:8">
      <c r="A9187" s="270"/>
      <c r="B9187" s="271"/>
      <c r="C9187" s="270"/>
      <c r="D9187" s="272"/>
      <c r="F9187" s="273"/>
      <c r="G9187" s="275"/>
      <c r="H9187" s="275"/>
    </row>
    <row r="9188" spans="1:8">
      <c r="A9188" s="270"/>
      <c r="B9188" s="271"/>
      <c r="C9188" s="270"/>
      <c r="D9188" s="272"/>
      <c r="F9188" s="273"/>
      <c r="G9188" s="275"/>
      <c r="H9188" s="275"/>
    </row>
    <row r="9189" spans="1:8">
      <c r="A9189" s="270"/>
      <c r="B9189" s="271"/>
      <c r="C9189" s="270"/>
      <c r="D9189" s="272"/>
      <c r="F9189" s="273"/>
      <c r="G9189" s="275"/>
      <c r="H9189" s="275"/>
    </row>
    <row r="9190" spans="1:8">
      <c r="A9190" s="270"/>
      <c r="B9190" s="271"/>
      <c r="C9190" s="270"/>
      <c r="D9190" s="272"/>
      <c r="F9190" s="273"/>
      <c r="G9190" s="275"/>
      <c r="H9190" s="275"/>
    </row>
    <row r="9191" spans="1:8">
      <c r="A9191" s="270"/>
      <c r="B9191" s="271"/>
      <c r="C9191" s="270"/>
      <c r="D9191" s="272"/>
      <c r="F9191" s="273"/>
      <c r="G9191" s="275"/>
      <c r="H9191" s="275"/>
    </row>
    <row r="9192" spans="1:8">
      <c r="A9192" s="270"/>
      <c r="B9192" s="271"/>
      <c r="C9192" s="270"/>
      <c r="D9192" s="272"/>
      <c r="F9192" s="273"/>
      <c r="G9192" s="275"/>
      <c r="H9192" s="275"/>
    </row>
    <row r="9193" spans="1:8">
      <c r="A9193" s="270"/>
      <c r="B9193" s="271"/>
      <c r="C9193" s="270"/>
      <c r="D9193" s="272"/>
      <c r="F9193" s="273"/>
      <c r="G9193" s="275"/>
      <c r="H9193" s="275"/>
    </row>
    <row r="9194" spans="1:8">
      <c r="A9194" s="270"/>
      <c r="B9194" s="271"/>
      <c r="C9194" s="270"/>
      <c r="D9194" s="272"/>
      <c r="F9194" s="273"/>
      <c r="G9194" s="275"/>
      <c r="H9194" s="275"/>
    </row>
    <row r="9195" spans="1:8">
      <c r="A9195" s="270"/>
      <c r="B9195" s="271"/>
      <c r="C9195" s="270"/>
      <c r="D9195" s="272"/>
      <c r="F9195" s="273"/>
      <c r="G9195" s="275"/>
      <c r="H9195" s="275"/>
    </row>
    <row r="9196" spans="1:8">
      <c r="A9196" s="270"/>
      <c r="B9196" s="271"/>
      <c r="C9196" s="270"/>
      <c r="D9196" s="272"/>
      <c r="F9196" s="273"/>
      <c r="G9196" s="275"/>
      <c r="H9196" s="275"/>
    </row>
    <row r="9197" spans="1:8">
      <c r="A9197" s="270"/>
      <c r="B9197" s="271"/>
      <c r="C9197" s="270"/>
      <c r="D9197" s="272"/>
      <c r="F9197" s="273"/>
      <c r="G9197" s="275"/>
      <c r="H9197" s="275"/>
    </row>
    <row r="9198" spans="1:8">
      <c r="A9198" s="270"/>
      <c r="B9198" s="271"/>
      <c r="C9198" s="270"/>
      <c r="D9198" s="272"/>
      <c r="F9198" s="273"/>
      <c r="G9198" s="275"/>
      <c r="H9198" s="275"/>
    </row>
    <row r="9199" spans="1:8">
      <c r="A9199" s="270"/>
      <c r="B9199" s="271"/>
      <c r="C9199" s="270"/>
      <c r="D9199" s="272"/>
      <c r="F9199" s="273"/>
      <c r="G9199" s="275"/>
      <c r="H9199" s="275"/>
    </row>
    <row r="9200" spans="1:8">
      <c r="A9200" s="270"/>
      <c r="B9200" s="271"/>
      <c r="C9200" s="270"/>
      <c r="D9200" s="272"/>
      <c r="F9200" s="273"/>
      <c r="G9200" s="275"/>
      <c r="H9200" s="275"/>
    </row>
    <row r="9201" spans="1:8">
      <c r="A9201" s="270"/>
      <c r="B9201" s="271"/>
      <c r="C9201" s="270"/>
      <c r="D9201" s="272"/>
      <c r="F9201" s="273"/>
      <c r="G9201" s="275"/>
      <c r="H9201" s="275"/>
    </row>
    <row r="9202" spans="1:8">
      <c r="A9202" s="270"/>
      <c r="B9202" s="271"/>
      <c r="C9202" s="270"/>
      <c r="D9202" s="272"/>
      <c r="F9202" s="273"/>
      <c r="G9202" s="275"/>
      <c r="H9202" s="275"/>
    </row>
    <row r="9203" spans="1:8">
      <c r="A9203" s="270"/>
      <c r="B9203" s="271"/>
      <c r="C9203" s="270"/>
      <c r="D9203" s="272"/>
      <c r="F9203" s="273"/>
      <c r="G9203" s="275"/>
      <c r="H9203" s="275"/>
    </row>
    <row r="9204" spans="1:8">
      <c r="A9204" s="270"/>
      <c r="B9204" s="271"/>
      <c r="C9204" s="270"/>
      <c r="D9204" s="272"/>
      <c r="F9204" s="273"/>
      <c r="G9204" s="275"/>
      <c r="H9204" s="275"/>
    </row>
    <row r="9205" spans="1:8">
      <c r="A9205" s="270"/>
      <c r="B9205" s="271"/>
      <c r="C9205" s="270"/>
      <c r="D9205" s="272"/>
      <c r="F9205" s="273"/>
      <c r="G9205" s="275"/>
      <c r="H9205" s="275"/>
    </row>
    <row r="9206" spans="1:8">
      <c r="A9206" s="270"/>
      <c r="B9206" s="271"/>
      <c r="C9206" s="270"/>
      <c r="D9206" s="272"/>
      <c r="F9206" s="273"/>
      <c r="G9206" s="275"/>
      <c r="H9206" s="275"/>
    </row>
    <row r="9207" spans="1:8">
      <c r="A9207" s="270"/>
      <c r="B9207" s="271"/>
      <c r="C9207" s="270"/>
      <c r="D9207" s="272"/>
      <c r="F9207" s="273"/>
      <c r="G9207" s="275"/>
      <c r="H9207" s="275"/>
    </row>
    <row r="9208" spans="1:8">
      <c r="A9208" s="270"/>
      <c r="B9208" s="271"/>
      <c r="C9208" s="270"/>
      <c r="D9208" s="272"/>
      <c r="F9208" s="273"/>
      <c r="G9208" s="275"/>
      <c r="H9208" s="275"/>
    </row>
    <row r="9209" spans="1:8">
      <c r="A9209" s="270"/>
      <c r="B9209" s="271"/>
      <c r="C9209" s="270"/>
      <c r="D9209" s="272"/>
      <c r="F9209" s="273"/>
      <c r="G9209" s="275"/>
      <c r="H9209" s="275"/>
    </row>
    <row r="9210" spans="1:8">
      <c r="A9210" s="270"/>
      <c r="B9210" s="271"/>
      <c r="C9210" s="270"/>
      <c r="D9210" s="272"/>
      <c r="F9210" s="273"/>
      <c r="G9210" s="275"/>
      <c r="H9210" s="275"/>
    </row>
    <row r="9211" spans="1:8">
      <c r="A9211" s="270"/>
      <c r="B9211" s="271"/>
      <c r="C9211" s="270"/>
      <c r="D9211" s="272"/>
      <c r="F9211" s="273"/>
      <c r="G9211" s="275"/>
      <c r="H9211" s="275"/>
    </row>
    <row r="9212" spans="1:8">
      <c r="A9212" s="270"/>
      <c r="B9212" s="271"/>
      <c r="C9212" s="270"/>
      <c r="D9212" s="272"/>
      <c r="F9212" s="273"/>
      <c r="G9212" s="275"/>
      <c r="H9212" s="275"/>
    </row>
    <row r="9213" spans="1:8">
      <c r="A9213" s="270"/>
      <c r="B9213" s="271"/>
      <c r="C9213" s="270"/>
      <c r="D9213" s="272"/>
      <c r="F9213" s="273"/>
      <c r="G9213" s="275"/>
      <c r="H9213" s="275"/>
    </row>
    <row r="9214" spans="1:8">
      <c r="A9214" s="270"/>
      <c r="B9214" s="271"/>
      <c r="C9214" s="270"/>
      <c r="D9214" s="272"/>
      <c r="F9214" s="273"/>
      <c r="G9214" s="275"/>
      <c r="H9214" s="275"/>
    </row>
    <row r="9215" spans="1:8">
      <c r="A9215" s="270"/>
      <c r="B9215" s="271"/>
      <c r="C9215" s="270"/>
      <c r="D9215" s="272"/>
      <c r="F9215" s="273"/>
      <c r="G9215" s="275"/>
      <c r="H9215" s="275"/>
    </row>
    <row r="9216" spans="1:8">
      <c r="A9216" s="270"/>
      <c r="B9216" s="271"/>
      <c r="C9216" s="270"/>
      <c r="D9216" s="272"/>
      <c r="F9216" s="273"/>
      <c r="G9216" s="275"/>
      <c r="H9216" s="275"/>
    </row>
    <row r="9217" spans="1:8">
      <c r="A9217" s="270"/>
      <c r="B9217" s="271"/>
      <c r="C9217" s="270"/>
      <c r="D9217" s="272"/>
      <c r="F9217" s="273"/>
      <c r="G9217" s="275"/>
      <c r="H9217" s="275"/>
    </row>
    <row r="9218" spans="1:8">
      <c r="A9218" s="270"/>
      <c r="B9218" s="271"/>
      <c r="C9218" s="270"/>
      <c r="D9218" s="272"/>
      <c r="F9218" s="273"/>
      <c r="G9218" s="275"/>
      <c r="H9218" s="275"/>
    </row>
    <row r="9219" spans="1:8">
      <c r="A9219" s="270"/>
      <c r="B9219" s="271"/>
      <c r="C9219" s="270"/>
      <c r="D9219" s="272"/>
      <c r="F9219" s="273"/>
      <c r="G9219" s="275"/>
      <c r="H9219" s="275"/>
    </row>
    <row r="9220" spans="1:8">
      <c r="A9220" s="270"/>
      <c r="B9220" s="271"/>
      <c r="C9220" s="270"/>
      <c r="D9220" s="272"/>
      <c r="F9220" s="273"/>
      <c r="G9220" s="275"/>
      <c r="H9220" s="275"/>
    </row>
    <row r="9221" spans="1:8">
      <c r="A9221" s="270"/>
      <c r="B9221" s="271"/>
      <c r="C9221" s="270"/>
      <c r="D9221" s="272"/>
      <c r="F9221" s="273"/>
      <c r="G9221" s="275"/>
      <c r="H9221" s="275"/>
    </row>
    <row r="9222" spans="1:8">
      <c r="A9222" s="270"/>
      <c r="B9222" s="271"/>
      <c r="C9222" s="270"/>
      <c r="D9222" s="272"/>
      <c r="F9222" s="273"/>
      <c r="G9222" s="275"/>
      <c r="H9222" s="275"/>
    </row>
    <row r="9223" spans="1:8">
      <c r="A9223" s="270"/>
      <c r="B9223" s="271"/>
      <c r="C9223" s="270"/>
      <c r="D9223" s="272"/>
      <c r="F9223" s="273"/>
      <c r="G9223" s="275"/>
      <c r="H9223" s="275"/>
    </row>
    <row r="9224" spans="1:8">
      <c r="A9224" s="270"/>
      <c r="B9224" s="271"/>
      <c r="C9224" s="270"/>
      <c r="D9224" s="272"/>
      <c r="F9224" s="273"/>
      <c r="G9224" s="275"/>
      <c r="H9224" s="275"/>
    </row>
    <row r="9225" spans="1:8">
      <c r="A9225" s="270"/>
      <c r="B9225" s="271"/>
      <c r="C9225" s="270"/>
      <c r="D9225" s="272"/>
      <c r="F9225" s="273"/>
      <c r="G9225" s="275"/>
      <c r="H9225" s="275"/>
    </row>
    <row r="9226" spans="1:8">
      <c r="A9226" s="270"/>
      <c r="B9226" s="271"/>
      <c r="C9226" s="270"/>
      <c r="D9226" s="272"/>
      <c r="F9226" s="273"/>
      <c r="G9226" s="275"/>
      <c r="H9226" s="275"/>
    </row>
    <row r="9227" spans="1:8">
      <c r="A9227" s="270"/>
      <c r="B9227" s="271"/>
      <c r="C9227" s="270"/>
      <c r="D9227" s="272"/>
      <c r="F9227" s="273"/>
      <c r="G9227" s="275"/>
      <c r="H9227" s="275"/>
    </row>
    <row r="9228" spans="1:8">
      <c r="A9228" s="270"/>
      <c r="B9228" s="271"/>
      <c r="C9228" s="270"/>
      <c r="D9228" s="272"/>
      <c r="F9228" s="273"/>
      <c r="G9228" s="275"/>
      <c r="H9228" s="275"/>
    </row>
    <row r="9229" spans="1:8">
      <c r="A9229" s="270"/>
      <c r="B9229" s="271"/>
      <c r="C9229" s="270"/>
      <c r="D9229" s="272"/>
      <c r="F9229" s="273"/>
      <c r="G9229" s="275"/>
      <c r="H9229" s="275"/>
    </row>
    <row r="9230" spans="1:8">
      <c r="A9230" s="270"/>
      <c r="B9230" s="271"/>
      <c r="C9230" s="270"/>
      <c r="D9230" s="272"/>
      <c r="F9230" s="273"/>
      <c r="G9230" s="275"/>
      <c r="H9230" s="275"/>
    </row>
    <row r="9231" spans="1:8">
      <c r="A9231" s="270"/>
      <c r="B9231" s="271"/>
      <c r="C9231" s="270"/>
      <c r="D9231" s="272"/>
      <c r="F9231" s="273"/>
      <c r="G9231" s="275"/>
      <c r="H9231" s="275"/>
    </row>
    <row r="9232" spans="1:8">
      <c r="A9232" s="270"/>
      <c r="B9232" s="271"/>
      <c r="C9232" s="270"/>
      <c r="D9232" s="272"/>
      <c r="F9232" s="273"/>
      <c r="G9232" s="275"/>
      <c r="H9232" s="275"/>
    </row>
    <row r="9233" spans="1:8">
      <c r="A9233" s="270"/>
      <c r="B9233" s="271"/>
      <c r="C9233" s="270"/>
      <c r="D9233" s="272"/>
      <c r="F9233" s="273"/>
      <c r="G9233" s="275"/>
      <c r="H9233" s="275"/>
    </row>
    <row r="9234" spans="1:8">
      <c r="A9234" s="270"/>
      <c r="B9234" s="271"/>
      <c r="C9234" s="270"/>
      <c r="D9234" s="272"/>
      <c r="F9234" s="273"/>
      <c r="G9234" s="275"/>
      <c r="H9234" s="275"/>
    </row>
    <row r="9235" spans="1:8">
      <c r="A9235" s="270"/>
      <c r="B9235" s="271"/>
      <c r="C9235" s="270"/>
      <c r="D9235" s="272"/>
      <c r="F9235" s="273"/>
      <c r="G9235" s="275"/>
      <c r="H9235" s="275"/>
    </row>
    <row r="9236" spans="1:8">
      <c r="A9236" s="270"/>
      <c r="B9236" s="271"/>
      <c r="C9236" s="270"/>
      <c r="D9236" s="272"/>
      <c r="F9236" s="273"/>
      <c r="G9236" s="275"/>
      <c r="H9236" s="275"/>
    </row>
    <row r="9237" spans="1:8">
      <c r="A9237" s="270"/>
      <c r="B9237" s="271"/>
      <c r="C9237" s="270"/>
      <c r="D9237" s="272"/>
      <c r="F9237" s="273"/>
      <c r="G9237" s="275"/>
      <c r="H9237" s="275"/>
    </row>
    <row r="9238" spans="1:8">
      <c r="A9238" s="270"/>
      <c r="B9238" s="271"/>
      <c r="C9238" s="270"/>
      <c r="D9238" s="272"/>
      <c r="F9238" s="273"/>
      <c r="G9238" s="275"/>
      <c r="H9238" s="275"/>
    </row>
    <row r="9239" spans="1:8">
      <c r="A9239" s="270"/>
      <c r="B9239" s="271"/>
      <c r="C9239" s="270"/>
      <c r="D9239" s="272"/>
      <c r="F9239" s="273"/>
      <c r="G9239" s="275"/>
      <c r="H9239" s="275"/>
    </row>
    <row r="9240" spans="1:8">
      <c r="A9240" s="270"/>
      <c r="B9240" s="271"/>
      <c r="C9240" s="270"/>
      <c r="D9240" s="272"/>
      <c r="F9240" s="273"/>
      <c r="G9240" s="275"/>
      <c r="H9240" s="275"/>
    </row>
    <row r="9241" spans="1:8">
      <c r="A9241" s="270"/>
      <c r="B9241" s="271"/>
      <c r="C9241" s="270"/>
      <c r="D9241" s="272"/>
      <c r="F9241" s="273"/>
      <c r="G9241" s="275"/>
      <c r="H9241" s="275"/>
    </row>
    <row r="9242" spans="1:8">
      <c r="A9242" s="270"/>
      <c r="B9242" s="271"/>
      <c r="C9242" s="270"/>
      <c r="D9242" s="272"/>
      <c r="F9242" s="273"/>
      <c r="G9242" s="275"/>
      <c r="H9242" s="275"/>
    </row>
    <row r="9243" spans="1:8">
      <c r="A9243" s="270"/>
      <c r="B9243" s="271"/>
      <c r="C9243" s="270"/>
      <c r="D9243" s="272"/>
      <c r="F9243" s="273"/>
      <c r="G9243" s="275"/>
      <c r="H9243" s="275"/>
    </row>
    <row r="9244" spans="1:8">
      <c r="A9244" s="270"/>
      <c r="B9244" s="271"/>
      <c r="C9244" s="270"/>
      <c r="D9244" s="272"/>
      <c r="F9244" s="273"/>
      <c r="G9244" s="275"/>
      <c r="H9244" s="275"/>
    </row>
    <row r="9245" spans="1:8">
      <c r="A9245" s="270"/>
      <c r="B9245" s="271"/>
      <c r="C9245" s="270"/>
      <c r="D9245" s="272"/>
      <c r="F9245" s="273"/>
      <c r="G9245" s="275"/>
      <c r="H9245" s="275"/>
    </row>
    <row r="9246" spans="1:8">
      <c r="A9246" s="270"/>
      <c r="B9246" s="271"/>
      <c r="C9246" s="270"/>
      <c r="D9246" s="272"/>
      <c r="F9246" s="273"/>
      <c r="G9246" s="275"/>
      <c r="H9246" s="275"/>
    </row>
    <row r="9247" spans="1:8">
      <c r="A9247" s="270"/>
      <c r="B9247" s="271"/>
      <c r="C9247" s="270"/>
      <c r="D9247" s="272"/>
      <c r="F9247" s="273"/>
      <c r="G9247" s="275"/>
      <c r="H9247" s="275"/>
    </row>
    <row r="9248" spans="1:8">
      <c r="A9248" s="270"/>
      <c r="B9248" s="271"/>
      <c r="C9248" s="270"/>
      <c r="D9248" s="272"/>
      <c r="F9248" s="273"/>
      <c r="G9248" s="275"/>
      <c r="H9248" s="275"/>
    </row>
    <row r="9249" spans="1:8">
      <c r="A9249" s="270"/>
      <c r="B9249" s="271"/>
      <c r="C9249" s="270"/>
      <c r="D9249" s="272"/>
      <c r="F9249" s="273"/>
      <c r="G9249" s="275"/>
      <c r="H9249" s="275"/>
    </row>
    <row r="9250" spans="1:8">
      <c r="A9250" s="270"/>
      <c r="B9250" s="271"/>
      <c r="C9250" s="270"/>
      <c r="D9250" s="272"/>
      <c r="F9250" s="273"/>
      <c r="G9250" s="275"/>
      <c r="H9250" s="275"/>
    </row>
    <row r="9251" spans="1:8">
      <c r="A9251" s="270"/>
      <c r="B9251" s="271"/>
      <c r="C9251" s="270"/>
      <c r="D9251" s="272"/>
      <c r="F9251" s="273"/>
      <c r="G9251" s="275"/>
      <c r="H9251" s="275"/>
    </row>
    <row r="9252" spans="1:8">
      <c r="A9252" s="270"/>
      <c r="B9252" s="271"/>
      <c r="C9252" s="270"/>
      <c r="D9252" s="272"/>
      <c r="F9252" s="273"/>
      <c r="G9252" s="275"/>
      <c r="H9252" s="275"/>
    </row>
    <row r="9253" spans="1:8">
      <c r="A9253" s="270"/>
      <c r="B9253" s="271"/>
      <c r="C9253" s="270"/>
      <c r="D9253" s="272"/>
      <c r="F9253" s="273"/>
      <c r="G9253" s="275"/>
      <c r="H9253" s="275"/>
    </row>
    <row r="9254" spans="1:8">
      <c r="A9254" s="270"/>
      <c r="B9254" s="271"/>
      <c r="C9254" s="270"/>
      <c r="D9254" s="272"/>
      <c r="F9254" s="273"/>
      <c r="G9254" s="275"/>
      <c r="H9254" s="275"/>
    </row>
    <row r="9255" spans="1:8">
      <c r="A9255" s="270"/>
      <c r="B9255" s="271"/>
      <c r="C9255" s="270"/>
      <c r="D9255" s="272"/>
      <c r="F9255" s="273"/>
      <c r="G9255" s="275"/>
      <c r="H9255" s="275"/>
    </row>
    <row r="9256" spans="1:8">
      <c r="A9256" s="270"/>
      <c r="B9256" s="271"/>
      <c r="C9256" s="270"/>
      <c r="D9256" s="272"/>
      <c r="F9256" s="273"/>
      <c r="G9256" s="275"/>
      <c r="H9256" s="275"/>
    </row>
    <row r="9257" spans="1:8">
      <c r="A9257" s="270"/>
      <c r="B9257" s="271"/>
      <c r="C9257" s="270"/>
      <c r="D9257" s="272"/>
      <c r="F9257" s="273"/>
      <c r="G9257" s="275"/>
      <c r="H9257" s="275"/>
    </row>
    <row r="9258" spans="1:8">
      <c r="A9258" s="270"/>
      <c r="B9258" s="271"/>
      <c r="C9258" s="270"/>
      <c r="D9258" s="272"/>
      <c r="F9258" s="273"/>
      <c r="G9258" s="275"/>
      <c r="H9258" s="275"/>
    </row>
    <row r="9259" spans="1:8">
      <c r="A9259" s="270"/>
      <c r="B9259" s="271"/>
      <c r="C9259" s="270"/>
      <c r="D9259" s="272"/>
      <c r="F9259" s="273"/>
      <c r="G9259" s="275"/>
      <c r="H9259" s="275"/>
    </row>
    <row r="9260" spans="1:8">
      <c r="A9260" s="270"/>
      <c r="B9260" s="271"/>
      <c r="C9260" s="270"/>
      <c r="D9260" s="272"/>
      <c r="F9260" s="273"/>
      <c r="G9260" s="275"/>
      <c r="H9260" s="275"/>
    </row>
    <row r="9261" spans="1:8">
      <c r="A9261" s="270"/>
      <c r="B9261" s="271"/>
      <c r="C9261" s="270"/>
      <c r="D9261" s="272"/>
      <c r="F9261" s="273"/>
      <c r="G9261" s="275"/>
      <c r="H9261" s="275"/>
    </row>
    <row r="9262" spans="1:8">
      <c r="A9262" s="270"/>
      <c r="B9262" s="271"/>
      <c r="C9262" s="270"/>
      <c r="D9262" s="272"/>
      <c r="F9262" s="273"/>
      <c r="G9262" s="275"/>
      <c r="H9262" s="275"/>
    </row>
    <row r="9263" spans="1:8">
      <c r="A9263" s="270"/>
      <c r="B9263" s="271"/>
      <c r="C9263" s="270"/>
      <c r="D9263" s="272"/>
      <c r="F9263" s="273"/>
      <c r="G9263" s="275"/>
      <c r="H9263" s="275"/>
    </row>
    <row r="9264" spans="1:8">
      <c r="A9264" s="270"/>
      <c r="B9264" s="271"/>
      <c r="C9264" s="270"/>
      <c r="D9264" s="272"/>
      <c r="F9264" s="273"/>
      <c r="G9264" s="275"/>
      <c r="H9264" s="275"/>
    </row>
    <row r="9265" spans="1:8">
      <c r="A9265" s="270"/>
      <c r="B9265" s="271"/>
      <c r="C9265" s="270"/>
      <c r="D9265" s="272"/>
      <c r="F9265" s="273"/>
      <c r="G9265" s="275"/>
      <c r="H9265" s="275"/>
    </row>
    <row r="9266" spans="1:8">
      <c r="A9266" s="270"/>
      <c r="B9266" s="271"/>
      <c r="C9266" s="270"/>
      <c r="D9266" s="272"/>
      <c r="F9266" s="273"/>
      <c r="G9266" s="275"/>
      <c r="H9266" s="275"/>
    </row>
    <row r="9267" spans="1:8">
      <c r="A9267" s="270"/>
      <c r="B9267" s="271"/>
      <c r="C9267" s="270"/>
      <c r="D9267" s="272"/>
      <c r="F9267" s="273"/>
      <c r="G9267" s="275"/>
      <c r="H9267" s="275"/>
    </row>
    <row r="9268" spans="1:8">
      <c r="A9268" s="270"/>
      <c r="B9268" s="271"/>
      <c r="C9268" s="270"/>
      <c r="D9268" s="272"/>
      <c r="F9268" s="273"/>
      <c r="G9268" s="275"/>
      <c r="H9268" s="275"/>
    </row>
    <row r="9269" spans="1:8">
      <c r="A9269" s="270"/>
      <c r="B9269" s="271"/>
      <c r="C9269" s="270"/>
      <c r="D9269" s="272"/>
      <c r="F9269" s="273"/>
      <c r="G9269" s="275"/>
      <c r="H9269" s="275"/>
    </row>
    <row r="9270" spans="1:8">
      <c r="A9270" s="270"/>
      <c r="B9270" s="271"/>
      <c r="C9270" s="270"/>
      <c r="D9270" s="272"/>
      <c r="F9270" s="273"/>
      <c r="G9270" s="275"/>
      <c r="H9270" s="275"/>
    </row>
    <row r="9271" spans="1:8">
      <c r="A9271" s="270"/>
      <c r="B9271" s="271"/>
      <c r="C9271" s="270"/>
      <c r="D9271" s="272"/>
      <c r="F9271" s="273"/>
      <c r="G9271" s="275"/>
      <c r="H9271" s="275"/>
    </row>
    <row r="9272" spans="1:8">
      <c r="A9272" s="270"/>
      <c r="B9272" s="271"/>
      <c r="C9272" s="270"/>
      <c r="D9272" s="272"/>
      <c r="F9272" s="273"/>
      <c r="G9272" s="275"/>
      <c r="H9272" s="275"/>
    </row>
    <row r="9273" spans="1:8">
      <c r="A9273" s="270"/>
      <c r="B9273" s="271"/>
      <c r="C9273" s="270"/>
      <c r="D9273" s="272"/>
      <c r="F9273" s="273"/>
      <c r="G9273" s="275"/>
      <c r="H9273" s="275"/>
    </row>
    <row r="9274" spans="1:8">
      <c r="A9274" s="270"/>
      <c r="B9274" s="271"/>
      <c r="C9274" s="270"/>
      <c r="D9274" s="272"/>
      <c r="F9274" s="273"/>
      <c r="G9274" s="275"/>
      <c r="H9274" s="275"/>
    </row>
    <row r="9275" spans="1:8">
      <c r="A9275" s="270"/>
      <c r="B9275" s="271"/>
      <c r="C9275" s="270"/>
      <c r="D9275" s="272"/>
      <c r="F9275" s="273"/>
      <c r="G9275" s="275"/>
      <c r="H9275" s="275"/>
    </row>
    <row r="9276" spans="1:8">
      <c r="A9276" s="270"/>
      <c r="B9276" s="271"/>
      <c r="C9276" s="270"/>
      <c r="D9276" s="272"/>
      <c r="F9276" s="273"/>
      <c r="G9276" s="275"/>
      <c r="H9276" s="275"/>
    </row>
    <row r="9277" spans="1:8">
      <c r="A9277" s="270"/>
      <c r="B9277" s="271"/>
      <c r="C9277" s="270"/>
      <c r="D9277" s="272"/>
      <c r="F9277" s="273"/>
      <c r="G9277" s="275"/>
      <c r="H9277" s="275"/>
    </row>
    <row r="9278" spans="1:8">
      <c r="A9278" s="270"/>
      <c r="B9278" s="271"/>
      <c r="C9278" s="270"/>
      <c r="D9278" s="272"/>
      <c r="F9278" s="273"/>
      <c r="G9278" s="275"/>
      <c r="H9278" s="275"/>
    </row>
    <row r="9279" spans="1:8">
      <c r="A9279" s="270"/>
      <c r="B9279" s="271"/>
      <c r="C9279" s="270"/>
      <c r="D9279" s="272"/>
      <c r="F9279" s="273"/>
      <c r="G9279" s="275"/>
      <c r="H9279" s="275"/>
    </row>
    <row r="9280" spans="1:8">
      <c r="A9280" s="270"/>
      <c r="B9280" s="271"/>
      <c r="C9280" s="270"/>
      <c r="D9280" s="272"/>
      <c r="F9280" s="273"/>
      <c r="G9280" s="275"/>
      <c r="H9280" s="275"/>
    </row>
    <row r="9281" spans="1:8">
      <c r="A9281" s="270"/>
      <c r="B9281" s="271"/>
      <c r="C9281" s="270"/>
      <c r="D9281" s="272"/>
      <c r="F9281" s="273"/>
      <c r="G9281" s="275"/>
      <c r="H9281" s="275"/>
    </row>
    <row r="9282" spans="1:8">
      <c r="A9282" s="270"/>
      <c r="B9282" s="271"/>
      <c r="C9282" s="270"/>
      <c r="D9282" s="272"/>
      <c r="F9282" s="273"/>
      <c r="G9282" s="275"/>
      <c r="H9282" s="275"/>
    </row>
    <row r="9283" spans="1:8">
      <c r="A9283" s="270"/>
      <c r="B9283" s="271"/>
      <c r="C9283" s="270"/>
      <c r="D9283" s="272"/>
      <c r="F9283" s="273"/>
      <c r="G9283" s="275"/>
      <c r="H9283" s="275"/>
    </row>
    <row r="9284" spans="1:8">
      <c r="A9284" s="270"/>
      <c r="B9284" s="271"/>
      <c r="C9284" s="270"/>
      <c r="D9284" s="272"/>
      <c r="F9284" s="273"/>
      <c r="G9284" s="275"/>
      <c r="H9284" s="275"/>
    </row>
    <row r="9285" spans="1:8">
      <c r="A9285" s="270"/>
      <c r="B9285" s="271"/>
      <c r="C9285" s="270"/>
      <c r="D9285" s="272"/>
      <c r="F9285" s="273"/>
      <c r="G9285" s="275"/>
      <c r="H9285" s="275"/>
    </row>
    <row r="9286" spans="1:8">
      <c r="A9286" s="270"/>
      <c r="B9286" s="271"/>
      <c r="C9286" s="270"/>
      <c r="D9286" s="272"/>
      <c r="F9286" s="273"/>
      <c r="G9286" s="275"/>
      <c r="H9286" s="275"/>
    </row>
    <row r="9287" spans="1:8">
      <c r="A9287" s="270"/>
      <c r="B9287" s="271"/>
      <c r="C9287" s="270"/>
      <c r="D9287" s="272"/>
      <c r="F9287" s="273"/>
      <c r="G9287" s="275"/>
      <c r="H9287" s="275"/>
    </row>
    <row r="9288" spans="1:8">
      <c r="A9288" s="270"/>
      <c r="B9288" s="271"/>
      <c r="C9288" s="270"/>
      <c r="D9288" s="272"/>
      <c r="F9288" s="273"/>
      <c r="G9288" s="275"/>
      <c r="H9288" s="275"/>
    </row>
    <row r="9289" spans="1:8">
      <c r="A9289" s="270"/>
      <c r="B9289" s="271"/>
      <c r="C9289" s="270"/>
      <c r="D9289" s="272"/>
      <c r="F9289" s="273"/>
      <c r="G9289" s="275"/>
      <c r="H9289" s="275"/>
    </row>
    <row r="9290" spans="1:8">
      <c r="A9290" s="270"/>
      <c r="B9290" s="271"/>
      <c r="C9290" s="270"/>
      <c r="D9290" s="272"/>
      <c r="F9290" s="273"/>
      <c r="G9290" s="275"/>
      <c r="H9290" s="275"/>
    </row>
    <row r="9291" spans="1:8">
      <c r="A9291" s="270"/>
      <c r="B9291" s="271"/>
      <c r="C9291" s="270"/>
      <c r="D9291" s="272"/>
      <c r="F9291" s="273"/>
      <c r="G9291" s="275"/>
      <c r="H9291" s="275"/>
    </row>
    <row r="9292" spans="1:8">
      <c r="A9292" s="270"/>
      <c r="B9292" s="271"/>
      <c r="C9292" s="270"/>
      <c r="D9292" s="272"/>
      <c r="F9292" s="273"/>
      <c r="G9292" s="275"/>
      <c r="H9292" s="275"/>
    </row>
    <row r="9293" spans="1:8">
      <c r="A9293" s="270"/>
      <c r="B9293" s="271"/>
      <c r="C9293" s="270"/>
      <c r="D9293" s="272"/>
      <c r="F9293" s="273"/>
      <c r="G9293" s="275"/>
      <c r="H9293" s="275"/>
    </row>
    <row r="9294" spans="1:8">
      <c r="A9294" s="270"/>
      <c r="B9294" s="271"/>
      <c r="C9294" s="270"/>
      <c r="D9294" s="272"/>
      <c r="F9294" s="273"/>
      <c r="G9294" s="275"/>
      <c r="H9294" s="275"/>
    </row>
    <row r="9295" spans="1:8">
      <c r="A9295" s="270"/>
      <c r="B9295" s="271"/>
      <c r="C9295" s="270"/>
      <c r="D9295" s="272"/>
      <c r="F9295" s="273"/>
      <c r="G9295" s="275"/>
      <c r="H9295" s="275"/>
    </row>
    <row r="9296" spans="1:8">
      <c r="A9296" s="270"/>
      <c r="B9296" s="271"/>
      <c r="C9296" s="270"/>
      <c r="D9296" s="272"/>
      <c r="F9296" s="273"/>
      <c r="G9296" s="275"/>
      <c r="H9296" s="275"/>
    </row>
    <row r="9297" spans="1:8">
      <c r="A9297" s="270"/>
      <c r="B9297" s="271"/>
      <c r="C9297" s="270"/>
      <c r="D9297" s="272"/>
      <c r="F9297" s="273"/>
      <c r="G9297" s="275"/>
      <c r="H9297" s="275"/>
    </row>
    <row r="9298" spans="1:8">
      <c r="A9298" s="270"/>
      <c r="B9298" s="271"/>
      <c r="C9298" s="270"/>
      <c r="D9298" s="272"/>
      <c r="F9298" s="273"/>
      <c r="G9298" s="275"/>
      <c r="H9298" s="275"/>
    </row>
    <row r="9299" spans="1:8">
      <c r="A9299" s="270"/>
      <c r="B9299" s="271"/>
      <c r="C9299" s="270"/>
      <c r="D9299" s="272"/>
      <c r="F9299" s="273"/>
      <c r="G9299" s="275"/>
      <c r="H9299" s="275"/>
    </row>
    <row r="9300" spans="1:8">
      <c r="A9300" s="270"/>
      <c r="B9300" s="271"/>
      <c r="C9300" s="270"/>
      <c r="D9300" s="272"/>
      <c r="F9300" s="273"/>
      <c r="G9300" s="275"/>
      <c r="H9300" s="275"/>
    </row>
    <row r="9301" spans="1:8">
      <c r="A9301" s="270"/>
      <c r="B9301" s="271"/>
      <c r="C9301" s="270"/>
      <c r="D9301" s="272"/>
      <c r="F9301" s="273"/>
      <c r="G9301" s="275"/>
      <c r="H9301" s="275"/>
    </row>
    <row r="9302" spans="1:8">
      <c r="A9302" s="270"/>
      <c r="B9302" s="271"/>
      <c r="C9302" s="270"/>
      <c r="D9302" s="272"/>
      <c r="F9302" s="273"/>
      <c r="G9302" s="275"/>
      <c r="H9302" s="275"/>
    </row>
    <row r="9303" spans="1:8">
      <c r="A9303" s="270"/>
      <c r="B9303" s="271"/>
      <c r="C9303" s="270"/>
      <c r="D9303" s="272"/>
      <c r="F9303" s="273"/>
      <c r="G9303" s="275"/>
      <c r="H9303" s="275"/>
    </row>
    <row r="9304" spans="1:8">
      <c r="A9304" s="270"/>
      <c r="B9304" s="271"/>
      <c r="C9304" s="270"/>
      <c r="D9304" s="272"/>
      <c r="F9304" s="273"/>
      <c r="G9304" s="275"/>
      <c r="H9304" s="275"/>
    </row>
    <row r="9305" spans="1:8">
      <c r="A9305" s="270"/>
      <c r="B9305" s="271"/>
      <c r="C9305" s="270"/>
      <c r="D9305" s="272"/>
      <c r="F9305" s="273"/>
      <c r="G9305" s="275"/>
      <c r="H9305" s="275"/>
    </row>
    <row r="9306" spans="1:8">
      <c r="A9306" s="270"/>
      <c r="B9306" s="271"/>
      <c r="C9306" s="270"/>
      <c r="D9306" s="272"/>
      <c r="F9306" s="273"/>
      <c r="G9306" s="275"/>
      <c r="H9306" s="275"/>
    </row>
    <row r="9307" spans="1:8">
      <c r="A9307" s="270"/>
      <c r="B9307" s="271"/>
      <c r="C9307" s="270"/>
      <c r="D9307" s="272"/>
      <c r="F9307" s="273"/>
      <c r="G9307" s="275"/>
      <c r="H9307" s="275"/>
    </row>
    <row r="9308" spans="1:8">
      <c r="A9308" s="270"/>
      <c r="B9308" s="271"/>
      <c r="C9308" s="270"/>
      <c r="D9308" s="272"/>
      <c r="F9308" s="273"/>
      <c r="G9308" s="275"/>
      <c r="H9308" s="275"/>
    </row>
    <row r="9309" spans="1:8">
      <c r="A9309" s="270"/>
      <c r="B9309" s="271"/>
      <c r="C9309" s="270"/>
      <c r="D9309" s="272"/>
      <c r="F9309" s="273"/>
      <c r="G9309" s="275"/>
      <c r="H9309" s="275"/>
    </row>
    <row r="9310" spans="1:8">
      <c r="A9310" s="270"/>
      <c r="B9310" s="271"/>
      <c r="C9310" s="270"/>
      <c r="D9310" s="272"/>
      <c r="F9310" s="273"/>
      <c r="G9310" s="275"/>
      <c r="H9310" s="275"/>
    </row>
    <row r="9311" spans="1:8">
      <c r="A9311" s="270"/>
      <c r="B9311" s="271"/>
      <c r="C9311" s="270"/>
      <c r="D9311" s="272"/>
      <c r="F9311" s="273"/>
      <c r="G9311" s="275"/>
      <c r="H9311" s="275"/>
    </row>
    <row r="9312" spans="1:8">
      <c r="A9312" s="270"/>
      <c r="B9312" s="271"/>
      <c r="C9312" s="270"/>
      <c r="D9312" s="272"/>
      <c r="F9312" s="273"/>
      <c r="G9312" s="275"/>
      <c r="H9312" s="275"/>
    </row>
    <row r="9313" spans="1:8">
      <c r="A9313" s="270"/>
      <c r="B9313" s="271"/>
      <c r="C9313" s="270"/>
      <c r="D9313" s="272"/>
      <c r="F9313" s="273"/>
      <c r="G9313" s="275"/>
      <c r="H9313" s="275"/>
    </row>
    <row r="9314" spans="1:8">
      <c r="A9314" s="270"/>
      <c r="B9314" s="271"/>
      <c r="C9314" s="270"/>
      <c r="D9314" s="272"/>
      <c r="F9314" s="273"/>
      <c r="G9314" s="275"/>
      <c r="H9314" s="275"/>
    </row>
    <row r="9315" spans="1:8">
      <c r="A9315" s="270"/>
      <c r="B9315" s="271"/>
      <c r="C9315" s="270"/>
      <c r="D9315" s="272"/>
      <c r="F9315" s="273"/>
      <c r="G9315" s="275"/>
      <c r="H9315" s="275"/>
    </row>
    <row r="9316" spans="1:8">
      <c r="A9316" s="270"/>
      <c r="B9316" s="271"/>
      <c r="C9316" s="270"/>
      <c r="D9316" s="272"/>
      <c r="F9316" s="273"/>
      <c r="G9316" s="275"/>
      <c r="H9316" s="275"/>
    </row>
    <row r="9317" spans="1:8">
      <c r="A9317" s="270"/>
      <c r="B9317" s="271"/>
      <c r="C9317" s="270"/>
      <c r="D9317" s="272"/>
      <c r="F9317" s="273"/>
      <c r="G9317" s="275"/>
      <c r="H9317" s="275"/>
    </row>
    <row r="9318" spans="1:8">
      <c r="A9318" s="270"/>
      <c r="B9318" s="271"/>
      <c r="C9318" s="270"/>
      <c r="D9318" s="272"/>
      <c r="F9318" s="273"/>
      <c r="G9318" s="275"/>
      <c r="H9318" s="275"/>
    </row>
    <row r="9319" spans="1:8">
      <c r="A9319" s="270"/>
      <c r="B9319" s="271"/>
      <c r="C9319" s="270"/>
      <c r="D9319" s="272"/>
      <c r="F9319" s="273"/>
      <c r="G9319" s="275"/>
      <c r="H9319" s="275"/>
    </row>
    <row r="9320" spans="1:8">
      <c r="A9320" s="270"/>
      <c r="B9320" s="271"/>
      <c r="C9320" s="270"/>
      <c r="D9320" s="272"/>
      <c r="F9320" s="273"/>
      <c r="G9320" s="275"/>
      <c r="H9320" s="275"/>
    </row>
    <row r="9321" spans="1:8">
      <c r="A9321" s="270"/>
      <c r="B9321" s="271"/>
      <c r="C9321" s="270"/>
      <c r="D9321" s="272"/>
      <c r="F9321" s="273"/>
      <c r="G9321" s="275"/>
      <c r="H9321" s="275"/>
    </row>
    <row r="9322" spans="1:8">
      <c r="A9322" s="270"/>
      <c r="B9322" s="271"/>
      <c r="C9322" s="270"/>
      <c r="D9322" s="272"/>
      <c r="F9322" s="273"/>
      <c r="G9322" s="275"/>
      <c r="H9322" s="275"/>
    </row>
    <row r="9323" spans="1:8">
      <c r="A9323" s="270"/>
      <c r="B9323" s="271"/>
      <c r="C9323" s="270"/>
      <c r="D9323" s="272"/>
      <c r="F9323" s="273"/>
      <c r="G9323" s="275"/>
      <c r="H9323" s="275"/>
    </row>
    <row r="9324" spans="1:8">
      <c r="A9324" s="270"/>
      <c r="B9324" s="271"/>
      <c r="C9324" s="270"/>
      <c r="D9324" s="272"/>
      <c r="F9324" s="273"/>
      <c r="G9324" s="275"/>
      <c r="H9324" s="275"/>
    </row>
    <row r="9325" spans="1:8">
      <c r="A9325" s="270"/>
      <c r="B9325" s="271"/>
      <c r="C9325" s="270"/>
      <c r="D9325" s="272"/>
      <c r="F9325" s="273"/>
      <c r="G9325" s="275"/>
      <c r="H9325" s="275"/>
    </row>
    <row r="9326" spans="1:8">
      <c r="A9326" s="270"/>
      <c r="B9326" s="271"/>
      <c r="C9326" s="270"/>
      <c r="D9326" s="272"/>
      <c r="F9326" s="273"/>
      <c r="G9326" s="275"/>
      <c r="H9326" s="275"/>
    </row>
    <row r="9327" spans="1:8">
      <c r="A9327" s="270"/>
      <c r="B9327" s="271"/>
      <c r="C9327" s="270"/>
      <c r="D9327" s="272"/>
      <c r="F9327" s="273"/>
      <c r="G9327" s="275"/>
      <c r="H9327" s="275"/>
    </row>
    <row r="9328" spans="1:8">
      <c r="A9328" s="270"/>
      <c r="B9328" s="271"/>
      <c r="C9328" s="270"/>
      <c r="D9328" s="272"/>
      <c r="F9328" s="273"/>
      <c r="G9328" s="275"/>
      <c r="H9328" s="275"/>
    </row>
    <row r="9329" spans="1:8">
      <c r="A9329" s="270"/>
      <c r="B9329" s="271"/>
      <c r="C9329" s="270"/>
      <c r="D9329" s="272"/>
      <c r="F9329" s="273"/>
      <c r="G9329" s="275"/>
      <c r="H9329" s="275"/>
    </row>
    <row r="9330" spans="1:8">
      <c r="A9330" s="270"/>
      <c r="B9330" s="271"/>
      <c r="C9330" s="270"/>
      <c r="D9330" s="272"/>
      <c r="F9330" s="273"/>
      <c r="G9330" s="275"/>
      <c r="H9330" s="275"/>
    </row>
    <row r="9331" spans="1:8">
      <c r="A9331" s="270"/>
      <c r="B9331" s="271"/>
      <c r="C9331" s="270"/>
      <c r="D9331" s="272"/>
      <c r="F9331" s="273"/>
      <c r="G9331" s="275"/>
      <c r="H9331" s="275"/>
    </row>
    <row r="9332" spans="1:8">
      <c r="A9332" s="270"/>
      <c r="B9332" s="271"/>
      <c r="C9332" s="270"/>
      <c r="D9332" s="272"/>
      <c r="F9332" s="273"/>
      <c r="G9332" s="275"/>
      <c r="H9332" s="275"/>
    </row>
    <row r="9333" spans="1:8">
      <c r="A9333" s="270"/>
      <c r="B9333" s="271"/>
      <c r="C9333" s="270"/>
      <c r="D9333" s="272"/>
      <c r="F9333" s="273"/>
      <c r="G9333" s="275"/>
      <c r="H9333" s="275"/>
    </row>
    <row r="9334" spans="1:8">
      <c r="A9334" s="270"/>
      <c r="B9334" s="271"/>
      <c r="C9334" s="270"/>
      <c r="D9334" s="272"/>
      <c r="F9334" s="273"/>
      <c r="G9334" s="275"/>
      <c r="H9334" s="275"/>
    </row>
    <row r="9335" spans="1:8">
      <c r="A9335" s="270"/>
      <c r="B9335" s="271"/>
      <c r="C9335" s="270"/>
      <c r="D9335" s="272"/>
      <c r="F9335" s="273"/>
      <c r="G9335" s="275"/>
      <c r="H9335" s="275"/>
    </row>
    <row r="9336" spans="1:8">
      <c r="A9336" s="270"/>
      <c r="B9336" s="271"/>
      <c r="C9336" s="270"/>
      <c r="D9336" s="272"/>
      <c r="F9336" s="273"/>
      <c r="G9336" s="275"/>
      <c r="H9336" s="275"/>
    </row>
    <row r="9337" spans="1:8">
      <c r="A9337" s="270"/>
      <c r="B9337" s="271"/>
      <c r="C9337" s="270"/>
      <c r="D9337" s="272"/>
      <c r="F9337" s="273"/>
      <c r="G9337" s="275"/>
      <c r="H9337" s="275"/>
    </row>
    <row r="9338" spans="1:8">
      <c r="A9338" s="270"/>
      <c r="B9338" s="271"/>
      <c r="C9338" s="270"/>
      <c r="D9338" s="272"/>
      <c r="F9338" s="273"/>
      <c r="G9338" s="275"/>
      <c r="H9338" s="275"/>
    </row>
    <row r="9339" spans="1:8">
      <c r="A9339" s="270"/>
      <c r="B9339" s="271"/>
      <c r="C9339" s="270"/>
      <c r="D9339" s="272"/>
      <c r="F9339" s="273"/>
      <c r="G9339" s="275"/>
      <c r="H9339" s="275"/>
    </row>
    <row r="9340" spans="1:8">
      <c r="A9340" s="270"/>
      <c r="B9340" s="271"/>
      <c r="C9340" s="270"/>
      <c r="D9340" s="272"/>
      <c r="F9340" s="273"/>
      <c r="G9340" s="275"/>
      <c r="H9340" s="275"/>
    </row>
    <row r="9341" spans="1:8">
      <c r="A9341" s="270"/>
      <c r="B9341" s="271"/>
      <c r="C9341" s="270"/>
      <c r="D9341" s="272"/>
      <c r="F9341" s="273"/>
      <c r="G9341" s="275"/>
      <c r="H9341" s="275"/>
    </row>
    <row r="9342" spans="1:8">
      <c r="A9342" s="270"/>
      <c r="B9342" s="271"/>
      <c r="C9342" s="270"/>
      <c r="D9342" s="272"/>
      <c r="F9342" s="273"/>
      <c r="G9342" s="275"/>
      <c r="H9342" s="275"/>
    </row>
    <row r="9343" spans="1:8">
      <c r="A9343" s="270"/>
      <c r="B9343" s="271"/>
      <c r="C9343" s="270"/>
      <c r="D9343" s="272"/>
      <c r="F9343" s="273"/>
      <c r="G9343" s="275"/>
      <c r="H9343" s="275"/>
    </row>
    <row r="9344" spans="1:8">
      <c r="A9344" s="270"/>
      <c r="B9344" s="271"/>
      <c r="C9344" s="270"/>
      <c r="D9344" s="272"/>
      <c r="F9344" s="273"/>
      <c r="G9344" s="275"/>
      <c r="H9344" s="275"/>
    </row>
    <row r="9345" spans="1:8">
      <c r="A9345" s="270"/>
      <c r="B9345" s="271"/>
      <c r="C9345" s="270"/>
      <c r="D9345" s="272"/>
      <c r="F9345" s="273"/>
      <c r="G9345" s="275"/>
      <c r="H9345" s="275"/>
    </row>
    <row r="9346" spans="1:8">
      <c r="A9346" s="270"/>
      <c r="B9346" s="271"/>
      <c r="C9346" s="270"/>
      <c r="D9346" s="272"/>
      <c r="F9346" s="273"/>
      <c r="G9346" s="275"/>
      <c r="H9346" s="275"/>
    </row>
    <row r="9347" spans="1:8">
      <c r="A9347" s="270"/>
      <c r="B9347" s="271"/>
      <c r="C9347" s="270"/>
      <c r="D9347" s="272"/>
      <c r="F9347" s="273"/>
      <c r="G9347" s="275"/>
      <c r="H9347" s="275"/>
    </row>
    <row r="9348" spans="1:8">
      <c r="A9348" s="270"/>
      <c r="B9348" s="271"/>
      <c r="C9348" s="270"/>
      <c r="D9348" s="272"/>
      <c r="F9348" s="273"/>
      <c r="G9348" s="275"/>
      <c r="H9348" s="275"/>
    </row>
    <row r="9349" spans="1:8">
      <c r="A9349" s="270"/>
      <c r="B9349" s="271"/>
      <c r="C9349" s="270"/>
      <c r="D9349" s="272"/>
      <c r="F9349" s="273"/>
      <c r="G9349" s="275"/>
      <c r="H9349" s="275"/>
    </row>
    <row r="9350" spans="1:8">
      <c r="A9350" s="270"/>
      <c r="B9350" s="271"/>
      <c r="C9350" s="270"/>
      <c r="D9350" s="272"/>
      <c r="F9350" s="273"/>
      <c r="G9350" s="275"/>
      <c r="H9350" s="275"/>
    </row>
    <row r="9351" spans="1:8">
      <c r="A9351" s="270"/>
      <c r="B9351" s="271"/>
      <c r="C9351" s="270"/>
      <c r="D9351" s="272"/>
      <c r="F9351" s="273"/>
      <c r="G9351" s="275"/>
      <c r="H9351" s="275"/>
    </row>
    <row r="9352" spans="1:8">
      <c r="A9352" s="270"/>
      <c r="B9352" s="271"/>
      <c r="C9352" s="270"/>
      <c r="D9352" s="272"/>
      <c r="F9352" s="273"/>
      <c r="G9352" s="275"/>
      <c r="H9352" s="275"/>
    </row>
    <row r="9353" spans="1:8">
      <c r="A9353" s="270"/>
      <c r="B9353" s="271"/>
      <c r="C9353" s="270"/>
      <c r="D9353" s="272"/>
      <c r="F9353" s="273"/>
      <c r="G9353" s="275"/>
      <c r="H9353" s="275"/>
    </row>
    <row r="9354" spans="1:8">
      <c r="A9354" s="270"/>
      <c r="B9354" s="271"/>
      <c r="C9354" s="270"/>
      <c r="D9354" s="272"/>
      <c r="F9354" s="273"/>
      <c r="G9354" s="275"/>
      <c r="H9354" s="275"/>
    </row>
    <row r="9355" spans="1:8">
      <c r="A9355" s="270"/>
      <c r="B9355" s="271"/>
      <c r="C9355" s="270"/>
      <c r="D9355" s="272"/>
      <c r="F9355" s="273"/>
      <c r="G9355" s="275"/>
      <c r="H9355" s="275"/>
    </row>
    <row r="9356" spans="1:8">
      <c r="A9356" s="270"/>
      <c r="B9356" s="271"/>
      <c r="C9356" s="270"/>
      <c r="D9356" s="272"/>
      <c r="F9356" s="273"/>
      <c r="G9356" s="275"/>
      <c r="H9356" s="275"/>
    </row>
    <row r="9357" spans="1:8">
      <c r="A9357" s="270"/>
      <c r="B9357" s="271"/>
      <c r="C9357" s="270"/>
      <c r="D9357" s="272"/>
      <c r="F9357" s="273"/>
      <c r="G9357" s="275"/>
      <c r="H9357" s="275"/>
    </row>
    <row r="9358" spans="1:8">
      <c r="A9358" s="270"/>
      <c r="B9358" s="271"/>
      <c r="C9358" s="270"/>
      <c r="D9358" s="272"/>
      <c r="F9358" s="273"/>
      <c r="G9358" s="275"/>
      <c r="H9358" s="275"/>
    </row>
    <row r="9359" spans="1:8">
      <c r="A9359" s="270"/>
      <c r="B9359" s="271"/>
      <c r="C9359" s="270"/>
      <c r="D9359" s="272"/>
      <c r="F9359" s="273"/>
      <c r="G9359" s="275"/>
      <c r="H9359" s="275"/>
    </row>
    <row r="9360" spans="1:8">
      <c r="A9360" s="270"/>
      <c r="B9360" s="271"/>
      <c r="C9360" s="270"/>
      <c r="D9360" s="272"/>
      <c r="F9360" s="273"/>
      <c r="G9360" s="275"/>
      <c r="H9360" s="275"/>
    </row>
    <row r="9361" spans="1:8">
      <c r="A9361" s="270"/>
      <c r="B9361" s="271"/>
      <c r="C9361" s="270"/>
      <c r="D9361" s="272"/>
      <c r="F9361" s="273"/>
      <c r="G9361" s="275"/>
      <c r="H9361" s="275"/>
    </row>
    <row r="9362" spans="1:8">
      <c r="A9362" s="270"/>
      <c r="B9362" s="271"/>
      <c r="C9362" s="270"/>
      <c r="D9362" s="272"/>
      <c r="F9362" s="273"/>
      <c r="G9362" s="275"/>
      <c r="H9362" s="275"/>
    </row>
    <row r="9363" spans="1:8">
      <c r="A9363" s="270"/>
      <c r="B9363" s="271"/>
      <c r="C9363" s="270"/>
      <c r="D9363" s="272"/>
      <c r="F9363" s="273"/>
      <c r="G9363" s="275"/>
      <c r="H9363" s="275"/>
    </row>
    <row r="9364" spans="1:8">
      <c r="A9364" s="270"/>
      <c r="B9364" s="271"/>
      <c r="C9364" s="270"/>
      <c r="D9364" s="272"/>
      <c r="F9364" s="273"/>
      <c r="G9364" s="275"/>
      <c r="H9364" s="275"/>
    </row>
    <row r="9365" spans="1:8">
      <c r="A9365" s="270"/>
      <c r="B9365" s="271"/>
      <c r="C9365" s="270"/>
      <c r="D9365" s="272"/>
      <c r="F9365" s="273"/>
      <c r="G9365" s="275"/>
      <c r="H9365" s="275"/>
    </row>
    <row r="9366" spans="1:8">
      <c r="A9366" s="270"/>
      <c r="B9366" s="271"/>
      <c r="C9366" s="270"/>
      <c r="D9366" s="272"/>
      <c r="F9366" s="273"/>
      <c r="G9366" s="275"/>
      <c r="H9366" s="275"/>
    </row>
    <row r="9367" spans="1:8">
      <c r="A9367" s="270"/>
      <c r="B9367" s="271"/>
      <c r="C9367" s="270"/>
      <c r="D9367" s="272"/>
      <c r="F9367" s="273"/>
      <c r="G9367" s="275"/>
      <c r="H9367" s="275"/>
    </row>
    <row r="9368" spans="1:8">
      <c r="A9368" s="270"/>
      <c r="B9368" s="271"/>
      <c r="C9368" s="270"/>
      <c r="D9368" s="272"/>
      <c r="F9368" s="273"/>
      <c r="G9368" s="275"/>
      <c r="H9368" s="275"/>
    </row>
    <row r="9369" spans="1:8">
      <c r="A9369" s="270"/>
      <c r="B9369" s="271"/>
      <c r="C9369" s="270"/>
      <c r="D9369" s="272"/>
      <c r="F9369" s="273"/>
      <c r="G9369" s="275"/>
      <c r="H9369" s="275"/>
    </row>
    <row r="9370" spans="1:8">
      <c r="A9370" s="270"/>
      <c r="B9370" s="271"/>
      <c r="C9370" s="270"/>
      <c r="D9370" s="272"/>
      <c r="F9370" s="273"/>
      <c r="G9370" s="275"/>
      <c r="H9370" s="275"/>
    </row>
    <row r="9371" spans="1:8">
      <c r="A9371" s="270"/>
      <c r="B9371" s="271"/>
      <c r="C9371" s="270"/>
      <c r="D9371" s="272"/>
      <c r="F9371" s="273"/>
      <c r="G9371" s="275"/>
      <c r="H9371" s="275"/>
    </row>
    <row r="9372" spans="1:8">
      <c r="A9372" s="270"/>
      <c r="B9372" s="271"/>
      <c r="C9372" s="270"/>
      <c r="D9372" s="272"/>
      <c r="F9372" s="273"/>
      <c r="G9372" s="275"/>
      <c r="H9372" s="275"/>
    </row>
    <row r="9373" spans="1:8">
      <c r="A9373" s="270"/>
      <c r="B9373" s="271"/>
      <c r="C9373" s="270"/>
      <c r="D9373" s="272"/>
      <c r="F9373" s="273"/>
      <c r="G9373" s="275"/>
      <c r="H9373" s="275"/>
    </row>
    <row r="9374" spans="1:8">
      <c r="A9374" s="270"/>
      <c r="B9374" s="271"/>
      <c r="C9374" s="270"/>
      <c r="D9374" s="272"/>
      <c r="F9374" s="273"/>
      <c r="G9374" s="275"/>
      <c r="H9374" s="275"/>
    </row>
    <row r="9375" spans="1:8">
      <c r="A9375" s="270"/>
      <c r="B9375" s="271"/>
      <c r="C9375" s="270"/>
      <c r="D9375" s="272"/>
      <c r="F9375" s="273"/>
      <c r="G9375" s="275"/>
      <c r="H9375" s="275"/>
    </row>
    <row r="9376" spans="1:8">
      <c r="A9376" s="270"/>
      <c r="B9376" s="271"/>
      <c r="C9376" s="270"/>
      <c r="D9376" s="272"/>
      <c r="F9376" s="273"/>
      <c r="G9376" s="275"/>
      <c r="H9376" s="275"/>
    </row>
    <row r="9377" spans="1:8">
      <c r="A9377" s="270"/>
      <c r="B9377" s="271"/>
      <c r="C9377" s="270"/>
      <c r="D9377" s="272"/>
      <c r="F9377" s="273"/>
      <c r="G9377" s="275"/>
      <c r="H9377" s="275"/>
    </row>
    <row r="9378" spans="1:8">
      <c r="A9378" s="270"/>
      <c r="B9378" s="271"/>
      <c r="C9378" s="270"/>
      <c r="D9378" s="272"/>
      <c r="F9378" s="273"/>
      <c r="G9378" s="275"/>
      <c r="H9378" s="275"/>
    </row>
    <row r="9379" spans="1:8">
      <c r="A9379" s="270"/>
      <c r="B9379" s="271"/>
      <c r="C9379" s="270"/>
      <c r="D9379" s="272"/>
      <c r="F9379" s="273"/>
      <c r="G9379" s="275"/>
      <c r="H9379" s="275"/>
    </row>
    <row r="9380" spans="1:8">
      <c r="A9380" s="270"/>
      <c r="B9380" s="271"/>
      <c r="C9380" s="270"/>
      <c r="D9380" s="272"/>
      <c r="F9380" s="273"/>
      <c r="G9380" s="275"/>
      <c r="H9380" s="275"/>
    </row>
    <row r="9381" spans="1:8">
      <c r="A9381" s="270"/>
      <c r="B9381" s="271"/>
      <c r="C9381" s="270"/>
      <c r="D9381" s="272"/>
      <c r="F9381" s="273"/>
      <c r="G9381" s="275"/>
      <c r="H9381" s="275"/>
    </row>
    <row r="9382" spans="1:8">
      <c r="A9382" s="270"/>
      <c r="B9382" s="271"/>
      <c r="C9382" s="270"/>
      <c r="D9382" s="272"/>
      <c r="F9382" s="273"/>
      <c r="G9382" s="275"/>
      <c r="H9382" s="275"/>
    </row>
    <row r="9383" spans="1:8">
      <c r="A9383" s="270"/>
      <c r="B9383" s="271"/>
      <c r="C9383" s="270"/>
      <c r="D9383" s="272"/>
      <c r="F9383" s="273"/>
      <c r="G9383" s="275"/>
      <c r="H9383" s="275"/>
    </row>
    <row r="9384" spans="1:8">
      <c r="A9384" s="270"/>
      <c r="B9384" s="271"/>
      <c r="C9384" s="270"/>
      <c r="D9384" s="272"/>
      <c r="F9384" s="273"/>
      <c r="G9384" s="275"/>
      <c r="H9384" s="275"/>
    </row>
    <row r="9385" spans="1:8">
      <c r="A9385" s="270"/>
      <c r="B9385" s="271"/>
      <c r="C9385" s="270"/>
      <c r="D9385" s="272"/>
      <c r="F9385" s="273"/>
      <c r="G9385" s="275"/>
      <c r="H9385" s="275"/>
    </row>
    <row r="9386" spans="1:8">
      <c r="A9386" s="270"/>
      <c r="B9386" s="271"/>
      <c r="C9386" s="270"/>
      <c r="D9386" s="272"/>
      <c r="F9386" s="273"/>
      <c r="G9386" s="275"/>
      <c r="H9386" s="275"/>
    </row>
    <row r="9387" spans="1:8">
      <c r="A9387" s="270"/>
      <c r="B9387" s="271"/>
      <c r="C9387" s="270"/>
      <c r="D9387" s="272"/>
      <c r="F9387" s="273"/>
      <c r="G9387" s="275"/>
      <c r="H9387" s="275"/>
    </row>
    <row r="9388" spans="1:8">
      <c r="A9388" s="270"/>
      <c r="B9388" s="271"/>
      <c r="C9388" s="270"/>
      <c r="D9388" s="272"/>
      <c r="F9388" s="273"/>
      <c r="G9388" s="275"/>
      <c r="H9388" s="275"/>
    </row>
    <row r="9389" spans="1:8">
      <c r="A9389" s="270"/>
      <c r="B9389" s="271"/>
      <c r="C9389" s="270"/>
      <c r="D9389" s="272"/>
      <c r="F9389" s="273"/>
      <c r="G9389" s="275"/>
      <c r="H9389" s="275"/>
    </row>
    <row r="9390" spans="1:8">
      <c r="A9390" s="270"/>
      <c r="B9390" s="271"/>
      <c r="C9390" s="270"/>
      <c r="D9390" s="272"/>
      <c r="F9390" s="273"/>
      <c r="G9390" s="275"/>
      <c r="H9390" s="275"/>
    </row>
    <row r="9391" spans="1:8">
      <c r="A9391" s="270"/>
      <c r="B9391" s="271"/>
      <c r="C9391" s="270"/>
      <c r="D9391" s="272"/>
      <c r="F9391" s="273"/>
      <c r="G9391" s="275"/>
      <c r="H9391" s="275"/>
    </row>
    <row r="9392" spans="1:8">
      <c r="A9392" s="270"/>
      <c r="B9392" s="271"/>
      <c r="C9392" s="270"/>
      <c r="D9392" s="272"/>
      <c r="F9392" s="273"/>
      <c r="G9392" s="275"/>
      <c r="H9392" s="275"/>
    </row>
    <row r="9393" spans="1:8">
      <c r="A9393" s="270"/>
      <c r="B9393" s="271"/>
      <c r="C9393" s="270"/>
      <c r="D9393" s="272"/>
      <c r="F9393" s="273"/>
      <c r="G9393" s="275"/>
      <c r="H9393" s="275"/>
    </row>
    <row r="9394" spans="1:8">
      <c r="A9394" s="270"/>
      <c r="B9394" s="271"/>
      <c r="C9394" s="270"/>
      <c r="D9394" s="272"/>
      <c r="F9394" s="273"/>
      <c r="G9394" s="275"/>
      <c r="H9394" s="275"/>
    </row>
    <row r="9395" spans="1:8">
      <c r="A9395" s="270"/>
      <c r="B9395" s="271"/>
      <c r="C9395" s="270"/>
      <c r="D9395" s="272"/>
      <c r="F9395" s="273"/>
      <c r="G9395" s="275"/>
      <c r="H9395" s="275"/>
    </row>
    <row r="9396" spans="1:8">
      <c r="A9396" s="270"/>
      <c r="B9396" s="271"/>
      <c r="C9396" s="270"/>
      <c r="D9396" s="272"/>
      <c r="F9396" s="273"/>
      <c r="G9396" s="275"/>
      <c r="H9396" s="275"/>
    </row>
    <row r="9397" spans="1:8">
      <c r="A9397" s="270"/>
      <c r="B9397" s="271"/>
      <c r="C9397" s="270"/>
      <c r="D9397" s="272"/>
      <c r="F9397" s="273"/>
      <c r="G9397" s="275"/>
      <c r="H9397" s="275"/>
    </row>
    <row r="9398" spans="1:8">
      <c r="A9398" s="270"/>
      <c r="B9398" s="271"/>
      <c r="C9398" s="270"/>
      <c r="D9398" s="272"/>
      <c r="F9398" s="273"/>
      <c r="G9398" s="275"/>
      <c r="H9398" s="275"/>
    </row>
    <row r="9399" spans="1:8">
      <c r="A9399" s="270"/>
      <c r="B9399" s="271"/>
      <c r="C9399" s="270"/>
      <c r="D9399" s="272"/>
      <c r="F9399" s="273"/>
      <c r="G9399" s="275"/>
      <c r="H9399" s="275"/>
    </row>
    <row r="9400" spans="1:8">
      <c r="A9400" s="270"/>
      <c r="B9400" s="271"/>
      <c r="C9400" s="270"/>
      <c r="D9400" s="272"/>
      <c r="F9400" s="273"/>
      <c r="G9400" s="275"/>
      <c r="H9400" s="275"/>
    </row>
    <row r="9401" spans="1:8">
      <c r="A9401" s="270"/>
      <c r="B9401" s="271"/>
      <c r="C9401" s="270"/>
      <c r="D9401" s="272"/>
      <c r="F9401" s="273"/>
      <c r="G9401" s="275"/>
      <c r="H9401" s="275"/>
    </row>
    <row r="9402" spans="1:8">
      <c r="A9402" s="270"/>
      <c r="B9402" s="271"/>
      <c r="C9402" s="270"/>
      <c r="D9402" s="272"/>
      <c r="F9402" s="273"/>
      <c r="G9402" s="275"/>
      <c r="H9402" s="275"/>
    </row>
    <row r="9403" spans="1:8">
      <c r="A9403" s="270"/>
      <c r="B9403" s="271"/>
      <c r="C9403" s="270"/>
      <c r="D9403" s="272"/>
      <c r="F9403" s="273"/>
      <c r="G9403" s="275"/>
      <c r="H9403" s="275"/>
    </row>
    <row r="9404" spans="1:8">
      <c r="A9404" s="270"/>
      <c r="B9404" s="271"/>
      <c r="C9404" s="270"/>
      <c r="D9404" s="272"/>
      <c r="F9404" s="273"/>
      <c r="G9404" s="275"/>
      <c r="H9404" s="275"/>
    </row>
    <row r="9405" spans="1:8">
      <c r="A9405" s="270"/>
      <c r="B9405" s="271"/>
      <c r="C9405" s="270"/>
      <c r="D9405" s="272"/>
      <c r="F9405" s="273"/>
      <c r="G9405" s="275"/>
      <c r="H9405" s="275"/>
    </row>
    <row r="9406" spans="1:8">
      <c r="A9406" s="270"/>
      <c r="B9406" s="271"/>
      <c r="C9406" s="270"/>
      <c r="D9406" s="272"/>
      <c r="F9406" s="273"/>
      <c r="G9406" s="275"/>
      <c r="H9406" s="275"/>
    </row>
    <row r="9407" spans="1:8">
      <c r="A9407" s="270"/>
      <c r="B9407" s="271"/>
      <c r="C9407" s="270"/>
      <c r="D9407" s="272"/>
      <c r="F9407" s="273"/>
      <c r="G9407" s="275"/>
      <c r="H9407" s="275"/>
    </row>
    <row r="9408" spans="1:8">
      <c r="A9408" s="270"/>
      <c r="B9408" s="271"/>
      <c r="C9408" s="270"/>
      <c r="D9408" s="272"/>
      <c r="F9408" s="273"/>
      <c r="G9408" s="275"/>
      <c r="H9408" s="275"/>
    </row>
    <row r="9409" spans="1:8">
      <c r="A9409" s="270"/>
      <c r="B9409" s="271"/>
      <c r="C9409" s="270"/>
      <c r="D9409" s="272"/>
      <c r="F9409" s="273"/>
      <c r="G9409" s="275"/>
      <c r="H9409" s="275"/>
    </row>
    <row r="9410" spans="1:8">
      <c r="A9410" s="270"/>
      <c r="B9410" s="271"/>
      <c r="C9410" s="270"/>
      <c r="D9410" s="272"/>
      <c r="F9410" s="273"/>
      <c r="G9410" s="275"/>
      <c r="H9410" s="275"/>
    </row>
    <row r="9411" spans="1:8">
      <c r="A9411" s="270"/>
      <c r="B9411" s="271"/>
      <c r="C9411" s="270"/>
      <c r="D9411" s="272"/>
      <c r="F9411" s="273"/>
      <c r="G9411" s="275"/>
      <c r="H9411" s="275"/>
    </row>
    <row r="9412" spans="1:8">
      <c r="A9412" s="270"/>
      <c r="B9412" s="271"/>
      <c r="C9412" s="270"/>
      <c r="D9412" s="272"/>
      <c r="F9412" s="273"/>
      <c r="G9412" s="275"/>
      <c r="H9412" s="275"/>
    </row>
    <row r="9413" spans="1:8">
      <c r="A9413" s="270"/>
      <c r="B9413" s="271"/>
      <c r="C9413" s="270"/>
      <c r="D9413" s="272"/>
      <c r="F9413" s="273"/>
      <c r="G9413" s="275"/>
      <c r="H9413" s="275"/>
    </row>
    <row r="9414" spans="1:8">
      <c r="A9414" s="270"/>
      <c r="B9414" s="271"/>
      <c r="C9414" s="270"/>
      <c r="D9414" s="272"/>
      <c r="F9414" s="273"/>
      <c r="G9414" s="275"/>
      <c r="H9414" s="275"/>
    </row>
    <row r="9415" spans="1:8">
      <c r="A9415" s="270"/>
      <c r="B9415" s="271"/>
      <c r="C9415" s="270"/>
      <c r="D9415" s="272"/>
      <c r="F9415" s="273"/>
      <c r="G9415" s="275"/>
      <c r="H9415" s="275"/>
    </row>
    <row r="9416" spans="1:8">
      <c r="A9416" s="270"/>
      <c r="B9416" s="271"/>
      <c r="C9416" s="270"/>
      <c r="D9416" s="272"/>
      <c r="F9416" s="273"/>
      <c r="G9416" s="275"/>
      <c r="H9416" s="275"/>
    </row>
    <row r="9417" spans="1:8">
      <c r="A9417" s="270"/>
      <c r="B9417" s="271"/>
      <c r="C9417" s="270"/>
      <c r="D9417" s="272"/>
      <c r="F9417" s="273"/>
      <c r="G9417" s="275"/>
      <c r="H9417" s="275"/>
    </row>
    <row r="9418" spans="1:8">
      <c r="A9418" s="270"/>
      <c r="B9418" s="271"/>
      <c r="C9418" s="270"/>
      <c r="D9418" s="272"/>
      <c r="F9418" s="273"/>
      <c r="G9418" s="275"/>
      <c r="H9418" s="275"/>
    </row>
    <row r="9419" spans="1:8">
      <c r="A9419" s="270"/>
      <c r="B9419" s="271"/>
      <c r="C9419" s="270"/>
      <c r="D9419" s="272"/>
      <c r="F9419" s="273"/>
      <c r="G9419" s="275"/>
      <c r="H9419" s="275"/>
    </row>
    <row r="9420" spans="1:8">
      <c r="A9420" s="270"/>
      <c r="B9420" s="271"/>
      <c r="C9420" s="270"/>
      <c r="D9420" s="272"/>
      <c r="F9420" s="273"/>
      <c r="G9420" s="275"/>
      <c r="H9420" s="275"/>
    </row>
    <row r="9421" spans="1:8">
      <c r="A9421" s="270"/>
      <c r="B9421" s="271"/>
      <c r="C9421" s="270"/>
      <c r="D9421" s="272"/>
      <c r="F9421" s="273"/>
      <c r="G9421" s="275"/>
      <c r="H9421" s="275"/>
    </row>
    <row r="9422" spans="1:8">
      <c r="A9422" s="270"/>
      <c r="B9422" s="271"/>
      <c r="C9422" s="270"/>
      <c r="D9422" s="272"/>
      <c r="F9422" s="273"/>
      <c r="G9422" s="275"/>
      <c r="H9422" s="275"/>
    </row>
    <row r="9423" spans="1:8">
      <c r="A9423" s="270"/>
      <c r="B9423" s="271"/>
      <c r="C9423" s="270"/>
      <c r="D9423" s="272"/>
      <c r="F9423" s="273"/>
      <c r="G9423" s="275"/>
      <c r="H9423" s="275"/>
    </row>
    <row r="9424" spans="1:8">
      <c r="A9424" s="270"/>
      <c r="B9424" s="271"/>
      <c r="C9424" s="270"/>
      <c r="D9424" s="272"/>
      <c r="F9424" s="273"/>
      <c r="G9424" s="275"/>
      <c r="H9424" s="275"/>
    </row>
    <row r="9425" spans="1:8">
      <c r="A9425" s="270"/>
      <c r="B9425" s="271"/>
      <c r="C9425" s="270"/>
      <c r="D9425" s="272"/>
      <c r="F9425" s="273"/>
      <c r="G9425" s="275"/>
      <c r="H9425" s="275"/>
    </row>
    <row r="9426" spans="1:8">
      <c r="A9426" s="270"/>
      <c r="B9426" s="271"/>
      <c r="C9426" s="270"/>
      <c r="D9426" s="272"/>
      <c r="F9426" s="273"/>
      <c r="G9426" s="275"/>
      <c r="H9426" s="275"/>
    </row>
    <row r="9427" spans="1:8">
      <c r="A9427" s="270"/>
      <c r="B9427" s="271"/>
      <c r="C9427" s="270"/>
      <c r="D9427" s="272"/>
      <c r="F9427" s="273"/>
      <c r="G9427" s="275"/>
      <c r="H9427" s="275"/>
    </row>
    <row r="9428" spans="1:8">
      <c r="A9428" s="270"/>
      <c r="B9428" s="271"/>
      <c r="C9428" s="270"/>
      <c r="D9428" s="272"/>
      <c r="F9428" s="273"/>
      <c r="G9428" s="275"/>
      <c r="H9428" s="275"/>
    </row>
    <row r="9429" spans="1:8">
      <c r="A9429" s="270"/>
      <c r="B9429" s="271"/>
      <c r="C9429" s="270"/>
      <c r="D9429" s="272"/>
      <c r="F9429" s="273"/>
      <c r="G9429" s="275"/>
      <c r="H9429" s="275"/>
    </row>
    <row r="9430" spans="1:8">
      <c r="A9430" s="270"/>
      <c r="B9430" s="271"/>
      <c r="C9430" s="270"/>
      <c r="D9430" s="272"/>
      <c r="F9430" s="273"/>
      <c r="G9430" s="275"/>
      <c r="H9430" s="275"/>
    </row>
    <row r="9431" spans="1:8">
      <c r="A9431" s="270"/>
      <c r="B9431" s="271"/>
      <c r="C9431" s="270"/>
      <c r="D9431" s="272"/>
      <c r="F9431" s="273"/>
      <c r="G9431" s="275"/>
      <c r="H9431" s="275"/>
    </row>
    <row r="9432" spans="1:8">
      <c r="A9432" s="270"/>
      <c r="B9432" s="271"/>
      <c r="C9432" s="270"/>
      <c r="D9432" s="272"/>
      <c r="F9432" s="273"/>
      <c r="G9432" s="275"/>
      <c r="H9432" s="275"/>
    </row>
    <row r="9433" spans="1:8">
      <c r="A9433" s="270"/>
      <c r="B9433" s="271"/>
      <c r="C9433" s="270"/>
      <c r="D9433" s="272"/>
      <c r="F9433" s="273"/>
      <c r="G9433" s="275"/>
      <c r="H9433" s="275"/>
    </row>
    <row r="9434" spans="1:8">
      <c r="A9434" s="270"/>
      <c r="B9434" s="271"/>
      <c r="C9434" s="270"/>
      <c r="D9434" s="272"/>
      <c r="F9434" s="273"/>
      <c r="G9434" s="275"/>
      <c r="H9434" s="275"/>
    </row>
    <row r="9435" spans="1:8">
      <c r="A9435" s="270"/>
      <c r="B9435" s="271"/>
      <c r="C9435" s="270"/>
      <c r="D9435" s="272"/>
      <c r="F9435" s="273"/>
      <c r="G9435" s="275"/>
      <c r="H9435" s="275"/>
    </row>
    <row r="9436" spans="1:8">
      <c r="A9436" s="270"/>
      <c r="B9436" s="271"/>
      <c r="C9436" s="270"/>
      <c r="D9436" s="272"/>
      <c r="F9436" s="273"/>
      <c r="G9436" s="275"/>
      <c r="H9436" s="275"/>
    </row>
    <row r="9437" spans="1:8">
      <c r="A9437" s="270"/>
      <c r="B9437" s="271"/>
      <c r="C9437" s="270"/>
      <c r="D9437" s="272"/>
      <c r="F9437" s="273"/>
      <c r="G9437" s="275"/>
      <c r="H9437" s="275"/>
    </row>
    <row r="9438" spans="1:8">
      <c r="A9438" s="270"/>
      <c r="B9438" s="271"/>
      <c r="C9438" s="270"/>
      <c r="D9438" s="272"/>
      <c r="F9438" s="273"/>
      <c r="G9438" s="275"/>
      <c r="H9438" s="275"/>
    </row>
    <row r="9439" spans="1:8">
      <c r="A9439" s="270"/>
      <c r="B9439" s="271"/>
      <c r="C9439" s="270"/>
      <c r="D9439" s="272"/>
      <c r="F9439" s="273"/>
      <c r="G9439" s="275"/>
      <c r="H9439" s="275"/>
    </row>
    <row r="9440" spans="1:8">
      <c r="A9440" s="270"/>
      <c r="B9440" s="271"/>
      <c r="C9440" s="270"/>
      <c r="D9440" s="272"/>
      <c r="F9440" s="273"/>
      <c r="G9440" s="275"/>
      <c r="H9440" s="275"/>
    </row>
    <row r="9441" spans="1:8">
      <c r="A9441" s="270"/>
      <c r="B9441" s="271"/>
      <c r="C9441" s="270"/>
      <c r="D9441" s="272"/>
      <c r="F9441" s="273"/>
      <c r="G9441" s="275"/>
      <c r="H9441" s="275"/>
    </row>
    <row r="9442" spans="1:8">
      <c r="A9442" s="270"/>
      <c r="B9442" s="271"/>
      <c r="C9442" s="270"/>
      <c r="D9442" s="272"/>
      <c r="F9442" s="273"/>
      <c r="G9442" s="275"/>
      <c r="H9442" s="275"/>
    </row>
    <row r="9443" spans="1:8">
      <c r="A9443" s="270"/>
      <c r="B9443" s="271"/>
      <c r="C9443" s="270"/>
      <c r="D9443" s="272"/>
      <c r="F9443" s="273"/>
      <c r="G9443" s="275"/>
      <c r="H9443" s="275"/>
    </row>
    <row r="9444" spans="1:8">
      <c r="A9444" s="270"/>
      <c r="B9444" s="271"/>
      <c r="C9444" s="270"/>
      <c r="D9444" s="272"/>
      <c r="F9444" s="273"/>
      <c r="G9444" s="275"/>
      <c r="H9444" s="275"/>
    </row>
    <row r="9445" spans="1:8">
      <c r="A9445" s="270"/>
      <c r="B9445" s="271"/>
      <c r="C9445" s="270"/>
      <c r="D9445" s="272"/>
      <c r="F9445" s="273"/>
      <c r="G9445" s="275"/>
      <c r="H9445" s="275"/>
    </row>
    <row r="9446" spans="1:8">
      <c r="A9446" s="270"/>
      <c r="B9446" s="271"/>
      <c r="C9446" s="270"/>
      <c r="D9446" s="272"/>
      <c r="F9446" s="273"/>
      <c r="G9446" s="275"/>
      <c r="H9446" s="275"/>
    </row>
    <row r="9447" spans="1:8">
      <c r="A9447" s="270"/>
      <c r="B9447" s="271"/>
      <c r="C9447" s="270"/>
      <c r="D9447" s="272"/>
      <c r="F9447" s="273"/>
      <c r="G9447" s="275"/>
      <c r="H9447" s="275"/>
    </row>
    <row r="9448" spans="1:8">
      <c r="A9448" s="270"/>
      <c r="B9448" s="271"/>
      <c r="C9448" s="270"/>
      <c r="D9448" s="272"/>
      <c r="F9448" s="273"/>
      <c r="G9448" s="275"/>
      <c r="H9448" s="275"/>
    </row>
    <row r="9449" spans="1:8">
      <c r="A9449" s="270"/>
      <c r="B9449" s="271"/>
      <c r="C9449" s="270"/>
      <c r="D9449" s="272"/>
      <c r="F9449" s="273"/>
      <c r="G9449" s="275"/>
      <c r="H9449" s="275"/>
    </row>
    <row r="9450" spans="1:8">
      <c r="A9450" s="270"/>
      <c r="B9450" s="271"/>
      <c r="C9450" s="270"/>
      <c r="D9450" s="272"/>
      <c r="F9450" s="273"/>
      <c r="G9450" s="275"/>
      <c r="H9450" s="275"/>
    </row>
    <row r="9451" spans="1:8">
      <c r="A9451" s="270"/>
      <c r="B9451" s="271"/>
      <c r="C9451" s="270"/>
      <c r="D9451" s="272"/>
      <c r="F9451" s="273"/>
      <c r="G9451" s="275"/>
      <c r="H9451" s="275"/>
    </row>
    <row r="9452" spans="1:8">
      <c r="A9452" s="270"/>
      <c r="B9452" s="271"/>
      <c r="C9452" s="270"/>
      <c r="D9452" s="272"/>
      <c r="F9452" s="273"/>
      <c r="G9452" s="275"/>
      <c r="H9452" s="275"/>
    </row>
    <row r="9453" spans="1:8">
      <c r="A9453" s="270"/>
      <c r="B9453" s="271"/>
      <c r="C9453" s="270"/>
      <c r="D9453" s="272"/>
      <c r="F9453" s="273"/>
      <c r="G9453" s="275"/>
      <c r="H9453" s="275"/>
    </row>
    <row r="9454" spans="1:8">
      <c r="A9454" s="270"/>
      <c r="B9454" s="271"/>
      <c r="C9454" s="270"/>
      <c r="D9454" s="272"/>
      <c r="F9454" s="273"/>
      <c r="G9454" s="275"/>
      <c r="H9454" s="275"/>
    </row>
    <row r="9455" spans="1:8">
      <c r="A9455" s="270"/>
      <c r="B9455" s="271"/>
      <c r="C9455" s="270"/>
      <c r="D9455" s="272"/>
      <c r="F9455" s="273"/>
      <c r="G9455" s="275"/>
      <c r="H9455" s="275"/>
    </row>
    <row r="9456" spans="1:8">
      <c r="A9456" s="270"/>
      <c r="B9456" s="271"/>
      <c r="C9456" s="270"/>
      <c r="D9456" s="272"/>
      <c r="F9456" s="273"/>
      <c r="G9456" s="275"/>
      <c r="H9456" s="275"/>
    </row>
    <row r="9457" spans="1:8">
      <c r="A9457" s="270"/>
      <c r="B9457" s="271"/>
      <c r="C9457" s="270"/>
      <c r="D9457" s="272"/>
      <c r="F9457" s="273"/>
      <c r="G9457" s="275"/>
      <c r="H9457" s="275"/>
    </row>
    <row r="9458" spans="1:8">
      <c r="A9458" s="270"/>
      <c r="B9458" s="271"/>
      <c r="C9458" s="270"/>
      <c r="D9458" s="272"/>
      <c r="F9458" s="273"/>
      <c r="G9458" s="275"/>
      <c r="H9458" s="275"/>
    </row>
    <row r="9459" spans="1:8">
      <c r="A9459" s="270"/>
      <c r="B9459" s="271"/>
      <c r="C9459" s="270"/>
      <c r="D9459" s="272"/>
      <c r="F9459" s="273"/>
      <c r="G9459" s="275"/>
      <c r="H9459" s="275"/>
    </row>
    <row r="9460" spans="1:8">
      <c r="A9460" s="270"/>
      <c r="B9460" s="271"/>
      <c r="C9460" s="270"/>
      <c r="D9460" s="272"/>
      <c r="F9460" s="273"/>
      <c r="G9460" s="275"/>
      <c r="H9460" s="275"/>
    </row>
    <row r="9461" spans="1:8">
      <c r="A9461" s="270"/>
      <c r="B9461" s="271"/>
      <c r="C9461" s="270"/>
      <c r="D9461" s="272"/>
      <c r="F9461" s="273"/>
      <c r="G9461" s="275"/>
      <c r="H9461" s="275"/>
    </row>
    <row r="9462" spans="1:8">
      <c r="A9462" s="270"/>
      <c r="B9462" s="271"/>
      <c r="C9462" s="270"/>
      <c r="D9462" s="272"/>
      <c r="F9462" s="273"/>
      <c r="G9462" s="275"/>
      <c r="H9462" s="275"/>
    </row>
    <row r="9463" spans="1:8">
      <c r="A9463" s="270"/>
      <c r="B9463" s="271"/>
      <c r="C9463" s="270"/>
      <c r="D9463" s="272"/>
      <c r="F9463" s="273"/>
      <c r="G9463" s="275"/>
      <c r="H9463" s="275"/>
    </row>
    <row r="9464" spans="1:8">
      <c r="A9464" s="270"/>
      <c r="B9464" s="271"/>
      <c r="C9464" s="270"/>
      <c r="D9464" s="272"/>
      <c r="F9464" s="273"/>
      <c r="G9464" s="275"/>
      <c r="H9464" s="275"/>
    </row>
    <row r="9465" spans="1:8">
      <c r="A9465" s="270"/>
      <c r="B9465" s="271"/>
      <c r="C9465" s="270"/>
      <c r="D9465" s="272"/>
      <c r="F9465" s="273"/>
      <c r="G9465" s="275"/>
      <c r="H9465" s="275"/>
    </row>
    <row r="9466" spans="1:8">
      <c r="A9466" s="270"/>
      <c r="B9466" s="271"/>
      <c r="C9466" s="270"/>
      <c r="D9466" s="272"/>
      <c r="F9466" s="273"/>
      <c r="G9466" s="275"/>
      <c r="H9466" s="275"/>
    </row>
    <row r="9467" spans="1:8">
      <c r="A9467" s="270"/>
      <c r="B9467" s="271"/>
      <c r="C9467" s="270"/>
      <c r="D9467" s="272"/>
      <c r="F9467" s="273"/>
      <c r="G9467" s="275"/>
      <c r="H9467" s="275"/>
    </row>
    <row r="9468" spans="1:8">
      <c r="A9468" s="270"/>
      <c r="B9468" s="271"/>
      <c r="C9468" s="270"/>
      <c r="D9468" s="272"/>
      <c r="F9468" s="273"/>
      <c r="G9468" s="275"/>
      <c r="H9468" s="275"/>
    </row>
    <row r="9469" spans="1:8">
      <c r="A9469" s="270"/>
      <c r="B9469" s="271"/>
      <c r="C9469" s="270"/>
      <c r="D9469" s="272"/>
      <c r="F9469" s="273"/>
      <c r="G9469" s="275"/>
      <c r="H9469" s="275"/>
    </row>
    <row r="9470" spans="1:8">
      <c r="A9470" s="270"/>
      <c r="B9470" s="271"/>
      <c r="C9470" s="270"/>
      <c r="D9470" s="272"/>
      <c r="F9470" s="273"/>
      <c r="G9470" s="275"/>
      <c r="H9470" s="275"/>
    </row>
    <row r="9471" spans="1:8">
      <c r="A9471" s="270"/>
      <c r="B9471" s="271"/>
      <c r="C9471" s="270"/>
      <c r="D9471" s="272"/>
      <c r="F9471" s="273"/>
      <c r="G9471" s="275"/>
      <c r="H9471" s="275"/>
    </row>
    <row r="9472" spans="1:8">
      <c r="A9472" s="270"/>
      <c r="B9472" s="271"/>
      <c r="C9472" s="270"/>
      <c r="D9472" s="272"/>
      <c r="F9472" s="273"/>
      <c r="G9472" s="275"/>
      <c r="H9472" s="275"/>
    </row>
    <row r="9473" spans="1:8">
      <c r="A9473" s="270"/>
      <c r="B9473" s="271"/>
      <c r="C9473" s="270"/>
      <c r="D9473" s="272"/>
      <c r="F9473" s="273"/>
      <c r="G9473" s="275"/>
      <c r="H9473" s="275"/>
    </row>
    <row r="9474" spans="1:8">
      <c r="A9474" s="270"/>
      <c r="B9474" s="271"/>
      <c r="C9474" s="270"/>
      <c r="D9474" s="272"/>
      <c r="F9474" s="273"/>
      <c r="G9474" s="275"/>
      <c r="H9474" s="275"/>
    </row>
    <row r="9475" spans="1:8">
      <c r="A9475" s="270"/>
      <c r="B9475" s="271"/>
      <c r="C9475" s="270"/>
      <c r="D9475" s="272"/>
      <c r="F9475" s="273"/>
      <c r="G9475" s="275"/>
      <c r="H9475" s="275"/>
    </row>
    <row r="9476" spans="1:8">
      <c r="A9476" s="270"/>
      <c r="B9476" s="271"/>
      <c r="C9476" s="270"/>
      <c r="D9476" s="272"/>
      <c r="F9476" s="273"/>
      <c r="G9476" s="275"/>
      <c r="H9476" s="275"/>
    </row>
    <row r="9477" spans="1:8">
      <c r="A9477" s="270"/>
      <c r="B9477" s="271"/>
      <c r="C9477" s="270"/>
      <c r="D9477" s="272"/>
      <c r="F9477" s="273"/>
      <c r="G9477" s="275"/>
      <c r="H9477" s="275"/>
    </row>
    <row r="9478" spans="1:8">
      <c r="A9478" s="270"/>
      <c r="B9478" s="271"/>
      <c r="C9478" s="270"/>
      <c r="D9478" s="272"/>
      <c r="F9478" s="273"/>
      <c r="G9478" s="275"/>
      <c r="H9478" s="275"/>
    </row>
    <row r="9479" spans="1:8">
      <c r="A9479" s="270"/>
      <c r="B9479" s="271"/>
      <c r="C9479" s="270"/>
      <c r="D9479" s="272"/>
      <c r="F9479" s="273"/>
      <c r="G9479" s="275"/>
      <c r="H9479" s="275"/>
    </row>
    <row r="9480" spans="1:8">
      <c r="A9480" s="270"/>
      <c r="B9480" s="271"/>
      <c r="C9480" s="270"/>
      <c r="D9480" s="272"/>
      <c r="F9480" s="273"/>
      <c r="G9480" s="275"/>
      <c r="H9480" s="275"/>
    </row>
    <row r="9481" spans="1:8">
      <c r="A9481" s="270"/>
      <c r="B9481" s="271"/>
      <c r="C9481" s="270"/>
      <c r="D9481" s="272"/>
      <c r="F9481" s="273"/>
      <c r="G9481" s="275"/>
      <c r="H9481" s="275"/>
    </row>
    <row r="9482" spans="1:8">
      <c r="A9482" s="270"/>
      <c r="B9482" s="271"/>
      <c r="C9482" s="270"/>
      <c r="D9482" s="272"/>
      <c r="F9482" s="273"/>
      <c r="G9482" s="275"/>
      <c r="H9482" s="275"/>
    </row>
    <row r="9483" spans="1:8">
      <c r="A9483" s="270"/>
      <c r="B9483" s="271"/>
      <c r="C9483" s="270"/>
      <c r="D9483" s="272"/>
      <c r="F9483" s="273"/>
      <c r="G9483" s="275"/>
      <c r="H9483" s="275"/>
    </row>
    <row r="9484" spans="1:8">
      <c r="A9484" s="270"/>
      <c r="B9484" s="271"/>
      <c r="C9484" s="270"/>
      <c r="D9484" s="272"/>
      <c r="F9484" s="273"/>
      <c r="G9484" s="275"/>
      <c r="H9484" s="275"/>
    </row>
    <row r="9485" spans="1:8">
      <c r="A9485" s="270"/>
      <c r="B9485" s="271"/>
      <c r="C9485" s="270"/>
      <c r="D9485" s="272"/>
      <c r="F9485" s="273"/>
      <c r="G9485" s="275"/>
      <c r="H9485" s="275"/>
    </row>
    <row r="9486" spans="1:8">
      <c r="A9486" s="270"/>
      <c r="B9486" s="271"/>
      <c r="C9486" s="270"/>
      <c r="D9486" s="272"/>
      <c r="F9486" s="273"/>
      <c r="G9486" s="275"/>
      <c r="H9486" s="275"/>
    </row>
    <row r="9487" spans="1:8">
      <c r="A9487" s="270"/>
      <c r="B9487" s="271"/>
      <c r="C9487" s="270"/>
      <c r="D9487" s="272"/>
      <c r="F9487" s="273"/>
      <c r="G9487" s="275"/>
      <c r="H9487" s="275"/>
    </row>
    <row r="9488" spans="1:8">
      <c r="A9488" s="270"/>
      <c r="B9488" s="271"/>
      <c r="C9488" s="270"/>
      <c r="D9488" s="272"/>
      <c r="F9488" s="273"/>
      <c r="G9488" s="275"/>
      <c r="H9488" s="275"/>
    </row>
    <row r="9489" spans="1:8">
      <c r="A9489" s="270"/>
      <c r="B9489" s="271"/>
      <c r="C9489" s="270"/>
      <c r="D9489" s="272"/>
      <c r="F9489" s="273"/>
      <c r="G9489" s="275"/>
      <c r="H9489" s="275"/>
    </row>
    <row r="9490" spans="1:8">
      <c r="A9490" s="270"/>
      <c r="B9490" s="271"/>
      <c r="C9490" s="270"/>
      <c r="D9490" s="272"/>
      <c r="F9490" s="273"/>
      <c r="G9490" s="275"/>
      <c r="H9490" s="275"/>
    </row>
    <row r="9491" spans="1:8">
      <c r="A9491" s="270"/>
      <c r="B9491" s="271"/>
      <c r="C9491" s="270"/>
      <c r="D9491" s="272"/>
      <c r="F9491" s="273"/>
      <c r="G9491" s="275"/>
      <c r="H9491" s="275"/>
    </row>
    <row r="9492" spans="1:8">
      <c r="A9492" s="270"/>
      <c r="B9492" s="271"/>
      <c r="C9492" s="270"/>
      <c r="D9492" s="272"/>
      <c r="F9492" s="273"/>
      <c r="G9492" s="275"/>
      <c r="H9492" s="275"/>
    </row>
    <row r="9493" spans="1:8">
      <c r="A9493" s="270"/>
      <c r="B9493" s="271"/>
      <c r="C9493" s="270"/>
      <c r="D9493" s="272"/>
      <c r="F9493" s="273"/>
      <c r="G9493" s="275"/>
      <c r="H9493" s="275"/>
    </row>
    <row r="9494" spans="1:8">
      <c r="A9494" s="270"/>
      <c r="B9494" s="271"/>
      <c r="C9494" s="270"/>
      <c r="D9494" s="272"/>
      <c r="F9494" s="273"/>
      <c r="G9494" s="275"/>
      <c r="H9494" s="275"/>
    </row>
    <row r="9495" spans="1:8">
      <c r="A9495" s="270"/>
      <c r="B9495" s="271"/>
      <c r="C9495" s="270"/>
      <c r="D9495" s="272"/>
      <c r="F9495" s="273"/>
      <c r="G9495" s="275"/>
      <c r="H9495" s="275"/>
    </row>
    <row r="9496" spans="1:8">
      <c r="A9496" s="270"/>
      <c r="B9496" s="271"/>
      <c r="C9496" s="270"/>
      <c r="D9496" s="272"/>
      <c r="F9496" s="273"/>
      <c r="G9496" s="275"/>
      <c r="H9496" s="275"/>
    </row>
    <row r="9497" spans="1:8">
      <c r="A9497" s="270"/>
      <c r="B9497" s="271"/>
      <c r="C9497" s="270"/>
      <c r="D9497" s="272"/>
      <c r="F9497" s="273"/>
      <c r="G9497" s="275"/>
      <c r="H9497" s="275"/>
    </row>
    <row r="9498" spans="1:8">
      <c r="A9498" s="270"/>
      <c r="B9498" s="271"/>
      <c r="C9498" s="270"/>
      <c r="D9498" s="272"/>
      <c r="F9498" s="273"/>
      <c r="G9498" s="275"/>
      <c r="H9498" s="275"/>
    </row>
    <row r="9499" spans="1:8">
      <c r="A9499" s="270"/>
      <c r="B9499" s="271"/>
      <c r="C9499" s="270"/>
      <c r="D9499" s="272"/>
      <c r="F9499" s="273"/>
      <c r="G9499" s="275"/>
      <c r="H9499" s="275"/>
    </row>
    <row r="9500" spans="1:8">
      <c r="A9500" s="270"/>
      <c r="B9500" s="271"/>
      <c r="C9500" s="270"/>
      <c r="D9500" s="272"/>
      <c r="F9500" s="273"/>
      <c r="G9500" s="275"/>
      <c r="H9500" s="275"/>
    </row>
    <row r="9501" spans="1:8">
      <c r="A9501" s="270"/>
      <c r="B9501" s="271"/>
      <c r="C9501" s="270"/>
      <c r="D9501" s="272"/>
      <c r="F9501" s="273"/>
      <c r="G9501" s="275"/>
      <c r="H9501" s="275"/>
    </row>
    <row r="9502" spans="1:8">
      <c r="A9502" s="270"/>
      <c r="B9502" s="271"/>
      <c r="C9502" s="270"/>
      <c r="D9502" s="272"/>
      <c r="F9502" s="273"/>
      <c r="G9502" s="275"/>
      <c r="H9502" s="275"/>
    </row>
    <row r="9503" spans="1:8">
      <c r="A9503" s="270"/>
      <c r="B9503" s="271"/>
      <c r="C9503" s="270"/>
      <c r="D9503" s="272"/>
      <c r="F9503" s="273"/>
      <c r="G9503" s="275"/>
      <c r="H9503" s="275"/>
    </row>
    <row r="9504" spans="1:8">
      <c r="A9504" s="270"/>
      <c r="B9504" s="271"/>
      <c r="C9504" s="270"/>
      <c r="D9504" s="272"/>
      <c r="F9504" s="273"/>
      <c r="G9504" s="275"/>
      <c r="H9504" s="275"/>
    </row>
    <row r="9505" spans="1:8">
      <c r="A9505" s="270"/>
      <c r="B9505" s="271"/>
      <c r="C9505" s="270"/>
      <c r="D9505" s="272"/>
      <c r="F9505" s="273"/>
      <c r="G9505" s="275"/>
      <c r="H9505" s="275"/>
    </row>
    <row r="9506" spans="1:8">
      <c r="A9506" s="270"/>
      <c r="B9506" s="271"/>
      <c r="C9506" s="270"/>
      <c r="D9506" s="272"/>
      <c r="F9506" s="273"/>
      <c r="G9506" s="275"/>
      <c r="H9506" s="275"/>
    </row>
    <row r="9507" spans="1:8">
      <c r="A9507" s="270"/>
      <c r="B9507" s="271"/>
      <c r="C9507" s="270"/>
      <c r="D9507" s="272"/>
      <c r="F9507" s="273"/>
      <c r="G9507" s="275"/>
      <c r="H9507" s="275"/>
    </row>
    <row r="9508" spans="1:8">
      <c r="A9508" s="270"/>
      <c r="B9508" s="271"/>
      <c r="C9508" s="270"/>
      <c r="D9508" s="272"/>
      <c r="F9508" s="273"/>
      <c r="G9508" s="275"/>
      <c r="H9508" s="275"/>
    </row>
    <row r="9509" spans="1:8">
      <c r="A9509" s="270"/>
      <c r="B9509" s="271"/>
      <c r="C9509" s="270"/>
      <c r="D9509" s="272"/>
      <c r="F9509" s="273"/>
      <c r="G9509" s="275"/>
      <c r="H9509" s="275"/>
    </row>
    <row r="9510" spans="1:8">
      <c r="A9510" s="270"/>
      <c r="B9510" s="271"/>
      <c r="C9510" s="270"/>
      <c r="D9510" s="272"/>
      <c r="F9510" s="273"/>
      <c r="G9510" s="275"/>
      <c r="H9510" s="275"/>
    </row>
    <row r="9511" spans="1:8">
      <c r="A9511" s="270"/>
      <c r="B9511" s="271"/>
      <c r="C9511" s="270"/>
      <c r="D9511" s="272"/>
      <c r="F9511" s="273"/>
      <c r="G9511" s="275"/>
      <c r="H9511" s="275"/>
    </row>
    <row r="9512" spans="1:8">
      <c r="A9512" s="270"/>
      <c r="B9512" s="271"/>
      <c r="C9512" s="270"/>
      <c r="D9512" s="272"/>
      <c r="F9512" s="273"/>
      <c r="G9512" s="275"/>
      <c r="H9512" s="275"/>
    </row>
    <row r="9513" spans="1:8">
      <c r="A9513" s="270"/>
      <c r="B9513" s="271"/>
      <c r="C9513" s="270"/>
      <c r="D9513" s="272"/>
      <c r="F9513" s="273"/>
      <c r="G9513" s="275"/>
      <c r="H9513" s="275"/>
    </row>
    <row r="9514" spans="1:8">
      <c r="A9514" s="270"/>
      <c r="B9514" s="271"/>
      <c r="C9514" s="270"/>
      <c r="D9514" s="272"/>
      <c r="F9514" s="273"/>
      <c r="G9514" s="275"/>
      <c r="H9514" s="275"/>
    </row>
    <row r="9515" spans="1:8">
      <c r="A9515" s="270"/>
      <c r="B9515" s="271"/>
      <c r="C9515" s="270"/>
      <c r="D9515" s="272"/>
      <c r="F9515" s="273"/>
      <c r="G9515" s="275"/>
      <c r="H9515" s="275"/>
    </row>
    <row r="9516" spans="1:8">
      <c r="A9516" s="270"/>
      <c r="B9516" s="271"/>
      <c r="C9516" s="270"/>
      <c r="D9516" s="272"/>
      <c r="F9516" s="273"/>
      <c r="G9516" s="275"/>
      <c r="H9516" s="275"/>
    </row>
    <row r="9517" spans="1:8">
      <c r="A9517" s="270"/>
      <c r="B9517" s="271"/>
      <c r="C9517" s="270"/>
      <c r="D9517" s="272"/>
      <c r="F9517" s="273"/>
      <c r="G9517" s="275"/>
      <c r="H9517" s="275"/>
    </row>
    <row r="9518" spans="1:8">
      <c r="A9518" s="270"/>
      <c r="B9518" s="271"/>
      <c r="C9518" s="270"/>
      <c r="D9518" s="272"/>
      <c r="F9518" s="273"/>
      <c r="G9518" s="275"/>
      <c r="H9518" s="275"/>
    </row>
    <row r="9519" spans="1:8">
      <c r="A9519" s="270"/>
      <c r="B9519" s="271"/>
      <c r="C9519" s="270"/>
      <c r="D9519" s="272"/>
      <c r="F9519" s="273"/>
      <c r="G9519" s="275"/>
      <c r="H9519" s="275"/>
    </row>
    <row r="9520" spans="1:8">
      <c r="A9520" s="270"/>
      <c r="B9520" s="271"/>
      <c r="C9520" s="270"/>
      <c r="D9520" s="272"/>
      <c r="F9520" s="273"/>
      <c r="G9520" s="275"/>
      <c r="H9520" s="275"/>
    </row>
    <row r="9521" spans="1:8">
      <c r="A9521" s="270"/>
      <c r="B9521" s="271"/>
      <c r="C9521" s="270"/>
      <c r="D9521" s="272"/>
      <c r="F9521" s="273"/>
      <c r="G9521" s="275"/>
      <c r="H9521" s="275"/>
    </row>
    <row r="9522" spans="1:8">
      <c r="A9522" s="270"/>
      <c r="B9522" s="271"/>
      <c r="C9522" s="270"/>
      <c r="D9522" s="272"/>
      <c r="F9522" s="273"/>
      <c r="G9522" s="275"/>
      <c r="H9522" s="275"/>
    </row>
    <row r="9523" spans="1:8">
      <c r="A9523" s="270"/>
      <c r="B9523" s="271"/>
      <c r="C9523" s="270"/>
      <c r="D9523" s="272"/>
      <c r="F9523" s="273"/>
      <c r="G9523" s="275"/>
      <c r="H9523" s="275"/>
    </row>
    <row r="9524" spans="1:8">
      <c r="A9524" s="270"/>
      <c r="B9524" s="271"/>
      <c r="C9524" s="270"/>
      <c r="D9524" s="272"/>
      <c r="F9524" s="273"/>
      <c r="G9524" s="275"/>
      <c r="H9524" s="275"/>
    </row>
    <row r="9525" spans="1:8">
      <c r="A9525" s="270"/>
      <c r="B9525" s="271"/>
      <c r="C9525" s="270"/>
      <c r="D9525" s="272"/>
      <c r="F9525" s="273"/>
      <c r="G9525" s="275"/>
      <c r="H9525" s="275"/>
    </row>
    <row r="9526" spans="1:8">
      <c r="A9526" s="270"/>
      <c r="B9526" s="271"/>
      <c r="C9526" s="270"/>
      <c r="D9526" s="272"/>
      <c r="F9526" s="273"/>
      <c r="G9526" s="275"/>
      <c r="H9526" s="275"/>
    </row>
    <row r="9527" spans="1:8">
      <c r="A9527" s="270"/>
      <c r="B9527" s="271"/>
      <c r="C9527" s="270"/>
      <c r="D9527" s="272"/>
      <c r="F9527" s="273"/>
      <c r="G9527" s="275"/>
      <c r="H9527" s="275"/>
    </row>
    <row r="9528" spans="1:8">
      <c r="A9528" s="270"/>
      <c r="B9528" s="271"/>
      <c r="C9528" s="270"/>
      <c r="D9528" s="272"/>
      <c r="F9528" s="273"/>
      <c r="G9528" s="275"/>
      <c r="H9528" s="275"/>
    </row>
    <row r="9529" spans="1:8">
      <c r="A9529" s="270"/>
      <c r="B9529" s="271"/>
      <c r="C9529" s="270"/>
      <c r="D9529" s="272"/>
      <c r="F9529" s="273"/>
      <c r="G9529" s="275"/>
      <c r="H9529" s="275"/>
    </row>
    <row r="9530" spans="1:8">
      <c r="A9530" s="270"/>
      <c r="B9530" s="271"/>
      <c r="C9530" s="270"/>
      <c r="D9530" s="272"/>
      <c r="F9530" s="273"/>
      <c r="G9530" s="275"/>
      <c r="H9530" s="275"/>
    </row>
    <row r="9531" spans="1:8">
      <c r="A9531" s="270"/>
      <c r="B9531" s="271"/>
      <c r="C9531" s="270"/>
      <c r="D9531" s="272"/>
      <c r="F9531" s="273"/>
      <c r="G9531" s="275"/>
      <c r="H9531" s="275"/>
    </row>
    <row r="9532" spans="1:8">
      <c r="A9532" s="270"/>
      <c r="B9532" s="271"/>
      <c r="C9532" s="270"/>
      <c r="D9532" s="272"/>
      <c r="F9532" s="273"/>
      <c r="G9532" s="275"/>
      <c r="H9532" s="275"/>
    </row>
    <row r="9533" spans="1:8">
      <c r="A9533" s="270"/>
      <c r="B9533" s="271"/>
      <c r="C9533" s="270"/>
      <c r="D9533" s="272"/>
      <c r="F9533" s="273"/>
      <c r="G9533" s="275"/>
      <c r="H9533" s="275"/>
    </row>
    <row r="9534" spans="1:8">
      <c r="A9534" s="270"/>
      <c r="B9534" s="271"/>
      <c r="C9534" s="270"/>
      <c r="D9534" s="272"/>
      <c r="F9534" s="273"/>
      <c r="G9534" s="275"/>
      <c r="H9534" s="275"/>
    </row>
    <row r="9535" spans="1:8">
      <c r="A9535" s="270"/>
      <c r="B9535" s="271"/>
      <c r="C9535" s="270"/>
      <c r="D9535" s="272"/>
      <c r="F9535" s="273"/>
      <c r="G9535" s="275"/>
      <c r="H9535" s="275"/>
    </row>
    <row r="9536" spans="1:8">
      <c r="A9536" s="270"/>
      <c r="B9536" s="271"/>
      <c r="C9536" s="270"/>
      <c r="D9536" s="272"/>
      <c r="F9536" s="273"/>
      <c r="G9536" s="275"/>
      <c r="H9536" s="275"/>
    </row>
    <row r="9537" spans="1:8">
      <c r="A9537" s="270"/>
      <c r="B9537" s="271"/>
      <c r="C9537" s="270"/>
      <c r="D9537" s="272"/>
      <c r="F9537" s="273"/>
      <c r="G9537" s="275"/>
      <c r="H9537" s="275"/>
    </row>
    <row r="9538" spans="1:8">
      <c r="A9538" s="270"/>
      <c r="B9538" s="271"/>
      <c r="C9538" s="270"/>
      <c r="D9538" s="272"/>
      <c r="F9538" s="273"/>
      <c r="G9538" s="275"/>
      <c r="H9538" s="275"/>
    </row>
    <row r="9539" spans="1:8">
      <c r="A9539" s="270"/>
      <c r="B9539" s="271"/>
      <c r="C9539" s="270"/>
      <c r="D9539" s="272"/>
      <c r="F9539" s="273"/>
      <c r="G9539" s="275"/>
      <c r="H9539" s="275"/>
    </row>
    <row r="9540" spans="1:8">
      <c r="A9540" s="270"/>
      <c r="B9540" s="271"/>
      <c r="C9540" s="270"/>
      <c r="D9540" s="272"/>
      <c r="F9540" s="273"/>
      <c r="G9540" s="275"/>
      <c r="H9540" s="275"/>
    </row>
    <row r="9541" spans="1:8">
      <c r="A9541" s="270"/>
      <c r="B9541" s="271"/>
      <c r="C9541" s="270"/>
      <c r="D9541" s="272"/>
      <c r="F9541" s="273"/>
      <c r="G9541" s="275"/>
      <c r="H9541" s="275"/>
    </row>
    <row r="9542" spans="1:8">
      <c r="A9542" s="270"/>
      <c r="B9542" s="271"/>
      <c r="C9542" s="270"/>
      <c r="D9542" s="272"/>
      <c r="F9542" s="273"/>
      <c r="G9542" s="275"/>
      <c r="H9542" s="275"/>
    </row>
    <row r="9543" spans="1:8">
      <c r="A9543" s="270"/>
      <c r="B9543" s="271"/>
      <c r="C9543" s="270"/>
      <c r="D9543" s="272"/>
      <c r="F9543" s="273"/>
      <c r="G9543" s="275"/>
      <c r="H9543" s="275"/>
    </row>
    <row r="9544" spans="1:8">
      <c r="A9544" s="270"/>
      <c r="B9544" s="271"/>
      <c r="C9544" s="270"/>
      <c r="D9544" s="272"/>
      <c r="F9544" s="273"/>
      <c r="G9544" s="275"/>
      <c r="H9544" s="275"/>
    </row>
    <row r="9545" spans="1:8">
      <c r="A9545" s="270"/>
      <c r="B9545" s="271"/>
      <c r="C9545" s="270"/>
      <c r="D9545" s="272"/>
      <c r="F9545" s="273"/>
      <c r="G9545" s="275"/>
      <c r="H9545" s="275"/>
    </row>
    <row r="9546" spans="1:8">
      <c r="A9546" s="270"/>
      <c r="B9546" s="271"/>
      <c r="C9546" s="270"/>
      <c r="D9546" s="272"/>
      <c r="F9546" s="273"/>
      <c r="G9546" s="275"/>
      <c r="H9546" s="275"/>
    </row>
    <row r="9547" spans="1:8">
      <c r="A9547" s="270"/>
      <c r="B9547" s="271"/>
      <c r="C9547" s="270"/>
      <c r="D9547" s="272"/>
      <c r="F9547" s="273"/>
      <c r="G9547" s="275"/>
      <c r="H9547" s="275"/>
    </row>
    <row r="9548" spans="1:8">
      <c r="A9548" s="270"/>
      <c r="B9548" s="271"/>
      <c r="C9548" s="270"/>
      <c r="D9548" s="272"/>
      <c r="F9548" s="273"/>
      <c r="G9548" s="275"/>
      <c r="H9548" s="275"/>
    </row>
    <row r="9549" spans="1:8">
      <c r="A9549" s="270"/>
      <c r="B9549" s="271"/>
      <c r="C9549" s="270"/>
      <c r="D9549" s="272"/>
      <c r="F9549" s="273"/>
      <c r="G9549" s="275"/>
      <c r="H9549" s="275"/>
    </row>
    <row r="9550" spans="1:8">
      <c r="A9550" s="270"/>
      <c r="B9550" s="271"/>
      <c r="C9550" s="270"/>
      <c r="D9550" s="272"/>
      <c r="F9550" s="273"/>
      <c r="G9550" s="275"/>
      <c r="H9550" s="275"/>
    </row>
    <row r="9551" spans="1:8">
      <c r="A9551" s="270"/>
      <c r="B9551" s="271"/>
      <c r="C9551" s="270"/>
      <c r="D9551" s="272"/>
      <c r="F9551" s="273"/>
      <c r="G9551" s="275"/>
      <c r="H9551" s="275"/>
    </row>
    <row r="9552" spans="1:8">
      <c r="A9552" s="270"/>
      <c r="B9552" s="271"/>
      <c r="C9552" s="270"/>
      <c r="D9552" s="272"/>
      <c r="F9552" s="273"/>
      <c r="G9552" s="275"/>
      <c r="H9552" s="275"/>
    </row>
    <row r="9553" spans="1:8">
      <c r="A9553" s="270"/>
      <c r="B9553" s="271"/>
      <c r="C9553" s="270"/>
      <c r="D9553" s="272"/>
      <c r="F9553" s="273"/>
      <c r="G9553" s="275"/>
      <c r="H9553" s="275"/>
    </row>
    <row r="9554" spans="1:8">
      <c r="A9554" s="270"/>
      <c r="B9554" s="271"/>
      <c r="C9554" s="270"/>
      <c r="D9554" s="272"/>
      <c r="F9554" s="273"/>
      <c r="G9554" s="275"/>
      <c r="H9554" s="275"/>
    </row>
    <row r="9555" spans="1:8">
      <c r="A9555" s="270"/>
      <c r="B9555" s="271"/>
      <c r="C9555" s="270"/>
      <c r="D9555" s="272"/>
      <c r="F9555" s="273"/>
      <c r="G9555" s="275"/>
      <c r="H9555" s="275"/>
    </row>
    <row r="9556" spans="1:8">
      <c r="A9556" s="270"/>
      <c r="B9556" s="271"/>
      <c r="C9556" s="270"/>
      <c r="D9556" s="272"/>
      <c r="F9556" s="273"/>
      <c r="G9556" s="275"/>
      <c r="H9556" s="275"/>
    </row>
    <row r="9557" spans="1:8">
      <c r="A9557" s="270"/>
      <c r="B9557" s="271"/>
      <c r="C9557" s="270"/>
      <c r="D9557" s="272"/>
      <c r="F9557" s="273"/>
      <c r="G9557" s="275"/>
      <c r="H9557" s="275"/>
    </row>
    <row r="9558" spans="1:8">
      <c r="A9558" s="270"/>
      <c r="B9558" s="271"/>
      <c r="C9558" s="270"/>
      <c r="D9558" s="272"/>
      <c r="F9558" s="273"/>
      <c r="G9558" s="275"/>
      <c r="H9558" s="275"/>
    </row>
    <row r="9559" spans="1:8">
      <c r="A9559" s="270"/>
      <c r="B9559" s="271"/>
      <c r="C9559" s="270"/>
      <c r="D9559" s="272"/>
      <c r="F9559" s="273"/>
      <c r="G9559" s="275"/>
      <c r="H9559" s="275"/>
    </row>
    <row r="9560" spans="1:8">
      <c r="A9560" s="270"/>
      <c r="B9560" s="271"/>
      <c r="C9560" s="270"/>
      <c r="D9560" s="272"/>
      <c r="F9560" s="273"/>
      <c r="G9560" s="275"/>
      <c r="H9560" s="275"/>
    </row>
    <row r="9561" spans="1:8">
      <c r="A9561" s="270"/>
      <c r="B9561" s="271"/>
      <c r="C9561" s="270"/>
      <c r="D9561" s="272"/>
      <c r="F9561" s="273"/>
      <c r="G9561" s="275"/>
      <c r="H9561" s="275"/>
    </row>
    <row r="9562" spans="1:8">
      <c r="A9562" s="270"/>
      <c r="B9562" s="271"/>
      <c r="C9562" s="270"/>
      <c r="D9562" s="272"/>
      <c r="F9562" s="273"/>
      <c r="G9562" s="275"/>
      <c r="H9562" s="275"/>
    </row>
    <row r="9563" spans="1:8">
      <c r="A9563" s="270"/>
      <c r="B9563" s="271"/>
      <c r="C9563" s="270"/>
      <c r="D9563" s="272"/>
      <c r="F9563" s="273"/>
      <c r="G9563" s="275"/>
      <c r="H9563" s="275"/>
    </row>
    <row r="9564" spans="1:8">
      <c r="A9564" s="270"/>
      <c r="B9564" s="271"/>
      <c r="C9564" s="270"/>
      <c r="D9564" s="272"/>
      <c r="F9564" s="273"/>
      <c r="G9564" s="275"/>
      <c r="H9564" s="275"/>
    </row>
    <row r="9565" spans="1:8">
      <c r="A9565" s="270"/>
      <c r="B9565" s="271"/>
      <c r="C9565" s="270"/>
      <c r="D9565" s="272"/>
      <c r="F9565" s="273"/>
      <c r="G9565" s="275"/>
      <c r="H9565" s="275"/>
    </row>
    <row r="9566" spans="1:8">
      <c r="A9566" s="270"/>
      <c r="B9566" s="271"/>
      <c r="C9566" s="270"/>
      <c r="D9566" s="272"/>
      <c r="F9566" s="273"/>
      <c r="G9566" s="275"/>
      <c r="H9566" s="275"/>
    </row>
    <row r="9567" spans="1:8">
      <c r="A9567" s="270"/>
      <c r="B9567" s="271"/>
      <c r="C9567" s="270"/>
      <c r="D9567" s="272"/>
      <c r="F9567" s="273"/>
      <c r="G9567" s="275"/>
      <c r="H9567" s="275"/>
    </row>
    <row r="9568" spans="1:8">
      <c r="A9568" s="270"/>
      <c r="B9568" s="271"/>
      <c r="C9568" s="270"/>
      <c r="D9568" s="272"/>
      <c r="F9568" s="273"/>
      <c r="G9568" s="275"/>
      <c r="H9568" s="275"/>
    </row>
    <row r="9569" spans="1:8">
      <c r="A9569" s="270"/>
      <c r="B9569" s="271"/>
      <c r="C9569" s="270"/>
      <c r="D9569" s="272"/>
      <c r="F9569" s="273"/>
      <c r="G9569" s="275"/>
      <c r="H9569" s="275"/>
    </row>
    <row r="9570" spans="1:8">
      <c r="A9570" s="270"/>
      <c r="B9570" s="271"/>
      <c r="C9570" s="270"/>
      <c r="D9570" s="272"/>
      <c r="F9570" s="273"/>
      <c r="G9570" s="275"/>
      <c r="H9570" s="275"/>
    </row>
    <row r="9571" spans="1:8">
      <c r="A9571" s="270"/>
      <c r="B9571" s="271"/>
      <c r="C9571" s="270"/>
      <c r="D9571" s="272"/>
      <c r="F9571" s="273"/>
      <c r="G9571" s="275"/>
      <c r="H9571" s="275"/>
    </row>
    <row r="9572" spans="1:8">
      <c r="A9572" s="270"/>
      <c r="B9572" s="271"/>
      <c r="C9572" s="270"/>
      <c r="D9572" s="272"/>
      <c r="F9572" s="273"/>
      <c r="G9572" s="275"/>
      <c r="H9572" s="275"/>
    </row>
    <row r="9573" spans="1:8">
      <c r="A9573" s="270"/>
      <c r="B9573" s="271"/>
      <c r="C9573" s="270"/>
      <c r="D9573" s="272"/>
      <c r="F9573" s="273"/>
      <c r="G9573" s="275"/>
      <c r="H9573" s="275"/>
    </row>
    <row r="9574" spans="1:8">
      <c r="A9574" s="270"/>
      <c r="B9574" s="271"/>
      <c r="C9574" s="270"/>
      <c r="D9574" s="272"/>
      <c r="F9574" s="273"/>
      <c r="G9574" s="275"/>
      <c r="H9574" s="275"/>
    </row>
    <row r="9575" spans="1:8">
      <c r="A9575" s="270"/>
      <c r="B9575" s="271"/>
      <c r="C9575" s="270"/>
      <c r="D9575" s="272"/>
      <c r="F9575" s="273"/>
      <c r="G9575" s="275"/>
      <c r="H9575" s="275"/>
    </row>
    <row r="9576" spans="1:8">
      <c r="A9576" s="270"/>
      <c r="B9576" s="271"/>
      <c r="C9576" s="270"/>
      <c r="D9576" s="272"/>
      <c r="F9576" s="273"/>
      <c r="G9576" s="275"/>
      <c r="H9576" s="275"/>
    </row>
    <row r="9577" spans="1:8">
      <c r="A9577" s="270"/>
      <c r="B9577" s="271"/>
      <c r="C9577" s="270"/>
      <c r="D9577" s="272"/>
      <c r="F9577" s="273"/>
      <c r="G9577" s="275"/>
      <c r="H9577" s="275"/>
    </row>
    <row r="9578" spans="1:8">
      <c r="A9578" s="270"/>
      <c r="B9578" s="271"/>
      <c r="C9578" s="270"/>
      <c r="D9578" s="272"/>
      <c r="F9578" s="273"/>
      <c r="G9578" s="275"/>
      <c r="H9578" s="275"/>
    </row>
    <row r="9579" spans="1:8">
      <c r="A9579" s="270"/>
      <c r="B9579" s="271"/>
      <c r="C9579" s="270"/>
      <c r="D9579" s="272"/>
      <c r="F9579" s="273"/>
      <c r="G9579" s="275"/>
      <c r="H9579" s="275"/>
    </row>
    <row r="9580" spans="1:8">
      <c r="A9580" s="270"/>
      <c r="B9580" s="271"/>
      <c r="C9580" s="270"/>
      <c r="D9580" s="272"/>
      <c r="F9580" s="273"/>
      <c r="G9580" s="275"/>
      <c r="H9580" s="275"/>
    </row>
    <row r="9581" spans="1:8">
      <c r="A9581" s="270"/>
      <c r="B9581" s="271"/>
      <c r="C9581" s="270"/>
      <c r="D9581" s="272"/>
      <c r="F9581" s="273"/>
      <c r="G9581" s="275"/>
      <c r="H9581" s="275"/>
    </row>
    <row r="9582" spans="1:8">
      <c r="A9582" s="270"/>
      <c r="B9582" s="271"/>
      <c r="C9582" s="270"/>
      <c r="D9582" s="272"/>
      <c r="F9582" s="273"/>
      <c r="G9582" s="275"/>
      <c r="H9582" s="275"/>
    </row>
    <row r="9583" spans="1:8">
      <c r="A9583" s="270"/>
      <c r="B9583" s="271"/>
      <c r="C9583" s="270"/>
      <c r="D9583" s="272"/>
      <c r="F9583" s="273"/>
      <c r="G9583" s="275"/>
      <c r="H9583" s="275"/>
    </row>
    <row r="9584" spans="1:8">
      <c r="A9584" s="270"/>
      <c r="B9584" s="271"/>
      <c r="C9584" s="270"/>
      <c r="D9584" s="272"/>
      <c r="F9584" s="273"/>
      <c r="G9584" s="275"/>
      <c r="H9584" s="275"/>
    </row>
    <row r="9585" spans="1:8">
      <c r="A9585" s="270"/>
      <c r="B9585" s="271"/>
      <c r="C9585" s="270"/>
      <c r="D9585" s="272"/>
      <c r="F9585" s="273"/>
      <c r="G9585" s="275"/>
      <c r="H9585" s="275"/>
    </row>
    <row r="9586" spans="1:8">
      <c r="A9586" s="270"/>
      <c r="B9586" s="271"/>
      <c r="C9586" s="270"/>
      <c r="D9586" s="272"/>
      <c r="F9586" s="273"/>
      <c r="G9586" s="275"/>
      <c r="H9586" s="275"/>
    </row>
    <row r="9587" spans="1:8">
      <c r="A9587" s="270"/>
      <c r="B9587" s="271"/>
      <c r="C9587" s="270"/>
      <c r="D9587" s="272"/>
      <c r="F9587" s="273"/>
      <c r="G9587" s="275"/>
      <c r="H9587" s="275"/>
    </row>
    <row r="9588" spans="1:8">
      <c r="A9588" s="270"/>
      <c r="B9588" s="271"/>
      <c r="C9588" s="270"/>
      <c r="D9588" s="272"/>
      <c r="F9588" s="273"/>
      <c r="G9588" s="275"/>
      <c r="H9588" s="275"/>
    </row>
    <row r="9589" spans="1:8">
      <c r="A9589" s="270"/>
      <c r="B9589" s="271"/>
      <c r="C9589" s="270"/>
      <c r="D9589" s="272"/>
      <c r="F9589" s="273"/>
      <c r="G9589" s="275"/>
      <c r="H9589" s="275"/>
    </row>
    <row r="9590" spans="1:8">
      <c r="A9590" s="270"/>
      <c r="B9590" s="271"/>
      <c r="C9590" s="270"/>
      <c r="D9590" s="272"/>
      <c r="F9590" s="273"/>
      <c r="G9590" s="275"/>
      <c r="H9590" s="275"/>
    </row>
    <row r="9591" spans="1:8">
      <c r="A9591" s="270"/>
      <c r="B9591" s="271"/>
      <c r="C9591" s="270"/>
      <c r="D9591" s="272"/>
      <c r="F9591" s="273"/>
      <c r="G9591" s="275"/>
      <c r="H9591" s="275"/>
    </row>
    <row r="9592" spans="1:8">
      <c r="A9592" s="270"/>
      <c r="B9592" s="271"/>
      <c r="C9592" s="270"/>
      <c r="D9592" s="272"/>
      <c r="F9592" s="273"/>
      <c r="G9592" s="275"/>
      <c r="H9592" s="275"/>
    </row>
    <row r="9593" spans="1:8">
      <c r="A9593" s="270"/>
      <c r="B9593" s="271"/>
      <c r="C9593" s="270"/>
      <c r="D9593" s="272"/>
      <c r="F9593" s="273"/>
      <c r="G9593" s="275"/>
      <c r="H9593" s="275"/>
    </row>
    <row r="9594" spans="1:8">
      <c r="A9594" s="270"/>
      <c r="B9594" s="271"/>
      <c r="C9594" s="270"/>
      <c r="D9594" s="272"/>
      <c r="F9594" s="273"/>
      <c r="G9594" s="275"/>
      <c r="H9594" s="275"/>
    </row>
    <row r="9595" spans="1:8">
      <c r="A9595" s="270"/>
      <c r="B9595" s="271"/>
      <c r="C9595" s="270"/>
      <c r="D9595" s="272"/>
      <c r="F9595" s="273"/>
      <c r="G9595" s="275"/>
      <c r="H9595" s="275"/>
    </row>
    <row r="9596" spans="1:8">
      <c r="A9596" s="270"/>
      <c r="B9596" s="271"/>
      <c r="C9596" s="270"/>
      <c r="D9596" s="272"/>
      <c r="F9596" s="273"/>
      <c r="G9596" s="275"/>
      <c r="H9596" s="275"/>
    </row>
    <row r="9597" spans="1:8">
      <c r="A9597" s="270"/>
      <c r="B9597" s="271"/>
      <c r="C9597" s="270"/>
      <c r="D9597" s="272"/>
      <c r="F9597" s="273"/>
      <c r="G9597" s="275"/>
      <c r="H9597" s="275"/>
    </row>
    <row r="9598" spans="1:8">
      <c r="A9598" s="270"/>
      <c r="B9598" s="271"/>
      <c r="C9598" s="270"/>
      <c r="D9598" s="272"/>
      <c r="F9598" s="273"/>
      <c r="G9598" s="275"/>
      <c r="H9598" s="275"/>
    </row>
    <row r="9599" spans="1:8">
      <c r="A9599" s="270"/>
      <c r="B9599" s="271"/>
      <c r="C9599" s="270"/>
      <c r="D9599" s="272"/>
      <c r="F9599" s="273"/>
      <c r="G9599" s="275"/>
      <c r="H9599" s="275"/>
    </row>
    <row r="9600" spans="1:8">
      <c r="A9600" s="270"/>
      <c r="B9600" s="271"/>
      <c r="C9600" s="270"/>
      <c r="D9600" s="272"/>
      <c r="F9600" s="273"/>
      <c r="G9600" s="275"/>
      <c r="H9600" s="275"/>
    </row>
    <row r="9601" spans="1:8">
      <c r="A9601" s="270"/>
      <c r="B9601" s="271"/>
      <c r="C9601" s="270"/>
      <c r="D9601" s="272"/>
      <c r="F9601" s="273"/>
      <c r="G9601" s="275"/>
      <c r="H9601" s="275"/>
    </row>
    <row r="9602" spans="1:8">
      <c r="A9602" s="270"/>
      <c r="B9602" s="271"/>
      <c r="C9602" s="270"/>
      <c r="D9602" s="272"/>
      <c r="F9602" s="273"/>
      <c r="G9602" s="275"/>
      <c r="H9602" s="275"/>
    </row>
    <row r="9603" spans="1:8">
      <c r="A9603" s="270"/>
      <c r="B9603" s="271"/>
      <c r="C9603" s="270"/>
      <c r="D9603" s="272"/>
      <c r="F9603" s="273"/>
      <c r="G9603" s="275"/>
      <c r="H9603" s="275"/>
    </row>
    <row r="9604" spans="1:8">
      <c r="A9604" s="270"/>
      <c r="B9604" s="271"/>
      <c r="C9604" s="270"/>
      <c r="D9604" s="272"/>
      <c r="F9604" s="273"/>
      <c r="G9604" s="275"/>
      <c r="H9604" s="275"/>
    </row>
    <row r="9605" spans="1:8">
      <c r="A9605" s="270"/>
      <c r="B9605" s="271"/>
      <c r="C9605" s="270"/>
      <c r="D9605" s="272"/>
      <c r="F9605" s="273"/>
      <c r="G9605" s="275"/>
      <c r="H9605" s="275"/>
    </row>
    <row r="9606" spans="1:8">
      <c r="A9606" s="270"/>
      <c r="B9606" s="271"/>
      <c r="C9606" s="270"/>
      <c r="D9606" s="272"/>
      <c r="F9606" s="273"/>
      <c r="G9606" s="275"/>
      <c r="H9606" s="275"/>
    </row>
    <row r="9607" spans="1:8">
      <c r="A9607" s="270"/>
      <c r="B9607" s="271"/>
      <c r="C9607" s="270"/>
      <c r="D9607" s="272"/>
      <c r="F9607" s="273"/>
      <c r="G9607" s="275"/>
      <c r="H9607" s="275"/>
    </row>
    <row r="9608" spans="1:8">
      <c r="A9608" s="270"/>
      <c r="B9608" s="271"/>
      <c r="C9608" s="270"/>
      <c r="D9608" s="272"/>
      <c r="F9608" s="273"/>
      <c r="G9608" s="275"/>
      <c r="H9608" s="275"/>
    </row>
    <row r="9609" spans="1:8">
      <c r="A9609" s="270"/>
      <c r="B9609" s="271"/>
      <c r="C9609" s="270"/>
      <c r="D9609" s="272"/>
      <c r="F9609" s="273"/>
      <c r="G9609" s="275"/>
      <c r="H9609" s="275"/>
    </row>
    <row r="9610" spans="1:8">
      <c r="A9610" s="270"/>
      <c r="B9610" s="271"/>
      <c r="C9610" s="270"/>
      <c r="D9610" s="272"/>
      <c r="F9610" s="273"/>
      <c r="G9610" s="275"/>
      <c r="H9610" s="275"/>
    </row>
    <row r="9611" spans="1:8">
      <c r="A9611" s="270"/>
      <c r="B9611" s="271"/>
      <c r="C9611" s="270"/>
      <c r="D9611" s="272"/>
      <c r="F9611" s="273"/>
      <c r="G9611" s="275"/>
      <c r="H9611" s="275"/>
    </row>
    <row r="9612" spans="1:8">
      <c r="A9612" s="270"/>
      <c r="B9612" s="271"/>
      <c r="C9612" s="270"/>
      <c r="D9612" s="272"/>
      <c r="F9612" s="273"/>
      <c r="G9612" s="275"/>
      <c r="H9612" s="275"/>
    </row>
    <row r="9613" spans="1:8">
      <c r="A9613" s="270"/>
      <c r="B9613" s="271"/>
      <c r="C9613" s="270"/>
      <c r="D9613" s="272"/>
      <c r="F9613" s="273"/>
      <c r="G9613" s="275"/>
      <c r="H9613" s="275"/>
    </row>
    <row r="9614" spans="1:8">
      <c r="A9614" s="270"/>
      <c r="B9614" s="271"/>
      <c r="C9614" s="270"/>
      <c r="D9614" s="272"/>
      <c r="F9614" s="273"/>
      <c r="G9614" s="275"/>
      <c r="H9614" s="275"/>
    </row>
    <row r="9615" spans="1:8">
      <c r="A9615" s="270"/>
      <c r="B9615" s="271"/>
      <c r="C9615" s="270"/>
      <c r="D9615" s="272"/>
      <c r="F9615" s="273"/>
      <c r="G9615" s="275"/>
      <c r="H9615" s="275"/>
    </row>
    <row r="9616" spans="1:8">
      <c r="A9616" s="270"/>
      <c r="B9616" s="271"/>
      <c r="C9616" s="270"/>
      <c r="D9616" s="272"/>
      <c r="F9616" s="273"/>
      <c r="G9616" s="275"/>
      <c r="H9616" s="275"/>
    </row>
    <row r="9617" spans="1:8">
      <c r="A9617" s="270"/>
      <c r="B9617" s="271"/>
      <c r="C9617" s="270"/>
      <c r="D9617" s="272"/>
      <c r="F9617" s="273"/>
      <c r="G9617" s="275"/>
      <c r="H9617" s="275"/>
    </row>
    <row r="9618" spans="1:8">
      <c r="A9618" s="270"/>
      <c r="B9618" s="271"/>
      <c r="C9618" s="270"/>
      <c r="D9618" s="272"/>
      <c r="F9618" s="273"/>
      <c r="G9618" s="275"/>
      <c r="H9618" s="275"/>
    </row>
    <row r="9619" spans="1:8">
      <c r="A9619" s="270"/>
      <c r="B9619" s="271"/>
      <c r="C9619" s="270"/>
      <c r="D9619" s="272"/>
      <c r="F9619" s="273"/>
      <c r="G9619" s="275"/>
      <c r="H9619" s="275"/>
    </row>
    <row r="9620" spans="1:8">
      <c r="A9620" s="270"/>
      <c r="B9620" s="271"/>
      <c r="C9620" s="270"/>
      <c r="D9620" s="272"/>
      <c r="F9620" s="273"/>
      <c r="G9620" s="275"/>
      <c r="H9620" s="275"/>
    </row>
    <row r="9621" spans="1:8">
      <c r="A9621" s="270"/>
      <c r="B9621" s="271"/>
      <c r="C9621" s="270"/>
      <c r="D9621" s="272"/>
      <c r="F9621" s="273"/>
      <c r="G9621" s="275"/>
      <c r="H9621" s="275"/>
    </row>
    <row r="9622" spans="1:8">
      <c r="A9622" s="270"/>
      <c r="B9622" s="271"/>
      <c r="C9622" s="270"/>
      <c r="D9622" s="272"/>
      <c r="F9622" s="273"/>
      <c r="G9622" s="275"/>
      <c r="H9622" s="275"/>
    </row>
    <row r="9623" spans="1:8">
      <c r="A9623" s="270"/>
      <c r="B9623" s="271"/>
      <c r="C9623" s="270"/>
      <c r="D9623" s="272"/>
      <c r="F9623" s="273"/>
      <c r="G9623" s="275"/>
      <c r="H9623" s="275"/>
    </row>
    <row r="9624" spans="1:8">
      <c r="A9624" s="270"/>
      <c r="B9624" s="271"/>
      <c r="C9624" s="270"/>
      <c r="D9624" s="272"/>
      <c r="F9624" s="273"/>
      <c r="G9624" s="275"/>
      <c r="H9624" s="275"/>
    </row>
    <row r="9625" spans="1:8">
      <c r="A9625" s="270"/>
      <c r="B9625" s="271"/>
      <c r="C9625" s="270"/>
      <c r="D9625" s="272"/>
      <c r="F9625" s="273"/>
      <c r="G9625" s="275"/>
      <c r="H9625" s="275"/>
    </row>
    <row r="9626" spans="1:8">
      <c r="A9626" s="270"/>
      <c r="B9626" s="271"/>
      <c r="C9626" s="270"/>
      <c r="D9626" s="272"/>
      <c r="F9626" s="273"/>
      <c r="G9626" s="275"/>
      <c r="H9626" s="275"/>
    </row>
    <row r="9627" spans="1:8">
      <c r="A9627" s="270"/>
      <c r="B9627" s="271"/>
      <c r="C9627" s="270"/>
      <c r="D9627" s="272"/>
      <c r="F9627" s="273"/>
      <c r="G9627" s="275"/>
      <c r="H9627" s="275"/>
    </row>
    <row r="9628" spans="1:8">
      <c r="A9628" s="270"/>
      <c r="B9628" s="271"/>
      <c r="C9628" s="270"/>
      <c r="D9628" s="272"/>
      <c r="F9628" s="273"/>
      <c r="G9628" s="275"/>
      <c r="H9628" s="275"/>
    </row>
    <row r="9629" spans="1:8">
      <c r="A9629" s="270"/>
      <c r="B9629" s="271"/>
      <c r="C9629" s="270"/>
      <c r="D9629" s="272"/>
      <c r="F9629" s="273"/>
      <c r="G9629" s="275"/>
      <c r="H9629" s="275"/>
    </row>
    <row r="9630" spans="1:8">
      <c r="A9630" s="270"/>
      <c r="B9630" s="271"/>
      <c r="C9630" s="270"/>
      <c r="D9630" s="272"/>
      <c r="F9630" s="273"/>
      <c r="G9630" s="275"/>
      <c r="H9630" s="275"/>
    </row>
    <row r="9631" spans="1:8">
      <c r="A9631" s="270"/>
      <c r="B9631" s="271"/>
      <c r="C9631" s="270"/>
      <c r="D9631" s="272"/>
      <c r="F9631" s="273"/>
      <c r="G9631" s="275"/>
      <c r="H9631" s="275"/>
    </row>
    <row r="9632" spans="1:8">
      <c r="A9632" s="270"/>
      <c r="B9632" s="271"/>
      <c r="C9632" s="270"/>
      <c r="D9632" s="272"/>
      <c r="F9632" s="273"/>
      <c r="G9632" s="275"/>
      <c r="H9632" s="275"/>
    </row>
    <row r="9633" spans="1:8">
      <c r="A9633" s="270"/>
      <c r="B9633" s="271"/>
      <c r="C9633" s="270"/>
      <c r="D9633" s="272"/>
      <c r="F9633" s="273"/>
      <c r="G9633" s="275"/>
      <c r="H9633" s="275"/>
    </row>
    <row r="9634" spans="1:8">
      <c r="A9634" s="270"/>
      <c r="B9634" s="271"/>
      <c r="C9634" s="270"/>
      <c r="D9634" s="272"/>
      <c r="F9634" s="273"/>
      <c r="G9634" s="275"/>
      <c r="H9634" s="275"/>
    </row>
    <row r="9635" spans="1:8">
      <c r="A9635" s="270"/>
      <c r="B9635" s="271"/>
      <c r="C9635" s="270"/>
      <c r="D9635" s="272"/>
      <c r="F9635" s="273"/>
      <c r="G9635" s="275"/>
      <c r="H9635" s="275"/>
    </row>
    <row r="9636" spans="1:8">
      <c r="A9636" s="270"/>
      <c r="B9636" s="271"/>
      <c r="C9636" s="270"/>
      <c r="D9636" s="272"/>
      <c r="F9636" s="273"/>
      <c r="G9636" s="275"/>
      <c r="H9636" s="275"/>
    </row>
    <row r="9637" spans="1:8">
      <c r="A9637" s="270"/>
      <c r="B9637" s="271"/>
      <c r="C9637" s="270"/>
      <c r="D9637" s="272"/>
      <c r="F9637" s="273"/>
      <c r="G9637" s="275"/>
      <c r="H9637" s="275"/>
    </row>
    <row r="9638" spans="1:8">
      <c r="A9638" s="270"/>
      <c r="B9638" s="271"/>
      <c r="C9638" s="270"/>
      <c r="D9638" s="272"/>
      <c r="F9638" s="273"/>
      <c r="G9638" s="275"/>
      <c r="H9638" s="275"/>
    </row>
    <row r="9639" spans="1:8">
      <c r="A9639" s="270"/>
      <c r="B9639" s="271"/>
      <c r="C9639" s="270"/>
      <c r="D9639" s="272"/>
      <c r="F9639" s="273"/>
      <c r="G9639" s="275"/>
      <c r="H9639" s="275"/>
    </row>
    <row r="9640" spans="1:8">
      <c r="A9640" s="270"/>
      <c r="B9640" s="271"/>
      <c r="C9640" s="270"/>
      <c r="D9640" s="272"/>
      <c r="F9640" s="273"/>
      <c r="G9640" s="275"/>
      <c r="H9640" s="275"/>
    </row>
    <row r="9641" spans="1:8">
      <c r="A9641" s="270"/>
      <c r="B9641" s="271"/>
      <c r="C9641" s="270"/>
      <c r="D9641" s="272"/>
      <c r="F9641" s="273"/>
      <c r="G9641" s="275"/>
      <c r="H9641" s="275"/>
    </row>
    <row r="9642" spans="1:8">
      <c r="A9642" s="270"/>
      <c r="B9642" s="271"/>
      <c r="C9642" s="270"/>
      <c r="D9642" s="272"/>
      <c r="F9642" s="273"/>
      <c r="G9642" s="275"/>
      <c r="H9642" s="275"/>
    </row>
    <row r="9643" spans="1:8">
      <c r="A9643" s="270"/>
      <c r="B9643" s="271"/>
      <c r="C9643" s="270"/>
      <c r="D9643" s="272"/>
      <c r="F9643" s="273"/>
      <c r="G9643" s="275"/>
      <c r="H9643" s="275"/>
    </row>
    <row r="9644" spans="1:8">
      <c r="A9644" s="270"/>
      <c r="B9644" s="271"/>
      <c r="C9644" s="270"/>
      <c r="D9644" s="272"/>
      <c r="F9644" s="273"/>
      <c r="G9644" s="275"/>
      <c r="H9644" s="275"/>
    </row>
    <row r="9645" spans="1:8">
      <c r="A9645" s="270"/>
      <c r="B9645" s="271"/>
      <c r="C9645" s="270"/>
      <c r="D9645" s="272"/>
      <c r="F9645" s="273"/>
      <c r="G9645" s="275"/>
      <c r="H9645" s="275"/>
    </row>
    <row r="9646" spans="1:8">
      <c r="A9646" s="270"/>
      <c r="B9646" s="271"/>
      <c r="C9646" s="270"/>
      <c r="D9646" s="272"/>
      <c r="F9646" s="273"/>
      <c r="G9646" s="275"/>
      <c r="H9646" s="275"/>
    </row>
    <row r="9647" spans="1:8">
      <c r="A9647" s="270"/>
      <c r="B9647" s="271"/>
      <c r="C9647" s="270"/>
      <c r="D9647" s="272"/>
      <c r="F9647" s="273"/>
      <c r="G9647" s="275"/>
      <c r="H9647" s="275"/>
    </row>
    <row r="9648" spans="1:8">
      <c r="A9648" s="270"/>
      <c r="B9648" s="271"/>
      <c r="C9648" s="270"/>
      <c r="D9648" s="272"/>
      <c r="F9648" s="273"/>
      <c r="G9648" s="275"/>
      <c r="H9648" s="275"/>
    </row>
    <row r="9649" spans="1:8">
      <c r="A9649" s="270"/>
      <c r="B9649" s="271"/>
      <c r="C9649" s="270"/>
      <c r="D9649" s="272"/>
      <c r="F9649" s="273"/>
      <c r="G9649" s="275"/>
      <c r="H9649" s="275"/>
    </row>
    <row r="9650" spans="1:8">
      <c r="A9650" s="270"/>
      <c r="B9650" s="271"/>
      <c r="C9650" s="270"/>
      <c r="D9650" s="272"/>
      <c r="F9650" s="273"/>
      <c r="G9650" s="275"/>
      <c r="H9650" s="275"/>
    </row>
    <row r="9651" spans="1:8">
      <c r="A9651" s="270"/>
      <c r="B9651" s="271"/>
      <c r="C9651" s="270"/>
      <c r="D9651" s="272"/>
      <c r="F9651" s="273"/>
      <c r="G9651" s="275"/>
      <c r="H9651" s="275"/>
    </row>
    <row r="9652" spans="1:8">
      <c r="A9652" s="270"/>
      <c r="B9652" s="271"/>
      <c r="C9652" s="270"/>
      <c r="D9652" s="272"/>
      <c r="F9652" s="273"/>
      <c r="G9652" s="275"/>
      <c r="H9652" s="275"/>
    </row>
    <row r="9653" spans="1:8">
      <c r="A9653" s="270"/>
      <c r="B9653" s="271"/>
      <c r="C9653" s="270"/>
      <c r="D9653" s="272"/>
      <c r="F9653" s="273"/>
      <c r="G9653" s="275"/>
      <c r="H9653" s="275"/>
    </row>
    <row r="9654" spans="1:8">
      <c r="A9654" s="270"/>
      <c r="B9654" s="271"/>
      <c r="C9654" s="270"/>
      <c r="D9654" s="272"/>
      <c r="F9654" s="273"/>
      <c r="G9654" s="275"/>
      <c r="H9654" s="275"/>
    </row>
    <row r="9655" spans="1:8">
      <c r="A9655" s="270"/>
      <c r="B9655" s="271"/>
      <c r="C9655" s="270"/>
      <c r="D9655" s="272"/>
      <c r="F9655" s="273"/>
      <c r="G9655" s="275"/>
      <c r="H9655" s="275"/>
    </row>
    <row r="9656" spans="1:8">
      <c r="A9656" s="270"/>
      <c r="B9656" s="271"/>
      <c r="C9656" s="270"/>
      <c r="D9656" s="272"/>
      <c r="F9656" s="273"/>
      <c r="G9656" s="275"/>
      <c r="H9656" s="275"/>
    </row>
    <row r="9657" spans="1:8">
      <c r="A9657" s="270"/>
      <c r="B9657" s="271"/>
      <c r="C9657" s="270"/>
      <c r="D9657" s="272"/>
      <c r="F9657" s="273"/>
      <c r="G9657" s="275"/>
      <c r="H9657" s="275"/>
    </row>
    <row r="9658" spans="1:8">
      <c r="A9658" s="270"/>
      <c r="B9658" s="271"/>
      <c r="C9658" s="270"/>
      <c r="D9658" s="272"/>
      <c r="F9658" s="273"/>
      <c r="G9658" s="275"/>
      <c r="H9658" s="275"/>
    </row>
    <row r="9659" spans="1:8">
      <c r="A9659" s="270"/>
      <c r="B9659" s="271"/>
      <c r="C9659" s="270"/>
      <c r="D9659" s="272"/>
      <c r="F9659" s="273"/>
      <c r="G9659" s="275"/>
      <c r="H9659" s="275"/>
    </row>
    <row r="9660" spans="1:8">
      <c r="A9660" s="270"/>
      <c r="B9660" s="271"/>
      <c r="C9660" s="270"/>
      <c r="D9660" s="272"/>
      <c r="F9660" s="273"/>
      <c r="G9660" s="275"/>
      <c r="H9660" s="275"/>
    </row>
    <row r="9661" spans="1:8">
      <c r="A9661" s="270"/>
      <c r="B9661" s="271"/>
      <c r="C9661" s="270"/>
      <c r="D9661" s="272"/>
      <c r="F9661" s="273"/>
      <c r="G9661" s="275"/>
      <c r="H9661" s="275"/>
    </row>
    <row r="9662" spans="1:8">
      <c r="A9662" s="270"/>
      <c r="B9662" s="271"/>
      <c r="C9662" s="270"/>
      <c r="D9662" s="272"/>
      <c r="F9662" s="273"/>
      <c r="G9662" s="275"/>
      <c r="H9662" s="275"/>
    </row>
    <row r="9663" spans="1:8">
      <c r="A9663" s="270"/>
      <c r="B9663" s="271"/>
      <c r="C9663" s="270"/>
      <c r="D9663" s="272"/>
      <c r="F9663" s="273"/>
      <c r="G9663" s="275"/>
      <c r="H9663" s="275"/>
    </row>
    <row r="9664" spans="1:8">
      <c r="A9664" s="270"/>
      <c r="B9664" s="271"/>
      <c r="C9664" s="270"/>
      <c r="D9664" s="272"/>
      <c r="F9664" s="273"/>
      <c r="G9664" s="275"/>
      <c r="H9664" s="275"/>
    </row>
    <row r="9665" spans="1:8">
      <c r="A9665" s="270"/>
      <c r="B9665" s="271"/>
      <c r="C9665" s="270"/>
      <c r="D9665" s="272"/>
      <c r="F9665" s="273"/>
      <c r="G9665" s="275"/>
      <c r="H9665" s="275"/>
    </row>
    <row r="9666" spans="1:8">
      <c r="A9666" s="270"/>
      <c r="B9666" s="271"/>
      <c r="C9666" s="270"/>
      <c r="D9666" s="272"/>
      <c r="F9666" s="273"/>
      <c r="G9666" s="275"/>
      <c r="H9666" s="275"/>
    </row>
    <row r="9667" spans="1:8">
      <c r="A9667" s="270"/>
      <c r="B9667" s="271"/>
      <c r="C9667" s="270"/>
      <c r="D9667" s="272"/>
      <c r="F9667" s="273"/>
      <c r="G9667" s="275"/>
      <c r="H9667" s="275"/>
    </row>
    <row r="9668" spans="1:8">
      <c r="A9668" s="270"/>
      <c r="B9668" s="271"/>
      <c r="C9668" s="270"/>
      <c r="D9668" s="272"/>
      <c r="F9668" s="273"/>
      <c r="G9668" s="275"/>
      <c r="H9668" s="275"/>
    </row>
    <row r="9669" spans="1:8">
      <c r="A9669" s="270"/>
      <c r="B9669" s="271"/>
      <c r="C9669" s="270"/>
      <c r="D9669" s="272"/>
      <c r="F9669" s="273"/>
      <c r="G9669" s="275"/>
      <c r="H9669" s="275"/>
    </row>
    <row r="9670" spans="1:8">
      <c r="A9670" s="270"/>
      <c r="B9670" s="271"/>
      <c r="C9670" s="270"/>
      <c r="D9670" s="272"/>
      <c r="F9670" s="273"/>
      <c r="G9670" s="275"/>
      <c r="H9670" s="275"/>
    </row>
    <row r="9671" spans="1:8">
      <c r="A9671" s="270"/>
      <c r="B9671" s="271"/>
      <c r="C9671" s="270"/>
      <c r="D9671" s="272"/>
      <c r="F9671" s="273"/>
      <c r="G9671" s="275"/>
      <c r="H9671" s="275"/>
    </row>
    <row r="9672" spans="1:8">
      <c r="A9672" s="270"/>
      <c r="B9672" s="271"/>
      <c r="C9672" s="270"/>
      <c r="D9672" s="272"/>
      <c r="F9672" s="273"/>
      <c r="G9672" s="275"/>
      <c r="H9672" s="275"/>
    </row>
    <row r="9673" spans="1:8">
      <c r="A9673" s="270"/>
      <c r="B9673" s="271"/>
      <c r="C9673" s="270"/>
      <c r="D9673" s="272"/>
      <c r="F9673" s="273"/>
      <c r="G9673" s="275"/>
      <c r="H9673" s="275"/>
    </row>
    <row r="9674" spans="1:8">
      <c r="A9674" s="270"/>
      <c r="B9674" s="271"/>
      <c r="C9674" s="270"/>
      <c r="D9674" s="272"/>
      <c r="F9674" s="273"/>
      <c r="G9674" s="275"/>
      <c r="H9674" s="275"/>
    </row>
    <row r="9675" spans="1:8">
      <c r="A9675" s="270"/>
      <c r="B9675" s="271"/>
      <c r="C9675" s="270"/>
      <c r="D9675" s="272"/>
      <c r="F9675" s="273"/>
      <c r="G9675" s="275"/>
      <c r="H9675" s="275"/>
    </row>
    <row r="9676" spans="1:8">
      <c r="A9676" s="270"/>
      <c r="B9676" s="271"/>
      <c r="C9676" s="270"/>
      <c r="D9676" s="272"/>
      <c r="F9676" s="273"/>
      <c r="G9676" s="275"/>
      <c r="H9676" s="275"/>
    </row>
    <row r="9677" spans="1:8">
      <c r="A9677" s="270"/>
      <c r="B9677" s="271"/>
      <c r="C9677" s="270"/>
      <c r="D9677" s="272"/>
      <c r="F9677" s="273"/>
      <c r="G9677" s="275"/>
      <c r="H9677" s="275"/>
    </row>
    <row r="9678" spans="1:8">
      <c r="A9678" s="270"/>
      <c r="B9678" s="271"/>
      <c r="C9678" s="270"/>
      <c r="D9678" s="272"/>
      <c r="F9678" s="273"/>
      <c r="G9678" s="275"/>
      <c r="H9678" s="275"/>
    </row>
    <row r="9679" spans="1:8">
      <c r="A9679" s="270"/>
      <c r="B9679" s="271"/>
      <c r="C9679" s="270"/>
      <c r="D9679" s="272"/>
      <c r="F9679" s="273"/>
      <c r="G9679" s="275"/>
      <c r="H9679" s="275"/>
    </row>
    <row r="9680" spans="1:8">
      <c r="A9680" s="270"/>
      <c r="B9680" s="271"/>
      <c r="C9680" s="270"/>
      <c r="D9680" s="272"/>
      <c r="F9680" s="273"/>
      <c r="G9680" s="275"/>
      <c r="H9680" s="275"/>
    </row>
    <row r="9681" spans="1:8">
      <c r="A9681" s="270"/>
      <c r="B9681" s="271"/>
      <c r="C9681" s="270"/>
      <c r="D9681" s="272"/>
      <c r="F9681" s="273"/>
      <c r="G9681" s="275"/>
      <c r="H9681" s="275"/>
    </row>
    <row r="9682" spans="1:8">
      <c r="A9682" s="270"/>
      <c r="B9682" s="271"/>
      <c r="C9682" s="270"/>
      <c r="D9682" s="272"/>
      <c r="F9682" s="273"/>
      <c r="G9682" s="275"/>
      <c r="H9682" s="275"/>
    </row>
    <row r="9683" spans="1:8">
      <c r="A9683" s="270"/>
      <c r="B9683" s="271"/>
      <c r="C9683" s="270"/>
      <c r="D9683" s="272"/>
      <c r="F9683" s="273"/>
      <c r="G9683" s="275"/>
      <c r="H9683" s="275"/>
    </row>
    <row r="9684" spans="1:8">
      <c r="A9684" s="270"/>
      <c r="B9684" s="271"/>
      <c r="C9684" s="270"/>
      <c r="D9684" s="272"/>
      <c r="F9684" s="273"/>
      <c r="G9684" s="275"/>
      <c r="H9684" s="275"/>
    </row>
    <row r="9685" spans="1:8">
      <c r="A9685" s="270"/>
      <c r="B9685" s="271"/>
      <c r="C9685" s="270"/>
      <c r="D9685" s="272"/>
      <c r="F9685" s="273"/>
      <c r="G9685" s="275"/>
      <c r="H9685" s="275"/>
    </row>
    <row r="9686" spans="1:8">
      <c r="A9686" s="270"/>
      <c r="B9686" s="271"/>
      <c r="C9686" s="270"/>
      <c r="D9686" s="272"/>
      <c r="F9686" s="273"/>
      <c r="G9686" s="275"/>
      <c r="H9686" s="275"/>
    </row>
    <row r="9687" spans="1:8">
      <c r="A9687" s="270"/>
      <c r="B9687" s="271"/>
      <c r="C9687" s="270"/>
      <c r="D9687" s="272"/>
      <c r="F9687" s="273"/>
      <c r="G9687" s="275"/>
      <c r="H9687" s="275"/>
    </row>
    <row r="9688" spans="1:8">
      <c r="A9688" s="270"/>
      <c r="B9688" s="271"/>
      <c r="C9688" s="270"/>
      <c r="D9688" s="272"/>
      <c r="F9688" s="273"/>
      <c r="G9688" s="275"/>
      <c r="H9688" s="275"/>
    </row>
    <row r="9689" spans="1:8">
      <c r="A9689" s="270"/>
      <c r="B9689" s="271"/>
      <c r="C9689" s="270"/>
      <c r="D9689" s="272"/>
      <c r="F9689" s="273"/>
      <c r="G9689" s="275"/>
      <c r="H9689" s="275"/>
    </row>
    <row r="9690" spans="1:8">
      <c r="A9690" s="270"/>
      <c r="B9690" s="271"/>
      <c r="C9690" s="270"/>
      <c r="D9690" s="272"/>
      <c r="F9690" s="273"/>
      <c r="G9690" s="275"/>
      <c r="H9690" s="275"/>
    </row>
    <row r="9691" spans="1:8">
      <c r="A9691" s="270"/>
      <c r="B9691" s="271"/>
      <c r="C9691" s="270"/>
      <c r="D9691" s="272"/>
      <c r="F9691" s="273"/>
      <c r="G9691" s="275"/>
      <c r="H9691" s="275"/>
    </row>
    <row r="9692" spans="1:8">
      <c r="A9692" s="270"/>
      <c r="B9692" s="271"/>
      <c r="C9692" s="270"/>
      <c r="D9692" s="272"/>
      <c r="F9692" s="273"/>
      <c r="G9692" s="275"/>
      <c r="H9692" s="275"/>
    </row>
    <row r="9693" spans="1:8">
      <c r="A9693" s="270"/>
      <c r="B9693" s="271"/>
      <c r="C9693" s="270"/>
      <c r="D9693" s="272"/>
      <c r="F9693" s="273"/>
      <c r="G9693" s="275"/>
      <c r="H9693" s="275"/>
    </row>
    <row r="9694" spans="1:8">
      <c r="A9694" s="270"/>
      <c r="B9694" s="271"/>
      <c r="C9694" s="270"/>
      <c r="D9694" s="272"/>
      <c r="F9694" s="273"/>
      <c r="G9694" s="275"/>
      <c r="H9694" s="275"/>
    </row>
    <row r="9695" spans="1:8">
      <c r="A9695" s="270"/>
      <c r="B9695" s="271"/>
      <c r="C9695" s="270"/>
      <c r="D9695" s="272"/>
      <c r="F9695" s="273"/>
      <c r="G9695" s="275"/>
      <c r="H9695" s="275"/>
    </row>
    <row r="9696" spans="1:8">
      <c r="A9696" s="270"/>
      <c r="B9696" s="271"/>
      <c r="C9696" s="270"/>
      <c r="D9696" s="272"/>
      <c r="F9696" s="273"/>
      <c r="G9696" s="275"/>
      <c r="H9696" s="275"/>
    </row>
    <row r="9697" spans="1:8">
      <c r="A9697" s="270"/>
      <c r="B9697" s="271"/>
      <c r="C9697" s="270"/>
      <c r="D9697" s="272"/>
      <c r="F9697" s="273"/>
      <c r="G9697" s="275"/>
      <c r="H9697" s="275"/>
    </row>
    <row r="9698" spans="1:8">
      <c r="A9698" s="270"/>
      <c r="B9698" s="271"/>
      <c r="C9698" s="270"/>
      <c r="D9698" s="272"/>
      <c r="F9698" s="273"/>
      <c r="G9698" s="275"/>
      <c r="H9698" s="275"/>
    </row>
    <row r="9699" spans="1:8">
      <c r="A9699" s="270"/>
      <c r="B9699" s="271"/>
      <c r="C9699" s="270"/>
      <c r="D9699" s="272"/>
      <c r="F9699" s="273"/>
      <c r="G9699" s="275"/>
      <c r="H9699" s="275"/>
    </row>
    <row r="9700" spans="1:8">
      <c r="A9700" s="270"/>
      <c r="B9700" s="271"/>
      <c r="C9700" s="270"/>
      <c r="D9700" s="272"/>
      <c r="F9700" s="273"/>
      <c r="G9700" s="275"/>
      <c r="H9700" s="275"/>
    </row>
    <row r="9701" spans="1:8">
      <c r="A9701" s="270"/>
      <c r="B9701" s="271"/>
      <c r="C9701" s="270"/>
      <c r="D9701" s="272"/>
      <c r="F9701" s="273"/>
      <c r="G9701" s="275"/>
      <c r="H9701" s="275"/>
    </row>
    <row r="9702" spans="1:8">
      <c r="A9702" s="270"/>
      <c r="B9702" s="271"/>
      <c r="C9702" s="270"/>
      <c r="D9702" s="272"/>
      <c r="F9702" s="273"/>
      <c r="G9702" s="275"/>
      <c r="H9702" s="275"/>
    </row>
    <row r="9703" spans="1:8">
      <c r="A9703" s="270"/>
      <c r="B9703" s="271"/>
      <c r="C9703" s="270"/>
      <c r="D9703" s="272"/>
      <c r="F9703" s="273"/>
      <c r="G9703" s="275"/>
      <c r="H9703" s="275"/>
    </row>
    <row r="9704" spans="1:8">
      <c r="A9704" s="270"/>
      <c r="B9704" s="271"/>
      <c r="C9704" s="270"/>
      <c r="D9704" s="272"/>
      <c r="F9704" s="273"/>
      <c r="G9704" s="275"/>
      <c r="H9704" s="275"/>
    </row>
    <row r="9705" spans="1:8">
      <c r="A9705" s="270"/>
      <c r="B9705" s="271"/>
      <c r="C9705" s="270"/>
      <c r="D9705" s="272"/>
      <c r="F9705" s="273"/>
      <c r="G9705" s="275"/>
      <c r="H9705" s="275"/>
    </row>
    <row r="9706" spans="1:8">
      <c r="A9706" s="270"/>
      <c r="B9706" s="271"/>
      <c r="C9706" s="270"/>
      <c r="D9706" s="272"/>
      <c r="F9706" s="273"/>
      <c r="G9706" s="275"/>
      <c r="H9706" s="275"/>
    </row>
    <row r="9707" spans="1:8">
      <c r="A9707" s="270"/>
      <c r="B9707" s="271"/>
      <c r="C9707" s="270"/>
      <c r="D9707" s="272"/>
      <c r="F9707" s="273"/>
      <c r="G9707" s="275"/>
      <c r="H9707" s="275"/>
    </row>
    <row r="9708" spans="1:8">
      <c r="A9708" s="270"/>
      <c r="B9708" s="271"/>
      <c r="C9708" s="270"/>
      <c r="D9708" s="272"/>
      <c r="F9708" s="273"/>
      <c r="G9708" s="275"/>
      <c r="H9708" s="275"/>
    </row>
    <row r="9709" spans="1:8">
      <c r="A9709" s="270"/>
      <c r="B9709" s="271"/>
      <c r="C9709" s="270"/>
      <c r="D9709" s="272"/>
      <c r="F9709" s="273"/>
      <c r="G9709" s="275"/>
      <c r="H9709" s="275"/>
    </row>
    <row r="9710" spans="1:8">
      <c r="A9710" s="270"/>
      <c r="B9710" s="271"/>
      <c r="C9710" s="270"/>
      <c r="D9710" s="272"/>
      <c r="F9710" s="273"/>
      <c r="G9710" s="275"/>
      <c r="H9710" s="275"/>
    </row>
    <row r="9711" spans="1:8">
      <c r="A9711" s="270"/>
      <c r="B9711" s="271"/>
      <c r="C9711" s="270"/>
      <c r="D9711" s="272"/>
      <c r="F9711" s="273"/>
      <c r="G9711" s="275"/>
      <c r="H9711" s="275"/>
    </row>
    <row r="9712" spans="1:8">
      <c r="A9712" s="270"/>
      <c r="B9712" s="271"/>
      <c r="C9712" s="270"/>
      <c r="D9712" s="272"/>
      <c r="F9712" s="273"/>
      <c r="G9712" s="275"/>
      <c r="H9712" s="275"/>
    </row>
    <row r="9713" spans="1:8">
      <c r="A9713" s="270"/>
      <c r="B9713" s="271"/>
      <c r="C9713" s="270"/>
      <c r="D9713" s="272"/>
      <c r="F9713" s="273"/>
      <c r="G9713" s="275"/>
      <c r="H9713" s="275"/>
    </row>
    <row r="9714" spans="1:8">
      <c r="A9714" s="270"/>
      <c r="B9714" s="271"/>
      <c r="C9714" s="270"/>
      <c r="D9714" s="272"/>
      <c r="F9714" s="273"/>
      <c r="G9714" s="275"/>
      <c r="H9714" s="275"/>
    </row>
    <row r="9715" spans="1:8">
      <c r="A9715" s="270"/>
      <c r="B9715" s="271"/>
      <c r="C9715" s="270"/>
      <c r="D9715" s="272"/>
      <c r="F9715" s="273"/>
      <c r="G9715" s="275"/>
      <c r="H9715" s="275"/>
    </row>
    <row r="9716" spans="1:8">
      <c r="A9716" s="270"/>
      <c r="B9716" s="271"/>
      <c r="C9716" s="270"/>
      <c r="D9716" s="272"/>
      <c r="F9716" s="273"/>
      <c r="G9716" s="275"/>
      <c r="H9716" s="275"/>
    </row>
    <row r="9717" spans="1:8">
      <c r="A9717" s="270"/>
      <c r="B9717" s="271"/>
      <c r="C9717" s="270"/>
      <c r="D9717" s="272"/>
      <c r="F9717" s="273"/>
      <c r="G9717" s="275"/>
      <c r="H9717" s="275"/>
    </row>
    <row r="9718" spans="1:8">
      <c r="A9718" s="270"/>
      <c r="B9718" s="271"/>
      <c r="C9718" s="270"/>
      <c r="D9718" s="272"/>
      <c r="F9718" s="273"/>
      <c r="G9718" s="275"/>
      <c r="H9718" s="275"/>
    </row>
    <row r="9719" spans="1:8">
      <c r="A9719" s="270"/>
      <c r="B9719" s="271"/>
      <c r="C9719" s="270"/>
      <c r="D9719" s="272"/>
      <c r="F9719" s="273"/>
      <c r="G9719" s="275"/>
      <c r="H9719" s="275"/>
    </row>
    <row r="9720" spans="1:8">
      <c r="A9720" s="270"/>
      <c r="B9720" s="271"/>
      <c r="C9720" s="270"/>
      <c r="D9720" s="272"/>
      <c r="F9720" s="273"/>
      <c r="G9720" s="275"/>
      <c r="H9720" s="275"/>
    </row>
    <row r="9721" spans="1:8">
      <c r="A9721" s="270"/>
      <c r="B9721" s="271"/>
      <c r="C9721" s="270"/>
      <c r="D9721" s="272"/>
      <c r="F9721" s="273"/>
      <c r="G9721" s="275"/>
      <c r="H9721" s="275"/>
    </row>
    <row r="9722" spans="1:8">
      <c r="A9722" s="270"/>
      <c r="B9722" s="271"/>
      <c r="C9722" s="270"/>
      <c r="D9722" s="272"/>
      <c r="F9722" s="273"/>
      <c r="G9722" s="275"/>
      <c r="H9722" s="275"/>
    </row>
    <row r="9723" spans="1:8">
      <c r="A9723" s="270"/>
      <c r="B9723" s="271"/>
      <c r="C9723" s="270"/>
      <c r="D9723" s="272"/>
      <c r="F9723" s="273"/>
      <c r="G9723" s="275"/>
      <c r="H9723" s="275"/>
    </row>
    <row r="9724" spans="1:8">
      <c r="A9724" s="270"/>
      <c r="B9724" s="271"/>
      <c r="C9724" s="270"/>
      <c r="D9724" s="272"/>
      <c r="F9724" s="273"/>
      <c r="G9724" s="275"/>
      <c r="H9724" s="275"/>
    </row>
    <row r="9725" spans="1:8">
      <c r="A9725" s="270"/>
      <c r="B9725" s="271"/>
      <c r="C9725" s="270"/>
      <c r="D9725" s="272"/>
      <c r="F9725" s="273"/>
      <c r="G9725" s="275"/>
      <c r="H9725" s="275"/>
    </row>
    <row r="9726" spans="1:8">
      <c r="A9726" s="270"/>
      <c r="B9726" s="271"/>
      <c r="C9726" s="270"/>
      <c r="D9726" s="272"/>
      <c r="F9726" s="273"/>
      <c r="G9726" s="275"/>
      <c r="H9726" s="275"/>
    </row>
    <row r="9727" spans="1:8">
      <c r="A9727" s="270"/>
      <c r="B9727" s="271"/>
      <c r="C9727" s="270"/>
      <c r="D9727" s="272"/>
      <c r="F9727" s="273"/>
      <c r="G9727" s="275"/>
      <c r="H9727" s="275"/>
    </row>
    <row r="9728" spans="1:8">
      <c r="A9728" s="270"/>
      <c r="B9728" s="271"/>
      <c r="C9728" s="270"/>
      <c r="D9728" s="272"/>
      <c r="F9728" s="273"/>
      <c r="G9728" s="275"/>
      <c r="H9728" s="275"/>
    </row>
    <row r="9729" spans="1:8">
      <c r="A9729" s="270"/>
      <c r="B9729" s="271"/>
      <c r="C9729" s="270"/>
      <c r="D9729" s="272"/>
      <c r="F9729" s="273"/>
      <c r="G9729" s="275"/>
      <c r="H9729" s="275"/>
    </row>
    <row r="9730" spans="1:8">
      <c r="A9730" s="270"/>
      <c r="B9730" s="271"/>
      <c r="C9730" s="270"/>
      <c r="D9730" s="272"/>
      <c r="F9730" s="273"/>
      <c r="G9730" s="275"/>
      <c r="H9730" s="275"/>
    </row>
    <row r="9731" spans="1:8">
      <c r="A9731" s="270"/>
      <c r="B9731" s="271"/>
      <c r="C9731" s="270"/>
      <c r="D9731" s="272"/>
      <c r="F9731" s="273"/>
      <c r="G9731" s="275"/>
      <c r="H9731" s="275"/>
    </row>
    <row r="9732" spans="1:8">
      <c r="A9732" s="270"/>
      <c r="B9732" s="271"/>
      <c r="C9732" s="270"/>
      <c r="D9732" s="272"/>
      <c r="F9732" s="273"/>
      <c r="G9732" s="275"/>
      <c r="H9732" s="275"/>
    </row>
    <row r="9733" spans="1:8">
      <c r="A9733" s="270"/>
      <c r="B9733" s="271"/>
      <c r="C9733" s="270"/>
      <c r="D9733" s="272"/>
      <c r="F9733" s="273"/>
      <c r="G9733" s="275"/>
      <c r="H9733" s="275"/>
    </row>
    <row r="9734" spans="1:8">
      <c r="A9734" s="270"/>
      <c r="B9734" s="271"/>
      <c r="C9734" s="270"/>
      <c r="D9734" s="272"/>
      <c r="F9734" s="273"/>
      <c r="G9734" s="275"/>
      <c r="H9734" s="275"/>
    </row>
    <row r="9735" spans="1:8">
      <c r="A9735" s="270"/>
      <c r="B9735" s="271"/>
      <c r="C9735" s="270"/>
      <c r="D9735" s="272"/>
      <c r="F9735" s="273"/>
      <c r="G9735" s="275"/>
      <c r="H9735" s="275"/>
    </row>
    <row r="9736" spans="1:8">
      <c r="A9736" s="270"/>
      <c r="B9736" s="271"/>
      <c r="C9736" s="270"/>
      <c r="D9736" s="272"/>
      <c r="F9736" s="273"/>
      <c r="G9736" s="275"/>
      <c r="H9736" s="275"/>
    </row>
    <row r="9737" spans="1:8">
      <c r="A9737" s="270"/>
      <c r="B9737" s="271"/>
      <c r="C9737" s="270"/>
      <c r="D9737" s="272"/>
      <c r="F9737" s="273"/>
      <c r="G9737" s="275"/>
      <c r="H9737" s="275"/>
    </row>
    <row r="9738" spans="1:8">
      <c r="A9738" s="270"/>
      <c r="B9738" s="271"/>
      <c r="C9738" s="270"/>
      <c r="D9738" s="272"/>
      <c r="F9738" s="273"/>
      <c r="G9738" s="275"/>
      <c r="H9738" s="275"/>
    </row>
    <row r="9739" spans="1:8">
      <c r="A9739" s="270"/>
      <c r="B9739" s="271"/>
      <c r="C9739" s="270"/>
      <c r="D9739" s="272"/>
      <c r="F9739" s="273"/>
      <c r="G9739" s="275"/>
      <c r="H9739" s="275"/>
    </row>
    <row r="9740" spans="1:8">
      <c r="A9740" s="270"/>
      <c r="B9740" s="271"/>
      <c r="C9740" s="270"/>
      <c r="D9740" s="272"/>
      <c r="F9740" s="273"/>
      <c r="G9740" s="275"/>
      <c r="H9740" s="275"/>
    </row>
    <row r="9741" spans="1:8">
      <c r="A9741" s="270"/>
      <c r="B9741" s="271"/>
      <c r="C9741" s="270"/>
      <c r="D9741" s="272"/>
      <c r="F9741" s="273"/>
      <c r="G9741" s="275"/>
      <c r="H9741" s="275"/>
    </row>
    <row r="9742" spans="1:8">
      <c r="A9742" s="270"/>
      <c r="B9742" s="271"/>
      <c r="C9742" s="270"/>
      <c r="D9742" s="272"/>
      <c r="F9742" s="273"/>
      <c r="G9742" s="275"/>
      <c r="H9742" s="275"/>
    </row>
    <row r="9743" spans="1:8">
      <c r="A9743" s="270"/>
      <c r="B9743" s="271"/>
      <c r="C9743" s="270"/>
      <c r="D9743" s="272"/>
      <c r="F9743" s="273"/>
      <c r="G9743" s="275"/>
      <c r="H9743" s="275"/>
    </row>
    <row r="9744" spans="1:8">
      <c r="A9744" s="270"/>
      <c r="B9744" s="271"/>
      <c r="C9744" s="270"/>
      <c r="D9744" s="272"/>
      <c r="F9744" s="273"/>
      <c r="G9744" s="275"/>
      <c r="H9744" s="275"/>
    </row>
    <row r="9745" spans="1:8">
      <c r="A9745" s="270"/>
      <c r="B9745" s="271"/>
      <c r="C9745" s="270"/>
      <c r="D9745" s="272"/>
      <c r="F9745" s="273"/>
      <c r="G9745" s="275"/>
      <c r="H9745" s="275"/>
    </row>
    <row r="9746" spans="1:8">
      <c r="A9746" s="270"/>
      <c r="B9746" s="271"/>
      <c r="C9746" s="270"/>
      <c r="D9746" s="272"/>
      <c r="F9746" s="273"/>
      <c r="G9746" s="275"/>
      <c r="H9746" s="275"/>
    </row>
    <row r="9747" spans="1:8">
      <c r="A9747" s="270"/>
      <c r="B9747" s="271"/>
      <c r="C9747" s="270"/>
      <c r="D9747" s="272"/>
      <c r="F9747" s="273"/>
      <c r="G9747" s="275"/>
      <c r="H9747" s="275"/>
    </row>
    <row r="9748" spans="1:8">
      <c r="A9748" s="270"/>
      <c r="B9748" s="271"/>
      <c r="C9748" s="270"/>
      <c r="D9748" s="272"/>
      <c r="F9748" s="273"/>
      <c r="G9748" s="275"/>
      <c r="H9748" s="275"/>
    </row>
    <row r="9749" spans="1:8">
      <c r="A9749" s="270"/>
      <c r="B9749" s="271"/>
      <c r="C9749" s="270"/>
      <c r="D9749" s="272"/>
      <c r="F9749" s="273"/>
      <c r="G9749" s="275"/>
      <c r="H9749" s="275"/>
    </row>
    <row r="9750" spans="1:8">
      <c r="A9750" s="270"/>
      <c r="B9750" s="271"/>
      <c r="C9750" s="270"/>
      <c r="D9750" s="272"/>
      <c r="F9750" s="273"/>
      <c r="G9750" s="275"/>
      <c r="H9750" s="275"/>
    </row>
    <row r="9751" spans="1:8">
      <c r="A9751" s="270"/>
      <c r="B9751" s="271"/>
      <c r="C9751" s="270"/>
      <c r="D9751" s="272"/>
      <c r="F9751" s="273"/>
      <c r="G9751" s="275"/>
      <c r="H9751" s="275"/>
    </row>
    <row r="9752" spans="1:8">
      <c r="A9752" s="270"/>
      <c r="B9752" s="271"/>
      <c r="C9752" s="270"/>
      <c r="D9752" s="272"/>
      <c r="F9752" s="273"/>
      <c r="G9752" s="275"/>
      <c r="H9752" s="275"/>
    </row>
    <row r="9753" spans="1:8">
      <c r="A9753" s="270"/>
      <c r="B9753" s="271"/>
      <c r="C9753" s="270"/>
      <c r="D9753" s="272"/>
      <c r="F9753" s="273"/>
      <c r="G9753" s="275"/>
      <c r="H9753" s="275"/>
    </row>
    <row r="9754" spans="1:8">
      <c r="A9754" s="270"/>
      <c r="B9754" s="271"/>
      <c r="C9754" s="270"/>
      <c r="D9754" s="272"/>
      <c r="F9754" s="273"/>
      <c r="G9754" s="275"/>
      <c r="H9754" s="275"/>
    </row>
    <row r="9755" spans="1:8">
      <c r="A9755" s="270"/>
      <c r="B9755" s="271"/>
      <c r="C9755" s="270"/>
      <c r="D9755" s="272"/>
      <c r="F9755" s="273"/>
      <c r="G9755" s="275"/>
      <c r="H9755" s="275"/>
    </row>
    <row r="9756" spans="1:8">
      <c r="A9756" s="270"/>
      <c r="B9756" s="271"/>
      <c r="C9756" s="270"/>
      <c r="D9756" s="272"/>
      <c r="F9756" s="273"/>
      <c r="G9756" s="275"/>
      <c r="H9756" s="275"/>
    </row>
    <row r="9757" spans="1:8">
      <c r="A9757" s="270"/>
      <c r="B9757" s="271"/>
      <c r="C9757" s="270"/>
      <c r="D9757" s="272"/>
      <c r="F9757" s="273"/>
      <c r="G9757" s="275"/>
      <c r="H9757" s="275"/>
    </row>
    <row r="9758" spans="1:8">
      <c r="A9758" s="270"/>
      <c r="B9758" s="271"/>
      <c r="C9758" s="270"/>
      <c r="D9758" s="272"/>
      <c r="F9758" s="273"/>
      <c r="G9758" s="275"/>
      <c r="H9758" s="275"/>
    </row>
    <row r="9759" spans="1:8">
      <c r="A9759" s="270"/>
      <c r="B9759" s="271"/>
      <c r="C9759" s="270"/>
      <c r="D9759" s="272"/>
      <c r="F9759" s="273"/>
      <c r="G9759" s="275"/>
      <c r="H9759" s="275"/>
    </row>
    <row r="9760" spans="1:8">
      <c r="A9760" s="270"/>
      <c r="B9760" s="271"/>
      <c r="C9760" s="270"/>
      <c r="D9760" s="272"/>
      <c r="F9760" s="273"/>
      <c r="G9760" s="275"/>
      <c r="H9760" s="275"/>
    </row>
    <row r="9761" spans="1:8">
      <c r="A9761" s="270"/>
      <c r="B9761" s="271"/>
      <c r="C9761" s="270"/>
      <c r="D9761" s="272"/>
      <c r="F9761" s="273"/>
      <c r="G9761" s="275"/>
      <c r="H9761" s="275"/>
    </row>
    <row r="9762" spans="1:8">
      <c r="A9762" s="270"/>
      <c r="B9762" s="271"/>
      <c r="C9762" s="270"/>
      <c r="D9762" s="272"/>
      <c r="F9762" s="273"/>
      <c r="G9762" s="275"/>
      <c r="H9762" s="275"/>
    </row>
    <row r="9763" spans="1:8">
      <c r="A9763" s="270"/>
      <c r="B9763" s="271"/>
      <c r="C9763" s="270"/>
      <c r="D9763" s="272"/>
      <c r="F9763" s="273"/>
      <c r="G9763" s="275"/>
      <c r="H9763" s="275"/>
    </row>
    <row r="9764" spans="1:8">
      <c r="A9764" s="270"/>
      <c r="B9764" s="271"/>
      <c r="C9764" s="270"/>
      <c r="D9764" s="272"/>
      <c r="F9764" s="273"/>
      <c r="G9764" s="275"/>
      <c r="H9764" s="275"/>
    </row>
    <row r="9765" spans="1:8">
      <c r="A9765" s="270"/>
      <c r="B9765" s="271"/>
      <c r="C9765" s="270"/>
      <c r="D9765" s="272"/>
      <c r="F9765" s="273"/>
      <c r="G9765" s="275"/>
      <c r="H9765" s="275"/>
    </row>
    <row r="9766" spans="1:8">
      <c r="A9766" s="270"/>
      <c r="B9766" s="271"/>
      <c r="C9766" s="270"/>
      <c r="D9766" s="272"/>
      <c r="F9766" s="273"/>
      <c r="G9766" s="275"/>
      <c r="H9766" s="275"/>
    </row>
    <row r="9767" spans="1:8">
      <c r="A9767" s="270"/>
      <c r="B9767" s="271"/>
      <c r="C9767" s="270"/>
      <c r="D9767" s="272"/>
      <c r="F9767" s="273"/>
      <c r="G9767" s="275"/>
      <c r="H9767" s="275"/>
    </row>
    <row r="9768" spans="1:8">
      <c r="A9768" s="270"/>
      <c r="B9768" s="271"/>
      <c r="C9768" s="270"/>
      <c r="D9768" s="272"/>
      <c r="F9768" s="273"/>
      <c r="G9768" s="275"/>
      <c r="H9768" s="275"/>
    </row>
    <row r="9769" spans="1:8">
      <c r="A9769" s="270"/>
      <c r="B9769" s="271"/>
      <c r="C9769" s="270"/>
      <c r="D9769" s="272"/>
      <c r="F9769" s="273"/>
      <c r="G9769" s="275"/>
      <c r="H9769" s="275"/>
    </row>
    <row r="9770" spans="1:8">
      <c r="A9770" s="270"/>
      <c r="B9770" s="271"/>
      <c r="C9770" s="270"/>
      <c r="D9770" s="272"/>
      <c r="F9770" s="273"/>
      <c r="G9770" s="275"/>
      <c r="H9770" s="275"/>
    </row>
    <row r="9771" spans="1:8">
      <c r="A9771" s="270"/>
      <c r="B9771" s="271"/>
      <c r="C9771" s="270"/>
      <c r="D9771" s="272"/>
      <c r="F9771" s="273"/>
      <c r="G9771" s="275"/>
      <c r="H9771" s="275"/>
    </row>
    <row r="9772" spans="1:8">
      <c r="A9772" s="270"/>
      <c r="B9772" s="271"/>
      <c r="C9772" s="270"/>
      <c r="D9772" s="272"/>
      <c r="F9772" s="273"/>
      <c r="G9772" s="275"/>
      <c r="H9772" s="275"/>
    </row>
    <row r="9773" spans="1:8">
      <c r="A9773" s="270"/>
      <c r="B9773" s="271"/>
      <c r="C9773" s="270"/>
      <c r="D9773" s="272"/>
      <c r="F9773" s="273"/>
      <c r="G9773" s="275"/>
      <c r="H9773" s="275"/>
    </row>
    <row r="9774" spans="1:8">
      <c r="A9774" s="270"/>
      <c r="B9774" s="271"/>
      <c r="C9774" s="270"/>
      <c r="D9774" s="272"/>
      <c r="F9774" s="273"/>
      <c r="G9774" s="275"/>
      <c r="H9774" s="275"/>
    </row>
    <row r="9775" spans="1:8">
      <c r="A9775" s="270"/>
      <c r="B9775" s="271"/>
      <c r="C9775" s="270"/>
      <c r="D9775" s="272"/>
      <c r="F9775" s="273"/>
      <c r="G9775" s="275"/>
      <c r="H9775" s="275"/>
    </row>
    <row r="9776" spans="1:8">
      <c r="A9776" s="270"/>
      <c r="B9776" s="271"/>
      <c r="C9776" s="270"/>
      <c r="D9776" s="272"/>
      <c r="F9776" s="273"/>
      <c r="G9776" s="275"/>
      <c r="H9776" s="275"/>
    </row>
    <row r="9777" spans="1:8">
      <c r="A9777" s="270"/>
      <c r="B9777" s="271"/>
      <c r="C9777" s="270"/>
      <c r="D9777" s="272"/>
      <c r="F9777" s="273"/>
      <c r="G9777" s="275"/>
      <c r="H9777" s="275"/>
    </row>
    <row r="9778" spans="1:8">
      <c r="A9778" s="270"/>
      <c r="B9778" s="271"/>
      <c r="C9778" s="270"/>
      <c r="D9778" s="272"/>
      <c r="F9778" s="273"/>
      <c r="G9778" s="275"/>
      <c r="H9778" s="275"/>
    </row>
    <row r="9779" spans="1:8">
      <c r="A9779" s="270"/>
      <c r="B9779" s="271"/>
      <c r="C9779" s="270"/>
      <c r="D9779" s="272"/>
      <c r="F9779" s="273"/>
      <c r="G9779" s="275"/>
      <c r="H9779" s="275"/>
    </row>
    <row r="9780" spans="1:8">
      <c r="A9780" s="270"/>
      <c r="B9780" s="271"/>
      <c r="C9780" s="270"/>
      <c r="D9780" s="272"/>
      <c r="F9780" s="273"/>
      <c r="G9780" s="275"/>
      <c r="H9780" s="275"/>
    </row>
    <row r="9781" spans="1:8">
      <c r="A9781" s="270"/>
      <c r="B9781" s="271"/>
      <c r="C9781" s="270"/>
      <c r="D9781" s="272"/>
      <c r="F9781" s="273"/>
      <c r="G9781" s="275"/>
      <c r="H9781" s="275"/>
    </row>
    <row r="9782" spans="1:8">
      <c r="A9782" s="270"/>
      <c r="B9782" s="271"/>
      <c r="C9782" s="270"/>
      <c r="D9782" s="272"/>
      <c r="F9782" s="273"/>
      <c r="G9782" s="275"/>
      <c r="H9782" s="275"/>
    </row>
    <row r="9783" spans="1:8">
      <c r="A9783" s="270"/>
      <c r="B9783" s="271"/>
      <c r="C9783" s="270"/>
      <c r="D9783" s="272"/>
      <c r="F9783" s="273"/>
      <c r="G9783" s="275"/>
      <c r="H9783" s="275"/>
    </row>
    <row r="9784" spans="1:8">
      <c r="A9784" s="270"/>
      <c r="B9784" s="271"/>
      <c r="C9784" s="270"/>
      <c r="D9784" s="272"/>
      <c r="F9784" s="273"/>
      <c r="G9784" s="275"/>
      <c r="H9784" s="275"/>
    </row>
    <row r="9785" spans="1:8">
      <c r="A9785" s="270"/>
      <c r="B9785" s="271"/>
      <c r="C9785" s="270"/>
      <c r="D9785" s="272"/>
      <c r="F9785" s="273"/>
      <c r="G9785" s="275"/>
      <c r="H9785" s="275"/>
    </row>
    <row r="9786" spans="1:8">
      <c r="A9786" s="270"/>
      <c r="B9786" s="271"/>
      <c r="C9786" s="270"/>
      <c r="D9786" s="272"/>
      <c r="F9786" s="273"/>
      <c r="G9786" s="275"/>
      <c r="H9786" s="275"/>
    </row>
    <row r="9787" spans="1:8">
      <c r="A9787" s="270"/>
      <c r="B9787" s="271"/>
      <c r="C9787" s="270"/>
      <c r="D9787" s="272"/>
      <c r="F9787" s="273"/>
      <c r="G9787" s="275"/>
      <c r="H9787" s="275"/>
    </row>
    <row r="9788" spans="1:8">
      <c r="A9788" s="270"/>
      <c r="B9788" s="271"/>
      <c r="C9788" s="270"/>
      <c r="D9788" s="272"/>
      <c r="F9788" s="273"/>
      <c r="G9788" s="275"/>
      <c r="H9788" s="275"/>
    </row>
    <row r="9789" spans="1:8">
      <c r="A9789" s="270"/>
      <c r="B9789" s="271"/>
      <c r="C9789" s="270"/>
      <c r="D9789" s="272"/>
      <c r="F9789" s="273"/>
      <c r="G9789" s="275"/>
      <c r="H9789" s="275"/>
    </row>
    <row r="9790" spans="1:8">
      <c r="A9790" s="270"/>
      <c r="B9790" s="271"/>
      <c r="C9790" s="270"/>
      <c r="D9790" s="272"/>
      <c r="F9790" s="273"/>
      <c r="G9790" s="275"/>
      <c r="H9790" s="275"/>
    </row>
    <row r="9791" spans="1:8">
      <c r="A9791" s="270"/>
      <c r="B9791" s="271"/>
      <c r="C9791" s="270"/>
      <c r="D9791" s="272"/>
      <c r="F9791" s="273"/>
      <c r="G9791" s="275"/>
      <c r="H9791" s="275"/>
    </row>
    <row r="9792" spans="1:8">
      <c r="A9792" s="270"/>
      <c r="B9792" s="271"/>
      <c r="C9792" s="270"/>
      <c r="D9792" s="272"/>
      <c r="F9792" s="273"/>
      <c r="G9792" s="275"/>
      <c r="H9792" s="275"/>
    </row>
    <row r="9793" spans="1:8">
      <c r="A9793" s="270"/>
      <c r="B9793" s="271"/>
      <c r="C9793" s="270"/>
      <c r="D9793" s="272"/>
      <c r="F9793" s="273"/>
      <c r="G9793" s="275"/>
      <c r="H9793" s="275"/>
    </row>
    <row r="9794" spans="1:8">
      <c r="A9794" s="270"/>
      <c r="B9794" s="271"/>
      <c r="C9794" s="270"/>
      <c r="D9794" s="272"/>
      <c r="F9794" s="273"/>
      <c r="G9794" s="275"/>
      <c r="H9794" s="275"/>
    </row>
    <row r="9795" spans="1:8">
      <c r="A9795" s="270"/>
      <c r="B9795" s="271"/>
      <c r="C9795" s="270"/>
      <c r="D9795" s="272"/>
      <c r="F9795" s="273"/>
      <c r="G9795" s="275"/>
      <c r="H9795" s="275"/>
    </row>
    <row r="9796" spans="1:8">
      <c r="A9796" s="270"/>
      <c r="B9796" s="271"/>
      <c r="C9796" s="270"/>
      <c r="D9796" s="272"/>
      <c r="F9796" s="273"/>
      <c r="G9796" s="275"/>
      <c r="H9796" s="275"/>
    </row>
    <row r="9797" spans="1:8">
      <c r="A9797" s="270"/>
      <c r="B9797" s="271"/>
      <c r="C9797" s="270"/>
      <c r="D9797" s="272"/>
      <c r="F9797" s="273"/>
      <c r="G9797" s="275"/>
      <c r="H9797" s="275"/>
    </row>
    <row r="9798" spans="1:8">
      <c r="A9798" s="270"/>
      <c r="B9798" s="271"/>
      <c r="C9798" s="270"/>
      <c r="D9798" s="272"/>
      <c r="F9798" s="273"/>
      <c r="G9798" s="275"/>
      <c r="H9798" s="275"/>
    </row>
    <row r="9799" spans="1:8">
      <c r="A9799" s="270"/>
      <c r="B9799" s="271"/>
      <c r="C9799" s="270"/>
      <c r="D9799" s="272"/>
      <c r="F9799" s="273"/>
      <c r="G9799" s="275"/>
      <c r="H9799" s="275"/>
    </row>
    <row r="9800" spans="1:8">
      <c r="A9800" s="270"/>
      <c r="B9800" s="271"/>
      <c r="C9800" s="270"/>
      <c r="D9800" s="272"/>
      <c r="F9800" s="273"/>
      <c r="G9800" s="275"/>
      <c r="H9800" s="275"/>
    </row>
    <row r="9801" spans="1:8">
      <c r="A9801" s="270"/>
      <c r="B9801" s="271"/>
      <c r="C9801" s="270"/>
      <c r="D9801" s="272"/>
      <c r="F9801" s="273"/>
      <c r="G9801" s="275"/>
      <c r="H9801" s="275"/>
    </row>
    <row r="9802" spans="1:8">
      <c r="A9802" s="270"/>
      <c r="B9802" s="271"/>
      <c r="C9802" s="270"/>
      <c r="D9802" s="272"/>
      <c r="F9802" s="273"/>
      <c r="G9802" s="275"/>
      <c r="H9802" s="275"/>
    </row>
    <row r="9803" spans="1:8">
      <c r="A9803" s="270"/>
      <c r="B9803" s="271"/>
      <c r="C9803" s="270"/>
      <c r="D9803" s="272"/>
      <c r="F9803" s="273"/>
      <c r="G9803" s="275"/>
      <c r="H9803" s="275"/>
    </row>
    <row r="9804" spans="1:8">
      <c r="A9804" s="270"/>
      <c r="B9804" s="271"/>
      <c r="C9804" s="270"/>
      <c r="D9804" s="272"/>
      <c r="F9804" s="273"/>
      <c r="G9804" s="275"/>
      <c r="H9804" s="275"/>
    </row>
    <row r="9805" spans="1:8">
      <c r="A9805" s="270"/>
      <c r="B9805" s="271"/>
      <c r="C9805" s="270"/>
      <c r="D9805" s="272"/>
      <c r="F9805" s="273"/>
      <c r="G9805" s="275"/>
      <c r="H9805" s="275"/>
    </row>
    <row r="9806" spans="1:8">
      <c r="A9806" s="270"/>
      <c r="B9806" s="271"/>
      <c r="C9806" s="270"/>
      <c r="D9806" s="272"/>
      <c r="F9806" s="273"/>
      <c r="G9806" s="275"/>
      <c r="H9806" s="275"/>
    </row>
    <row r="9807" spans="1:8">
      <c r="A9807" s="270"/>
      <c r="B9807" s="271"/>
      <c r="C9807" s="270"/>
      <c r="D9807" s="272"/>
      <c r="F9807" s="273"/>
      <c r="G9807" s="275"/>
      <c r="H9807" s="275"/>
    </row>
    <row r="9808" spans="1:8">
      <c r="A9808" s="270"/>
      <c r="B9808" s="271"/>
      <c r="C9808" s="270"/>
      <c r="D9808" s="272"/>
      <c r="F9808" s="273"/>
      <c r="G9808" s="275"/>
      <c r="H9808" s="275"/>
    </row>
    <row r="9809" spans="1:8">
      <c r="A9809" s="270"/>
      <c r="B9809" s="271"/>
      <c r="C9809" s="270"/>
      <c r="D9809" s="272"/>
      <c r="F9809" s="273"/>
      <c r="G9809" s="275"/>
      <c r="H9809" s="275"/>
    </row>
    <row r="9810" spans="1:8">
      <c r="A9810" s="270"/>
      <c r="B9810" s="271"/>
      <c r="C9810" s="270"/>
      <c r="D9810" s="272"/>
      <c r="F9810" s="273"/>
      <c r="G9810" s="275"/>
      <c r="H9810" s="275"/>
    </row>
    <row r="9811" spans="1:8">
      <c r="A9811" s="270"/>
      <c r="B9811" s="271"/>
      <c r="C9811" s="270"/>
      <c r="D9811" s="272"/>
      <c r="F9811" s="273"/>
      <c r="G9811" s="275"/>
      <c r="H9811" s="275"/>
    </row>
    <row r="9812" spans="1:8">
      <c r="A9812" s="270"/>
      <c r="B9812" s="271"/>
      <c r="C9812" s="270"/>
      <c r="D9812" s="272"/>
      <c r="F9812" s="273"/>
      <c r="G9812" s="275"/>
      <c r="H9812" s="275"/>
    </row>
    <row r="9813" spans="1:8">
      <c r="A9813" s="270"/>
      <c r="B9813" s="271"/>
      <c r="C9813" s="270"/>
      <c r="D9813" s="272"/>
      <c r="F9813" s="273"/>
      <c r="G9813" s="275"/>
      <c r="H9813" s="275"/>
    </row>
    <row r="9814" spans="1:8">
      <c r="A9814" s="270"/>
      <c r="B9814" s="271"/>
      <c r="C9814" s="270"/>
      <c r="D9814" s="272"/>
      <c r="F9814" s="273"/>
      <c r="G9814" s="275"/>
      <c r="H9814" s="275"/>
    </row>
    <row r="9815" spans="1:8">
      <c r="A9815" s="270"/>
      <c r="B9815" s="271"/>
      <c r="C9815" s="270"/>
      <c r="D9815" s="272"/>
      <c r="F9815" s="273"/>
      <c r="G9815" s="275"/>
      <c r="H9815" s="275"/>
    </row>
    <row r="9816" spans="1:8">
      <c r="A9816" s="270"/>
      <c r="B9816" s="271"/>
      <c r="C9816" s="270"/>
      <c r="D9816" s="272"/>
      <c r="F9816" s="273"/>
      <c r="G9816" s="275"/>
      <c r="H9816" s="275"/>
    </row>
    <row r="9817" spans="1:8">
      <c r="A9817" s="270"/>
      <c r="B9817" s="271"/>
      <c r="C9817" s="270"/>
      <c r="D9817" s="272"/>
      <c r="F9817" s="273"/>
      <c r="G9817" s="275"/>
      <c r="H9817" s="275"/>
    </row>
    <row r="9818" spans="1:8">
      <c r="A9818" s="270"/>
      <c r="B9818" s="271"/>
      <c r="C9818" s="270"/>
      <c r="D9818" s="272"/>
      <c r="F9818" s="273"/>
      <c r="G9818" s="275"/>
      <c r="H9818" s="275"/>
    </row>
    <row r="9819" spans="1:8">
      <c r="A9819" s="270"/>
      <c r="B9819" s="271"/>
      <c r="C9819" s="270"/>
      <c r="D9819" s="272"/>
      <c r="F9819" s="273"/>
      <c r="G9819" s="275"/>
      <c r="H9819" s="275"/>
    </row>
    <row r="9820" spans="1:8">
      <c r="A9820" s="270"/>
      <c r="B9820" s="271"/>
      <c r="C9820" s="270"/>
      <c r="D9820" s="272"/>
      <c r="F9820" s="273"/>
      <c r="G9820" s="275"/>
      <c r="H9820" s="275"/>
    </row>
    <row r="9821" spans="1:8">
      <c r="A9821" s="270"/>
      <c r="B9821" s="271"/>
      <c r="C9821" s="270"/>
      <c r="D9821" s="272"/>
      <c r="F9821" s="273"/>
      <c r="G9821" s="275"/>
      <c r="H9821" s="275"/>
    </row>
    <row r="9822" spans="1:8">
      <c r="A9822" s="270"/>
      <c r="B9822" s="271"/>
      <c r="C9822" s="270"/>
      <c r="D9822" s="272"/>
      <c r="F9822" s="273"/>
      <c r="G9822" s="275"/>
      <c r="H9822" s="275"/>
    </row>
    <row r="9823" spans="1:8">
      <c r="A9823" s="270"/>
      <c r="B9823" s="271"/>
      <c r="C9823" s="270"/>
      <c r="D9823" s="272"/>
      <c r="F9823" s="273"/>
      <c r="G9823" s="275"/>
      <c r="H9823" s="275"/>
    </row>
    <row r="9824" spans="1:8">
      <c r="A9824" s="270"/>
      <c r="B9824" s="271"/>
      <c r="C9824" s="270"/>
      <c r="D9824" s="272"/>
      <c r="F9824" s="273"/>
      <c r="G9824" s="275"/>
      <c r="H9824" s="275"/>
    </row>
    <row r="9825" spans="1:8">
      <c r="A9825" s="270"/>
      <c r="B9825" s="271"/>
      <c r="C9825" s="270"/>
      <c r="D9825" s="272"/>
      <c r="F9825" s="273"/>
      <c r="G9825" s="275"/>
      <c r="H9825" s="275"/>
    </row>
    <row r="9826" spans="1:8">
      <c r="A9826" s="270"/>
      <c r="B9826" s="271"/>
      <c r="C9826" s="270"/>
      <c r="D9826" s="272"/>
      <c r="F9826" s="273"/>
      <c r="G9826" s="275"/>
      <c r="H9826" s="275"/>
    </row>
    <row r="9827" spans="1:8">
      <c r="A9827" s="270"/>
      <c r="B9827" s="271"/>
      <c r="C9827" s="270"/>
      <c r="D9827" s="272"/>
      <c r="F9827" s="273"/>
      <c r="G9827" s="275"/>
      <c r="H9827" s="275"/>
    </row>
    <row r="9828" spans="1:8">
      <c r="A9828" s="270"/>
      <c r="B9828" s="271"/>
      <c r="C9828" s="270"/>
      <c r="D9828" s="272"/>
      <c r="F9828" s="273"/>
      <c r="G9828" s="275"/>
      <c r="H9828" s="275"/>
    </row>
    <row r="9829" spans="1:8">
      <c r="A9829" s="270"/>
      <c r="B9829" s="271"/>
      <c r="C9829" s="270"/>
      <c r="D9829" s="272"/>
      <c r="F9829" s="273"/>
      <c r="G9829" s="275"/>
      <c r="H9829" s="275"/>
    </row>
    <row r="9830" spans="1:8">
      <c r="A9830" s="270"/>
      <c r="B9830" s="271"/>
      <c r="C9830" s="270"/>
      <c r="D9830" s="272"/>
      <c r="F9830" s="273"/>
      <c r="G9830" s="275"/>
      <c r="H9830" s="275"/>
    </row>
    <row r="9831" spans="1:8">
      <c r="A9831" s="270"/>
      <c r="B9831" s="271"/>
      <c r="C9831" s="270"/>
      <c r="D9831" s="272"/>
      <c r="F9831" s="273"/>
      <c r="G9831" s="275"/>
      <c r="H9831" s="275"/>
    </row>
    <row r="9832" spans="1:8">
      <c r="A9832" s="270"/>
      <c r="B9832" s="271"/>
      <c r="C9832" s="270"/>
      <c r="D9832" s="272"/>
      <c r="F9832" s="273"/>
      <c r="G9832" s="275"/>
      <c r="H9832" s="275"/>
    </row>
    <row r="9833" spans="1:8">
      <c r="A9833" s="270"/>
      <c r="B9833" s="271"/>
      <c r="C9833" s="270"/>
      <c r="D9833" s="272"/>
      <c r="F9833" s="273"/>
      <c r="G9833" s="275"/>
      <c r="H9833" s="275"/>
    </row>
    <row r="9834" spans="1:8">
      <c r="A9834" s="270"/>
      <c r="B9834" s="271"/>
      <c r="C9834" s="270"/>
      <c r="D9834" s="272"/>
      <c r="F9834" s="273"/>
      <c r="G9834" s="275"/>
      <c r="H9834" s="275"/>
    </row>
    <row r="9835" spans="1:8">
      <c r="A9835" s="270"/>
      <c r="B9835" s="271"/>
      <c r="C9835" s="270"/>
      <c r="D9835" s="272"/>
      <c r="F9835" s="273"/>
      <c r="G9835" s="275"/>
      <c r="H9835" s="275"/>
    </row>
    <row r="9836" spans="1:8">
      <c r="A9836" s="270"/>
      <c r="B9836" s="271"/>
      <c r="C9836" s="270"/>
      <c r="D9836" s="272"/>
      <c r="F9836" s="273"/>
      <c r="G9836" s="275"/>
      <c r="H9836" s="275"/>
    </row>
    <row r="9837" spans="1:8">
      <c r="A9837" s="270"/>
      <c r="B9837" s="271"/>
      <c r="C9837" s="270"/>
      <c r="D9837" s="272"/>
      <c r="F9837" s="273"/>
      <c r="G9837" s="275"/>
      <c r="H9837" s="275"/>
    </row>
    <row r="9838" spans="1:8">
      <c r="A9838" s="270"/>
      <c r="B9838" s="271"/>
      <c r="C9838" s="270"/>
      <c r="D9838" s="272"/>
      <c r="F9838" s="273"/>
      <c r="G9838" s="275"/>
      <c r="H9838" s="275"/>
    </row>
    <row r="9839" spans="1:8">
      <c r="A9839" s="270"/>
      <c r="B9839" s="271"/>
      <c r="C9839" s="270"/>
      <c r="D9839" s="272"/>
      <c r="F9839" s="273"/>
      <c r="G9839" s="275"/>
      <c r="H9839" s="275"/>
    </row>
    <row r="9840" spans="1:8">
      <c r="A9840" s="270"/>
      <c r="B9840" s="271"/>
      <c r="C9840" s="270"/>
      <c r="D9840" s="272"/>
      <c r="F9840" s="273"/>
      <c r="G9840" s="275"/>
      <c r="H9840" s="275"/>
    </row>
    <row r="9841" spans="1:8">
      <c r="A9841" s="270"/>
      <c r="B9841" s="271"/>
      <c r="C9841" s="270"/>
      <c r="D9841" s="272"/>
      <c r="F9841" s="273"/>
      <c r="G9841" s="275"/>
      <c r="H9841" s="275"/>
    </row>
    <row r="9842" spans="1:8">
      <c r="A9842" s="270"/>
      <c r="B9842" s="271"/>
      <c r="C9842" s="270"/>
      <c r="D9842" s="272"/>
      <c r="F9842" s="273"/>
      <c r="G9842" s="275"/>
      <c r="H9842" s="275"/>
    </row>
    <row r="9843" spans="1:8">
      <c r="A9843" s="270"/>
      <c r="B9843" s="271"/>
      <c r="C9843" s="270"/>
      <c r="D9843" s="272"/>
      <c r="F9843" s="273"/>
      <c r="G9843" s="275"/>
      <c r="H9843" s="275"/>
    </row>
    <row r="9844" spans="1:8">
      <c r="A9844" s="270"/>
      <c r="B9844" s="271"/>
      <c r="C9844" s="270"/>
      <c r="D9844" s="272"/>
      <c r="F9844" s="273"/>
      <c r="G9844" s="275"/>
      <c r="H9844" s="275"/>
    </row>
    <row r="9845" spans="1:8">
      <c r="A9845" s="270"/>
      <c r="B9845" s="271"/>
      <c r="C9845" s="270"/>
      <c r="D9845" s="272"/>
      <c r="F9845" s="273"/>
      <c r="G9845" s="275"/>
      <c r="H9845" s="275"/>
    </row>
    <row r="9846" spans="1:8">
      <c r="A9846" s="270"/>
      <c r="B9846" s="271"/>
      <c r="C9846" s="270"/>
      <c r="D9846" s="272"/>
      <c r="F9846" s="273"/>
      <c r="G9846" s="275"/>
      <c r="H9846" s="275"/>
    </row>
    <row r="9847" spans="1:8">
      <c r="A9847" s="270"/>
      <c r="B9847" s="271"/>
      <c r="C9847" s="270"/>
      <c r="D9847" s="272"/>
      <c r="F9847" s="273"/>
      <c r="G9847" s="275"/>
      <c r="H9847" s="275"/>
    </row>
    <row r="9848" spans="1:8">
      <c r="A9848" s="270"/>
      <c r="B9848" s="271"/>
      <c r="C9848" s="270"/>
      <c r="D9848" s="272"/>
      <c r="F9848" s="273"/>
      <c r="G9848" s="275"/>
      <c r="H9848" s="275"/>
    </row>
    <row r="9849" spans="1:8">
      <c r="A9849" s="270"/>
      <c r="B9849" s="271"/>
      <c r="C9849" s="270"/>
      <c r="D9849" s="272"/>
      <c r="F9849" s="273"/>
      <c r="G9849" s="275"/>
      <c r="H9849" s="275"/>
    </row>
    <row r="9850" spans="1:8">
      <c r="A9850" s="270"/>
      <c r="B9850" s="271"/>
      <c r="C9850" s="270"/>
      <c r="D9850" s="272"/>
      <c r="F9850" s="273"/>
      <c r="G9850" s="275"/>
      <c r="H9850" s="275"/>
    </row>
    <row r="9851" spans="1:8">
      <c r="A9851" s="270"/>
      <c r="B9851" s="271"/>
      <c r="C9851" s="270"/>
      <c r="D9851" s="272"/>
      <c r="F9851" s="273"/>
      <c r="G9851" s="275"/>
      <c r="H9851" s="275"/>
    </row>
    <row r="9852" spans="1:8">
      <c r="A9852" s="270"/>
      <c r="B9852" s="271"/>
      <c r="C9852" s="270"/>
      <c r="D9852" s="272"/>
      <c r="F9852" s="273"/>
      <c r="G9852" s="275"/>
      <c r="H9852" s="275"/>
    </row>
    <row r="9853" spans="1:8">
      <c r="A9853" s="270"/>
      <c r="B9853" s="271"/>
      <c r="C9853" s="270"/>
      <c r="D9853" s="272"/>
      <c r="F9853" s="273"/>
      <c r="G9853" s="275"/>
      <c r="H9853" s="275"/>
    </row>
    <row r="9854" spans="1:8">
      <c r="A9854" s="270"/>
      <c r="B9854" s="271"/>
      <c r="C9854" s="270"/>
      <c r="D9854" s="272"/>
      <c r="F9854" s="273"/>
      <c r="G9854" s="275"/>
      <c r="H9854" s="275"/>
    </row>
    <row r="9855" spans="1:8">
      <c r="A9855" s="270"/>
      <c r="B9855" s="271"/>
      <c r="C9855" s="270"/>
      <c r="D9855" s="272"/>
      <c r="F9855" s="273"/>
      <c r="G9855" s="275"/>
      <c r="H9855" s="275"/>
    </row>
    <row r="9856" spans="1:8">
      <c r="A9856" s="270"/>
      <c r="B9856" s="271"/>
      <c r="C9856" s="270"/>
      <c r="D9856" s="272"/>
      <c r="F9856" s="273"/>
      <c r="G9856" s="275"/>
      <c r="H9856" s="275"/>
    </row>
    <row r="9857" spans="1:8">
      <c r="A9857" s="270"/>
      <c r="B9857" s="271"/>
      <c r="C9857" s="270"/>
      <c r="D9857" s="272"/>
      <c r="F9857" s="273"/>
      <c r="G9857" s="275"/>
      <c r="H9857" s="275"/>
    </row>
    <row r="9858" spans="1:8">
      <c r="A9858" s="270"/>
      <c r="B9858" s="271"/>
      <c r="C9858" s="270"/>
      <c r="D9858" s="272"/>
      <c r="F9858" s="273"/>
      <c r="G9858" s="275"/>
      <c r="H9858" s="275"/>
    </row>
    <row r="9859" spans="1:8">
      <c r="A9859" s="270"/>
      <c r="B9859" s="271"/>
      <c r="C9859" s="270"/>
      <c r="D9859" s="272"/>
      <c r="F9859" s="273"/>
      <c r="G9859" s="275"/>
      <c r="H9859" s="275"/>
    </row>
    <row r="9860" spans="1:8">
      <c r="A9860" s="270"/>
      <c r="B9860" s="271"/>
      <c r="C9860" s="270"/>
      <c r="D9860" s="272"/>
      <c r="F9860" s="273"/>
      <c r="G9860" s="275"/>
      <c r="H9860" s="275"/>
    </row>
    <row r="9861" spans="1:8">
      <c r="A9861" s="270"/>
      <c r="B9861" s="271"/>
      <c r="C9861" s="270"/>
      <c r="D9861" s="272"/>
      <c r="F9861" s="273"/>
      <c r="G9861" s="275"/>
      <c r="H9861" s="275"/>
    </row>
    <row r="9862" spans="1:8">
      <c r="A9862" s="270"/>
      <c r="B9862" s="271"/>
      <c r="C9862" s="270"/>
      <c r="D9862" s="272"/>
      <c r="F9862" s="273"/>
      <c r="G9862" s="275"/>
      <c r="H9862" s="275"/>
    </row>
    <row r="9863" spans="1:8">
      <c r="A9863" s="270"/>
      <c r="B9863" s="271"/>
      <c r="C9863" s="270"/>
      <c r="D9863" s="272"/>
      <c r="F9863" s="273"/>
      <c r="G9863" s="275"/>
      <c r="H9863" s="275"/>
    </row>
    <row r="9864" spans="1:8">
      <c r="A9864" s="270"/>
      <c r="B9864" s="271"/>
      <c r="C9864" s="270"/>
      <c r="D9864" s="272"/>
      <c r="F9864" s="273"/>
      <c r="G9864" s="275"/>
      <c r="H9864" s="275"/>
    </row>
    <row r="9865" spans="1:8">
      <c r="A9865" s="270"/>
      <c r="B9865" s="271"/>
      <c r="C9865" s="270"/>
      <c r="D9865" s="272"/>
      <c r="F9865" s="273"/>
      <c r="G9865" s="275"/>
      <c r="H9865" s="275"/>
    </row>
    <row r="9866" spans="1:8">
      <c r="A9866" s="270"/>
      <c r="B9866" s="271"/>
      <c r="C9866" s="270"/>
      <c r="D9866" s="272"/>
      <c r="F9866" s="273"/>
      <c r="G9866" s="275"/>
      <c r="H9866" s="275"/>
    </row>
    <row r="9867" spans="1:8">
      <c r="A9867" s="270"/>
      <c r="B9867" s="271"/>
      <c r="C9867" s="270"/>
      <c r="D9867" s="272"/>
      <c r="F9867" s="273"/>
      <c r="G9867" s="275"/>
      <c r="H9867" s="275"/>
    </row>
    <row r="9868" spans="1:8">
      <c r="A9868" s="270"/>
      <c r="B9868" s="271"/>
      <c r="C9868" s="270"/>
      <c r="D9868" s="272"/>
      <c r="F9868" s="273"/>
      <c r="G9868" s="275"/>
      <c r="H9868" s="275"/>
    </row>
    <row r="9869" spans="1:8">
      <c r="A9869" s="270"/>
      <c r="B9869" s="271"/>
      <c r="C9869" s="270"/>
      <c r="D9869" s="272"/>
      <c r="F9869" s="273"/>
      <c r="G9869" s="275"/>
      <c r="H9869" s="275"/>
    </row>
    <row r="9870" spans="1:8">
      <c r="A9870" s="270"/>
      <c r="B9870" s="271"/>
      <c r="C9870" s="270"/>
      <c r="D9870" s="272"/>
      <c r="F9870" s="273"/>
      <c r="G9870" s="275"/>
      <c r="H9870" s="275"/>
    </row>
    <row r="9871" spans="1:8">
      <c r="A9871" s="270"/>
      <c r="B9871" s="271"/>
      <c r="C9871" s="270"/>
      <c r="D9871" s="272"/>
      <c r="F9871" s="273"/>
      <c r="G9871" s="275"/>
      <c r="H9871" s="275"/>
    </row>
    <row r="9872" spans="1:8">
      <c r="A9872" s="270"/>
      <c r="B9872" s="271"/>
      <c r="C9872" s="270"/>
      <c r="D9872" s="272"/>
      <c r="F9872" s="273"/>
      <c r="G9872" s="275"/>
      <c r="H9872" s="275"/>
    </row>
    <row r="9873" spans="1:8">
      <c r="A9873" s="270"/>
      <c r="B9873" s="271"/>
      <c r="C9873" s="270"/>
      <c r="D9873" s="272"/>
      <c r="F9873" s="273"/>
      <c r="G9873" s="275"/>
      <c r="H9873" s="275"/>
    </row>
    <row r="9874" spans="1:8">
      <c r="A9874" s="270"/>
      <c r="B9874" s="271"/>
      <c r="C9874" s="270"/>
      <c r="D9874" s="272"/>
      <c r="F9874" s="273"/>
      <c r="G9874" s="275"/>
      <c r="H9874" s="275"/>
    </row>
    <row r="9875" spans="1:8">
      <c r="A9875" s="270"/>
      <c r="B9875" s="271"/>
      <c r="C9875" s="270"/>
      <c r="D9875" s="272"/>
      <c r="F9875" s="273"/>
      <c r="G9875" s="275"/>
      <c r="H9875" s="275"/>
    </row>
    <row r="9876" spans="1:8">
      <c r="A9876" s="270"/>
      <c r="B9876" s="271"/>
      <c r="C9876" s="270"/>
      <c r="D9876" s="272"/>
      <c r="F9876" s="273"/>
      <c r="G9876" s="275"/>
      <c r="H9876" s="275"/>
    </row>
    <row r="9877" spans="1:8">
      <c r="A9877" s="270"/>
      <c r="B9877" s="271"/>
      <c r="C9877" s="270"/>
      <c r="D9877" s="272"/>
      <c r="F9877" s="273"/>
      <c r="G9877" s="275"/>
      <c r="H9877" s="275"/>
    </row>
    <row r="9878" spans="1:8">
      <c r="A9878" s="270"/>
      <c r="B9878" s="271"/>
      <c r="C9878" s="270"/>
      <c r="D9878" s="272"/>
      <c r="F9878" s="273"/>
      <c r="G9878" s="275"/>
      <c r="H9878" s="275"/>
    </row>
    <row r="9879" spans="1:8">
      <c r="A9879" s="270"/>
      <c r="B9879" s="271"/>
      <c r="C9879" s="270"/>
      <c r="D9879" s="272"/>
      <c r="F9879" s="273"/>
      <c r="G9879" s="275"/>
      <c r="H9879" s="275"/>
    </row>
    <row r="9880" spans="1:8">
      <c r="A9880" s="270"/>
      <c r="B9880" s="271"/>
      <c r="C9880" s="270"/>
      <c r="D9880" s="272"/>
      <c r="F9880" s="273"/>
      <c r="G9880" s="275"/>
      <c r="H9880" s="275"/>
    </row>
    <row r="9881" spans="1:8">
      <c r="A9881" s="270"/>
      <c r="B9881" s="271"/>
      <c r="C9881" s="270"/>
      <c r="D9881" s="272"/>
      <c r="F9881" s="273"/>
      <c r="G9881" s="275"/>
      <c r="H9881" s="275"/>
    </row>
    <row r="9882" spans="1:8">
      <c r="A9882" s="270"/>
      <c r="B9882" s="271"/>
      <c r="C9882" s="270"/>
      <c r="D9882" s="272"/>
      <c r="F9882" s="273"/>
      <c r="G9882" s="275"/>
      <c r="H9882" s="275"/>
    </row>
    <row r="9883" spans="1:8">
      <c r="A9883" s="270"/>
      <c r="B9883" s="271"/>
      <c r="C9883" s="270"/>
      <c r="D9883" s="272"/>
      <c r="F9883" s="273"/>
      <c r="G9883" s="275"/>
      <c r="H9883" s="275"/>
    </row>
    <row r="9884" spans="1:8">
      <c r="A9884" s="270"/>
      <c r="B9884" s="271"/>
      <c r="C9884" s="270"/>
      <c r="D9884" s="272"/>
      <c r="F9884" s="273"/>
      <c r="G9884" s="275"/>
      <c r="H9884" s="275"/>
    </row>
    <row r="9885" spans="1:8">
      <c r="A9885" s="270"/>
      <c r="B9885" s="271"/>
      <c r="C9885" s="270"/>
      <c r="D9885" s="272"/>
      <c r="F9885" s="273"/>
      <c r="G9885" s="275"/>
      <c r="H9885" s="275"/>
    </row>
    <row r="9886" spans="1:8">
      <c r="A9886" s="270"/>
      <c r="B9886" s="271"/>
      <c r="C9886" s="270"/>
      <c r="D9886" s="272"/>
      <c r="F9886" s="273"/>
      <c r="G9886" s="275"/>
      <c r="H9886" s="275"/>
    </row>
    <row r="9887" spans="1:8">
      <c r="A9887" s="270"/>
      <c r="B9887" s="271"/>
      <c r="C9887" s="270"/>
      <c r="D9887" s="272"/>
      <c r="F9887" s="273"/>
      <c r="G9887" s="275"/>
      <c r="H9887" s="275"/>
    </row>
    <row r="9888" spans="1:8">
      <c r="A9888" s="270"/>
      <c r="B9888" s="271"/>
      <c r="C9888" s="270"/>
      <c r="D9888" s="272"/>
      <c r="F9888" s="273"/>
      <c r="G9888" s="275"/>
      <c r="H9888" s="275"/>
    </row>
    <row r="9889" spans="1:8">
      <c r="A9889" s="270"/>
      <c r="B9889" s="271"/>
      <c r="C9889" s="270"/>
      <c r="D9889" s="272"/>
      <c r="F9889" s="273"/>
      <c r="G9889" s="275"/>
      <c r="H9889" s="275"/>
    </row>
    <row r="9890" spans="1:8">
      <c r="A9890" s="270"/>
      <c r="B9890" s="271"/>
      <c r="C9890" s="270"/>
      <c r="D9890" s="272"/>
      <c r="F9890" s="273"/>
      <c r="G9890" s="275"/>
      <c r="H9890" s="275"/>
    </row>
    <row r="9891" spans="1:8">
      <c r="A9891" s="270"/>
      <c r="B9891" s="271"/>
      <c r="C9891" s="270"/>
      <c r="D9891" s="272"/>
      <c r="F9891" s="273"/>
      <c r="G9891" s="275"/>
      <c r="H9891" s="275"/>
    </row>
    <row r="9892" spans="1:8">
      <c r="A9892" s="270"/>
      <c r="B9892" s="271"/>
      <c r="C9892" s="270"/>
      <c r="D9892" s="272"/>
      <c r="F9892" s="273"/>
      <c r="G9892" s="275"/>
      <c r="H9892" s="275"/>
    </row>
    <row r="9893" spans="1:8">
      <c r="A9893" s="270"/>
      <c r="B9893" s="271"/>
      <c r="C9893" s="270"/>
      <c r="D9893" s="272"/>
      <c r="F9893" s="273"/>
      <c r="G9893" s="275"/>
      <c r="H9893" s="275"/>
    </row>
    <row r="9894" spans="1:8">
      <c r="A9894" s="270"/>
      <c r="B9894" s="271"/>
      <c r="C9894" s="270"/>
      <c r="D9894" s="272"/>
      <c r="F9894" s="273"/>
      <c r="G9894" s="275"/>
      <c r="H9894" s="275"/>
    </row>
    <row r="9895" spans="1:8">
      <c r="A9895" s="270"/>
      <c r="B9895" s="271"/>
      <c r="C9895" s="270"/>
      <c r="D9895" s="272"/>
      <c r="F9895" s="273"/>
      <c r="G9895" s="275"/>
      <c r="H9895" s="275"/>
    </row>
    <row r="9896" spans="1:8">
      <c r="A9896" s="270"/>
      <c r="B9896" s="271"/>
      <c r="C9896" s="270"/>
      <c r="D9896" s="272"/>
      <c r="F9896" s="273"/>
      <c r="G9896" s="275"/>
      <c r="H9896" s="275"/>
    </row>
    <row r="9897" spans="1:8">
      <c r="A9897" s="270"/>
      <c r="B9897" s="271"/>
      <c r="C9897" s="270"/>
      <c r="D9897" s="272"/>
      <c r="F9897" s="273"/>
      <c r="G9897" s="275"/>
      <c r="H9897" s="275"/>
    </row>
    <row r="9898" spans="1:8">
      <c r="A9898" s="270"/>
      <c r="B9898" s="271"/>
      <c r="C9898" s="270"/>
      <c r="D9898" s="272"/>
      <c r="F9898" s="273"/>
      <c r="G9898" s="275"/>
      <c r="H9898" s="275"/>
    </row>
    <row r="9899" spans="1:8">
      <c r="A9899" s="270"/>
      <c r="B9899" s="271"/>
      <c r="C9899" s="270"/>
      <c r="D9899" s="272"/>
      <c r="F9899" s="273"/>
      <c r="G9899" s="275"/>
      <c r="H9899" s="275"/>
    </row>
    <row r="9900" spans="1:8">
      <c r="A9900" s="270"/>
      <c r="B9900" s="271"/>
      <c r="C9900" s="270"/>
      <c r="D9900" s="272"/>
      <c r="F9900" s="273"/>
      <c r="G9900" s="275"/>
      <c r="H9900" s="275"/>
    </row>
    <row r="9901" spans="1:8">
      <c r="A9901" s="270"/>
      <c r="B9901" s="271"/>
      <c r="C9901" s="270"/>
      <c r="D9901" s="272"/>
      <c r="F9901" s="273"/>
      <c r="G9901" s="275"/>
      <c r="H9901" s="275"/>
    </row>
    <row r="9902" spans="1:8">
      <c r="A9902" s="270"/>
      <c r="B9902" s="271"/>
      <c r="C9902" s="270"/>
      <c r="D9902" s="272"/>
      <c r="F9902" s="273"/>
      <c r="G9902" s="275"/>
      <c r="H9902" s="275"/>
    </row>
    <row r="9903" spans="1:8">
      <c r="A9903" s="270"/>
      <c r="B9903" s="271"/>
      <c r="C9903" s="270"/>
      <c r="D9903" s="272"/>
      <c r="F9903" s="273"/>
      <c r="G9903" s="275"/>
      <c r="H9903" s="275"/>
    </row>
    <row r="9904" spans="1:8">
      <c r="A9904" s="270"/>
      <c r="B9904" s="271"/>
      <c r="C9904" s="270"/>
      <c r="D9904" s="272"/>
      <c r="F9904" s="273"/>
      <c r="G9904" s="275"/>
      <c r="H9904" s="275"/>
    </row>
    <row r="9905" spans="1:8">
      <c r="A9905" s="270"/>
      <c r="B9905" s="271"/>
      <c r="C9905" s="270"/>
      <c r="D9905" s="272"/>
      <c r="F9905" s="273"/>
      <c r="G9905" s="275"/>
      <c r="H9905" s="275"/>
    </row>
    <row r="9906" spans="1:8">
      <c r="A9906" s="270"/>
      <c r="B9906" s="271"/>
      <c r="C9906" s="270"/>
      <c r="D9906" s="272"/>
      <c r="F9906" s="273"/>
      <c r="G9906" s="275"/>
      <c r="H9906" s="275"/>
    </row>
    <row r="9907" spans="1:8">
      <c r="A9907" s="270"/>
      <c r="B9907" s="271"/>
      <c r="C9907" s="270"/>
      <c r="D9907" s="272"/>
      <c r="F9907" s="273"/>
      <c r="G9907" s="275"/>
      <c r="H9907" s="275"/>
    </row>
    <row r="9908" spans="1:8">
      <c r="A9908" s="270"/>
      <c r="B9908" s="271"/>
      <c r="C9908" s="270"/>
      <c r="D9908" s="272"/>
      <c r="F9908" s="273"/>
      <c r="G9908" s="275"/>
      <c r="H9908" s="275"/>
    </row>
    <row r="9909" spans="1:8">
      <c r="A9909" s="270"/>
      <c r="B9909" s="271"/>
      <c r="C9909" s="270"/>
      <c r="D9909" s="272"/>
      <c r="F9909" s="273"/>
      <c r="G9909" s="275"/>
      <c r="H9909" s="275"/>
    </row>
    <row r="9910" spans="1:8">
      <c r="A9910" s="270"/>
      <c r="B9910" s="271"/>
      <c r="C9910" s="270"/>
      <c r="D9910" s="272"/>
      <c r="F9910" s="273"/>
      <c r="G9910" s="275"/>
      <c r="H9910" s="275"/>
    </row>
    <row r="9911" spans="1:8">
      <c r="A9911" s="270"/>
      <c r="B9911" s="271"/>
      <c r="C9911" s="270"/>
      <c r="D9911" s="272"/>
      <c r="F9911" s="273"/>
      <c r="G9911" s="275"/>
      <c r="H9911" s="275"/>
    </row>
    <row r="9912" spans="1:8">
      <c r="A9912" s="270"/>
      <c r="B9912" s="271"/>
      <c r="C9912" s="270"/>
      <c r="D9912" s="272"/>
      <c r="F9912" s="273"/>
      <c r="G9912" s="275"/>
      <c r="H9912" s="275"/>
    </row>
    <row r="9913" spans="1:8">
      <c r="A9913" s="270"/>
      <c r="B9913" s="271"/>
      <c r="C9913" s="270"/>
      <c r="D9913" s="272"/>
      <c r="F9913" s="273"/>
      <c r="G9913" s="275"/>
      <c r="H9913" s="275"/>
    </row>
    <row r="9914" spans="1:8">
      <c r="A9914" s="270"/>
      <c r="B9914" s="271"/>
      <c r="C9914" s="270"/>
      <c r="D9914" s="272"/>
      <c r="F9914" s="273"/>
      <c r="G9914" s="275"/>
      <c r="H9914" s="275"/>
    </row>
    <row r="9915" spans="1:8">
      <c r="A9915" s="270"/>
      <c r="B9915" s="271"/>
      <c r="C9915" s="270"/>
      <c r="D9915" s="272"/>
      <c r="F9915" s="273"/>
      <c r="G9915" s="275"/>
      <c r="H9915" s="275"/>
    </row>
    <row r="9916" spans="1:8">
      <c r="A9916" s="270"/>
      <c r="B9916" s="271"/>
      <c r="C9916" s="270"/>
      <c r="D9916" s="272"/>
      <c r="F9916" s="273"/>
      <c r="G9916" s="275"/>
      <c r="H9916" s="275"/>
    </row>
    <row r="9917" spans="1:8">
      <c r="A9917" s="270"/>
      <c r="B9917" s="271"/>
      <c r="C9917" s="270"/>
      <c r="D9917" s="272"/>
      <c r="F9917" s="273"/>
      <c r="G9917" s="275"/>
      <c r="H9917" s="275"/>
    </row>
    <row r="9918" spans="1:8">
      <c r="A9918" s="270"/>
      <c r="B9918" s="271"/>
      <c r="C9918" s="270"/>
      <c r="D9918" s="272"/>
      <c r="F9918" s="273"/>
      <c r="G9918" s="275"/>
      <c r="H9918" s="275"/>
    </row>
    <row r="9919" spans="1:8">
      <c r="A9919" s="270"/>
      <c r="B9919" s="271"/>
      <c r="C9919" s="270"/>
      <c r="D9919" s="272"/>
      <c r="F9919" s="273"/>
      <c r="G9919" s="275"/>
      <c r="H9919" s="275"/>
    </row>
    <row r="9920" spans="1:8">
      <c r="A9920" s="270"/>
      <c r="B9920" s="271"/>
      <c r="C9920" s="270"/>
      <c r="D9920" s="272"/>
      <c r="F9920" s="273"/>
      <c r="G9920" s="275"/>
      <c r="H9920" s="275"/>
    </row>
    <row r="9921" spans="1:8">
      <c r="A9921" s="270"/>
      <c r="B9921" s="271"/>
      <c r="C9921" s="270"/>
      <c r="D9921" s="272"/>
      <c r="F9921" s="273"/>
      <c r="G9921" s="275"/>
      <c r="H9921" s="275"/>
    </row>
    <row r="9922" spans="1:8">
      <c r="A9922" s="270"/>
      <c r="B9922" s="271"/>
      <c r="C9922" s="270"/>
      <c r="D9922" s="272"/>
      <c r="F9922" s="273"/>
      <c r="G9922" s="275"/>
      <c r="H9922" s="275"/>
    </row>
    <row r="9923" spans="1:8">
      <c r="A9923" s="270"/>
      <c r="B9923" s="271"/>
      <c r="C9923" s="270"/>
      <c r="D9923" s="272"/>
      <c r="F9923" s="273"/>
      <c r="G9923" s="275"/>
      <c r="H9923" s="275"/>
    </row>
    <row r="9924" spans="1:8">
      <c r="A9924" s="270"/>
      <c r="B9924" s="271"/>
      <c r="C9924" s="270"/>
      <c r="D9924" s="272"/>
      <c r="F9924" s="273"/>
      <c r="G9924" s="275"/>
      <c r="H9924" s="275"/>
    </row>
    <row r="9925" spans="1:8">
      <c r="A9925" s="270"/>
      <c r="B9925" s="271"/>
      <c r="C9925" s="270"/>
      <c r="D9925" s="272"/>
      <c r="F9925" s="273"/>
      <c r="G9925" s="275"/>
      <c r="H9925" s="275"/>
    </row>
    <row r="9926" spans="1:8">
      <c r="A9926" s="270"/>
      <c r="B9926" s="271"/>
      <c r="C9926" s="270"/>
      <c r="D9926" s="272"/>
      <c r="F9926" s="273"/>
      <c r="G9926" s="275"/>
      <c r="H9926" s="275"/>
    </row>
    <row r="9927" spans="1:8">
      <c r="A9927" s="270"/>
      <c r="B9927" s="271"/>
      <c r="C9927" s="270"/>
      <c r="D9927" s="272"/>
      <c r="F9927" s="273"/>
      <c r="G9927" s="275"/>
      <c r="H9927" s="275"/>
    </row>
    <row r="9928" spans="1:8">
      <c r="A9928" s="270"/>
      <c r="B9928" s="271"/>
      <c r="C9928" s="270"/>
      <c r="D9928" s="272"/>
      <c r="F9928" s="273"/>
      <c r="G9928" s="275"/>
      <c r="H9928" s="275"/>
    </row>
    <row r="9929" spans="1:8">
      <c r="A9929" s="270"/>
      <c r="B9929" s="271"/>
      <c r="C9929" s="270"/>
      <c r="D9929" s="272"/>
      <c r="F9929" s="273"/>
      <c r="G9929" s="275"/>
      <c r="H9929" s="275"/>
    </row>
    <row r="9930" spans="1:8">
      <c r="A9930" s="270"/>
      <c r="B9930" s="271"/>
      <c r="C9930" s="270"/>
      <c r="D9930" s="272"/>
      <c r="F9930" s="273"/>
      <c r="G9930" s="275"/>
      <c r="H9930" s="275"/>
    </row>
    <row r="9931" spans="1:8">
      <c r="A9931" s="270"/>
      <c r="B9931" s="271"/>
      <c r="C9931" s="270"/>
      <c r="D9931" s="272"/>
      <c r="F9931" s="273"/>
      <c r="G9931" s="275"/>
      <c r="H9931" s="275"/>
    </row>
    <row r="9932" spans="1:8">
      <c r="A9932" s="270"/>
      <c r="B9932" s="271"/>
      <c r="C9932" s="270"/>
      <c r="D9932" s="272"/>
      <c r="F9932" s="273"/>
      <c r="G9932" s="275"/>
      <c r="H9932" s="275"/>
    </row>
    <row r="9933" spans="1:8">
      <c r="A9933" s="270"/>
      <c r="B9933" s="271"/>
      <c r="C9933" s="270"/>
      <c r="D9933" s="272"/>
      <c r="F9933" s="273"/>
      <c r="G9933" s="275"/>
      <c r="H9933" s="275"/>
    </row>
    <row r="9934" spans="1:8">
      <c r="A9934" s="270"/>
      <c r="B9934" s="271"/>
      <c r="C9934" s="270"/>
      <c r="D9934" s="272"/>
      <c r="F9934" s="273"/>
      <c r="G9934" s="275"/>
      <c r="H9934" s="275"/>
    </row>
    <row r="9935" spans="1:8">
      <c r="A9935" s="270"/>
      <c r="B9935" s="271"/>
      <c r="C9935" s="270"/>
      <c r="D9935" s="272"/>
      <c r="F9935" s="273"/>
      <c r="G9935" s="275"/>
      <c r="H9935" s="275"/>
    </row>
    <row r="9936" spans="1:8">
      <c r="A9936" s="270"/>
      <c r="B9936" s="271"/>
      <c r="C9936" s="270"/>
      <c r="D9936" s="272"/>
      <c r="F9936" s="273"/>
      <c r="G9936" s="275"/>
      <c r="H9936" s="275"/>
    </row>
    <row r="9937" spans="1:8">
      <c r="A9937" s="270"/>
      <c r="B9937" s="271"/>
      <c r="C9937" s="270"/>
      <c r="D9937" s="272"/>
      <c r="F9937" s="273"/>
      <c r="G9937" s="275"/>
      <c r="H9937" s="275"/>
    </row>
    <row r="9938" spans="1:8">
      <c r="A9938" s="270"/>
      <c r="B9938" s="271"/>
      <c r="C9938" s="270"/>
      <c r="D9938" s="272"/>
      <c r="F9938" s="273"/>
      <c r="G9938" s="275"/>
      <c r="H9938" s="275"/>
    </row>
    <row r="9939" spans="1:8">
      <c r="A9939" s="270"/>
      <c r="B9939" s="271"/>
      <c r="C9939" s="270"/>
      <c r="D9939" s="272"/>
      <c r="F9939" s="273"/>
      <c r="G9939" s="275"/>
      <c r="H9939" s="275"/>
    </row>
    <row r="9940" spans="1:8">
      <c r="A9940" s="270"/>
      <c r="B9940" s="271"/>
      <c r="C9940" s="270"/>
      <c r="D9940" s="272"/>
      <c r="F9940" s="273"/>
      <c r="G9940" s="275"/>
      <c r="H9940" s="275"/>
    </row>
    <row r="9941" spans="1:8">
      <c r="A9941" s="270"/>
      <c r="B9941" s="271"/>
      <c r="C9941" s="270"/>
      <c r="D9941" s="272"/>
      <c r="F9941" s="273"/>
      <c r="G9941" s="275"/>
      <c r="H9941" s="275"/>
    </row>
    <row r="9942" spans="1:8">
      <c r="A9942" s="270"/>
      <c r="B9942" s="271"/>
      <c r="C9942" s="270"/>
      <c r="D9942" s="272"/>
      <c r="F9942" s="273"/>
      <c r="G9942" s="275"/>
      <c r="H9942" s="275"/>
    </row>
    <row r="9943" spans="1:8">
      <c r="A9943" s="270"/>
      <c r="B9943" s="271"/>
      <c r="C9943" s="270"/>
      <c r="D9943" s="272"/>
      <c r="F9943" s="273"/>
      <c r="G9943" s="275"/>
      <c r="H9943" s="275"/>
    </row>
    <row r="9944" spans="1:8">
      <c r="A9944" s="270"/>
      <c r="B9944" s="271"/>
      <c r="C9944" s="270"/>
      <c r="D9944" s="272"/>
      <c r="F9944" s="273"/>
      <c r="G9944" s="275"/>
      <c r="H9944" s="275"/>
    </row>
    <row r="9945" spans="1:8">
      <c r="A9945" s="270"/>
      <c r="B9945" s="271"/>
      <c r="C9945" s="270"/>
      <c r="D9945" s="272"/>
      <c r="F9945" s="273"/>
      <c r="G9945" s="275"/>
      <c r="H9945" s="275"/>
    </row>
    <row r="9946" spans="1:8">
      <c r="A9946" s="270"/>
      <c r="B9946" s="271"/>
      <c r="C9946" s="270"/>
      <c r="D9946" s="272"/>
      <c r="F9946" s="273"/>
      <c r="G9946" s="275"/>
      <c r="H9946" s="275"/>
    </row>
    <row r="9947" spans="1:8">
      <c r="A9947" s="270"/>
      <c r="B9947" s="271"/>
      <c r="C9947" s="270"/>
      <c r="D9947" s="272"/>
      <c r="F9947" s="273"/>
      <c r="G9947" s="275"/>
      <c r="H9947" s="275"/>
    </row>
    <row r="9948" spans="1:8">
      <c r="A9948" s="270"/>
      <c r="B9948" s="271"/>
      <c r="C9948" s="270"/>
      <c r="D9948" s="272"/>
      <c r="F9948" s="273"/>
      <c r="G9948" s="275"/>
      <c r="H9948" s="275"/>
    </row>
    <row r="9949" spans="1:8">
      <c r="A9949" s="270"/>
      <c r="B9949" s="271"/>
      <c r="C9949" s="270"/>
      <c r="D9949" s="272"/>
      <c r="F9949" s="273"/>
      <c r="G9949" s="275"/>
      <c r="H9949" s="275"/>
    </row>
    <row r="9950" spans="1:8">
      <c r="A9950" s="270"/>
      <c r="B9950" s="271"/>
      <c r="C9950" s="270"/>
      <c r="D9950" s="272"/>
      <c r="F9950" s="273"/>
      <c r="G9950" s="275"/>
      <c r="H9950" s="275"/>
    </row>
    <row r="9951" spans="1:8">
      <c r="A9951" s="270"/>
      <c r="B9951" s="271"/>
      <c r="C9951" s="270"/>
      <c r="D9951" s="272"/>
      <c r="F9951" s="273"/>
      <c r="G9951" s="275"/>
      <c r="H9951" s="275"/>
    </row>
    <row r="9952" spans="1:8">
      <c r="A9952" s="270"/>
      <c r="B9952" s="271"/>
      <c r="C9952" s="270"/>
      <c r="D9952" s="272"/>
      <c r="F9952" s="273"/>
      <c r="G9952" s="275"/>
      <c r="H9952" s="275"/>
    </row>
    <row r="9953" spans="1:8">
      <c r="A9953" s="270"/>
      <c r="B9953" s="271"/>
      <c r="C9953" s="270"/>
      <c r="D9953" s="272"/>
      <c r="F9953" s="273"/>
      <c r="G9953" s="275"/>
      <c r="H9953" s="275"/>
    </row>
    <row r="9954" spans="1:8">
      <c r="A9954" s="270"/>
      <c r="B9954" s="271"/>
      <c r="C9954" s="270"/>
      <c r="D9954" s="272"/>
      <c r="F9954" s="273"/>
      <c r="G9954" s="275"/>
      <c r="H9954" s="275"/>
    </row>
    <row r="9955" spans="1:8">
      <c r="A9955" s="270"/>
      <c r="B9955" s="271"/>
      <c r="C9955" s="270"/>
      <c r="D9955" s="272"/>
      <c r="F9955" s="273"/>
      <c r="G9955" s="275"/>
      <c r="H9955" s="275"/>
    </row>
    <row r="9956" spans="1:8">
      <c r="A9956" s="270"/>
      <c r="B9956" s="271"/>
      <c r="C9956" s="270"/>
      <c r="D9956" s="272"/>
      <c r="F9956" s="273"/>
      <c r="G9956" s="275"/>
      <c r="H9956" s="275"/>
    </row>
    <row r="9957" spans="1:8">
      <c r="A9957" s="270"/>
      <c r="B9957" s="271"/>
      <c r="C9957" s="270"/>
      <c r="D9957" s="272"/>
      <c r="F9957" s="273"/>
      <c r="G9957" s="275"/>
      <c r="H9957" s="275"/>
    </row>
    <row r="9958" spans="1:8">
      <c r="A9958" s="270"/>
      <c r="B9958" s="271"/>
      <c r="C9958" s="270"/>
      <c r="D9958" s="272"/>
      <c r="F9958" s="273"/>
      <c r="G9958" s="275"/>
      <c r="H9958" s="275"/>
    </row>
    <row r="9959" spans="1:8">
      <c r="A9959" s="270"/>
      <c r="B9959" s="271"/>
      <c r="C9959" s="270"/>
      <c r="D9959" s="272"/>
      <c r="F9959" s="273"/>
      <c r="G9959" s="275"/>
      <c r="H9959" s="275"/>
    </row>
    <row r="9960" spans="1:8">
      <c r="A9960" s="270"/>
      <c r="B9960" s="271"/>
      <c r="C9960" s="270"/>
      <c r="D9960" s="272"/>
      <c r="F9960" s="273"/>
      <c r="G9960" s="275"/>
      <c r="H9960" s="275"/>
    </row>
    <row r="9961" spans="1:8">
      <c r="A9961" s="270"/>
      <c r="B9961" s="271"/>
      <c r="C9961" s="270"/>
      <c r="D9961" s="272"/>
      <c r="F9961" s="273"/>
      <c r="G9961" s="275"/>
      <c r="H9961" s="275"/>
    </row>
    <row r="9962" spans="1:8">
      <c r="A9962" s="270"/>
      <c r="B9962" s="271"/>
      <c r="C9962" s="270"/>
      <c r="D9962" s="272"/>
      <c r="F9962" s="273"/>
      <c r="G9962" s="275"/>
      <c r="H9962" s="275"/>
    </row>
    <row r="9963" spans="1:8">
      <c r="A9963" s="270"/>
      <c r="B9963" s="271"/>
      <c r="C9963" s="270"/>
      <c r="D9963" s="272"/>
      <c r="F9963" s="273"/>
      <c r="G9963" s="275"/>
      <c r="H9963" s="275"/>
    </row>
    <row r="9964" spans="1:8">
      <c r="A9964" s="270"/>
      <c r="B9964" s="271"/>
      <c r="C9964" s="270"/>
      <c r="D9964" s="272"/>
      <c r="F9964" s="273"/>
      <c r="G9964" s="275"/>
      <c r="H9964" s="275"/>
    </row>
    <row r="9965" spans="1:8">
      <c r="A9965" s="270"/>
      <c r="B9965" s="271"/>
      <c r="C9965" s="270"/>
      <c r="D9965" s="272"/>
      <c r="F9965" s="273"/>
      <c r="G9965" s="275"/>
      <c r="H9965" s="275"/>
    </row>
    <row r="9966" spans="1:8">
      <c r="A9966" s="270"/>
      <c r="B9966" s="271"/>
      <c r="C9966" s="270"/>
      <c r="D9966" s="272"/>
      <c r="F9966" s="273"/>
      <c r="G9966" s="275"/>
      <c r="H9966" s="275"/>
    </row>
    <row r="9967" spans="1:8">
      <c r="A9967" s="270"/>
      <c r="B9967" s="271"/>
      <c r="C9967" s="270"/>
      <c r="D9967" s="272"/>
      <c r="F9967" s="273"/>
      <c r="G9967" s="275"/>
      <c r="H9967" s="275"/>
    </row>
    <row r="9968" spans="1:8">
      <c r="A9968" s="270"/>
      <c r="B9968" s="271"/>
      <c r="C9968" s="270"/>
      <c r="D9968" s="272"/>
      <c r="F9968" s="273"/>
      <c r="G9968" s="275"/>
      <c r="H9968" s="275"/>
    </row>
    <row r="9969" spans="1:8">
      <c r="A9969" s="270"/>
      <c r="B9969" s="271"/>
      <c r="C9969" s="270"/>
      <c r="D9969" s="272"/>
      <c r="F9969" s="273"/>
      <c r="G9969" s="275"/>
      <c r="H9969" s="275"/>
    </row>
    <row r="9970" spans="1:8">
      <c r="A9970" s="270"/>
      <c r="B9970" s="271"/>
      <c r="C9970" s="270"/>
      <c r="D9970" s="272"/>
      <c r="F9970" s="273"/>
      <c r="G9970" s="275"/>
      <c r="H9970" s="275"/>
    </row>
    <row r="9971" spans="1:8">
      <c r="A9971" s="270"/>
      <c r="B9971" s="271"/>
      <c r="C9971" s="270"/>
      <c r="D9971" s="272"/>
      <c r="F9971" s="273"/>
      <c r="G9971" s="275"/>
      <c r="H9971" s="275"/>
    </row>
    <row r="9972" spans="1:8">
      <c r="A9972" s="270"/>
      <c r="B9972" s="271"/>
      <c r="C9972" s="270"/>
      <c r="D9972" s="272"/>
      <c r="F9972" s="273"/>
      <c r="G9972" s="275"/>
      <c r="H9972" s="275"/>
    </row>
    <row r="9973" spans="1:8">
      <c r="A9973" s="270"/>
      <c r="B9973" s="271"/>
      <c r="C9973" s="270"/>
      <c r="D9973" s="272"/>
      <c r="F9973" s="273"/>
      <c r="G9973" s="275"/>
      <c r="H9973" s="275"/>
    </row>
    <row r="9974" spans="1:8">
      <c r="A9974" s="270"/>
      <c r="B9974" s="271"/>
      <c r="C9974" s="270"/>
      <c r="D9974" s="272"/>
      <c r="F9974" s="273"/>
      <c r="G9974" s="275"/>
      <c r="H9974" s="275"/>
    </row>
    <row r="9975" spans="1:8">
      <c r="A9975" s="270"/>
      <c r="B9975" s="271"/>
      <c r="C9975" s="270"/>
      <c r="D9975" s="272"/>
      <c r="F9975" s="273"/>
      <c r="G9975" s="275"/>
      <c r="H9975" s="275"/>
    </row>
    <row r="9976" spans="1:8">
      <c r="A9976" s="270"/>
      <c r="B9976" s="271"/>
      <c r="C9976" s="270"/>
      <c r="D9976" s="272"/>
      <c r="F9976" s="273"/>
      <c r="G9976" s="275"/>
      <c r="H9976" s="275"/>
    </row>
    <row r="9977" spans="1:8">
      <c r="A9977" s="270"/>
      <c r="B9977" s="271"/>
      <c r="C9977" s="270"/>
      <c r="D9977" s="272"/>
      <c r="F9977" s="273"/>
      <c r="G9977" s="275"/>
      <c r="H9977" s="275"/>
    </row>
    <row r="9978" spans="1:8">
      <c r="A9978" s="270"/>
      <c r="B9978" s="271"/>
      <c r="C9978" s="270"/>
      <c r="D9978" s="272"/>
      <c r="F9978" s="273"/>
      <c r="G9978" s="275"/>
      <c r="H9978" s="275"/>
    </row>
    <row r="9979" spans="1:8">
      <c r="A9979" s="270"/>
      <c r="B9979" s="271"/>
      <c r="C9979" s="270"/>
      <c r="D9979" s="272"/>
      <c r="F9979" s="273"/>
      <c r="G9979" s="275"/>
      <c r="H9979" s="275"/>
    </row>
    <row r="9980" spans="1:8">
      <c r="A9980" s="270"/>
      <c r="B9980" s="271"/>
      <c r="C9980" s="270"/>
      <c r="D9980" s="272"/>
      <c r="F9980" s="273"/>
      <c r="G9980" s="275"/>
      <c r="H9980" s="275"/>
    </row>
    <row r="9981" spans="1:8">
      <c r="A9981" s="270"/>
      <c r="B9981" s="271"/>
      <c r="C9981" s="270"/>
      <c r="D9981" s="272"/>
      <c r="F9981" s="273"/>
      <c r="G9981" s="275"/>
      <c r="H9981" s="275"/>
    </row>
    <row r="9982" spans="1:8">
      <c r="A9982" s="270"/>
      <c r="B9982" s="271"/>
      <c r="C9982" s="270"/>
      <c r="D9982" s="272"/>
      <c r="F9982" s="273"/>
      <c r="G9982" s="275"/>
      <c r="H9982" s="275"/>
    </row>
    <row r="9983" spans="1:8">
      <c r="A9983" s="270"/>
      <c r="B9983" s="271"/>
      <c r="C9983" s="270"/>
      <c r="D9983" s="272"/>
      <c r="F9983" s="273"/>
      <c r="G9983" s="275"/>
      <c r="H9983" s="275"/>
    </row>
    <row r="9984" spans="1:8">
      <c r="A9984" s="270"/>
      <c r="B9984" s="271"/>
      <c r="C9984" s="270"/>
      <c r="D9984" s="272"/>
      <c r="F9984" s="273"/>
      <c r="G9984" s="275"/>
      <c r="H9984" s="275"/>
    </row>
    <row r="9985" spans="1:8">
      <c r="A9985" s="270"/>
      <c r="B9985" s="271"/>
      <c r="C9985" s="270"/>
      <c r="D9985" s="272"/>
      <c r="F9985" s="273"/>
      <c r="G9985" s="275"/>
      <c r="H9985" s="275"/>
    </row>
    <row r="9986" spans="1:8">
      <c r="A9986" s="270"/>
      <c r="B9986" s="271"/>
      <c r="C9986" s="270"/>
      <c r="D9986" s="272"/>
      <c r="F9986" s="273"/>
      <c r="G9986" s="275"/>
      <c r="H9986" s="275"/>
    </row>
    <row r="9987" spans="1:8">
      <c r="A9987" s="270"/>
      <c r="B9987" s="271"/>
      <c r="C9987" s="270"/>
      <c r="D9987" s="272"/>
      <c r="F9987" s="273"/>
      <c r="G9987" s="275"/>
      <c r="H9987" s="275"/>
    </row>
    <row r="9988" spans="1:8">
      <c r="A9988" s="270"/>
      <c r="B9988" s="271"/>
      <c r="C9988" s="270"/>
      <c r="D9988" s="272"/>
      <c r="F9988" s="273"/>
      <c r="G9988" s="275"/>
      <c r="H9988" s="275"/>
    </row>
    <row r="9989" spans="1:8">
      <c r="A9989" s="270"/>
      <c r="B9989" s="271"/>
      <c r="C9989" s="270"/>
      <c r="D9989" s="272"/>
      <c r="F9989" s="273"/>
      <c r="G9989" s="275"/>
      <c r="H9989" s="275"/>
    </row>
    <row r="9990" spans="1:8">
      <c r="A9990" s="270"/>
      <c r="B9990" s="271"/>
      <c r="C9990" s="270"/>
      <c r="D9990" s="272"/>
      <c r="F9990" s="273"/>
      <c r="G9990" s="275"/>
      <c r="H9990" s="275"/>
    </row>
    <row r="9991" spans="1:8">
      <c r="A9991" s="270"/>
      <c r="B9991" s="271"/>
      <c r="C9991" s="270"/>
      <c r="D9991" s="272"/>
      <c r="F9991" s="273"/>
      <c r="G9991" s="275"/>
      <c r="H9991" s="275"/>
    </row>
    <row r="9992" spans="1:8">
      <c r="A9992" s="270"/>
      <c r="B9992" s="271"/>
      <c r="C9992" s="270"/>
      <c r="D9992" s="272"/>
      <c r="F9992" s="273"/>
      <c r="G9992" s="275"/>
      <c r="H9992" s="275"/>
    </row>
    <row r="9993" spans="1:8">
      <c r="A9993" s="270"/>
      <c r="B9993" s="271"/>
      <c r="C9993" s="270"/>
      <c r="D9993" s="272"/>
      <c r="F9993" s="273"/>
      <c r="G9993" s="275"/>
      <c r="H9993" s="275"/>
    </row>
    <row r="9994" spans="1:8">
      <c r="A9994" s="270"/>
      <c r="B9994" s="271"/>
      <c r="C9994" s="270"/>
      <c r="D9994" s="272"/>
      <c r="F9994" s="273"/>
      <c r="G9994" s="275"/>
      <c r="H9994" s="275"/>
    </row>
    <row r="9995" spans="1:8">
      <c r="A9995" s="270"/>
      <c r="B9995" s="271"/>
      <c r="C9995" s="270"/>
      <c r="D9995" s="272"/>
      <c r="F9995" s="273"/>
      <c r="G9995" s="275"/>
      <c r="H9995" s="275"/>
    </row>
    <row r="9996" spans="1:8">
      <c r="A9996" s="270"/>
      <c r="B9996" s="271"/>
      <c r="C9996" s="270"/>
      <c r="D9996" s="272"/>
      <c r="F9996" s="273"/>
      <c r="G9996" s="275"/>
      <c r="H9996" s="275"/>
    </row>
    <row r="9997" spans="1:8">
      <c r="A9997" s="270"/>
      <c r="B9997" s="271"/>
      <c r="C9997" s="270"/>
      <c r="D9997" s="272"/>
      <c r="F9997" s="273"/>
      <c r="G9997" s="275"/>
      <c r="H9997" s="275"/>
    </row>
    <row r="9998" spans="1:8">
      <c r="A9998" s="270"/>
      <c r="B9998" s="271"/>
      <c r="C9998" s="270"/>
      <c r="D9998" s="272"/>
      <c r="F9998" s="273"/>
      <c r="G9998" s="275"/>
      <c r="H9998" s="275"/>
    </row>
    <row r="9999" spans="1:8">
      <c r="A9999" s="270"/>
      <c r="B9999" s="271"/>
      <c r="C9999" s="270"/>
      <c r="D9999" s="272"/>
      <c r="F9999" s="273"/>
      <c r="G9999" s="275"/>
      <c r="H9999" s="275"/>
    </row>
    <row r="10000" spans="1:8">
      <c r="A10000" s="270"/>
      <c r="B10000" s="271"/>
      <c r="C10000" s="270"/>
      <c r="D10000" s="272"/>
      <c r="F10000" s="273"/>
      <c r="G10000" s="275"/>
      <c r="H10000" s="275"/>
    </row>
    <row r="10001" spans="1:8">
      <c r="A10001" s="270"/>
      <c r="B10001" s="271"/>
      <c r="C10001" s="270"/>
      <c r="D10001" s="272"/>
      <c r="F10001" s="273"/>
      <c r="G10001" s="275"/>
      <c r="H10001" s="275"/>
    </row>
    <row r="10002" spans="1:8">
      <c r="A10002" s="270"/>
      <c r="B10002" s="271"/>
      <c r="C10002" s="270"/>
      <c r="D10002" s="272"/>
      <c r="F10002" s="273"/>
      <c r="G10002" s="275"/>
      <c r="H10002" s="275"/>
    </row>
    <row r="10003" spans="1:8">
      <c r="A10003" s="270"/>
      <c r="B10003" s="271"/>
      <c r="C10003" s="270"/>
      <c r="D10003" s="272"/>
      <c r="F10003" s="273"/>
      <c r="G10003" s="275"/>
      <c r="H10003" s="275"/>
    </row>
    <row r="10004" spans="1:8">
      <c r="A10004" s="270"/>
      <c r="B10004" s="271"/>
      <c r="C10004" s="270"/>
      <c r="D10004" s="272"/>
      <c r="F10004" s="273"/>
      <c r="G10004" s="275"/>
      <c r="H10004" s="275"/>
    </row>
    <row r="10005" spans="1:8">
      <c r="A10005" s="270"/>
      <c r="B10005" s="271"/>
      <c r="C10005" s="270"/>
      <c r="D10005" s="272"/>
      <c r="F10005" s="273"/>
      <c r="G10005" s="275"/>
      <c r="H10005" s="275"/>
    </row>
    <row r="10006" spans="1:8">
      <c r="A10006" s="270"/>
      <c r="B10006" s="271"/>
      <c r="C10006" s="270"/>
      <c r="D10006" s="272"/>
      <c r="F10006" s="273"/>
      <c r="G10006" s="275"/>
      <c r="H10006" s="275"/>
    </row>
    <row r="10007" spans="1:8">
      <c r="A10007" s="270"/>
      <c r="B10007" s="271"/>
      <c r="C10007" s="270"/>
      <c r="D10007" s="272"/>
      <c r="F10007" s="273"/>
      <c r="G10007" s="275"/>
      <c r="H10007" s="275"/>
    </row>
    <row r="10008" spans="1:8">
      <c r="A10008" s="270"/>
      <c r="B10008" s="271"/>
      <c r="C10008" s="270"/>
      <c r="D10008" s="272"/>
      <c r="F10008" s="273"/>
      <c r="G10008" s="275"/>
      <c r="H10008" s="275"/>
    </row>
    <row r="10009" spans="1:8">
      <c r="A10009" s="270"/>
      <c r="B10009" s="271"/>
      <c r="C10009" s="270"/>
      <c r="D10009" s="272"/>
      <c r="F10009" s="273"/>
      <c r="G10009" s="275"/>
      <c r="H10009" s="275"/>
    </row>
    <row r="10010" spans="1:8">
      <c r="A10010" s="270"/>
      <c r="B10010" s="271"/>
      <c r="C10010" s="270"/>
      <c r="D10010" s="272"/>
      <c r="F10010" s="273"/>
      <c r="G10010" s="275"/>
      <c r="H10010" s="275"/>
    </row>
    <row r="10011" spans="1:8">
      <c r="A10011" s="270"/>
      <c r="B10011" s="271"/>
      <c r="C10011" s="270"/>
      <c r="D10011" s="272"/>
      <c r="F10011" s="273"/>
      <c r="G10011" s="275"/>
      <c r="H10011" s="275"/>
    </row>
    <row r="10012" spans="1:8">
      <c r="A10012" s="270"/>
      <c r="B10012" s="271"/>
      <c r="C10012" s="270"/>
      <c r="D10012" s="272"/>
      <c r="F10012" s="273"/>
      <c r="G10012" s="275"/>
      <c r="H10012" s="275"/>
    </row>
    <row r="10013" spans="1:8">
      <c r="A10013" s="270"/>
      <c r="B10013" s="271"/>
      <c r="C10013" s="270"/>
      <c r="D10013" s="272"/>
      <c r="F10013" s="273"/>
      <c r="G10013" s="275"/>
      <c r="H10013" s="275"/>
    </row>
    <row r="10014" spans="1:8">
      <c r="A10014" s="270"/>
      <c r="B10014" s="271"/>
      <c r="C10014" s="270"/>
      <c r="D10014" s="272"/>
      <c r="F10014" s="273"/>
      <c r="G10014" s="275"/>
      <c r="H10014" s="275"/>
    </row>
    <row r="10015" spans="1:8">
      <c r="A10015" s="270"/>
      <c r="B10015" s="271"/>
      <c r="C10015" s="270"/>
      <c r="D10015" s="272"/>
      <c r="F10015" s="273"/>
      <c r="G10015" s="275"/>
      <c r="H10015" s="275"/>
    </row>
    <row r="10016" spans="1:8">
      <c r="A10016" s="270"/>
      <c r="B10016" s="271"/>
      <c r="C10016" s="270"/>
      <c r="D10016" s="272"/>
      <c r="F10016" s="273"/>
      <c r="G10016" s="275"/>
      <c r="H10016" s="275"/>
    </row>
    <row r="10017" spans="1:8">
      <c r="A10017" s="270"/>
      <c r="B10017" s="271"/>
      <c r="C10017" s="270"/>
      <c r="D10017" s="272"/>
      <c r="F10017" s="273"/>
      <c r="G10017" s="275"/>
      <c r="H10017" s="275"/>
    </row>
    <row r="10018" spans="1:8">
      <c r="A10018" s="270"/>
      <c r="B10018" s="271"/>
      <c r="C10018" s="270"/>
      <c r="D10018" s="272"/>
      <c r="F10018" s="273"/>
      <c r="G10018" s="275"/>
      <c r="H10018" s="275"/>
    </row>
    <row r="10019" spans="1:8">
      <c r="A10019" s="270"/>
      <c r="B10019" s="271"/>
      <c r="C10019" s="270"/>
      <c r="D10019" s="272"/>
      <c r="F10019" s="273"/>
      <c r="G10019" s="275"/>
      <c r="H10019" s="275"/>
    </row>
    <row r="10020" spans="1:8">
      <c r="A10020" s="270"/>
      <c r="B10020" s="271"/>
      <c r="C10020" s="270"/>
      <c r="D10020" s="272"/>
      <c r="F10020" s="273"/>
      <c r="G10020" s="275"/>
      <c r="H10020" s="275"/>
    </row>
    <row r="10021" spans="1:8">
      <c r="A10021" s="270"/>
      <c r="B10021" s="271"/>
      <c r="C10021" s="270"/>
      <c r="D10021" s="272"/>
      <c r="F10021" s="273"/>
      <c r="G10021" s="275"/>
      <c r="H10021" s="275"/>
    </row>
    <row r="10022" spans="1:8">
      <c r="A10022" s="270"/>
      <c r="B10022" s="271"/>
      <c r="C10022" s="270"/>
      <c r="D10022" s="272"/>
      <c r="F10022" s="273"/>
      <c r="G10022" s="275"/>
      <c r="H10022" s="275"/>
    </row>
    <row r="10023" spans="1:8">
      <c r="A10023" s="270"/>
      <c r="B10023" s="271"/>
      <c r="C10023" s="270"/>
      <c r="D10023" s="272"/>
      <c r="F10023" s="273"/>
      <c r="G10023" s="275"/>
      <c r="H10023" s="275"/>
    </row>
    <row r="10024" spans="1:8">
      <c r="A10024" s="270"/>
      <c r="B10024" s="271"/>
      <c r="C10024" s="270"/>
      <c r="D10024" s="272"/>
      <c r="F10024" s="273"/>
      <c r="G10024" s="275"/>
      <c r="H10024" s="275"/>
    </row>
    <row r="10025" spans="1:8">
      <c r="A10025" s="270"/>
      <c r="B10025" s="271"/>
      <c r="C10025" s="270"/>
      <c r="D10025" s="272"/>
      <c r="F10025" s="273"/>
      <c r="G10025" s="275"/>
      <c r="H10025" s="275"/>
    </row>
    <row r="10026" spans="1:8">
      <c r="A10026" s="270"/>
      <c r="B10026" s="271"/>
      <c r="C10026" s="270"/>
      <c r="D10026" s="272"/>
      <c r="F10026" s="273"/>
      <c r="G10026" s="275"/>
      <c r="H10026" s="275"/>
    </row>
    <row r="10027" spans="1:8">
      <c r="A10027" s="270"/>
      <c r="B10027" s="271"/>
      <c r="C10027" s="270"/>
      <c r="D10027" s="272"/>
      <c r="F10027" s="273"/>
      <c r="G10027" s="275"/>
      <c r="H10027" s="275"/>
    </row>
    <row r="10028" spans="1:8">
      <c r="A10028" s="270"/>
      <c r="B10028" s="271"/>
      <c r="C10028" s="270"/>
      <c r="D10028" s="272"/>
      <c r="F10028" s="273"/>
      <c r="G10028" s="275"/>
      <c r="H10028" s="275"/>
    </row>
    <row r="10029" spans="1:8">
      <c r="A10029" s="270"/>
      <c r="B10029" s="271"/>
      <c r="C10029" s="270"/>
      <c r="D10029" s="272"/>
      <c r="F10029" s="273"/>
      <c r="G10029" s="275"/>
      <c r="H10029" s="275"/>
    </row>
    <row r="10030" spans="1:8">
      <c r="A10030" s="270"/>
      <c r="B10030" s="271"/>
      <c r="C10030" s="270"/>
      <c r="D10030" s="272"/>
      <c r="F10030" s="273"/>
      <c r="G10030" s="275"/>
      <c r="H10030" s="275"/>
    </row>
    <row r="10031" spans="1:8">
      <c r="A10031" s="270"/>
      <c r="B10031" s="271"/>
      <c r="C10031" s="270"/>
      <c r="D10031" s="272"/>
      <c r="F10031" s="273"/>
      <c r="G10031" s="275"/>
      <c r="H10031" s="275"/>
    </row>
    <row r="10032" spans="1:8">
      <c r="A10032" s="270"/>
      <c r="B10032" s="271"/>
      <c r="C10032" s="270"/>
      <c r="D10032" s="272"/>
      <c r="F10032" s="273"/>
      <c r="G10032" s="275"/>
      <c r="H10032" s="275"/>
    </row>
    <row r="10033" spans="1:8">
      <c r="A10033" s="270"/>
      <c r="B10033" s="271"/>
      <c r="C10033" s="270"/>
      <c r="D10033" s="272"/>
      <c r="F10033" s="273"/>
      <c r="G10033" s="275"/>
      <c r="H10033" s="275"/>
    </row>
    <row r="10034" spans="1:8">
      <c r="A10034" s="270"/>
      <c r="B10034" s="271"/>
      <c r="C10034" s="270"/>
      <c r="D10034" s="272"/>
      <c r="F10034" s="273"/>
      <c r="G10034" s="275"/>
      <c r="H10034" s="275"/>
    </row>
    <row r="10035" spans="1:8">
      <c r="A10035" s="270"/>
      <c r="B10035" s="271"/>
      <c r="C10035" s="270"/>
      <c r="D10035" s="272"/>
      <c r="F10035" s="273"/>
      <c r="G10035" s="275"/>
      <c r="H10035" s="275"/>
    </row>
    <row r="10036" spans="1:8">
      <c r="A10036" s="270"/>
      <c r="B10036" s="271"/>
      <c r="C10036" s="270"/>
      <c r="D10036" s="272"/>
      <c r="F10036" s="273"/>
      <c r="G10036" s="275"/>
      <c r="H10036" s="275"/>
    </row>
    <row r="10037" spans="1:8">
      <c r="A10037" s="270"/>
      <c r="B10037" s="271"/>
      <c r="C10037" s="270"/>
      <c r="D10037" s="272"/>
      <c r="F10037" s="273"/>
      <c r="G10037" s="275"/>
      <c r="H10037" s="275"/>
    </row>
    <row r="10038" spans="1:8">
      <c r="A10038" s="270"/>
      <c r="B10038" s="271"/>
      <c r="C10038" s="270"/>
      <c r="D10038" s="272"/>
      <c r="F10038" s="273"/>
      <c r="G10038" s="275"/>
      <c r="H10038" s="275"/>
    </row>
    <row r="10039" spans="1:8">
      <c r="A10039" s="270"/>
      <c r="B10039" s="271"/>
      <c r="C10039" s="270"/>
      <c r="D10039" s="272"/>
      <c r="F10039" s="273"/>
      <c r="G10039" s="275"/>
      <c r="H10039" s="275"/>
    </row>
    <row r="10040" spans="1:8">
      <c r="A10040" s="270"/>
      <c r="B10040" s="271"/>
      <c r="C10040" s="270"/>
      <c r="D10040" s="272"/>
      <c r="F10040" s="273"/>
      <c r="G10040" s="275"/>
      <c r="H10040" s="275"/>
    </row>
    <row r="10041" spans="1:8">
      <c r="A10041" s="270"/>
      <c r="B10041" s="271"/>
      <c r="C10041" s="270"/>
      <c r="D10041" s="272"/>
      <c r="F10041" s="273"/>
      <c r="G10041" s="275"/>
      <c r="H10041" s="275"/>
    </row>
    <row r="10042" spans="1:8">
      <c r="A10042" s="270"/>
      <c r="B10042" s="271"/>
      <c r="C10042" s="270"/>
      <c r="D10042" s="272"/>
      <c r="F10042" s="273"/>
      <c r="G10042" s="275"/>
      <c r="H10042" s="275"/>
    </row>
    <row r="10043" spans="1:8">
      <c r="A10043" s="270"/>
      <c r="B10043" s="271"/>
      <c r="C10043" s="270"/>
      <c r="D10043" s="272"/>
      <c r="F10043" s="273"/>
      <c r="G10043" s="275"/>
      <c r="H10043" s="275"/>
    </row>
    <row r="10044" spans="1:8">
      <c r="A10044" s="270"/>
      <c r="B10044" s="271"/>
      <c r="C10044" s="270"/>
      <c r="D10044" s="272"/>
      <c r="F10044" s="273"/>
      <c r="G10044" s="275"/>
      <c r="H10044" s="275"/>
    </row>
    <row r="10045" spans="1:8">
      <c r="A10045" s="270"/>
      <c r="B10045" s="271"/>
      <c r="C10045" s="270"/>
      <c r="D10045" s="272"/>
      <c r="F10045" s="273"/>
      <c r="G10045" s="275"/>
      <c r="H10045" s="275"/>
    </row>
    <row r="10046" spans="1:8">
      <c r="A10046" s="270"/>
      <c r="B10046" s="271"/>
      <c r="C10046" s="270"/>
      <c r="D10046" s="272"/>
      <c r="F10046" s="273"/>
      <c r="G10046" s="275"/>
      <c r="H10046" s="275"/>
    </row>
    <row r="10047" spans="1:8">
      <c r="A10047" s="270"/>
      <c r="B10047" s="271"/>
      <c r="C10047" s="270"/>
      <c r="D10047" s="272"/>
      <c r="F10047" s="273"/>
      <c r="G10047" s="275"/>
      <c r="H10047" s="275"/>
    </row>
    <row r="10048" spans="1:8">
      <c r="A10048" s="270"/>
      <c r="B10048" s="271"/>
      <c r="C10048" s="270"/>
      <c r="D10048" s="272"/>
      <c r="F10048" s="273"/>
      <c r="G10048" s="275"/>
      <c r="H10048" s="275"/>
    </row>
    <row r="10049" spans="1:8">
      <c r="A10049" s="270"/>
      <c r="B10049" s="271"/>
      <c r="C10049" s="270"/>
      <c r="D10049" s="272"/>
      <c r="F10049" s="273"/>
      <c r="G10049" s="275"/>
      <c r="H10049" s="275"/>
    </row>
    <row r="10050" spans="1:8">
      <c r="A10050" s="270"/>
      <c r="B10050" s="271"/>
      <c r="C10050" s="270"/>
      <c r="D10050" s="272"/>
      <c r="F10050" s="273"/>
      <c r="G10050" s="275"/>
      <c r="H10050" s="275"/>
    </row>
    <row r="10051" spans="1:8">
      <c r="A10051" s="270"/>
      <c r="B10051" s="271"/>
      <c r="C10051" s="270"/>
      <c r="D10051" s="272"/>
      <c r="F10051" s="273"/>
      <c r="G10051" s="275"/>
      <c r="H10051" s="275"/>
    </row>
    <row r="10052" spans="1:8">
      <c r="A10052" s="270"/>
      <c r="B10052" s="271"/>
      <c r="C10052" s="270"/>
      <c r="D10052" s="272"/>
      <c r="F10052" s="273"/>
      <c r="G10052" s="275"/>
      <c r="H10052" s="275"/>
    </row>
    <row r="10053" spans="1:8">
      <c r="A10053" s="270"/>
      <c r="B10053" s="271"/>
      <c r="C10053" s="270"/>
      <c r="D10053" s="272"/>
      <c r="F10053" s="273"/>
      <c r="G10053" s="275"/>
      <c r="H10053" s="275"/>
    </row>
    <row r="10054" spans="1:8">
      <c r="A10054" s="270"/>
      <c r="B10054" s="271"/>
      <c r="C10054" s="270"/>
      <c r="D10054" s="272"/>
      <c r="F10054" s="273"/>
      <c r="G10054" s="275"/>
      <c r="H10054" s="275"/>
    </row>
    <row r="10055" spans="1:8">
      <c r="A10055" s="270"/>
      <c r="B10055" s="271"/>
      <c r="C10055" s="270"/>
      <c r="D10055" s="272"/>
      <c r="F10055" s="273"/>
      <c r="G10055" s="275"/>
      <c r="H10055" s="275"/>
    </row>
    <row r="10056" spans="1:8">
      <c r="A10056" s="270"/>
      <c r="B10056" s="271"/>
      <c r="C10056" s="270"/>
      <c r="D10056" s="272"/>
      <c r="F10056" s="273"/>
      <c r="G10056" s="275"/>
      <c r="H10056" s="275"/>
    </row>
    <row r="10057" spans="1:8">
      <c r="A10057" s="270"/>
      <c r="B10057" s="271"/>
      <c r="C10057" s="270"/>
      <c r="D10057" s="272"/>
      <c r="F10057" s="273"/>
      <c r="G10057" s="275"/>
      <c r="H10057" s="275"/>
    </row>
    <row r="10058" spans="1:8">
      <c r="A10058" s="270"/>
      <c r="B10058" s="271"/>
      <c r="C10058" s="270"/>
      <c r="D10058" s="272"/>
      <c r="F10058" s="273"/>
      <c r="G10058" s="275"/>
      <c r="H10058" s="275"/>
    </row>
    <row r="10059" spans="1:8">
      <c r="A10059" s="270"/>
      <c r="B10059" s="271"/>
      <c r="C10059" s="270"/>
      <c r="D10059" s="272"/>
      <c r="F10059" s="273"/>
      <c r="G10059" s="275"/>
      <c r="H10059" s="275"/>
    </row>
    <row r="10060" spans="1:8">
      <c r="A10060" s="270"/>
      <c r="B10060" s="271"/>
      <c r="C10060" s="270"/>
      <c r="D10060" s="272"/>
      <c r="F10060" s="273"/>
      <c r="G10060" s="275"/>
      <c r="H10060" s="275"/>
    </row>
    <row r="10061" spans="1:8">
      <c r="A10061" s="270"/>
      <c r="B10061" s="271"/>
      <c r="C10061" s="270"/>
      <c r="D10061" s="272"/>
      <c r="F10061" s="273"/>
      <c r="G10061" s="275"/>
      <c r="H10061" s="275"/>
    </row>
    <row r="10062" spans="1:8">
      <c r="A10062" s="270"/>
      <c r="B10062" s="271"/>
      <c r="C10062" s="270"/>
      <c r="D10062" s="272"/>
      <c r="F10062" s="273"/>
      <c r="G10062" s="275"/>
      <c r="H10062" s="275"/>
    </row>
    <row r="10063" spans="1:8">
      <c r="A10063" s="270"/>
      <c r="B10063" s="271"/>
      <c r="C10063" s="270"/>
      <c r="D10063" s="272"/>
      <c r="F10063" s="273"/>
      <c r="G10063" s="275"/>
      <c r="H10063" s="275"/>
    </row>
    <row r="10064" spans="1:8">
      <c r="A10064" s="270"/>
      <c r="B10064" s="271"/>
      <c r="C10064" s="270"/>
      <c r="D10064" s="272"/>
      <c r="F10064" s="273"/>
      <c r="G10064" s="275"/>
      <c r="H10064" s="275"/>
    </row>
    <row r="10065" spans="1:8">
      <c r="A10065" s="270"/>
      <c r="B10065" s="271"/>
      <c r="C10065" s="270"/>
      <c r="D10065" s="272"/>
      <c r="F10065" s="273"/>
      <c r="G10065" s="275"/>
      <c r="H10065" s="275"/>
    </row>
    <row r="10066" spans="1:8">
      <c r="A10066" s="270"/>
      <c r="B10066" s="271"/>
      <c r="C10066" s="270"/>
      <c r="D10066" s="272"/>
      <c r="F10066" s="273"/>
      <c r="G10066" s="275"/>
      <c r="H10066" s="275"/>
    </row>
    <row r="10067" spans="1:8">
      <c r="A10067" s="270"/>
      <c r="B10067" s="271"/>
      <c r="C10067" s="270"/>
      <c r="D10067" s="272"/>
      <c r="F10067" s="273"/>
      <c r="G10067" s="275"/>
      <c r="H10067" s="275"/>
    </row>
    <row r="10068" spans="1:8">
      <c r="A10068" s="270"/>
      <c r="B10068" s="271"/>
      <c r="C10068" s="270"/>
      <c r="D10068" s="272"/>
      <c r="F10068" s="273"/>
      <c r="G10068" s="275"/>
      <c r="H10068" s="275"/>
    </row>
    <row r="10069" spans="1:8">
      <c r="A10069" s="270"/>
      <c r="B10069" s="271"/>
      <c r="C10069" s="270"/>
      <c r="D10069" s="272"/>
      <c r="F10069" s="273"/>
      <c r="G10069" s="275"/>
      <c r="H10069" s="275"/>
    </row>
    <row r="10070" spans="1:8">
      <c r="A10070" s="270"/>
      <c r="B10070" s="271"/>
      <c r="C10070" s="270"/>
      <c r="D10070" s="272"/>
      <c r="F10070" s="273"/>
      <c r="G10070" s="275"/>
      <c r="H10070" s="275"/>
    </row>
    <row r="10071" spans="1:8">
      <c r="A10071" s="270"/>
      <c r="B10071" s="271"/>
      <c r="C10071" s="270"/>
      <c r="D10071" s="272"/>
      <c r="F10071" s="273"/>
      <c r="G10071" s="275"/>
      <c r="H10071" s="275"/>
    </row>
    <row r="10072" spans="1:8">
      <c r="A10072" s="270"/>
      <c r="B10072" s="271"/>
      <c r="C10072" s="270"/>
      <c r="D10072" s="272"/>
      <c r="F10072" s="273"/>
      <c r="G10072" s="275"/>
      <c r="H10072" s="275"/>
    </row>
    <row r="10073" spans="1:8">
      <c r="A10073" s="270"/>
      <c r="B10073" s="271"/>
      <c r="C10073" s="270"/>
      <c r="D10073" s="272"/>
      <c r="F10073" s="273"/>
      <c r="G10073" s="275"/>
      <c r="H10073" s="275"/>
    </row>
    <row r="10074" spans="1:8">
      <c r="A10074" s="270"/>
      <c r="B10074" s="271"/>
      <c r="C10074" s="270"/>
      <c r="D10074" s="272"/>
      <c r="F10074" s="273"/>
      <c r="G10074" s="275"/>
      <c r="H10074" s="275"/>
    </row>
    <row r="10075" spans="1:8">
      <c r="A10075" s="270"/>
      <c r="B10075" s="271"/>
      <c r="C10075" s="270"/>
      <c r="D10075" s="272"/>
      <c r="F10075" s="273"/>
      <c r="G10075" s="275"/>
      <c r="H10075" s="275"/>
    </row>
    <row r="10076" spans="1:8">
      <c r="A10076" s="270"/>
      <c r="B10076" s="271"/>
      <c r="C10076" s="270"/>
      <c r="D10076" s="272"/>
      <c r="F10076" s="273"/>
      <c r="G10076" s="275"/>
      <c r="H10076" s="275"/>
    </row>
    <row r="10077" spans="1:8">
      <c r="A10077" s="270"/>
      <c r="B10077" s="271"/>
      <c r="C10077" s="270"/>
      <c r="D10077" s="272"/>
      <c r="F10077" s="273"/>
      <c r="G10077" s="275"/>
      <c r="H10077" s="275"/>
    </row>
    <row r="10078" spans="1:8">
      <c r="A10078" s="270"/>
      <c r="B10078" s="271"/>
      <c r="C10078" s="270"/>
      <c r="D10078" s="272"/>
      <c r="F10078" s="273"/>
      <c r="G10078" s="275"/>
      <c r="H10078" s="275"/>
    </row>
    <row r="10079" spans="1:8">
      <c r="A10079" s="270"/>
      <c r="B10079" s="271"/>
      <c r="C10079" s="270"/>
      <c r="D10079" s="272"/>
      <c r="F10079" s="273"/>
      <c r="G10079" s="275"/>
      <c r="H10079" s="275"/>
    </row>
    <row r="10080" spans="1:8">
      <c r="A10080" s="270"/>
      <c r="B10080" s="271"/>
      <c r="C10080" s="270"/>
      <c r="D10080" s="272"/>
      <c r="F10080" s="273"/>
      <c r="G10080" s="275"/>
      <c r="H10080" s="275"/>
    </row>
    <row r="10081" spans="1:8">
      <c r="A10081" s="270"/>
      <c r="B10081" s="271"/>
      <c r="C10081" s="270"/>
      <c r="D10081" s="272"/>
      <c r="F10081" s="273"/>
      <c r="G10081" s="275"/>
      <c r="H10081" s="275"/>
    </row>
    <row r="10082" spans="1:8">
      <c r="A10082" s="270"/>
      <c r="B10082" s="271"/>
      <c r="C10082" s="270"/>
      <c r="D10082" s="272"/>
      <c r="F10082" s="273"/>
      <c r="G10082" s="275"/>
      <c r="H10082" s="275"/>
    </row>
    <row r="10083" spans="1:8">
      <c r="A10083" s="270"/>
      <c r="B10083" s="271"/>
      <c r="C10083" s="270"/>
      <c r="D10083" s="272"/>
      <c r="F10083" s="273"/>
      <c r="G10083" s="275"/>
      <c r="H10083" s="275"/>
    </row>
    <row r="10084" spans="1:8">
      <c r="A10084" s="270"/>
      <c r="B10084" s="271"/>
      <c r="C10084" s="270"/>
      <c r="D10084" s="272"/>
      <c r="F10084" s="273"/>
      <c r="G10084" s="275"/>
      <c r="H10084" s="275"/>
    </row>
    <row r="10085" spans="1:8">
      <c r="A10085" s="270"/>
      <c r="B10085" s="271"/>
      <c r="C10085" s="270"/>
      <c r="D10085" s="272"/>
      <c r="F10085" s="273"/>
      <c r="G10085" s="275"/>
      <c r="H10085" s="275"/>
    </row>
    <row r="10086" spans="1:8">
      <c r="A10086" s="270"/>
      <c r="B10086" s="271"/>
      <c r="C10086" s="270"/>
      <c r="D10086" s="272"/>
      <c r="F10086" s="273"/>
      <c r="G10086" s="275"/>
      <c r="H10086" s="275"/>
    </row>
    <row r="10087" spans="1:8">
      <c r="A10087" s="270"/>
      <c r="B10087" s="271"/>
      <c r="C10087" s="270"/>
      <c r="D10087" s="272"/>
      <c r="F10087" s="273"/>
      <c r="G10087" s="275"/>
      <c r="H10087" s="275"/>
    </row>
    <row r="10088" spans="1:8">
      <c r="A10088" s="270"/>
      <c r="B10088" s="271"/>
      <c r="C10088" s="270"/>
      <c r="D10088" s="272"/>
      <c r="F10088" s="273"/>
      <c r="G10088" s="275"/>
      <c r="H10088" s="275"/>
    </row>
    <row r="10089" spans="1:8">
      <c r="A10089" s="270"/>
      <c r="B10089" s="271"/>
      <c r="C10089" s="270"/>
      <c r="D10089" s="272"/>
      <c r="F10089" s="273"/>
      <c r="G10089" s="275"/>
      <c r="H10089" s="275"/>
    </row>
    <row r="10090" spans="1:8">
      <c r="A10090" s="270"/>
      <c r="B10090" s="271"/>
      <c r="C10090" s="270"/>
      <c r="D10090" s="272"/>
      <c r="F10090" s="273"/>
      <c r="G10090" s="275"/>
      <c r="H10090" s="275"/>
    </row>
    <row r="10091" spans="1:8">
      <c r="A10091" s="270"/>
      <c r="B10091" s="271"/>
      <c r="C10091" s="270"/>
      <c r="D10091" s="272"/>
      <c r="F10091" s="273"/>
      <c r="G10091" s="275"/>
      <c r="H10091" s="275"/>
    </row>
    <row r="10092" spans="1:8">
      <c r="A10092" s="270"/>
      <c r="B10092" s="271"/>
      <c r="C10092" s="270"/>
      <c r="D10092" s="272"/>
      <c r="F10092" s="273"/>
      <c r="G10092" s="275"/>
      <c r="H10092" s="275"/>
    </row>
    <row r="10093" spans="1:8">
      <c r="A10093" s="270"/>
      <c r="B10093" s="271"/>
      <c r="C10093" s="270"/>
      <c r="D10093" s="272"/>
      <c r="F10093" s="273"/>
      <c r="G10093" s="275"/>
      <c r="H10093" s="275"/>
    </row>
    <row r="10094" spans="1:8">
      <c r="A10094" s="270"/>
      <c r="B10094" s="271"/>
      <c r="C10094" s="270"/>
      <c r="D10094" s="272"/>
      <c r="F10094" s="273"/>
      <c r="G10094" s="275"/>
      <c r="H10094" s="275"/>
    </row>
    <row r="10095" spans="1:8">
      <c r="A10095" s="270"/>
      <c r="B10095" s="271"/>
      <c r="C10095" s="270"/>
      <c r="D10095" s="272"/>
      <c r="F10095" s="273"/>
      <c r="G10095" s="275"/>
      <c r="H10095" s="275"/>
    </row>
    <row r="10096" spans="1:8">
      <c r="A10096" s="270"/>
      <c r="B10096" s="271"/>
      <c r="C10096" s="270"/>
      <c r="D10096" s="272"/>
      <c r="F10096" s="273"/>
      <c r="G10096" s="275"/>
      <c r="H10096" s="275"/>
    </row>
    <row r="10097" spans="1:8">
      <c r="A10097" s="270"/>
      <c r="B10097" s="271"/>
      <c r="C10097" s="270"/>
      <c r="D10097" s="272"/>
      <c r="F10097" s="273"/>
      <c r="G10097" s="275"/>
      <c r="H10097" s="275"/>
    </row>
    <row r="10098" spans="1:8">
      <c r="A10098" s="270"/>
      <c r="B10098" s="271"/>
      <c r="C10098" s="270"/>
      <c r="D10098" s="272"/>
      <c r="F10098" s="273"/>
      <c r="G10098" s="275"/>
      <c r="H10098" s="275"/>
    </row>
    <row r="10099" spans="1:8">
      <c r="A10099" s="270"/>
      <c r="B10099" s="271"/>
      <c r="C10099" s="270"/>
      <c r="D10099" s="272"/>
      <c r="F10099" s="273"/>
      <c r="G10099" s="275"/>
      <c r="H10099" s="275"/>
    </row>
    <row r="10100" spans="1:8">
      <c r="A10100" s="270"/>
      <c r="B10100" s="271"/>
      <c r="C10100" s="270"/>
      <c r="D10100" s="272"/>
      <c r="F10100" s="273"/>
      <c r="G10100" s="275"/>
      <c r="H10100" s="275"/>
    </row>
    <row r="10101" spans="1:8">
      <c r="A10101" s="270"/>
      <c r="B10101" s="271"/>
      <c r="C10101" s="270"/>
      <c r="D10101" s="272"/>
      <c r="F10101" s="273"/>
      <c r="G10101" s="275"/>
      <c r="H10101" s="275"/>
    </row>
    <row r="10102" spans="1:8">
      <c r="A10102" s="270"/>
      <c r="B10102" s="271"/>
      <c r="C10102" s="270"/>
      <c r="D10102" s="272"/>
      <c r="F10102" s="273"/>
      <c r="G10102" s="275"/>
      <c r="H10102" s="275"/>
    </row>
    <row r="10103" spans="1:8">
      <c r="A10103" s="270"/>
      <c r="B10103" s="271"/>
      <c r="C10103" s="270"/>
      <c r="D10103" s="272"/>
      <c r="F10103" s="273"/>
      <c r="G10103" s="275"/>
      <c r="H10103" s="275"/>
    </row>
    <row r="10104" spans="1:8">
      <c r="A10104" s="270"/>
      <c r="B10104" s="271"/>
      <c r="C10104" s="270"/>
      <c r="D10104" s="272"/>
      <c r="F10104" s="273"/>
      <c r="G10104" s="275"/>
      <c r="H10104" s="275"/>
    </row>
    <row r="10105" spans="1:8">
      <c r="A10105" s="270"/>
      <c r="B10105" s="271"/>
      <c r="C10105" s="270"/>
      <c r="D10105" s="272"/>
      <c r="F10105" s="273"/>
      <c r="G10105" s="275"/>
      <c r="H10105" s="275"/>
    </row>
    <row r="10106" spans="1:8">
      <c r="A10106" s="270"/>
      <c r="B10106" s="271"/>
      <c r="C10106" s="270"/>
      <c r="D10106" s="272"/>
      <c r="F10106" s="273"/>
      <c r="G10106" s="275"/>
      <c r="H10106" s="275"/>
    </row>
    <row r="10107" spans="1:8">
      <c r="A10107" s="270"/>
      <c r="B10107" s="271"/>
      <c r="C10107" s="270"/>
      <c r="D10107" s="272"/>
      <c r="F10107" s="273"/>
      <c r="G10107" s="275"/>
      <c r="H10107" s="275"/>
    </row>
    <row r="10108" spans="1:8">
      <c r="A10108" s="270"/>
      <c r="B10108" s="271"/>
      <c r="C10108" s="270"/>
      <c r="D10108" s="272"/>
      <c r="F10108" s="273"/>
      <c r="G10108" s="275"/>
      <c r="H10108" s="275"/>
    </row>
    <row r="10109" spans="1:8">
      <c r="A10109" s="270"/>
      <c r="B10109" s="271"/>
      <c r="C10109" s="270"/>
      <c r="D10109" s="272"/>
      <c r="F10109" s="273"/>
      <c r="G10109" s="275"/>
      <c r="H10109" s="275"/>
    </row>
    <row r="10110" spans="1:8">
      <c r="A10110" s="270"/>
      <c r="B10110" s="271"/>
      <c r="C10110" s="270"/>
      <c r="D10110" s="272"/>
      <c r="F10110" s="273"/>
      <c r="G10110" s="275"/>
      <c r="H10110" s="275"/>
    </row>
    <row r="10111" spans="1:8">
      <c r="A10111" s="270"/>
      <c r="B10111" s="271"/>
      <c r="C10111" s="270"/>
      <c r="D10111" s="272"/>
      <c r="F10111" s="273"/>
      <c r="G10111" s="275"/>
      <c r="H10111" s="275"/>
    </row>
    <row r="10112" spans="1:8">
      <c r="A10112" s="270"/>
      <c r="B10112" s="271"/>
      <c r="C10112" s="270"/>
      <c r="D10112" s="272"/>
      <c r="F10112" s="273"/>
      <c r="G10112" s="275"/>
      <c r="H10112" s="275"/>
    </row>
    <row r="10113" spans="1:8">
      <c r="A10113" s="270"/>
      <c r="B10113" s="271"/>
      <c r="C10113" s="270"/>
      <c r="D10113" s="272"/>
      <c r="F10113" s="273"/>
      <c r="G10113" s="275"/>
      <c r="H10113" s="275"/>
    </row>
    <row r="10114" spans="1:8">
      <c r="A10114" s="270"/>
      <c r="B10114" s="271"/>
      <c r="C10114" s="270"/>
      <c r="D10114" s="272"/>
      <c r="F10114" s="273"/>
      <c r="G10114" s="275"/>
      <c r="H10114" s="275"/>
    </row>
    <row r="10115" spans="1:8">
      <c r="A10115" s="270"/>
      <c r="B10115" s="271"/>
      <c r="C10115" s="270"/>
      <c r="D10115" s="272"/>
      <c r="F10115" s="273"/>
      <c r="G10115" s="275"/>
      <c r="H10115" s="275"/>
    </row>
    <row r="10116" spans="1:8">
      <c r="A10116" s="270"/>
      <c r="B10116" s="271"/>
      <c r="C10116" s="270"/>
      <c r="D10116" s="272"/>
      <c r="F10116" s="273"/>
      <c r="G10116" s="275"/>
      <c r="H10116" s="275"/>
    </row>
    <row r="10117" spans="1:8">
      <c r="A10117" s="270"/>
      <c r="B10117" s="271"/>
      <c r="C10117" s="270"/>
      <c r="D10117" s="272"/>
      <c r="F10117" s="273"/>
      <c r="G10117" s="275"/>
      <c r="H10117" s="275"/>
    </row>
    <row r="10118" spans="1:8">
      <c r="A10118" s="270"/>
      <c r="B10118" s="271"/>
      <c r="C10118" s="270"/>
      <c r="D10118" s="272"/>
      <c r="F10118" s="273"/>
      <c r="G10118" s="275"/>
      <c r="H10118" s="275"/>
    </row>
    <row r="10119" spans="1:8">
      <c r="A10119" s="270"/>
      <c r="B10119" s="271"/>
      <c r="C10119" s="270"/>
      <c r="D10119" s="272"/>
      <c r="F10119" s="273"/>
      <c r="G10119" s="275"/>
      <c r="H10119" s="275"/>
    </row>
    <row r="10120" spans="1:8">
      <c r="A10120" s="270"/>
      <c r="B10120" s="271"/>
      <c r="C10120" s="270"/>
      <c r="D10120" s="272"/>
      <c r="F10120" s="273"/>
      <c r="G10120" s="275"/>
      <c r="H10120" s="275"/>
    </row>
    <row r="10121" spans="1:8">
      <c r="A10121" s="270"/>
      <c r="B10121" s="271"/>
      <c r="C10121" s="270"/>
      <c r="D10121" s="272"/>
      <c r="F10121" s="273"/>
      <c r="G10121" s="275"/>
      <c r="H10121" s="275"/>
    </row>
    <row r="10122" spans="1:8">
      <c r="A10122" s="270"/>
      <c r="B10122" s="271"/>
      <c r="C10122" s="270"/>
      <c r="D10122" s="272"/>
      <c r="F10122" s="273"/>
      <c r="G10122" s="275"/>
      <c r="H10122" s="275"/>
    </row>
    <row r="10123" spans="1:8">
      <c r="A10123" s="270"/>
      <c r="B10123" s="271"/>
      <c r="C10123" s="270"/>
      <c r="D10123" s="272"/>
      <c r="F10123" s="273"/>
      <c r="G10123" s="275"/>
      <c r="H10123" s="275"/>
    </row>
    <row r="10124" spans="1:8">
      <c r="A10124" s="270"/>
      <c r="B10124" s="271"/>
      <c r="C10124" s="270"/>
      <c r="D10124" s="272"/>
      <c r="F10124" s="273"/>
      <c r="G10124" s="275"/>
      <c r="H10124" s="275"/>
    </row>
    <row r="10125" spans="1:8">
      <c r="A10125" s="270"/>
      <c r="B10125" s="271"/>
      <c r="C10125" s="270"/>
      <c r="D10125" s="272"/>
      <c r="F10125" s="273"/>
      <c r="G10125" s="275"/>
      <c r="H10125" s="275"/>
    </row>
    <row r="10126" spans="1:8">
      <c r="A10126" s="270"/>
      <c r="B10126" s="271"/>
      <c r="C10126" s="270"/>
      <c r="D10126" s="272"/>
      <c r="F10126" s="273"/>
      <c r="G10126" s="275"/>
      <c r="H10126" s="275"/>
    </row>
    <row r="10127" spans="1:8">
      <c r="A10127" s="270"/>
      <c r="B10127" s="271"/>
      <c r="C10127" s="270"/>
      <c r="D10127" s="272"/>
      <c r="F10127" s="273"/>
      <c r="G10127" s="275"/>
      <c r="H10127" s="275"/>
    </row>
    <row r="10128" spans="1:8">
      <c r="A10128" s="270"/>
      <c r="B10128" s="271"/>
      <c r="C10128" s="270"/>
      <c r="D10128" s="272"/>
      <c r="F10128" s="273"/>
      <c r="G10128" s="275"/>
      <c r="H10128" s="275"/>
    </row>
    <row r="10129" spans="1:8">
      <c r="A10129" s="270"/>
      <c r="B10129" s="271"/>
      <c r="C10129" s="270"/>
      <c r="D10129" s="272"/>
      <c r="F10129" s="273"/>
      <c r="G10129" s="275"/>
      <c r="H10129" s="275"/>
    </row>
    <row r="10130" spans="1:8">
      <c r="A10130" s="270"/>
      <c r="B10130" s="271"/>
      <c r="C10130" s="270"/>
      <c r="D10130" s="272"/>
      <c r="F10130" s="273"/>
      <c r="G10130" s="275"/>
      <c r="H10130" s="275"/>
    </row>
    <row r="10131" spans="1:8">
      <c r="A10131" s="270"/>
      <c r="B10131" s="271"/>
      <c r="C10131" s="270"/>
      <c r="D10131" s="272"/>
      <c r="F10131" s="273"/>
      <c r="G10131" s="275"/>
      <c r="H10131" s="275"/>
    </row>
    <row r="10132" spans="1:8">
      <c r="A10132" s="270"/>
      <c r="B10132" s="271"/>
      <c r="C10132" s="270"/>
      <c r="D10132" s="272"/>
      <c r="F10132" s="273"/>
      <c r="G10132" s="275"/>
      <c r="H10132" s="275"/>
    </row>
    <row r="10133" spans="1:8">
      <c r="A10133" s="270"/>
      <c r="B10133" s="271"/>
      <c r="C10133" s="270"/>
      <c r="D10133" s="272"/>
      <c r="F10133" s="273"/>
      <c r="G10133" s="275"/>
      <c r="H10133" s="275"/>
    </row>
    <row r="10134" spans="1:8">
      <c r="A10134" s="270"/>
      <c r="B10134" s="271"/>
      <c r="C10134" s="270"/>
      <c r="D10134" s="272"/>
      <c r="F10134" s="273"/>
      <c r="G10134" s="275"/>
      <c r="H10134" s="275"/>
    </row>
    <row r="10135" spans="1:8">
      <c r="A10135" s="270"/>
      <c r="B10135" s="271"/>
      <c r="C10135" s="270"/>
      <c r="D10135" s="272"/>
      <c r="F10135" s="273"/>
      <c r="G10135" s="275"/>
      <c r="H10135" s="275"/>
    </row>
    <row r="10136" spans="1:8">
      <c r="A10136" s="270"/>
      <c r="B10136" s="271"/>
      <c r="C10136" s="270"/>
      <c r="D10136" s="272"/>
      <c r="F10136" s="273"/>
      <c r="G10136" s="275"/>
      <c r="H10136" s="275"/>
    </row>
    <row r="10137" spans="1:8">
      <c r="A10137" s="270"/>
      <c r="B10137" s="271"/>
      <c r="C10137" s="270"/>
      <c r="D10137" s="272"/>
      <c r="F10137" s="273"/>
      <c r="G10137" s="275"/>
      <c r="H10137" s="275"/>
    </row>
    <row r="10138" spans="1:8">
      <c r="A10138" s="270"/>
      <c r="B10138" s="271"/>
      <c r="C10138" s="270"/>
      <c r="D10138" s="272"/>
      <c r="F10138" s="273"/>
      <c r="G10138" s="275"/>
      <c r="H10138" s="275"/>
    </row>
    <row r="10139" spans="1:8">
      <c r="A10139" s="270"/>
      <c r="B10139" s="271"/>
      <c r="C10139" s="270"/>
      <c r="D10139" s="272"/>
      <c r="F10139" s="273"/>
      <c r="G10139" s="275"/>
      <c r="H10139" s="275"/>
    </row>
    <row r="10140" spans="1:8">
      <c r="A10140" s="270"/>
      <c r="B10140" s="271"/>
      <c r="C10140" s="270"/>
      <c r="D10140" s="272"/>
      <c r="F10140" s="273"/>
      <c r="G10140" s="275"/>
      <c r="H10140" s="275"/>
    </row>
    <row r="10141" spans="1:8">
      <c r="A10141" s="270"/>
      <c r="B10141" s="271"/>
      <c r="C10141" s="270"/>
      <c r="D10141" s="272"/>
      <c r="F10141" s="273"/>
      <c r="G10141" s="275"/>
      <c r="H10141" s="275"/>
    </row>
    <row r="10142" spans="1:8">
      <c r="A10142" s="270"/>
      <c r="B10142" s="271"/>
      <c r="C10142" s="270"/>
      <c r="D10142" s="272"/>
      <c r="F10142" s="273"/>
      <c r="G10142" s="275"/>
      <c r="H10142" s="275"/>
    </row>
    <row r="10143" spans="1:8">
      <c r="A10143" s="270"/>
      <c r="B10143" s="271"/>
      <c r="C10143" s="270"/>
      <c r="D10143" s="272"/>
      <c r="F10143" s="273"/>
      <c r="G10143" s="275"/>
      <c r="H10143" s="275"/>
    </row>
    <row r="10144" spans="1:8">
      <c r="A10144" s="270"/>
      <c r="B10144" s="271"/>
      <c r="C10144" s="270"/>
      <c r="D10144" s="272"/>
      <c r="F10144" s="273"/>
      <c r="G10144" s="275"/>
      <c r="H10144" s="275"/>
    </row>
    <row r="10145" spans="1:8">
      <c r="A10145" s="270"/>
      <c r="B10145" s="271"/>
      <c r="C10145" s="270"/>
      <c r="D10145" s="272"/>
      <c r="F10145" s="273"/>
      <c r="G10145" s="275"/>
      <c r="H10145" s="275"/>
    </row>
    <row r="10146" spans="1:8">
      <c r="A10146" s="270"/>
      <c r="B10146" s="271"/>
      <c r="C10146" s="270"/>
      <c r="D10146" s="272"/>
      <c r="F10146" s="273"/>
      <c r="G10146" s="275"/>
      <c r="H10146" s="275"/>
    </row>
    <row r="10147" spans="1:8">
      <c r="A10147" s="270"/>
      <c r="B10147" s="271"/>
      <c r="C10147" s="270"/>
      <c r="D10147" s="272"/>
      <c r="F10147" s="273"/>
      <c r="G10147" s="275"/>
      <c r="H10147" s="275"/>
    </row>
    <row r="10148" spans="1:8">
      <c r="A10148" s="270"/>
      <c r="B10148" s="271"/>
      <c r="C10148" s="270"/>
      <c r="D10148" s="272"/>
      <c r="F10148" s="273"/>
      <c r="G10148" s="275"/>
      <c r="H10148" s="275"/>
    </row>
    <row r="10149" spans="1:8">
      <c r="A10149" s="270"/>
      <c r="B10149" s="271"/>
      <c r="C10149" s="270"/>
      <c r="D10149" s="272"/>
      <c r="F10149" s="273"/>
      <c r="G10149" s="275"/>
      <c r="H10149" s="275"/>
    </row>
    <row r="10150" spans="1:8">
      <c r="A10150" s="270"/>
      <c r="B10150" s="271"/>
      <c r="C10150" s="270"/>
      <c r="D10150" s="272"/>
      <c r="F10150" s="273"/>
      <c r="G10150" s="275"/>
      <c r="H10150" s="275"/>
    </row>
    <row r="10151" spans="1:8">
      <c r="A10151" s="270"/>
      <c r="B10151" s="271"/>
      <c r="C10151" s="270"/>
      <c r="D10151" s="272"/>
      <c r="F10151" s="273"/>
      <c r="G10151" s="275"/>
      <c r="H10151" s="275"/>
    </row>
    <row r="10152" spans="1:8">
      <c r="A10152" s="270"/>
      <c r="B10152" s="271"/>
      <c r="C10152" s="270"/>
      <c r="D10152" s="272"/>
      <c r="F10152" s="273"/>
      <c r="G10152" s="275"/>
      <c r="H10152" s="275"/>
    </row>
    <row r="10153" spans="1:8">
      <c r="A10153" s="270"/>
      <c r="B10153" s="271"/>
      <c r="C10153" s="270"/>
      <c r="D10153" s="272"/>
      <c r="F10153" s="273"/>
      <c r="G10153" s="275"/>
      <c r="H10153" s="275"/>
    </row>
    <row r="10154" spans="1:8">
      <c r="A10154" s="270"/>
      <c r="B10154" s="271"/>
      <c r="C10154" s="270"/>
      <c r="D10154" s="272"/>
      <c r="F10154" s="273"/>
      <c r="G10154" s="275"/>
      <c r="H10154" s="275"/>
    </row>
    <row r="10155" spans="1:8">
      <c r="A10155" s="270"/>
      <c r="B10155" s="271"/>
      <c r="C10155" s="270"/>
      <c r="D10155" s="272"/>
      <c r="F10155" s="273"/>
      <c r="G10155" s="275"/>
      <c r="H10155" s="275"/>
    </row>
    <row r="10156" spans="1:8">
      <c r="A10156" s="270"/>
      <c r="B10156" s="271"/>
      <c r="C10156" s="270"/>
      <c r="D10156" s="272"/>
      <c r="F10156" s="273"/>
      <c r="G10156" s="275"/>
      <c r="H10156" s="275"/>
    </row>
    <row r="10157" spans="1:8">
      <c r="A10157" s="270"/>
      <c r="B10157" s="271"/>
      <c r="C10157" s="270"/>
      <c r="D10157" s="272"/>
      <c r="F10157" s="273"/>
      <c r="G10157" s="275"/>
      <c r="H10157" s="275"/>
    </row>
    <row r="10158" spans="1:8">
      <c r="A10158" s="270"/>
      <c r="B10158" s="271"/>
      <c r="C10158" s="270"/>
      <c r="D10158" s="272"/>
      <c r="F10158" s="273"/>
      <c r="G10158" s="275"/>
      <c r="H10158" s="275"/>
    </row>
    <row r="10159" spans="1:8">
      <c r="A10159" s="270"/>
      <c r="B10159" s="271"/>
      <c r="C10159" s="270"/>
      <c r="D10159" s="272"/>
      <c r="F10159" s="273"/>
      <c r="G10159" s="275"/>
      <c r="H10159" s="275"/>
    </row>
    <row r="10160" spans="1:8">
      <c r="A10160" s="270"/>
      <c r="B10160" s="271"/>
      <c r="C10160" s="270"/>
      <c r="D10160" s="272"/>
      <c r="F10160" s="273"/>
      <c r="G10160" s="275"/>
      <c r="H10160" s="275"/>
    </row>
    <row r="10161" spans="1:8">
      <c r="A10161" s="270"/>
      <c r="B10161" s="271"/>
      <c r="C10161" s="270"/>
      <c r="D10161" s="272"/>
      <c r="F10161" s="273"/>
      <c r="G10161" s="275"/>
      <c r="H10161" s="275"/>
    </row>
    <row r="10162" spans="1:8">
      <c r="A10162" s="270"/>
      <c r="B10162" s="271"/>
      <c r="C10162" s="270"/>
      <c r="D10162" s="272"/>
      <c r="F10162" s="273"/>
      <c r="G10162" s="275"/>
      <c r="H10162" s="275"/>
    </row>
    <row r="10163" spans="1:8">
      <c r="A10163" s="270"/>
      <c r="B10163" s="271"/>
      <c r="C10163" s="270"/>
      <c r="D10163" s="272"/>
      <c r="F10163" s="273"/>
      <c r="G10163" s="275"/>
      <c r="H10163" s="275"/>
    </row>
    <row r="10164" spans="1:8">
      <c r="A10164" s="270"/>
      <c r="B10164" s="271"/>
      <c r="C10164" s="270"/>
      <c r="D10164" s="272"/>
      <c r="F10164" s="273"/>
      <c r="G10164" s="275"/>
      <c r="H10164" s="275"/>
    </row>
    <row r="10165" spans="1:8">
      <c r="A10165" s="270"/>
      <c r="B10165" s="271"/>
      <c r="C10165" s="270"/>
      <c r="D10165" s="272"/>
      <c r="F10165" s="273"/>
      <c r="G10165" s="275"/>
      <c r="H10165" s="275"/>
    </row>
    <row r="10166" spans="1:8">
      <c r="A10166" s="270"/>
      <c r="B10166" s="271"/>
      <c r="C10166" s="270"/>
      <c r="D10166" s="272"/>
      <c r="F10166" s="273"/>
      <c r="G10166" s="275"/>
      <c r="H10166" s="275"/>
    </row>
    <row r="10167" spans="1:8">
      <c r="A10167" s="270"/>
      <c r="B10167" s="271"/>
      <c r="C10167" s="270"/>
      <c r="D10167" s="272"/>
      <c r="F10167" s="273"/>
      <c r="G10167" s="275"/>
      <c r="H10167" s="275"/>
    </row>
    <row r="10168" spans="1:8">
      <c r="A10168" s="270"/>
      <c r="B10168" s="271"/>
      <c r="C10168" s="270"/>
      <c r="D10168" s="272"/>
      <c r="F10168" s="273"/>
      <c r="G10168" s="275"/>
      <c r="H10168" s="275"/>
    </row>
    <row r="10169" spans="1:8">
      <c r="A10169" s="270"/>
      <c r="B10169" s="271"/>
      <c r="C10169" s="270"/>
      <c r="D10169" s="272"/>
      <c r="F10169" s="273"/>
      <c r="G10169" s="275"/>
      <c r="H10169" s="275"/>
    </row>
    <row r="10170" spans="1:8">
      <c r="A10170" s="270"/>
      <c r="B10170" s="271"/>
      <c r="C10170" s="270"/>
      <c r="D10170" s="272"/>
      <c r="F10170" s="273"/>
      <c r="G10170" s="275"/>
      <c r="H10170" s="275"/>
    </row>
    <row r="10171" spans="1:8">
      <c r="A10171" s="270"/>
      <c r="B10171" s="271"/>
      <c r="C10171" s="270"/>
      <c r="D10171" s="272"/>
      <c r="F10171" s="273"/>
      <c r="G10171" s="275"/>
      <c r="H10171" s="275"/>
    </row>
    <row r="10172" spans="1:8">
      <c r="A10172" s="270"/>
      <c r="B10172" s="271"/>
      <c r="C10172" s="270"/>
      <c r="D10172" s="272"/>
      <c r="F10172" s="273"/>
      <c r="G10172" s="275"/>
      <c r="H10172" s="275"/>
    </row>
    <row r="10173" spans="1:8">
      <c r="A10173" s="270"/>
      <c r="B10173" s="271"/>
      <c r="C10173" s="270"/>
      <c r="D10173" s="272"/>
      <c r="F10173" s="273"/>
      <c r="G10173" s="275"/>
      <c r="H10173" s="275"/>
    </row>
    <row r="10174" spans="1:8">
      <c r="A10174" s="270"/>
      <c r="B10174" s="271"/>
      <c r="C10174" s="270"/>
      <c r="D10174" s="272"/>
      <c r="F10174" s="273"/>
      <c r="G10174" s="275"/>
      <c r="H10174" s="275"/>
    </row>
    <row r="10175" spans="1:8">
      <c r="A10175" s="270"/>
      <c r="B10175" s="271"/>
      <c r="C10175" s="270"/>
      <c r="D10175" s="272"/>
      <c r="F10175" s="273"/>
      <c r="G10175" s="275"/>
      <c r="H10175" s="275"/>
    </row>
    <row r="10176" spans="1:8">
      <c r="A10176" s="270"/>
      <c r="B10176" s="271"/>
      <c r="C10176" s="270"/>
      <c r="D10176" s="272"/>
      <c r="F10176" s="273"/>
      <c r="G10176" s="275"/>
      <c r="H10176" s="275"/>
    </row>
    <row r="10177" spans="1:8">
      <c r="A10177" s="270"/>
      <c r="B10177" s="271"/>
      <c r="C10177" s="270"/>
      <c r="D10177" s="272"/>
      <c r="F10177" s="273"/>
      <c r="G10177" s="275"/>
      <c r="H10177" s="275"/>
    </row>
    <row r="10178" spans="1:8">
      <c r="A10178" s="270"/>
      <c r="B10178" s="271"/>
      <c r="C10178" s="270"/>
      <c r="D10178" s="272"/>
      <c r="F10178" s="273"/>
      <c r="G10178" s="275"/>
      <c r="H10178" s="275"/>
    </row>
    <row r="10179" spans="1:8">
      <c r="A10179" s="270"/>
      <c r="B10179" s="271"/>
      <c r="C10179" s="270"/>
      <c r="D10179" s="272"/>
      <c r="F10179" s="273"/>
      <c r="G10179" s="275"/>
      <c r="H10179" s="275"/>
    </row>
    <row r="10180" spans="1:8">
      <c r="A10180" s="270"/>
      <c r="B10180" s="271"/>
      <c r="C10180" s="270"/>
      <c r="D10180" s="272"/>
      <c r="F10180" s="273"/>
      <c r="G10180" s="275"/>
      <c r="H10180" s="275"/>
    </row>
    <row r="10181" spans="1:8">
      <c r="A10181" s="270"/>
      <c r="B10181" s="271"/>
      <c r="C10181" s="270"/>
      <c r="D10181" s="272"/>
      <c r="F10181" s="273"/>
      <c r="G10181" s="275"/>
      <c r="H10181" s="275"/>
    </row>
    <row r="10182" spans="1:8">
      <c r="A10182" s="270"/>
      <c r="B10182" s="271"/>
      <c r="C10182" s="270"/>
      <c r="D10182" s="272"/>
      <c r="F10182" s="273"/>
      <c r="G10182" s="275"/>
      <c r="H10182" s="275"/>
    </row>
    <row r="10183" spans="1:8">
      <c r="A10183" s="270"/>
      <c r="B10183" s="271"/>
      <c r="C10183" s="270"/>
      <c r="D10183" s="272"/>
      <c r="F10183" s="273"/>
      <c r="G10183" s="275"/>
      <c r="H10183" s="275"/>
    </row>
    <row r="10184" spans="1:8">
      <c r="A10184" s="270"/>
      <c r="B10184" s="271"/>
      <c r="C10184" s="270"/>
      <c r="D10184" s="272"/>
      <c r="F10184" s="273"/>
      <c r="G10184" s="275"/>
      <c r="H10184" s="275"/>
    </row>
    <row r="10185" spans="1:8">
      <c r="A10185" s="270"/>
      <c r="B10185" s="271"/>
      <c r="C10185" s="270"/>
      <c r="D10185" s="272"/>
      <c r="F10185" s="273"/>
      <c r="G10185" s="275"/>
      <c r="H10185" s="275"/>
    </row>
    <row r="10186" spans="1:8">
      <c r="A10186" s="270"/>
      <c r="B10186" s="271"/>
      <c r="C10186" s="270"/>
      <c r="D10186" s="272"/>
      <c r="F10186" s="273"/>
      <c r="G10186" s="275"/>
      <c r="H10186" s="275"/>
    </row>
    <row r="10187" spans="1:8">
      <c r="A10187" s="270"/>
      <c r="B10187" s="271"/>
      <c r="C10187" s="270"/>
      <c r="D10187" s="272"/>
      <c r="F10187" s="273"/>
      <c r="G10187" s="275"/>
      <c r="H10187" s="275"/>
    </row>
    <row r="10188" spans="1:8">
      <c r="A10188" s="270"/>
      <c r="B10188" s="271"/>
      <c r="C10188" s="270"/>
      <c r="D10188" s="272"/>
      <c r="F10188" s="273"/>
      <c r="G10188" s="275"/>
      <c r="H10188" s="275"/>
    </row>
    <row r="10189" spans="1:8">
      <c r="A10189" s="270"/>
      <c r="B10189" s="271"/>
      <c r="C10189" s="270"/>
      <c r="D10189" s="272"/>
      <c r="F10189" s="273"/>
      <c r="G10189" s="275"/>
      <c r="H10189" s="275"/>
    </row>
    <row r="10190" spans="1:8">
      <c r="A10190" s="270"/>
      <c r="B10190" s="271"/>
      <c r="C10190" s="270"/>
      <c r="D10190" s="272"/>
      <c r="F10190" s="273"/>
      <c r="G10190" s="275"/>
      <c r="H10190" s="275"/>
    </row>
    <row r="10191" spans="1:8">
      <c r="A10191" s="270"/>
      <c r="B10191" s="271"/>
      <c r="C10191" s="270"/>
      <c r="D10191" s="272"/>
      <c r="F10191" s="273"/>
      <c r="G10191" s="275"/>
      <c r="H10191" s="275"/>
    </row>
    <row r="10192" spans="1:8">
      <c r="A10192" s="270"/>
      <c r="B10192" s="271"/>
      <c r="C10192" s="270"/>
      <c r="D10192" s="272"/>
      <c r="F10192" s="273"/>
      <c r="G10192" s="275"/>
      <c r="H10192" s="275"/>
    </row>
    <row r="10193" spans="1:8">
      <c r="A10193" s="270"/>
      <c r="B10193" s="271"/>
      <c r="C10193" s="270"/>
      <c r="D10193" s="272"/>
      <c r="F10193" s="273"/>
      <c r="G10193" s="275"/>
      <c r="H10193" s="275"/>
    </row>
    <row r="10194" spans="1:8">
      <c r="A10194" s="270"/>
      <c r="B10194" s="271"/>
      <c r="C10194" s="270"/>
      <c r="D10194" s="272"/>
      <c r="F10194" s="273"/>
      <c r="G10194" s="275"/>
      <c r="H10194" s="275"/>
    </row>
    <row r="10195" spans="1:8">
      <c r="A10195" s="270"/>
      <c r="B10195" s="271"/>
      <c r="C10195" s="270"/>
      <c r="D10195" s="272"/>
      <c r="F10195" s="273"/>
      <c r="G10195" s="275"/>
      <c r="H10195" s="275"/>
    </row>
    <row r="10196" spans="1:8">
      <c r="A10196" s="270"/>
      <c r="B10196" s="271"/>
      <c r="C10196" s="270"/>
      <c r="D10196" s="272"/>
      <c r="F10196" s="273"/>
      <c r="G10196" s="275"/>
      <c r="H10196" s="275"/>
    </row>
    <row r="10197" spans="1:8">
      <c r="A10197" s="270"/>
      <c r="B10197" s="271"/>
      <c r="C10197" s="270"/>
      <c r="D10197" s="272"/>
      <c r="F10197" s="273"/>
      <c r="G10197" s="275"/>
      <c r="H10197" s="275"/>
    </row>
    <row r="10198" spans="1:8">
      <c r="A10198" s="270"/>
      <c r="B10198" s="271"/>
      <c r="C10198" s="270"/>
      <c r="D10198" s="272"/>
      <c r="F10198" s="273"/>
      <c r="G10198" s="275"/>
      <c r="H10198" s="275"/>
    </row>
    <row r="10199" spans="1:8">
      <c r="A10199" s="270"/>
      <c r="B10199" s="271"/>
      <c r="C10199" s="270"/>
      <c r="D10199" s="272"/>
      <c r="F10199" s="273"/>
      <c r="G10199" s="275"/>
      <c r="H10199" s="275"/>
    </row>
    <row r="10200" spans="1:8">
      <c r="A10200" s="270"/>
      <c r="B10200" s="271"/>
      <c r="C10200" s="270"/>
      <c r="D10200" s="272"/>
      <c r="F10200" s="273"/>
      <c r="G10200" s="275"/>
      <c r="H10200" s="275"/>
    </row>
    <row r="10201" spans="1:8">
      <c r="A10201" s="270"/>
      <c r="B10201" s="271"/>
      <c r="C10201" s="270"/>
      <c r="D10201" s="272"/>
      <c r="F10201" s="273"/>
      <c r="G10201" s="275"/>
      <c r="H10201" s="275"/>
    </row>
    <row r="10202" spans="1:8">
      <c r="A10202" s="270"/>
      <c r="B10202" s="271"/>
      <c r="C10202" s="270"/>
      <c r="D10202" s="272"/>
      <c r="F10202" s="273"/>
      <c r="G10202" s="275"/>
      <c r="H10202" s="275"/>
    </row>
    <row r="10203" spans="1:8">
      <c r="A10203" s="270"/>
      <c r="B10203" s="271"/>
      <c r="C10203" s="270"/>
      <c r="D10203" s="272"/>
      <c r="F10203" s="273"/>
      <c r="G10203" s="275"/>
      <c r="H10203" s="275"/>
    </row>
    <row r="10204" spans="1:8">
      <c r="A10204" s="270"/>
      <c r="B10204" s="271"/>
      <c r="C10204" s="270"/>
      <c r="D10204" s="272"/>
      <c r="F10204" s="273"/>
      <c r="G10204" s="275"/>
      <c r="H10204" s="275"/>
    </row>
    <row r="10205" spans="1:8">
      <c r="A10205" s="270"/>
      <c r="B10205" s="271"/>
      <c r="C10205" s="270"/>
      <c r="D10205" s="272"/>
      <c r="F10205" s="273"/>
      <c r="G10205" s="275"/>
      <c r="H10205" s="275"/>
    </row>
    <row r="10206" spans="1:8">
      <c r="A10206" s="270"/>
      <c r="B10206" s="271"/>
      <c r="C10206" s="270"/>
      <c r="D10206" s="272"/>
      <c r="F10206" s="273"/>
      <c r="G10206" s="275"/>
      <c r="H10206" s="275"/>
    </row>
    <row r="10207" spans="1:8">
      <c r="A10207" s="270"/>
      <c r="B10207" s="271"/>
      <c r="C10207" s="270"/>
      <c r="D10207" s="272"/>
      <c r="F10207" s="273"/>
      <c r="G10207" s="275"/>
      <c r="H10207" s="275"/>
    </row>
    <row r="10208" spans="1:8">
      <c r="A10208" s="270"/>
      <c r="B10208" s="271"/>
      <c r="C10208" s="270"/>
      <c r="D10208" s="272"/>
      <c r="F10208" s="273"/>
      <c r="G10208" s="275"/>
      <c r="H10208" s="275"/>
    </row>
    <row r="10209" spans="1:8">
      <c r="A10209" s="270"/>
      <c r="B10209" s="271"/>
      <c r="C10209" s="270"/>
      <c r="D10209" s="272"/>
      <c r="F10209" s="273"/>
      <c r="G10209" s="275"/>
      <c r="H10209" s="275"/>
    </row>
    <row r="10210" spans="1:8">
      <c r="A10210" s="270"/>
      <c r="B10210" s="271"/>
      <c r="C10210" s="270"/>
      <c r="D10210" s="272"/>
      <c r="F10210" s="273"/>
      <c r="G10210" s="275"/>
      <c r="H10210" s="275"/>
    </row>
    <row r="10211" spans="1:8">
      <c r="A10211" s="270"/>
      <c r="B10211" s="271"/>
      <c r="C10211" s="270"/>
      <c r="D10211" s="272"/>
      <c r="F10211" s="273"/>
      <c r="G10211" s="275"/>
      <c r="H10211" s="275"/>
    </row>
    <row r="10212" spans="1:8">
      <c r="A10212" s="270"/>
      <c r="B10212" s="271"/>
      <c r="C10212" s="270"/>
      <c r="D10212" s="272"/>
      <c r="F10212" s="273"/>
      <c r="G10212" s="275"/>
      <c r="H10212" s="275"/>
    </row>
    <row r="10213" spans="1:8">
      <c r="A10213" s="270"/>
      <c r="B10213" s="271"/>
      <c r="C10213" s="270"/>
      <c r="D10213" s="272"/>
      <c r="F10213" s="273"/>
      <c r="G10213" s="275"/>
      <c r="H10213" s="275"/>
    </row>
    <row r="10214" spans="1:8">
      <c r="A10214" s="270"/>
      <c r="B10214" s="271"/>
      <c r="C10214" s="270"/>
      <c r="D10214" s="272"/>
      <c r="F10214" s="273"/>
      <c r="G10214" s="275"/>
      <c r="H10214" s="275"/>
    </row>
    <row r="10215" spans="1:8">
      <c r="A10215" s="270"/>
      <c r="B10215" s="271"/>
      <c r="C10215" s="270"/>
      <c r="D10215" s="272"/>
      <c r="F10215" s="273"/>
      <c r="G10215" s="275"/>
      <c r="H10215" s="275"/>
    </row>
    <row r="10216" spans="1:8">
      <c r="A10216" s="270"/>
      <c r="B10216" s="271"/>
      <c r="C10216" s="270"/>
      <c r="D10216" s="272"/>
      <c r="F10216" s="273"/>
      <c r="G10216" s="275"/>
      <c r="H10216" s="275"/>
    </row>
    <row r="10217" spans="1:8">
      <c r="A10217" s="270"/>
      <c r="B10217" s="271"/>
      <c r="C10217" s="270"/>
      <c r="D10217" s="272"/>
      <c r="F10217" s="273"/>
      <c r="G10217" s="275"/>
      <c r="H10217" s="275"/>
    </row>
    <row r="10218" spans="1:8">
      <c r="A10218" s="270"/>
      <c r="B10218" s="271"/>
      <c r="C10218" s="270"/>
      <c r="D10218" s="272"/>
      <c r="F10218" s="273"/>
      <c r="G10218" s="275"/>
      <c r="H10218" s="275"/>
    </row>
    <row r="10219" spans="1:8">
      <c r="A10219" s="270"/>
      <c r="B10219" s="271"/>
      <c r="C10219" s="270"/>
      <c r="D10219" s="272"/>
      <c r="F10219" s="273"/>
      <c r="G10219" s="275"/>
      <c r="H10219" s="275"/>
    </row>
    <row r="10220" spans="1:8">
      <c r="A10220" s="270"/>
      <c r="B10220" s="271"/>
      <c r="C10220" s="270"/>
      <c r="D10220" s="272"/>
      <c r="F10220" s="273"/>
      <c r="G10220" s="275"/>
      <c r="H10220" s="275"/>
    </row>
    <row r="10221" spans="1:8">
      <c r="A10221" s="270"/>
      <c r="B10221" s="271"/>
      <c r="C10221" s="270"/>
      <c r="D10221" s="272"/>
      <c r="F10221" s="273"/>
      <c r="G10221" s="275"/>
      <c r="H10221" s="275"/>
    </row>
    <row r="10222" spans="1:8">
      <c r="A10222" s="270"/>
      <c r="B10222" s="271"/>
      <c r="C10222" s="270"/>
      <c r="D10222" s="272"/>
      <c r="F10222" s="273"/>
      <c r="G10222" s="275"/>
      <c r="H10222" s="275"/>
    </row>
    <row r="10223" spans="1:8">
      <c r="A10223" s="270"/>
      <c r="B10223" s="271"/>
      <c r="C10223" s="270"/>
      <c r="D10223" s="272"/>
      <c r="F10223" s="273"/>
      <c r="G10223" s="275"/>
      <c r="H10223" s="275"/>
    </row>
    <row r="10224" spans="1:8">
      <c r="A10224" s="270"/>
      <c r="B10224" s="271"/>
      <c r="C10224" s="270"/>
      <c r="D10224" s="272"/>
      <c r="F10224" s="273"/>
      <c r="G10224" s="275"/>
      <c r="H10224" s="275"/>
    </row>
    <row r="10225" spans="1:8">
      <c r="A10225" s="270"/>
      <c r="B10225" s="271"/>
      <c r="C10225" s="270"/>
      <c r="D10225" s="272"/>
      <c r="F10225" s="273"/>
      <c r="G10225" s="275"/>
      <c r="H10225" s="275"/>
    </row>
    <row r="10226" spans="1:8">
      <c r="A10226" s="270"/>
      <c r="B10226" s="271"/>
      <c r="C10226" s="270"/>
      <c r="D10226" s="272"/>
      <c r="F10226" s="273"/>
      <c r="G10226" s="275"/>
      <c r="H10226" s="275"/>
    </row>
    <row r="10227" spans="1:8">
      <c r="A10227" s="270"/>
      <c r="B10227" s="271"/>
      <c r="C10227" s="270"/>
      <c r="D10227" s="272"/>
      <c r="F10227" s="273"/>
      <c r="G10227" s="275"/>
      <c r="H10227" s="275"/>
    </row>
    <row r="10228" spans="1:8">
      <c r="A10228" s="270"/>
      <c r="B10228" s="271"/>
      <c r="C10228" s="270"/>
      <c r="D10228" s="272"/>
      <c r="F10228" s="273"/>
      <c r="G10228" s="275"/>
      <c r="H10228" s="275"/>
    </row>
    <row r="10229" spans="1:8">
      <c r="A10229" s="270"/>
      <c r="B10229" s="271"/>
      <c r="C10229" s="270"/>
      <c r="D10229" s="272"/>
      <c r="F10229" s="273"/>
      <c r="G10229" s="275"/>
      <c r="H10229" s="275"/>
    </row>
    <row r="10230" spans="1:8">
      <c r="A10230" s="270"/>
      <c r="B10230" s="271"/>
      <c r="C10230" s="270"/>
      <c r="D10230" s="272"/>
      <c r="F10230" s="273"/>
      <c r="G10230" s="275"/>
      <c r="H10230" s="275"/>
    </row>
    <row r="10231" spans="1:8">
      <c r="A10231" s="270"/>
      <c r="B10231" s="271"/>
      <c r="C10231" s="270"/>
      <c r="D10231" s="272"/>
      <c r="F10231" s="273"/>
      <c r="G10231" s="275"/>
      <c r="H10231" s="275"/>
    </row>
    <row r="10232" spans="1:8">
      <c r="A10232" s="270"/>
      <c r="B10232" s="271"/>
      <c r="C10232" s="270"/>
      <c r="D10232" s="272"/>
      <c r="F10232" s="273"/>
      <c r="G10232" s="275"/>
      <c r="H10232" s="275"/>
    </row>
    <row r="10233" spans="1:8">
      <c r="A10233" s="270"/>
      <c r="B10233" s="271"/>
      <c r="C10233" s="270"/>
      <c r="D10233" s="272"/>
      <c r="F10233" s="273"/>
      <c r="G10233" s="275"/>
      <c r="H10233" s="275"/>
    </row>
    <row r="10234" spans="1:8">
      <c r="A10234" s="270"/>
      <c r="B10234" s="271"/>
      <c r="C10234" s="270"/>
      <c r="D10234" s="272"/>
      <c r="F10234" s="273"/>
      <c r="G10234" s="275"/>
      <c r="H10234" s="275"/>
    </row>
    <row r="10235" spans="1:8">
      <c r="A10235" s="270"/>
      <c r="B10235" s="271"/>
      <c r="C10235" s="270"/>
      <c r="D10235" s="272"/>
      <c r="F10235" s="273"/>
      <c r="G10235" s="275"/>
      <c r="H10235" s="275"/>
    </row>
    <row r="10236" spans="1:8">
      <c r="A10236" s="270"/>
      <c r="B10236" s="271"/>
      <c r="C10236" s="270"/>
      <c r="D10236" s="272"/>
      <c r="F10236" s="273"/>
      <c r="G10236" s="275"/>
      <c r="H10236" s="275"/>
    </row>
    <row r="10237" spans="1:8">
      <c r="A10237" s="270"/>
      <c r="B10237" s="271"/>
      <c r="C10237" s="270"/>
      <c r="D10237" s="272"/>
      <c r="F10237" s="273"/>
      <c r="G10237" s="275"/>
      <c r="H10237" s="275"/>
    </row>
    <row r="10238" spans="1:8">
      <c r="A10238" s="270"/>
      <c r="B10238" s="271"/>
      <c r="C10238" s="270"/>
      <c r="D10238" s="272"/>
      <c r="F10238" s="273"/>
      <c r="G10238" s="275"/>
      <c r="H10238" s="275"/>
    </row>
    <row r="10239" spans="1:8">
      <c r="A10239" s="270"/>
      <c r="B10239" s="271"/>
      <c r="C10239" s="270"/>
      <c r="D10239" s="272"/>
      <c r="F10239" s="273"/>
      <c r="G10239" s="275"/>
      <c r="H10239" s="275"/>
    </row>
    <row r="10240" spans="1:8">
      <c r="A10240" s="270"/>
      <c r="B10240" s="271"/>
      <c r="C10240" s="270"/>
      <c r="D10240" s="272"/>
      <c r="F10240" s="273"/>
      <c r="G10240" s="275"/>
      <c r="H10240" s="275"/>
    </row>
    <row r="10241" spans="1:8">
      <c r="A10241" s="270"/>
      <c r="B10241" s="271"/>
      <c r="C10241" s="270"/>
      <c r="D10241" s="272"/>
      <c r="F10241" s="273"/>
      <c r="G10241" s="275"/>
      <c r="H10241" s="275"/>
    </row>
    <row r="10242" spans="1:8">
      <c r="A10242" s="270"/>
      <c r="B10242" s="271"/>
      <c r="C10242" s="270"/>
      <c r="D10242" s="272"/>
      <c r="F10242" s="273"/>
      <c r="G10242" s="275"/>
      <c r="H10242" s="275"/>
    </row>
    <row r="10243" spans="1:8">
      <c r="A10243" s="270"/>
      <c r="B10243" s="271"/>
      <c r="C10243" s="270"/>
      <c r="D10243" s="272"/>
      <c r="F10243" s="273"/>
      <c r="G10243" s="275"/>
      <c r="H10243" s="275"/>
    </row>
    <row r="10244" spans="1:8">
      <c r="A10244" s="270"/>
      <c r="B10244" s="271"/>
      <c r="C10244" s="270"/>
      <c r="D10244" s="272"/>
      <c r="F10244" s="273"/>
      <c r="G10244" s="275"/>
      <c r="H10244" s="275"/>
    </row>
    <row r="10245" spans="1:8">
      <c r="A10245" s="270"/>
      <c r="B10245" s="271"/>
      <c r="C10245" s="270"/>
      <c r="D10245" s="272"/>
      <c r="F10245" s="273"/>
      <c r="G10245" s="275"/>
      <c r="H10245" s="275"/>
    </row>
    <row r="10246" spans="1:8">
      <c r="A10246" s="270"/>
      <c r="B10246" s="271"/>
      <c r="C10246" s="270"/>
      <c r="D10246" s="272"/>
      <c r="F10246" s="273"/>
      <c r="G10246" s="275"/>
      <c r="H10246" s="275"/>
    </row>
    <row r="10247" spans="1:8">
      <c r="A10247" s="270"/>
      <c r="B10247" s="271"/>
      <c r="C10247" s="270"/>
      <c r="D10247" s="272"/>
      <c r="F10247" s="273"/>
      <c r="G10247" s="275"/>
      <c r="H10247" s="275"/>
    </row>
    <row r="10248" spans="1:8">
      <c r="A10248" s="270"/>
      <c r="B10248" s="271"/>
      <c r="C10248" s="270"/>
      <c r="D10248" s="272"/>
      <c r="F10248" s="273"/>
      <c r="G10248" s="275"/>
      <c r="H10248" s="275"/>
    </row>
    <row r="10249" spans="1:8">
      <c r="A10249" s="270"/>
      <c r="B10249" s="271"/>
      <c r="C10249" s="270"/>
      <c r="D10249" s="272"/>
      <c r="F10249" s="273"/>
      <c r="G10249" s="275"/>
      <c r="H10249" s="275"/>
    </row>
    <row r="10250" spans="1:8">
      <c r="A10250" s="270"/>
      <c r="B10250" s="271"/>
      <c r="C10250" s="270"/>
      <c r="D10250" s="272"/>
      <c r="F10250" s="273"/>
      <c r="G10250" s="275"/>
      <c r="H10250" s="275"/>
    </row>
    <row r="10251" spans="1:8">
      <c r="A10251" s="270"/>
      <c r="B10251" s="271"/>
      <c r="C10251" s="270"/>
      <c r="D10251" s="272"/>
      <c r="F10251" s="273"/>
      <c r="G10251" s="275"/>
      <c r="H10251" s="275"/>
    </row>
    <row r="10252" spans="1:8">
      <c r="A10252" s="270"/>
      <c r="B10252" s="271"/>
      <c r="C10252" s="270"/>
      <c r="D10252" s="272"/>
      <c r="F10252" s="273"/>
      <c r="G10252" s="275"/>
      <c r="H10252" s="275"/>
    </row>
    <row r="10253" spans="1:8">
      <c r="A10253" s="270"/>
      <c r="B10253" s="271"/>
      <c r="C10253" s="270"/>
      <c r="D10253" s="272"/>
      <c r="F10253" s="273"/>
      <c r="G10253" s="275"/>
      <c r="H10253" s="275"/>
    </row>
    <row r="10254" spans="1:8">
      <c r="A10254" s="270"/>
      <c r="B10254" s="271"/>
      <c r="C10254" s="270"/>
      <c r="D10254" s="272"/>
      <c r="F10254" s="273"/>
      <c r="G10254" s="275"/>
      <c r="H10254" s="275"/>
    </row>
    <row r="10255" spans="1:8">
      <c r="A10255" s="270"/>
      <c r="B10255" s="271"/>
      <c r="C10255" s="270"/>
      <c r="D10255" s="272"/>
      <c r="F10255" s="273"/>
      <c r="G10255" s="275"/>
      <c r="H10255" s="275"/>
    </row>
    <row r="10256" spans="1:8">
      <c r="A10256" s="270"/>
      <c r="B10256" s="271"/>
      <c r="C10256" s="270"/>
      <c r="D10256" s="272"/>
      <c r="F10256" s="273"/>
      <c r="G10256" s="275"/>
      <c r="H10256" s="275"/>
    </row>
    <row r="10257" spans="1:8">
      <c r="A10257" s="270"/>
      <c r="B10257" s="271"/>
      <c r="C10257" s="270"/>
      <c r="D10257" s="272"/>
      <c r="F10257" s="273"/>
      <c r="G10257" s="275"/>
      <c r="H10257" s="275"/>
    </row>
    <row r="10258" spans="1:8">
      <c r="A10258" s="270"/>
      <c r="B10258" s="271"/>
      <c r="C10258" s="270"/>
      <c r="D10258" s="272"/>
      <c r="F10258" s="273"/>
      <c r="G10258" s="275"/>
      <c r="H10258" s="275"/>
    </row>
    <row r="10259" spans="1:8">
      <c r="A10259" s="270"/>
      <c r="B10259" s="271"/>
      <c r="C10259" s="270"/>
      <c r="D10259" s="272"/>
      <c r="F10259" s="273"/>
      <c r="G10259" s="275"/>
      <c r="H10259" s="275"/>
    </row>
    <row r="10260" spans="1:8">
      <c r="A10260" s="270"/>
      <c r="B10260" s="271"/>
      <c r="C10260" s="270"/>
      <c r="D10260" s="272"/>
      <c r="F10260" s="273"/>
      <c r="G10260" s="275"/>
      <c r="H10260" s="275"/>
    </row>
    <row r="10261" spans="1:8">
      <c r="A10261" s="270"/>
      <c r="B10261" s="271"/>
      <c r="C10261" s="270"/>
      <c r="D10261" s="272"/>
      <c r="F10261" s="273"/>
      <c r="G10261" s="275"/>
      <c r="H10261" s="275"/>
    </row>
    <row r="10262" spans="1:8">
      <c r="A10262" s="270"/>
      <c r="B10262" s="271"/>
      <c r="C10262" s="270"/>
      <c r="D10262" s="272"/>
      <c r="F10262" s="273"/>
      <c r="G10262" s="275"/>
      <c r="H10262" s="275"/>
    </row>
    <row r="10263" spans="1:8">
      <c r="A10263" s="270"/>
      <c r="B10263" s="271"/>
      <c r="C10263" s="270"/>
      <c r="D10263" s="272"/>
      <c r="F10263" s="273"/>
      <c r="G10263" s="275"/>
      <c r="H10263" s="275"/>
    </row>
    <row r="10264" spans="1:8">
      <c r="A10264" s="270"/>
      <c r="B10264" s="271"/>
      <c r="C10264" s="270"/>
      <c r="D10264" s="272"/>
      <c r="F10264" s="273"/>
      <c r="G10264" s="275"/>
      <c r="H10264" s="275"/>
    </row>
    <row r="10265" spans="1:8">
      <c r="A10265" s="270"/>
      <c r="B10265" s="271"/>
      <c r="C10265" s="270"/>
      <c r="D10265" s="272"/>
      <c r="F10265" s="273"/>
      <c r="G10265" s="275"/>
      <c r="H10265" s="275"/>
    </row>
    <row r="10266" spans="1:8">
      <c r="A10266" s="270"/>
      <c r="B10266" s="271"/>
      <c r="C10266" s="270"/>
      <c r="D10266" s="272"/>
      <c r="F10266" s="273"/>
      <c r="G10266" s="275"/>
      <c r="H10266" s="275"/>
    </row>
    <row r="10267" spans="1:8">
      <c r="A10267" s="270"/>
      <c r="B10267" s="271"/>
      <c r="C10267" s="270"/>
      <c r="D10267" s="272"/>
      <c r="F10267" s="273"/>
      <c r="G10267" s="275"/>
      <c r="H10267" s="275"/>
    </row>
    <row r="10268" spans="1:8">
      <c r="A10268" s="270"/>
      <c r="B10268" s="271"/>
      <c r="C10268" s="270"/>
      <c r="D10268" s="272"/>
      <c r="F10268" s="273"/>
      <c r="G10268" s="275"/>
      <c r="H10268" s="275"/>
    </row>
    <row r="10269" spans="1:8">
      <c r="A10269" s="270"/>
      <c r="B10269" s="271"/>
      <c r="C10269" s="270"/>
      <c r="D10269" s="272"/>
      <c r="F10269" s="273"/>
      <c r="G10269" s="275"/>
      <c r="H10269" s="275"/>
    </row>
    <row r="10270" spans="1:8">
      <c r="A10270" s="270"/>
      <c r="B10270" s="271"/>
      <c r="C10270" s="270"/>
      <c r="D10270" s="272"/>
      <c r="F10270" s="273"/>
      <c r="G10270" s="275"/>
      <c r="H10270" s="275"/>
    </row>
    <row r="10271" spans="1:8">
      <c r="A10271" s="270"/>
      <c r="B10271" s="271"/>
      <c r="C10271" s="270"/>
      <c r="D10271" s="272"/>
      <c r="F10271" s="273"/>
      <c r="G10271" s="275"/>
      <c r="H10271" s="275"/>
    </row>
    <row r="10272" spans="1:8">
      <c r="A10272" s="270"/>
      <c r="B10272" s="271"/>
      <c r="C10272" s="270"/>
      <c r="D10272" s="272"/>
      <c r="F10272" s="273"/>
      <c r="G10272" s="275"/>
      <c r="H10272" s="275"/>
    </row>
    <row r="10273" spans="1:8">
      <c r="A10273" s="270"/>
      <c r="B10273" s="271"/>
      <c r="C10273" s="270"/>
      <c r="D10273" s="272"/>
      <c r="F10273" s="273"/>
      <c r="G10273" s="275"/>
      <c r="H10273" s="275"/>
    </row>
    <row r="10274" spans="1:8">
      <c r="A10274" s="270"/>
      <c r="B10274" s="271"/>
      <c r="C10274" s="270"/>
      <c r="D10274" s="272"/>
      <c r="F10274" s="273"/>
      <c r="G10274" s="275"/>
      <c r="H10274" s="275"/>
    </row>
    <row r="10275" spans="1:8">
      <c r="A10275" s="270"/>
      <c r="B10275" s="271"/>
      <c r="C10275" s="270"/>
      <c r="D10275" s="272"/>
      <c r="F10275" s="273"/>
      <c r="G10275" s="275"/>
      <c r="H10275" s="275"/>
    </row>
    <row r="10276" spans="1:8">
      <c r="A10276" s="270"/>
      <c r="B10276" s="271"/>
      <c r="C10276" s="270"/>
      <c r="D10276" s="272"/>
      <c r="F10276" s="273"/>
      <c r="G10276" s="275"/>
      <c r="H10276" s="275"/>
    </row>
    <row r="10277" spans="1:8">
      <c r="A10277" s="270"/>
      <c r="B10277" s="271"/>
      <c r="C10277" s="270"/>
      <c r="D10277" s="272"/>
      <c r="F10277" s="273"/>
      <c r="G10277" s="275"/>
      <c r="H10277" s="275"/>
    </row>
    <row r="10278" spans="1:8">
      <c r="A10278" s="270"/>
      <c r="B10278" s="271"/>
      <c r="C10278" s="270"/>
      <c r="D10278" s="272"/>
      <c r="F10278" s="273"/>
      <c r="G10278" s="275"/>
      <c r="H10278" s="275"/>
    </row>
    <row r="10279" spans="1:8">
      <c r="A10279" s="270"/>
      <c r="B10279" s="271"/>
      <c r="C10279" s="270"/>
      <c r="D10279" s="272"/>
      <c r="F10279" s="273"/>
      <c r="G10279" s="275"/>
      <c r="H10279" s="275"/>
    </row>
    <row r="10280" spans="1:8">
      <c r="A10280" s="270"/>
      <c r="B10280" s="271"/>
      <c r="C10280" s="270"/>
      <c r="D10280" s="272"/>
      <c r="F10280" s="273"/>
      <c r="G10280" s="275"/>
      <c r="H10280" s="275"/>
    </row>
    <row r="10281" spans="1:8">
      <c r="A10281" s="270"/>
      <c r="B10281" s="271"/>
      <c r="C10281" s="270"/>
      <c r="D10281" s="272"/>
      <c r="F10281" s="273"/>
      <c r="G10281" s="275"/>
      <c r="H10281" s="275"/>
    </row>
    <row r="10282" spans="1:8">
      <c r="A10282" s="270"/>
      <c r="B10282" s="271"/>
      <c r="C10282" s="270"/>
      <c r="D10282" s="272"/>
      <c r="F10282" s="273"/>
      <c r="G10282" s="275"/>
      <c r="H10282" s="275"/>
    </row>
    <row r="10283" spans="1:8">
      <c r="A10283" s="270"/>
      <c r="B10283" s="271"/>
      <c r="C10283" s="270"/>
      <c r="D10283" s="272"/>
      <c r="F10283" s="273"/>
      <c r="G10283" s="275"/>
      <c r="H10283" s="275"/>
    </row>
    <row r="10284" spans="1:8">
      <c r="A10284" s="270"/>
      <c r="B10284" s="271"/>
      <c r="C10284" s="270"/>
      <c r="D10284" s="272"/>
      <c r="F10284" s="273"/>
      <c r="G10284" s="275"/>
      <c r="H10284" s="275"/>
    </row>
    <row r="10285" spans="1:8">
      <c r="A10285" s="270"/>
      <c r="B10285" s="271"/>
      <c r="C10285" s="270"/>
      <c r="D10285" s="272"/>
      <c r="F10285" s="273"/>
      <c r="G10285" s="275"/>
      <c r="H10285" s="275"/>
    </row>
    <row r="10286" spans="1:8">
      <c r="A10286" s="270"/>
      <c r="B10286" s="271"/>
      <c r="C10286" s="270"/>
      <c r="D10286" s="272"/>
      <c r="F10286" s="273"/>
      <c r="G10286" s="275"/>
      <c r="H10286" s="275"/>
    </row>
    <row r="10287" spans="1:8">
      <c r="A10287" s="270"/>
      <c r="B10287" s="271"/>
      <c r="C10287" s="270"/>
      <c r="D10287" s="272"/>
      <c r="F10287" s="273"/>
      <c r="G10287" s="275"/>
      <c r="H10287" s="275"/>
    </row>
    <row r="10288" spans="1:8">
      <c r="A10288" s="270"/>
      <c r="B10288" s="271"/>
      <c r="C10288" s="270"/>
      <c r="D10288" s="272"/>
      <c r="F10288" s="273"/>
      <c r="G10288" s="275"/>
      <c r="H10288" s="275"/>
    </row>
    <row r="10289" spans="1:8">
      <c r="A10289" s="270"/>
      <c r="B10289" s="271"/>
      <c r="C10289" s="270"/>
      <c r="D10289" s="272"/>
      <c r="F10289" s="273"/>
      <c r="G10289" s="275"/>
      <c r="H10289" s="275"/>
    </row>
    <row r="10290" spans="1:8">
      <c r="A10290" s="270"/>
      <c r="B10290" s="271"/>
      <c r="C10290" s="270"/>
      <c r="D10290" s="272"/>
      <c r="F10290" s="273"/>
      <c r="G10290" s="275"/>
      <c r="H10290" s="275"/>
    </row>
    <row r="10291" spans="1:8">
      <c r="A10291" s="270"/>
      <c r="B10291" s="271"/>
      <c r="C10291" s="270"/>
      <c r="D10291" s="272"/>
      <c r="F10291" s="273"/>
      <c r="G10291" s="275"/>
      <c r="H10291" s="275"/>
    </row>
    <row r="10292" spans="1:8">
      <c r="A10292" s="270"/>
      <c r="B10292" s="271"/>
      <c r="C10292" s="270"/>
      <c r="D10292" s="272"/>
      <c r="F10292" s="273"/>
      <c r="G10292" s="275"/>
      <c r="H10292" s="275"/>
    </row>
    <row r="10293" spans="1:8">
      <c r="A10293" s="270"/>
      <c r="B10293" s="271"/>
      <c r="C10293" s="270"/>
      <c r="D10293" s="272"/>
      <c r="F10293" s="273"/>
      <c r="G10293" s="275"/>
      <c r="H10293" s="275"/>
    </row>
    <row r="10294" spans="1:8">
      <c r="A10294" s="270"/>
      <c r="B10294" s="271"/>
      <c r="C10294" s="270"/>
      <c r="D10294" s="272"/>
      <c r="F10294" s="273"/>
      <c r="G10294" s="275"/>
      <c r="H10294" s="275"/>
    </row>
    <row r="10295" spans="1:8">
      <c r="A10295" s="270"/>
      <c r="B10295" s="271"/>
      <c r="C10295" s="270"/>
      <c r="D10295" s="272"/>
      <c r="F10295" s="273"/>
      <c r="G10295" s="275"/>
      <c r="H10295" s="275"/>
    </row>
    <row r="10296" spans="1:8">
      <c r="A10296" s="270"/>
      <c r="B10296" s="271"/>
      <c r="C10296" s="270"/>
      <c r="D10296" s="272"/>
      <c r="F10296" s="273"/>
      <c r="G10296" s="275"/>
      <c r="H10296" s="275"/>
    </row>
    <row r="10297" spans="1:8">
      <c r="A10297" s="270"/>
      <c r="B10297" s="271"/>
      <c r="C10297" s="270"/>
      <c r="D10297" s="272"/>
      <c r="F10297" s="273"/>
      <c r="G10297" s="275"/>
      <c r="H10297" s="275"/>
    </row>
    <row r="10298" spans="1:8">
      <c r="A10298" s="270"/>
      <c r="B10298" s="271"/>
      <c r="C10298" s="270"/>
      <c r="D10298" s="272"/>
      <c r="F10298" s="273"/>
      <c r="G10298" s="275"/>
      <c r="H10298" s="275"/>
    </row>
    <row r="10299" spans="1:8">
      <c r="A10299" s="270"/>
      <c r="B10299" s="271"/>
      <c r="C10299" s="270"/>
      <c r="D10299" s="272"/>
      <c r="F10299" s="273"/>
      <c r="G10299" s="275"/>
      <c r="H10299" s="275"/>
    </row>
    <row r="10300" spans="1:8">
      <c r="A10300" s="270"/>
      <c r="B10300" s="271"/>
      <c r="C10300" s="270"/>
      <c r="D10300" s="272"/>
      <c r="F10300" s="273"/>
      <c r="G10300" s="275"/>
      <c r="H10300" s="275"/>
    </row>
    <row r="10301" spans="1:8">
      <c r="A10301" s="270"/>
      <c r="B10301" s="271"/>
      <c r="C10301" s="270"/>
      <c r="D10301" s="272"/>
      <c r="F10301" s="273"/>
      <c r="G10301" s="275"/>
      <c r="H10301" s="275"/>
    </row>
    <row r="10302" spans="1:8">
      <c r="A10302" s="270"/>
      <c r="B10302" s="271"/>
      <c r="C10302" s="270"/>
      <c r="D10302" s="272"/>
      <c r="F10302" s="273"/>
      <c r="G10302" s="275"/>
      <c r="H10302" s="275"/>
    </row>
    <row r="10303" spans="1:8">
      <c r="A10303" s="270"/>
      <c r="B10303" s="271"/>
      <c r="C10303" s="270"/>
      <c r="D10303" s="272"/>
      <c r="F10303" s="273"/>
      <c r="G10303" s="275"/>
      <c r="H10303" s="275"/>
    </row>
    <row r="10304" spans="1:8">
      <c r="A10304" s="270"/>
      <c r="B10304" s="271"/>
      <c r="C10304" s="270"/>
      <c r="D10304" s="272"/>
      <c r="F10304" s="273"/>
      <c r="G10304" s="275"/>
      <c r="H10304" s="275"/>
    </row>
    <row r="10305" spans="1:8">
      <c r="A10305" s="270"/>
      <c r="B10305" s="271"/>
      <c r="C10305" s="270"/>
      <c r="D10305" s="272"/>
      <c r="F10305" s="273"/>
      <c r="G10305" s="275"/>
      <c r="H10305" s="275"/>
    </row>
    <row r="10306" spans="1:8">
      <c r="A10306" s="270"/>
      <c r="B10306" s="271"/>
      <c r="C10306" s="270"/>
      <c r="D10306" s="272"/>
      <c r="F10306" s="273"/>
      <c r="G10306" s="275"/>
      <c r="H10306" s="275"/>
    </row>
    <row r="10307" spans="1:8">
      <c r="A10307" s="270"/>
      <c r="B10307" s="271"/>
      <c r="C10307" s="270"/>
      <c r="D10307" s="272"/>
      <c r="F10307" s="273"/>
      <c r="G10307" s="275"/>
      <c r="H10307" s="275"/>
    </row>
    <row r="10308" spans="1:8">
      <c r="A10308" s="270"/>
      <c r="B10308" s="271"/>
      <c r="C10308" s="270"/>
      <c r="D10308" s="272"/>
      <c r="F10308" s="273"/>
      <c r="G10308" s="275"/>
      <c r="H10308" s="275"/>
    </row>
    <row r="10309" spans="1:8">
      <c r="A10309" s="270"/>
      <c r="B10309" s="271"/>
      <c r="C10309" s="270"/>
      <c r="D10309" s="272"/>
      <c r="F10309" s="273"/>
      <c r="G10309" s="275"/>
      <c r="H10309" s="275"/>
    </row>
    <row r="10310" spans="1:8">
      <c r="A10310" s="270"/>
      <c r="B10310" s="271"/>
      <c r="C10310" s="270"/>
      <c r="D10310" s="272"/>
      <c r="F10310" s="273"/>
      <c r="G10310" s="275"/>
      <c r="H10310" s="275"/>
    </row>
    <row r="10311" spans="1:8">
      <c r="A10311" s="270"/>
      <c r="B10311" s="271"/>
      <c r="C10311" s="270"/>
      <c r="D10311" s="272"/>
      <c r="F10311" s="273"/>
      <c r="G10311" s="275"/>
      <c r="H10311" s="275"/>
    </row>
    <row r="10312" spans="1:8">
      <c r="A10312" s="270"/>
      <c r="B10312" s="271"/>
      <c r="C10312" s="270"/>
      <c r="D10312" s="272"/>
      <c r="F10312" s="273"/>
      <c r="G10312" s="275"/>
      <c r="H10312" s="275"/>
    </row>
    <row r="10313" spans="1:8">
      <c r="A10313" s="270"/>
      <c r="B10313" s="271"/>
      <c r="C10313" s="270"/>
      <c r="D10313" s="272"/>
      <c r="F10313" s="273"/>
      <c r="G10313" s="275"/>
      <c r="H10313" s="275"/>
    </row>
    <row r="10314" spans="1:8">
      <c r="A10314" s="270"/>
      <c r="B10314" s="271"/>
      <c r="C10314" s="270"/>
      <c r="D10314" s="272"/>
      <c r="F10314" s="273"/>
      <c r="G10314" s="275"/>
      <c r="H10314" s="275"/>
    </row>
    <row r="10315" spans="1:8">
      <c r="A10315" s="270"/>
      <c r="B10315" s="271"/>
      <c r="C10315" s="270"/>
      <c r="D10315" s="272"/>
      <c r="F10315" s="273"/>
      <c r="G10315" s="275"/>
      <c r="H10315" s="275"/>
    </row>
    <row r="10316" spans="1:8">
      <c r="A10316" s="270"/>
      <c r="B10316" s="271"/>
      <c r="C10316" s="270"/>
      <c r="D10316" s="272"/>
      <c r="F10316" s="273"/>
      <c r="G10316" s="275"/>
      <c r="H10316" s="275"/>
    </row>
    <row r="10317" spans="1:8">
      <c r="A10317" s="270"/>
      <c r="B10317" s="271"/>
      <c r="C10317" s="270"/>
      <c r="D10317" s="272"/>
      <c r="F10317" s="273"/>
      <c r="G10317" s="275"/>
      <c r="H10317" s="275"/>
    </row>
    <row r="10318" spans="1:8">
      <c r="A10318" s="270"/>
      <c r="B10318" s="271"/>
      <c r="C10318" s="270"/>
      <c r="D10318" s="272"/>
      <c r="F10318" s="273"/>
      <c r="G10318" s="275"/>
      <c r="H10318" s="275"/>
    </row>
    <row r="10319" spans="1:8">
      <c r="A10319" s="270"/>
      <c r="B10319" s="271"/>
      <c r="C10319" s="270"/>
      <c r="D10319" s="272"/>
      <c r="F10319" s="273"/>
      <c r="G10319" s="275"/>
      <c r="H10319" s="275"/>
    </row>
    <row r="10320" spans="1:8">
      <c r="A10320" s="270"/>
      <c r="B10320" s="271"/>
      <c r="C10320" s="270"/>
      <c r="D10320" s="272"/>
      <c r="F10320" s="273"/>
      <c r="G10320" s="275"/>
      <c r="H10320" s="275"/>
    </row>
    <row r="10321" spans="1:8">
      <c r="A10321" s="270"/>
      <c r="B10321" s="271"/>
      <c r="C10321" s="270"/>
      <c r="D10321" s="272"/>
      <c r="F10321" s="273"/>
      <c r="G10321" s="275"/>
      <c r="H10321" s="275"/>
    </row>
    <row r="10322" spans="1:8">
      <c r="A10322" s="270"/>
      <c r="B10322" s="271"/>
      <c r="C10322" s="270"/>
      <c r="D10322" s="272"/>
      <c r="F10322" s="273"/>
      <c r="G10322" s="275"/>
      <c r="H10322" s="275"/>
    </row>
    <row r="10323" spans="1:8">
      <c r="A10323" s="270"/>
      <c r="B10323" s="271"/>
      <c r="C10323" s="270"/>
      <c r="D10323" s="272"/>
      <c r="F10323" s="273"/>
      <c r="G10323" s="275"/>
      <c r="H10323" s="275"/>
    </row>
    <row r="10324" spans="1:8">
      <c r="A10324" s="270"/>
      <c r="B10324" s="271"/>
      <c r="C10324" s="270"/>
      <c r="D10324" s="272"/>
      <c r="F10324" s="273"/>
      <c r="G10324" s="275"/>
      <c r="H10324" s="275"/>
    </row>
    <row r="10325" spans="1:8">
      <c r="A10325" s="270"/>
      <c r="B10325" s="271"/>
      <c r="C10325" s="270"/>
      <c r="D10325" s="272"/>
      <c r="F10325" s="273"/>
      <c r="G10325" s="275"/>
      <c r="H10325" s="275"/>
    </row>
    <row r="10326" spans="1:8">
      <c r="A10326" s="270"/>
      <c r="B10326" s="271"/>
      <c r="C10326" s="270"/>
      <c r="D10326" s="272"/>
      <c r="F10326" s="273"/>
      <c r="G10326" s="275"/>
      <c r="H10326" s="275"/>
    </row>
    <row r="10327" spans="1:8">
      <c r="A10327" s="270"/>
      <c r="B10327" s="271"/>
      <c r="C10327" s="270"/>
      <c r="D10327" s="272"/>
      <c r="F10327" s="273"/>
      <c r="G10327" s="275"/>
      <c r="H10327" s="275"/>
    </row>
    <row r="10328" spans="1:8">
      <c r="A10328" s="270"/>
      <c r="B10328" s="271"/>
      <c r="C10328" s="270"/>
      <c r="D10328" s="272"/>
      <c r="F10328" s="273"/>
      <c r="G10328" s="275"/>
      <c r="H10328" s="275"/>
    </row>
    <row r="10329" spans="1:8">
      <c r="A10329" s="270"/>
      <c r="B10329" s="271"/>
      <c r="C10329" s="270"/>
      <c r="D10329" s="272"/>
      <c r="F10329" s="273"/>
      <c r="G10329" s="275"/>
      <c r="H10329" s="275"/>
    </row>
    <row r="10330" spans="1:8">
      <c r="A10330" s="270"/>
      <c r="B10330" s="271"/>
      <c r="C10330" s="270"/>
      <c r="D10330" s="272"/>
      <c r="F10330" s="273"/>
      <c r="G10330" s="275"/>
      <c r="H10330" s="275"/>
    </row>
    <row r="10331" spans="1:8">
      <c r="A10331" s="270"/>
      <c r="B10331" s="271"/>
      <c r="C10331" s="270"/>
      <c r="D10331" s="272"/>
      <c r="F10331" s="273"/>
      <c r="G10331" s="275"/>
      <c r="H10331" s="275"/>
    </row>
    <row r="10332" spans="1:8">
      <c r="A10332" s="270"/>
      <c r="B10332" s="271"/>
      <c r="C10332" s="270"/>
      <c r="D10332" s="272"/>
      <c r="F10332" s="273"/>
      <c r="G10332" s="275"/>
      <c r="H10332" s="275"/>
    </row>
    <row r="10333" spans="1:8">
      <c r="A10333" s="270"/>
      <c r="B10333" s="271"/>
      <c r="C10333" s="270"/>
      <c r="D10333" s="272"/>
      <c r="F10333" s="273"/>
      <c r="G10333" s="275"/>
      <c r="H10333" s="275"/>
    </row>
    <row r="10334" spans="1:8">
      <c r="A10334" s="270"/>
      <c r="B10334" s="271"/>
      <c r="C10334" s="270"/>
      <c r="D10334" s="272"/>
      <c r="F10334" s="273"/>
      <c r="G10334" s="275"/>
      <c r="H10334" s="275"/>
    </row>
    <row r="10335" spans="1:8">
      <c r="A10335" s="270"/>
      <c r="B10335" s="271"/>
      <c r="C10335" s="270"/>
      <c r="D10335" s="272"/>
      <c r="F10335" s="273"/>
      <c r="G10335" s="275"/>
      <c r="H10335" s="275"/>
    </row>
    <row r="10336" spans="1:8">
      <c r="A10336" s="270"/>
      <c r="B10336" s="271"/>
      <c r="C10336" s="270"/>
      <c r="D10336" s="272"/>
      <c r="F10336" s="273"/>
      <c r="G10336" s="275"/>
      <c r="H10336" s="275"/>
    </row>
    <row r="10337" spans="1:8">
      <c r="A10337" s="270"/>
      <c r="B10337" s="271"/>
      <c r="C10337" s="270"/>
      <c r="D10337" s="272"/>
      <c r="F10337" s="273"/>
      <c r="G10337" s="275"/>
      <c r="H10337" s="275"/>
    </row>
    <row r="10338" spans="1:8">
      <c r="A10338" s="270"/>
      <c r="B10338" s="271"/>
      <c r="C10338" s="270"/>
      <c r="D10338" s="272"/>
      <c r="F10338" s="273"/>
      <c r="G10338" s="275"/>
      <c r="H10338" s="275"/>
    </row>
    <row r="10339" spans="1:8">
      <c r="A10339" s="270"/>
      <c r="B10339" s="271"/>
      <c r="C10339" s="270"/>
      <c r="D10339" s="272"/>
      <c r="F10339" s="273"/>
      <c r="G10339" s="275"/>
      <c r="H10339" s="275"/>
    </row>
    <row r="10340" spans="1:8">
      <c r="A10340" s="270"/>
      <c r="B10340" s="271"/>
      <c r="C10340" s="270"/>
      <c r="D10340" s="272"/>
      <c r="F10340" s="273"/>
      <c r="G10340" s="275"/>
      <c r="H10340" s="275"/>
    </row>
    <row r="10341" spans="1:8">
      <c r="A10341" s="270"/>
      <c r="B10341" s="271"/>
      <c r="C10341" s="270"/>
      <c r="D10341" s="272"/>
      <c r="F10341" s="273"/>
      <c r="G10341" s="275"/>
      <c r="H10341" s="275"/>
    </row>
    <row r="10342" spans="1:8">
      <c r="A10342" s="270"/>
      <c r="B10342" s="271"/>
      <c r="C10342" s="270"/>
      <c r="D10342" s="272"/>
      <c r="F10342" s="273"/>
      <c r="G10342" s="275"/>
      <c r="H10342" s="275"/>
    </row>
    <row r="10343" spans="1:8">
      <c r="A10343" s="270"/>
      <c r="B10343" s="271"/>
      <c r="C10343" s="270"/>
      <c r="D10343" s="272"/>
      <c r="F10343" s="273"/>
      <c r="G10343" s="275"/>
      <c r="H10343" s="275"/>
    </row>
    <row r="10344" spans="1:8">
      <c r="A10344" s="270"/>
      <c r="B10344" s="271"/>
      <c r="C10344" s="270"/>
      <c r="D10344" s="272"/>
      <c r="F10344" s="273"/>
      <c r="G10344" s="275"/>
      <c r="H10344" s="275"/>
    </row>
    <row r="10345" spans="1:8">
      <c r="A10345" s="270"/>
      <c r="B10345" s="271"/>
      <c r="C10345" s="270"/>
      <c r="D10345" s="272"/>
      <c r="F10345" s="273"/>
      <c r="G10345" s="275"/>
      <c r="H10345" s="275"/>
    </row>
    <row r="10346" spans="1:8">
      <c r="A10346" s="270"/>
      <c r="B10346" s="271"/>
      <c r="C10346" s="270"/>
      <c r="D10346" s="272"/>
      <c r="F10346" s="273"/>
      <c r="G10346" s="275"/>
      <c r="H10346" s="275"/>
    </row>
    <row r="10347" spans="1:8">
      <c r="A10347" s="270"/>
      <c r="B10347" s="271"/>
      <c r="C10347" s="270"/>
      <c r="D10347" s="272"/>
      <c r="F10347" s="273"/>
      <c r="G10347" s="275"/>
      <c r="H10347" s="275"/>
    </row>
    <row r="10348" spans="1:8">
      <c r="A10348" s="270"/>
      <c r="B10348" s="271"/>
      <c r="C10348" s="270"/>
      <c r="D10348" s="272"/>
      <c r="F10348" s="273"/>
      <c r="G10348" s="275"/>
      <c r="H10348" s="275"/>
    </row>
    <row r="10349" spans="1:8">
      <c r="A10349" s="270"/>
      <c r="B10349" s="271"/>
      <c r="C10349" s="270"/>
      <c r="D10349" s="272"/>
      <c r="F10349" s="273"/>
      <c r="G10349" s="275"/>
      <c r="H10349" s="275"/>
    </row>
    <row r="10350" spans="1:8">
      <c r="A10350" s="270"/>
      <c r="B10350" s="271"/>
      <c r="C10350" s="270"/>
      <c r="D10350" s="272"/>
      <c r="F10350" s="273"/>
      <c r="G10350" s="275"/>
      <c r="H10350" s="275"/>
    </row>
    <row r="10351" spans="1:8">
      <c r="A10351" s="270"/>
      <c r="B10351" s="271"/>
      <c r="C10351" s="270"/>
      <c r="D10351" s="272"/>
      <c r="F10351" s="273"/>
      <c r="G10351" s="275"/>
      <c r="H10351" s="275"/>
    </row>
    <row r="10352" spans="1:8">
      <c r="A10352" s="270"/>
      <c r="B10352" s="271"/>
      <c r="C10352" s="270"/>
      <c r="D10352" s="272"/>
      <c r="F10352" s="273"/>
      <c r="G10352" s="275"/>
      <c r="H10352" s="275"/>
    </row>
    <row r="10353" spans="1:8">
      <c r="A10353" s="270"/>
      <c r="B10353" s="271"/>
      <c r="C10353" s="270"/>
      <c r="D10353" s="272"/>
      <c r="F10353" s="273"/>
      <c r="G10353" s="275"/>
      <c r="H10353" s="275"/>
    </row>
    <row r="10354" spans="1:8">
      <c r="A10354" s="270"/>
      <c r="B10354" s="271"/>
      <c r="C10354" s="270"/>
      <c r="D10354" s="272"/>
      <c r="F10354" s="273"/>
      <c r="G10354" s="275"/>
      <c r="H10354" s="275"/>
    </row>
    <row r="10355" spans="1:8">
      <c r="A10355" s="270"/>
      <c r="B10355" s="271"/>
      <c r="C10355" s="270"/>
      <c r="D10355" s="272"/>
      <c r="F10355" s="273"/>
      <c r="G10355" s="275"/>
      <c r="H10355" s="275"/>
    </row>
    <row r="10356" spans="1:8">
      <c r="A10356" s="270"/>
      <c r="B10356" s="271"/>
      <c r="C10356" s="270"/>
      <c r="D10356" s="272"/>
      <c r="F10356" s="273"/>
      <c r="G10356" s="275"/>
      <c r="H10356" s="275"/>
    </row>
    <row r="10357" spans="1:8">
      <c r="A10357" s="270"/>
      <c r="B10357" s="271"/>
      <c r="C10357" s="270"/>
      <c r="D10357" s="272"/>
      <c r="F10357" s="273"/>
      <c r="G10357" s="275"/>
      <c r="H10357" s="275"/>
    </row>
    <row r="10358" spans="1:8">
      <c r="A10358" s="270"/>
      <c r="B10358" s="271"/>
      <c r="C10358" s="270"/>
      <c r="D10358" s="272"/>
      <c r="F10358" s="273"/>
      <c r="G10358" s="275"/>
      <c r="H10358" s="275"/>
    </row>
    <row r="10359" spans="1:8">
      <c r="A10359" s="270"/>
      <c r="B10359" s="271"/>
      <c r="C10359" s="270"/>
      <c r="D10359" s="272"/>
      <c r="F10359" s="273"/>
      <c r="G10359" s="275"/>
      <c r="H10359" s="275"/>
    </row>
    <row r="10360" spans="1:8">
      <c r="A10360" s="270"/>
      <c r="B10360" s="271"/>
      <c r="C10360" s="270"/>
      <c r="D10360" s="272"/>
      <c r="F10360" s="273"/>
      <c r="G10360" s="275"/>
      <c r="H10360" s="275"/>
    </row>
    <row r="10361" spans="1:8">
      <c r="A10361" s="270"/>
      <c r="B10361" s="271"/>
      <c r="C10361" s="270"/>
      <c r="D10361" s="272"/>
      <c r="F10361" s="273"/>
      <c r="G10361" s="275"/>
      <c r="H10361" s="275"/>
    </row>
    <row r="10362" spans="1:8">
      <c r="A10362" s="270"/>
      <c r="B10362" s="271"/>
      <c r="C10362" s="270"/>
      <c r="D10362" s="272"/>
      <c r="F10362" s="273"/>
      <c r="G10362" s="275"/>
      <c r="H10362" s="275"/>
    </row>
    <row r="10363" spans="1:8">
      <c r="A10363" s="270"/>
      <c r="B10363" s="271"/>
      <c r="C10363" s="270"/>
      <c r="D10363" s="272"/>
      <c r="F10363" s="273"/>
      <c r="G10363" s="275"/>
      <c r="H10363" s="275"/>
    </row>
    <row r="10364" spans="1:8">
      <c r="A10364" s="270"/>
      <c r="B10364" s="271"/>
      <c r="C10364" s="270"/>
      <c r="D10364" s="272"/>
      <c r="F10364" s="273"/>
      <c r="G10364" s="275"/>
      <c r="H10364" s="275"/>
    </row>
    <row r="10365" spans="1:8">
      <c r="A10365" s="270"/>
      <c r="B10365" s="271"/>
      <c r="C10365" s="270"/>
      <c r="D10365" s="272"/>
      <c r="F10365" s="273"/>
      <c r="G10365" s="275"/>
      <c r="H10365" s="275"/>
    </row>
    <row r="10366" spans="1:8">
      <c r="A10366" s="270"/>
      <c r="B10366" s="271"/>
      <c r="C10366" s="270"/>
      <c r="D10366" s="272"/>
      <c r="F10366" s="273"/>
      <c r="G10366" s="275"/>
      <c r="H10366" s="275"/>
    </row>
    <row r="10367" spans="1:8">
      <c r="A10367" s="270"/>
      <c r="B10367" s="271"/>
      <c r="C10367" s="270"/>
      <c r="D10367" s="272"/>
      <c r="F10367" s="273"/>
      <c r="G10367" s="275"/>
      <c r="H10367" s="275"/>
    </row>
    <row r="10368" spans="1:8">
      <c r="A10368" s="270"/>
      <c r="B10368" s="271"/>
      <c r="C10368" s="270"/>
      <c r="D10368" s="272"/>
      <c r="F10368" s="273"/>
      <c r="G10368" s="275"/>
      <c r="H10368" s="275"/>
    </row>
    <row r="10369" spans="1:8">
      <c r="A10369" s="270"/>
      <c r="B10369" s="271"/>
      <c r="C10369" s="270"/>
      <c r="D10369" s="272"/>
      <c r="F10369" s="273"/>
      <c r="G10369" s="275"/>
      <c r="H10369" s="275"/>
    </row>
    <row r="10370" spans="1:8">
      <c r="A10370" s="270"/>
      <c r="B10370" s="271"/>
      <c r="C10370" s="270"/>
      <c r="D10370" s="272"/>
      <c r="F10370" s="273"/>
      <c r="G10370" s="275"/>
      <c r="H10370" s="275"/>
    </row>
    <row r="10371" spans="1:8">
      <c r="A10371" s="270"/>
      <c r="B10371" s="271"/>
      <c r="C10371" s="270"/>
      <c r="D10371" s="272"/>
      <c r="F10371" s="273"/>
      <c r="G10371" s="275"/>
      <c r="H10371" s="275"/>
    </row>
    <row r="10372" spans="1:8">
      <c r="A10372" s="270"/>
      <c r="B10372" s="271"/>
      <c r="C10372" s="270"/>
      <c r="D10372" s="272"/>
      <c r="F10372" s="273"/>
      <c r="G10372" s="275"/>
      <c r="H10372" s="275"/>
    </row>
    <row r="10373" spans="1:8">
      <c r="A10373" s="270"/>
      <c r="B10373" s="271"/>
      <c r="C10373" s="270"/>
      <c r="D10373" s="272"/>
      <c r="F10373" s="273"/>
      <c r="G10373" s="275"/>
      <c r="H10373" s="275"/>
    </row>
    <row r="10374" spans="1:8">
      <c r="A10374" s="270"/>
      <c r="B10374" s="271"/>
      <c r="C10374" s="270"/>
      <c r="D10374" s="272"/>
      <c r="F10374" s="273"/>
      <c r="G10374" s="275"/>
      <c r="H10374" s="275"/>
    </row>
    <row r="10375" spans="1:8">
      <c r="A10375" s="270"/>
      <c r="B10375" s="271"/>
      <c r="C10375" s="270"/>
      <c r="D10375" s="272"/>
      <c r="F10375" s="273"/>
      <c r="G10375" s="275"/>
      <c r="H10375" s="275"/>
    </row>
    <row r="10376" spans="1:8">
      <c r="A10376" s="270"/>
      <c r="B10376" s="271"/>
      <c r="C10376" s="270"/>
      <c r="D10376" s="272"/>
      <c r="F10376" s="273"/>
      <c r="G10376" s="275"/>
      <c r="H10376" s="275"/>
    </row>
    <row r="10377" spans="1:8">
      <c r="A10377" s="270"/>
      <c r="B10377" s="271"/>
      <c r="C10377" s="270"/>
      <c r="D10377" s="272"/>
      <c r="F10377" s="273"/>
      <c r="G10377" s="275"/>
      <c r="H10377" s="275"/>
    </row>
    <row r="10378" spans="1:8">
      <c r="A10378" s="270"/>
      <c r="B10378" s="271"/>
      <c r="C10378" s="270"/>
      <c r="D10378" s="272"/>
      <c r="F10378" s="273"/>
      <c r="G10378" s="275"/>
      <c r="H10378" s="275"/>
    </row>
    <row r="10379" spans="1:8">
      <c r="A10379" s="270"/>
      <c r="B10379" s="271"/>
      <c r="C10379" s="270"/>
      <c r="D10379" s="272"/>
      <c r="F10379" s="273"/>
      <c r="G10379" s="275"/>
      <c r="H10379" s="275"/>
    </row>
    <row r="10380" spans="1:8">
      <c r="A10380" s="270"/>
      <c r="B10380" s="271"/>
      <c r="C10380" s="270"/>
      <c r="D10380" s="272"/>
      <c r="F10380" s="273"/>
      <c r="G10380" s="275"/>
      <c r="H10380" s="275"/>
    </row>
    <row r="10381" spans="1:8">
      <c r="A10381" s="270"/>
      <c r="B10381" s="271"/>
      <c r="C10381" s="270"/>
      <c r="D10381" s="272"/>
      <c r="F10381" s="273"/>
      <c r="G10381" s="275"/>
      <c r="H10381" s="275"/>
    </row>
    <row r="10382" spans="1:8">
      <c r="A10382" s="270"/>
      <c r="B10382" s="271"/>
      <c r="C10382" s="270"/>
      <c r="D10382" s="272"/>
      <c r="F10382" s="273"/>
      <c r="G10382" s="275"/>
      <c r="H10382" s="275"/>
    </row>
    <row r="10383" spans="1:8">
      <c r="A10383" s="270"/>
      <c r="B10383" s="271"/>
      <c r="C10383" s="270"/>
      <c r="D10383" s="272"/>
      <c r="F10383" s="273"/>
      <c r="G10383" s="275"/>
      <c r="H10383" s="275"/>
    </row>
    <row r="10384" spans="1:8">
      <c r="A10384" s="270"/>
      <c r="B10384" s="271"/>
      <c r="C10384" s="270"/>
      <c r="D10384" s="272"/>
      <c r="F10384" s="273"/>
      <c r="G10384" s="275"/>
      <c r="H10384" s="275"/>
    </row>
    <row r="10385" spans="1:8">
      <c r="A10385" s="270"/>
      <c r="B10385" s="271"/>
      <c r="C10385" s="270"/>
      <c r="D10385" s="272"/>
      <c r="F10385" s="273"/>
      <c r="G10385" s="275"/>
      <c r="H10385" s="275"/>
    </row>
    <row r="10386" spans="1:8">
      <c r="A10386" s="270"/>
      <c r="B10386" s="271"/>
      <c r="C10386" s="270"/>
      <c r="D10386" s="272"/>
      <c r="F10386" s="273"/>
      <c r="G10386" s="275"/>
      <c r="H10386" s="275"/>
    </row>
    <row r="10387" spans="1:8">
      <c r="A10387" s="270"/>
      <c r="B10387" s="271"/>
      <c r="C10387" s="270"/>
      <c r="D10387" s="272"/>
      <c r="F10387" s="273"/>
      <c r="G10387" s="275"/>
      <c r="H10387" s="275"/>
    </row>
    <row r="10388" spans="1:8">
      <c r="A10388" s="270"/>
      <c r="B10388" s="271"/>
      <c r="C10388" s="270"/>
      <c r="D10388" s="272"/>
      <c r="F10388" s="273"/>
      <c r="G10388" s="275"/>
      <c r="H10388" s="275"/>
    </row>
    <row r="10389" spans="1:8">
      <c r="A10389" s="270"/>
      <c r="B10389" s="271"/>
      <c r="C10389" s="270"/>
      <c r="D10389" s="272"/>
      <c r="F10389" s="273"/>
      <c r="G10389" s="275"/>
      <c r="H10389" s="275"/>
    </row>
    <row r="10390" spans="1:8">
      <c r="A10390" s="270"/>
      <c r="B10390" s="271"/>
      <c r="C10390" s="270"/>
      <c r="D10390" s="272"/>
      <c r="F10390" s="273"/>
      <c r="G10390" s="275"/>
      <c r="H10390" s="275"/>
    </row>
    <row r="10391" spans="1:8">
      <c r="A10391" s="270"/>
      <c r="B10391" s="271"/>
      <c r="C10391" s="270"/>
      <c r="D10391" s="272"/>
      <c r="F10391" s="273"/>
      <c r="G10391" s="275"/>
      <c r="H10391" s="275"/>
    </row>
    <row r="10392" spans="1:8">
      <c r="A10392" s="270"/>
      <c r="B10392" s="271"/>
      <c r="C10392" s="270"/>
      <c r="D10392" s="272"/>
      <c r="F10392" s="273"/>
      <c r="G10392" s="275"/>
      <c r="H10392" s="275"/>
    </row>
    <row r="10393" spans="1:8">
      <c r="A10393" s="270"/>
      <c r="B10393" s="271"/>
      <c r="C10393" s="270"/>
      <c r="D10393" s="272"/>
      <c r="F10393" s="273"/>
      <c r="G10393" s="275"/>
      <c r="H10393" s="275"/>
    </row>
    <row r="10394" spans="1:8">
      <c r="A10394" s="270"/>
      <c r="B10394" s="271"/>
      <c r="C10394" s="270"/>
      <c r="D10394" s="272"/>
      <c r="F10394" s="273"/>
      <c r="G10394" s="275"/>
      <c r="H10394" s="275"/>
    </row>
    <row r="10395" spans="1:8">
      <c r="A10395" s="270"/>
      <c r="B10395" s="271"/>
      <c r="C10395" s="270"/>
      <c r="D10395" s="272"/>
      <c r="F10395" s="273"/>
      <c r="G10395" s="275"/>
      <c r="H10395" s="275"/>
    </row>
    <row r="10396" spans="1:8">
      <c r="A10396" s="270"/>
      <c r="B10396" s="271"/>
      <c r="C10396" s="270"/>
      <c r="D10396" s="272"/>
      <c r="F10396" s="273"/>
      <c r="G10396" s="275"/>
      <c r="H10396" s="275"/>
    </row>
    <row r="10397" spans="1:8">
      <c r="A10397" s="270"/>
      <c r="B10397" s="271"/>
      <c r="C10397" s="270"/>
      <c r="D10397" s="272"/>
      <c r="F10397" s="273"/>
      <c r="G10397" s="275"/>
      <c r="H10397" s="275"/>
    </row>
    <row r="10398" spans="1:8">
      <c r="A10398" s="270"/>
      <c r="B10398" s="271"/>
      <c r="C10398" s="270"/>
      <c r="D10398" s="272"/>
      <c r="F10398" s="273"/>
      <c r="G10398" s="275"/>
      <c r="H10398" s="275"/>
    </row>
    <row r="10399" spans="1:8">
      <c r="A10399" s="270"/>
      <c r="B10399" s="271"/>
      <c r="C10399" s="270"/>
      <c r="D10399" s="272"/>
      <c r="F10399" s="273"/>
      <c r="G10399" s="275"/>
      <c r="H10399" s="275"/>
    </row>
    <row r="10400" spans="1:8">
      <c r="A10400" s="270"/>
      <c r="B10400" s="271"/>
      <c r="C10400" s="270"/>
      <c r="D10400" s="272"/>
      <c r="F10400" s="273"/>
      <c r="G10400" s="275"/>
      <c r="H10400" s="275"/>
    </row>
    <row r="10401" spans="1:8">
      <c r="A10401" s="270"/>
      <c r="B10401" s="271"/>
      <c r="C10401" s="270"/>
      <c r="D10401" s="272"/>
      <c r="F10401" s="273"/>
      <c r="G10401" s="275"/>
      <c r="H10401" s="275"/>
    </row>
    <row r="10402" spans="1:8">
      <c r="A10402" s="270"/>
      <c r="B10402" s="271"/>
      <c r="C10402" s="270"/>
      <c r="D10402" s="272"/>
      <c r="F10402" s="273"/>
      <c r="G10402" s="275"/>
      <c r="H10402" s="275"/>
    </row>
    <row r="10403" spans="1:8">
      <c r="A10403" s="270"/>
      <c r="B10403" s="271"/>
      <c r="C10403" s="270"/>
      <c r="D10403" s="272"/>
      <c r="F10403" s="273"/>
      <c r="G10403" s="275"/>
      <c r="H10403" s="275"/>
    </row>
    <row r="10404" spans="1:8">
      <c r="A10404" s="270"/>
      <c r="B10404" s="271"/>
      <c r="C10404" s="270"/>
      <c r="D10404" s="272"/>
      <c r="F10404" s="273"/>
      <c r="G10404" s="275"/>
      <c r="H10404" s="275"/>
    </row>
    <row r="10405" spans="1:8">
      <c r="A10405" s="270"/>
      <c r="B10405" s="271"/>
      <c r="C10405" s="270"/>
      <c r="D10405" s="272"/>
      <c r="F10405" s="273"/>
      <c r="G10405" s="275"/>
      <c r="H10405" s="275"/>
    </row>
    <row r="10406" spans="1:8">
      <c r="A10406" s="270"/>
      <c r="B10406" s="271"/>
      <c r="C10406" s="270"/>
      <c r="D10406" s="272"/>
      <c r="F10406" s="273"/>
      <c r="G10406" s="275"/>
      <c r="H10406" s="275"/>
    </row>
    <row r="10407" spans="1:8">
      <c r="A10407" s="270"/>
      <c r="B10407" s="271"/>
      <c r="C10407" s="270"/>
      <c r="D10407" s="272"/>
      <c r="F10407" s="273"/>
      <c r="G10407" s="275"/>
      <c r="H10407" s="275"/>
    </row>
    <row r="10408" spans="1:8">
      <c r="A10408" s="270"/>
      <c r="B10408" s="271"/>
      <c r="C10408" s="270"/>
      <c r="D10408" s="272"/>
      <c r="F10408" s="273"/>
      <c r="G10408" s="275"/>
      <c r="H10408" s="275"/>
    </row>
    <row r="10409" spans="1:8">
      <c r="A10409" s="270"/>
      <c r="B10409" s="271"/>
      <c r="C10409" s="270"/>
      <c r="D10409" s="272"/>
      <c r="F10409" s="273"/>
      <c r="G10409" s="275"/>
      <c r="H10409" s="275"/>
    </row>
    <row r="10410" spans="1:8">
      <c r="A10410" s="270"/>
      <c r="B10410" s="271"/>
      <c r="C10410" s="270"/>
      <c r="D10410" s="272"/>
      <c r="F10410" s="273"/>
      <c r="G10410" s="275"/>
      <c r="H10410" s="275"/>
    </row>
    <row r="10411" spans="1:8">
      <c r="A10411" s="270"/>
      <c r="B10411" s="271"/>
      <c r="C10411" s="270"/>
      <c r="D10411" s="272"/>
      <c r="F10411" s="273"/>
      <c r="G10411" s="275"/>
      <c r="H10411" s="275"/>
    </row>
    <row r="10412" spans="1:8">
      <c r="A10412" s="270"/>
      <c r="B10412" s="271"/>
      <c r="C10412" s="270"/>
      <c r="D10412" s="272"/>
      <c r="F10412" s="273"/>
      <c r="G10412" s="275"/>
      <c r="H10412" s="275"/>
    </row>
    <row r="10413" spans="1:8">
      <c r="A10413" s="270"/>
      <c r="B10413" s="271"/>
      <c r="C10413" s="270"/>
      <c r="D10413" s="272"/>
      <c r="F10413" s="273"/>
      <c r="G10413" s="275"/>
      <c r="H10413" s="275"/>
    </row>
    <row r="10414" spans="1:8">
      <c r="A10414" s="270"/>
      <c r="B10414" s="271"/>
      <c r="C10414" s="270"/>
      <c r="D10414" s="272"/>
      <c r="F10414" s="273"/>
      <c r="G10414" s="275"/>
      <c r="H10414" s="275"/>
    </row>
    <row r="10415" spans="1:8">
      <c r="A10415" s="270"/>
      <c r="B10415" s="271"/>
      <c r="C10415" s="270"/>
      <c r="D10415" s="272"/>
      <c r="F10415" s="273"/>
      <c r="G10415" s="275"/>
      <c r="H10415" s="275"/>
    </row>
    <row r="10416" spans="1:8">
      <c r="A10416" s="270"/>
      <c r="B10416" s="271"/>
      <c r="C10416" s="270"/>
      <c r="D10416" s="272"/>
      <c r="F10416" s="273"/>
      <c r="G10416" s="275"/>
      <c r="H10416" s="275"/>
    </row>
    <row r="10417" spans="1:8">
      <c r="A10417" s="270"/>
      <c r="B10417" s="271"/>
      <c r="C10417" s="270"/>
      <c r="D10417" s="272"/>
      <c r="F10417" s="273"/>
      <c r="G10417" s="275"/>
      <c r="H10417" s="275"/>
    </row>
    <row r="10418" spans="1:8">
      <c r="A10418" s="270"/>
      <c r="B10418" s="271"/>
      <c r="C10418" s="270"/>
      <c r="D10418" s="272"/>
      <c r="F10418" s="273"/>
      <c r="G10418" s="275"/>
      <c r="H10418" s="275"/>
    </row>
    <row r="10419" spans="1:8">
      <c r="A10419" s="270"/>
      <c r="B10419" s="271"/>
      <c r="C10419" s="270"/>
      <c r="D10419" s="272"/>
      <c r="F10419" s="273"/>
      <c r="G10419" s="275"/>
      <c r="H10419" s="275"/>
    </row>
    <row r="10420" spans="1:8">
      <c r="A10420" s="270"/>
      <c r="B10420" s="271"/>
      <c r="C10420" s="270"/>
      <c r="D10420" s="272"/>
      <c r="F10420" s="273"/>
      <c r="G10420" s="275"/>
      <c r="H10420" s="275"/>
    </row>
    <row r="10421" spans="1:8">
      <c r="A10421" s="270"/>
      <c r="B10421" s="271"/>
      <c r="C10421" s="270"/>
      <c r="D10421" s="272"/>
      <c r="F10421" s="273"/>
      <c r="G10421" s="275"/>
      <c r="H10421" s="275"/>
    </row>
    <row r="10422" spans="1:8">
      <c r="A10422" s="270"/>
      <c r="B10422" s="271"/>
      <c r="C10422" s="270"/>
      <c r="D10422" s="272"/>
      <c r="F10422" s="273"/>
      <c r="G10422" s="275"/>
      <c r="H10422" s="275"/>
    </row>
    <row r="10423" spans="1:8">
      <c r="A10423" s="270"/>
      <c r="B10423" s="271"/>
      <c r="C10423" s="270"/>
      <c r="D10423" s="272"/>
      <c r="F10423" s="273"/>
      <c r="G10423" s="275"/>
      <c r="H10423" s="275"/>
    </row>
    <row r="10424" spans="1:8">
      <c r="A10424" s="270"/>
      <c r="B10424" s="271"/>
      <c r="C10424" s="270"/>
      <c r="D10424" s="272"/>
      <c r="F10424" s="273"/>
      <c r="G10424" s="275"/>
      <c r="H10424" s="275"/>
    </row>
    <row r="10425" spans="1:8">
      <c r="A10425" s="270"/>
      <c r="B10425" s="271"/>
      <c r="C10425" s="270"/>
      <c r="D10425" s="272"/>
      <c r="F10425" s="273"/>
      <c r="G10425" s="275"/>
      <c r="H10425" s="275"/>
    </row>
    <row r="10426" spans="1:8">
      <c r="A10426" s="270"/>
      <c r="B10426" s="271"/>
      <c r="C10426" s="270"/>
      <c r="D10426" s="272"/>
      <c r="F10426" s="273"/>
      <c r="G10426" s="275"/>
      <c r="H10426" s="275"/>
    </row>
    <row r="10427" spans="1:8">
      <c r="A10427" s="270"/>
      <c r="B10427" s="271"/>
      <c r="C10427" s="270"/>
      <c r="D10427" s="272"/>
      <c r="F10427" s="273"/>
      <c r="G10427" s="275"/>
      <c r="H10427" s="275"/>
    </row>
    <row r="10428" spans="1:8">
      <c r="A10428" s="270"/>
      <c r="B10428" s="271"/>
      <c r="C10428" s="270"/>
      <c r="D10428" s="272"/>
      <c r="F10428" s="273"/>
      <c r="G10428" s="275"/>
      <c r="H10428" s="275"/>
    </row>
    <row r="10429" spans="1:8">
      <c r="A10429" s="270"/>
      <c r="B10429" s="271"/>
      <c r="C10429" s="270"/>
      <c r="D10429" s="272"/>
      <c r="F10429" s="273"/>
      <c r="G10429" s="275"/>
      <c r="H10429" s="275"/>
    </row>
    <row r="10430" spans="1:8">
      <c r="A10430" s="270"/>
      <c r="B10430" s="271"/>
      <c r="C10430" s="270"/>
      <c r="D10430" s="272"/>
      <c r="F10430" s="273"/>
      <c r="G10430" s="275"/>
      <c r="H10430" s="275"/>
    </row>
    <row r="10431" spans="1:8">
      <c r="A10431" s="270"/>
      <c r="B10431" s="271"/>
      <c r="C10431" s="270"/>
      <c r="D10431" s="272"/>
      <c r="F10431" s="273"/>
      <c r="G10431" s="275"/>
      <c r="H10431" s="275"/>
    </row>
    <row r="10432" spans="1:8">
      <c r="A10432" s="270"/>
      <c r="B10432" s="271"/>
      <c r="C10432" s="270"/>
      <c r="D10432" s="272"/>
      <c r="F10432" s="273"/>
      <c r="G10432" s="275"/>
      <c r="H10432" s="275"/>
    </row>
    <row r="10433" spans="1:8">
      <c r="A10433" s="270"/>
      <c r="B10433" s="271"/>
      <c r="C10433" s="270"/>
      <c r="D10433" s="272"/>
      <c r="F10433" s="273"/>
      <c r="G10433" s="275"/>
      <c r="H10433" s="275"/>
    </row>
    <row r="10434" spans="1:8">
      <c r="A10434" s="270"/>
      <c r="B10434" s="271"/>
      <c r="C10434" s="270"/>
      <c r="D10434" s="272"/>
      <c r="F10434" s="273"/>
      <c r="G10434" s="275"/>
      <c r="H10434" s="275"/>
    </row>
    <row r="10435" spans="1:8">
      <c r="A10435" s="270"/>
      <c r="B10435" s="271"/>
      <c r="C10435" s="270"/>
      <c r="D10435" s="272"/>
      <c r="F10435" s="273"/>
      <c r="G10435" s="275"/>
      <c r="H10435" s="275"/>
    </row>
    <row r="10436" spans="1:8">
      <c r="A10436" s="270"/>
      <c r="B10436" s="271"/>
      <c r="C10436" s="270"/>
      <c r="D10436" s="272"/>
      <c r="F10436" s="273"/>
      <c r="G10436" s="275"/>
      <c r="H10436" s="275"/>
    </row>
    <row r="10437" spans="1:8">
      <c r="A10437" s="270"/>
      <c r="B10437" s="271"/>
      <c r="C10437" s="270"/>
      <c r="D10437" s="272"/>
      <c r="F10437" s="273"/>
      <c r="G10437" s="275"/>
      <c r="H10437" s="275"/>
    </row>
    <row r="10438" spans="1:8">
      <c r="A10438" s="270"/>
      <c r="B10438" s="271"/>
      <c r="C10438" s="270"/>
      <c r="D10438" s="272"/>
      <c r="F10438" s="273"/>
      <c r="G10438" s="275"/>
      <c r="H10438" s="275"/>
    </row>
    <row r="10439" spans="1:8">
      <c r="A10439" s="270"/>
      <c r="B10439" s="271"/>
      <c r="C10439" s="270"/>
      <c r="D10439" s="272"/>
      <c r="F10439" s="273"/>
      <c r="G10439" s="275"/>
      <c r="H10439" s="275"/>
    </row>
    <row r="10440" spans="1:8">
      <c r="A10440" s="270"/>
      <c r="B10440" s="271"/>
      <c r="C10440" s="270"/>
      <c r="D10440" s="272"/>
      <c r="F10440" s="273"/>
      <c r="G10440" s="275"/>
      <c r="H10440" s="275"/>
    </row>
    <row r="10441" spans="1:8">
      <c r="A10441" s="270"/>
      <c r="B10441" s="271"/>
      <c r="C10441" s="270"/>
      <c r="D10441" s="272"/>
      <c r="F10441" s="273"/>
      <c r="G10441" s="275"/>
      <c r="H10441" s="275"/>
    </row>
    <row r="10442" spans="1:8">
      <c r="A10442" s="270"/>
      <c r="B10442" s="271"/>
      <c r="C10442" s="270"/>
      <c r="D10442" s="272"/>
      <c r="F10442" s="273"/>
      <c r="G10442" s="275"/>
      <c r="H10442" s="275"/>
    </row>
    <row r="10443" spans="1:8">
      <c r="A10443" s="270"/>
      <c r="B10443" s="271"/>
      <c r="C10443" s="270"/>
      <c r="D10443" s="272"/>
      <c r="F10443" s="273"/>
      <c r="G10443" s="275"/>
      <c r="H10443" s="275"/>
    </row>
    <row r="10444" spans="1:8">
      <c r="A10444" s="270"/>
      <c r="B10444" s="271"/>
      <c r="C10444" s="270"/>
      <c r="D10444" s="272"/>
      <c r="F10444" s="273"/>
      <c r="G10444" s="275"/>
      <c r="H10444" s="275"/>
    </row>
    <row r="10445" spans="1:8">
      <c r="A10445" s="270"/>
      <c r="B10445" s="271"/>
      <c r="C10445" s="270"/>
      <c r="D10445" s="272"/>
      <c r="F10445" s="273"/>
      <c r="G10445" s="275"/>
      <c r="H10445" s="275"/>
    </row>
    <row r="10446" spans="1:8">
      <c r="A10446" s="270"/>
      <c r="B10446" s="271"/>
      <c r="C10446" s="270"/>
      <c r="D10446" s="272"/>
      <c r="F10446" s="273"/>
      <c r="G10446" s="275"/>
      <c r="H10446" s="275"/>
    </row>
    <row r="10447" spans="1:8">
      <c r="A10447" s="270"/>
      <c r="B10447" s="271"/>
      <c r="C10447" s="270"/>
      <c r="D10447" s="272"/>
      <c r="F10447" s="273"/>
      <c r="G10447" s="275"/>
      <c r="H10447" s="275"/>
    </row>
    <row r="10448" spans="1:8">
      <c r="A10448" s="270"/>
      <c r="B10448" s="271"/>
      <c r="C10448" s="270"/>
      <c r="D10448" s="272"/>
      <c r="F10448" s="273"/>
      <c r="G10448" s="275"/>
      <c r="H10448" s="275"/>
    </row>
    <row r="10449" spans="1:8">
      <c r="A10449" s="270"/>
      <c r="B10449" s="271"/>
      <c r="C10449" s="270"/>
      <c r="D10449" s="272"/>
      <c r="F10449" s="273"/>
      <c r="G10449" s="275"/>
      <c r="H10449" s="275"/>
    </row>
    <row r="10450" spans="1:8">
      <c r="A10450" s="270"/>
      <c r="B10450" s="271"/>
      <c r="C10450" s="270"/>
      <c r="D10450" s="272"/>
      <c r="F10450" s="273"/>
      <c r="G10450" s="275"/>
      <c r="H10450" s="275"/>
    </row>
    <row r="10451" spans="1:8">
      <c r="A10451" s="270"/>
      <c r="B10451" s="271"/>
      <c r="C10451" s="270"/>
      <c r="D10451" s="272"/>
      <c r="F10451" s="273"/>
      <c r="G10451" s="275"/>
      <c r="H10451" s="275"/>
    </row>
    <row r="10452" spans="1:8">
      <c r="A10452" s="270"/>
      <c r="B10452" s="271"/>
      <c r="C10452" s="270"/>
      <c r="D10452" s="272"/>
      <c r="F10452" s="273"/>
      <c r="G10452" s="275"/>
      <c r="H10452" s="275"/>
    </row>
    <row r="10453" spans="1:8">
      <c r="A10453" s="270"/>
      <c r="B10453" s="271"/>
      <c r="C10453" s="270"/>
      <c r="D10453" s="272"/>
      <c r="F10453" s="273"/>
      <c r="G10453" s="275"/>
      <c r="H10453" s="275"/>
    </row>
    <row r="10454" spans="1:8">
      <c r="A10454" s="270"/>
      <c r="B10454" s="271"/>
      <c r="C10454" s="270"/>
      <c r="D10454" s="272"/>
      <c r="F10454" s="273"/>
      <c r="G10454" s="275"/>
      <c r="H10454" s="275"/>
    </row>
    <row r="10455" spans="1:8">
      <c r="A10455" s="270"/>
      <c r="B10455" s="271"/>
      <c r="C10455" s="270"/>
      <c r="D10455" s="272"/>
      <c r="F10455" s="273"/>
      <c r="G10455" s="275"/>
      <c r="H10455" s="275"/>
    </row>
    <row r="10456" spans="1:8">
      <c r="A10456" s="270"/>
      <c r="B10456" s="271"/>
      <c r="C10456" s="270"/>
      <c r="D10456" s="272"/>
      <c r="F10456" s="273"/>
      <c r="G10456" s="275"/>
      <c r="H10456" s="275"/>
    </row>
    <row r="10457" spans="1:8">
      <c r="A10457" s="270"/>
      <c r="B10457" s="271"/>
      <c r="C10457" s="270"/>
      <c r="D10457" s="272"/>
      <c r="F10457" s="273"/>
      <c r="G10457" s="275"/>
      <c r="H10457" s="275"/>
    </row>
    <row r="10458" spans="1:8">
      <c r="A10458" s="270"/>
      <c r="B10458" s="271"/>
      <c r="C10458" s="270"/>
      <c r="D10458" s="272"/>
      <c r="F10458" s="273"/>
      <c r="G10458" s="275"/>
      <c r="H10458" s="275"/>
    </row>
    <row r="10459" spans="1:8">
      <c r="A10459" s="270"/>
      <c r="B10459" s="271"/>
      <c r="C10459" s="270"/>
      <c r="D10459" s="272"/>
      <c r="F10459" s="273"/>
      <c r="G10459" s="275"/>
      <c r="H10459" s="275"/>
    </row>
    <row r="10460" spans="1:8">
      <c r="A10460" s="270"/>
      <c r="B10460" s="271"/>
      <c r="C10460" s="270"/>
      <c r="D10460" s="272"/>
      <c r="F10460" s="273"/>
      <c r="G10460" s="275"/>
      <c r="H10460" s="275"/>
    </row>
    <row r="10461" spans="1:8">
      <c r="A10461" s="270"/>
      <c r="B10461" s="271"/>
      <c r="C10461" s="270"/>
      <c r="D10461" s="272"/>
      <c r="F10461" s="273"/>
      <c r="G10461" s="275"/>
      <c r="H10461" s="275"/>
    </row>
    <row r="10462" spans="1:8">
      <c r="A10462" s="270"/>
      <c r="B10462" s="271"/>
      <c r="C10462" s="270"/>
      <c r="D10462" s="272"/>
      <c r="F10462" s="273"/>
      <c r="G10462" s="275"/>
      <c r="H10462" s="275"/>
    </row>
    <row r="10463" spans="1:8">
      <c r="A10463" s="270"/>
      <c r="B10463" s="271"/>
      <c r="C10463" s="270"/>
      <c r="D10463" s="272"/>
      <c r="F10463" s="273"/>
      <c r="G10463" s="275"/>
      <c r="H10463" s="275"/>
    </row>
    <row r="10464" spans="1:8">
      <c r="A10464" s="270"/>
      <c r="B10464" s="271"/>
      <c r="C10464" s="270"/>
      <c r="D10464" s="272"/>
      <c r="F10464" s="273"/>
      <c r="G10464" s="275"/>
      <c r="H10464" s="275"/>
    </row>
    <row r="10465" spans="1:8">
      <c r="A10465" s="270"/>
      <c r="B10465" s="271"/>
      <c r="C10465" s="270"/>
      <c r="D10465" s="272"/>
      <c r="F10465" s="273"/>
      <c r="G10465" s="275"/>
      <c r="H10465" s="275"/>
    </row>
    <row r="10466" spans="1:8">
      <c r="A10466" s="270"/>
      <c r="B10466" s="271"/>
      <c r="C10466" s="270"/>
      <c r="D10466" s="272"/>
      <c r="F10466" s="273"/>
      <c r="G10466" s="275"/>
      <c r="H10466" s="275"/>
    </row>
    <row r="10467" spans="1:8">
      <c r="A10467" s="270"/>
      <c r="B10467" s="271"/>
      <c r="C10467" s="270"/>
      <c r="D10467" s="272"/>
      <c r="F10467" s="273"/>
      <c r="G10467" s="275"/>
      <c r="H10467" s="275"/>
    </row>
    <row r="10468" spans="1:8">
      <c r="A10468" s="270"/>
      <c r="B10468" s="271"/>
      <c r="C10468" s="270"/>
      <c r="D10468" s="272"/>
      <c r="F10468" s="273"/>
      <c r="G10468" s="275"/>
      <c r="H10468" s="275"/>
    </row>
    <row r="10469" spans="1:8">
      <c r="A10469" s="270"/>
      <c r="B10469" s="271"/>
      <c r="C10469" s="270"/>
      <c r="D10469" s="272"/>
      <c r="F10469" s="273"/>
      <c r="G10469" s="275"/>
      <c r="H10469" s="275"/>
    </row>
    <row r="10470" spans="1:8">
      <c r="A10470" s="270"/>
      <c r="B10470" s="271"/>
      <c r="C10470" s="270"/>
      <c r="D10470" s="272"/>
      <c r="F10470" s="273"/>
      <c r="G10470" s="275"/>
      <c r="H10470" s="275"/>
    </row>
    <row r="10471" spans="1:8">
      <c r="A10471" s="270"/>
      <c r="B10471" s="271"/>
      <c r="C10471" s="270"/>
      <c r="D10471" s="272"/>
      <c r="F10471" s="273"/>
      <c r="G10471" s="275"/>
      <c r="H10471" s="275"/>
    </row>
    <row r="10472" spans="1:8">
      <c r="A10472" s="270"/>
      <c r="B10472" s="271"/>
      <c r="C10472" s="270"/>
      <c r="D10472" s="272"/>
      <c r="F10472" s="273"/>
      <c r="G10472" s="275"/>
      <c r="H10472" s="275"/>
    </row>
    <row r="10473" spans="1:8">
      <c r="A10473" s="270"/>
      <c r="B10473" s="271"/>
      <c r="C10473" s="270"/>
      <c r="D10473" s="272"/>
      <c r="F10473" s="273"/>
      <c r="G10473" s="275"/>
      <c r="H10473" s="275"/>
    </row>
    <row r="10474" spans="1:8">
      <c r="A10474" s="270"/>
      <c r="B10474" s="271"/>
      <c r="C10474" s="270"/>
      <c r="D10474" s="272"/>
      <c r="F10474" s="273"/>
      <c r="G10474" s="275"/>
      <c r="H10474" s="275"/>
    </row>
    <row r="10475" spans="1:8">
      <c r="A10475" s="270"/>
      <c r="B10475" s="271"/>
      <c r="C10475" s="270"/>
      <c r="D10475" s="272"/>
      <c r="F10475" s="273"/>
      <c r="G10475" s="275"/>
      <c r="H10475" s="275"/>
    </row>
    <row r="10476" spans="1:8">
      <c r="A10476" s="270"/>
      <c r="B10476" s="271"/>
      <c r="C10476" s="270"/>
      <c r="D10476" s="272"/>
      <c r="F10476" s="273"/>
      <c r="G10476" s="275"/>
      <c r="H10476" s="275"/>
    </row>
    <row r="10477" spans="1:8">
      <c r="A10477" s="270"/>
      <c r="B10477" s="271"/>
      <c r="C10477" s="270"/>
      <c r="D10477" s="272"/>
      <c r="F10477" s="273"/>
      <c r="G10477" s="275"/>
      <c r="H10477" s="275"/>
    </row>
    <row r="10478" spans="1:8">
      <c r="A10478" s="270"/>
      <c r="B10478" s="271"/>
      <c r="C10478" s="270"/>
      <c r="D10478" s="272"/>
      <c r="F10478" s="273"/>
      <c r="G10478" s="275"/>
      <c r="H10478" s="275"/>
    </row>
    <row r="10479" spans="1:8">
      <c r="A10479" s="270"/>
      <c r="B10479" s="271"/>
      <c r="C10479" s="270"/>
      <c r="D10479" s="272"/>
      <c r="F10479" s="273"/>
      <c r="G10479" s="275"/>
      <c r="H10479" s="275"/>
    </row>
    <row r="10480" spans="1:8">
      <c r="A10480" s="270"/>
      <c r="B10480" s="271"/>
      <c r="C10480" s="270"/>
      <c r="D10480" s="272"/>
      <c r="F10480" s="273"/>
      <c r="G10480" s="275"/>
      <c r="H10480" s="275"/>
    </row>
    <row r="10481" spans="1:8">
      <c r="A10481" s="270"/>
      <c r="B10481" s="271"/>
      <c r="C10481" s="270"/>
      <c r="D10481" s="272"/>
      <c r="F10481" s="273"/>
      <c r="G10481" s="275"/>
      <c r="H10481" s="275"/>
    </row>
    <row r="10482" spans="1:8">
      <c r="A10482" s="270"/>
      <c r="B10482" s="271"/>
      <c r="C10482" s="270"/>
      <c r="D10482" s="272"/>
      <c r="F10482" s="273"/>
      <c r="G10482" s="275"/>
      <c r="H10482" s="275"/>
    </row>
    <row r="10483" spans="1:8">
      <c r="A10483" s="270"/>
      <c r="B10483" s="271"/>
      <c r="C10483" s="270"/>
      <c r="D10483" s="272"/>
      <c r="F10483" s="273"/>
      <c r="G10483" s="275"/>
      <c r="H10483" s="275"/>
    </row>
    <row r="10484" spans="1:8">
      <c r="A10484" s="270"/>
      <c r="B10484" s="271"/>
      <c r="C10484" s="270"/>
      <c r="D10484" s="272"/>
      <c r="F10484" s="273"/>
      <c r="G10484" s="275"/>
      <c r="H10484" s="275"/>
    </row>
    <row r="10485" spans="1:8">
      <c r="A10485" s="270"/>
      <c r="B10485" s="271"/>
      <c r="C10485" s="270"/>
      <c r="D10485" s="272"/>
      <c r="F10485" s="273"/>
      <c r="G10485" s="275"/>
      <c r="H10485" s="275"/>
    </row>
    <row r="10486" spans="1:8">
      <c r="A10486" s="270"/>
      <c r="B10486" s="271"/>
      <c r="C10486" s="270"/>
      <c r="D10486" s="272"/>
      <c r="F10486" s="273"/>
      <c r="G10486" s="275"/>
      <c r="H10486" s="275"/>
    </row>
    <row r="10487" spans="1:8">
      <c r="A10487" s="270"/>
      <c r="B10487" s="271"/>
      <c r="C10487" s="270"/>
      <c r="D10487" s="272"/>
      <c r="F10487" s="273"/>
      <c r="G10487" s="275"/>
      <c r="H10487" s="275"/>
    </row>
    <row r="10488" spans="1:8">
      <c r="A10488" s="270"/>
      <c r="B10488" s="271"/>
      <c r="C10488" s="270"/>
      <c r="D10488" s="272"/>
      <c r="F10488" s="273"/>
      <c r="G10488" s="275"/>
      <c r="H10488" s="275"/>
    </row>
    <row r="10489" spans="1:8">
      <c r="A10489" s="270"/>
      <c r="B10489" s="271"/>
      <c r="C10489" s="270"/>
      <c r="D10489" s="272"/>
      <c r="F10489" s="273"/>
      <c r="G10489" s="275"/>
      <c r="H10489" s="275"/>
    </row>
    <row r="10490" spans="1:8">
      <c r="A10490" s="270"/>
      <c r="B10490" s="271"/>
      <c r="C10490" s="270"/>
      <c r="D10490" s="272"/>
      <c r="F10490" s="273"/>
      <c r="G10490" s="275"/>
      <c r="H10490" s="275"/>
    </row>
    <row r="10491" spans="1:8">
      <c r="A10491" s="270"/>
      <c r="B10491" s="271"/>
      <c r="C10491" s="270"/>
      <c r="D10491" s="272"/>
      <c r="F10491" s="273"/>
      <c r="G10491" s="275"/>
      <c r="H10491" s="275"/>
    </row>
    <row r="10492" spans="1:8">
      <c r="A10492" s="270"/>
      <c r="B10492" s="271"/>
      <c r="C10492" s="270"/>
      <c r="D10492" s="272"/>
      <c r="F10492" s="273"/>
      <c r="G10492" s="275"/>
      <c r="H10492" s="275"/>
    </row>
    <row r="10493" spans="1:8">
      <c r="A10493" s="270"/>
      <c r="B10493" s="271"/>
      <c r="C10493" s="270"/>
      <c r="D10493" s="272"/>
      <c r="F10493" s="273"/>
      <c r="G10493" s="275"/>
      <c r="H10493" s="275"/>
    </row>
    <row r="10494" spans="1:8">
      <c r="A10494" s="270"/>
      <c r="B10494" s="271"/>
      <c r="C10494" s="270"/>
      <c r="D10494" s="272"/>
      <c r="F10494" s="273"/>
      <c r="G10494" s="275"/>
      <c r="H10494" s="275"/>
    </row>
    <row r="10495" spans="1:8">
      <c r="A10495" s="270"/>
      <c r="B10495" s="271"/>
      <c r="C10495" s="270"/>
      <c r="D10495" s="272"/>
      <c r="F10495" s="273"/>
      <c r="G10495" s="275"/>
      <c r="H10495" s="275"/>
    </row>
    <row r="10496" spans="1:8">
      <c r="A10496" s="270"/>
      <c r="B10496" s="271"/>
      <c r="C10496" s="270"/>
      <c r="D10496" s="272"/>
      <c r="F10496" s="273"/>
      <c r="G10496" s="275"/>
      <c r="H10496" s="275"/>
    </row>
    <row r="10497" spans="1:8">
      <c r="A10497" s="270"/>
      <c r="B10497" s="271"/>
      <c r="C10497" s="270"/>
      <c r="D10497" s="272"/>
      <c r="F10497" s="273"/>
      <c r="G10497" s="275"/>
      <c r="H10497" s="275"/>
    </row>
    <row r="10498" spans="1:8">
      <c r="A10498" s="270"/>
      <c r="B10498" s="271"/>
      <c r="C10498" s="270"/>
      <c r="D10498" s="272"/>
      <c r="F10498" s="273"/>
      <c r="G10498" s="275"/>
      <c r="H10498" s="275"/>
    </row>
    <row r="10499" spans="1:8">
      <c r="A10499" s="270"/>
      <c r="B10499" s="271"/>
      <c r="C10499" s="270"/>
      <c r="D10499" s="272"/>
      <c r="F10499" s="273"/>
      <c r="G10499" s="275"/>
      <c r="H10499" s="275"/>
    </row>
    <row r="10500" spans="1:8">
      <c r="A10500" s="270"/>
      <c r="B10500" s="271"/>
      <c r="C10500" s="270"/>
      <c r="D10500" s="272"/>
      <c r="F10500" s="273"/>
      <c r="G10500" s="275"/>
      <c r="H10500" s="275"/>
    </row>
    <row r="10501" spans="1:8">
      <c r="A10501" s="270"/>
      <c r="B10501" s="271"/>
      <c r="C10501" s="270"/>
      <c r="D10501" s="272"/>
      <c r="F10501" s="273"/>
      <c r="G10501" s="275"/>
      <c r="H10501" s="275"/>
    </row>
    <row r="10502" spans="1:8">
      <c r="A10502" s="270"/>
      <c r="B10502" s="271"/>
      <c r="C10502" s="270"/>
      <c r="D10502" s="272"/>
      <c r="F10502" s="273"/>
      <c r="G10502" s="275"/>
      <c r="H10502" s="275"/>
    </row>
    <row r="10503" spans="1:8">
      <c r="A10503" s="270"/>
      <c r="B10503" s="271"/>
      <c r="C10503" s="270"/>
      <c r="D10503" s="272"/>
      <c r="F10503" s="273"/>
      <c r="G10503" s="275"/>
      <c r="H10503" s="275"/>
    </row>
    <row r="10504" spans="1:8">
      <c r="A10504" s="270"/>
      <c r="B10504" s="271"/>
      <c r="C10504" s="270"/>
      <c r="D10504" s="272"/>
      <c r="F10504" s="273"/>
      <c r="G10504" s="275"/>
      <c r="H10504" s="275"/>
    </row>
    <row r="10505" spans="1:8">
      <c r="A10505" s="270"/>
      <c r="B10505" s="271"/>
      <c r="C10505" s="270"/>
      <c r="D10505" s="272"/>
      <c r="F10505" s="273"/>
      <c r="G10505" s="275"/>
      <c r="H10505" s="275"/>
    </row>
    <row r="10506" spans="1:8">
      <c r="A10506" s="270"/>
      <c r="B10506" s="271"/>
      <c r="C10506" s="270"/>
      <c r="D10506" s="272"/>
      <c r="F10506" s="273"/>
      <c r="G10506" s="275"/>
      <c r="H10506" s="275"/>
    </row>
    <row r="10507" spans="1:8">
      <c r="A10507" s="270"/>
      <c r="B10507" s="271"/>
      <c r="C10507" s="270"/>
      <c r="D10507" s="272"/>
      <c r="F10507" s="273"/>
      <c r="G10507" s="275"/>
      <c r="H10507" s="275"/>
    </row>
    <row r="10508" spans="1:8">
      <c r="A10508" s="270"/>
      <c r="B10508" s="271"/>
      <c r="C10508" s="270"/>
      <c r="D10508" s="272"/>
      <c r="F10508" s="273"/>
      <c r="G10508" s="275"/>
      <c r="H10508" s="275"/>
    </row>
    <row r="10509" spans="1:8">
      <c r="A10509" s="270"/>
      <c r="B10509" s="271"/>
      <c r="C10509" s="270"/>
      <c r="D10509" s="272"/>
      <c r="F10509" s="273"/>
      <c r="G10509" s="275"/>
      <c r="H10509" s="275"/>
    </row>
    <row r="10510" spans="1:8">
      <c r="A10510" s="270"/>
      <c r="B10510" s="271"/>
      <c r="C10510" s="270"/>
      <c r="D10510" s="272"/>
      <c r="F10510" s="273"/>
      <c r="G10510" s="275"/>
      <c r="H10510" s="275"/>
    </row>
    <row r="10511" spans="1:8">
      <c r="A10511" s="270"/>
      <c r="B10511" s="271"/>
      <c r="C10511" s="270"/>
      <c r="D10511" s="272"/>
      <c r="F10511" s="273"/>
      <c r="G10511" s="275"/>
      <c r="H10511" s="275"/>
    </row>
    <row r="10512" spans="1:8">
      <c r="A10512" s="270"/>
      <c r="B10512" s="271"/>
      <c r="C10512" s="270"/>
      <c r="D10512" s="272"/>
      <c r="F10512" s="273"/>
      <c r="G10512" s="275"/>
      <c r="H10512" s="275"/>
    </row>
    <row r="10513" spans="1:8">
      <c r="A10513" s="270"/>
      <c r="B10513" s="271"/>
      <c r="C10513" s="270"/>
      <c r="D10513" s="272"/>
      <c r="F10513" s="273"/>
      <c r="G10513" s="275"/>
      <c r="H10513" s="275"/>
    </row>
    <row r="10514" spans="1:8">
      <c r="A10514" s="270"/>
      <c r="B10514" s="271"/>
      <c r="C10514" s="270"/>
      <c r="D10514" s="272"/>
      <c r="F10514" s="273"/>
      <c r="G10514" s="275"/>
      <c r="H10514" s="275"/>
    </row>
    <row r="10515" spans="1:8">
      <c r="A10515" s="270"/>
      <c r="B10515" s="271"/>
      <c r="C10515" s="270"/>
      <c r="D10515" s="272"/>
      <c r="F10515" s="273"/>
      <c r="G10515" s="275"/>
      <c r="H10515" s="275"/>
    </row>
    <row r="10516" spans="1:8">
      <c r="A10516" s="270"/>
      <c r="B10516" s="271"/>
      <c r="C10516" s="270"/>
      <c r="D10516" s="272"/>
      <c r="F10516" s="273"/>
      <c r="G10516" s="275"/>
      <c r="H10516" s="275"/>
    </row>
    <row r="10517" spans="1:8">
      <c r="A10517" s="270"/>
      <c r="B10517" s="271"/>
      <c r="C10517" s="270"/>
      <c r="D10517" s="272"/>
      <c r="F10517" s="273"/>
      <c r="G10517" s="275"/>
      <c r="H10517" s="275"/>
    </row>
    <row r="10518" spans="1:8">
      <c r="A10518" s="270"/>
      <c r="B10518" s="271"/>
      <c r="C10518" s="270"/>
      <c r="D10518" s="272"/>
      <c r="F10518" s="273"/>
      <c r="G10518" s="275"/>
      <c r="H10518" s="275"/>
    </row>
    <row r="10519" spans="1:8">
      <c r="A10519" s="270"/>
      <c r="B10519" s="271"/>
      <c r="C10519" s="270"/>
      <c r="D10519" s="272"/>
      <c r="F10519" s="273"/>
      <c r="G10519" s="275"/>
      <c r="H10519" s="275"/>
    </row>
    <row r="10520" spans="1:8">
      <c r="A10520" s="270"/>
      <c r="B10520" s="271"/>
      <c r="C10520" s="270"/>
      <c r="D10520" s="272"/>
      <c r="F10520" s="273"/>
      <c r="G10520" s="275"/>
      <c r="H10520" s="275"/>
    </row>
    <row r="10521" spans="1:8">
      <c r="A10521" s="270"/>
      <c r="B10521" s="271"/>
      <c r="C10521" s="270"/>
      <c r="D10521" s="272"/>
      <c r="F10521" s="273"/>
      <c r="G10521" s="275"/>
      <c r="H10521" s="275"/>
    </row>
    <row r="10522" spans="1:8">
      <c r="A10522" s="270"/>
      <c r="B10522" s="271"/>
      <c r="C10522" s="270"/>
      <c r="D10522" s="272"/>
      <c r="F10522" s="273"/>
      <c r="G10522" s="275"/>
      <c r="H10522" s="275"/>
    </row>
    <row r="10523" spans="1:8">
      <c r="A10523" s="270"/>
      <c r="B10523" s="271"/>
      <c r="C10523" s="270"/>
      <c r="D10523" s="272"/>
      <c r="F10523" s="273"/>
      <c r="G10523" s="275"/>
      <c r="H10523" s="275"/>
    </row>
    <row r="10524" spans="1:8">
      <c r="A10524" s="270"/>
      <c r="B10524" s="271"/>
      <c r="C10524" s="270"/>
      <c r="D10524" s="272"/>
      <c r="F10524" s="273"/>
      <c r="G10524" s="275"/>
      <c r="H10524" s="275"/>
    </row>
    <row r="10525" spans="1:8">
      <c r="A10525" s="270"/>
      <c r="B10525" s="271"/>
      <c r="C10525" s="270"/>
      <c r="D10525" s="272"/>
      <c r="F10525" s="273"/>
      <c r="G10525" s="275"/>
      <c r="H10525" s="275"/>
    </row>
    <row r="10526" spans="1:8">
      <c r="A10526" s="270"/>
      <c r="B10526" s="271"/>
      <c r="C10526" s="270"/>
      <c r="D10526" s="272"/>
      <c r="F10526" s="273"/>
      <c r="G10526" s="275"/>
      <c r="H10526" s="275"/>
    </row>
    <row r="10527" spans="1:8">
      <c r="A10527" s="270"/>
      <c r="B10527" s="271"/>
      <c r="C10527" s="270"/>
      <c r="D10527" s="272"/>
      <c r="F10527" s="273"/>
      <c r="G10527" s="275"/>
      <c r="H10527" s="275"/>
    </row>
    <row r="10528" spans="1:8">
      <c r="A10528" s="270"/>
      <c r="B10528" s="271"/>
      <c r="C10528" s="270"/>
      <c r="D10528" s="272"/>
      <c r="F10528" s="273"/>
      <c r="G10528" s="275"/>
      <c r="H10528" s="275"/>
    </row>
    <row r="10529" spans="1:8">
      <c r="A10529" s="270"/>
      <c r="B10529" s="271"/>
      <c r="C10529" s="270"/>
      <c r="D10529" s="272"/>
      <c r="F10529" s="273"/>
      <c r="G10529" s="275"/>
      <c r="H10529" s="275"/>
    </row>
    <row r="10530" spans="1:8">
      <c r="A10530" s="270"/>
      <c r="B10530" s="271"/>
      <c r="C10530" s="270"/>
      <c r="D10530" s="272"/>
      <c r="F10530" s="273"/>
      <c r="G10530" s="275"/>
      <c r="H10530" s="275"/>
    </row>
    <row r="10531" spans="1:8">
      <c r="A10531" s="270"/>
      <c r="B10531" s="271"/>
      <c r="C10531" s="270"/>
      <c r="D10531" s="272"/>
      <c r="F10531" s="273"/>
      <c r="G10531" s="275"/>
      <c r="H10531" s="275"/>
    </row>
    <row r="10532" spans="1:8">
      <c r="A10532" s="270"/>
      <c r="B10532" s="271"/>
      <c r="C10532" s="270"/>
      <c r="D10532" s="272"/>
      <c r="F10532" s="273"/>
      <c r="G10532" s="275"/>
      <c r="H10532" s="275"/>
    </row>
    <row r="10533" spans="1:8">
      <c r="A10533" s="270"/>
      <c r="B10533" s="271"/>
      <c r="C10533" s="270"/>
      <c r="D10533" s="272"/>
      <c r="F10533" s="273"/>
      <c r="G10533" s="275"/>
      <c r="H10533" s="275"/>
    </row>
    <row r="10534" spans="1:8">
      <c r="A10534" s="270"/>
      <c r="B10534" s="271"/>
      <c r="C10534" s="270"/>
      <c r="D10534" s="272"/>
      <c r="F10534" s="273"/>
      <c r="G10534" s="275"/>
      <c r="H10534" s="275"/>
    </row>
    <row r="10535" spans="1:8">
      <c r="A10535" s="270"/>
      <c r="B10535" s="271"/>
      <c r="C10535" s="270"/>
      <c r="D10535" s="272"/>
      <c r="F10535" s="273"/>
      <c r="G10535" s="275"/>
      <c r="H10535" s="275"/>
    </row>
    <row r="10536" spans="1:8">
      <c r="A10536" s="270"/>
      <c r="B10536" s="271"/>
      <c r="C10536" s="270"/>
      <c r="D10536" s="272"/>
      <c r="F10536" s="273"/>
      <c r="G10536" s="275"/>
      <c r="H10536" s="275"/>
    </row>
    <row r="10537" spans="1:8">
      <c r="A10537" s="270"/>
      <c r="B10537" s="271"/>
      <c r="C10537" s="270"/>
      <c r="D10537" s="272"/>
      <c r="F10537" s="273"/>
      <c r="G10537" s="275"/>
      <c r="H10537" s="275"/>
    </row>
    <row r="10538" spans="1:8">
      <c r="A10538" s="270"/>
      <c r="B10538" s="271"/>
      <c r="C10538" s="270"/>
      <c r="D10538" s="272"/>
      <c r="F10538" s="273"/>
      <c r="G10538" s="275"/>
      <c r="H10538" s="275"/>
    </row>
    <row r="10539" spans="1:8">
      <c r="A10539" s="270"/>
      <c r="B10539" s="271"/>
      <c r="C10539" s="270"/>
      <c r="D10539" s="272"/>
      <c r="F10539" s="273"/>
      <c r="G10539" s="275"/>
      <c r="H10539" s="275"/>
    </row>
    <row r="10540" spans="1:8">
      <c r="A10540" s="270"/>
      <c r="B10540" s="271"/>
      <c r="C10540" s="270"/>
      <c r="D10540" s="272"/>
      <c r="F10540" s="273"/>
      <c r="G10540" s="275"/>
      <c r="H10540" s="275"/>
    </row>
    <row r="10541" spans="1:8">
      <c r="A10541" s="270"/>
      <c r="B10541" s="271"/>
      <c r="C10541" s="270"/>
      <c r="D10541" s="272"/>
      <c r="F10541" s="273"/>
      <c r="G10541" s="275"/>
      <c r="H10541" s="275"/>
    </row>
    <row r="10542" spans="1:8">
      <c r="A10542" s="270"/>
      <c r="B10542" s="271"/>
      <c r="C10542" s="270"/>
      <c r="D10542" s="272"/>
      <c r="F10542" s="273"/>
      <c r="G10542" s="275"/>
      <c r="H10542" s="275"/>
    </row>
    <row r="10543" spans="1:8">
      <c r="A10543" s="270"/>
      <c r="B10543" s="271"/>
      <c r="C10543" s="270"/>
      <c r="D10543" s="272"/>
      <c r="F10543" s="273"/>
      <c r="G10543" s="275"/>
      <c r="H10543" s="275"/>
    </row>
    <row r="10544" spans="1:8">
      <c r="A10544" s="270"/>
      <c r="B10544" s="271"/>
      <c r="C10544" s="270"/>
      <c r="D10544" s="272"/>
      <c r="F10544" s="273"/>
      <c r="G10544" s="275"/>
      <c r="H10544" s="275"/>
    </row>
    <row r="10545" spans="1:8">
      <c r="A10545" s="270"/>
      <c r="B10545" s="271"/>
      <c r="C10545" s="270"/>
      <c r="D10545" s="272"/>
      <c r="F10545" s="273"/>
      <c r="G10545" s="275"/>
      <c r="H10545" s="275"/>
    </row>
    <row r="10546" spans="1:8">
      <c r="A10546" s="270"/>
      <c r="B10546" s="271"/>
      <c r="C10546" s="270"/>
      <c r="D10546" s="272"/>
      <c r="F10546" s="273"/>
      <c r="G10546" s="275"/>
      <c r="H10546" s="275"/>
    </row>
    <row r="10547" spans="1:8">
      <c r="A10547" s="270"/>
      <c r="B10547" s="271"/>
      <c r="C10547" s="270"/>
      <c r="D10547" s="272"/>
      <c r="F10547" s="273"/>
      <c r="G10547" s="275"/>
      <c r="H10547" s="275"/>
    </row>
    <row r="10548" spans="1:8">
      <c r="A10548" s="270"/>
      <c r="B10548" s="271"/>
      <c r="C10548" s="270"/>
      <c r="D10548" s="272"/>
      <c r="F10548" s="273"/>
      <c r="G10548" s="275"/>
      <c r="H10548" s="275"/>
    </row>
    <row r="10549" spans="1:8">
      <c r="A10549" s="270"/>
      <c r="B10549" s="271"/>
      <c r="C10549" s="270"/>
      <c r="D10549" s="272"/>
      <c r="F10549" s="273"/>
      <c r="G10549" s="275"/>
      <c r="H10549" s="275"/>
    </row>
    <row r="10550" spans="1:8">
      <c r="A10550" s="270"/>
      <c r="B10550" s="271"/>
      <c r="C10550" s="270"/>
      <c r="D10550" s="272"/>
      <c r="F10550" s="273"/>
      <c r="G10550" s="275"/>
      <c r="H10550" s="275"/>
    </row>
    <row r="10551" spans="1:8">
      <c r="A10551" s="270"/>
      <c r="B10551" s="271"/>
      <c r="C10551" s="270"/>
      <c r="D10551" s="272"/>
      <c r="F10551" s="273"/>
      <c r="G10551" s="275"/>
      <c r="H10551" s="275"/>
    </row>
    <row r="10552" spans="1:8">
      <c r="A10552" s="270"/>
      <c r="B10552" s="271"/>
      <c r="C10552" s="270"/>
      <c r="D10552" s="272"/>
      <c r="F10552" s="273"/>
      <c r="G10552" s="275"/>
      <c r="H10552" s="275"/>
    </row>
    <row r="10553" spans="1:8">
      <c r="A10553" s="270"/>
      <c r="B10553" s="271"/>
      <c r="C10553" s="270"/>
      <c r="D10553" s="272"/>
      <c r="F10553" s="273"/>
      <c r="G10553" s="275"/>
      <c r="H10553" s="275"/>
    </row>
    <row r="10554" spans="1:8">
      <c r="A10554" s="270"/>
      <c r="B10554" s="271"/>
      <c r="C10554" s="270"/>
      <c r="D10554" s="272"/>
      <c r="F10554" s="273"/>
      <c r="G10554" s="275"/>
      <c r="H10554" s="275"/>
    </row>
    <row r="10555" spans="1:8">
      <c r="A10555" s="270"/>
      <c r="B10555" s="271"/>
      <c r="C10555" s="270"/>
      <c r="D10555" s="272"/>
      <c r="F10555" s="273"/>
      <c r="G10555" s="275"/>
      <c r="H10555" s="275"/>
    </row>
    <row r="10556" spans="1:8">
      <c r="A10556" s="270"/>
      <c r="B10556" s="271"/>
      <c r="C10556" s="270"/>
      <c r="D10556" s="272"/>
      <c r="F10556" s="273"/>
      <c r="G10556" s="275"/>
      <c r="H10556" s="275"/>
    </row>
    <row r="10557" spans="1:8">
      <c r="A10557" s="270"/>
      <c r="B10557" s="271"/>
      <c r="C10557" s="270"/>
      <c r="D10557" s="272"/>
      <c r="F10557" s="273"/>
      <c r="G10557" s="275"/>
      <c r="H10557" s="275"/>
    </row>
    <row r="10558" spans="1:8">
      <c r="A10558" s="270"/>
      <c r="B10558" s="271"/>
      <c r="C10558" s="270"/>
      <c r="D10558" s="272"/>
      <c r="F10558" s="273"/>
      <c r="G10558" s="275"/>
      <c r="H10558" s="275"/>
    </row>
    <row r="10559" spans="1:8">
      <c r="A10559" s="270"/>
      <c r="B10559" s="271"/>
      <c r="C10559" s="270"/>
      <c r="D10559" s="272"/>
      <c r="F10559" s="273"/>
      <c r="G10559" s="275"/>
      <c r="H10559" s="275"/>
    </row>
    <row r="10560" spans="1:8">
      <c r="A10560" s="270"/>
      <c r="B10560" s="271"/>
      <c r="C10560" s="270"/>
      <c r="D10560" s="272"/>
      <c r="F10560" s="273"/>
      <c r="G10560" s="275"/>
      <c r="H10560" s="275"/>
    </row>
    <row r="10561" spans="1:8">
      <c r="A10561" s="270"/>
      <c r="B10561" s="271"/>
      <c r="C10561" s="270"/>
      <c r="D10561" s="272"/>
      <c r="F10561" s="273"/>
      <c r="G10561" s="275"/>
      <c r="H10561" s="275"/>
    </row>
    <row r="10562" spans="1:8">
      <c r="A10562" s="270"/>
      <c r="B10562" s="271"/>
      <c r="C10562" s="270"/>
      <c r="D10562" s="272"/>
      <c r="F10562" s="273"/>
      <c r="G10562" s="275"/>
      <c r="H10562" s="275"/>
    </row>
    <row r="10563" spans="1:8">
      <c r="A10563" s="270"/>
      <c r="B10563" s="271"/>
      <c r="C10563" s="270"/>
      <c r="D10563" s="272"/>
      <c r="F10563" s="273"/>
      <c r="G10563" s="275"/>
      <c r="H10563" s="275"/>
    </row>
    <row r="10564" spans="1:8">
      <c r="A10564" s="270"/>
      <c r="B10564" s="271"/>
      <c r="C10564" s="270"/>
      <c r="D10564" s="272"/>
      <c r="F10564" s="273"/>
      <c r="G10564" s="275"/>
      <c r="H10564" s="275"/>
    </row>
    <row r="10565" spans="1:8">
      <c r="A10565" s="270"/>
      <c r="B10565" s="271"/>
      <c r="C10565" s="270"/>
      <c r="D10565" s="272"/>
      <c r="F10565" s="273"/>
      <c r="G10565" s="275"/>
      <c r="H10565" s="275"/>
    </row>
    <row r="10566" spans="1:8">
      <c r="A10566" s="270"/>
      <c r="B10566" s="271"/>
      <c r="C10566" s="270"/>
      <c r="D10566" s="272"/>
      <c r="F10566" s="273"/>
      <c r="G10566" s="275"/>
      <c r="H10566" s="275"/>
    </row>
    <row r="10567" spans="1:8">
      <c r="A10567" s="270"/>
      <c r="B10567" s="271"/>
      <c r="C10567" s="270"/>
      <c r="D10567" s="272"/>
      <c r="F10567" s="273"/>
      <c r="G10567" s="275"/>
      <c r="H10567" s="275"/>
    </row>
    <row r="10568" spans="1:8">
      <c r="A10568" s="270"/>
      <c r="B10568" s="271"/>
      <c r="C10568" s="270"/>
      <c r="D10568" s="272"/>
      <c r="F10568" s="273"/>
      <c r="G10568" s="275"/>
      <c r="H10568" s="275"/>
    </row>
    <row r="10569" spans="1:8">
      <c r="A10569" s="270"/>
      <c r="B10569" s="271"/>
      <c r="C10569" s="270"/>
      <c r="D10569" s="272"/>
      <c r="F10569" s="273"/>
      <c r="G10569" s="275"/>
      <c r="H10569" s="275"/>
    </row>
    <row r="10570" spans="1:8">
      <c r="A10570" s="270"/>
      <c r="B10570" s="271"/>
      <c r="C10570" s="270"/>
      <c r="D10570" s="272"/>
      <c r="F10570" s="273"/>
      <c r="G10570" s="275"/>
      <c r="H10570" s="275"/>
    </row>
    <row r="10571" spans="1:8">
      <c r="A10571" s="270"/>
      <c r="B10571" s="271"/>
      <c r="C10571" s="270"/>
      <c r="D10571" s="272"/>
      <c r="F10571" s="273"/>
      <c r="G10571" s="275"/>
      <c r="H10571" s="275"/>
    </row>
    <row r="10572" spans="1:8">
      <c r="A10572" s="270"/>
      <c r="B10572" s="271"/>
      <c r="C10572" s="270"/>
      <c r="D10572" s="272"/>
      <c r="F10572" s="273"/>
      <c r="G10572" s="275"/>
      <c r="H10572" s="275"/>
    </row>
    <row r="10573" spans="1:8">
      <c r="A10573" s="270"/>
      <c r="B10573" s="271"/>
      <c r="C10573" s="270"/>
      <c r="D10573" s="272"/>
      <c r="F10573" s="273"/>
      <c r="G10573" s="275"/>
      <c r="H10573" s="275"/>
    </row>
    <row r="10574" spans="1:8">
      <c r="A10574" s="270"/>
      <c r="B10574" s="271"/>
      <c r="C10574" s="270"/>
      <c r="D10574" s="272"/>
      <c r="F10574" s="273"/>
      <c r="G10574" s="275"/>
      <c r="H10574" s="275"/>
    </row>
    <row r="10575" spans="1:8">
      <c r="A10575" s="270"/>
      <c r="B10575" s="271"/>
      <c r="C10575" s="270"/>
      <c r="D10575" s="272"/>
      <c r="F10575" s="273"/>
      <c r="G10575" s="275"/>
      <c r="H10575" s="275"/>
    </row>
    <row r="10576" spans="1:8">
      <c r="A10576" s="270"/>
      <c r="B10576" s="271"/>
      <c r="C10576" s="270"/>
      <c r="D10576" s="272"/>
      <c r="F10576" s="273"/>
      <c r="G10576" s="275"/>
      <c r="H10576" s="275"/>
    </row>
    <row r="10577" spans="1:8">
      <c r="A10577" s="270"/>
      <c r="B10577" s="271"/>
      <c r="C10577" s="270"/>
      <c r="D10577" s="272"/>
      <c r="F10577" s="273"/>
      <c r="G10577" s="275"/>
      <c r="H10577" s="275"/>
    </row>
    <row r="10578" spans="1:8">
      <c r="A10578" s="270"/>
      <c r="B10578" s="271"/>
      <c r="C10578" s="270"/>
      <c r="D10578" s="272"/>
      <c r="F10578" s="273"/>
      <c r="G10578" s="275"/>
      <c r="H10578" s="275"/>
    </row>
    <row r="10579" spans="1:8">
      <c r="A10579" s="270"/>
      <c r="B10579" s="271"/>
      <c r="C10579" s="270"/>
      <c r="D10579" s="272"/>
      <c r="F10579" s="273"/>
      <c r="G10579" s="275"/>
      <c r="H10579" s="275"/>
    </row>
    <row r="10580" spans="1:8">
      <c r="A10580" s="270"/>
      <c r="B10580" s="271"/>
      <c r="C10580" s="270"/>
      <c r="D10580" s="272"/>
      <c r="F10580" s="273"/>
      <c r="G10580" s="275"/>
      <c r="H10580" s="275"/>
    </row>
    <row r="10581" spans="1:8">
      <c r="A10581" s="270"/>
      <c r="B10581" s="271"/>
      <c r="C10581" s="270"/>
      <c r="D10581" s="272"/>
      <c r="F10581" s="273"/>
      <c r="G10581" s="275"/>
      <c r="H10581" s="275"/>
    </row>
    <row r="10582" spans="1:8">
      <c r="A10582" s="270"/>
      <c r="B10582" s="271"/>
      <c r="C10582" s="270"/>
      <c r="D10582" s="272"/>
      <c r="F10582" s="273"/>
      <c r="G10582" s="275"/>
      <c r="H10582" s="275"/>
    </row>
    <row r="10583" spans="1:8">
      <c r="A10583" s="270"/>
      <c r="B10583" s="271"/>
      <c r="C10583" s="270"/>
      <c r="D10583" s="272"/>
      <c r="F10583" s="273"/>
      <c r="G10583" s="275"/>
      <c r="H10583" s="275"/>
    </row>
    <row r="10584" spans="1:8">
      <c r="A10584" s="270"/>
      <c r="B10584" s="271"/>
      <c r="C10584" s="270"/>
      <c r="D10584" s="272"/>
      <c r="F10584" s="273"/>
      <c r="G10584" s="275"/>
      <c r="H10584" s="275"/>
    </row>
    <row r="10585" spans="1:8">
      <c r="A10585" s="270"/>
      <c r="B10585" s="271"/>
      <c r="C10585" s="270"/>
      <c r="D10585" s="272"/>
      <c r="F10585" s="273"/>
      <c r="G10585" s="275"/>
      <c r="H10585" s="275"/>
    </row>
    <row r="10586" spans="1:8">
      <c r="A10586" s="270"/>
      <c r="B10586" s="271"/>
      <c r="C10586" s="270"/>
      <c r="D10586" s="272"/>
      <c r="F10586" s="273"/>
      <c r="G10586" s="275"/>
      <c r="H10586" s="275"/>
    </row>
    <row r="10587" spans="1:8">
      <c r="A10587" s="270"/>
      <c r="B10587" s="271"/>
      <c r="C10587" s="270"/>
      <c r="D10587" s="272"/>
      <c r="F10587" s="273"/>
      <c r="G10587" s="275"/>
      <c r="H10587" s="275"/>
    </row>
    <row r="10588" spans="1:8">
      <c r="A10588" s="270"/>
      <c r="B10588" s="271"/>
      <c r="C10588" s="270"/>
      <c r="D10588" s="272"/>
      <c r="F10588" s="273"/>
      <c r="G10588" s="275"/>
      <c r="H10588" s="275"/>
    </row>
    <row r="10589" spans="1:8">
      <c r="A10589" s="270"/>
      <c r="B10589" s="271"/>
      <c r="C10589" s="270"/>
      <c r="D10589" s="272"/>
      <c r="F10589" s="273"/>
      <c r="G10589" s="275"/>
      <c r="H10589" s="275"/>
    </row>
    <row r="10590" spans="1:8">
      <c r="A10590" s="270"/>
      <c r="B10590" s="271"/>
      <c r="C10590" s="270"/>
      <c r="D10590" s="272"/>
      <c r="F10590" s="273"/>
      <c r="G10590" s="275"/>
      <c r="H10590" s="275"/>
    </row>
    <row r="10591" spans="1:8">
      <c r="A10591" s="270"/>
      <c r="B10591" s="271"/>
      <c r="C10591" s="270"/>
      <c r="D10591" s="272"/>
      <c r="F10591" s="273"/>
      <c r="G10591" s="275"/>
      <c r="H10591" s="275"/>
    </row>
    <row r="10592" spans="1:8">
      <c r="A10592" s="270"/>
      <c r="B10592" s="271"/>
      <c r="C10592" s="270"/>
      <c r="D10592" s="272"/>
      <c r="F10592" s="273"/>
      <c r="G10592" s="275"/>
      <c r="H10592" s="275"/>
    </row>
    <row r="10593" spans="1:8">
      <c r="A10593" s="270"/>
      <c r="B10593" s="271"/>
      <c r="C10593" s="270"/>
      <c r="D10593" s="272"/>
      <c r="F10593" s="273"/>
      <c r="G10593" s="275"/>
      <c r="H10593" s="275"/>
    </row>
    <row r="10594" spans="1:8">
      <c r="A10594" s="270"/>
      <c r="B10594" s="271"/>
      <c r="C10594" s="270"/>
      <c r="D10594" s="272"/>
      <c r="F10594" s="273"/>
      <c r="G10594" s="275"/>
      <c r="H10594" s="275"/>
    </row>
    <row r="10595" spans="1:8">
      <c r="A10595" s="270"/>
      <c r="B10595" s="271"/>
      <c r="C10595" s="270"/>
      <c r="D10595" s="272"/>
      <c r="F10595" s="273"/>
      <c r="G10595" s="275"/>
      <c r="H10595" s="275"/>
    </row>
    <row r="10596" spans="1:8">
      <c r="A10596" s="270"/>
      <c r="B10596" s="271"/>
      <c r="C10596" s="270"/>
      <c r="D10596" s="272"/>
      <c r="F10596" s="273"/>
      <c r="G10596" s="275"/>
      <c r="H10596" s="275"/>
    </row>
    <row r="10597" spans="1:8">
      <c r="A10597" s="270"/>
      <c r="B10597" s="271"/>
      <c r="C10597" s="270"/>
      <c r="D10597" s="272"/>
      <c r="F10597" s="273"/>
      <c r="G10597" s="275"/>
      <c r="H10597" s="275"/>
    </row>
    <row r="10598" spans="1:8">
      <c r="A10598" s="270"/>
      <c r="B10598" s="271"/>
      <c r="C10598" s="270"/>
      <c r="D10598" s="272"/>
      <c r="F10598" s="273"/>
      <c r="G10598" s="275"/>
      <c r="H10598" s="275"/>
    </row>
    <row r="10599" spans="1:8">
      <c r="A10599" s="270"/>
      <c r="B10599" s="271"/>
      <c r="C10599" s="270"/>
      <c r="D10599" s="272"/>
      <c r="F10599" s="273"/>
      <c r="G10599" s="275"/>
      <c r="H10599" s="275"/>
    </row>
    <row r="10600" spans="1:8">
      <c r="A10600" s="270"/>
      <c r="B10600" s="271"/>
      <c r="C10600" s="270"/>
      <c r="D10600" s="272"/>
      <c r="F10600" s="273"/>
      <c r="G10600" s="275"/>
      <c r="H10600" s="275"/>
    </row>
    <row r="10601" spans="1:8">
      <c r="A10601" s="270"/>
      <c r="B10601" s="271"/>
      <c r="C10601" s="270"/>
      <c r="D10601" s="272"/>
      <c r="F10601" s="273"/>
      <c r="G10601" s="275"/>
      <c r="H10601" s="275"/>
    </row>
    <row r="10602" spans="1:8">
      <c r="A10602" s="270"/>
      <c r="B10602" s="271"/>
      <c r="C10602" s="270"/>
      <c r="D10602" s="272"/>
      <c r="F10602" s="273"/>
      <c r="G10602" s="275"/>
      <c r="H10602" s="275"/>
    </row>
    <row r="10603" spans="1:8">
      <c r="A10603" s="270"/>
      <c r="B10603" s="271"/>
      <c r="C10603" s="270"/>
      <c r="D10603" s="272"/>
      <c r="F10603" s="273"/>
      <c r="G10603" s="275"/>
      <c r="H10603" s="275"/>
    </row>
    <row r="10604" spans="1:8">
      <c r="A10604" s="270"/>
      <c r="B10604" s="271"/>
      <c r="C10604" s="270"/>
      <c r="D10604" s="272"/>
      <c r="F10604" s="273"/>
      <c r="G10604" s="275"/>
      <c r="H10604" s="275"/>
    </row>
    <row r="10605" spans="1:8">
      <c r="A10605" s="270"/>
      <c r="B10605" s="271"/>
      <c r="C10605" s="270"/>
      <c r="D10605" s="272"/>
      <c r="F10605" s="273"/>
      <c r="G10605" s="275"/>
      <c r="H10605" s="275"/>
    </row>
    <row r="10606" spans="1:8">
      <c r="A10606" s="270"/>
      <c r="B10606" s="271"/>
      <c r="C10606" s="270"/>
      <c r="D10606" s="272"/>
      <c r="F10606" s="273"/>
      <c r="G10606" s="275"/>
      <c r="H10606" s="275"/>
    </row>
    <row r="10607" spans="1:8">
      <c r="A10607" s="270"/>
      <c r="B10607" s="271"/>
      <c r="C10607" s="270"/>
      <c r="D10607" s="272"/>
      <c r="F10607" s="273"/>
      <c r="G10607" s="275"/>
      <c r="H10607" s="275"/>
    </row>
    <row r="10608" spans="1:8">
      <c r="A10608" s="270"/>
      <c r="B10608" s="271"/>
      <c r="C10608" s="270"/>
      <c r="D10608" s="272"/>
      <c r="F10608" s="273"/>
      <c r="G10608" s="275"/>
      <c r="H10608" s="275"/>
    </row>
    <row r="10609" spans="1:8">
      <c r="A10609" s="270"/>
      <c r="B10609" s="271"/>
      <c r="C10609" s="270"/>
      <c r="D10609" s="272"/>
      <c r="F10609" s="273"/>
      <c r="G10609" s="275"/>
      <c r="H10609" s="275"/>
    </row>
    <row r="10610" spans="1:8">
      <c r="A10610" s="270"/>
      <c r="B10610" s="271"/>
      <c r="C10610" s="270"/>
      <c r="D10610" s="272"/>
      <c r="F10610" s="273"/>
      <c r="G10610" s="275"/>
      <c r="H10610" s="275"/>
    </row>
    <row r="10611" spans="1:8">
      <c r="A10611" s="270"/>
      <c r="B10611" s="271"/>
      <c r="C10611" s="270"/>
      <c r="D10611" s="272"/>
      <c r="F10611" s="273"/>
      <c r="G10611" s="275"/>
      <c r="H10611" s="275"/>
    </row>
    <row r="10612" spans="1:8">
      <c r="A10612" s="270"/>
      <c r="B10612" s="271"/>
      <c r="C10612" s="270"/>
      <c r="D10612" s="272"/>
      <c r="F10612" s="273"/>
      <c r="G10612" s="275"/>
      <c r="H10612" s="275"/>
    </row>
    <row r="10613" spans="1:8">
      <c r="A10613" s="270"/>
      <c r="B10613" s="271"/>
      <c r="C10613" s="270"/>
      <c r="D10613" s="272"/>
      <c r="F10613" s="273"/>
      <c r="G10613" s="275"/>
      <c r="H10613" s="275"/>
    </row>
    <row r="10614" spans="1:8">
      <c r="A10614" s="270"/>
      <c r="B10614" s="271"/>
      <c r="C10614" s="270"/>
      <c r="D10614" s="272"/>
      <c r="F10614" s="273"/>
      <c r="G10614" s="275"/>
      <c r="H10614" s="275"/>
    </row>
    <row r="10615" spans="1:8">
      <c r="A10615" s="270"/>
      <c r="B10615" s="271"/>
      <c r="C10615" s="270"/>
      <c r="D10615" s="272"/>
      <c r="F10615" s="273"/>
      <c r="G10615" s="275"/>
      <c r="H10615" s="275"/>
    </row>
    <row r="10616" spans="1:8">
      <c r="A10616" s="270"/>
      <c r="B10616" s="271"/>
      <c r="C10616" s="270"/>
      <c r="D10616" s="272"/>
      <c r="F10616" s="273"/>
      <c r="G10616" s="275"/>
      <c r="H10616" s="275"/>
    </row>
    <row r="10617" spans="1:8">
      <c r="A10617" s="270"/>
      <c r="B10617" s="271"/>
      <c r="C10617" s="270"/>
      <c r="D10617" s="272"/>
      <c r="F10617" s="273"/>
      <c r="G10617" s="275"/>
      <c r="H10617" s="275"/>
    </row>
    <row r="10618" spans="1:8">
      <c r="A10618" s="270"/>
      <c r="B10618" s="271"/>
      <c r="C10618" s="270"/>
      <c r="D10618" s="272"/>
      <c r="F10618" s="273"/>
      <c r="G10618" s="275"/>
      <c r="H10618" s="275"/>
    </row>
    <row r="10619" spans="1:8">
      <c r="A10619" s="270"/>
      <c r="B10619" s="271"/>
      <c r="C10619" s="270"/>
      <c r="D10619" s="272"/>
      <c r="F10619" s="273"/>
      <c r="G10619" s="275"/>
      <c r="H10619" s="275"/>
    </row>
    <row r="10620" spans="1:8">
      <c r="A10620" s="270"/>
      <c r="B10620" s="271"/>
      <c r="C10620" s="270"/>
      <c r="D10620" s="272"/>
      <c r="F10620" s="273"/>
      <c r="G10620" s="275"/>
      <c r="H10620" s="275"/>
    </row>
    <row r="10621" spans="1:8">
      <c r="A10621" s="270"/>
      <c r="B10621" s="271"/>
      <c r="C10621" s="270"/>
      <c r="D10621" s="272"/>
      <c r="F10621" s="273"/>
      <c r="G10621" s="275"/>
      <c r="H10621" s="275"/>
    </row>
    <row r="10622" spans="1:8">
      <c r="A10622" s="270"/>
      <c r="B10622" s="271"/>
      <c r="C10622" s="270"/>
      <c r="D10622" s="272"/>
      <c r="F10622" s="273"/>
      <c r="G10622" s="275"/>
      <c r="H10622" s="275"/>
    </row>
    <row r="10623" spans="1:8">
      <c r="A10623" s="270"/>
      <c r="B10623" s="271"/>
      <c r="C10623" s="270"/>
      <c r="D10623" s="272"/>
      <c r="F10623" s="273"/>
      <c r="G10623" s="275"/>
      <c r="H10623" s="275"/>
    </row>
    <row r="10624" spans="1:8">
      <c r="A10624" s="270"/>
      <c r="B10624" s="271"/>
      <c r="C10624" s="270"/>
      <c r="D10624" s="272"/>
      <c r="F10624" s="273"/>
      <c r="G10624" s="275"/>
      <c r="H10624" s="275"/>
    </row>
    <row r="10625" spans="1:8">
      <c r="A10625" s="270"/>
      <c r="B10625" s="271"/>
      <c r="C10625" s="270"/>
      <c r="D10625" s="272"/>
      <c r="F10625" s="273"/>
      <c r="G10625" s="275"/>
      <c r="H10625" s="275"/>
    </row>
    <row r="10626" spans="1:8">
      <c r="A10626" s="270"/>
      <c r="B10626" s="271"/>
      <c r="C10626" s="270"/>
      <c r="D10626" s="272"/>
      <c r="F10626" s="273"/>
      <c r="G10626" s="275"/>
      <c r="H10626" s="275"/>
    </row>
    <row r="10627" spans="1:8">
      <c r="A10627" s="270"/>
      <c r="B10627" s="271"/>
      <c r="C10627" s="270"/>
      <c r="D10627" s="272"/>
      <c r="F10627" s="273"/>
      <c r="G10627" s="275"/>
      <c r="H10627" s="275"/>
    </row>
    <row r="10628" spans="1:8">
      <c r="A10628" s="270"/>
      <c r="B10628" s="271"/>
      <c r="C10628" s="270"/>
      <c r="D10628" s="272"/>
      <c r="F10628" s="273"/>
      <c r="G10628" s="275"/>
      <c r="H10628" s="275"/>
    </row>
    <row r="10629" spans="1:8">
      <c r="A10629" s="270"/>
      <c r="B10629" s="271"/>
      <c r="C10629" s="270"/>
      <c r="D10629" s="272"/>
      <c r="F10629" s="273"/>
      <c r="G10629" s="275"/>
      <c r="H10629" s="275"/>
    </row>
    <row r="10630" spans="1:8">
      <c r="A10630" s="270"/>
      <c r="B10630" s="271"/>
      <c r="C10630" s="270"/>
      <c r="D10630" s="272"/>
      <c r="F10630" s="273"/>
      <c r="G10630" s="275"/>
      <c r="H10630" s="275"/>
    </row>
    <row r="10631" spans="1:8">
      <c r="A10631" s="270"/>
      <c r="B10631" s="271"/>
      <c r="C10631" s="270"/>
      <c r="D10631" s="272"/>
      <c r="F10631" s="273"/>
      <c r="G10631" s="275"/>
      <c r="H10631" s="275"/>
    </row>
    <row r="10632" spans="1:8">
      <c r="A10632" s="270"/>
      <c r="B10632" s="271"/>
      <c r="C10632" s="270"/>
      <c r="D10632" s="272"/>
      <c r="F10632" s="273"/>
      <c r="G10632" s="275"/>
      <c r="H10632" s="275"/>
    </row>
    <row r="10633" spans="1:8">
      <c r="A10633" s="270"/>
      <c r="B10633" s="271"/>
      <c r="C10633" s="270"/>
      <c r="D10633" s="272"/>
      <c r="F10633" s="273"/>
      <c r="G10633" s="275"/>
      <c r="H10633" s="275"/>
    </row>
    <row r="10634" spans="1:8">
      <c r="A10634" s="270"/>
      <c r="B10634" s="271"/>
      <c r="C10634" s="270"/>
      <c r="D10634" s="272"/>
      <c r="F10634" s="273"/>
      <c r="G10634" s="275"/>
      <c r="H10634" s="275"/>
    </row>
    <row r="10635" spans="1:8">
      <c r="A10635" s="270"/>
      <c r="B10635" s="271"/>
      <c r="C10635" s="270"/>
      <c r="D10635" s="272"/>
      <c r="F10635" s="273"/>
      <c r="G10635" s="275"/>
      <c r="H10635" s="275"/>
    </row>
    <row r="10636" spans="1:8">
      <c r="A10636" s="270"/>
      <c r="B10636" s="271"/>
      <c r="C10636" s="270"/>
      <c r="D10636" s="272"/>
      <c r="F10636" s="273"/>
      <c r="G10636" s="275"/>
      <c r="H10636" s="275"/>
    </row>
    <row r="10637" spans="1:8">
      <c r="A10637" s="270"/>
      <c r="B10637" s="271"/>
      <c r="C10637" s="270"/>
      <c r="D10637" s="272"/>
      <c r="F10637" s="273"/>
      <c r="G10637" s="275"/>
      <c r="H10637" s="275"/>
    </row>
    <row r="10638" spans="1:8">
      <c r="A10638" s="270"/>
      <c r="B10638" s="271"/>
      <c r="C10638" s="270"/>
      <c r="D10638" s="272"/>
      <c r="F10638" s="273"/>
      <c r="G10638" s="275"/>
      <c r="H10638" s="275"/>
    </row>
    <row r="10639" spans="1:8">
      <c r="A10639" s="270"/>
      <c r="B10639" s="271"/>
      <c r="C10639" s="270"/>
      <c r="D10639" s="272"/>
      <c r="F10639" s="273"/>
      <c r="G10639" s="275"/>
      <c r="H10639" s="275"/>
    </row>
    <row r="10640" spans="1:8">
      <c r="A10640" s="270"/>
      <c r="B10640" s="271"/>
      <c r="C10640" s="270"/>
      <c r="D10640" s="272"/>
      <c r="F10640" s="273"/>
      <c r="G10640" s="275"/>
      <c r="H10640" s="275"/>
    </row>
    <row r="10641" spans="1:8">
      <c r="A10641" s="270"/>
      <c r="B10641" s="271"/>
      <c r="C10641" s="270"/>
      <c r="D10641" s="272"/>
      <c r="F10641" s="273"/>
      <c r="G10641" s="275"/>
      <c r="H10641" s="275"/>
    </row>
    <row r="10642" spans="1:8">
      <c r="A10642" s="270"/>
      <c r="B10642" s="271"/>
      <c r="C10642" s="270"/>
      <c r="D10642" s="272"/>
      <c r="F10642" s="273"/>
      <c r="G10642" s="275"/>
      <c r="H10642" s="275"/>
    </row>
    <row r="10643" spans="1:8">
      <c r="A10643" s="270"/>
      <c r="B10643" s="271"/>
      <c r="C10643" s="270"/>
      <c r="D10643" s="272"/>
      <c r="F10643" s="273"/>
      <c r="G10643" s="275"/>
      <c r="H10643" s="275"/>
    </row>
    <row r="10644" spans="1:8">
      <c r="A10644" s="270"/>
      <c r="B10644" s="271"/>
      <c r="C10644" s="270"/>
      <c r="D10644" s="272"/>
      <c r="F10644" s="273"/>
      <c r="G10644" s="275"/>
      <c r="H10644" s="275"/>
    </row>
    <row r="10645" spans="1:8">
      <c r="A10645" s="270"/>
      <c r="B10645" s="271"/>
      <c r="C10645" s="270"/>
      <c r="D10645" s="272"/>
      <c r="F10645" s="273"/>
      <c r="G10645" s="275"/>
      <c r="H10645" s="275"/>
    </row>
    <row r="10646" spans="1:8">
      <c r="A10646" s="270"/>
      <c r="B10646" s="271"/>
      <c r="C10646" s="270"/>
      <c r="D10646" s="272"/>
      <c r="F10646" s="273"/>
      <c r="G10646" s="275"/>
      <c r="H10646" s="275"/>
    </row>
    <row r="10647" spans="1:8">
      <c r="A10647" s="270"/>
      <c r="B10647" s="271"/>
      <c r="C10647" s="270"/>
      <c r="D10647" s="272"/>
      <c r="F10647" s="273"/>
      <c r="G10647" s="275"/>
      <c r="H10647" s="275"/>
    </row>
    <row r="10648" spans="1:8">
      <c r="A10648" s="270"/>
      <c r="B10648" s="271"/>
      <c r="C10648" s="270"/>
      <c r="D10648" s="272"/>
      <c r="F10648" s="273"/>
      <c r="G10648" s="275"/>
      <c r="H10648" s="275"/>
    </row>
    <row r="10649" spans="1:8">
      <c r="A10649" s="270"/>
      <c r="B10649" s="271"/>
      <c r="C10649" s="270"/>
      <c r="D10649" s="272"/>
      <c r="F10649" s="273"/>
      <c r="G10649" s="275"/>
      <c r="H10649" s="275"/>
    </row>
    <row r="10650" spans="1:8">
      <c r="A10650" s="270"/>
      <c r="B10650" s="271"/>
      <c r="C10650" s="270"/>
      <c r="D10650" s="272"/>
      <c r="F10650" s="273"/>
      <c r="G10650" s="275"/>
      <c r="H10650" s="275"/>
    </row>
    <row r="10651" spans="1:8">
      <c r="A10651" s="270"/>
      <c r="B10651" s="271"/>
      <c r="C10651" s="270"/>
      <c r="D10651" s="272"/>
      <c r="F10651" s="273"/>
      <c r="G10651" s="275"/>
      <c r="H10651" s="275"/>
    </row>
    <row r="10652" spans="1:8">
      <c r="A10652" s="270"/>
      <c r="B10652" s="271"/>
      <c r="C10652" s="270"/>
      <c r="D10652" s="272"/>
      <c r="F10652" s="273"/>
      <c r="G10652" s="275"/>
      <c r="H10652" s="275"/>
    </row>
    <row r="10653" spans="1:8">
      <c r="A10653" s="270"/>
      <c r="B10653" s="271"/>
      <c r="C10653" s="270"/>
      <c r="D10653" s="272"/>
      <c r="F10653" s="273"/>
      <c r="G10653" s="275"/>
      <c r="H10653" s="275"/>
    </row>
    <row r="10654" spans="1:8">
      <c r="A10654" s="270"/>
      <c r="B10654" s="271"/>
      <c r="C10654" s="270"/>
      <c r="D10654" s="272"/>
      <c r="F10654" s="273"/>
      <c r="G10654" s="275"/>
      <c r="H10654" s="275"/>
    </row>
    <row r="10655" spans="1:8">
      <c r="A10655" s="270"/>
      <c r="B10655" s="271"/>
      <c r="C10655" s="270"/>
      <c r="D10655" s="272"/>
      <c r="F10655" s="273"/>
      <c r="G10655" s="275"/>
      <c r="H10655" s="275"/>
    </row>
    <row r="10656" spans="1:8">
      <c r="A10656" s="270"/>
      <c r="B10656" s="271"/>
      <c r="C10656" s="270"/>
      <c r="D10656" s="272"/>
      <c r="F10656" s="273"/>
      <c r="G10656" s="275"/>
      <c r="H10656" s="275"/>
    </row>
    <row r="10657" spans="1:8">
      <c r="A10657" s="270"/>
      <c r="B10657" s="271"/>
      <c r="C10657" s="270"/>
      <c r="D10657" s="272"/>
      <c r="F10657" s="273"/>
      <c r="G10657" s="275"/>
      <c r="H10657" s="275"/>
    </row>
    <row r="10658" spans="1:8">
      <c r="A10658" s="270"/>
      <c r="B10658" s="271"/>
      <c r="C10658" s="270"/>
      <c r="D10658" s="272"/>
      <c r="F10658" s="273"/>
      <c r="G10658" s="275"/>
      <c r="H10658" s="275"/>
    </row>
    <row r="10659" spans="1:8">
      <c r="A10659" s="270"/>
      <c r="B10659" s="271"/>
      <c r="C10659" s="270"/>
      <c r="D10659" s="272"/>
      <c r="F10659" s="273"/>
      <c r="G10659" s="275"/>
      <c r="H10659" s="275"/>
    </row>
    <row r="10660" spans="1:8">
      <c r="A10660" s="270"/>
      <c r="B10660" s="271"/>
      <c r="C10660" s="270"/>
      <c r="D10660" s="272"/>
      <c r="F10660" s="273"/>
      <c r="G10660" s="275"/>
      <c r="H10660" s="275"/>
    </row>
    <row r="10661" spans="1:8">
      <c r="A10661" s="270"/>
      <c r="B10661" s="271"/>
      <c r="C10661" s="270"/>
      <c r="D10661" s="272"/>
      <c r="F10661" s="273"/>
      <c r="G10661" s="275"/>
      <c r="H10661" s="275"/>
    </row>
    <row r="10662" spans="1:8">
      <c r="A10662" s="270"/>
      <c r="B10662" s="271"/>
      <c r="C10662" s="270"/>
      <c r="D10662" s="272"/>
      <c r="F10662" s="273"/>
      <c r="G10662" s="275"/>
      <c r="H10662" s="275"/>
    </row>
    <row r="10663" spans="1:8">
      <c r="A10663" s="270"/>
      <c r="B10663" s="271"/>
      <c r="C10663" s="270"/>
      <c r="D10663" s="272"/>
      <c r="F10663" s="273"/>
      <c r="G10663" s="275"/>
      <c r="H10663" s="275"/>
    </row>
    <row r="10664" spans="1:8">
      <c r="A10664" s="270"/>
      <c r="B10664" s="271"/>
      <c r="C10664" s="270"/>
      <c r="D10664" s="272"/>
      <c r="F10664" s="273"/>
      <c r="G10664" s="275"/>
      <c r="H10664" s="275"/>
    </row>
    <row r="10665" spans="1:8">
      <c r="A10665" s="270"/>
      <c r="B10665" s="271"/>
      <c r="C10665" s="270"/>
      <c r="D10665" s="272"/>
      <c r="F10665" s="273"/>
      <c r="G10665" s="275"/>
      <c r="H10665" s="275"/>
    </row>
    <row r="10666" spans="1:8">
      <c r="A10666" s="270"/>
      <c r="B10666" s="271"/>
      <c r="C10666" s="270"/>
      <c r="D10666" s="272"/>
      <c r="F10666" s="273"/>
      <c r="G10666" s="275"/>
      <c r="H10666" s="275"/>
    </row>
    <row r="10667" spans="1:8">
      <c r="A10667" s="270"/>
      <c r="B10667" s="271"/>
      <c r="C10667" s="270"/>
      <c r="D10667" s="272"/>
      <c r="F10667" s="273"/>
      <c r="G10667" s="275"/>
      <c r="H10667" s="275"/>
    </row>
    <row r="10668" spans="1:8">
      <c r="A10668" s="270"/>
      <c r="B10668" s="271"/>
      <c r="C10668" s="270"/>
      <c r="D10668" s="272"/>
      <c r="F10668" s="273"/>
      <c r="G10668" s="275"/>
      <c r="H10668" s="275"/>
    </row>
    <row r="10669" spans="1:8">
      <c r="A10669" s="270"/>
      <c r="B10669" s="271"/>
      <c r="C10669" s="270"/>
      <c r="D10669" s="272"/>
      <c r="F10669" s="273"/>
      <c r="G10669" s="275"/>
      <c r="H10669" s="275"/>
    </row>
    <row r="10670" spans="1:8">
      <c r="A10670" s="270"/>
      <c r="B10670" s="271"/>
      <c r="C10670" s="270"/>
      <c r="D10670" s="272"/>
      <c r="F10670" s="273"/>
      <c r="G10670" s="275"/>
      <c r="H10670" s="275"/>
    </row>
    <row r="10671" spans="1:8">
      <c r="A10671" s="270"/>
      <c r="B10671" s="271"/>
      <c r="C10671" s="270"/>
      <c r="D10671" s="272"/>
      <c r="F10671" s="273"/>
      <c r="G10671" s="275"/>
      <c r="H10671" s="275"/>
    </row>
    <row r="10672" spans="1:8">
      <c r="A10672" s="270"/>
      <c r="B10672" s="271"/>
      <c r="C10672" s="270"/>
      <c r="D10672" s="272"/>
      <c r="F10672" s="273"/>
      <c r="G10672" s="275"/>
      <c r="H10672" s="275"/>
    </row>
    <row r="10673" spans="1:8">
      <c r="A10673" s="270"/>
      <c r="B10673" s="271"/>
      <c r="C10673" s="270"/>
      <c r="D10673" s="272"/>
      <c r="F10673" s="273"/>
      <c r="G10673" s="275"/>
      <c r="H10673" s="275"/>
    </row>
    <row r="10674" spans="1:8">
      <c r="A10674" s="270"/>
      <c r="B10674" s="271"/>
      <c r="C10674" s="270"/>
      <c r="D10674" s="272"/>
      <c r="F10674" s="273"/>
      <c r="G10674" s="275"/>
      <c r="H10674" s="275"/>
    </row>
    <row r="10675" spans="1:8">
      <c r="A10675" s="270"/>
      <c r="B10675" s="271"/>
      <c r="C10675" s="270"/>
      <c r="D10675" s="272"/>
      <c r="F10675" s="273"/>
      <c r="G10675" s="275"/>
      <c r="H10675" s="275"/>
    </row>
    <row r="10676" spans="1:8">
      <c r="A10676" s="270"/>
      <c r="B10676" s="271"/>
      <c r="C10676" s="270"/>
      <c r="D10676" s="272"/>
      <c r="F10676" s="273"/>
      <c r="G10676" s="275"/>
      <c r="H10676" s="275"/>
    </row>
    <row r="10677" spans="1:8">
      <c r="A10677" s="270"/>
      <c r="B10677" s="271"/>
      <c r="C10677" s="270"/>
      <c r="D10677" s="272"/>
      <c r="F10677" s="273"/>
      <c r="G10677" s="275"/>
      <c r="H10677" s="275"/>
    </row>
    <row r="10678" spans="1:8">
      <c r="A10678" s="270"/>
      <c r="B10678" s="271"/>
      <c r="C10678" s="270"/>
      <c r="D10678" s="272"/>
      <c r="F10678" s="273"/>
      <c r="G10678" s="275"/>
      <c r="H10678" s="275"/>
    </row>
    <row r="10679" spans="1:8">
      <c r="A10679" s="270"/>
      <c r="B10679" s="271"/>
      <c r="C10679" s="270"/>
      <c r="D10679" s="272"/>
      <c r="F10679" s="273"/>
      <c r="G10679" s="275"/>
      <c r="H10679" s="275"/>
    </row>
    <row r="10680" spans="1:8">
      <c r="A10680" s="270"/>
      <c r="B10680" s="271"/>
      <c r="C10680" s="270"/>
      <c r="D10680" s="272"/>
      <c r="F10680" s="273"/>
      <c r="G10680" s="275"/>
      <c r="H10680" s="275"/>
    </row>
    <row r="10681" spans="1:8">
      <c r="A10681" s="270"/>
      <c r="B10681" s="271"/>
      <c r="C10681" s="270"/>
      <c r="D10681" s="272"/>
      <c r="F10681" s="273"/>
      <c r="G10681" s="275"/>
      <c r="H10681" s="275"/>
    </row>
    <row r="10682" spans="1:8">
      <c r="A10682" s="270"/>
      <c r="B10682" s="271"/>
      <c r="C10682" s="270"/>
      <c r="D10682" s="272"/>
      <c r="F10682" s="273"/>
      <c r="G10682" s="275"/>
      <c r="H10682" s="275"/>
    </row>
    <row r="10683" spans="1:8">
      <c r="A10683" s="270"/>
      <c r="B10683" s="271"/>
      <c r="C10683" s="270"/>
      <c r="D10683" s="272"/>
      <c r="F10683" s="273"/>
      <c r="G10683" s="275"/>
      <c r="H10683" s="275"/>
    </row>
    <row r="10684" spans="1:8">
      <c r="A10684" s="270"/>
      <c r="B10684" s="271"/>
      <c r="C10684" s="270"/>
      <c r="D10684" s="272"/>
      <c r="F10684" s="273"/>
      <c r="G10684" s="275"/>
      <c r="H10684" s="275"/>
    </row>
    <row r="10685" spans="1:8">
      <c r="A10685" s="270"/>
      <c r="B10685" s="271"/>
      <c r="C10685" s="270"/>
      <c r="D10685" s="272"/>
      <c r="F10685" s="273"/>
      <c r="G10685" s="275"/>
      <c r="H10685" s="275"/>
    </row>
    <row r="10686" spans="1:8">
      <c r="A10686" s="270"/>
      <c r="B10686" s="271"/>
      <c r="C10686" s="270"/>
      <c r="D10686" s="272"/>
      <c r="F10686" s="273"/>
      <c r="G10686" s="275"/>
      <c r="H10686" s="275"/>
    </row>
    <row r="10687" spans="1:8">
      <c r="A10687" s="270"/>
      <c r="B10687" s="271"/>
      <c r="C10687" s="270"/>
      <c r="D10687" s="272"/>
      <c r="F10687" s="273"/>
      <c r="G10687" s="275"/>
      <c r="H10687" s="275"/>
    </row>
    <row r="10688" spans="1:8">
      <c r="A10688" s="270"/>
      <c r="B10688" s="271"/>
      <c r="C10688" s="270"/>
      <c r="D10688" s="272"/>
      <c r="F10688" s="273"/>
      <c r="G10688" s="275"/>
      <c r="H10688" s="275"/>
    </row>
    <row r="10689" spans="1:8">
      <c r="A10689" s="270"/>
      <c r="B10689" s="271"/>
      <c r="C10689" s="270"/>
      <c r="D10689" s="272"/>
      <c r="F10689" s="273"/>
      <c r="G10689" s="275"/>
      <c r="H10689" s="275"/>
    </row>
    <row r="10690" spans="1:8">
      <c r="A10690" s="270"/>
      <c r="B10690" s="271"/>
      <c r="C10690" s="270"/>
      <c r="D10690" s="272"/>
      <c r="F10690" s="273"/>
      <c r="G10690" s="275"/>
      <c r="H10690" s="275"/>
    </row>
    <row r="10691" spans="1:8">
      <c r="A10691" s="270"/>
      <c r="B10691" s="271"/>
      <c r="C10691" s="270"/>
      <c r="D10691" s="272"/>
      <c r="F10691" s="273"/>
      <c r="G10691" s="275"/>
      <c r="H10691" s="275"/>
    </row>
    <row r="10692" spans="1:8">
      <c r="A10692" s="270"/>
      <c r="B10692" s="271"/>
      <c r="C10692" s="270"/>
      <c r="D10692" s="272"/>
      <c r="F10692" s="273"/>
      <c r="G10692" s="275"/>
      <c r="H10692" s="275"/>
    </row>
    <row r="10693" spans="1:8">
      <c r="A10693" s="270"/>
      <c r="B10693" s="271"/>
      <c r="C10693" s="270"/>
      <c r="D10693" s="272"/>
      <c r="F10693" s="273"/>
      <c r="G10693" s="275"/>
      <c r="H10693" s="275"/>
    </row>
    <row r="10694" spans="1:8">
      <c r="A10694" s="270"/>
      <c r="B10694" s="271"/>
      <c r="C10694" s="270"/>
      <c r="D10694" s="272"/>
      <c r="F10694" s="273"/>
      <c r="G10694" s="275"/>
      <c r="H10694" s="275"/>
    </row>
    <row r="10695" spans="1:8">
      <c r="A10695" s="270"/>
      <c r="B10695" s="271"/>
      <c r="C10695" s="270"/>
      <c r="D10695" s="272"/>
      <c r="F10695" s="273"/>
      <c r="G10695" s="275"/>
      <c r="H10695" s="275"/>
    </row>
    <row r="10696" spans="1:8">
      <c r="A10696" s="270"/>
      <c r="B10696" s="271"/>
      <c r="C10696" s="270"/>
      <c r="D10696" s="272"/>
      <c r="F10696" s="273"/>
      <c r="G10696" s="275"/>
      <c r="H10696" s="275"/>
    </row>
    <row r="10697" spans="1:8">
      <c r="A10697" s="270"/>
      <c r="B10697" s="271"/>
      <c r="C10697" s="270"/>
      <c r="D10697" s="272"/>
      <c r="F10697" s="273"/>
      <c r="G10697" s="275"/>
      <c r="H10697" s="275"/>
    </row>
    <row r="10698" spans="1:8">
      <c r="A10698" s="270"/>
      <c r="B10698" s="271"/>
      <c r="C10698" s="270"/>
      <c r="D10698" s="272"/>
      <c r="F10698" s="273"/>
      <c r="G10698" s="275"/>
      <c r="H10698" s="275"/>
    </row>
    <row r="10699" spans="1:8">
      <c r="A10699" s="270"/>
      <c r="B10699" s="271"/>
      <c r="C10699" s="270"/>
      <c r="D10699" s="272"/>
      <c r="F10699" s="273"/>
      <c r="G10699" s="275"/>
      <c r="H10699" s="275"/>
    </row>
    <row r="10700" spans="1:8">
      <c r="A10700" s="270"/>
      <c r="B10700" s="271"/>
      <c r="C10700" s="270"/>
      <c r="D10700" s="272"/>
      <c r="F10700" s="273"/>
      <c r="G10700" s="275"/>
      <c r="H10700" s="275"/>
    </row>
    <row r="10701" spans="1:8">
      <c r="A10701" s="270"/>
      <c r="B10701" s="271"/>
      <c r="C10701" s="270"/>
      <c r="D10701" s="272"/>
      <c r="F10701" s="273"/>
      <c r="G10701" s="275"/>
      <c r="H10701" s="275"/>
    </row>
    <row r="10702" spans="1:8">
      <c r="A10702" s="270"/>
      <c r="B10702" s="271"/>
      <c r="C10702" s="270"/>
      <c r="D10702" s="272"/>
      <c r="F10702" s="273"/>
      <c r="G10702" s="275"/>
      <c r="H10702" s="275"/>
    </row>
    <row r="10703" spans="1:8">
      <c r="A10703" s="270"/>
      <c r="B10703" s="271"/>
      <c r="C10703" s="270"/>
      <c r="D10703" s="272"/>
      <c r="F10703" s="273"/>
      <c r="G10703" s="275"/>
      <c r="H10703" s="275"/>
    </row>
    <row r="10704" spans="1:8">
      <c r="A10704" s="270"/>
      <c r="B10704" s="271"/>
      <c r="C10704" s="270"/>
      <c r="D10704" s="272"/>
      <c r="F10704" s="273"/>
      <c r="G10704" s="275"/>
      <c r="H10704" s="275"/>
    </row>
    <row r="10705" spans="1:8">
      <c r="A10705" s="270"/>
      <c r="B10705" s="271"/>
      <c r="C10705" s="270"/>
      <c r="D10705" s="272"/>
      <c r="F10705" s="273"/>
      <c r="G10705" s="275"/>
      <c r="H10705" s="275"/>
    </row>
    <row r="10706" spans="1:8">
      <c r="A10706" s="270"/>
      <c r="B10706" s="271"/>
      <c r="C10706" s="270"/>
      <c r="D10706" s="272"/>
      <c r="F10706" s="273"/>
      <c r="G10706" s="275"/>
      <c r="H10706" s="275"/>
    </row>
    <row r="10707" spans="1:8">
      <c r="A10707" s="270"/>
      <c r="B10707" s="271"/>
      <c r="C10707" s="270"/>
      <c r="D10707" s="272"/>
      <c r="F10707" s="273"/>
      <c r="G10707" s="275"/>
      <c r="H10707" s="275"/>
    </row>
    <row r="10708" spans="1:8">
      <c r="A10708" s="270"/>
      <c r="B10708" s="271"/>
      <c r="C10708" s="270"/>
      <c r="D10708" s="272"/>
      <c r="F10708" s="273"/>
      <c r="G10708" s="275"/>
      <c r="H10708" s="275"/>
    </row>
    <row r="10709" spans="1:8">
      <c r="A10709" s="270"/>
      <c r="B10709" s="271"/>
      <c r="C10709" s="270"/>
      <c r="D10709" s="272"/>
      <c r="F10709" s="273"/>
      <c r="G10709" s="275"/>
      <c r="H10709" s="275"/>
    </row>
    <row r="10710" spans="1:8">
      <c r="A10710" s="270"/>
      <c r="B10710" s="271"/>
      <c r="C10710" s="270"/>
      <c r="D10710" s="272"/>
      <c r="F10710" s="273"/>
      <c r="G10710" s="275"/>
      <c r="H10710" s="275"/>
    </row>
    <row r="10711" spans="1:8">
      <c r="A10711" s="270"/>
      <c r="B10711" s="271"/>
      <c r="C10711" s="270"/>
      <c r="D10711" s="272"/>
      <c r="F10711" s="273"/>
      <c r="G10711" s="275"/>
      <c r="H10711" s="275"/>
    </row>
    <row r="10712" spans="1:8">
      <c r="A10712" s="270"/>
      <c r="B10712" s="271"/>
      <c r="C10712" s="270"/>
      <c r="D10712" s="272"/>
      <c r="F10712" s="273"/>
      <c r="G10712" s="275"/>
      <c r="H10712" s="275"/>
    </row>
    <row r="10713" spans="1:8">
      <c r="A10713" s="270"/>
      <c r="B10713" s="271"/>
      <c r="C10713" s="270"/>
      <c r="D10713" s="272"/>
      <c r="F10713" s="273"/>
      <c r="G10713" s="275"/>
      <c r="H10713" s="275"/>
    </row>
    <row r="10714" spans="1:8">
      <c r="A10714" s="270"/>
      <c r="B10714" s="271"/>
      <c r="C10714" s="270"/>
      <c r="D10714" s="272"/>
      <c r="F10714" s="273"/>
      <c r="G10714" s="275"/>
      <c r="H10714" s="275"/>
    </row>
    <row r="10715" spans="1:8">
      <c r="A10715" s="270"/>
      <c r="B10715" s="271"/>
      <c r="C10715" s="270"/>
      <c r="D10715" s="272"/>
      <c r="F10715" s="273"/>
      <c r="G10715" s="275"/>
      <c r="H10715" s="275"/>
    </row>
    <row r="10716" spans="1:8">
      <c r="A10716" s="270"/>
      <c r="B10716" s="271"/>
      <c r="C10716" s="270"/>
      <c r="D10716" s="272"/>
      <c r="F10716" s="273"/>
      <c r="G10716" s="275"/>
      <c r="H10716" s="275"/>
    </row>
    <row r="10717" spans="1:8">
      <c r="A10717" s="270"/>
      <c r="B10717" s="271"/>
      <c r="C10717" s="270"/>
      <c r="D10717" s="272"/>
      <c r="F10717" s="273"/>
      <c r="G10717" s="275"/>
      <c r="H10717" s="275"/>
    </row>
    <row r="10718" spans="1:8">
      <c r="A10718" s="270"/>
      <c r="B10718" s="271"/>
      <c r="C10718" s="270"/>
      <c r="D10718" s="272"/>
      <c r="F10718" s="273"/>
      <c r="G10718" s="275"/>
      <c r="H10718" s="275"/>
    </row>
    <row r="10719" spans="1:8">
      <c r="A10719" s="270"/>
      <c r="B10719" s="271"/>
      <c r="C10719" s="270"/>
      <c r="D10719" s="272"/>
      <c r="F10719" s="273"/>
      <c r="G10719" s="275"/>
      <c r="H10719" s="275"/>
    </row>
    <row r="10720" spans="1:8">
      <c r="A10720" s="270"/>
      <c r="B10720" s="271"/>
      <c r="C10720" s="270"/>
      <c r="D10720" s="272"/>
      <c r="F10720" s="273"/>
      <c r="G10720" s="275"/>
      <c r="H10720" s="275"/>
    </row>
    <row r="10721" spans="1:8">
      <c r="A10721" s="270"/>
      <c r="B10721" s="271"/>
      <c r="C10721" s="270"/>
      <c r="D10721" s="272"/>
      <c r="F10721" s="273"/>
      <c r="G10721" s="275"/>
      <c r="H10721" s="275"/>
    </row>
    <row r="10722" spans="1:8">
      <c r="A10722" s="270"/>
      <c r="B10722" s="271"/>
      <c r="C10722" s="270"/>
      <c r="D10722" s="272"/>
      <c r="F10722" s="273"/>
      <c r="G10722" s="275"/>
      <c r="H10722" s="275"/>
    </row>
    <row r="10723" spans="1:8">
      <c r="A10723" s="270"/>
      <c r="B10723" s="271"/>
      <c r="C10723" s="270"/>
      <c r="D10723" s="272"/>
      <c r="F10723" s="273"/>
      <c r="G10723" s="275"/>
      <c r="H10723" s="275"/>
    </row>
    <row r="10724" spans="1:8">
      <c r="A10724" s="270"/>
      <c r="B10724" s="271"/>
      <c r="C10724" s="270"/>
      <c r="D10724" s="272"/>
      <c r="F10724" s="273"/>
      <c r="G10724" s="275"/>
      <c r="H10724" s="275"/>
    </row>
    <row r="10725" spans="1:8">
      <c r="A10725" s="270"/>
      <c r="B10725" s="271"/>
      <c r="C10725" s="270"/>
      <c r="D10725" s="272"/>
      <c r="F10725" s="273"/>
      <c r="G10725" s="275"/>
      <c r="H10725" s="275"/>
    </row>
    <row r="10726" spans="1:8">
      <c r="A10726" s="270"/>
      <c r="B10726" s="271"/>
      <c r="C10726" s="270"/>
      <c r="D10726" s="272"/>
      <c r="F10726" s="273"/>
      <c r="G10726" s="275"/>
      <c r="H10726" s="275"/>
    </row>
    <row r="10727" spans="1:8">
      <c r="A10727" s="270"/>
      <c r="B10727" s="271"/>
      <c r="C10727" s="270"/>
      <c r="D10727" s="272"/>
      <c r="F10727" s="273"/>
      <c r="G10727" s="275"/>
      <c r="H10727" s="275"/>
    </row>
    <row r="10728" spans="1:8">
      <c r="A10728" s="270"/>
      <c r="B10728" s="271"/>
      <c r="C10728" s="270"/>
      <c r="D10728" s="272"/>
      <c r="F10728" s="273"/>
      <c r="G10728" s="275"/>
      <c r="H10728" s="275"/>
    </row>
    <row r="10729" spans="1:8">
      <c r="A10729" s="270"/>
      <c r="B10729" s="271"/>
      <c r="C10729" s="270"/>
      <c r="D10729" s="272"/>
      <c r="F10729" s="273"/>
      <c r="G10729" s="275"/>
      <c r="H10729" s="275"/>
    </row>
    <row r="10730" spans="1:8">
      <c r="A10730" s="270"/>
      <c r="B10730" s="271"/>
      <c r="C10730" s="270"/>
      <c r="D10730" s="272"/>
      <c r="F10730" s="273"/>
      <c r="G10730" s="275"/>
      <c r="H10730" s="275"/>
    </row>
    <row r="10731" spans="1:8">
      <c r="A10731" s="270"/>
      <c r="B10731" s="271"/>
      <c r="C10731" s="270"/>
      <c r="D10731" s="272"/>
      <c r="F10731" s="273"/>
      <c r="G10731" s="275"/>
      <c r="H10731" s="275"/>
    </row>
    <row r="10732" spans="1:8">
      <c r="A10732" s="270"/>
      <c r="B10732" s="271"/>
      <c r="C10732" s="270"/>
      <c r="D10732" s="272"/>
      <c r="F10732" s="273"/>
      <c r="G10732" s="275"/>
      <c r="H10732" s="275"/>
    </row>
    <row r="10733" spans="1:8">
      <c r="A10733" s="270"/>
      <c r="B10733" s="271"/>
      <c r="C10733" s="270"/>
      <c r="D10733" s="272"/>
      <c r="F10733" s="273"/>
      <c r="G10733" s="275"/>
      <c r="H10733" s="275"/>
    </row>
    <row r="10734" spans="1:8">
      <c r="A10734" s="270"/>
      <c r="B10734" s="271"/>
      <c r="C10734" s="270"/>
      <c r="D10734" s="272"/>
      <c r="F10734" s="273"/>
      <c r="G10734" s="275"/>
      <c r="H10734" s="275"/>
    </row>
    <row r="10735" spans="1:8">
      <c r="A10735" s="270"/>
      <c r="B10735" s="271"/>
      <c r="C10735" s="270"/>
      <c r="D10735" s="272"/>
      <c r="F10735" s="273"/>
      <c r="G10735" s="275"/>
      <c r="H10735" s="275"/>
    </row>
    <row r="10736" spans="1:8">
      <c r="A10736" s="270"/>
      <c r="B10736" s="271"/>
      <c r="C10736" s="270"/>
      <c r="D10736" s="272"/>
      <c r="F10736" s="273"/>
      <c r="G10736" s="275"/>
      <c r="H10736" s="275"/>
    </row>
    <row r="10737" spans="1:8">
      <c r="A10737" s="270"/>
      <c r="B10737" s="271"/>
      <c r="C10737" s="270"/>
      <c r="D10737" s="272"/>
      <c r="F10737" s="273"/>
      <c r="G10737" s="275"/>
      <c r="H10737" s="275"/>
    </row>
    <row r="10738" spans="1:8">
      <c r="A10738" s="270"/>
      <c r="B10738" s="271"/>
      <c r="C10738" s="270"/>
      <c r="D10738" s="272"/>
      <c r="F10738" s="273"/>
      <c r="G10738" s="275"/>
      <c r="H10738" s="275"/>
    </row>
    <row r="10739" spans="1:8">
      <c r="A10739" s="270"/>
      <c r="B10739" s="271"/>
      <c r="C10739" s="270"/>
      <c r="D10739" s="272"/>
      <c r="F10739" s="273"/>
      <c r="G10739" s="275"/>
      <c r="H10739" s="275"/>
    </row>
    <row r="10740" spans="1:8">
      <c r="A10740" s="270"/>
      <c r="B10740" s="271"/>
      <c r="C10740" s="270"/>
      <c r="D10740" s="272"/>
      <c r="F10740" s="273"/>
      <c r="G10740" s="275"/>
      <c r="H10740" s="275"/>
    </row>
    <row r="10741" spans="1:8">
      <c r="A10741" s="270"/>
      <c r="B10741" s="271"/>
      <c r="C10741" s="270"/>
      <c r="D10741" s="272"/>
      <c r="F10741" s="273"/>
      <c r="G10741" s="275"/>
      <c r="H10741" s="275"/>
    </row>
    <row r="10742" spans="1:8">
      <c r="A10742" s="270"/>
      <c r="B10742" s="271"/>
      <c r="C10742" s="270"/>
      <c r="D10742" s="272"/>
      <c r="F10742" s="273"/>
      <c r="G10742" s="275"/>
      <c r="H10742" s="275"/>
    </row>
    <row r="10743" spans="1:8">
      <c r="A10743" s="270"/>
      <c r="B10743" s="271"/>
      <c r="C10743" s="270"/>
      <c r="D10743" s="272"/>
      <c r="F10743" s="273"/>
      <c r="G10743" s="275"/>
      <c r="H10743" s="275"/>
    </row>
    <row r="10744" spans="1:8">
      <c r="A10744" s="270"/>
      <c r="B10744" s="271"/>
      <c r="C10744" s="270"/>
      <c r="D10744" s="272"/>
      <c r="F10744" s="273"/>
      <c r="G10744" s="275"/>
      <c r="H10744" s="275"/>
    </row>
    <row r="10745" spans="1:8">
      <c r="A10745" s="270"/>
      <c r="B10745" s="271"/>
      <c r="C10745" s="270"/>
      <c r="D10745" s="272"/>
      <c r="F10745" s="273"/>
      <c r="G10745" s="275"/>
      <c r="H10745" s="275"/>
    </row>
    <row r="10746" spans="1:8">
      <c r="A10746" s="270"/>
      <c r="B10746" s="271"/>
      <c r="C10746" s="270"/>
      <c r="D10746" s="272"/>
      <c r="F10746" s="273"/>
      <c r="G10746" s="275"/>
      <c r="H10746" s="275"/>
    </row>
    <row r="10747" spans="1:8">
      <c r="A10747" s="270"/>
      <c r="B10747" s="271"/>
      <c r="C10747" s="270"/>
      <c r="D10747" s="272"/>
      <c r="F10747" s="273"/>
      <c r="G10747" s="275"/>
      <c r="H10747" s="275"/>
    </row>
    <row r="10748" spans="1:8">
      <c r="A10748" s="270"/>
      <c r="B10748" s="271"/>
      <c r="C10748" s="270"/>
      <c r="D10748" s="272"/>
      <c r="F10748" s="273"/>
      <c r="G10748" s="275"/>
      <c r="H10748" s="275"/>
    </row>
    <row r="10749" spans="1:8">
      <c r="A10749" s="270"/>
      <c r="B10749" s="271"/>
      <c r="C10749" s="270"/>
      <c r="D10749" s="272"/>
      <c r="F10749" s="273"/>
      <c r="G10749" s="275"/>
      <c r="H10749" s="275"/>
    </row>
    <row r="10750" spans="1:8">
      <c r="A10750" s="270"/>
      <c r="B10750" s="271"/>
      <c r="C10750" s="270"/>
      <c r="D10750" s="272"/>
      <c r="F10750" s="273"/>
      <c r="G10750" s="275"/>
      <c r="H10750" s="275"/>
    </row>
    <row r="10751" spans="1:8">
      <c r="A10751" s="270"/>
      <c r="B10751" s="271"/>
      <c r="C10751" s="270"/>
      <c r="D10751" s="272"/>
      <c r="F10751" s="273"/>
      <c r="G10751" s="275"/>
      <c r="H10751" s="275"/>
    </row>
    <row r="10752" spans="1:8">
      <c r="A10752" s="270"/>
      <c r="B10752" s="271"/>
      <c r="C10752" s="270"/>
      <c r="D10752" s="272"/>
      <c r="F10752" s="273"/>
      <c r="G10752" s="275"/>
      <c r="H10752" s="275"/>
    </row>
    <row r="10753" spans="1:8">
      <c r="A10753" s="270"/>
      <c r="B10753" s="271"/>
      <c r="C10753" s="270"/>
      <c r="D10753" s="272"/>
      <c r="F10753" s="273"/>
      <c r="G10753" s="275"/>
      <c r="H10753" s="275"/>
    </row>
    <row r="10754" spans="1:8">
      <c r="A10754" s="270"/>
      <c r="B10754" s="271"/>
      <c r="C10754" s="270"/>
      <c r="D10754" s="272"/>
      <c r="F10754" s="273"/>
      <c r="G10754" s="275"/>
      <c r="H10754" s="275"/>
    </row>
    <row r="10755" spans="1:8">
      <c r="A10755" s="270"/>
      <c r="B10755" s="271"/>
      <c r="C10755" s="270"/>
      <c r="D10755" s="272"/>
      <c r="F10755" s="273"/>
      <c r="G10755" s="275"/>
      <c r="H10755" s="275"/>
    </row>
    <row r="10756" spans="1:8">
      <c r="A10756" s="270"/>
      <c r="B10756" s="271"/>
      <c r="C10756" s="270"/>
      <c r="D10756" s="272"/>
      <c r="F10756" s="273"/>
      <c r="G10756" s="275"/>
      <c r="H10756" s="275"/>
    </row>
    <row r="10757" spans="1:8">
      <c r="A10757" s="270"/>
      <c r="B10757" s="271"/>
      <c r="C10757" s="270"/>
      <c r="D10757" s="272"/>
      <c r="F10757" s="273"/>
      <c r="G10757" s="275"/>
      <c r="H10757" s="275"/>
    </row>
    <row r="10758" spans="1:8">
      <c r="A10758" s="270"/>
      <c r="B10758" s="271"/>
      <c r="C10758" s="270"/>
      <c r="D10758" s="272"/>
      <c r="F10758" s="273"/>
      <c r="G10758" s="275"/>
      <c r="H10758" s="275"/>
    </row>
    <row r="10759" spans="1:8">
      <c r="A10759" s="270"/>
      <c r="B10759" s="271"/>
      <c r="C10759" s="270"/>
      <c r="D10759" s="272"/>
      <c r="F10759" s="273"/>
      <c r="G10759" s="275"/>
      <c r="H10759" s="275"/>
    </row>
    <row r="10760" spans="1:8">
      <c r="A10760" s="270"/>
      <c r="B10760" s="271"/>
      <c r="C10760" s="270"/>
      <c r="D10760" s="272"/>
      <c r="F10760" s="273"/>
      <c r="G10760" s="275"/>
      <c r="H10760" s="275"/>
    </row>
    <row r="10761" spans="1:8">
      <c r="A10761" s="270"/>
      <c r="B10761" s="271"/>
      <c r="C10761" s="270"/>
      <c r="D10761" s="272"/>
      <c r="F10761" s="273"/>
      <c r="G10761" s="275"/>
      <c r="H10761" s="275"/>
    </row>
    <row r="10762" spans="1:8">
      <c r="A10762" s="270"/>
      <c r="B10762" s="271"/>
      <c r="C10762" s="270"/>
      <c r="D10762" s="272"/>
      <c r="F10762" s="273"/>
      <c r="G10762" s="275"/>
      <c r="H10762" s="275"/>
    </row>
    <row r="10763" spans="1:8">
      <c r="A10763" s="270"/>
      <c r="B10763" s="271"/>
      <c r="C10763" s="270"/>
      <c r="D10763" s="272"/>
      <c r="F10763" s="273"/>
      <c r="G10763" s="275"/>
      <c r="H10763" s="275"/>
    </row>
    <row r="10764" spans="1:8">
      <c r="A10764" s="270"/>
      <c r="B10764" s="271"/>
      <c r="C10764" s="270"/>
      <c r="D10764" s="272"/>
      <c r="F10764" s="273"/>
      <c r="G10764" s="275"/>
      <c r="H10764" s="275"/>
    </row>
    <row r="10765" spans="1:8">
      <c r="A10765" s="270"/>
      <c r="B10765" s="271"/>
      <c r="C10765" s="270"/>
      <c r="D10765" s="272"/>
      <c r="F10765" s="273"/>
      <c r="G10765" s="275"/>
      <c r="H10765" s="275"/>
    </row>
    <row r="10766" spans="1:8">
      <c r="A10766" s="270"/>
      <c r="B10766" s="271"/>
      <c r="C10766" s="270"/>
      <c r="D10766" s="272"/>
      <c r="F10766" s="273"/>
      <c r="G10766" s="275"/>
      <c r="H10766" s="275"/>
    </row>
    <row r="10767" spans="1:8">
      <c r="A10767" s="270"/>
      <c r="B10767" s="271"/>
      <c r="C10767" s="270"/>
      <c r="D10767" s="272"/>
      <c r="F10767" s="273"/>
      <c r="G10767" s="275"/>
      <c r="H10767" s="275"/>
    </row>
    <row r="10768" spans="1:8">
      <c r="A10768" s="270"/>
      <c r="B10768" s="271"/>
      <c r="C10768" s="270"/>
      <c r="D10768" s="272"/>
      <c r="F10768" s="273"/>
      <c r="G10768" s="275"/>
      <c r="H10768" s="275"/>
    </row>
    <row r="10769" spans="1:8">
      <c r="A10769" s="270"/>
      <c r="B10769" s="271"/>
      <c r="C10769" s="270"/>
      <c r="D10769" s="272"/>
      <c r="F10769" s="273"/>
      <c r="G10769" s="275"/>
      <c r="H10769" s="275"/>
    </row>
    <row r="10770" spans="1:8">
      <c r="A10770" s="270"/>
      <c r="B10770" s="271"/>
      <c r="C10770" s="270"/>
      <c r="D10770" s="272"/>
      <c r="F10770" s="273"/>
      <c r="G10770" s="275"/>
      <c r="H10770" s="275"/>
    </row>
    <row r="10771" spans="1:8">
      <c r="A10771" s="270"/>
      <c r="B10771" s="271"/>
      <c r="C10771" s="270"/>
      <c r="D10771" s="272"/>
      <c r="F10771" s="273"/>
      <c r="G10771" s="275"/>
      <c r="H10771" s="275"/>
    </row>
    <row r="10772" spans="1:8">
      <c r="A10772" s="270"/>
      <c r="B10772" s="271"/>
      <c r="C10772" s="270"/>
      <c r="D10772" s="272"/>
      <c r="F10772" s="273"/>
      <c r="G10772" s="275"/>
      <c r="H10772" s="275"/>
    </row>
    <row r="10773" spans="1:8">
      <c r="A10773" s="270"/>
      <c r="B10773" s="271"/>
      <c r="C10773" s="270"/>
      <c r="D10773" s="272"/>
      <c r="F10773" s="273"/>
      <c r="G10773" s="275"/>
      <c r="H10773" s="275"/>
    </row>
    <row r="10774" spans="1:8">
      <c r="A10774" s="270"/>
      <c r="B10774" s="271"/>
      <c r="C10774" s="270"/>
      <c r="D10774" s="272"/>
      <c r="F10774" s="273"/>
      <c r="G10774" s="275"/>
      <c r="H10774" s="275"/>
    </row>
    <row r="10775" spans="1:8">
      <c r="A10775" s="270"/>
      <c r="B10775" s="271"/>
      <c r="C10775" s="270"/>
      <c r="D10775" s="272"/>
      <c r="F10775" s="273"/>
      <c r="G10775" s="275"/>
      <c r="H10775" s="275"/>
    </row>
    <row r="10776" spans="1:8">
      <c r="A10776" s="270"/>
      <c r="B10776" s="271"/>
      <c r="C10776" s="270"/>
      <c r="D10776" s="272"/>
      <c r="F10776" s="273"/>
      <c r="G10776" s="275"/>
      <c r="H10776" s="275"/>
    </row>
    <row r="10777" spans="1:8">
      <c r="A10777" s="270"/>
      <c r="B10777" s="271"/>
      <c r="C10777" s="270"/>
      <c r="D10777" s="272"/>
      <c r="F10777" s="273"/>
      <c r="G10777" s="275"/>
      <c r="H10777" s="275"/>
    </row>
    <row r="10778" spans="1:8">
      <c r="A10778" s="270"/>
      <c r="B10778" s="271"/>
      <c r="C10778" s="270"/>
      <c r="D10778" s="272"/>
      <c r="F10778" s="273"/>
      <c r="G10778" s="275"/>
      <c r="H10778" s="275"/>
    </row>
    <row r="10779" spans="1:8">
      <c r="A10779" s="270"/>
      <c r="B10779" s="271"/>
      <c r="C10779" s="270"/>
      <c r="D10779" s="272"/>
      <c r="F10779" s="273"/>
      <c r="G10779" s="275"/>
      <c r="H10779" s="275"/>
    </row>
    <row r="10780" spans="1:8">
      <c r="A10780" s="270"/>
      <c r="B10780" s="271"/>
      <c r="C10780" s="270"/>
      <c r="D10780" s="272"/>
      <c r="F10780" s="273"/>
      <c r="G10780" s="275"/>
      <c r="H10780" s="275"/>
    </row>
    <row r="10781" spans="1:8">
      <c r="A10781" s="270"/>
      <c r="B10781" s="271"/>
      <c r="C10781" s="270"/>
      <c r="D10781" s="272"/>
      <c r="F10781" s="273"/>
      <c r="G10781" s="275"/>
      <c r="H10781" s="275"/>
    </row>
    <row r="10782" spans="1:8">
      <c r="A10782" s="270"/>
      <c r="B10782" s="271"/>
      <c r="C10782" s="270"/>
      <c r="D10782" s="272"/>
      <c r="F10782" s="273"/>
      <c r="G10782" s="275"/>
      <c r="H10782" s="275"/>
    </row>
    <row r="10783" spans="1:8">
      <c r="A10783" s="270"/>
      <c r="B10783" s="271"/>
      <c r="C10783" s="270"/>
      <c r="D10783" s="272"/>
      <c r="F10783" s="273"/>
      <c r="G10783" s="275"/>
      <c r="H10783" s="275"/>
    </row>
    <row r="10784" spans="1:8">
      <c r="A10784" s="270"/>
      <c r="B10784" s="271"/>
      <c r="C10784" s="270"/>
      <c r="D10784" s="272"/>
      <c r="F10784" s="273"/>
      <c r="G10784" s="275"/>
      <c r="H10784" s="275"/>
    </row>
    <row r="10785" spans="1:8">
      <c r="A10785" s="270"/>
      <c r="B10785" s="271"/>
      <c r="C10785" s="270"/>
      <c r="D10785" s="272"/>
      <c r="F10785" s="273"/>
      <c r="G10785" s="275"/>
      <c r="H10785" s="275"/>
    </row>
    <row r="10786" spans="1:8">
      <c r="A10786" s="270"/>
      <c r="B10786" s="271"/>
      <c r="C10786" s="270"/>
      <c r="D10786" s="272"/>
      <c r="F10786" s="273"/>
      <c r="G10786" s="275"/>
      <c r="H10786" s="275"/>
    </row>
    <row r="10787" spans="1:8">
      <c r="A10787" s="270"/>
      <c r="B10787" s="271"/>
      <c r="C10787" s="270"/>
      <c r="D10787" s="272"/>
      <c r="F10787" s="273"/>
      <c r="G10787" s="275"/>
      <c r="H10787" s="275"/>
    </row>
    <row r="10788" spans="1:8">
      <c r="A10788" s="270"/>
      <c r="B10788" s="271"/>
      <c r="C10788" s="270"/>
      <c r="D10788" s="272"/>
      <c r="F10788" s="273"/>
      <c r="G10788" s="275"/>
      <c r="H10788" s="275"/>
    </row>
    <row r="10789" spans="1:8">
      <c r="A10789" s="270"/>
      <c r="B10789" s="271"/>
      <c r="C10789" s="270"/>
      <c r="D10789" s="272"/>
      <c r="F10789" s="273"/>
      <c r="G10789" s="275"/>
      <c r="H10789" s="275"/>
    </row>
    <row r="10790" spans="1:8">
      <c r="A10790" s="270"/>
      <c r="B10790" s="271"/>
      <c r="C10790" s="270"/>
      <c r="D10790" s="272"/>
      <c r="F10790" s="273"/>
      <c r="G10790" s="275"/>
      <c r="H10790" s="275"/>
    </row>
    <row r="10791" spans="1:8">
      <c r="A10791" s="270"/>
      <c r="B10791" s="271"/>
      <c r="C10791" s="270"/>
      <c r="D10791" s="272"/>
      <c r="F10791" s="273"/>
      <c r="G10791" s="275"/>
      <c r="H10791" s="275"/>
    </row>
    <row r="10792" spans="1:8">
      <c r="A10792" s="270"/>
      <c r="B10792" s="271"/>
      <c r="C10792" s="270"/>
      <c r="D10792" s="272"/>
      <c r="F10792" s="273"/>
      <c r="G10792" s="275"/>
      <c r="H10792" s="275"/>
    </row>
    <row r="10793" spans="1:8">
      <c r="A10793" s="270"/>
      <c r="B10793" s="271"/>
      <c r="C10793" s="270"/>
      <c r="D10793" s="272"/>
      <c r="F10793" s="273"/>
      <c r="G10793" s="275"/>
      <c r="H10793" s="275"/>
    </row>
    <row r="10794" spans="1:8">
      <c r="A10794" s="270"/>
      <c r="B10794" s="271"/>
      <c r="C10794" s="270"/>
      <c r="D10794" s="272"/>
      <c r="F10794" s="273"/>
      <c r="G10794" s="275"/>
      <c r="H10794" s="275"/>
    </row>
    <row r="10795" spans="1:8">
      <c r="A10795" s="270"/>
      <c r="B10795" s="271"/>
      <c r="C10795" s="270"/>
      <c r="D10795" s="272"/>
      <c r="F10795" s="273"/>
      <c r="G10795" s="275"/>
      <c r="H10795" s="275"/>
    </row>
    <row r="10796" spans="1:8">
      <c r="A10796" s="270"/>
      <c r="B10796" s="271"/>
      <c r="C10796" s="270"/>
      <c r="D10796" s="272"/>
      <c r="F10796" s="273"/>
      <c r="G10796" s="275"/>
      <c r="H10796" s="275"/>
    </row>
    <row r="10797" spans="1:8">
      <c r="A10797" s="270"/>
      <c r="B10797" s="271"/>
      <c r="C10797" s="270"/>
      <c r="D10797" s="272"/>
      <c r="F10797" s="273"/>
      <c r="G10797" s="275"/>
      <c r="H10797" s="275"/>
    </row>
    <row r="10798" spans="1:8">
      <c r="A10798" s="270"/>
      <c r="B10798" s="271"/>
      <c r="C10798" s="270"/>
      <c r="D10798" s="272"/>
      <c r="F10798" s="273"/>
      <c r="G10798" s="275"/>
      <c r="H10798" s="275"/>
    </row>
    <row r="10799" spans="1:8">
      <c r="A10799" s="270"/>
      <c r="B10799" s="271"/>
      <c r="C10799" s="270"/>
      <c r="D10799" s="272"/>
      <c r="F10799" s="273"/>
      <c r="G10799" s="275"/>
      <c r="H10799" s="275"/>
    </row>
    <row r="10800" spans="1:8">
      <c r="A10800" s="270"/>
      <c r="B10800" s="271"/>
      <c r="C10800" s="270"/>
      <c r="D10800" s="272"/>
      <c r="F10800" s="273"/>
      <c r="G10800" s="275"/>
      <c r="H10800" s="275"/>
    </row>
    <row r="10801" spans="1:8">
      <c r="A10801" s="270"/>
      <c r="B10801" s="271"/>
      <c r="C10801" s="270"/>
      <c r="D10801" s="272"/>
      <c r="F10801" s="273"/>
      <c r="G10801" s="275"/>
      <c r="H10801" s="275"/>
    </row>
    <row r="10802" spans="1:8">
      <c r="A10802" s="270"/>
      <c r="B10802" s="271"/>
      <c r="C10802" s="270"/>
      <c r="D10802" s="272"/>
      <c r="F10802" s="273"/>
      <c r="G10802" s="275"/>
      <c r="H10802" s="275"/>
    </row>
    <row r="10803" spans="1:8">
      <c r="A10803" s="270"/>
      <c r="B10803" s="271"/>
      <c r="C10803" s="270"/>
      <c r="D10803" s="272"/>
      <c r="F10803" s="273"/>
      <c r="G10803" s="275"/>
      <c r="H10803" s="275"/>
    </row>
    <row r="10804" spans="1:8">
      <c r="A10804" s="270"/>
      <c r="B10804" s="271"/>
      <c r="C10804" s="270"/>
      <c r="D10804" s="272"/>
      <c r="F10804" s="273"/>
      <c r="G10804" s="275"/>
      <c r="H10804" s="275"/>
    </row>
    <row r="10805" spans="1:8">
      <c r="A10805" s="270"/>
      <c r="B10805" s="271"/>
      <c r="C10805" s="270"/>
      <c r="D10805" s="272"/>
      <c r="F10805" s="273"/>
      <c r="G10805" s="275"/>
      <c r="H10805" s="275"/>
    </row>
    <row r="10806" spans="1:8">
      <c r="A10806" s="270"/>
      <c r="B10806" s="271"/>
      <c r="C10806" s="270"/>
      <c r="D10806" s="272"/>
      <c r="F10806" s="273"/>
      <c r="G10806" s="275"/>
      <c r="H10806" s="275"/>
    </row>
    <row r="10807" spans="1:8">
      <c r="A10807" s="270"/>
      <c r="B10807" s="271"/>
      <c r="C10807" s="270"/>
      <c r="D10807" s="272"/>
      <c r="F10807" s="273"/>
      <c r="G10807" s="275"/>
      <c r="H10807" s="275"/>
    </row>
    <row r="10808" spans="1:8">
      <c r="A10808" s="270"/>
      <c r="B10808" s="271"/>
      <c r="C10808" s="270"/>
      <c r="D10808" s="272"/>
      <c r="F10808" s="273"/>
      <c r="G10808" s="275"/>
      <c r="H10808" s="275"/>
    </row>
    <row r="10809" spans="1:8">
      <c r="A10809" s="270"/>
      <c r="B10809" s="271"/>
      <c r="C10809" s="270"/>
      <c r="D10809" s="272"/>
      <c r="F10809" s="273"/>
      <c r="G10809" s="275"/>
      <c r="H10809" s="275"/>
    </row>
    <row r="10810" spans="1:8">
      <c r="A10810" s="270"/>
      <c r="B10810" s="271"/>
      <c r="C10810" s="270"/>
      <c r="D10810" s="272"/>
      <c r="F10810" s="273"/>
      <c r="G10810" s="275"/>
      <c r="H10810" s="275"/>
    </row>
    <row r="10811" spans="1:8">
      <c r="A10811" s="270"/>
      <c r="B10811" s="271"/>
      <c r="C10811" s="270"/>
      <c r="D10811" s="272"/>
      <c r="F10811" s="273"/>
      <c r="G10811" s="275"/>
      <c r="H10811" s="275"/>
    </row>
    <row r="10812" spans="1:8">
      <c r="A10812" s="270"/>
      <c r="B10812" s="271"/>
      <c r="C10812" s="270"/>
      <c r="D10812" s="272"/>
      <c r="F10812" s="273"/>
      <c r="G10812" s="275"/>
      <c r="H10812" s="275"/>
    </row>
    <row r="10813" spans="1:8">
      <c r="A10813" s="270"/>
      <c r="B10813" s="271"/>
      <c r="C10813" s="270"/>
      <c r="D10813" s="272"/>
      <c r="F10813" s="273"/>
      <c r="G10813" s="275"/>
      <c r="H10813" s="275"/>
    </row>
    <row r="10814" spans="1:8">
      <c r="A10814" s="270"/>
      <c r="B10814" s="271"/>
      <c r="C10814" s="270"/>
      <c r="D10814" s="272"/>
      <c r="F10814" s="273"/>
      <c r="G10814" s="275"/>
      <c r="H10814" s="275"/>
    </row>
    <row r="10815" spans="1:8">
      <c r="A10815" s="270"/>
      <c r="B10815" s="271"/>
      <c r="C10815" s="270"/>
      <c r="D10815" s="272"/>
      <c r="F10815" s="273"/>
      <c r="G10815" s="275"/>
      <c r="H10815" s="275"/>
    </row>
    <row r="10816" spans="1:8">
      <c r="A10816" s="270"/>
      <c r="B10816" s="271"/>
      <c r="C10816" s="270"/>
      <c r="D10816" s="272"/>
      <c r="F10816" s="273"/>
      <c r="G10816" s="275"/>
      <c r="H10816" s="275"/>
    </row>
    <row r="10817" spans="1:8">
      <c r="A10817" s="270"/>
      <c r="B10817" s="271"/>
      <c r="C10817" s="270"/>
      <c r="D10817" s="272"/>
      <c r="F10817" s="273"/>
      <c r="G10817" s="275"/>
      <c r="H10817" s="275"/>
    </row>
    <row r="10818" spans="1:8">
      <c r="A10818" s="270"/>
      <c r="B10818" s="271"/>
      <c r="C10818" s="270"/>
      <c r="D10818" s="272"/>
      <c r="F10818" s="273"/>
      <c r="G10818" s="275"/>
      <c r="H10818" s="275"/>
    </row>
    <row r="10819" spans="1:8">
      <c r="A10819" s="270"/>
      <c r="B10819" s="271"/>
      <c r="C10819" s="270"/>
      <c r="D10819" s="272"/>
      <c r="F10819" s="273"/>
      <c r="G10819" s="275"/>
      <c r="H10819" s="275"/>
    </row>
    <row r="10820" spans="1:8">
      <c r="A10820" s="270"/>
      <c r="B10820" s="271"/>
      <c r="C10820" s="270"/>
      <c r="D10820" s="272"/>
      <c r="F10820" s="273"/>
      <c r="G10820" s="275"/>
      <c r="H10820" s="275"/>
    </row>
    <row r="10821" spans="1:8">
      <c r="A10821" s="270"/>
      <c r="B10821" s="271"/>
      <c r="C10821" s="270"/>
      <c r="D10821" s="272"/>
      <c r="F10821" s="273"/>
      <c r="G10821" s="275"/>
      <c r="H10821" s="275"/>
    </row>
    <row r="10822" spans="1:8">
      <c r="A10822" s="270"/>
      <c r="B10822" s="271"/>
      <c r="C10822" s="270"/>
      <c r="D10822" s="272"/>
      <c r="F10822" s="273"/>
      <c r="G10822" s="275"/>
      <c r="H10822" s="275"/>
    </row>
    <row r="10823" spans="1:8">
      <c r="A10823" s="270"/>
      <c r="B10823" s="271"/>
      <c r="C10823" s="270"/>
      <c r="D10823" s="272"/>
      <c r="F10823" s="273"/>
      <c r="G10823" s="275"/>
      <c r="H10823" s="275"/>
    </row>
    <row r="10824" spans="1:8">
      <c r="A10824" s="270"/>
      <c r="B10824" s="271"/>
      <c r="C10824" s="270"/>
      <c r="D10824" s="272"/>
      <c r="F10824" s="273"/>
      <c r="G10824" s="275"/>
      <c r="H10824" s="275"/>
    </row>
    <row r="10825" spans="1:8">
      <c r="A10825" s="270"/>
      <c r="B10825" s="271"/>
      <c r="C10825" s="270"/>
      <c r="D10825" s="272"/>
      <c r="F10825" s="273"/>
      <c r="G10825" s="275"/>
      <c r="H10825" s="275"/>
    </row>
    <row r="10826" spans="1:8">
      <c r="A10826" s="270"/>
      <c r="B10826" s="271"/>
      <c r="C10826" s="270"/>
      <c r="D10826" s="272"/>
      <c r="F10826" s="273"/>
      <c r="G10826" s="275"/>
      <c r="H10826" s="275"/>
    </row>
    <row r="10827" spans="1:8">
      <c r="A10827" s="270"/>
      <c r="B10827" s="271"/>
      <c r="C10827" s="270"/>
      <c r="D10827" s="272"/>
      <c r="F10827" s="273"/>
      <c r="G10827" s="275"/>
      <c r="H10827" s="275"/>
    </row>
    <row r="10828" spans="1:8">
      <c r="A10828" s="270"/>
      <c r="B10828" s="271"/>
      <c r="C10828" s="270"/>
      <c r="D10828" s="272"/>
      <c r="F10828" s="273"/>
      <c r="G10828" s="275"/>
      <c r="H10828" s="275"/>
    </row>
    <row r="10829" spans="1:8">
      <c r="A10829" s="270"/>
      <c r="B10829" s="271"/>
      <c r="C10829" s="270"/>
      <c r="D10829" s="272"/>
      <c r="F10829" s="273"/>
      <c r="G10829" s="275"/>
      <c r="H10829" s="275"/>
    </row>
    <row r="10830" spans="1:8">
      <c r="A10830" s="270"/>
      <c r="B10830" s="271"/>
      <c r="C10830" s="270"/>
      <c r="D10830" s="272"/>
      <c r="F10830" s="273"/>
      <c r="G10830" s="275"/>
      <c r="H10830" s="275"/>
    </row>
    <row r="10831" spans="1:8">
      <c r="A10831" s="270"/>
      <c r="B10831" s="271"/>
      <c r="C10831" s="270"/>
      <c r="D10831" s="272"/>
      <c r="F10831" s="273"/>
      <c r="G10831" s="275"/>
      <c r="H10831" s="275"/>
    </row>
    <row r="10832" spans="1:8">
      <c r="A10832" s="270"/>
      <c r="B10832" s="271"/>
      <c r="C10832" s="270"/>
      <c r="D10832" s="272"/>
      <c r="F10832" s="273"/>
      <c r="G10832" s="275"/>
      <c r="H10832" s="275"/>
    </row>
    <row r="10833" spans="1:8">
      <c r="A10833" s="270"/>
      <c r="B10833" s="271"/>
      <c r="C10833" s="270"/>
      <c r="D10833" s="272"/>
      <c r="F10833" s="273"/>
      <c r="G10833" s="275"/>
      <c r="H10833" s="275"/>
    </row>
    <row r="10834" spans="1:8">
      <c r="A10834" s="270"/>
      <c r="B10834" s="271"/>
      <c r="C10834" s="270"/>
      <c r="D10834" s="272"/>
      <c r="F10834" s="273"/>
      <c r="G10834" s="275"/>
      <c r="H10834" s="275"/>
    </row>
    <row r="10835" spans="1:8">
      <c r="A10835" s="270"/>
      <c r="B10835" s="271"/>
      <c r="C10835" s="270"/>
      <c r="D10835" s="272"/>
      <c r="F10835" s="273"/>
      <c r="G10835" s="275"/>
      <c r="H10835" s="275"/>
    </row>
    <row r="10836" spans="1:8">
      <c r="A10836" s="270"/>
      <c r="B10836" s="271"/>
      <c r="C10836" s="270"/>
      <c r="D10836" s="272"/>
      <c r="F10836" s="273"/>
      <c r="G10836" s="275"/>
      <c r="H10836" s="275"/>
    </row>
    <row r="10837" spans="1:8">
      <c r="A10837" s="270"/>
      <c r="B10837" s="271"/>
      <c r="C10837" s="270"/>
      <c r="D10837" s="272"/>
      <c r="F10837" s="273"/>
      <c r="G10837" s="275"/>
      <c r="H10837" s="275"/>
    </row>
    <row r="10838" spans="1:8">
      <c r="A10838" s="270"/>
      <c r="B10838" s="271"/>
      <c r="C10838" s="270"/>
      <c r="D10838" s="272"/>
      <c r="F10838" s="273"/>
      <c r="G10838" s="275"/>
      <c r="H10838" s="275"/>
    </row>
    <row r="10839" spans="1:8">
      <c r="A10839" s="270"/>
      <c r="B10839" s="271"/>
      <c r="C10839" s="270"/>
      <c r="D10839" s="272"/>
      <c r="F10839" s="273"/>
      <c r="G10839" s="275"/>
      <c r="H10839" s="275"/>
    </row>
    <row r="10840" spans="1:8">
      <c r="A10840" s="270"/>
      <c r="B10840" s="271"/>
      <c r="C10840" s="270"/>
      <c r="D10840" s="272"/>
      <c r="F10840" s="273"/>
      <c r="G10840" s="275"/>
      <c r="H10840" s="275"/>
    </row>
    <row r="10841" spans="1:8">
      <c r="A10841" s="270"/>
      <c r="B10841" s="271"/>
      <c r="C10841" s="270"/>
      <c r="D10841" s="272"/>
      <c r="F10841" s="273"/>
      <c r="G10841" s="275"/>
      <c r="H10841" s="275"/>
    </row>
    <row r="10842" spans="1:8">
      <c r="A10842" s="270"/>
      <c r="B10842" s="271"/>
      <c r="C10842" s="270"/>
      <c r="D10842" s="272"/>
      <c r="F10842" s="273"/>
      <c r="G10842" s="275"/>
      <c r="H10842" s="275"/>
    </row>
    <row r="10843" spans="1:8">
      <c r="A10843" s="270"/>
      <c r="B10843" s="271"/>
      <c r="C10843" s="270"/>
      <c r="D10843" s="272"/>
      <c r="F10843" s="273"/>
      <c r="G10843" s="275"/>
      <c r="H10843" s="275"/>
    </row>
    <row r="10844" spans="1:8">
      <c r="A10844" s="270"/>
      <c r="B10844" s="271"/>
      <c r="C10844" s="270"/>
      <c r="D10844" s="272"/>
      <c r="F10844" s="273"/>
      <c r="G10844" s="275"/>
      <c r="H10844" s="275"/>
    </row>
    <row r="10845" spans="1:8">
      <c r="A10845" s="270"/>
      <c r="B10845" s="271"/>
      <c r="C10845" s="270"/>
      <c r="D10845" s="272"/>
      <c r="F10845" s="273"/>
      <c r="G10845" s="275"/>
      <c r="H10845" s="275"/>
    </row>
    <row r="10846" spans="1:8">
      <c r="A10846" s="270"/>
      <c r="B10846" s="271"/>
      <c r="C10846" s="270"/>
      <c r="D10846" s="272"/>
      <c r="F10846" s="273"/>
      <c r="G10846" s="275"/>
      <c r="H10846" s="275"/>
    </row>
    <row r="10847" spans="1:8">
      <c r="A10847" s="270"/>
      <c r="B10847" s="271"/>
      <c r="C10847" s="270"/>
      <c r="D10847" s="272"/>
      <c r="F10847" s="273"/>
      <c r="G10847" s="275"/>
      <c r="H10847" s="275"/>
    </row>
    <row r="10848" spans="1:8">
      <c r="A10848" s="270"/>
      <c r="B10848" s="271"/>
      <c r="C10848" s="270"/>
      <c r="D10848" s="272"/>
      <c r="F10848" s="273"/>
      <c r="G10848" s="275"/>
      <c r="H10848" s="275"/>
    </row>
    <row r="10849" spans="1:8">
      <c r="A10849" s="270"/>
      <c r="B10849" s="271"/>
      <c r="C10849" s="270"/>
      <c r="D10849" s="272"/>
      <c r="F10849" s="273"/>
      <c r="G10849" s="275"/>
      <c r="H10849" s="275"/>
    </row>
    <row r="10850" spans="1:8">
      <c r="A10850" s="270"/>
      <c r="B10850" s="271"/>
      <c r="C10850" s="270"/>
      <c r="D10850" s="272"/>
      <c r="F10850" s="273"/>
      <c r="G10850" s="275"/>
      <c r="H10850" s="275"/>
    </row>
    <row r="10851" spans="1:8">
      <c r="A10851" s="270"/>
      <c r="B10851" s="271"/>
      <c r="C10851" s="270"/>
      <c r="D10851" s="272"/>
      <c r="F10851" s="273"/>
      <c r="G10851" s="275"/>
      <c r="H10851" s="275"/>
    </row>
    <row r="10852" spans="1:8">
      <c r="A10852" s="270"/>
      <c r="B10852" s="271"/>
      <c r="C10852" s="270"/>
      <c r="D10852" s="272"/>
      <c r="F10852" s="273"/>
      <c r="G10852" s="275"/>
      <c r="H10852" s="275"/>
    </row>
    <row r="10853" spans="1:8">
      <c r="A10853" s="270"/>
      <c r="B10853" s="271"/>
      <c r="C10853" s="270"/>
      <c r="D10853" s="272"/>
      <c r="F10853" s="273"/>
      <c r="G10853" s="275"/>
      <c r="H10853" s="275"/>
    </row>
    <row r="10854" spans="1:8">
      <c r="A10854" s="270"/>
      <c r="B10854" s="271"/>
      <c r="C10854" s="270"/>
      <c r="D10854" s="272"/>
      <c r="F10854" s="273"/>
      <c r="G10854" s="275"/>
      <c r="H10854" s="275"/>
    </row>
    <row r="10855" spans="1:8">
      <c r="A10855" s="270"/>
      <c r="B10855" s="271"/>
      <c r="C10855" s="270"/>
      <c r="D10855" s="272"/>
      <c r="F10855" s="273"/>
      <c r="G10855" s="275"/>
      <c r="H10855" s="275"/>
    </row>
    <row r="10856" spans="1:8">
      <c r="A10856" s="270"/>
      <c r="B10856" s="271"/>
      <c r="C10856" s="270"/>
      <c r="D10856" s="272"/>
      <c r="F10856" s="273"/>
      <c r="G10856" s="275"/>
      <c r="H10856" s="275"/>
    </row>
    <row r="10857" spans="1:8">
      <c r="A10857" s="270"/>
      <c r="B10857" s="271"/>
      <c r="C10857" s="270"/>
      <c r="D10857" s="272"/>
      <c r="F10857" s="273"/>
      <c r="G10857" s="275"/>
      <c r="H10857" s="275"/>
    </row>
    <row r="10858" spans="1:8">
      <c r="A10858" s="270"/>
      <c r="B10858" s="271"/>
      <c r="C10858" s="270"/>
      <c r="D10858" s="272"/>
      <c r="F10858" s="273"/>
      <c r="G10858" s="275"/>
      <c r="H10858" s="275"/>
    </row>
    <row r="10859" spans="1:8">
      <c r="A10859" s="270"/>
      <c r="B10859" s="271"/>
      <c r="C10859" s="270"/>
      <c r="D10859" s="272"/>
      <c r="F10859" s="273"/>
      <c r="G10859" s="275"/>
      <c r="H10859" s="275"/>
    </row>
    <row r="10860" spans="1:8">
      <c r="A10860" s="270"/>
      <c r="B10860" s="271"/>
      <c r="C10860" s="270"/>
      <c r="D10860" s="272"/>
      <c r="F10860" s="273"/>
      <c r="G10860" s="275"/>
      <c r="H10860" s="275"/>
    </row>
    <row r="10861" spans="1:8">
      <c r="A10861" s="270"/>
      <c r="B10861" s="271"/>
      <c r="C10861" s="270"/>
      <c r="D10861" s="272"/>
      <c r="F10861" s="273"/>
      <c r="G10861" s="275"/>
      <c r="H10861" s="275"/>
    </row>
    <row r="10862" spans="1:8">
      <c r="A10862" s="270"/>
      <c r="B10862" s="271"/>
      <c r="C10862" s="270"/>
      <c r="D10862" s="272"/>
      <c r="F10862" s="273"/>
      <c r="G10862" s="275"/>
      <c r="H10862" s="275"/>
    </row>
    <row r="10863" spans="1:8">
      <c r="A10863" s="270"/>
      <c r="B10863" s="271"/>
      <c r="C10863" s="270"/>
      <c r="D10863" s="272"/>
      <c r="F10863" s="273"/>
      <c r="G10863" s="275"/>
      <c r="H10863" s="275"/>
    </row>
    <row r="10864" spans="1:8">
      <c r="A10864" s="270"/>
      <c r="B10864" s="271"/>
      <c r="C10864" s="270"/>
      <c r="D10864" s="272"/>
      <c r="F10864" s="273"/>
      <c r="G10864" s="275"/>
      <c r="H10864" s="275"/>
    </row>
    <row r="10865" spans="1:8">
      <c r="A10865" s="270"/>
      <c r="B10865" s="271"/>
      <c r="C10865" s="270"/>
      <c r="D10865" s="272"/>
      <c r="F10865" s="273"/>
      <c r="G10865" s="275"/>
      <c r="H10865" s="275"/>
    </row>
    <row r="10866" spans="1:8">
      <c r="A10866" s="270"/>
      <c r="B10866" s="271"/>
      <c r="C10866" s="270"/>
      <c r="D10866" s="272"/>
      <c r="F10866" s="273"/>
      <c r="G10866" s="275"/>
      <c r="H10866" s="275"/>
    </row>
    <row r="10867" spans="1:8">
      <c r="A10867" s="270"/>
      <c r="B10867" s="271"/>
      <c r="C10867" s="270"/>
      <c r="D10867" s="272"/>
      <c r="F10867" s="273"/>
      <c r="G10867" s="275"/>
      <c r="H10867" s="275"/>
    </row>
    <row r="10868" spans="1:8">
      <c r="A10868" s="270"/>
      <c r="B10868" s="271"/>
      <c r="C10868" s="270"/>
      <c r="D10868" s="272"/>
      <c r="F10868" s="273"/>
      <c r="G10868" s="275"/>
      <c r="H10868" s="275"/>
    </row>
    <row r="10869" spans="1:8">
      <c r="A10869" s="270"/>
      <c r="B10869" s="271"/>
      <c r="C10869" s="270"/>
      <c r="D10869" s="272"/>
      <c r="F10869" s="273"/>
      <c r="G10869" s="275"/>
      <c r="H10869" s="275"/>
    </row>
    <row r="10870" spans="1:8">
      <c r="A10870" s="270"/>
      <c r="B10870" s="271"/>
      <c r="C10870" s="270"/>
      <c r="D10870" s="272"/>
      <c r="F10870" s="273"/>
      <c r="G10870" s="275"/>
      <c r="H10870" s="275"/>
    </row>
    <row r="10871" spans="1:8">
      <c r="A10871" s="270"/>
      <c r="B10871" s="271"/>
      <c r="C10871" s="270"/>
      <c r="D10871" s="272"/>
      <c r="F10871" s="273"/>
      <c r="G10871" s="275"/>
      <c r="H10871" s="275"/>
    </row>
    <row r="10872" spans="1:8">
      <c r="A10872" s="270"/>
      <c r="B10872" s="271"/>
      <c r="C10872" s="270"/>
      <c r="D10872" s="272"/>
      <c r="F10872" s="273"/>
      <c r="G10872" s="275"/>
      <c r="H10872" s="275"/>
    </row>
    <row r="10873" spans="1:8">
      <c r="A10873" s="270"/>
      <c r="B10873" s="271"/>
      <c r="C10873" s="270"/>
      <c r="D10873" s="272"/>
      <c r="F10873" s="273"/>
      <c r="G10873" s="275"/>
      <c r="H10873" s="275"/>
    </row>
    <row r="10874" spans="1:8">
      <c r="A10874" s="270"/>
      <c r="B10874" s="271"/>
      <c r="C10874" s="270"/>
      <c r="D10874" s="272"/>
      <c r="F10874" s="273"/>
      <c r="G10874" s="275"/>
      <c r="H10874" s="275"/>
    </row>
    <row r="10875" spans="1:8">
      <c r="A10875" s="270"/>
      <c r="B10875" s="271"/>
      <c r="C10875" s="270"/>
      <c r="D10875" s="272"/>
      <c r="F10875" s="273"/>
      <c r="G10875" s="275"/>
      <c r="H10875" s="275"/>
    </row>
    <row r="10876" spans="1:8">
      <c r="A10876" s="270"/>
      <c r="B10876" s="271"/>
      <c r="C10876" s="270"/>
      <c r="D10876" s="272"/>
      <c r="F10876" s="273"/>
      <c r="G10876" s="275"/>
      <c r="H10876" s="275"/>
    </row>
    <row r="10877" spans="1:8">
      <c r="A10877" s="270"/>
      <c r="B10877" s="271"/>
      <c r="C10877" s="270"/>
      <c r="D10877" s="272"/>
      <c r="F10877" s="273"/>
      <c r="G10877" s="275"/>
      <c r="H10877" s="275"/>
    </row>
    <row r="10878" spans="1:8">
      <c r="A10878" s="270"/>
      <c r="B10878" s="271"/>
      <c r="C10878" s="270"/>
      <c r="D10878" s="272"/>
      <c r="F10878" s="273"/>
      <c r="G10878" s="275"/>
      <c r="H10878" s="275"/>
    </row>
    <row r="10879" spans="1:8">
      <c r="A10879" s="270"/>
      <c r="B10879" s="271"/>
      <c r="C10879" s="270"/>
      <c r="D10879" s="272"/>
      <c r="F10879" s="273"/>
      <c r="G10879" s="275"/>
      <c r="H10879" s="275"/>
    </row>
    <row r="10880" spans="1:8">
      <c r="A10880" s="270"/>
      <c r="B10880" s="271"/>
      <c r="C10880" s="270"/>
      <c r="D10880" s="272"/>
      <c r="F10880" s="273"/>
      <c r="G10880" s="275"/>
      <c r="H10880" s="275"/>
    </row>
    <row r="10881" spans="1:8">
      <c r="A10881" s="270"/>
      <c r="B10881" s="271"/>
      <c r="C10881" s="270"/>
      <c r="D10881" s="272"/>
      <c r="F10881" s="273"/>
      <c r="G10881" s="275"/>
      <c r="H10881" s="275"/>
    </row>
    <row r="10882" spans="1:8">
      <c r="A10882" s="270"/>
      <c r="B10882" s="271"/>
      <c r="C10882" s="270"/>
      <c r="D10882" s="272"/>
      <c r="F10882" s="273"/>
      <c r="G10882" s="275"/>
      <c r="H10882" s="275"/>
    </row>
    <row r="10883" spans="1:8">
      <c r="A10883" s="270"/>
      <c r="B10883" s="271"/>
      <c r="C10883" s="270"/>
      <c r="D10883" s="272"/>
      <c r="F10883" s="273"/>
      <c r="G10883" s="275"/>
      <c r="H10883" s="275"/>
    </row>
    <row r="10884" spans="1:8">
      <c r="A10884" s="270"/>
      <c r="B10884" s="271"/>
      <c r="C10884" s="270"/>
      <c r="D10884" s="272"/>
      <c r="F10884" s="273"/>
      <c r="G10884" s="275"/>
      <c r="H10884" s="275"/>
    </row>
    <row r="10885" spans="1:8">
      <c r="A10885" s="270"/>
      <c r="B10885" s="271"/>
      <c r="C10885" s="270"/>
      <c r="D10885" s="272"/>
      <c r="F10885" s="273"/>
      <c r="G10885" s="275"/>
      <c r="H10885" s="275"/>
    </row>
    <row r="10886" spans="1:8">
      <c r="A10886" s="270"/>
      <c r="B10886" s="271"/>
      <c r="C10886" s="270"/>
      <c r="D10886" s="272"/>
      <c r="F10886" s="273"/>
      <c r="G10886" s="275"/>
      <c r="H10886" s="275"/>
    </row>
    <row r="10887" spans="1:8">
      <c r="A10887" s="270"/>
      <c r="B10887" s="271"/>
      <c r="C10887" s="270"/>
      <c r="D10887" s="272"/>
      <c r="F10887" s="273"/>
      <c r="G10887" s="275"/>
      <c r="H10887" s="275"/>
    </row>
    <row r="10888" spans="1:8">
      <c r="A10888" s="270"/>
      <c r="B10888" s="271"/>
      <c r="C10888" s="270"/>
      <c r="D10888" s="272"/>
      <c r="F10888" s="273"/>
      <c r="G10888" s="275"/>
      <c r="H10888" s="275"/>
    </row>
    <row r="10889" spans="1:8">
      <c r="A10889" s="270"/>
      <c r="B10889" s="271"/>
      <c r="C10889" s="270"/>
      <c r="D10889" s="272"/>
      <c r="F10889" s="273"/>
      <c r="G10889" s="275"/>
      <c r="H10889" s="275"/>
    </row>
    <row r="10890" spans="1:8">
      <c r="A10890" s="270"/>
      <c r="B10890" s="271"/>
      <c r="C10890" s="270"/>
      <c r="D10890" s="272"/>
      <c r="F10890" s="273"/>
      <c r="G10890" s="275"/>
      <c r="H10890" s="275"/>
    </row>
    <row r="10891" spans="1:8">
      <c r="A10891" s="270"/>
      <c r="B10891" s="271"/>
      <c r="C10891" s="270"/>
      <c r="D10891" s="272"/>
      <c r="F10891" s="273"/>
      <c r="G10891" s="275"/>
      <c r="H10891" s="275"/>
    </row>
    <row r="10892" spans="1:8">
      <c r="A10892" s="270"/>
      <c r="B10892" s="271"/>
      <c r="C10892" s="270"/>
      <c r="D10892" s="272"/>
      <c r="F10892" s="273"/>
      <c r="G10892" s="275"/>
      <c r="H10892" s="275"/>
    </row>
    <row r="10893" spans="1:8">
      <c r="A10893" s="270"/>
      <c r="B10893" s="271"/>
      <c r="C10893" s="270"/>
      <c r="D10893" s="272"/>
      <c r="F10893" s="273"/>
      <c r="G10893" s="275"/>
      <c r="H10893" s="275"/>
    </row>
    <row r="10894" spans="1:8">
      <c r="A10894" s="270"/>
      <c r="B10894" s="271"/>
      <c r="C10894" s="270"/>
      <c r="D10894" s="272"/>
      <c r="F10894" s="273"/>
      <c r="G10894" s="275"/>
      <c r="H10894" s="275"/>
    </row>
    <row r="10895" spans="1:8">
      <c r="A10895" s="270"/>
      <c r="B10895" s="271"/>
      <c r="C10895" s="270"/>
      <c r="D10895" s="272"/>
      <c r="F10895" s="273"/>
      <c r="G10895" s="275"/>
      <c r="H10895" s="275"/>
    </row>
    <row r="10896" spans="1:8">
      <c r="A10896" s="270"/>
      <c r="B10896" s="271"/>
      <c r="C10896" s="270"/>
      <c r="D10896" s="272"/>
      <c r="F10896" s="273"/>
      <c r="G10896" s="275"/>
      <c r="H10896" s="275"/>
    </row>
    <row r="10897" spans="1:8">
      <c r="A10897" s="270"/>
      <c r="B10897" s="271"/>
      <c r="C10897" s="270"/>
      <c r="D10897" s="272"/>
      <c r="F10897" s="273"/>
      <c r="G10897" s="275"/>
      <c r="H10897" s="275"/>
    </row>
    <row r="10898" spans="1:8">
      <c r="A10898" s="270"/>
      <c r="B10898" s="271"/>
      <c r="C10898" s="270"/>
      <c r="D10898" s="272"/>
      <c r="F10898" s="273"/>
      <c r="G10898" s="275"/>
      <c r="H10898" s="275"/>
    </row>
    <row r="10899" spans="1:8">
      <c r="A10899" s="270"/>
      <c r="B10899" s="271"/>
      <c r="C10899" s="270"/>
      <c r="D10899" s="272"/>
      <c r="F10899" s="273"/>
      <c r="G10899" s="275"/>
      <c r="H10899" s="275"/>
    </row>
    <row r="10900" spans="1:8">
      <c r="A10900" s="270"/>
      <c r="B10900" s="271"/>
      <c r="C10900" s="270"/>
      <c r="D10900" s="272"/>
      <c r="F10900" s="273"/>
      <c r="G10900" s="275"/>
      <c r="H10900" s="275"/>
    </row>
    <row r="10901" spans="1:8">
      <c r="A10901" s="270"/>
      <c r="B10901" s="271"/>
      <c r="C10901" s="270"/>
      <c r="D10901" s="272"/>
      <c r="F10901" s="273"/>
      <c r="G10901" s="275"/>
      <c r="H10901" s="275"/>
    </row>
    <row r="10902" spans="1:8">
      <c r="A10902" s="270"/>
      <c r="B10902" s="271"/>
      <c r="C10902" s="270"/>
      <c r="D10902" s="272"/>
      <c r="F10902" s="273"/>
      <c r="G10902" s="275"/>
      <c r="H10902" s="275"/>
    </row>
    <row r="10903" spans="1:8">
      <c r="A10903" s="270"/>
      <c r="B10903" s="271"/>
      <c r="C10903" s="270"/>
      <c r="D10903" s="272"/>
      <c r="F10903" s="273"/>
      <c r="G10903" s="275"/>
      <c r="H10903" s="275"/>
    </row>
    <row r="10904" spans="1:8">
      <c r="A10904" s="270"/>
      <c r="B10904" s="271"/>
      <c r="C10904" s="270"/>
      <c r="D10904" s="272"/>
      <c r="F10904" s="273"/>
      <c r="G10904" s="275"/>
      <c r="H10904" s="275"/>
    </row>
    <row r="10905" spans="1:8">
      <c r="A10905" s="270"/>
      <c r="B10905" s="271"/>
      <c r="C10905" s="270"/>
      <c r="D10905" s="272"/>
      <c r="F10905" s="273"/>
      <c r="G10905" s="275"/>
      <c r="H10905" s="275"/>
    </row>
    <row r="10906" spans="1:8">
      <c r="A10906" s="270"/>
      <c r="B10906" s="271"/>
      <c r="C10906" s="270"/>
      <c r="D10906" s="272"/>
      <c r="F10906" s="273"/>
      <c r="G10906" s="275"/>
      <c r="H10906" s="275"/>
    </row>
    <row r="10907" spans="1:8">
      <c r="A10907" s="270"/>
      <c r="B10907" s="271"/>
      <c r="C10907" s="270"/>
      <c r="D10907" s="272"/>
      <c r="F10907" s="273"/>
      <c r="G10907" s="275"/>
      <c r="H10907" s="275"/>
    </row>
    <row r="10908" spans="1:8">
      <c r="A10908" s="270"/>
      <c r="B10908" s="271"/>
      <c r="C10908" s="270"/>
      <c r="D10908" s="272"/>
      <c r="F10908" s="273"/>
      <c r="G10908" s="275"/>
      <c r="H10908" s="275"/>
    </row>
    <row r="10909" spans="1:8">
      <c r="A10909" s="270"/>
      <c r="B10909" s="271"/>
      <c r="C10909" s="270"/>
      <c r="D10909" s="272"/>
      <c r="F10909" s="273"/>
      <c r="G10909" s="275"/>
      <c r="H10909" s="275"/>
    </row>
    <row r="10910" spans="1:8">
      <c r="A10910" s="270"/>
      <c r="B10910" s="271"/>
      <c r="C10910" s="270"/>
      <c r="D10910" s="272"/>
      <c r="F10910" s="273"/>
      <c r="G10910" s="275"/>
      <c r="H10910" s="275"/>
    </row>
    <row r="10911" spans="1:8">
      <c r="A10911" s="270"/>
      <c r="B10911" s="271"/>
      <c r="C10911" s="270"/>
      <c r="D10911" s="272"/>
      <c r="F10911" s="273"/>
      <c r="G10911" s="275"/>
      <c r="H10911" s="275"/>
    </row>
    <row r="10912" spans="1:8">
      <c r="A10912" s="270"/>
      <c r="B10912" s="271"/>
      <c r="C10912" s="270"/>
      <c r="D10912" s="272"/>
      <c r="F10912" s="273"/>
      <c r="G10912" s="275"/>
      <c r="H10912" s="275"/>
    </row>
    <row r="10913" spans="1:8">
      <c r="A10913" s="270"/>
      <c r="B10913" s="271"/>
      <c r="C10913" s="270"/>
      <c r="D10913" s="272"/>
      <c r="F10913" s="273"/>
      <c r="G10913" s="275"/>
      <c r="H10913" s="275"/>
    </row>
    <row r="10914" spans="1:8">
      <c r="A10914" s="270"/>
      <c r="B10914" s="271"/>
      <c r="C10914" s="270"/>
      <c r="D10914" s="272"/>
      <c r="F10914" s="273"/>
      <c r="G10914" s="275"/>
      <c r="H10914" s="275"/>
    </row>
    <row r="10915" spans="1:8">
      <c r="A10915" s="270"/>
      <c r="B10915" s="271"/>
      <c r="C10915" s="270"/>
      <c r="D10915" s="272"/>
      <c r="F10915" s="273"/>
      <c r="G10915" s="275"/>
      <c r="H10915" s="275"/>
    </row>
    <row r="10916" spans="1:8">
      <c r="A10916" s="270"/>
      <c r="B10916" s="271"/>
      <c r="C10916" s="270"/>
      <c r="D10916" s="272"/>
      <c r="F10916" s="273"/>
      <c r="G10916" s="275"/>
      <c r="H10916" s="275"/>
    </row>
    <row r="10917" spans="1:8">
      <c r="A10917" s="270"/>
      <c r="B10917" s="271"/>
      <c r="C10917" s="270"/>
      <c r="D10917" s="272"/>
      <c r="F10917" s="273"/>
      <c r="G10917" s="275"/>
      <c r="H10917" s="275"/>
    </row>
    <row r="10918" spans="1:8">
      <c r="A10918" s="270"/>
      <c r="B10918" s="271"/>
      <c r="C10918" s="270"/>
      <c r="D10918" s="272"/>
      <c r="F10918" s="273"/>
      <c r="G10918" s="275"/>
      <c r="H10918" s="275"/>
    </row>
    <row r="10919" spans="1:8">
      <c r="A10919" s="270"/>
      <c r="B10919" s="271"/>
      <c r="C10919" s="270"/>
      <c r="D10919" s="272"/>
      <c r="F10919" s="273"/>
      <c r="G10919" s="275"/>
      <c r="H10919" s="275"/>
    </row>
    <row r="10920" spans="1:8">
      <c r="A10920" s="270"/>
      <c r="B10920" s="271"/>
      <c r="C10920" s="270"/>
      <c r="D10920" s="272"/>
      <c r="F10920" s="273"/>
      <c r="G10920" s="275"/>
      <c r="H10920" s="275"/>
    </row>
    <row r="10921" spans="1:8">
      <c r="A10921" s="270"/>
      <c r="B10921" s="271"/>
      <c r="C10921" s="270"/>
      <c r="D10921" s="272"/>
      <c r="F10921" s="273"/>
      <c r="G10921" s="275"/>
      <c r="H10921" s="275"/>
    </row>
    <row r="10922" spans="1:8">
      <c r="A10922" s="270"/>
      <c r="B10922" s="271"/>
      <c r="C10922" s="270"/>
      <c r="D10922" s="272"/>
      <c r="F10922" s="273"/>
      <c r="G10922" s="275"/>
      <c r="H10922" s="275"/>
    </row>
    <row r="10923" spans="1:8">
      <c r="A10923" s="270"/>
      <c r="B10923" s="271"/>
      <c r="C10923" s="270"/>
      <c r="D10923" s="272"/>
      <c r="F10923" s="273"/>
      <c r="G10923" s="275"/>
      <c r="H10923" s="275"/>
    </row>
    <row r="10924" spans="1:8">
      <c r="A10924" s="270"/>
      <c r="B10924" s="271"/>
      <c r="C10924" s="270"/>
      <c r="D10924" s="272"/>
      <c r="F10924" s="273"/>
      <c r="G10924" s="275"/>
      <c r="H10924" s="275"/>
    </row>
    <row r="10925" spans="1:8">
      <c r="A10925" s="270"/>
      <c r="B10925" s="271"/>
      <c r="C10925" s="270"/>
      <c r="D10925" s="272"/>
      <c r="F10925" s="273"/>
      <c r="G10925" s="275"/>
      <c r="H10925" s="275"/>
    </row>
    <row r="10926" spans="1:8">
      <c r="A10926" s="270"/>
      <c r="B10926" s="271"/>
      <c r="C10926" s="270"/>
      <c r="D10926" s="272"/>
      <c r="F10926" s="273"/>
      <c r="G10926" s="275"/>
      <c r="H10926" s="275"/>
    </row>
    <row r="10927" spans="1:8">
      <c r="A10927" s="270"/>
      <c r="B10927" s="271"/>
      <c r="C10927" s="270"/>
      <c r="D10927" s="272"/>
      <c r="F10927" s="273"/>
      <c r="G10927" s="275"/>
      <c r="H10927" s="275"/>
    </row>
    <row r="10928" spans="1:8">
      <c r="A10928" s="270"/>
      <c r="B10928" s="271"/>
      <c r="C10928" s="270"/>
      <c r="D10928" s="272"/>
      <c r="F10928" s="273"/>
      <c r="G10928" s="275"/>
      <c r="H10928" s="275"/>
    </row>
    <row r="10929" spans="1:8">
      <c r="A10929" s="270"/>
      <c r="B10929" s="271"/>
      <c r="C10929" s="270"/>
      <c r="D10929" s="272"/>
      <c r="F10929" s="273"/>
      <c r="G10929" s="275"/>
      <c r="H10929" s="275"/>
    </row>
    <row r="10930" spans="1:8">
      <c r="A10930" s="270"/>
      <c r="B10930" s="271"/>
      <c r="C10930" s="270"/>
      <c r="D10930" s="272"/>
      <c r="F10930" s="273"/>
      <c r="G10930" s="275"/>
      <c r="H10930" s="275"/>
    </row>
    <row r="10931" spans="1:8">
      <c r="A10931" s="270"/>
      <c r="B10931" s="271"/>
      <c r="C10931" s="270"/>
      <c r="D10931" s="272"/>
      <c r="F10931" s="273"/>
      <c r="G10931" s="275"/>
      <c r="H10931" s="275"/>
    </row>
    <row r="10932" spans="1:8">
      <c r="A10932" s="270"/>
      <c r="B10932" s="271"/>
      <c r="C10932" s="270"/>
      <c r="D10932" s="272"/>
      <c r="F10932" s="273"/>
      <c r="G10932" s="275"/>
      <c r="H10932" s="275"/>
    </row>
    <row r="10933" spans="1:8">
      <c r="A10933" s="270"/>
      <c r="B10933" s="271"/>
      <c r="C10933" s="270"/>
      <c r="D10933" s="272"/>
      <c r="F10933" s="273"/>
      <c r="G10933" s="275"/>
      <c r="H10933" s="275"/>
    </row>
    <row r="10934" spans="1:8">
      <c r="A10934" s="270"/>
      <c r="B10934" s="271"/>
      <c r="C10934" s="270"/>
      <c r="D10934" s="272"/>
      <c r="F10934" s="273"/>
      <c r="G10934" s="275"/>
      <c r="H10934" s="275"/>
    </row>
    <row r="10935" spans="1:8">
      <c r="A10935" s="270"/>
      <c r="B10935" s="271"/>
      <c r="C10935" s="270"/>
      <c r="D10935" s="272"/>
      <c r="F10935" s="273"/>
      <c r="G10935" s="275"/>
      <c r="H10935" s="275"/>
    </row>
    <row r="10936" spans="1:8">
      <c r="A10936" s="270"/>
      <c r="B10936" s="271"/>
      <c r="C10936" s="270"/>
      <c r="D10936" s="272"/>
      <c r="F10936" s="273"/>
      <c r="G10936" s="275"/>
      <c r="H10936" s="275"/>
    </row>
    <row r="10937" spans="1:8">
      <c r="A10937" s="270"/>
      <c r="B10937" s="271"/>
      <c r="C10937" s="270"/>
      <c r="D10937" s="272"/>
      <c r="F10937" s="273"/>
      <c r="G10937" s="275"/>
      <c r="H10937" s="275"/>
    </row>
    <row r="10938" spans="1:8">
      <c r="A10938" s="270"/>
      <c r="B10938" s="271"/>
      <c r="C10938" s="270"/>
      <c r="D10938" s="272"/>
      <c r="F10938" s="273"/>
      <c r="G10938" s="275"/>
      <c r="H10938" s="275"/>
    </row>
    <row r="10939" spans="1:8">
      <c r="A10939" s="270"/>
      <c r="B10939" s="271"/>
      <c r="C10939" s="270"/>
      <c r="D10939" s="272"/>
      <c r="F10939" s="273"/>
      <c r="G10939" s="275"/>
      <c r="H10939" s="275"/>
    </row>
    <row r="10940" spans="1:8">
      <c r="A10940" s="270"/>
      <c r="B10940" s="271"/>
      <c r="C10940" s="270"/>
      <c r="D10940" s="272"/>
      <c r="F10940" s="273"/>
      <c r="G10940" s="275"/>
      <c r="H10940" s="275"/>
    </row>
    <row r="10941" spans="1:8">
      <c r="A10941" s="270"/>
      <c r="B10941" s="271"/>
      <c r="C10941" s="270"/>
      <c r="D10941" s="272"/>
      <c r="F10941" s="273"/>
      <c r="G10941" s="275"/>
      <c r="H10941" s="275"/>
    </row>
    <row r="10942" spans="1:8">
      <c r="A10942" s="270"/>
      <c r="B10942" s="271"/>
      <c r="C10942" s="270"/>
      <c r="D10942" s="272"/>
      <c r="F10942" s="273"/>
      <c r="G10942" s="275"/>
      <c r="H10942" s="275"/>
    </row>
    <row r="10943" spans="1:8">
      <c r="A10943" s="270"/>
      <c r="B10943" s="271"/>
      <c r="C10943" s="270"/>
      <c r="D10943" s="272"/>
      <c r="F10943" s="273"/>
      <c r="G10943" s="275"/>
      <c r="H10943" s="275"/>
    </row>
    <row r="10944" spans="1:8">
      <c r="A10944" s="270"/>
      <c r="B10944" s="271"/>
      <c r="C10944" s="270"/>
      <c r="D10944" s="272"/>
      <c r="F10944" s="273"/>
      <c r="G10944" s="275"/>
      <c r="H10944" s="275"/>
    </row>
    <row r="10945" spans="1:8">
      <c r="A10945" s="270"/>
      <c r="B10945" s="271"/>
      <c r="C10945" s="270"/>
      <c r="D10945" s="272"/>
      <c r="F10945" s="273"/>
      <c r="G10945" s="275"/>
      <c r="H10945" s="275"/>
    </row>
    <row r="10946" spans="1:8">
      <c r="A10946" s="270"/>
      <c r="B10946" s="271"/>
      <c r="C10946" s="270"/>
      <c r="D10946" s="272"/>
      <c r="F10946" s="273"/>
      <c r="G10946" s="275"/>
      <c r="H10946" s="275"/>
    </row>
    <row r="10947" spans="1:8">
      <c r="A10947" s="270"/>
      <c r="B10947" s="271"/>
      <c r="C10947" s="270"/>
      <c r="D10947" s="272"/>
      <c r="F10947" s="273"/>
      <c r="G10947" s="275"/>
      <c r="H10947" s="275"/>
    </row>
    <row r="10948" spans="1:8">
      <c r="A10948" s="270"/>
      <c r="B10948" s="271"/>
      <c r="C10948" s="270"/>
      <c r="D10948" s="272"/>
      <c r="F10948" s="273"/>
      <c r="G10948" s="275"/>
      <c r="H10948" s="275"/>
    </row>
    <row r="10949" spans="1:8">
      <c r="A10949" s="270"/>
      <c r="B10949" s="271"/>
      <c r="C10949" s="270"/>
      <c r="D10949" s="272"/>
      <c r="F10949" s="273"/>
      <c r="G10949" s="275"/>
      <c r="H10949" s="275"/>
    </row>
    <row r="10950" spans="1:8">
      <c r="A10950" s="270"/>
      <c r="B10950" s="271"/>
      <c r="C10950" s="270"/>
      <c r="D10950" s="272"/>
      <c r="F10950" s="273"/>
      <c r="G10950" s="275"/>
      <c r="H10950" s="275"/>
    </row>
    <row r="10951" spans="1:8">
      <c r="A10951" s="270"/>
      <c r="B10951" s="271"/>
      <c r="C10951" s="270"/>
      <c r="D10951" s="272"/>
      <c r="F10951" s="273"/>
      <c r="G10951" s="275"/>
      <c r="H10951" s="275"/>
    </row>
    <row r="10952" spans="1:8">
      <c r="A10952" s="270"/>
      <c r="B10952" s="271"/>
      <c r="C10952" s="270"/>
      <c r="D10952" s="272"/>
      <c r="F10952" s="273"/>
      <c r="G10952" s="275"/>
      <c r="H10952" s="275"/>
    </row>
    <row r="10953" spans="1:8">
      <c r="A10953" s="270"/>
      <c r="B10953" s="271"/>
      <c r="C10953" s="270"/>
      <c r="D10953" s="272"/>
      <c r="F10953" s="273"/>
      <c r="G10953" s="275"/>
      <c r="H10953" s="275"/>
    </row>
    <row r="10954" spans="1:8">
      <c r="A10954" s="270"/>
      <c r="B10954" s="271"/>
      <c r="C10954" s="270"/>
      <c r="D10954" s="272"/>
      <c r="F10954" s="273"/>
      <c r="G10954" s="275"/>
      <c r="H10954" s="275"/>
    </row>
    <row r="10955" spans="1:8">
      <c r="A10955" s="270"/>
      <c r="B10955" s="271"/>
      <c r="C10955" s="270"/>
      <c r="D10955" s="272"/>
      <c r="F10955" s="273"/>
      <c r="G10955" s="275"/>
      <c r="H10955" s="275"/>
    </row>
    <row r="10956" spans="1:8">
      <c r="A10956" s="270"/>
      <c r="B10956" s="271"/>
      <c r="C10956" s="270"/>
      <c r="D10956" s="272"/>
      <c r="F10956" s="273"/>
      <c r="G10956" s="275"/>
      <c r="H10956" s="275"/>
    </row>
    <row r="10957" spans="1:8">
      <c r="A10957" s="270"/>
      <c r="B10957" s="271"/>
      <c r="C10957" s="270"/>
      <c r="D10957" s="272"/>
      <c r="F10957" s="273"/>
      <c r="G10957" s="275"/>
      <c r="H10957" s="275"/>
    </row>
    <row r="10958" spans="1:8">
      <c r="A10958" s="270"/>
      <c r="B10958" s="271"/>
      <c r="C10958" s="270"/>
      <c r="D10958" s="272"/>
      <c r="F10958" s="273"/>
      <c r="G10958" s="275"/>
      <c r="H10958" s="275"/>
    </row>
    <row r="10959" spans="1:8">
      <c r="A10959" s="270"/>
      <c r="B10959" s="271"/>
      <c r="C10959" s="270"/>
      <c r="D10959" s="272"/>
      <c r="F10959" s="273"/>
      <c r="G10959" s="275"/>
      <c r="H10959" s="275"/>
    </row>
    <row r="10960" spans="1:8">
      <c r="A10960" s="270"/>
      <c r="B10960" s="271"/>
      <c r="C10960" s="270"/>
      <c r="D10960" s="272"/>
      <c r="F10960" s="273"/>
      <c r="G10960" s="275"/>
      <c r="H10960" s="275"/>
    </row>
    <row r="10961" spans="1:8">
      <c r="A10961" s="270"/>
      <c r="B10961" s="271"/>
      <c r="C10961" s="270"/>
      <c r="D10961" s="272"/>
      <c r="F10961" s="273"/>
      <c r="G10961" s="275"/>
      <c r="H10961" s="275"/>
    </row>
    <row r="10962" spans="1:8">
      <c r="A10962" s="270"/>
      <c r="B10962" s="271"/>
      <c r="C10962" s="270"/>
      <c r="D10962" s="272"/>
      <c r="F10962" s="273"/>
      <c r="G10962" s="275"/>
      <c r="H10962" s="275"/>
    </row>
    <row r="10963" spans="1:8">
      <c r="A10963" s="270"/>
      <c r="B10963" s="271"/>
      <c r="C10963" s="270"/>
      <c r="D10963" s="272"/>
      <c r="F10963" s="273"/>
      <c r="G10963" s="275"/>
      <c r="H10963" s="275"/>
    </row>
    <row r="10964" spans="1:8">
      <c r="A10964" s="270"/>
      <c r="B10964" s="271"/>
      <c r="C10964" s="270"/>
      <c r="D10964" s="272"/>
      <c r="F10964" s="273"/>
      <c r="G10964" s="275"/>
      <c r="H10964" s="275"/>
    </row>
    <row r="10965" spans="1:8">
      <c r="A10965" s="270"/>
      <c r="B10965" s="271"/>
      <c r="C10965" s="270"/>
      <c r="D10965" s="272"/>
      <c r="F10965" s="273"/>
      <c r="G10965" s="275"/>
      <c r="H10965" s="275"/>
    </row>
    <row r="10966" spans="1:8">
      <c r="A10966" s="270"/>
      <c r="B10966" s="271"/>
      <c r="C10966" s="270"/>
      <c r="D10966" s="272"/>
      <c r="F10966" s="273"/>
      <c r="G10966" s="275"/>
      <c r="H10966" s="275"/>
    </row>
    <row r="10967" spans="1:8">
      <c r="A10967" s="270"/>
      <c r="B10967" s="271"/>
      <c r="C10967" s="270"/>
      <c r="D10967" s="272"/>
      <c r="F10967" s="273"/>
      <c r="G10967" s="275"/>
      <c r="H10967" s="275"/>
    </row>
    <row r="10968" spans="1:8">
      <c r="A10968" s="270"/>
      <c r="B10968" s="271"/>
      <c r="C10968" s="270"/>
      <c r="D10968" s="272"/>
      <c r="F10968" s="273"/>
      <c r="G10968" s="275"/>
      <c r="H10968" s="275"/>
    </row>
    <row r="10969" spans="1:8">
      <c r="A10969" s="270"/>
      <c r="B10969" s="271"/>
      <c r="C10969" s="270"/>
      <c r="D10969" s="272"/>
      <c r="F10969" s="273"/>
      <c r="G10969" s="275"/>
      <c r="H10969" s="275"/>
    </row>
    <row r="10970" spans="1:8">
      <c r="A10970" s="270"/>
      <c r="B10970" s="271"/>
      <c r="C10970" s="270"/>
      <c r="D10970" s="272"/>
      <c r="F10970" s="273"/>
      <c r="G10970" s="275"/>
      <c r="H10970" s="275"/>
    </row>
    <row r="10971" spans="1:8">
      <c r="A10971" s="270"/>
      <c r="B10971" s="271"/>
      <c r="C10971" s="270"/>
      <c r="D10971" s="272"/>
      <c r="F10971" s="273"/>
      <c r="G10971" s="275"/>
      <c r="H10971" s="275"/>
    </row>
    <row r="10972" spans="1:8">
      <c r="A10972" s="270"/>
      <c r="B10972" s="271"/>
      <c r="C10972" s="270"/>
      <c r="D10972" s="272"/>
      <c r="F10972" s="273"/>
      <c r="G10972" s="275"/>
      <c r="H10972" s="275"/>
    </row>
    <row r="10973" spans="1:8">
      <c r="A10973" s="270"/>
      <c r="B10973" s="271"/>
      <c r="C10973" s="270"/>
      <c r="D10973" s="272"/>
      <c r="F10973" s="273"/>
      <c r="G10973" s="275"/>
      <c r="H10973" s="275"/>
    </row>
    <row r="10974" spans="1:8">
      <c r="A10974" s="270"/>
      <c r="B10974" s="271"/>
      <c r="C10974" s="270"/>
      <c r="D10974" s="272"/>
      <c r="F10974" s="273"/>
      <c r="G10974" s="275"/>
      <c r="H10974" s="275"/>
    </row>
    <row r="10975" spans="1:8">
      <c r="A10975" s="270"/>
      <c r="B10975" s="271"/>
      <c r="C10975" s="270"/>
      <c r="D10975" s="272"/>
      <c r="F10975" s="273"/>
      <c r="G10975" s="275"/>
      <c r="H10975" s="275"/>
    </row>
    <row r="10976" spans="1:8">
      <c r="A10976" s="270"/>
      <c r="B10976" s="271"/>
      <c r="C10976" s="270"/>
      <c r="D10976" s="272"/>
      <c r="F10976" s="273"/>
      <c r="G10976" s="275"/>
      <c r="H10976" s="275"/>
    </row>
    <row r="10977" spans="1:8">
      <c r="A10977" s="270"/>
      <c r="B10977" s="271"/>
      <c r="C10977" s="270"/>
      <c r="D10977" s="272"/>
      <c r="F10977" s="273"/>
      <c r="G10977" s="275"/>
      <c r="H10977" s="275"/>
    </row>
    <row r="10978" spans="1:8">
      <c r="A10978" s="270"/>
      <c r="B10978" s="271"/>
      <c r="C10978" s="270"/>
      <c r="D10978" s="272"/>
      <c r="F10978" s="273"/>
      <c r="G10978" s="275"/>
      <c r="H10978" s="275"/>
    </row>
    <row r="10979" spans="1:8">
      <c r="A10979" s="270"/>
      <c r="B10979" s="271"/>
      <c r="C10979" s="270"/>
      <c r="D10979" s="272"/>
      <c r="F10979" s="273"/>
      <c r="G10979" s="275"/>
      <c r="H10979" s="275"/>
    </row>
    <row r="10980" spans="1:8">
      <c r="A10980" s="270"/>
      <c r="B10980" s="271"/>
      <c r="C10980" s="270"/>
      <c r="D10980" s="272"/>
      <c r="F10980" s="273"/>
      <c r="G10980" s="275"/>
      <c r="H10980" s="275"/>
    </row>
    <row r="10981" spans="1:8">
      <c r="A10981" s="270"/>
      <c r="B10981" s="271"/>
      <c r="C10981" s="270"/>
      <c r="D10981" s="272"/>
      <c r="F10981" s="273"/>
      <c r="G10981" s="275"/>
      <c r="H10981" s="275"/>
    </row>
    <row r="10982" spans="1:8">
      <c r="A10982" s="270"/>
      <c r="B10982" s="271"/>
      <c r="C10982" s="270"/>
      <c r="D10982" s="272"/>
      <c r="F10982" s="273"/>
      <c r="G10982" s="275"/>
      <c r="H10982" s="275"/>
    </row>
    <row r="10983" spans="1:8">
      <c r="A10983" s="270"/>
      <c r="B10983" s="271"/>
      <c r="C10983" s="270"/>
      <c r="D10983" s="272"/>
      <c r="F10983" s="273"/>
      <c r="G10983" s="275"/>
      <c r="H10983" s="275"/>
    </row>
    <row r="10984" spans="1:8">
      <c r="A10984" s="270"/>
      <c r="B10984" s="271"/>
      <c r="C10984" s="270"/>
      <c r="D10984" s="272"/>
      <c r="F10984" s="273"/>
      <c r="G10984" s="275"/>
      <c r="H10984" s="275"/>
    </row>
    <row r="10985" spans="1:8">
      <c r="A10985" s="270"/>
      <c r="B10985" s="271"/>
      <c r="C10985" s="270"/>
      <c r="D10985" s="272"/>
      <c r="F10985" s="273"/>
      <c r="G10985" s="275"/>
      <c r="H10985" s="275"/>
    </row>
    <row r="10986" spans="1:8">
      <c r="A10986" s="270"/>
      <c r="B10986" s="271"/>
      <c r="C10986" s="270"/>
      <c r="D10986" s="272"/>
      <c r="F10986" s="273"/>
      <c r="G10986" s="275"/>
      <c r="H10986" s="275"/>
    </row>
    <row r="10987" spans="1:8">
      <c r="A10987" s="270"/>
      <c r="B10987" s="271"/>
      <c r="C10987" s="270"/>
      <c r="D10987" s="272"/>
      <c r="F10987" s="273"/>
      <c r="G10987" s="275"/>
      <c r="H10987" s="275"/>
    </row>
    <row r="10988" spans="1:8">
      <c r="A10988" s="270"/>
      <c r="B10988" s="271"/>
      <c r="C10988" s="270"/>
      <c r="D10988" s="272"/>
      <c r="F10988" s="273"/>
      <c r="G10988" s="275"/>
      <c r="H10988" s="275"/>
    </row>
    <row r="10989" spans="1:8">
      <c r="A10989" s="270"/>
      <c r="B10989" s="271"/>
      <c r="C10989" s="270"/>
      <c r="D10989" s="272"/>
      <c r="F10989" s="273"/>
      <c r="G10989" s="275"/>
      <c r="H10989" s="275"/>
    </row>
    <row r="10990" spans="1:8">
      <c r="A10990" s="270"/>
      <c r="B10990" s="271"/>
      <c r="C10990" s="270"/>
      <c r="D10990" s="272"/>
      <c r="F10990" s="273"/>
      <c r="G10990" s="275"/>
      <c r="H10990" s="275"/>
    </row>
    <row r="10991" spans="1:8">
      <c r="A10991" s="270"/>
      <c r="B10991" s="271"/>
      <c r="C10991" s="270"/>
      <c r="D10991" s="272"/>
      <c r="F10991" s="273"/>
      <c r="G10991" s="275"/>
      <c r="H10991" s="275"/>
    </row>
    <row r="10992" spans="1:8">
      <c r="A10992" s="270"/>
      <c r="B10992" s="271"/>
      <c r="C10992" s="270"/>
      <c r="D10992" s="272"/>
      <c r="F10992" s="273"/>
      <c r="G10992" s="275"/>
      <c r="H10992" s="275"/>
    </row>
    <row r="10993" spans="1:8">
      <c r="A10993" s="270"/>
      <c r="B10993" s="271"/>
      <c r="C10993" s="270"/>
      <c r="D10993" s="272"/>
      <c r="F10993" s="273"/>
      <c r="G10993" s="275"/>
      <c r="H10993" s="275"/>
    </row>
    <row r="10994" spans="1:8">
      <c r="A10994" s="270"/>
      <c r="B10994" s="271"/>
      <c r="C10994" s="270"/>
      <c r="D10994" s="272"/>
      <c r="F10994" s="273"/>
      <c r="G10994" s="275"/>
      <c r="H10994" s="275"/>
    </row>
    <row r="10995" spans="1:8">
      <c r="A10995" s="270"/>
      <c r="B10995" s="271"/>
      <c r="C10995" s="270"/>
      <c r="D10995" s="272"/>
      <c r="F10995" s="273"/>
      <c r="G10995" s="275"/>
      <c r="H10995" s="275"/>
    </row>
    <row r="10996" spans="1:8">
      <c r="A10996" s="270"/>
      <c r="B10996" s="271"/>
      <c r="C10996" s="270"/>
      <c r="D10996" s="272"/>
      <c r="F10996" s="273"/>
      <c r="G10996" s="275"/>
      <c r="H10996" s="275"/>
    </row>
    <row r="10997" spans="1:8">
      <c r="A10997" s="270"/>
      <c r="B10997" s="271"/>
      <c r="C10997" s="270"/>
      <c r="D10997" s="272"/>
      <c r="F10997" s="273"/>
      <c r="G10997" s="275"/>
      <c r="H10997" s="275"/>
    </row>
    <row r="10998" spans="1:8">
      <c r="A10998" s="270"/>
      <c r="B10998" s="271"/>
      <c r="C10998" s="270"/>
      <c r="D10998" s="272"/>
      <c r="F10998" s="273"/>
      <c r="G10998" s="275"/>
      <c r="H10998" s="275"/>
    </row>
    <row r="10999" spans="1:8">
      <c r="A10999" s="270"/>
      <c r="B10999" s="271"/>
      <c r="C10999" s="270"/>
      <c r="D10999" s="272"/>
      <c r="F10999" s="273"/>
      <c r="G10999" s="275"/>
      <c r="H10999" s="275"/>
    </row>
    <row r="11000" spans="1:8">
      <c r="A11000" s="270"/>
      <c r="B11000" s="271"/>
      <c r="C11000" s="270"/>
      <c r="D11000" s="272"/>
      <c r="F11000" s="273"/>
      <c r="G11000" s="275"/>
      <c r="H11000" s="275"/>
    </row>
    <row r="11001" spans="1:8">
      <c r="A11001" s="270"/>
      <c r="B11001" s="271"/>
      <c r="C11001" s="270"/>
      <c r="D11001" s="272"/>
      <c r="F11001" s="273"/>
      <c r="G11001" s="275"/>
      <c r="H11001" s="275"/>
    </row>
    <row r="11002" spans="1:8">
      <c r="A11002" s="270"/>
      <c r="B11002" s="271"/>
      <c r="C11002" s="270"/>
      <c r="D11002" s="272"/>
      <c r="F11002" s="273"/>
      <c r="G11002" s="275"/>
      <c r="H11002" s="275"/>
    </row>
    <row r="11003" spans="1:8">
      <c r="A11003" s="270"/>
      <c r="B11003" s="271"/>
      <c r="C11003" s="270"/>
      <c r="D11003" s="272"/>
      <c r="F11003" s="273"/>
      <c r="G11003" s="275"/>
      <c r="H11003" s="275"/>
    </row>
    <row r="11004" spans="1:8">
      <c r="A11004" s="270"/>
      <c r="B11004" s="271"/>
      <c r="C11004" s="270"/>
      <c r="D11004" s="272"/>
      <c r="F11004" s="273"/>
      <c r="G11004" s="275"/>
      <c r="H11004" s="275"/>
    </row>
    <row r="11005" spans="1:8">
      <c r="A11005" s="270"/>
      <c r="B11005" s="271"/>
      <c r="C11005" s="270"/>
      <c r="D11005" s="272"/>
      <c r="F11005" s="273"/>
      <c r="G11005" s="275"/>
      <c r="H11005" s="275"/>
    </row>
    <row r="11006" spans="1:8">
      <c r="A11006" s="270"/>
      <c r="B11006" s="271"/>
      <c r="C11006" s="270"/>
      <c r="D11006" s="272"/>
      <c r="F11006" s="273"/>
      <c r="G11006" s="275"/>
      <c r="H11006" s="275"/>
    </row>
    <row r="11007" spans="1:8">
      <c r="A11007" s="270"/>
      <c r="B11007" s="271"/>
      <c r="C11007" s="270"/>
      <c r="D11007" s="272"/>
      <c r="F11007" s="273"/>
      <c r="G11007" s="275"/>
      <c r="H11007" s="275"/>
    </row>
    <row r="11008" spans="1:8">
      <c r="A11008" s="270"/>
      <c r="B11008" s="271"/>
      <c r="C11008" s="270"/>
      <c r="D11008" s="272"/>
      <c r="F11008" s="273"/>
      <c r="G11008" s="275"/>
      <c r="H11008" s="275"/>
    </row>
    <row r="11009" spans="1:8">
      <c r="A11009" s="270"/>
      <c r="B11009" s="271"/>
      <c r="C11009" s="270"/>
      <c r="D11009" s="272"/>
      <c r="F11009" s="273"/>
      <c r="G11009" s="275"/>
      <c r="H11009" s="275"/>
    </row>
    <row r="11010" spans="1:8">
      <c r="A11010" s="270"/>
      <c r="B11010" s="271"/>
      <c r="C11010" s="270"/>
      <c r="D11010" s="272"/>
      <c r="F11010" s="273"/>
      <c r="G11010" s="275"/>
      <c r="H11010" s="275"/>
    </row>
    <row r="11011" spans="1:8">
      <c r="A11011" s="270"/>
      <c r="B11011" s="271"/>
      <c r="C11011" s="270"/>
      <c r="D11011" s="272"/>
      <c r="F11011" s="273"/>
      <c r="G11011" s="275"/>
      <c r="H11011" s="275"/>
    </row>
    <row r="11012" spans="1:8">
      <c r="A11012" s="270"/>
      <c r="B11012" s="271"/>
      <c r="C11012" s="270"/>
      <c r="D11012" s="272"/>
      <c r="F11012" s="273"/>
      <c r="G11012" s="275"/>
      <c r="H11012" s="275"/>
    </row>
    <row r="11013" spans="1:8">
      <c r="A11013" s="270"/>
      <c r="B11013" s="271"/>
      <c r="C11013" s="270"/>
      <c r="D11013" s="272"/>
      <c r="F11013" s="273"/>
      <c r="G11013" s="275"/>
      <c r="H11013" s="275"/>
    </row>
    <row r="11014" spans="1:8">
      <c r="A11014" s="270"/>
      <c r="B11014" s="271"/>
      <c r="C11014" s="270"/>
      <c r="D11014" s="272"/>
      <c r="F11014" s="273"/>
      <c r="G11014" s="275"/>
      <c r="H11014" s="275"/>
    </row>
    <row r="11015" spans="1:8">
      <c r="A11015" s="270"/>
      <c r="B11015" s="271"/>
      <c r="C11015" s="270"/>
      <c r="D11015" s="272"/>
      <c r="F11015" s="273"/>
      <c r="G11015" s="275"/>
      <c r="H11015" s="275"/>
    </row>
    <row r="11016" spans="1:8">
      <c r="A11016" s="270"/>
      <c r="B11016" s="271"/>
      <c r="C11016" s="270"/>
      <c r="D11016" s="272"/>
      <c r="F11016" s="273"/>
      <c r="G11016" s="275"/>
      <c r="H11016" s="275"/>
    </row>
    <row r="11017" spans="1:8">
      <c r="A11017" s="270"/>
      <c r="B11017" s="271"/>
      <c r="C11017" s="270"/>
      <c r="D11017" s="272"/>
      <c r="F11017" s="273"/>
      <c r="G11017" s="275"/>
      <c r="H11017" s="275"/>
    </row>
    <row r="11018" spans="1:8">
      <c r="A11018" s="270"/>
      <c r="B11018" s="271"/>
      <c r="C11018" s="270"/>
      <c r="D11018" s="272"/>
      <c r="F11018" s="273"/>
      <c r="G11018" s="275"/>
      <c r="H11018" s="275"/>
    </row>
    <row r="11019" spans="1:8">
      <c r="A11019" s="270"/>
      <c r="B11019" s="271"/>
      <c r="C11019" s="270"/>
      <c r="D11019" s="272"/>
      <c r="F11019" s="273"/>
      <c r="G11019" s="275"/>
      <c r="H11019" s="275"/>
    </row>
    <row r="11020" spans="1:8">
      <c r="A11020" s="270"/>
      <c r="B11020" s="271"/>
      <c r="C11020" s="270"/>
      <c r="D11020" s="272"/>
      <c r="F11020" s="273"/>
      <c r="G11020" s="275"/>
      <c r="H11020" s="275"/>
    </row>
    <row r="11021" spans="1:8">
      <c r="A11021" s="270"/>
      <c r="B11021" s="271"/>
      <c r="C11021" s="270"/>
      <c r="D11021" s="272"/>
      <c r="F11021" s="273"/>
      <c r="G11021" s="275"/>
      <c r="H11021" s="275"/>
    </row>
    <row r="11022" spans="1:8">
      <c r="A11022" s="270"/>
      <c r="B11022" s="271"/>
      <c r="C11022" s="270"/>
      <c r="D11022" s="272"/>
      <c r="F11022" s="273"/>
      <c r="G11022" s="275"/>
      <c r="H11022" s="275"/>
    </row>
    <row r="11023" spans="1:8">
      <c r="A11023" s="270"/>
      <c r="B11023" s="271"/>
      <c r="C11023" s="270"/>
      <c r="D11023" s="272"/>
      <c r="F11023" s="273"/>
      <c r="G11023" s="275"/>
      <c r="H11023" s="275"/>
    </row>
    <row r="11024" spans="1:8">
      <c r="A11024" s="270"/>
      <c r="B11024" s="271"/>
      <c r="C11024" s="270"/>
      <c r="D11024" s="272"/>
      <c r="F11024" s="273"/>
      <c r="G11024" s="275"/>
      <c r="H11024" s="275"/>
    </row>
    <row r="11025" spans="1:8">
      <c r="A11025" s="270"/>
      <c r="B11025" s="271"/>
      <c r="C11025" s="270"/>
      <c r="D11025" s="272"/>
      <c r="F11025" s="273"/>
      <c r="G11025" s="275"/>
      <c r="H11025" s="275"/>
    </row>
    <row r="11026" spans="1:8">
      <c r="A11026" s="270"/>
      <c r="B11026" s="271"/>
      <c r="C11026" s="270"/>
      <c r="D11026" s="272"/>
      <c r="F11026" s="273"/>
      <c r="G11026" s="275"/>
      <c r="H11026" s="275"/>
    </row>
    <row r="11027" spans="1:8">
      <c r="A11027" s="270"/>
      <c r="B11027" s="271"/>
      <c r="C11027" s="270"/>
      <c r="D11027" s="272"/>
      <c r="F11027" s="273"/>
      <c r="G11027" s="275"/>
      <c r="H11027" s="275"/>
    </row>
    <row r="11028" spans="1:8">
      <c r="A11028" s="270"/>
      <c r="B11028" s="271"/>
      <c r="C11028" s="270"/>
      <c r="D11028" s="272"/>
      <c r="F11028" s="273"/>
      <c r="G11028" s="275"/>
      <c r="H11028" s="275"/>
    </row>
    <row r="11029" spans="1:8">
      <c r="A11029" s="270"/>
      <c r="B11029" s="271"/>
      <c r="C11029" s="270"/>
      <c r="D11029" s="272"/>
      <c r="F11029" s="273"/>
      <c r="G11029" s="275"/>
      <c r="H11029" s="275"/>
    </row>
    <row r="11030" spans="1:8">
      <c r="A11030" s="270"/>
      <c r="B11030" s="271"/>
      <c r="C11030" s="270"/>
      <c r="D11030" s="272"/>
      <c r="F11030" s="273"/>
      <c r="G11030" s="275"/>
      <c r="H11030" s="275"/>
    </row>
    <row r="11031" spans="1:8">
      <c r="A11031" s="270"/>
      <c r="B11031" s="271"/>
      <c r="C11031" s="270"/>
      <c r="D11031" s="272"/>
      <c r="F11031" s="273"/>
      <c r="G11031" s="275"/>
      <c r="H11031" s="275"/>
    </row>
    <row r="11032" spans="1:8">
      <c r="A11032" s="270"/>
      <c r="B11032" s="271"/>
      <c r="C11032" s="270"/>
      <c r="D11032" s="272"/>
      <c r="F11032" s="273"/>
      <c r="G11032" s="275"/>
      <c r="H11032" s="275"/>
    </row>
    <row r="11033" spans="1:8">
      <c r="A11033" s="270"/>
      <c r="B11033" s="271"/>
      <c r="C11033" s="270"/>
      <c r="D11033" s="272"/>
      <c r="F11033" s="273"/>
      <c r="G11033" s="275"/>
      <c r="H11033" s="275"/>
    </row>
    <row r="11034" spans="1:8">
      <c r="A11034" s="270"/>
      <c r="B11034" s="271"/>
      <c r="C11034" s="270"/>
      <c r="D11034" s="272"/>
      <c r="F11034" s="273"/>
      <c r="G11034" s="275"/>
      <c r="H11034" s="275"/>
    </row>
    <row r="11035" spans="1:8">
      <c r="A11035" s="270"/>
      <c r="B11035" s="271"/>
      <c r="C11035" s="270"/>
      <c r="D11035" s="272"/>
      <c r="F11035" s="273"/>
      <c r="G11035" s="275"/>
      <c r="H11035" s="275"/>
    </row>
    <row r="11036" spans="1:8">
      <c r="A11036" s="270"/>
      <c r="B11036" s="271"/>
      <c r="C11036" s="270"/>
      <c r="D11036" s="272"/>
      <c r="F11036" s="273"/>
      <c r="G11036" s="275"/>
      <c r="H11036" s="275"/>
    </row>
    <row r="11037" spans="1:8">
      <c r="A11037" s="270"/>
      <c r="B11037" s="271"/>
      <c r="C11037" s="270"/>
      <c r="D11037" s="272"/>
      <c r="F11037" s="273"/>
      <c r="G11037" s="275"/>
      <c r="H11037" s="275"/>
    </row>
    <row r="11038" spans="1:8">
      <c r="A11038" s="270"/>
      <c r="B11038" s="271"/>
      <c r="C11038" s="270"/>
      <c r="D11038" s="272"/>
      <c r="F11038" s="273"/>
      <c r="G11038" s="275"/>
      <c r="H11038" s="275"/>
    </row>
    <row r="11039" spans="1:8">
      <c r="A11039" s="270"/>
      <c r="B11039" s="271"/>
      <c r="C11039" s="270"/>
      <c r="D11039" s="272"/>
      <c r="F11039" s="273"/>
      <c r="G11039" s="275"/>
      <c r="H11039" s="275"/>
    </row>
    <row r="11040" spans="1:8">
      <c r="A11040" s="270"/>
      <c r="B11040" s="271"/>
      <c r="C11040" s="270"/>
      <c r="D11040" s="272"/>
      <c r="F11040" s="273"/>
      <c r="G11040" s="275"/>
      <c r="H11040" s="275"/>
    </row>
    <row r="11041" spans="1:8">
      <c r="A11041" s="270"/>
      <c r="B11041" s="271"/>
      <c r="C11041" s="270"/>
      <c r="D11041" s="272"/>
      <c r="F11041" s="273"/>
      <c r="G11041" s="275"/>
      <c r="H11041" s="275"/>
    </row>
    <row r="11042" spans="1:8">
      <c r="A11042" s="270"/>
      <c r="B11042" s="271"/>
      <c r="C11042" s="270"/>
      <c r="D11042" s="272"/>
      <c r="F11042" s="273"/>
      <c r="G11042" s="275"/>
      <c r="H11042" s="275"/>
    </row>
    <row r="11043" spans="1:8">
      <c r="A11043" s="270"/>
      <c r="B11043" s="271"/>
      <c r="C11043" s="270"/>
      <c r="D11043" s="272"/>
      <c r="F11043" s="273"/>
      <c r="G11043" s="275"/>
      <c r="H11043" s="275"/>
    </row>
    <row r="11044" spans="1:8">
      <c r="A11044" s="270"/>
      <c r="B11044" s="271"/>
      <c r="C11044" s="270"/>
      <c r="D11044" s="272"/>
      <c r="F11044" s="273"/>
      <c r="G11044" s="275"/>
      <c r="H11044" s="275"/>
    </row>
    <row r="11045" spans="1:8">
      <c r="A11045" s="270"/>
      <c r="B11045" s="271"/>
      <c r="C11045" s="270"/>
      <c r="D11045" s="272"/>
      <c r="F11045" s="273"/>
      <c r="G11045" s="275"/>
      <c r="H11045" s="275"/>
    </row>
    <row r="11046" spans="1:8">
      <c r="A11046" s="270"/>
      <c r="B11046" s="271"/>
      <c r="C11046" s="270"/>
      <c r="D11046" s="272"/>
      <c r="F11046" s="273"/>
      <c r="G11046" s="275"/>
      <c r="H11046" s="275"/>
    </row>
    <row r="11047" spans="1:8">
      <c r="A11047" s="270"/>
      <c r="B11047" s="271"/>
      <c r="C11047" s="270"/>
      <c r="D11047" s="272"/>
      <c r="F11047" s="273"/>
      <c r="G11047" s="275"/>
      <c r="H11047" s="275"/>
    </row>
    <row r="11048" spans="1:8">
      <c r="A11048" s="270"/>
      <c r="B11048" s="271"/>
      <c r="C11048" s="270"/>
      <c r="D11048" s="272"/>
      <c r="F11048" s="273"/>
      <c r="G11048" s="275"/>
      <c r="H11048" s="275"/>
    </row>
    <row r="11049" spans="1:8">
      <c r="A11049" s="270"/>
      <c r="B11049" s="271"/>
      <c r="C11049" s="270"/>
      <c r="D11049" s="272"/>
      <c r="F11049" s="273"/>
      <c r="G11049" s="275"/>
      <c r="H11049" s="275"/>
    </row>
    <row r="11050" spans="1:8">
      <c r="A11050" s="270"/>
      <c r="B11050" s="271"/>
      <c r="C11050" s="270"/>
      <c r="D11050" s="272"/>
      <c r="F11050" s="273"/>
      <c r="G11050" s="275"/>
      <c r="H11050" s="275"/>
    </row>
    <row r="11051" spans="1:8">
      <c r="A11051" s="270"/>
      <c r="B11051" s="271"/>
      <c r="C11051" s="270"/>
      <c r="D11051" s="272"/>
      <c r="F11051" s="273"/>
      <c r="G11051" s="275"/>
      <c r="H11051" s="275"/>
    </row>
    <row r="11052" spans="1:8">
      <c r="A11052" s="270"/>
      <c r="B11052" s="271"/>
      <c r="C11052" s="270"/>
      <c r="D11052" s="272"/>
      <c r="F11052" s="273"/>
      <c r="G11052" s="275"/>
      <c r="H11052" s="275"/>
    </row>
    <row r="11053" spans="1:8">
      <c r="A11053" s="270"/>
      <c r="B11053" s="271"/>
      <c r="C11053" s="270"/>
      <c r="D11053" s="272"/>
      <c r="F11053" s="273"/>
      <c r="G11053" s="275"/>
      <c r="H11053" s="275"/>
    </row>
    <row r="11054" spans="1:8">
      <c r="A11054" s="270"/>
      <c r="B11054" s="271"/>
      <c r="C11054" s="270"/>
      <c r="D11054" s="272"/>
      <c r="F11054" s="273"/>
      <c r="G11054" s="275"/>
      <c r="H11054" s="275"/>
    </row>
    <row r="11055" spans="1:8">
      <c r="A11055" s="270"/>
      <c r="B11055" s="271"/>
      <c r="C11055" s="270"/>
      <c r="D11055" s="272"/>
      <c r="F11055" s="273"/>
      <c r="G11055" s="275"/>
      <c r="H11055" s="275"/>
    </row>
    <row r="11056" spans="1:8">
      <c r="A11056" s="270"/>
      <c r="B11056" s="271"/>
      <c r="C11056" s="270"/>
      <c r="D11056" s="272"/>
      <c r="F11056" s="273"/>
      <c r="G11056" s="275"/>
      <c r="H11056" s="275"/>
    </row>
    <row r="11057" spans="1:8">
      <c r="A11057" s="270"/>
      <c r="B11057" s="271"/>
      <c r="C11057" s="270"/>
      <c r="D11057" s="272"/>
      <c r="F11057" s="273"/>
      <c r="G11057" s="275"/>
      <c r="H11057" s="275"/>
    </row>
    <row r="11058" spans="1:8">
      <c r="A11058" s="270"/>
      <c r="B11058" s="271"/>
      <c r="C11058" s="270"/>
      <c r="D11058" s="272"/>
      <c r="F11058" s="273"/>
      <c r="G11058" s="275"/>
      <c r="H11058" s="275"/>
    </row>
    <row r="11059" spans="1:8">
      <c r="A11059" s="270"/>
      <c r="B11059" s="271"/>
      <c r="C11059" s="270"/>
      <c r="D11059" s="272"/>
      <c r="F11059" s="273"/>
      <c r="G11059" s="275"/>
      <c r="H11059" s="275"/>
    </row>
    <row r="11060" spans="1:8">
      <c r="A11060" s="270"/>
      <c r="B11060" s="271"/>
      <c r="C11060" s="270"/>
      <c r="D11060" s="272"/>
      <c r="F11060" s="273"/>
      <c r="G11060" s="275"/>
      <c r="H11060" s="275"/>
    </row>
    <row r="11061" spans="1:8">
      <c r="A11061" s="270"/>
      <c r="B11061" s="271"/>
      <c r="C11061" s="270"/>
      <c r="D11061" s="272"/>
      <c r="F11061" s="273"/>
      <c r="G11061" s="275"/>
      <c r="H11061" s="275"/>
    </row>
    <row r="11062" spans="1:8">
      <c r="A11062" s="270"/>
      <c r="B11062" s="271"/>
      <c r="C11062" s="270"/>
      <c r="D11062" s="272"/>
      <c r="F11062" s="273"/>
      <c r="G11062" s="275"/>
      <c r="H11062" s="275"/>
    </row>
    <row r="11063" spans="1:8">
      <c r="A11063" s="270"/>
      <c r="B11063" s="271"/>
      <c r="C11063" s="270"/>
      <c r="D11063" s="272"/>
      <c r="F11063" s="273"/>
      <c r="G11063" s="275"/>
      <c r="H11063" s="275"/>
    </row>
    <row r="11064" spans="1:8">
      <c r="A11064" s="270"/>
      <c r="B11064" s="271"/>
      <c r="C11064" s="270"/>
      <c r="D11064" s="272"/>
      <c r="F11064" s="273"/>
      <c r="G11064" s="275"/>
      <c r="H11064" s="275"/>
    </row>
    <row r="11065" spans="1:8">
      <c r="A11065" s="270"/>
      <c r="B11065" s="271"/>
      <c r="C11065" s="270"/>
      <c r="D11065" s="272"/>
      <c r="F11065" s="273"/>
      <c r="G11065" s="275"/>
      <c r="H11065" s="275"/>
    </row>
    <row r="11066" spans="1:8">
      <c r="A11066" s="270"/>
      <c r="B11066" s="271"/>
      <c r="C11066" s="270"/>
      <c r="D11066" s="272"/>
      <c r="F11066" s="273"/>
      <c r="G11066" s="275"/>
      <c r="H11066" s="275"/>
    </row>
    <row r="11067" spans="1:8">
      <c r="A11067" s="270"/>
      <c r="B11067" s="271"/>
      <c r="C11067" s="270"/>
      <c r="D11067" s="272"/>
      <c r="F11067" s="273"/>
      <c r="G11067" s="275"/>
      <c r="H11067" s="275"/>
    </row>
    <row r="11068" spans="1:8">
      <c r="A11068" s="270"/>
      <c r="B11068" s="271"/>
      <c r="C11068" s="270"/>
      <c r="D11068" s="272"/>
      <c r="F11068" s="273"/>
      <c r="G11068" s="275"/>
      <c r="H11068" s="275"/>
    </row>
    <row r="11069" spans="1:8">
      <c r="A11069" s="270"/>
      <c r="B11069" s="271"/>
      <c r="C11069" s="270"/>
      <c r="D11069" s="272"/>
      <c r="F11069" s="273"/>
      <c r="G11069" s="275"/>
      <c r="H11069" s="275"/>
    </row>
    <row r="11070" spans="1:8">
      <c r="A11070" s="270"/>
      <c r="B11070" s="271"/>
      <c r="C11070" s="270"/>
      <c r="D11070" s="272"/>
      <c r="F11070" s="273"/>
      <c r="G11070" s="275"/>
      <c r="H11070" s="275"/>
    </row>
    <row r="11071" spans="1:8">
      <c r="A11071" s="270"/>
      <c r="B11071" s="271"/>
      <c r="C11071" s="270"/>
      <c r="D11071" s="272"/>
      <c r="F11071" s="273"/>
      <c r="G11071" s="275"/>
      <c r="H11071" s="275"/>
    </row>
    <row r="11072" spans="1:8">
      <c r="A11072" s="270"/>
      <c r="B11072" s="271"/>
      <c r="C11072" s="270"/>
      <c r="D11072" s="272"/>
      <c r="F11072" s="273"/>
      <c r="G11072" s="275"/>
      <c r="H11072" s="275"/>
    </row>
    <row r="11073" spans="1:8">
      <c r="A11073" s="270"/>
      <c r="B11073" s="271"/>
      <c r="C11073" s="270"/>
      <c r="D11073" s="272"/>
      <c r="F11073" s="273"/>
      <c r="G11073" s="275"/>
      <c r="H11073" s="275"/>
    </row>
    <row r="11074" spans="1:8">
      <c r="A11074" s="270"/>
      <c r="B11074" s="271"/>
      <c r="C11074" s="270"/>
      <c r="D11074" s="272"/>
      <c r="F11074" s="273"/>
      <c r="G11074" s="275"/>
      <c r="H11074" s="275"/>
    </row>
    <row r="11075" spans="1:8">
      <c r="A11075" s="270"/>
      <c r="B11075" s="271"/>
      <c r="C11075" s="270"/>
      <c r="D11075" s="272"/>
      <c r="F11075" s="273"/>
      <c r="G11075" s="275"/>
      <c r="H11075" s="275"/>
    </row>
    <row r="11076" spans="1:8">
      <c r="A11076" s="270"/>
      <c r="B11076" s="271"/>
      <c r="C11076" s="270"/>
      <c r="D11076" s="272"/>
      <c r="F11076" s="273"/>
      <c r="G11076" s="275"/>
      <c r="H11076" s="275"/>
    </row>
    <row r="11077" spans="1:8">
      <c r="A11077" s="270"/>
      <c r="B11077" s="271"/>
      <c r="C11077" s="270"/>
      <c r="D11077" s="272"/>
      <c r="F11077" s="273"/>
      <c r="G11077" s="275"/>
      <c r="H11077" s="275"/>
    </row>
    <row r="11078" spans="1:8">
      <c r="A11078" s="270"/>
      <c r="B11078" s="271"/>
      <c r="C11078" s="270"/>
      <c r="D11078" s="272"/>
      <c r="F11078" s="273"/>
      <c r="G11078" s="275"/>
      <c r="H11078" s="275"/>
    </row>
    <row r="11079" spans="1:8">
      <c r="A11079" s="270"/>
      <c r="B11079" s="271"/>
      <c r="C11079" s="270"/>
      <c r="D11079" s="272"/>
      <c r="F11079" s="273"/>
      <c r="G11079" s="275"/>
      <c r="H11079" s="275"/>
    </row>
    <row r="11080" spans="1:8">
      <c r="A11080" s="270"/>
      <c r="B11080" s="271"/>
      <c r="C11080" s="270"/>
      <c r="D11080" s="272"/>
      <c r="F11080" s="273"/>
      <c r="G11080" s="275"/>
      <c r="H11080" s="275"/>
    </row>
    <row r="11081" spans="1:8">
      <c r="A11081" s="270"/>
      <c r="B11081" s="271"/>
      <c r="C11081" s="270"/>
      <c r="D11081" s="272"/>
      <c r="F11081" s="273"/>
      <c r="G11081" s="275"/>
      <c r="H11081" s="275"/>
    </row>
    <row r="11082" spans="1:8">
      <c r="A11082" s="270"/>
      <c r="B11082" s="271"/>
      <c r="C11082" s="270"/>
      <c r="D11082" s="272"/>
      <c r="F11082" s="273"/>
      <c r="G11082" s="275"/>
      <c r="H11082" s="275"/>
    </row>
    <row r="11083" spans="1:8">
      <c r="A11083" s="270"/>
      <c r="B11083" s="271"/>
      <c r="C11083" s="270"/>
      <c r="D11083" s="272"/>
      <c r="F11083" s="273"/>
      <c r="G11083" s="275"/>
      <c r="H11083" s="275"/>
    </row>
    <row r="11084" spans="1:8">
      <c r="A11084" s="270"/>
      <c r="B11084" s="271"/>
      <c r="C11084" s="270"/>
      <c r="D11084" s="272"/>
      <c r="F11084" s="273"/>
      <c r="G11084" s="275"/>
      <c r="H11084" s="275"/>
    </row>
    <row r="11085" spans="1:8">
      <c r="A11085" s="270"/>
      <c r="B11085" s="271"/>
      <c r="C11085" s="270"/>
      <c r="D11085" s="272"/>
      <c r="F11085" s="273"/>
      <c r="G11085" s="275"/>
      <c r="H11085" s="275"/>
    </row>
    <row r="11086" spans="1:8">
      <c r="A11086" s="270"/>
      <c r="B11086" s="271"/>
      <c r="C11086" s="270"/>
      <c r="D11086" s="272"/>
      <c r="F11086" s="273"/>
      <c r="G11086" s="275"/>
      <c r="H11086" s="275"/>
    </row>
    <row r="11087" spans="1:8">
      <c r="A11087" s="270"/>
      <c r="B11087" s="271"/>
      <c r="C11087" s="270"/>
      <c r="D11087" s="272"/>
      <c r="F11087" s="273"/>
      <c r="G11087" s="275"/>
      <c r="H11087" s="275"/>
    </row>
    <row r="11088" spans="1:8">
      <c r="A11088" s="270"/>
      <c r="B11088" s="271"/>
      <c r="C11088" s="270"/>
      <c r="D11088" s="272"/>
      <c r="F11088" s="273"/>
      <c r="G11088" s="275"/>
      <c r="H11088" s="275"/>
    </row>
    <row r="11089" spans="1:8">
      <c r="A11089" s="270"/>
      <c r="B11089" s="271"/>
      <c r="C11089" s="270"/>
      <c r="D11089" s="272"/>
      <c r="F11089" s="273"/>
      <c r="G11089" s="275"/>
      <c r="H11089" s="275"/>
    </row>
    <row r="11090" spans="1:8">
      <c r="A11090" s="270"/>
      <c r="B11090" s="271"/>
      <c r="C11090" s="270"/>
      <c r="D11090" s="272"/>
      <c r="F11090" s="273"/>
      <c r="G11090" s="275"/>
      <c r="H11090" s="275"/>
    </row>
    <row r="11091" spans="1:8">
      <c r="A11091" s="270"/>
      <c r="B11091" s="271"/>
      <c r="C11091" s="270"/>
      <c r="D11091" s="272"/>
      <c r="F11091" s="273"/>
      <c r="G11091" s="275"/>
      <c r="H11091" s="275"/>
    </row>
    <row r="11092" spans="1:8">
      <c r="A11092" s="270"/>
      <c r="B11092" s="271"/>
      <c r="C11092" s="270"/>
      <c r="D11092" s="272"/>
      <c r="F11092" s="273"/>
      <c r="G11092" s="275"/>
      <c r="H11092" s="275"/>
    </row>
    <row r="11093" spans="1:8">
      <c r="A11093" s="270"/>
      <c r="B11093" s="271"/>
      <c r="C11093" s="270"/>
      <c r="D11093" s="272"/>
      <c r="F11093" s="273"/>
      <c r="G11093" s="275"/>
      <c r="H11093" s="275"/>
    </row>
    <row r="11094" spans="1:8">
      <c r="A11094" s="270"/>
      <c r="B11094" s="271"/>
      <c r="C11094" s="270"/>
      <c r="D11094" s="272"/>
      <c r="F11094" s="273"/>
      <c r="G11094" s="275"/>
      <c r="H11094" s="275"/>
    </row>
    <row r="11095" spans="1:8">
      <c r="A11095" s="270"/>
      <c r="B11095" s="271"/>
      <c r="C11095" s="270"/>
      <c r="D11095" s="272"/>
      <c r="F11095" s="273"/>
      <c r="G11095" s="275"/>
      <c r="H11095" s="275"/>
    </row>
    <row r="11096" spans="1:8">
      <c r="A11096" s="270"/>
      <c r="B11096" s="271"/>
      <c r="C11096" s="270"/>
      <c r="D11096" s="272"/>
      <c r="F11096" s="273"/>
      <c r="G11096" s="275"/>
      <c r="H11096" s="275"/>
    </row>
    <row r="11097" spans="1:8">
      <c r="A11097" s="270"/>
      <c r="B11097" s="271"/>
      <c r="C11097" s="270"/>
      <c r="D11097" s="272"/>
      <c r="F11097" s="273"/>
      <c r="G11097" s="275"/>
      <c r="H11097" s="275"/>
    </row>
    <row r="11098" spans="1:8">
      <c r="A11098" s="270"/>
      <c r="B11098" s="271"/>
      <c r="C11098" s="270"/>
      <c r="D11098" s="272"/>
      <c r="F11098" s="273"/>
      <c r="G11098" s="275"/>
      <c r="H11098" s="275"/>
    </row>
    <row r="11099" spans="1:8">
      <c r="A11099" s="270"/>
      <c r="B11099" s="271"/>
      <c r="C11099" s="270"/>
      <c r="D11099" s="272"/>
      <c r="F11099" s="273"/>
      <c r="G11099" s="275"/>
      <c r="H11099" s="275"/>
    </row>
    <row r="11100" spans="1:8">
      <c r="A11100" s="270"/>
      <c r="B11100" s="271"/>
      <c r="C11100" s="270"/>
      <c r="D11100" s="272"/>
      <c r="F11100" s="273"/>
      <c r="G11100" s="275"/>
      <c r="H11100" s="275"/>
    </row>
    <row r="11101" spans="1:8">
      <c r="A11101" s="270"/>
      <c r="B11101" s="271"/>
      <c r="C11101" s="270"/>
      <c r="D11101" s="272"/>
      <c r="F11101" s="273"/>
      <c r="G11101" s="275"/>
      <c r="H11101" s="275"/>
    </row>
    <row r="11102" spans="1:8">
      <c r="A11102" s="270"/>
      <c r="B11102" s="271"/>
      <c r="C11102" s="270"/>
      <c r="D11102" s="272"/>
      <c r="F11102" s="273"/>
      <c r="G11102" s="275"/>
      <c r="H11102" s="275"/>
    </row>
    <row r="11103" spans="1:8">
      <c r="A11103" s="270"/>
      <c r="B11103" s="271"/>
      <c r="C11103" s="270"/>
      <c r="D11103" s="272"/>
      <c r="F11103" s="273"/>
      <c r="G11103" s="275"/>
      <c r="H11103" s="275"/>
    </row>
    <row r="11104" spans="1:8">
      <c r="A11104" s="270"/>
      <c r="B11104" s="271"/>
      <c r="C11104" s="270"/>
      <c r="D11104" s="272"/>
      <c r="F11104" s="273"/>
      <c r="G11104" s="275"/>
      <c r="H11104" s="275"/>
    </row>
    <row r="11105" spans="1:8">
      <c r="A11105" s="270"/>
      <c r="B11105" s="271"/>
      <c r="C11105" s="270"/>
      <c r="D11105" s="272"/>
      <c r="F11105" s="273"/>
      <c r="G11105" s="275"/>
      <c r="H11105" s="275"/>
    </row>
    <row r="11106" spans="1:8">
      <c r="A11106" s="270"/>
      <c r="B11106" s="271"/>
      <c r="C11106" s="270"/>
      <c r="D11106" s="272"/>
      <c r="F11106" s="273"/>
      <c r="G11106" s="275"/>
      <c r="H11106" s="275"/>
    </row>
    <row r="11107" spans="1:8">
      <c r="A11107" s="270"/>
      <c r="B11107" s="271"/>
      <c r="C11107" s="270"/>
      <c r="D11107" s="272"/>
      <c r="F11107" s="273"/>
      <c r="G11107" s="275"/>
      <c r="H11107" s="275"/>
    </row>
    <row r="11108" spans="1:8">
      <c r="A11108" s="270"/>
      <c r="B11108" s="271"/>
      <c r="C11108" s="270"/>
      <c r="D11108" s="272"/>
      <c r="F11108" s="273"/>
      <c r="G11108" s="275"/>
      <c r="H11108" s="275"/>
    </row>
    <row r="11109" spans="1:8">
      <c r="A11109" s="270"/>
      <c r="B11109" s="271"/>
      <c r="C11109" s="270"/>
      <c r="D11109" s="272"/>
      <c r="F11109" s="273"/>
      <c r="G11109" s="275"/>
      <c r="H11109" s="275"/>
    </row>
    <row r="11110" spans="1:8">
      <c r="A11110" s="270"/>
      <c r="B11110" s="271"/>
      <c r="C11110" s="270"/>
      <c r="D11110" s="272"/>
      <c r="F11110" s="273"/>
      <c r="G11110" s="275"/>
      <c r="H11110" s="275"/>
    </row>
    <row r="11111" spans="1:8">
      <c r="A11111" s="270"/>
      <c r="B11111" s="271"/>
      <c r="C11111" s="270"/>
      <c r="D11111" s="272"/>
      <c r="F11111" s="273"/>
      <c r="G11111" s="275"/>
      <c r="H11111" s="275"/>
    </row>
    <row r="11112" spans="1:8">
      <c r="A11112" s="270"/>
      <c r="B11112" s="271"/>
      <c r="C11112" s="270"/>
      <c r="D11112" s="272"/>
      <c r="F11112" s="273"/>
      <c r="G11112" s="275"/>
      <c r="H11112" s="275"/>
    </row>
    <row r="11113" spans="1:8">
      <c r="A11113" s="270"/>
      <c r="B11113" s="271"/>
      <c r="C11113" s="270"/>
      <c r="D11113" s="272"/>
      <c r="F11113" s="273"/>
      <c r="G11113" s="275"/>
      <c r="H11113" s="275"/>
    </row>
    <row r="11114" spans="1:8">
      <c r="A11114" s="270"/>
      <c r="B11114" s="271"/>
      <c r="C11114" s="270"/>
      <c r="D11114" s="272"/>
      <c r="F11114" s="273"/>
      <c r="G11114" s="275"/>
      <c r="H11114" s="275"/>
    </row>
    <row r="11115" spans="1:8">
      <c r="A11115" s="270"/>
      <c r="B11115" s="271"/>
      <c r="C11115" s="270"/>
      <c r="D11115" s="272"/>
      <c r="F11115" s="273"/>
      <c r="G11115" s="275"/>
      <c r="H11115" s="275"/>
    </row>
    <row r="11116" spans="1:8">
      <c r="A11116" s="270"/>
      <c r="B11116" s="271"/>
      <c r="C11116" s="270"/>
      <c r="D11116" s="272"/>
      <c r="F11116" s="273"/>
      <c r="G11116" s="275"/>
      <c r="H11116" s="275"/>
    </row>
    <row r="11117" spans="1:8">
      <c r="A11117" s="270"/>
      <c r="B11117" s="271"/>
      <c r="C11117" s="270"/>
      <c r="D11117" s="272"/>
      <c r="F11117" s="273"/>
      <c r="G11117" s="275"/>
      <c r="H11117" s="275"/>
    </row>
    <row r="11118" spans="1:8">
      <c r="A11118" s="270"/>
      <c r="B11118" s="271"/>
      <c r="C11118" s="270"/>
      <c r="D11118" s="272"/>
      <c r="F11118" s="273"/>
      <c r="G11118" s="275"/>
      <c r="H11118" s="275"/>
    </row>
    <row r="11119" spans="1:8">
      <c r="A11119" s="270"/>
      <c r="B11119" s="271"/>
      <c r="C11119" s="270"/>
      <c r="D11119" s="272"/>
      <c r="F11119" s="273"/>
      <c r="G11119" s="275"/>
      <c r="H11119" s="275"/>
    </row>
    <row r="11120" spans="1:8">
      <c r="A11120" s="270"/>
      <c r="B11120" s="271"/>
      <c r="C11120" s="270"/>
      <c r="D11120" s="272"/>
      <c r="F11120" s="273"/>
      <c r="G11120" s="275"/>
      <c r="H11120" s="275"/>
    </row>
    <row r="11121" spans="1:8">
      <c r="A11121" s="270"/>
      <c r="B11121" s="271"/>
      <c r="C11121" s="270"/>
      <c r="D11121" s="272"/>
      <c r="F11121" s="273"/>
      <c r="G11121" s="275"/>
      <c r="H11121" s="275"/>
    </row>
    <row r="11122" spans="1:8">
      <c r="A11122" s="270"/>
      <c r="B11122" s="271"/>
      <c r="C11122" s="270"/>
      <c r="D11122" s="272"/>
      <c r="F11122" s="273"/>
      <c r="G11122" s="275"/>
      <c r="H11122" s="275"/>
    </row>
    <row r="11123" spans="1:8">
      <c r="A11123" s="270"/>
      <c r="B11123" s="271"/>
      <c r="C11123" s="270"/>
      <c r="D11123" s="272"/>
      <c r="F11123" s="273"/>
      <c r="G11123" s="275"/>
      <c r="H11123" s="275"/>
    </row>
    <row r="11124" spans="1:8">
      <c r="A11124" s="270"/>
      <c r="B11124" s="271"/>
      <c r="C11124" s="270"/>
      <c r="D11124" s="272"/>
      <c r="F11124" s="273"/>
      <c r="G11124" s="275"/>
      <c r="H11124" s="275"/>
    </row>
    <row r="11125" spans="1:8">
      <c r="A11125" s="270"/>
      <c r="B11125" s="271"/>
      <c r="C11125" s="270"/>
      <c r="D11125" s="272"/>
      <c r="F11125" s="273"/>
      <c r="G11125" s="275"/>
      <c r="H11125" s="275"/>
    </row>
    <row r="11126" spans="1:8">
      <c r="A11126" s="270"/>
      <c r="B11126" s="271"/>
      <c r="C11126" s="270"/>
      <c r="D11126" s="272"/>
      <c r="F11126" s="273"/>
      <c r="G11126" s="275"/>
      <c r="H11126" s="275"/>
    </row>
    <row r="11127" spans="1:8">
      <c r="A11127" s="270"/>
      <c r="B11127" s="271"/>
      <c r="C11127" s="270"/>
      <c r="D11127" s="272"/>
      <c r="F11127" s="273"/>
      <c r="G11127" s="275"/>
      <c r="H11127" s="275"/>
    </row>
    <row r="11128" spans="1:8">
      <c r="A11128" s="270"/>
      <c r="B11128" s="271"/>
      <c r="C11128" s="270"/>
      <c r="D11128" s="272"/>
      <c r="F11128" s="273"/>
      <c r="G11128" s="275"/>
      <c r="H11128" s="275"/>
    </row>
    <row r="11129" spans="1:8">
      <c r="A11129" s="270"/>
      <c r="B11129" s="271"/>
      <c r="C11129" s="270"/>
      <c r="D11129" s="272"/>
      <c r="F11129" s="273"/>
      <c r="G11129" s="275"/>
      <c r="H11129" s="275"/>
    </row>
    <row r="11130" spans="1:8">
      <c r="A11130" s="270"/>
      <c r="B11130" s="271"/>
      <c r="C11130" s="270"/>
      <c r="D11130" s="272"/>
      <c r="F11130" s="273"/>
      <c r="G11130" s="275"/>
      <c r="H11130" s="275"/>
    </row>
    <row r="11131" spans="1:8">
      <c r="A11131" s="270"/>
      <c r="B11131" s="271"/>
      <c r="C11131" s="270"/>
      <c r="D11131" s="272"/>
      <c r="F11131" s="273"/>
      <c r="G11131" s="275"/>
      <c r="H11131" s="275"/>
    </row>
    <row r="11132" spans="1:8">
      <c r="A11132" s="270"/>
      <c r="B11132" s="271"/>
      <c r="C11132" s="270"/>
      <c r="D11132" s="272"/>
      <c r="F11132" s="273"/>
      <c r="G11132" s="275"/>
      <c r="H11132" s="275"/>
    </row>
    <row r="11133" spans="1:8">
      <c r="A11133" s="270"/>
      <c r="B11133" s="271"/>
      <c r="C11133" s="270"/>
      <c r="D11133" s="272"/>
      <c r="F11133" s="273"/>
      <c r="G11133" s="275"/>
      <c r="H11133" s="275"/>
    </row>
    <row r="11134" spans="1:8">
      <c r="A11134" s="270"/>
      <c r="B11134" s="271"/>
      <c r="C11134" s="270"/>
      <c r="D11134" s="272"/>
      <c r="F11134" s="273"/>
      <c r="G11134" s="275"/>
      <c r="H11134" s="275"/>
    </row>
    <row r="11135" spans="1:8">
      <c r="A11135" s="270"/>
      <c r="B11135" s="271"/>
      <c r="C11135" s="270"/>
      <c r="D11135" s="272"/>
      <c r="F11135" s="273"/>
      <c r="G11135" s="275"/>
      <c r="H11135" s="275"/>
    </row>
    <row r="11136" spans="1:8">
      <c r="A11136" s="270"/>
      <c r="B11136" s="271"/>
      <c r="C11136" s="270"/>
      <c r="D11136" s="272"/>
      <c r="F11136" s="273"/>
      <c r="G11136" s="275"/>
      <c r="H11136" s="275"/>
    </row>
    <row r="11137" spans="1:8">
      <c r="A11137" s="270"/>
      <c r="B11137" s="271"/>
      <c r="C11137" s="270"/>
      <c r="D11137" s="272"/>
      <c r="F11137" s="273"/>
      <c r="G11137" s="275"/>
      <c r="H11137" s="275"/>
    </row>
    <row r="11138" spans="1:8">
      <c r="A11138" s="270"/>
      <c r="B11138" s="271"/>
      <c r="C11138" s="270"/>
      <c r="D11138" s="272"/>
      <c r="F11138" s="273"/>
      <c r="G11138" s="275"/>
      <c r="H11138" s="275"/>
    </row>
    <row r="11139" spans="1:8">
      <c r="A11139" s="270"/>
      <c r="B11139" s="271"/>
      <c r="C11139" s="270"/>
      <c r="D11139" s="272"/>
      <c r="F11139" s="273"/>
      <c r="G11139" s="275"/>
      <c r="H11139" s="275"/>
    </row>
    <row r="11140" spans="1:8">
      <c r="A11140" s="270"/>
      <c r="B11140" s="271"/>
      <c r="C11140" s="270"/>
      <c r="D11140" s="272"/>
      <c r="F11140" s="273"/>
      <c r="G11140" s="275"/>
      <c r="H11140" s="275"/>
    </row>
    <row r="11141" spans="1:8">
      <c r="A11141" s="270"/>
      <c r="B11141" s="271"/>
      <c r="C11141" s="270"/>
      <c r="D11141" s="272"/>
      <c r="F11141" s="273"/>
      <c r="G11141" s="275"/>
      <c r="H11141" s="275"/>
    </row>
    <row r="11142" spans="1:8">
      <c r="A11142" s="270"/>
      <c r="B11142" s="271"/>
      <c r="C11142" s="270"/>
      <c r="D11142" s="272"/>
      <c r="F11142" s="273"/>
      <c r="G11142" s="275"/>
      <c r="H11142" s="275"/>
    </row>
    <row r="11143" spans="1:8">
      <c r="A11143" s="270"/>
      <c r="B11143" s="271"/>
      <c r="C11143" s="270"/>
      <c r="D11143" s="272"/>
      <c r="F11143" s="273"/>
      <c r="G11143" s="275"/>
      <c r="H11143" s="275"/>
    </row>
    <row r="11144" spans="1:8">
      <c r="A11144" s="270"/>
      <c r="B11144" s="271"/>
      <c r="C11144" s="270"/>
      <c r="D11144" s="272"/>
      <c r="F11144" s="273"/>
      <c r="G11144" s="275"/>
      <c r="H11144" s="275"/>
    </row>
    <row r="11145" spans="1:8">
      <c r="A11145" s="270"/>
      <c r="B11145" s="271"/>
      <c r="C11145" s="270"/>
      <c r="D11145" s="272"/>
      <c r="F11145" s="273"/>
      <c r="G11145" s="275"/>
      <c r="H11145" s="275"/>
    </row>
    <row r="11146" spans="1:8">
      <c r="A11146" s="270"/>
      <c r="B11146" s="271"/>
      <c r="C11146" s="270"/>
      <c r="D11146" s="272"/>
      <c r="F11146" s="273"/>
      <c r="G11146" s="275"/>
      <c r="H11146" s="275"/>
    </row>
    <row r="11147" spans="1:8">
      <c r="A11147" s="270"/>
      <c r="B11147" s="271"/>
      <c r="C11147" s="270"/>
      <c r="D11147" s="272"/>
      <c r="F11147" s="273"/>
      <c r="G11147" s="275"/>
      <c r="H11147" s="275"/>
    </row>
    <row r="11148" spans="1:8">
      <c r="A11148" s="270"/>
      <c r="B11148" s="271"/>
      <c r="C11148" s="270"/>
      <c r="D11148" s="272"/>
      <c r="F11148" s="273"/>
      <c r="G11148" s="275"/>
      <c r="H11148" s="275"/>
    </row>
    <row r="11149" spans="1:8">
      <c r="A11149" s="270"/>
      <c r="B11149" s="271"/>
      <c r="C11149" s="270"/>
      <c r="D11149" s="272"/>
      <c r="F11149" s="273"/>
      <c r="G11149" s="275"/>
      <c r="H11149" s="275"/>
    </row>
    <row r="11150" spans="1:8">
      <c r="A11150" s="270"/>
      <c r="B11150" s="271"/>
      <c r="C11150" s="270"/>
      <c r="D11150" s="272"/>
      <c r="F11150" s="273"/>
      <c r="G11150" s="275"/>
      <c r="H11150" s="275"/>
    </row>
    <row r="11151" spans="1:8">
      <c r="A11151" s="270"/>
      <c r="B11151" s="271"/>
      <c r="C11151" s="270"/>
      <c r="D11151" s="272"/>
      <c r="F11151" s="273"/>
      <c r="G11151" s="275"/>
      <c r="H11151" s="275"/>
    </row>
    <row r="11152" spans="1:8">
      <c r="A11152" s="270"/>
      <c r="B11152" s="271"/>
      <c r="C11152" s="270"/>
      <c r="D11152" s="272"/>
      <c r="F11152" s="273"/>
      <c r="G11152" s="275"/>
      <c r="H11152" s="275"/>
    </row>
    <row r="11153" spans="1:8">
      <c r="A11153" s="270"/>
      <c r="B11153" s="271"/>
      <c r="C11153" s="270"/>
      <c r="D11153" s="272"/>
      <c r="F11153" s="273"/>
      <c r="G11153" s="275"/>
      <c r="H11153" s="275"/>
    </row>
    <row r="11154" spans="1:8">
      <c r="A11154" s="270"/>
      <c r="B11154" s="271"/>
      <c r="C11154" s="270"/>
      <c r="D11154" s="272"/>
      <c r="F11154" s="273"/>
      <c r="G11154" s="275"/>
      <c r="H11154" s="275"/>
    </row>
    <row r="11155" spans="1:8">
      <c r="A11155" s="270"/>
      <c r="B11155" s="271"/>
      <c r="C11155" s="270"/>
      <c r="D11155" s="272"/>
      <c r="F11155" s="273"/>
      <c r="G11155" s="275"/>
      <c r="H11155" s="275"/>
    </row>
    <row r="11156" spans="1:8">
      <c r="A11156" s="270"/>
      <c r="B11156" s="271"/>
      <c r="C11156" s="270"/>
      <c r="D11156" s="272"/>
      <c r="F11156" s="273"/>
      <c r="G11156" s="275"/>
      <c r="H11156" s="275"/>
    </row>
    <row r="11157" spans="1:8">
      <c r="A11157" s="270"/>
      <c r="B11157" s="271"/>
      <c r="C11157" s="270"/>
      <c r="D11157" s="272"/>
      <c r="F11157" s="273"/>
      <c r="G11157" s="275"/>
      <c r="H11157" s="275"/>
    </row>
    <row r="11158" spans="1:8">
      <c r="A11158" s="270"/>
      <c r="B11158" s="271"/>
      <c r="C11158" s="270"/>
      <c r="D11158" s="272"/>
      <c r="F11158" s="273"/>
      <c r="G11158" s="275"/>
      <c r="H11158" s="275"/>
    </row>
    <row r="11159" spans="1:8">
      <c r="A11159" s="270"/>
      <c r="B11159" s="271"/>
      <c r="C11159" s="270"/>
      <c r="D11159" s="272"/>
      <c r="F11159" s="273"/>
      <c r="G11159" s="275"/>
      <c r="H11159" s="275"/>
    </row>
    <row r="11160" spans="1:8">
      <c r="A11160" s="270"/>
      <c r="B11160" s="271"/>
      <c r="C11160" s="270"/>
      <c r="D11160" s="272"/>
      <c r="F11160" s="273"/>
      <c r="G11160" s="275"/>
      <c r="H11160" s="275"/>
    </row>
    <row r="11161" spans="1:8">
      <c r="A11161" s="270"/>
      <c r="B11161" s="271"/>
      <c r="C11161" s="270"/>
      <c r="D11161" s="272"/>
      <c r="F11161" s="273"/>
      <c r="G11161" s="275"/>
      <c r="H11161" s="275"/>
    </row>
    <row r="11162" spans="1:8">
      <c r="A11162" s="270"/>
      <c r="B11162" s="271"/>
      <c r="C11162" s="270"/>
      <c r="D11162" s="272"/>
      <c r="F11162" s="273"/>
      <c r="G11162" s="275"/>
      <c r="H11162" s="275"/>
    </row>
    <row r="11163" spans="1:8">
      <c r="A11163" s="270"/>
      <c r="B11163" s="271"/>
      <c r="C11163" s="270"/>
      <c r="D11163" s="272"/>
      <c r="F11163" s="273"/>
      <c r="G11163" s="275"/>
      <c r="H11163" s="275"/>
    </row>
    <row r="11164" spans="1:8">
      <c r="A11164" s="270"/>
      <c r="B11164" s="271"/>
      <c r="C11164" s="270"/>
      <c r="D11164" s="272"/>
      <c r="F11164" s="273"/>
      <c r="G11164" s="275"/>
      <c r="H11164" s="275"/>
    </row>
    <row r="11165" spans="1:8">
      <c r="A11165" s="270"/>
      <c r="B11165" s="271"/>
      <c r="C11165" s="270"/>
      <c r="D11165" s="272"/>
      <c r="F11165" s="273"/>
      <c r="G11165" s="275"/>
      <c r="H11165" s="275"/>
    </row>
    <row r="11166" spans="1:8">
      <c r="A11166" s="270"/>
      <c r="B11166" s="271"/>
      <c r="C11166" s="270"/>
      <c r="D11166" s="272"/>
      <c r="F11166" s="273"/>
      <c r="G11166" s="275"/>
      <c r="H11166" s="275"/>
    </row>
    <row r="11167" spans="1:8">
      <c r="A11167" s="270"/>
      <c r="B11167" s="271"/>
      <c r="C11167" s="270"/>
      <c r="D11167" s="272"/>
      <c r="F11167" s="273"/>
      <c r="G11167" s="275"/>
      <c r="H11167" s="275"/>
    </row>
    <row r="11168" spans="1:8">
      <c r="A11168" s="270"/>
      <c r="B11168" s="271"/>
      <c r="C11168" s="270"/>
      <c r="D11168" s="272"/>
      <c r="F11168" s="273"/>
      <c r="G11168" s="275"/>
      <c r="H11168" s="275"/>
    </row>
    <row r="11169" spans="1:8">
      <c r="A11169" s="270"/>
      <c r="B11169" s="271"/>
      <c r="C11169" s="270"/>
      <c r="D11169" s="272"/>
      <c r="F11169" s="273"/>
      <c r="G11169" s="275"/>
      <c r="H11169" s="275"/>
    </row>
    <row r="11170" spans="1:8">
      <c r="A11170" s="270"/>
      <c r="B11170" s="271"/>
      <c r="C11170" s="270"/>
      <c r="D11170" s="272"/>
      <c r="F11170" s="273"/>
      <c r="G11170" s="275"/>
      <c r="H11170" s="275"/>
    </row>
    <row r="11171" spans="1:8">
      <c r="A11171" s="270"/>
      <c r="B11171" s="271"/>
      <c r="C11171" s="270"/>
      <c r="D11171" s="272"/>
      <c r="F11171" s="273"/>
      <c r="G11171" s="275"/>
      <c r="H11171" s="275"/>
    </row>
    <row r="11172" spans="1:8">
      <c r="A11172" s="270"/>
      <c r="B11172" s="271"/>
      <c r="C11172" s="270"/>
      <c r="D11172" s="272"/>
      <c r="F11172" s="273"/>
      <c r="G11172" s="275"/>
      <c r="H11172" s="275"/>
    </row>
    <row r="11173" spans="1:8">
      <c r="A11173" s="270"/>
      <c r="B11173" s="271"/>
      <c r="C11173" s="270"/>
      <c r="D11173" s="272"/>
      <c r="F11173" s="273"/>
      <c r="G11173" s="275"/>
      <c r="H11173" s="275"/>
    </row>
    <row r="11174" spans="1:8">
      <c r="A11174" s="270"/>
      <c r="B11174" s="271"/>
      <c r="C11174" s="270"/>
      <c r="D11174" s="272"/>
      <c r="F11174" s="273"/>
      <c r="G11174" s="275"/>
      <c r="H11174" s="275"/>
    </row>
    <row r="11175" spans="1:8">
      <c r="A11175" s="270"/>
      <c r="B11175" s="271"/>
      <c r="C11175" s="270"/>
      <c r="D11175" s="272"/>
      <c r="F11175" s="273"/>
      <c r="G11175" s="275"/>
      <c r="H11175" s="275"/>
    </row>
    <row r="11176" spans="1:8">
      <c r="A11176" s="270"/>
      <c r="B11176" s="271"/>
      <c r="C11176" s="270"/>
      <c r="D11176" s="272"/>
      <c r="F11176" s="273"/>
      <c r="G11176" s="275"/>
      <c r="H11176" s="275"/>
    </row>
    <row r="11177" spans="1:8">
      <c r="A11177" s="270"/>
      <c r="B11177" s="271"/>
      <c r="C11177" s="270"/>
      <c r="D11177" s="272"/>
      <c r="F11177" s="273"/>
      <c r="G11177" s="275"/>
      <c r="H11177" s="275"/>
    </row>
    <row r="11178" spans="1:8">
      <c r="A11178" s="270"/>
      <c r="B11178" s="271"/>
      <c r="C11178" s="270"/>
      <c r="D11178" s="272"/>
      <c r="F11178" s="273"/>
      <c r="G11178" s="275"/>
      <c r="H11178" s="275"/>
    </row>
    <row r="11179" spans="1:8">
      <c r="A11179" s="270"/>
      <c r="B11179" s="271"/>
      <c r="C11179" s="270"/>
      <c r="D11179" s="272"/>
      <c r="F11179" s="273"/>
      <c r="G11179" s="275"/>
      <c r="H11179" s="275"/>
    </row>
    <row r="11180" spans="1:8">
      <c r="A11180" s="270"/>
      <c r="B11180" s="271"/>
      <c r="C11180" s="270"/>
      <c r="D11180" s="272"/>
      <c r="F11180" s="273"/>
      <c r="G11180" s="275"/>
      <c r="H11180" s="275"/>
    </row>
    <row r="11181" spans="1:8">
      <c r="A11181" s="270"/>
      <c r="B11181" s="271"/>
      <c r="C11181" s="270"/>
      <c r="D11181" s="272"/>
      <c r="F11181" s="273"/>
      <c r="G11181" s="275"/>
      <c r="H11181" s="275"/>
    </row>
    <row r="11182" spans="1:8">
      <c r="A11182" s="270"/>
      <c r="B11182" s="271"/>
      <c r="C11182" s="270"/>
      <c r="D11182" s="272"/>
      <c r="F11182" s="273"/>
      <c r="G11182" s="275"/>
      <c r="H11182" s="275"/>
    </row>
    <row r="11183" spans="1:8">
      <c r="A11183" s="270"/>
      <c r="B11183" s="271"/>
      <c r="C11183" s="270"/>
      <c r="D11183" s="272"/>
      <c r="F11183" s="273"/>
      <c r="G11183" s="275"/>
      <c r="H11183" s="275"/>
    </row>
    <row r="11184" spans="1:8">
      <c r="A11184" s="270"/>
      <c r="B11184" s="271"/>
      <c r="C11184" s="270"/>
      <c r="D11184" s="272"/>
      <c r="F11184" s="273"/>
      <c r="G11184" s="275"/>
      <c r="H11184" s="275"/>
    </row>
    <row r="11185" spans="1:8">
      <c r="A11185" s="270"/>
      <c r="B11185" s="271"/>
      <c r="C11185" s="270"/>
      <c r="D11185" s="272"/>
      <c r="F11185" s="273"/>
      <c r="G11185" s="275"/>
      <c r="H11185" s="275"/>
    </row>
    <row r="11186" spans="1:8">
      <c r="A11186" s="270"/>
      <c r="B11186" s="271"/>
      <c r="C11186" s="270"/>
      <c r="D11186" s="272"/>
      <c r="F11186" s="273"/>
      <c r="G11186" s="275"/>
      <c r="H11186" s="275"/>
    </row>
    <row r="11187" spans="1:8">
      <c r="A11187" s="270"/>
      <c r="B11187" s="271"/>
      <c r="C11187" s="270"/>
      <c r="D11187" s="272"/>
      <c r="F11187" s="273"/>
      <c r="G11187" s="275"/>
      <c r="H11187" s="275"/>
    </row>
    <row r="11188" spans="1:8">
      <c r="A11188" s="270"/>
      <c r="B11188" s="271"/>
      <c r="C11188" s="270"/>
      <c r="D11188" s="272"/>
      <c r="F11188" s="273"/>
      <c r="G11188" s="275"/>
      <c r="H11188" s="275"/>
    </row>
    <row r="11189" spans="1:8">
      <c r="A11189" s="270"/>
      <c r="B11189" s="271"/>
      <c r="C11189" s="270"/>
      <c r="D11189" s="272"/>
      <c r="F11189" s="273"/>
      <c r="G11189" s="275"/>
      <c r="H11189" s="275"/>
    </row>
    <row r="11190" spans="1:8">
      <c r="A11190" s="270"/>
      <c r="B11190" s="271"/>
      <c r="C11190" s="270"/>
      <c r="D11190" s="272"/>
      <c r="F11190" s="273"/>
      <c r="G11190" s="275"/>
      <c r="H11190" s="275"/>
    </row>
    <row r="11191" spans="1:8">
      <c r="A11191" s="270"/>
      <c r="B11191" s="271"/>
      <c r="C11191" s="270"/>
      <c r="D11191" s="272"/>
      <c r="F11191" s="273"/>
      <c r="G11191" s="275"/>
      <c r="H11191" s="275"/>
    </row>
    <row r="11192" spans="1:8">
      <c r="A11192" s="270"/>
      <c r="B11192" s="271"/>
      <c r="C11192" s="270"/>
      <c r="D11192" s="272"/>
      <c r="F11192" s="273"/>
      <c r="G11192" s="275"/>
      <c r="H11192" s="275"/>
    </row>
    <row r="11193" spans="1:8">
      <c r="A11193" s="270"/>
      <c r="B11193" s="271"/>
      <c r="C11193" s="270"/>
      <c r="D11193" s="272"/>
      <c r="F11193" s="273"/>
      <c r="G11193" s="275"/>
      <c r="H11193" s="275"/>
    </row>
    <row r="11194" spans="1:8">
      <c r="A11194" s="270"/>
      <c r="B11194" s="271"/>
      <c r="C11194" s="270"/>
      <c r="D11194" s="272"/>
      <c r="F11194" s="273"/>
      <c r="G11194" s="275"/>
      <c r="H11194" s="275"/>
    </row>
    <row r="11195" spans="1:8">
      <c r="A11195" s="270"/>
      <c r="B11195" s="271"/>
      <c r="C11195" s="270"/>
      <c r="D11195" s="272"/>
      <c r="F11195" s="273"/>
      <c r="G11195" s="275"/>
      <c r="H11195" s="275"/>
    </row>
    <row r="11196" spans="1:8">
      <c r="A11196" s="270"/>
      <c r="B11196" s="271"/>
      <c r="C11196" s="270"/>
      <c r="D11196" s="272"/>
      <c r="F11196" s="273"/>
      <c r="G11196" s="275"/>
      <c r="H11196" s="275"/>
    </row>
    <row r="11197" spans="1:8">
      <c r="A11197" s="270"/>
      <c r="B11197" s="271"/>
      <c r="C11197" s="270"/>
      <c r="D11197" s="272"/>
      <c r="F11197" s="273"/>
      <c r="G11197" s="275"/>
      <c r="H11197" s="275"/>
    </row>
    <row r="11198" spans="1:8">
      <c r="A11198" s="270"/>
      <c r="B11198" s="271"/>
      <c r="C11198" s="270"/>
      <c r="D11198" s="272"/>
      <c r="F11198" s="273"/>
      <c r="G11198" s="275"/>
      <c r="H11198" s="275"/>
    </row>
    <row r="11199" spans="1:8">
      <c r="A11199" s="270"/>
      <c r="B11199" s="271"/>
      <c r="C11199" s="270"/>
      <c r="D11199" s="272"/>
      <c r="F11199" s="273"/>
      <c r="G11199" s="275"/>
      <c r="H11199" s="275"/>
    </row>
    <row r="11200" spans="1:8">
      <c r="A11200" s="270"/>
      <c r="B11200" s="271"/>
      <c r="C11200" s="270"/>
      <c r="D11200" s="272"/>
      <c r="F11200" s="273"/>
      <c r="G11200" s="275"/>
      <c r="H11200" s="275"/>
    </row>
    <row r="11201" spans="1:8">
      <c r="A11201" s="270"/>
      <c r="B11201" s="271"/>
      <c r="C11201" s="270"/>
      <c r="D11201" s="272"/>
      <c r="F11201" s="273"/>
      <c r="G11201" s="275"/>
      <c r="H11201" s="275"/>
    </row>
    <row r="11202" spans="1:8">
      <c r="A11202" s="270"/>
      <c r="B11202" s="271"/>
      <c r="C11202" s="270"/>
      <c r="D11202" s="272"/>
      <c r="F11202" s="273"/>
      <c r="G11202" s="275"/>
      <c r="H11202" s="275"/>
    </row>
    <row r="11203" spans="1:8">
      <c r="A11203" s="270"/>
      <c r="B11203" s="271"/>
      <c r="C11203" s="270"/>
      <c r="D11203" s="272"/>
      <c r="F11203" s="273"/>
      <c r="G11203" s="275"/>
      <c r="H11203" s="275"/>
    </row>
    <row r="11204" spans="1:8">
      <c r="A11204" s="270"/>
      <c r="B11204" s="271"/>
      <c r="C11204" s="270"/>
      <c r="D11204" s="272"/>
      <c r="F11204" s="273"/>
      <c r="G11204" s="275"/>
      <c r="H11204" s="275"/>
    </row>
    <row r="11205" spans="1:8">
      <c r="A11205" s="270"/>
      <c r="B11205" s="271"/>
      <c r="C11205" s="270"/>
      <c r="D11205" s="272"/>
      <c r="F11205" s="273"/>
      <c r="G11205" s="275"/>
      <c r="H11205" s="275"/>
    </row>
    <row r="11206" spans="1:8">
      <c r="A11206" s="270"/>
      <c r="B11206" s="271"/>
      <c r="C11206" s="270"/>
      <c r="D11206" s="272"/>
      <c r="F11206" s="273"/>
      <c r="G11206" s="275"/>
      <c r="H11206" s="275"/>
    </row>
    <row r="11207" spans="1:8">
      <c r="A11207" s="270"/>
      <c r="B11207" s="271"/>
      <c r="C11207" s="270"/>
      <c r="D11207" s="272"/>
      <c r="F11207" s="273"/>
      <c r="G11207" s="275"/>
      <c r="H11207" s="275"/>
    </row>
    <row r="11208" spans="1:8">
      <c r="A11208" s="270"/>
      <c r="B11208" s="271"/>
      <c r="C11208" s="270"/>
      <c r="D11208" s="272"/>
      <c r="F11208" s="273"/>
      <c r="G11208" s="275"/>
      <c r="H11208" s="275"/>
    </row>
    <row r="11209" spans="1:8">
      <c r="A11209" s="270"/>
      <c r="B11209" s="271"/>
      <c r="C11209" s="270"/>
      <c r="D11209" s="272"/>
      <c r="F11209" s="273"/>
      <c r="G11209" s="275"/>
      <c r="H11209" s="275"/>
    </row>
    <row r="11210" spans="1:8">
      <c r="A11210" s="270"/>
      <c r="B11210" s="271"/>
      <c r="C11210" s="270"/>
      <c r="D11210" s="272"/>
      <c r="F11210" s="273"/>
      <c r="G11210" s="275"/>
      <c r="H11210" s="275"/>
    </row>
    <row r="11211" spans="1:8">
      <c r="A11211" s="270"/>
      <c r="B11211" s="271"/>
      <c r="C11211" s="270"/>
      <c r="D11211" s="272"/>
      <c r="F11211" s="273"/>
      <c r="G11211" s="275"/>
      <c r="H11211" s="275"/>
    </row>
    <row r="11212" spans="1:8">
      <c r="A11212" s="270"/>
      <c r="B11212" s="271"/>
      <c r="C11212" s="270"/>
      <c r="D11212" s="272"/>
      <c r="F11212" s="273"/>
      <c r="G11212" s="275"/>
      <c r="H11212" s="275"/>
    </row>
    <row r="11213" spans="1:8">
      <c r="A11213" s="270"/>
      <c r="B11213" s="271"/>
      <c r="C11213" s="270"/>
      <c r="D11213" s="272"/>
      <c r="F11213" s="273"/>
      <c r="G11213" s="275"/>
      <c r="H11213" s="275"/>
    </row>
    <row r="11214" spans="1:8">
      <c r="A11214" s="270"/>
      <c r="B11214" s="271"/>
      <c r="C11214" s="270"/>
      <c r="D11214" s="272"/>
      <c r="F11214" s="273"/>
      <c r="G11214" s="275"/>
      <c r="H11214" s="275"/>
    </row>
    <row r="11215" spans="1:8">
      <c r="A11215" s="270"/>
      <c r="B11215" s="271"/>
      <c r="C11215" s="270"/>
      <c r="D11215" s="272"/>
      <c r="F11215" s="273"/>
      <c r="G11215" s="275"/>
      <c r="H11215" s="275"/>
    </row>
    <row r="11216" spans="1:8">
      <c r="A11216" s="270"/>
      <c r="B11216" s="271"/>
      <c r="C11216" s="270"/>
      <c r="D11216" s="272"/>
      <c r="F11216" s="273"/>
      <c r="G11216" s="275"/>
      <c r="H11216" s="275"/>
    </row>
    <row r="11217" spans="1:8">
      <c r="A11217" s="270"/>
      <c r="B11217" s="271"/>
      <c r="C11217" s="270"/>
      <c r="D11217" s="272"/>
      <c r="F11217" s="273"/>
      <c r="G11217" s="275"/>
      <c r="H11217" s="275"/>
    </row>
    <row r="11218" spans="1:8">
      <c r="A11218" s="270"/>
      <c r="B11218" s="271"/>
      <c r="C11218" s="270"/>
      <c r="D11218" s="272"/>
      <c r="F11218" s="273"/>
      <c r="G11218" s="275"/>
      <c r="H11218" s="275"/>
    </row>
    <row r="11219" spans="1:8">
      <c r="A11219" s="270"/>
      <c r="B11219" s="271"/>
      <c r="C11219" s="270"/>
      <c r="D11219" s="272"/>
      <c r="F11219" s="273"/>
      <c r="G11219" s="275"/>
      <c r="H11219" s="275"/>
    </row>
    <row r="11220" spans="1:8">
      <c r="A11220" s="270"/>
      <c r="B11220" s="271"/>
      <c r="C11220" s="270"/>
      <c r="D11220" s="272"/>
      <c r="F11220" s="273"/>
      <c r="G11220" s="275"/>
      <c r="H11220" s="275"/>
    </row>
    <row r="11221" spans="1:8">
      <c r="A11221" s="270"/>
      <c r="B11221" s="271"/>
      <c r="C11221" s="270"/>
      <c r="D11221" s="272"/>
      <c r="F11221" s="273"/>
      <c r="G11221" s="275"/>
      <c r="H11221" s="275"/>
    </row>
    <row r="11222" spans="1:8">
      <c r="A11222" s="270"/>
      <c r="B11222" s="271"/>
      <c r="C11222" s="270"/>
      <c r="D11222" s="272"/>
      <c r="F11222" s="273"/>
      <c r="G11222" s="275"/>
      <c r="H11222" s="275"/>
    </row>
    <row r="11223" spans="1:8">
      <c r="A11223" s="270"/>
      <c r="B11223" s="271"/>
      <c r="C11223" s="270"/>
      <c r="D11223" s="272"/>
      <c r="F11223" s="273"/>
      <c r="G11223" s="275"/>
      <c r="H11223" s="275"/>
    </row>
    <row r="11224" spans="1:8">
      <c r="A11224" s="270"/>
      <c r="B11224" s="271"/>
      <c r="C11224" s="270"/>
      <c r="D11224" s="272"/>
      <c r="F11224" s="273"/>
      <c r="G11224" s="275"/>
      <c r="H11224" s="275"/>
    </row>
    <row r="11225" spans="1:8">
      <c r="A11225" s="270"/>
      <c r="B11225" s="271"/>
      <c r="C11225" s="270"/>
      <c r="D11225" s="272"/>
      <c r="F11225" s="273"/>
      <c r="G11225" s="275"/>
      <c r="H11225" s="275"/>
    </row>
    <row r="11226" spans="1:8">
      <c r="A11226" s="270"/>
      <c r="B11226" s="271"/>
      <c r="C11226" s="270"/>
      <c r="D11226" s="272"/>
      <c r="F11226" s="273"/>
      <c r="G11226" s="275"/>
      <c r="H11226" s="275"/>
    </row>
    <row r="11227" spans="1:8">
      <c r="A11227" s="270"/>
      <c r="B11227" s="271"/>
      <c r="C11227" s="270"/>
      <c r="D11227" s="272"/>
      <c r="F11227" s="273"/>
      <c r="G11227" s="275"/>
      <c r="H11227" s="275"/>
    </row>
    <row r="11228" spans="1:8">
      <c r="A11228" s="270"/>
      <c r="B11228" s="271"/>
      <c r="C11228" s="270"/>
      <c r="D11228" s="272"/>
      <c r="F11228" s="273"/>
      <c r="G11228" s="275"/>
      <c r="H11228" s="275"/>
    </row>
    <row r="11229" spans="1:8">
      <c r="A11229" s="270"/>
      <c r="B11229" s="271"/>
      <c r="C11229" s="270"/>
      <c r="D11229" s="272"/>
      <c r="F11229" s="273"/>
      <c r="G11229" s="275"/>
      <c r="H11229" s="275"/>
    </row>
    <row r="11230" spans="1:8">
      <c r="A11230" s="270"/>
      <c r="B11230" s="271"/>
      <c r="C11230" s="270"/>
      <c r="D11230" s="272"/>
      <c r="F11230" s="273"/>
      <c r="G11230" s="275"/>
      <c r="H11230" s="275"/>
    </row>
    <row r="11231" spans="1:8">
      <c r="A11231" s="270"/>
      <c r="B11231" s="271"/>
      <c r="C11231" s="270"/>
      <c r="D11231" s="272"/>
      <c r="F11231" s="273"/>
      <c r="G11231" s="275"/>
      <c r="H11231" s="275"/>
    </row>
    <row r="11232" spans="1:8">
      <c r="A11232" s="270"/>
      <c r="B11232" s="271"/>
      <c r="C11232" s="270"/>
      <c r="D11232" s="272"/>
      <c r="F11232" s="273"/>
      <c r="G11232" s="275"/>
      <c r="H11232" s="275"/>
    </row>
    <row r="11233" spans="1:8">
      <c r="A11233" s="270"/>
      <c r="B11233" s="271"/>
      <c r="C11233" s="270"/>
      <c r="D11233" s="272"/>
      <c r="F11233" s="273"/>
      <c r="G11233" s="275"/>
      <c r="H11233" s="275"/>
    </row>
    <row r="11234" spans="1:8">
      <c r="A11234" s="270"/>
      <c r="B11234" s="271"/>
      <c r="C11234" s="270"/>
      <c r="D11234" s="272"/>
      <c r="F11234" s="273"/>
      <c r="G11234" s="275"/>
      <c r="H11234" s="275"/>
    </row>
    <row r="11235" spans="1:8">
      <c r="A11235" s="270"/>
      <c r="B11235" s="271"/>
      <c r="C11235" s="270"/>
      <c r="D11235" s="272"/>
      <c r="F11235" s="273"/>
      <c r="G11235" s="275"/>
      <c r="H11235" s="275"/>
    </row>
    <row r="11236" spans="1:8">
      <c r="A11236" s="270"/>
      <c r="B11236" s="271"/>
      <c r="C11236" s="270"/>
      <c r="D11236" s="272"/>
      <c r="F11236" s="273"/>
      <c r="G11236" s="275"/>
      <c r="H11236" s="275"/>
    </row>
    <row r="11237" spans="1:8">
      <c r="A11237" s="270"/>
      <c r="B11237" s="271"/>
      <c r="C11237" s="270"/>
      <c r="D11237" s="272"/>
      <c r="F11237" s="273"/>
      <c r="G11237" s="275"/>
      <c r="H11237" s="275"/>
    </row>
    <row r="11238" spans="1:8">
      <c r="A11238" s="270"/>
      <c r="B11238" s="271"/>
      <c r="C11238" s="270"/>
      <c r="D11238" s="272"/>
      <c r="F11238" s="273"/>
      <c r="G11238" s="275"/>
      <c r="H11238" s="275"/>
    </row>
    <row r="11239" spans="1:8">
      <c r="A11239" s="270"/>
      <c r="B11239" s="271"/>
      <c r="C11239" s="270"/>
      <c r="D11239" s="272"/>
      <c r="F11239" s="273"/>
      <c r="G11239" s="275"/>
      <c r="H11239" s="275"/>
    </row>
    <row r="11240" spans="1:8">
      <c r="A11240" s="270"/>
      <c r="B11240" s="271"/>
      <c r="C11240" s="270"/>
      <c r="D11240" s="272"/>
      <c r="F11240" s="273"/>
      <c r="G11240" s="275"/>
      <c r="H11240" s="275"/>
    </row>
    <row r="11241" spans="1:8">
      <c r="A11241" s="270"/>
      <c r="B11241" s="271"/>
      <c r="C11241" s="270"/>
      <c r="D11241" s="272"/>
      <c r="F11241" s="273"/>
      <c r="G11241" s="275"/>
      <c r="H11241" s="275"/>
    </row>
    <row r="11242" spans="1:8">
      <c r="A11242" s="270"/>
      <c r="B11242" s="271"/>
      <c r="C11242" s="270"/>
      <c r="D11242" s="272"/>
      <c r="F11242" s="273"/>
      <c r="G11242" s="275"/>
      <c r="H11242" s="275"/>
    </row>
    <row r="11243" spans="1:8">
      <c r="A11243" s="270"/>
      <c r="B11243" s="271"/>
      <c r="C11243" s="270"/>
      <c r="D11243" s="272"/>
      <c r="F11243" s="273"/>
      <c r="G11243" s="275"/>
      <c r="H11243" s="275"/>
    </row>
    <row r="11244" spans="1:8">
      <c r="A11244" s="270"/>
      <c r="B11244" s="271"/>
      <c r="C11244" s="270"/>
      <c r="D11244" s="272"/>
      <c r="F11244" s="273"/>
      <c r="G11244" s="275"/>
      <c r="H11244" s="275"/>
    </row>
    <row r="11245" spans="1:8">
      <c r="A11245" s="270"/>
      <c r="B11245" s="271"/>
      <c r="C11245" s="270"/>
      <c r="D11245" s="272"/>
      <c r="F11245" s="273"/>
      <c r="G11245" s="275"/>
      <c r="H11245" s="275"/>
    </row>
    <row r="11246" spans="1:8">
      <c r="A11246" s="270"/>
      <c r="B11246" s="271"/>
      <c r="C11246" s="270"/>
      <c r="D11246" s="272"/>
      <c r="F11246" s="273"/>
      <c r="G11246" s="275"/>
      <c r="H11246" s="275"/>
    </row>
    <row r="11247" spans="1:8">
      <c r="A11247" s="270"/>
      <c r="B11247" s="271"/>
      <c r="C11247" s="270"/>
      <c r="D11247" s="272"/>
      <c r="F11247" s="273"/>
      <c r="G11247" s="275"/>
      <c r="H11247" s="275"/>
    </row>
    <row r="11248" spans="1:8">
      <c r="A11248" s="270"/>
      <c r="B11248" s="271"/>
      <c r="C11248" s="270"/>
      <c r="D11248" s="272"/>
      <c r="F11248" s="273"/>
      <c r="G11248" s="275"/>
      <c r="H11248" s="275"/>
    </row>
    <row r="11249" spans="1:8">
      <c r="A11249" s="270"/>
      <c r="B11249" s="271"/>
      <c r="C11249" s="270"/>
      <c r="D11249" s="272"/>
      <c r="F11249" s="273"/>
      <c r="G11249" s="275"/>
      <c r="H11249" s="275"/>
    </row>
    <row r="11250" spans="1:8">
      <c r="A11250" s="270"/>
      <c r="B11250" s="271"/>
      <c r="C11250" s="270"/>
      <c r="D11250" s="272"/>
      <c r="F11250" s="273"/>
      <c r="G11250" s="275"/>
      <c r="H11250" s="275"/>
    </row>
    <row r="11251" spans="1:8">
      <c r="A11251" s="270"/>
      <c r="B11251" s="271"/>
      <c r="C11251" s="270"/>
      <c r="D11251" s="272"/>
      <c r="F11251" s="273"/>
      <c r="G11251" s="275"/>
      <c r="H11251" s="275"/>
    </row>
    <row r="11252" spans="1:8">
      <c r="A11252" s="270"/>
      <c r="B11252" s="271"/>
      <c r="C11252" s="270"/>
      <c r="D11252" s="272"/>
      <c r="F11252" s="273"/>
      <c r="G11252" s="275"/>
      <c r="H11252" s="275"/>
    </row>
    <row r="11253" spans="1:8">
      <c r="A11253" s="270"/>
      <c r="B11253" s="271"/>
      <c r="C11253" s="270"/>
      <c r="D11253" s="272"/>
      <c r="F11253" s="273"/>
      <c r="G11253" s="275"/>
      <c r="H11253" s="275"/>
    </row>
    <row r="11254" spans="1:8">
      <c r="A11254" s="270"/>
      <c r="B11254" s="271"/>
      <c r="C11254" s="270"/>
      <c r="D11254" s="272"/>
      <c r="F11254" s="273"/>
      <c r="G11254" s="275"/>
      <c r="H11254" s="275"/>
    </row>
    <row r="11255" spans="1:8">
      <c r="A11255" s="270"/>
      <c r="B11255" s="271"/>
      <c r="C11255" s="270"/>
      <c r="D11255" s="272"/>
      <c r="F11255" s="273"/>
      <c r="G11255" s="275"/>
      <c r="H11255" s="275"/>
    </row>
    <row r="11256" spans="1:8">
      <c r="A11256" s="270"/>
      <c r="B11256" s="271"/>
      <c r="C11256" s="270"/>
      <c r="D11256" s="272"/>
      <c r="F11256" s="273"/>
      <c r="G11256" s="275"/>
      <c r="H11256" s="275"/>
    </row>
    <row r="11257" spans="1:8">
      <c r="A11257" s="270"/>
      <c r="B11257" s="271"/>
      <c r="C11257" s="270"/>
      <c r="D11257" s="272"/>
      <c r="F11257" s="273"/>
      <c r="G11257" s="275"/>
      <c r="H11257" s="275"/>
    </row>
    <row r="11258" spans="1:8">
      <c r="A11258" s="270"/>
      <c r="B11258" s="271"/>
      <c r="C11258" s="270"/>
      <c r="D11258" s="272"/>
      <c r="F11258" s="273"/>
      <c r="G11258" s="275"/>
      <c r="H11258" s="275"/>
    </row>
    <row r="11259" spans="1:8">
      <c r="A11259" s="270"/>
      <c r="B11259" s="271"/>
      <c r="C11259" s="270"/>
      <c r="D11259" s="272"/>
      <c r="F11259" s="273"/>
      <c r="G11259" s="275"/>
      <c r="H11259" s="275"/>
    </row>
    <row r="11260" spans="1:8">
      <c r="A11260" s="270"/>
      <c r="B11260" s="271"/>
      <c r="C11260" s="270"/>
      <c r="D11260" s="272"/>
      <c r="F11260" s="273"/>
      <c r="G11260" s="275"/>
      <c r="H11260" s="275"/>
    </row>
    <row r="11261" spans="1:8">
      <c r="A11261" s="270"/>
      <c r="B11261" s="271"/>
      <c r="C11261" s="270"/>
      <c r="D11261" s="272"/>
      <c r="F11261" s="273"/>
      <c r="G11261" s="275"/>
      <c r="H11261" s="275"/>
    </row>
    <row r="11262" spans="1:8">
      <c r="A11262" s="270"/>
      <c r="B11262" s="271"/>
      <c r="C11262" s="270"/>
      <c r="D11262" s="272"/>
      <c r="F11262" s="273"/>
      <c r="G11262" s="275"/>
      <c r="H11262" s="275"/>
    </row>
    <row r="11263" spans="1:8">
      <c r="A11263" s="270"/>
      <c r="B11263" s="271"/>
      <c r="C11263" s="270"/>
      <c r="D11263" s="272"/>
      <c r="F11263" s="273"/>
      <c r="G11263" s="275"/>
      <c r="H11263" s="275"/>
    </row>
    <row r="11264" spans="1:8">
      <c r="A11264" s="270"/>
      <c r="B11264" s="271"/>
      <c r="C11264" s="270"/>
      <c r="D11264" s="272"/>
      <c r="F11264" s="273"/>
      <c r="G11264" s="275"/>
      <c r="H11264" s="275"/>
    </row>
    <row r="11265" spans="1:8">
      <c r="A11265" s="270"/>
      <c r="B11265" s="271"/>
      <c r="C11265" s="270"/>
      <c r="D11265" s="272"/>
      <c r="F11265" s="273"/>
      <c r="G11265" s="275"/>
      <c r="H11265" s="275"/>
    </row>
    <row r="11266" spans="1:8">
      <c r="A11266" s="270"/>
      <c r="B11266" s="271"/>
      <c r="C11266" s="270"/>
      <c r="D11266" s="272"/>
      <c r="F11266" s="273"/>
      <c r="G11266" s="275"/>
      <c r="H11266" s="275"/>
    </row>
    <row r="11267" spans="1:8">
      <c r="A11267" s="270"/>
      <c r="B11267" s="271"/>
      <c r="C11267" s="270"/>
      <c r="D11267" s="272"/>
      <c r="F11267" s="273"/>
      <c r="G11267" s="275"/>
      <c r="H11267" s="275"/>
    </row>
    <row r="11268" spans="1:8">
      <c r="A11268" s="270"/>
      <c r="B11268" s="271"/>
      <c r="C11268" s="270"/>
      <c r="D11268" s="272"/>
      <c r="F11268" s="273"/>
      <c r="G11268" s="275"/>
      <c r="H11268" s="275"/>
    </row>
    <row r="11269" spans="1:8">
      <c r="A11269" s="270"/>
      <c r="B11269" s="271"/>
      <c r="C11269" s="270"/>
      <c r="D11269" s="272"/>
      <c r="F11269" s="273"/>
      <c r="G11269" s="275"/>
      <c r="H11269" s="275"/>
    </row>
    <row r="11270" spans="1:8">
      <c r="A11270" s="270"/>
      <c r="B11270" s="271"/>
      <c r="C11270" s="270"/>
      <c r="D11270" s="272"/>
      <c r="F11270" s="273"/>
      <c r="G11270" s="275"/>
      <c r="H11270" s="275"/>
    </row>
    <row r="11271" spans="1:8">
      <c r="A11271" s="270"/>
      <c r="B11271" s="271"/>
      <c r="C11271" s="270"/>
      <c r="D11271" s="272"/>
      <c r="F11271" s="273"/>
      <c r="G11271" s="275"/>
      <c r="H11271" s="275"/>
    </row>
    <row r="11272" spans="1:8">
      <c r="A11272" s="270"/>
      <c r="B11272" s="271"/>
      <c r="C11272" s="270"/>
      <c r="D11272" s="272"/>
      <c r="F11272" s="273"/>
      <c r="G11272" s="275"/>
      <c r="H11272" s="275"/>
    </row>
    <row r="11273" spans="1:8">
      <c r="A11273" s="270"/>
      <c r="B11273" s="271"/>
      <c r="C11273" s="270"/>
      <c r="D11273" s="272"/>
      <c r="F11273" s="273"/>
      <c r="G11273" s="275"/>
      <c r="H11273" s="275"/>
    </row>
    <row r="11274" spans="1:8">
      <c r="A11274" s="270"/>
      <c r="B11274" s="271"/>
      <c r="C11274" s="270"/>
      <c r="D11274" s="272"/>
      <c r="F11274" s="273"/>
      <c r="G11274" s="275"/>
      <c r="H11274" s="275"/>
    </row>
    <row r="11275" spans="1:8">
      <c r="A11275" s="270"/>
      <c r="B11275" s="271"/>
      <c r="C11275" s="270"/>
      <c r="D11275" s="272"/>
      <c r="F11275" s="273"/>
      <c r="G11275" s="275"/>
      <c r="H11275" s="275"/>
    </row>
    <row r="11276" spans="1:8">
      <c r="A11276" s="270"/>
      <c r="B11276" s="271"/>
      <c r="C11276" s="270"/>
      <c r="D11276" s="272"/>
      <c r="F11276" s="273"/>
      <c r="G11276" s="275"/>
      <c r="H11276" s="275"/>
    </row>
    <row r="11277" spans="1:8">
      <c r="A11277" s="270"/>
      <c r="B11277" s="271"/>
      <c r="C11277" s="270"/>
      <c r="D11277" s="272"/>
      <c r="F11277" s="273"/>
      <c r="G11277" s="275"/>
      <c r="H11277" s="275"/>
    </row>
    <row r="11278" spans="1:8">
      <c r="A11278" s="270"/>
      <c r="B11278" s="271"/>
      <c r="C11278" s="270"/>
      <c r="D11278" s="272"/>
      <c r="F11278" s="273"/>
      <c r="G11278" s="275"/>
      <c r="H11278" s="275"/>
    </row>
    <row r="11279" spans="1:8">
      <c r="A11279" s="270"/>
      <c r="B11279" s="271"/>
      <c r="C11279" s="270"/>
      <c r="D11279" s="272"/>
      <c r="F11279" s="273"/>
      <c r="G11279" s="275"/>
      <c r="H11279" s="275"/>
    </row>
    <row r="11280" spans="1:8">
      <c r="A11280" s="270"/>
      <c r="B11280" s="271"/>
      <c r="C11280" s="270"/>
      <c r="D11280" s="272"/>
      <c r="F11280" s="273"/>
      <c r="G11280" s="275"/>
      <c r="H11280" s="275"/>
    </row>
    <row r="11281" spans="1:8">
      <c r="A11281" s="270"/>
      <c r="B11281" s="271"/>
      <c r="C11281" s="270"/>
      <c r="D11281" s="272"/>
      <c r="F11281" s="273"/>
      <c r="G11281" s="275"/>
      <c r="H11281" s="275"/>
    </row>
    <row r="11282" spans="1:8">
      <c r="A11282" s="270"/>
      <c r="B11282" s="271"/>
      <c r="C11282" s="270"/>
      <c r="D11282" s="272"/>
      <c r="F11282" s="273"/>
      <c r="G11282" s="275"/>
      <c r="H11282" s="275"/>
    </row>
    <row r="11283" spans="1:8">
      <c r="A11283" s="270"/>
      <c r="B11283" s="271"/>
      <c r="C11283" s="270"/>
      <c r="D11283" s="272"/>
      <c r="F11283" s="273"/>
      <c r="G11283" s="275"/>
      <c r="H11283" s="275"/>
    </row>
    <row r="11284" spans="1:8">
      <c r="A11284" s="270"/>
      <c r="B11284" s="271"/>
      <c r="C11284" s="270"/>
      <c r="D11284" s="272"/>
      <c r="F11284" s="273"/>
      <c r="G11284" s="275"/>
      <c r="H11284" s="275"/>
    </row>
    <row r="11285" spans="1:8">
      <c r="A11285" s="270"/>
      <c r="B11285" s="271"/>
      <c r="C11285" s="270"/>
      <c r="D11285" s="272"/>
      <c r="F11285" s="273"/>
      <c r="G11285" s="275"/>
      <c r="H11285" s="275"/>
    </row>
    <row r="11286" spans="1:8">
      <c r="A11286" s="270"/>
      <c r="B11286" s="271"/>
      <c r="C11286" s="270"/>
      <c r="D11286" s="272"/>
      <c r="F11286" s="273"/>
      <c r="G11286" s="275"/>
      <c r="H11286" s="275"/>
    </row>
    <row r="11287" spans="1:8">
      <c r="A11287" s="270"/>
      <c r="B11287" s="271"/>
      <c r="C11287" s="270"/>
      <c r="D11287" s="272"/>
      <c r="F11287" s="273"/>
      <c r="G11287" s="275"/>
      <c r="H11287" s="275"/>
    </row>
    <row r="11288" spans="1:8">
      <c r="A11288" s="270"/>
      <c r="B11288" s="271"/>
      <c r="C11288" s="270"/>
      <c r="D11288" s="272"/>
      <c r="F11288" s="273"/>
      <c r="G11288" s="275"/>
      <c r="H11288" s="275"/>
    </row>
    <row r="11289" spans="1:8">
      <c r="A11289" s="270"/>
      <c r="B11289" s="271"/>
      <c r="C11289" s="270"/>
      <c r="D11289" s="272"/>
      <c r="F11289" s="273"/>
      <c r="G11289" s="275"/>
      <c r="H11289" s="275"/>
    </row>
    <row r="11290" spans="1:8">
      <c r="A11290" s="270"/>
      <c r="B11290" s="271"/>
      <c r="C11290" s="270"/>
      <c r="D11290" s="272"/>
      <c r="F11290" s="273"/>
      <c r="G11290" s="275"/>
      <c r="H11290" s="275"/>
    </row>
    <row r="11291" spans="1:8">
      <c r="A11291" s="270"/>
      <c r="B11291" s="271"/>
      <c r="C11291" s="270"/>
      <c r="D11291" s="272"/>
      <c r="F11291" s="273"/>
      <c r="G11291" s="275"/>
      <c r="H11291" s="275"/>
    </row>
    <row r="11292" spans="1:8">
      <c r="A11292" s="270"/>
      <c r="B11292" s="271"/>
      <c r="C11292" s="270"/>
      <c r="D11292" s="272"/>
      <c r="F11292" s="273"/>
      <c r="G11292" s="275"/>
      <c r="H11292" s="275"/>
    </row>
    <row r="11293" spans="1:8">
      <c r="A11293" s="270"/>
      <c r="B11293" s="271"/>
      <c r="C11293" s="270"/>
      <c r="D11293" s="272"/>
      <c r="F11293" s="273"/>
      <c r="G11293" s="275"/>
      <c r="H11293" s="275"/>
    </row>
    <row r="11294" spans="1:8">
      <c r="A11294" s="270"/>
      <c r="B11294" s="271"/>
      <c r="C11294" s="270"/>
      <c r="D11294" s="272"/>
      <c r="F11294" s="273"/>
      <c r="G11294" s="275"/>
      <c r="H11294" s="275"/>
    </row>
    <row r="11295" spans="1:8">
      <c r="A11295" s="270"/>
      <c r="B11295" s="271"/>
      <c r="C11295" s="270"/>
      <c r="D11295" s="272"/>
      <c r="F11295" s="273"/>
      <c r="G11295" s="275"/>
      <c r="H11295" s="275"/>
    </row>
    <row r="11296" spans="1:8">
      <c r="A11296" s="270"/>
      <c r="B11296" s="271"/>
      <c r="C11296" s="270"/>
      <c r="D11296" s="272"/>
      <c r="F11296" s="273"/>
      <c r="G11296" s="275"/>
      <c r="H11296" s="275"/>
    </row>
    <row r="11297" spans="1:8">
      <c r="A11297" s="270"/>
      <c r="B11297" s="271"/>
      <c r="C11297" s="270"/>
      <c r="D11297" s="272"/>
      <c r="F11297" s="273"/>
      <c r="G11297" s="275"/>
      <c r="H11297" s="275"/>
    </row>
    <row r="11298" spans="1:8">
      <c r="A11298" s="270"/>
      <c r="B11298" s="271"/>
      <c r="C11298" s="270"/>
      <c r="D11298" s="272"/>
      <c r="F11298" s="273"/>
      <c r="G11298" s="275"/>
      <c r="H11298" s="275"/>
    </row>
    <row r="11299" spans="1:8">
      <c r="A11299" s="270"/>
      <c r="B11299" s="271"/>
      <c r="C11299" s="270"/>
      <c r="D11299" s="272"/>
      <c r="F11299" s="273"/>
      <c r="G11299" s="275"/>
      <c r="H11299" s="275"/>
    </row>
    <row r="11300" spans="1:8">
      <c r="A11300" s="270"/>
      <c r="B11300" s="271"/>
      <c r="C11300" s="270"/>
      <c r="D11300" s="272"/>
      <c r="F11300" s="273"/>
      <c r="G11300" s="275"/>
      <c r="H11300" s="275"/>
    </row>
    <row r="11301" spans="1:8">
      <c r="A11301" s="270"/>
      <c r="B11301" s="271"/>
      <c r="C11301" s="270"/>
      <c r="D11301" s="272"/>
      <c r="F11301" s="273"/>
      <c r="G11301" s="275"/>
      <c r="H11301" s="275"/>
    </row>
    <row r="11302" spans="1:8">
      <c r="A11302" s="270"/>
      <c r="B11302" s="271"/>
      <c r="C11302" s="270"/>
      <c r="D11302" s="272"/>
      <c r="F11302" s="273"/>
      <c r="G11302" s="275"/>
      <c r="H11302" s="275"/>
    </row>
    <row r="11303" spans="1:8">
      <c r="A11303" s="270"/>
      <c r="B11303" s="271"/>
      <c r="C11303" s="270"/>
      <c r="D11303" s="272"/>
      <c r="F11303" s="273"/>
      <c r="G11303" s="275"/>
      <c r="H11303" s="275"/>
    </row>
    <row r="11304" spans="1:8">
      <c r="A11304" s="270"/>
      <c r="B11304" s="271"/>
      <c r="C11304" s="270"/>
      <c r="D11304" s="272"/>
      <c r="F11304" s="273"/>
      <c r="G11304" s="275"/>
      <c r="H11304" s="275"/>
    </row>
    <row r="11305" spans="1:8">
      <c r="A11305" s="270"/>
      <c r="B11305" s="271"/>
      <c r="C11305" s="270"/>
      <c r="D11305" s="272"/>
      <c r="F11305" s="273"/>
      <c r="G11305" s="275"/>
      <c r="H11305" s="275"/>
    </row>
    <row r="11306" spans="1:8">
      <c r="A11306" s="270"/>
      <c r="B11306" s="271"/>
      <c r="C11306" s="270"/>
      <c r="D11306" s="272"/>
      <c r="F11306" s="273"/>
      <c r="G11306" s="275"/>
      <c r="H11306" s="275"/>
    </row>
    <row r="11307" spans="1:8">
      <c r="A11307" s="270"/>
      <c r="B11307" s="271"/>
      <c r="C11307" s="270"/>
      <c r="D11307" s="272"/>
      <c r="F11307" s="273"/>
      <c r="G11307" s="275"/>
      <c r="H11307" s="275"/>
    </row>
    <row r="11308" spans="1:8">
      <c r="A11308" s="270"/>
      <c r="B11308" s="271"/>
      <c r="C11308" s="270"/>
      <c r="D11308" s="272"/>
      <c r="F11308" s="273"/>
      <c r="G11308" s="275"/>
      <c r="H11308" s="275"/>
    </row>
    <row r="11309" spans="1:8">
      <c r="A11309" s="270"/>
      <c r="B11309" s="271"/>
      <c r="C11309" s="270"/>
      <c r="D11309" s="272"/>
      <c r="F11309" s="273"/>
      <c r="G11309" s="275"/>
      <c r="H11309" s="275"/>
    </row>
    <row r="11310" spans="1:8">
      <c r="A11310" s="270"/>
      <c r="B11310" s="271"/>
      <c r="C11310" s="270"/>
      <c r="D11310" s="272"/>
      <c r="F11310" s="273"/>
      <c r="G11310" s="275"/>
      <c r="H11310" s="275"/>
    </row>
    <row r="11311" spans="1:8">
      <c r="A11311" s="270"/>
      <c r="B11311" s="271"/>
      <c r="C11311" s="270"/>
      <c r="D11311" s="272"/>
      <c r="F11311" s="273"/>
      <c r="G11311" s="275"/>
      <c r="H11311" s="275"/>
    </row>
    <row r="11312" spans="1:8">
      <c r="A11312" s="270"/>
      <c r="B11312" s="271"/>
      <c r="C11312" s="270"/>
      <c r="D11312" s="272"/>
      <c r="F11312" s="273"/>
      <c r="G11312" s="275"/>
      <c r="H11312" s="275"/>
    </row>
    <row r="11313" spans="1:8">
      <c r="A11313" s="270"/>
      <c r="B11313" s="271"/>
      <c r="C11313" s="270"/>
      <c r="D11313" s="272"/>
      <c r="F11313" s="273"/>
      <c r="G11313" s="275"/>
      <c r="H11313" s="275"/>
    </row>
    <row r="11314" spans="1:8">
      <c r="A11314" s="270"/>
      <c r="B11314" s="271"/>
      <c r="C11314" s="270"/>
      <c r="D11314" s="272"/>
      <c r="F11314" s="273"/>
      <c r="G11314" s="275"/>
      <c r="H11314" s="275"/>
    </row>
    <row r="11315" spans="1:8">
      <c r="A11315" s="270"/>
      <c r="B11315" s="271"/>
      <c r="C11315" s="270"/>
      <c r="D11315" s="272"/>
      <c r="F11315" s="273"/>
      <c r="G11315" s="275"/>
      <c r="H11315" s="275"/>
    </row>
    <row r="11316" spans="1:8">
      <c r="A11316" s="270"/>
      <c r="B11316" s="271"/>
      <c r="C11316" s="270"/>
      <c r="D11316" s="272"/>
      <c r="F11316" s="273"/>
      <c r="G11316" s="275"/>
      <c r="H11316" s="275"/>
    </row>
    <row r="11317" spans="1:8">
      <c r="A11317" s="270"/>
      <c r="B11317" s="271"/>
      <c r="C11317" s="270"/>
      <c r="D11317" s="272"/>
      <c r="F11317" s="273"/>
      <c r="G11317" s="275"/>
      <c r="H11317" s="275"/>
    </row>
    <row r="11318" spans="1:8">
      <c r="A11318" s="270"/>
      <c r="B11318" s="271"/>
      <c r="C11318" s="270"/>
      <c r="D11318" s="272"/>
      <c r="F11318" s="273"/>
      <c r="G11318" s="275"/>
      <c r="H11318" s="275"/>
    </row>
    <row r="11319" spans="1:8">
      <c r="A11319" s="270"/>
      <c r="B11319" s="271"/>
      <c r="C11319" s="270"/>
      <c r="D11319" s="272"/>
      <c r="F11319" s="273"/>
      <c r="G11319" s="275"/>
      <c r="H11319" s="275"/>
    </row>
    <row r="11320" spans="1:8">
      <c r="A11320" s="270"/>
      <c r="B11320" s="271"/>
      <c r="C11320" s="270"/>
      <c r="D11320" s="272"/>
      <c r="F11320" s="273"/>
      <c r="G11320" s="275"/>
      <c r="H11320" s="275"/>
    </row>
    <row r="11321" spans="1:8">
      <c r="A11321" s="270"/>
      <c r="B11321" s="271"/>
      <c r="C11321" s="270"/>
      <c r="D11321" s="272"/>
      <c r="F11321" s="273"/>
      <c r="G11321" s="275"/>
      <c r="H11321" s="275"/>
    </row>
    <row r="11322" spans="1:8">
      <c r="A11322" s="270"/>
      <c r="B11322" s="271"/>
      <c r="C11322" s="270"/>
      <c r="D11322" s="272"/>
      <c r="F11322" s="273"/>
      <c r="G11322" s="275"/>
      <c r="H11322" s="275"/>
    </row>
    <row r="11323" spans="1:8">
      <c r="A11323" s="270"/>
      <c r="B11323" s="271"/>
      <c r="C11323" s="270"/>
      <c r="D11323" s="272"/>
      <c r="F11323" s="273"/>
      <c r="G11323" s="275"/>
      <c r="H11323" s="275"/>
    </row>
    <row r="11324" spans="1:8">
      <c r="A11324" s="270"/>
      <c r="B11324" s="271"/>
      <c r="C11324" s="270"/>
      <c r="D11324" s="272"/>
      <c r="F11324" s="273"/>
      <c r="G11324" s="275"/>
      <c r="H11324" s="275"/>
    </row>
    <row r="11325" spans="1:8">
      <c r="A11325" s="270"/>
      <c r="B11325" s="271"/>
      <c r="C11325" s="270"/>
      <c r="D11325" s="272"/>
      <c r="F11325" s="273"/>
      <c r="G11325" s="275"/>
      <c r="H11325" s="275"/>
    </row>
    <row r="11326" spans="1:8">
      <c r="A11326" s="270"/>
      <c r="B11326" s="271"/>
      <c r="C11326" s="270"/>
      <c r="D11326" s="272"/>
      <c r="F11326" s="273"/>
      <c r="G11326" s="275"/>
      <c r="H11326" s="275"/>
    </row>
    <row r="11327" spans="1:8">
      <c r="A11327" s="270"/>
      <c r="B11327" s="271"/>
      <c r="C11327" s="270"/>
      <c r="D11327" s="272"/>
      <c r="F11327" s="273"/>
      <c r="G11327" s="275"/>
      <c r="H11327" s="275"/>
    </row>
    <row r="11328" spans="1:8">
      <c r="A11328" s="270"/>
      <c r="B11328" s="271"/>
      <c r="C11328" s="270"/>
      <c r="D11328" s="272"/>
      <c r="F11328" s="273"/>
      <c r="G11328" s="275"/>
      <c r="H11328" s="275"/>
    </row>
    <row r="11329" spans="1:8">
      <c r="A11329" s="270"/>
      <c r="B11329" s="271"/>
      <c r="C11329" s="270"/>
      <c r="D11329" s="272"/>
      <c r="F11329" s="273"/>
      <c r="G11329" s="275"/>
      <c r="H11329" s="275"/>
    </row>
    <row r="11330" spans="1:8">
      <c r="A11330" s="270"/>
      <c r="B11330" s="271"/>
      <c r="C11330" s="270"/>
      <c r="D11330" s="272"/>
      <c r="F11330" s="273"/>
      <c r="G11330" s="275"/>
      <c r="H11330" s="275"/>
    </row>
    <row r="11331" spans="1:8">
      <c r="A11331" s="270"/>
      <c r="B11331" s="271"/>
      <c r="C11331" s="270"/>
      <c r="D11331" s="272"/>
      <c r="F11331" s="273"/>
      <c r="G11331" s="275"/>
      <c r="H11331" s="275"/>
    </row>
    <row r="11332" spans="1:8">
      <c r="A11332" s="270"/>
      <c r="B11332" s="271"/>
      <c r="C11332" s="270"/>
      <c r="D11332" s="272"/>
      <c r="F11332" s="273"/>
      <c r="G11332" s="275"/>
      <c r="H11332" s="275"/>
    </row>
    <row r="11333" spans="1:8">
      <c r="A11333" s="270"/>
      <c r="B11333" s="271"/>
      <c r="C11333" s="270"/>
      <c r="D11333" s="272"/>
      <c r="F11333" s="273"/>
      <c r="G11333" s="275"/>
      <c r="H11333" s="275"/>
    </row>
    <row r="11334" spans="1:8">
      <c r="A11334" s="270"/>
      <c r="B11334" s="271"/>
      <c r="C11334" s="270"/>
      <c r="D11334" s="272"/>
      <c r="F11334" s="273"/>
      <c r="G11334" s="275"/>
      <c r="H11334" s="275"/>
    </row>
    <row r="11335" spans="1:8">
      <c r="A11335" s="270"/>
      <c r="B11335" s="271"/>
      <c r="C11335" s="270"/>
      <c r="D11335" s="272"/>
      <c r="F11335" s="273"/>
      <c r="G11335" s="275"/>
      <c r="H11335" s="275"/>
    </row>
    <row r="11336" spans="1:8">
      <c r="A11336" s="270"/>
      <c r="B11336" s="271"/>
      <c r="C11336" s="270"/>
      <c r="D11336" s="272"/>
      <c r="F11336" s="273"/>
      <c r="G11336" s="275"/>
      <c r="H11336" s="275"/>
    </row>
    <row r="11337" spans="1:8">
      <c r="A11337" s="270"/>
      <c r="B11337" s="271"/>
      <c r="C11337" s="270"/>
      <c r="D11337" s="272"/>
      <c r="F11337" s="273"/>
      <c r="G11337" s="275"/>
      <c r="H11337" s="275"/>
    </row>
    <row r="11338" spans="1:8">
      <c r="A11338" s="270"/>
      <c r="B11338" s="271"/>
      <c r="C11338" s="270"/>
      <c r="D11338" s="272"/>
      <c r="F11338" s="273"/>
      <c r="G11338" s="275"/>
      <c r="H11338" s="275"/>
    </row>
    <row r="11339" spans="1:8">
      <c r="A11339" s="270"/>
      <c r="B11339" s="271"/>
      <c r="C11339" s="270"/>
      <c r="D11339" s="272"/>
      <c r="F11339" s="273"/>
      <c r="G11339" s="275"/>
      <c r="H11339" s="275"/>
    </row>
    <row r="11340" spans="1:8">
      <c r="A11340" s="270"/>
      <c r="B11340" s="271"/>
      <c r="C11340" s="270"/>
      <c r="D11340" s="272"/>
      <c r="F11340" s="273"/>
      <c r="G11340" s="275"/>
      <c r="H11340" s="275"/>
    </row>
    <row r="11341" spans="1:8">
      <c r="A11341" s="270"/>
      <c r="B11341" s="271"/>
      <c r="C11341" s="270"/>
      <c r="D11341" s="272"/>
      <c r="F11341" s="273"/>
      <c r="G11341" s="275"/>
      <c r="H11341" s="275"/>
    </row>
    <row r="11342" spans="1:8">
      <c r="A11342" s="270"/>
      <c r="B11342" s="271"/>
      <c r="C11342" s="270"/>
      <c r="D11342" s="272"/>
      <c r="F11342" s="273"/>
      <c r="G11342" s="275"/>
      <c r="H11342" s="275"/>
    </row>
    <row r="11343" spans="1:8">
      <c r="A11343" s="270"/>
      <c r="B11343" s="271"/>
      <c r="C11343" s="270"/>
      <c r="D11343" s="272"/>
      <c r="F11343" s="273"/>
      <c r="G11343" s="275"/>
      <c r="H11343" s="275"/>
    </row>
    <row r="11344" spans="1:8">
      <c r="A11344" s="270"/>
      <c r="B11344" s="271"/>
      <c r="C11344" s="270"/>
      <c r="D11344" s="272"/>
      <c r="F11344" s="273"/>
      <c r="G11344" s="275"/>
      <c r="H11344" s="275"/>
    </row>
    <row r="11345" spans="1:8">
      <c r="A11345" s="270"/>
      <c r="B11345" s="271"/>
      <c r="C11345" s="270"/>
      <c r="D11345" s="272"/>
      <c r="F11345" s="273"/>
      <c r="G11345" s="275"/>
      <c r="H11345" s="275"/>
    </row>
    <row r="11346" spans="1:8">
      <c r="A11346" s="270"/>
      <c r="B11346" s="271"/>
      <c r="C11346" s="270"/>
      <c r="D11346" s="272"/>
      <c r="F11346" s="273"/>
      <c r="G11346" s="275"/>
      <c r="H11346" s="275"/>
    </row>
    <row r="11347" spans="1:8">
      <c r="A11347" s="270"/>
      <c r="B11347" s="271"/>
      <c r="C11347" s="270"/>
      <c r="D11347" s="272"/>
      <c r="F11347" s="273"/>
      <c r="G11347" s="275"/>
      <c r="H11347" s="275"/>
    </row>
    <row r="11348" spans="1:8">
      <c r="A11348" s="270"/>
      <c r="B11348" s="271"/>
      <c r="C11348" s="270"/>
      <c r="D11348" s="272"/>
      <c r="F11348" s="273"/>
      <c r="G11348" s="275"/>
      <c r="H11348" s="275"/>
    </row>
    <row r="11349" spans="1:8">
      <c r="A11349" s="270"/>
      <c r="B11349" s="271"/>
      <c r="C11349" s="270"/>
      <c r="D11349" s="272"/>
      <c r="F11349" s="273"/>
      <c r="G11349" s="275"/>
      <c r="H11349" s="275"/>
    </row>
    <row r="11350" spans="1:8">
      <c r="A11350" s="270"/>
      <c r="B11350" s="271"/>
      <c r="C11350" s="270"/>
      <c r="D11350" s="272"/>
      <c r="F11350" s="273"/>
      <c r="G11350" s="275"/>
      <c r="H11350" s="275"/>
    </row>
    <row r="11351" spans="1:8">
      <c r="A11351" s="270"/>
      <c r="B11351" s="271"/>
      <c r="C11351" s="270"/>
      <c r="D11351" s="272"/>
      <c r="F11351" s="273"/>
      <c r="G11351" s="275"/>
      <c r="H11351" s="275"/>
    </row>
    <row r="11352" spans="1:8">
      <c r="A11352" s="270"/>
      <c r="B11352" s="271"/>
      <c r="C11352" s="270"/>
      <c r="D11352" s="272"/>
      <c r="F11352" s="273"/>
      <c r="G11352" s="275"/>
      <c r="H11352" s="275"/>
    </row>
    <row r="11353" spans="1:8">
      <c r="A11353" s="270"/>
      <c r="B11353" s="271"/>
      <c r="C11353" s="270"/>
      <c r="D11353" s="272"/>
      <c r="F11353" s="273"/>
      <c r="G11353" s="275"/>
      <c r="H11353" s="275"/>
    </row>
    <row r="11354" spans="1:8">
      <c r="A11354" s="270"/>
      <c r="B11354" s="271"/>
      <c r="C11354" s="270"/>
      <c r="D11354" s="272"/>
      <c r="F11354" s="273"/>
      <c r="G11354" s="275"/>
      <c r="H11354" s="275"/>
    </row>
    <row r="11355" spans="1:8">
      <c r="A11355" s="270"/>
      <c r="B11355" s="271"/>
      <c r="C11355" s="270"/>
      <c r="D11355" s="272"/>
      <c r="F11355" s="273"/>
      <c r="G11355" s="275"/>
      <c r="H11355" s="275"/>
    </row>
    <row r="11356" spans="1:8">
      <c r="A11356" s="270"/>
      <c r="B11356" s="271"/>
      <c r="C11356" s="270"/>
      <c r="D11356" s="272"/>
      <c r="F11356" s="273"/>
      <c r="G11356" s="275"/>
      <c r="H11356" s="275"/>
    </row>
    <row r="11357" spans="1:8">
      <c r="A11357" s="270"/>
      <c r="B11357" s="271"/>
      <c r="C11357" s="270"/>
      <c r="D11357" s="272"/>
      <c r="F11357" s="273"/>
      <c r="G11357" s="275"/>
      <c r="H11357" s="275"/>
    </row>
    <row r="11358" spans="1:8">
      <c r="A11358" s="270"/>
      <c r="B11358" s="271"/>
      <c r="C11358" s="270"/>
      <c r="D11358" s="272"/>
      <c r="F11358" s="273"/>
      <c r="G11358" s="275"/>
      <c r="H11358" s="275"/>
    </row>
    <row r="11359" spans="1:8">
      <c r="A11359" s="270"/>
      <c r="B11359" s="271"/>
      <c r="C11359" s="270"/>
      <c r="D11359" s="272"/>
      <c r="F11359" s="273"/>
      <c r="G11359" s="275"/>
      <c r="H11359" s="275"/>
    </row>
    <row r="11360" spans="1:8">
      <c r="A11360" s="270"/>
      <c r="B11360" s="271"/>
      <c r="C11360" s="270"/>
      <c r="D11360" s="272"/>
      <c r="F11360" s="273"/>
      <c r="G11360" s="275"/>
      <c r="H11360" s="275"/>
    </row>
    <row r="11361" spans="1:8">
      <c r="A11361" s="270"/>
      <c r="B11361" s="271"/>
      <c r="C11361" s="270"/>
      <c r="D11361" s="272"/>
      <c r="F11361" s="273"/>
      <c r="G11361" s="275"/>
      <c r="H11361" s="275"/>
    </row>
    <row r="11362" spans="1:8">
      <c r="A11362" s="270"/>
      <c r="B11362" s="271"/>
      <c r="C11362" s="270"/>
      <c r="D11362" s="272"/>
      <c r="F11362" s="273"/>
      <c r="G11362" s="275"/>
      <c r="H11362" s="275"/>
    </row>
    <row r="11363" spans="1:8">
      <c r="A11363" s="270"/>
      <c r="B11363" s="271"/>
      <c r="C11363" s="270"/>
      <c r="D11363" s="272"/>
      <c r="F11363" s="273"/>
      <c r="G11363" s="275"/>
      <c r="H11363" s="275"/>
    </row>
    <row r="11364" spans="1:8">
      <c r="A11364" s="270"/>
      <c r="B11364" s="271"/>
      <c r="C11364" s="270"/>
      <c r="D11364" s="272"/>
      <c r="F11364" s="273"/>
      <c r="G11364" s="275"/>
      <c r="H11364" s="275"/>
    </row>
    <row r="11365" spans="1:8">
      <c r="A11365" s="270"/>
      <c r="B11365" s="271"/>
      <c r="C11365" s="270"/>
      <c r="D11365" s="272"/>
      <c r="F11365" s="273"/>
      <c r="G11365" s="275"/>
      <c r="H11365" s="275"/>
    </row>
    <row r="11366" spans="1:8">
      <c r="A11366" s="270"/>
      <c r="B11366" s="271"/>
      <c r="C11366" s="270"/>
      <c r="D11366" s="272"/>
      <c r="F11366" s="273"/>
      <c r="G11366" s="275"/>
      <c r="H11366" s="275"/>
    </row>
    <row r="11367" spans="1:8">
      <c r="A11367" s="270"/>
      <c r="B11367" s="271"/>
      <c r="C11367" s="270"/>
      <c r="D11367" s="272"/>
      <c r="F11367" s="273"/>
      <c r="G11367" s="275"/>
      <c r="H11367" s="275"/>
    </row>
    <row r="11368" spans="1:8">
      <c r="A11368" s="270"/>
      <c r="B11368" s="271"/>
      <c r="C11368" s="270"/>
      <c r="D11368" s="272"/>
      <c r="F11368" s="273"/>
      <c r="G11368" s="275"/>
      <c r="H11368" s="275"/>
    </row>
    <row r="11369" spans="1:8">
      <c r="A11369" s="270"/>
      <c r="B11369" s="271"/>
      <c r="C11369" s="270"/>
      <c r="D11369" s="272"/>
      <c r="F11369" s="273"/>
      <c r="G11369" s="275"/>
      <c r="H11369" s="275"/>
    </row>
    <row r="11370" spans="1:8">
      <c r="A11370" s="270"/>
      <c r="B11370" s="271"/>
      <c r="C11370" s="270"/>
      <c r="D11370" s="272"/>
      <c r="F11370" s="273"/>
      <c r="G11370" s="275"/>
      <c r="H11370" s="275"/>
    </row>
    <row r="11371" spans="1:8">
      <c r="A11371" s="270"/>
      <c r="B11371" s="271"/>
      <c r="C11371" s="270"/>
      <c r="D11371" s="272"/>
      <c r="F11371" s="273"/>
      <c r="G11371" s="275"/>
      <c r="H11371" s="275"/>
    </row>
    <row r="11372" spans="1:8">
      <c r="A11372" s="270"/>
      <c r="B11372" s="271"/>
      <c r="C11372" s="270"/>
      <c r="D11372" s="272"/>
      <c r="F11372" s="273"/>
      <c r="G11372" s="275"/>
      <c r="H11372" s="275"/>
    </row>
    <row r="11373" spans="1:8">
      <c r="A11373" s="270"/>
      <c r="B11373" s="271"/>
      <c r="C11373" s="270"/>
      <c r="D11373" s="272"/>
      <c r="F11373" s="273"/>
      <c r="G11373" s="275"/>
      <c r="H11373" s="275"/>
    </row>
    <row r="11374" spans="1:8">
      <c r="A11374" s="270"/>
      <c r="B11374" s="271"/>
      <c r="C11374" s="270"/>
      <c r="D11374" s="272"/>
      <c r="F11374" s="273"/>
      <c r="G11374" s="275"/>
      <c r="H11374" s="275"/>
    </row>
    <row r="11375" spans="1:8">
      <c r="A11375" s="270"/>
      <c r="B11375" s="271"/>
      <c r="C11375" s="270"/>
      <c r="D11375" s="272"/>
      <c r="F11375" s="273"/>
      <c r="G11375" s="275"/>
      <c r="H11375" s="275"/>
    </row>
    <row r="11376" spans="1:8">
      <c r="A11376" s="270"/>
      <c r="B11376" s="271"/>
      <c r="C11376" s="270"/>
      <c r="D11376" s="272"/>
      <c r="F11376" s="273"/>
      <c r="G11376" s="275"/>
      <c r="H11376" s="275"/>
    </row>
    <row r="11377" spans="1:8">
      <c r="A11377" s="270"/>
      <c r="B11377" s="271"/>
      <c r="C11377" s="270"/>
      <c r="D11377" s="272"/>
      <c r="F11377" s="273"/>
      <c r="G11377" s="275"/>
      <c r="H11377" s="275"/>
    </row>
    <row r="11378" spans="1:8">
      <c r="A11378" s="270"/>
      <c r="B11378" s="271"/>
      <c r="C11378" s="270"/>
      <c r="D11378" s="272"/>
      <c r="F11378" s="273"/>
      <c r="G11378" s="275"/>
      <c r="H11378" s="275"/>
    </row>
    <row r="11379" spans="1:8">
      <c r="A11379" s="270"/>
      <c r="B11379" s="271"/>
      <c r="C11379" s="270"/>
      <c r="D11379" s="272"/>
      <c r="F11379" s="273"/>
      <c r="G11379" s="275"/>
      <c r="H11379" s="275"/>
    </row>
    <row r="11380" spans="1:8">
      <c r="A11380" s="270"/>
      <c r="B11380" s="271"/>
      <c r="C11380" s="270"/>
      <c r="D11380" s="272"/>
      <c r="F11380" s="273"/>
      <c r="G11380" s="275"/>
      <c r="H11380" s="275"/>
    </row>
    <row r="11381" spans="1:8">
      <c r="A11381" s="270"/>
      <c r="B11381" s="271"/>
      <c r="C11381" s="270"/>
      <c r="D11381" s="272"/>
      <c r="F11381" s="273"/>
      <c r="G11381" s="275"/>
      <c r="H11381" s="275"/>
    </row>
    <row r="11382" spans="1:8">
      <c r="A11382" s="270"/>
      <c r="B11382" s="271"/>
      <c r="C11382" s="270"/>
      <c r="D11382" s="272"/>
      <c r="F11382" s="273"/>
      <c r="G11382" s="275"/>
      <c r="H11382" s="275"/>
    </row>
    <row r="11383" spans="1:8">
      <c r="A11383" s="270"/>
      <c r="B11383" s="271"/>
      <c r="C11383" s="270"/>
      <c r="D11383" s="272"/>
      <c r="F11383" s="273"/>
      <c r="G11383" s="275"/>
      <c r="H11383" s="275"/>
    </row>
    <row r="11384" spans="1:8">
      <c r="A11384" s="270"/>
      <c r="B11384" s="271"/>
      <c r="C11384" s="270"/>
      <c r="D11384" s="272"/>
      <c r="F11384" s="273"/>
      <c r="G11384" s="275"/>
      <c r="H11384" s="275"/>
    </row>
    <row r="11385" spans="1:8">
      <c r="A11385" s="270"/>
      <c r="B11385" s="271"/>
      <c r="C11385" s="270"/>
      <c r="D11385" s="272"/>
      <c r="F11385" s="273"/>
      <c r="G11385" s="275"/>
      <c r="H11385" s="275"/>
    </row>
    <row r="11386" spans="1:8">
      <c r="A11386" s="270"/>
      <c r="B11386" s="271"/>
      <c r="C11386" s="270"/>
      <c r="D11386" s="272"/>
      <c r="F11386" s="273"/>
      <c r="G11386" s="275"/>
      <c r="H11386" s="275"/>
    </row>
    <row r="11387" spans="1:8">
      <c r="A11387" s="270"/>
      <c r="B11387" s="271"/>
      <c r="C11387" s="270"/>
      <c r="D11387" s="272"/>
      <c r="F11387" s="273"/>
      <c r="G11387" s="275"/>
      <c r="H11387" s="275"/>
    </row>
    <row r="11388" spans="1:8">
      <c r="A11388" s="270"/>
      <c r="B11388" s="271"/>
      <c r="C11388" s="270"/>
      <c r="D11388" s="272"/>
      <c r="F11388" s="273"/>
      <c r="G11388" s="275"/>
      <c r="H11388" s="275"/>
    </row>
    <row r="11389" spans="1:8">
      <c r="A11389" s="270"/>
      <c r="B11389" s="271"/>
      <c r="C11389" s="270"/>
      <c r="D11389" s="272"/>
      <c r="F11389" s="273"/>
      <c r="G11389" s="275"/>
      <c r="H11389" s="275"/>
    </row>
    <row r="11390" spans="1:8">
      <c r="A11390" s="270"/>
      <c r="B11390" s="271"/>
      <c r="C11390" s="270"/>
      <c r="D11390" s="272"/>
      <c r="F11390" s="273"/>
      <c r="G11390" s="275"/>
      <c r="H11390" s="275"/>
    </row>
    <row r="11391" spans="1:8">
      <c r="A11391" s="270"/>
      <c r="B11391" s="271"/>
      <c r="C11391" s="270"/>
      <c r="D11391" s="272"/>
      <c r="F11391" s="273"/>
      <c r="G11391" s="275"/>
      <c r="H11391" s="275"/>
    </row>
    <row r="11392" spans="1:8">
      <c r="A11392" s="270"/>
      <c r="B11392" s="271"/>
      <c r="C11392" s="270"/>
      <c r="D11392" s="272"/>
      <c r="F11392" s="273"/>
      <c r="G11392" s="275"/>
      <c r="H11392" s="275"/>
    </row>
    <row r="11393" spans="1:8">
      <c r="A11393" s="270"/>
      <c r="B11393" s="271"/>
      <c r="C11393" s="270"/>
      <c r="D11393" s="272"/>
      <c r="F11393" s="273"/>
      <c r="G11393" s="275"/>
      <c r="H11393" s="275"/>
    </row>
    <row r="11394" spans="1:8">
      <c r="A11394" s="270"/>
      <c r="B11394" s="271"/>
      <c r="C11394" s="270"/>
      <c r="D11394" s="272"/>
      <c r="F11394" s="273"/>
      <c r="G11394" s="275"/>
      <c r="H11394" s="275"/>
    </row>
    <row r="11395" spans="1:8">
      <c r="A11395" s="270"/>
      <c r="B11395" s="271"/>
      <c r="C11395" s="270"/>
      <c r="D11395" s="272"/>
      <c r="F11395" s="273"/>
      <c r="G11395" s="275"/>
      <c r="H11395" s="275"/>
    </row>
    <row r="11396" spans="1:8">
      <c r="A11396" s="270"/>
      <c r="B11396" s="271"/>
      <c r="C11396" s="270"/>
      <c r="D11396" s="272"/>
      <c r="F11396" s="273"/>
      <c r="G11396" s="275"/>
      <c r="H11396" s="275"/>
    </row>
    <row r="11397" spans="1:8">
      <c r="A11397" s="270"/>
      <c r="B11397" s="271"/>
      <c r="C11397" s="270"/>
      <c r="D11397" s="272"/>
      <c r="F11397" s="273"/>
      <c r="G11397" s="275"/>
      <c r="H11397" s="275"/>
    </row>
    <row r="11398" spans="1:8">
      <c r="A11398" s="270"/>
      <c r="B11398" s="271"/>
      <c r="C11398" s="270"/>
      <c r="D11398" s="272"/>
      <c r="F11398" s="273"/>
      <c r="G11398" s="275"/>
      <c r="H11398" s="275"/>
    </row>
    <row r="11399" spans="1:8">
      <c r="A11399" s="270"/>
      <c r="B11399" s="271"/>
      <c r="C11399" s="270"/>
      <c r="D11399" s="272"/>
      <c r="F11399" s="273"/>
      <c r="G11399" s="275"/>
      <c r="H11399" s="275"/>
    </row>
    <row r="11400" spans="1:8">
      <c r="A11400" s="270"/>
      <c r="B11400" s="271"/>
      <c r="C11400" s="270"/>
      <c r="D11400" s="272"/>
      <c r="F11400" s="273"/>
      <c r="G11400" s="275"/>
      <c r="H11400" s="275"/>
    </row>
    <row r="11401" spans="1:8">
      <c r="A11401" s="270"/>
      <c r="B11401" s="271"/>
      <c r="C11401" s="270"/>
      <c r="D11401" s="272"/>
      <c r="F11401" s="273"/>
      <c r="G11401" s="275"/>
      <c r="H11401" s="275"/>
    </row>
    <row r="11402" spans="1:8">
      <c r="A11402" s="270"/>
      <c r="B11402" s="271"/>
      <c r="C11402" s="270"/>
      <c r="D11402" s="272"/>
      <c r="F11402" s="273"/>
      <c r="G11402" s="275"/>
      <c r="H11402" s="275"/>
    </row>
    <row r="11403" spans="1:8">
      <c r="A11403" s="270"/>
      <c r="B11403" s="271"/>
      <c r="C11403" s="270"/>
      <c r="D11403" s="272"/>
      <c r="F11403" s="273"/>
      <c r="G11403" s="275"/>
      <c r="H11403" s="275"/>
    </row>
    <row r="11404" spans="1:8">
      <c r="A11404" s="270"/>
      <c r="B11404" s="271"/>
      <c r="C11404" s="270"/>
      <c r="D11404" s="272"/>
      <c r="F11404" s="273"/>
      <c r="G11404" s="275"/>
      <c r="H11404" s="275"/>
    </row>
    <row r="11405" spans="1:8">
      <c r="A11405" s="270"/>
      <c r="B11405" s="271"/>
      <c r="C11405" s="270"/>
      <c r="D11405" s="272"/>
      <c r="F11405" s="273"/>
      <c r="G11405" s="275"/>
      <c r="H11405" s="275"/>
    </row>
    <row r="11406" spans="1:8">
      <c r="A11406" s="270"/>
      <c r="B11406" s="271"/>
      <c r="C11406" s="270"/>
      <c r="D11406" s="272"/>
      <c r="F11406" s="273"/>
      <c r="G11406" s="275"/>
      <c r="H11406" s="275"/>
    </row>
    <row r="11407" spans="1:8">
      <c r="A11407" s="270"/>
      <c r="B11407" s="271"/>
      <c r="C11407" s="270"/>
      <c r="D11407" s="272"/>
      <c r="F11407" s="273"/>
      <c r="G11407" s="275"/>
      <c r="H11407" s="275"/>
    </row>
    <row r="11408" spans="1:8">
      <c r="A11408" s="270"/>
      <c r="B11408" s="271"/>
      <c r="C11408" s="270"/>
      <c r="D11408" s="272"/>
      <c r="F11408" s="273"/>
      <c r="G11408" s="275"/>
      <c r="H11408" s="275"/>
    </row>
    <row r="11409" spans="1:8">
      <c r="A11409" s="270"/>
      <c r="B11409" s="271"/>
      <c r="C11409" s="270"/>
      <c r="D11409" s="272"/>
      <c r="F11409" s="273"/>
      <c r="G11409" s="275"/>
      <c r="H11409" s="275"/>
    </row>
    <row r="11410" spans="1:8">
      <c r="A11410" s="270"/>
      <c r="B11410" s="271"/>
      <c r="C11410" s="270"/>
      <c r="D11410" s="272"/>
      <c r="F11410" s="273"/>
      <c r="G11410" s="275"/>
      <c r="H11410" s="275"/>
    </row>
    <row r="11411" spans="1:8">
      <c r="A11411" s="270"/>
      <c r="B11411" s="271"/>
      <c r="C11411" s="270"/>
      <c r="D11411" s="272"/>
      <c r="F11411" s="273"/>
      <c r="G11411" s="275"/>
      <c r="H11411" s="275"/>
    </row>
    <row r="11412" spans="1:8">
      <c r="A11412" s="270"/>
      <c r="B11412" s="271"/>
      <c r="C11412" s="270"/>
      <c r="D11412" s="272"/>
      <c r="F11412" s="273"/>
      <c r="G11412" s="275"/>
      <c r="H11412" s="275"/>
    </row>
    <row r="11413" spans="1:8">
      <c r="A11413" s="270"/>
      <c r="B11413" s="271"/>
      <c r="C11413" s="270"/>
      <c r="D11413" s="272"/>
      <c r="F11413" s="273"/>
      <c r="G11413" s="275"/>
      <c r="H11413" s="275"/>
    </row>
    <row r="11414" spans="1:8">
      <c r="A11414" s="270"/>
      <c r="B11414" s="271"/>
      <c r="C11414" s="270"/>
      <c r="D11414" s="272"/>
      <c r="F11414" s="273"/>
      <c r="G11414" s="275"/>
      <c r="H11414" s="275"/>
    </row>
    <row r="11415" spans="1:8">
      <c r="A11415" s="270"/>
      <c r="B11415" s="271"/>
      <c r="C11415" s="270"/>
      <c r="D11415" s="272"/>
      <c r="F11415" s="273"/>
      <c r="G11415" s="275"/>
      <c r="H11415" s="275"/>
    </row>
    <row r="11416" spans="1:8">
      <c r="A11416" s="270"/>
      <c r="B11416" s="271"/>
      <c r="C11416" s="270"/>
      <c r="D11416" s="272"/>
      <c r="F11416" s="273"/>
      <c r="G11416" s="275"/>
      <c r="H11416" s="275"/>
    </row>
    <row r="11417" spans="1:8">
      <c r="A11417" s="270"/>
      <c r="B11417" s="271"/>
      <c r="C11417" s="270"/>
      <c r="D11417" s="272"/>
      <c r="F11417" s="273"/>
      <c r="G11417" s="275"/>
      <c r="H11417" s="275"/>
    </row>
    <row r="11418" spans="1:8">
      <c r="A11418" s="270"/>
      <c r="B11418" s="271"/>
      <c r="C11418" s="270"/>
      <c r="D11418" s="272"/>
      <c r="F11418" s="273"/>
      <c r="G11418" s="275"/>
      <c r="H11418" s="275"/>
    </row>
    <row r="11419" spans="1:8">
      <c r="A11419" s="270"/>
      <c r="B11419" s="271"/>
      <c r="C11419" s="270"/>
      <c r="D11419" s="272"/>
      <c r="F11419" s="273"/>
      <c r="G11419" s="275"/>
      <c r="H11419" s="275"/>
    </row>
    <row r="11420" spans="1:8">
      <c r="A11420" s="270"/>
      <c r="B11420" s="271"/>
      <c r="C11420" s="270"/>
      <c r="D11420" s="272"/>
      <c r="F11420" s="273"/>
      <c r="G11420" s="275"/>
      <c r="H11420" s="275"/>
    </row>
    <row r="11421" spans="1:8">
      <c r="A11421" s="270"/>
      <c r="B11421" s="271"/>
      <c r="C11421" s="270"/>
      <c r="D11421" s="272"/>
      <c r="F11421" s="273"/>
      <c r="G11421" s="275"/>
      <c r="H11421" s="275"/>
    </row>
    <row r="11422" spans="1:8">
      <c r="A11422" s="270"/>
      <c r="B11422" s="271"/>
      <c r="C11422" s="270"/>
      <c r="D11422" s="272"/>
      <c r="F11422" s="273"/>
      <c r="G11422" s="275"/>
      <c r="H11422" s="275"/>
    </row>
    <row r="11423" spans="1:8">
      <c r="A11423" s="270"/>
      <c r="B11423" s="271"/>
      <c r="C11423" s="270"/>
      <c r="D11423" s="272"/>
      <c r="F11423" s="273"/>
      <c r="G11423" s="275"/>
      <c r="H11423" s="275"/>
    </row>
    <row r="11424" spans="1:8">
      <c r="A11424" s="270"/>
      <c r="B11424" s="271"/>
      <c r="C11424" s="270"/>
      <c r="D11424" s="272"/>
      <c r="F11424" s="273"/>
      <c r="G11424" s="275"/>
      <c r="H11424" s="275"/>
    </row>
    <row r="11425" spans="1:8">
      <c r="A11425" s="270"/>
      <c r="B11425" s="271"/>
      <c r="C11425" s="270"/>
      <c r="D11425" s="272"/>
      <c r="F11425" s="273"/>
      <c r="G11425" s="275"/>
      <c r="H11425" s="275"/>
    </row>
    <row r="11426" spans="1:8">
      <c r="A11426" s="270"/>
      <c r="B11426" s="271"/>
      <c r="C11426" s="270"/>
      <c r="D11426" s="272"/>
      <c r="F11426" s="273"/>
      <c r="G11426" s="275"/>
      <c r="H11426" s="275"/>
    </row>
    <row r="11427" spans="1:8">
      <c r="A11427" s="270"/>
      <c r="B11427" s="271"/>
      <c r="C11427" s="270"/>
      <c r="D11427" s="272"/>
      <c r="F11427" s="273"/>
      <c r="G11427" s="275"/>
      <c r="H11427" s="275"/>
    </row>
    <row r="11428" spans="1:8">
      <c r="A11428" s="270"/>
      <c r="B11428" s="271"/>
      <c r="C11428" s="270"/>
      <c r="D11428" s="272"/>
      <c r="F11428" s="273"/>
      <c r="G11428" s="275"/>
      <c r="H11428" s="275"/>
    </row>
    <row r="11429" spans="1:8">
      <c r="A11429" s="270"/>
      <c r="B11429" s="271"/>
      <c r="C11429" s="270"/>
      <c r="D11429" s="272"/>
      <c r="F11429" s="273"/>
      <c r="G11429" s="275"/>
      <c r="H11429" s="275"/>
    </row>
    <row r="11430" spans="1:8">
      <c r="A11430" s="270"/>
      <c r="B11430" s="271"/>
      <c r="C11430" s="270"/>
      <c r="D11430" s="272"/>
      <c r="F11430" s="273"/>
      <c r="G11430" s="275"/>
      <c r="H11430" s="275"/>
    </row>
    <row r="11431" spans="1:8">
      <c r="A11431" s="270"/>
      <c r="B11431" s="271"/>
      <c r="C11431" s="270"/>
      <c r="D11431" s="272"/>
      <c r="F11431" s="273"/>
      <c r="G11431" s="275"/>
      <c r="H11431" s="275"/>
    </row>
    <row r="11432" spans="1:8">
      <c r="A11432" s="270"/>
      <c r="B11432" s="271"/>
      <c r="C11432" s="270"/>
      <c r="D11432" s="272"/>
      <c r="F11432" s="273"/>
      <c r="G11432" s="275"/>
      <c r="H11432" s="275"/>
    </row>
    <row r="11433" spans="1:8">
      <c r="A11433" s="270"/>
      <c r="B11433" s="271"/>
      <c r="C11433" s="270"/>
      <c r="D11433" s="272"/>
      <c r="F11433" s="273"/>
      <c r="G11433" s="275"/>
      <c r="H11433" s="275"/>
    </row>
    <row r="11434" spans="1:8">
      <c r="A11434" s="270"/>
      <c r="B11434" s="271"/>
      <c r="C11434" s="270"/>
      <c r="D11434" s="272"/>
      <c r="F11434" s="273"/>
      <c r="G11434" s="275"/>
      <c r="H11434" s="275"/>
    </row>
    <row r="11435" spans="1:8">
      <c r="A11435" s="270"/>
      <c r="B11435" s="271"/>
      <c r="C11435" s="270"/>
      <c r="D11435" s="272"/>
      <c r="F11435" s="273"/>
      <c r="G11435" s="275"/>
      <c r="H11435" s="275"/>
    </row>
    <row r="11436" spans="1:8">
      <c r="A11436" s="270"/>
      <c r="B11436" s="271"/>
      <c r="C11436" s="270"/>
      <c r="D11436" s="272"/>
      <c r="F11436" s="273"/>
      <c r="G11436" s="275"/>
      <c r="H11436" s="275"/>
    </row>
    <row r="11437" spans="1:8">
      <c r="A11437" s="270"/>
      <c r="B11437" s="271"/>
      <c r="C11437" s="270"/>
      <c r="D11437" s="272"/>
      <c r="F11437" s="273"/>
      <c r="G11437" s="275"/>
      <c r="H11437" s="275"/>
    </row>
    <row r="11438" spans="1:8">
      <c r="A11438" s="270"/>
      <c r="B11438" s="271"/>
      <c r="C11438" s="270"/>
      <c r="D11438" s="272"/>
      <c r="F11438" s="273"/>
      <c r="G11438" s="275"/>
      <c r="H11438" s="275"/>
    </row>
    <row r="11439" spans="1:8">
      <c r="A11439" s="270"/>
      <c r="B11439" s="271"/>
      <c r="C11439" s="270"/>
      <c r="D11439" s="272"/>
      <c r="F11439" s="273"/>
      <c r="G11439" s="275"/>
      <c r="H11439" s="275"/>
    </row>
    <row r="11440" spans="1:8">
      <c r="A11440" s="270"/>
      <c r="B11440" s="271"/>
      <c r="C11440" s="270"/>
      <c r="D11440" s="272"/>
      <c r="F11440" s="273"/>
      <c r="G11440" s="275"/>
      <c r="H11440" s="275"/>
    </row>
    <row r="11441" spans="1:8">
      <c r="A11441" s="270"/>
      <c r="B11441" s="271"/>
      <c r="C11441" s="270"/>
      <c r="D11441" s="272"/>
      <c r="F11441" s="273"/>
      <c r="G11441" s="275"/>
      <c r="H11441" s="275"/>
    </row>
    <row r="11442" spans="1:8">
      <c r="A11442" s="270"/>
      <c r="B11442" s="271"/>
      <c r="C11442" s="270"/>
      <c r="D11442" s="272"/>
      <c r="F11442" s="273"/>
      <c r="G11442" s="275"/>
      <c r="H11442" s="275"/>
    </row>
    <row r="11443" spans="1:8">
      <c r="A11443" s="270"/>
      <c r="B11443" s="271"/>
      <c r="C11443" s="270"/>
      <c r="D11443" s="272"/>
      <c r="F11443" s="273"/>
      <c r="G11443" s="275"/>
      <c r="H11443" s="275"/>
    </row>
    <row r="11444" spans="1:8">
      <c r="A11444" s="270"/>
      <c r="B11444" s="271"/>
      <c r="C11444" s="270"/>
      <c r="D11444" s="272"/>
      <c r="F11444" s="273"/>
      <c r="G11444" s="275"/>
      <c r="H11444" s="275"/>
    </row>
    <row r="11445" spans="1:8">
      <c r="A11445" s="270"/>
      <c r="B11445" s="271"/>
      <c r="C11445" s="270"/>
      <c r="D11445" s="272"/>
      <c r="F11445" s="273"/>
      <c r="G11445" s="275"/>
      <c r="H11445" s="275"/>
    </row>
    <row r="11446" spans="1:8">
      <c r="A11446" s="270"/>
      <c r="B11446" s="271"/>
      <c r="C11446" s="270"/>
      <c r="D11446" s="272"/>
      <c r="F11446" s="273"/>
      <c r="G11446" s="275"/>
      <c r="H11446" s="275"/>
    </row>
    <row r="11447" spans="1:8">
      <c r="A11447" s="270"/>
      <c r="B11447" s="271"/>
      <c r="C11447" s="270"/>
      <c r="D11447" s="272"/>
      <c r="F11447" s="273"/>
      <c r="G11447" s="275"/>
      <c r="H11447" s="275"/>
    </row>
    <row r="11448" spans="1:8">
      <c r="A11448" s="270"/>
      <c r="B11448" s="271"/>
      <c r="C11448" s="270"/>
      <c r="D11448" s="272"/>
      <c r="F11448" s="273"/>
      <c r="G11448" s="275"/>
      <c r="H11448" s="275"/>
    </row>
    <row r="11449" spans="1:8">
      <c r="A11449" s="270"/>
      <c r="B11449" s="271"/>
      <c r="C11449" s="270"/>
      <c r="D11449" s="272"/>
      <c r="F11449" s="273"/>
      <c r="G11449" s="275"/>
      <c r="H11449" s="275"/>
    </row>
    <row r="11450" spans="1:8">
      <c r="A11450" s="270"/>
      <c r="B11450" s="271"/>
      <c r="C11450" s="270"/>
      <c r="D11450" s="272"/>
      <c r="F11450" s="273"/>
      <c r="G11450" s="275"/>
      <c r="H11450" s="275"/>
    </row>
    <row r="11451" spans="1:8">
      <c r="A11451" s="270"/>
      <c r="B11451" s="271"/>
      <c r="C11451" s="270"/>
      <c r="D11451" s="272"/>
      <c r="F11451" s="273"/>
      <c r="G11451" s="275"/>
      <c r="H11451" s="275"/>
    </row>
    <row r="11452" spans="1:8">
      <c r="A11452" s="270"/>
      <c r="B11452" s="271"/>
      <c r="C11452" s="270"/>
      <c r="D11452" s="272"/>
      <c r="F11452" s="273"/>
      <c r="G11452" s="275"/>
      <c r="H11452" s="275"/>
    </row>
    <row r="11453" spans="1:8">
      <c r="A11453" s="270"/>
      <c r="B11453" s="271"/>
      <c r="C11453" s="270"/>
      <c r="D11453" s="272"/>
      <c r="F11453" s="273"/>
      <c r="G11453" s="275"/>
      <c r="H11453" s="275"/>
    </row>
    <row r="11454" spans="1:8">
      <c r="A11454" s="270"/>
      <c r="B11454" s="271"/>
      <c r="C11454" s="270"/>
      <c r="D11454" s="272"/>
      <c r="F11454" s="273"/>
      <c r="G11454" s="275"/>
      <c r="H11454" s="275"/>
    </row>
    <row r="11455" spans="1:8">
      <c r="A11455" s="270"/>
      <c r="B11455" s="271"/>
      <c r="C11455" s="270"/>
      <c r="D11455" s="272"/>
      <c r="F11455" s="273"/>
      <c r="G11455" s="275"/>
      <c r="H11455" s="275"/>
    </row>
    <row r="11456" spans="1:8">
      <c r="A11456" s="270"/>
      <c r="B11456" s="271"/>
      <c r="C11456" s="270"/>
      <c r="D11456" s="272"/>
      <c r="F11456" s="273"/>
      <c r="G11456" s="275"/>
      <c r="H11456" s="275"/>
    </row>
    <row r="11457" spans="1:8">
      <c r="A11457" s="270"/>
      <c r="B11457" s="271"/>
      <c r="C11457" s="270"/>
      <c r="D11457" s="272"/>
      <c r="F11457" s="273"/>
      <c r="G11457" s="275"/>
      <c r="H11457" s="275"/>
    </row>
    <row r="11458" spans="1:8">
      <c r="A11458" s="270"/>
      <c r="B11458" s="271"/>
      <c r="C11458" s="270"/>
      <c r="D11458" s="272"/>
      <c r="F11458" s="273"/>
      <c r="G11458" s="275"/>
      <c r="H11458" s="275"/>
    </row>
    <row r="11459" spans="1:8">
      <c r="A11459" s="270"/>
      <c r="B11459" s="271"/>
      <c r="C11459" s="270"/>
      <c r="D11459" s="272"/>
      <c r="F11459" s="273"/>
      <c r="G11459" s="275"/>
      <c r="H11459" s="275"/>
    </row>
    <row r="11460" spans="1:8">
      <c r="A11460" s="270"/>
      <c r="B11460" s="271"/>
      <c r="C11460" s="270"/>
      <c r="D11460" s="272"/>
      <c r="F11460" s="273"/>
      <c r="G11460" s="275"/>
      <c r="H11460" s="275"/>
    </row>
    <row r="11461" spans="1:8">
      <c r="A11461" s="270"/>
      <c r="B11461" s="271"/>
      <c r="C11461" s="270"/>
      <c r="D11461" s="272"/>
      <c r="F11461" s="273"/>
      <c r="G11461" s="275"/>
      <c r="H11461" s="275"/>
    </row>
    <row r="11462" spans="1:8">
      <c r="A11462" s="270"/>
      <c r="B11462" s="271"/>
      <c r="C11462" s="270"/>
      <c r="D11462" s="272"/>
      <c r="F11462" s="273"/>
      <c r="G11462" s="275"/>
      <c r="H11462" s="275"/>
    </row>
    <row r="11463" spans="1:8">
      <c r="A11463" s="270"/>
      <c r="B11463" s="271"/>
      <c r="C11463" s="270"/>
      <c r="D11463" s="272"/>
      <c r="F11463" s="273"/>
      <c r="G11463" s="275"/>
      <c r="H11463" s="275"/>
    </row>
    <row r="11464" spans="1:8">
      <c r="A11464" s="270"/>
      <c r="B11464" s="271"/>
      <c r="C11464" s="270"/>
      <c r="D11464" s="272"/>
      <c r="F11464" s="273"/>
      <c r="G11464" s="275"/>
      <c r="H11464" s="275"/>
    </row>
    <row r="11465" spans="1:8">
      <c r="A11465" s="270"/>
      <c r="B11465" s="271"/>
      <c r="C11465" s="270"/>
      <c r="D11465" s="272"/>
      <c r="F11465" s="273"/>
      <c r="G11465" s="275"/>
      <c r="H11465" s="275"/>
    </row>
    <row r="11466" spans="1:8">
      <c r="A11466" s="270"/>
      <c r="B11466" s="271"/>
      <c r="C11466" s="270"/>
      <c r="D11466" s="272"/>
      <c r="F11466" s="273"/>
      <c r="G11466" s="275"/>
      <c r="H11466" s="275"/>
    </row>
    <row r="11467" spans="1:8">
      <c r="A11467" s="270"/>
      <c r="B11467" s="271"/>
      <c r="C11467" s="270"/>
      <c r="D11467" s="272"/>
      <c r="F11467" s="273"/>
      <c r="G11467" s="275"/>
      <c r="H11467" s="275"/>
    </row>
    <row r="11468" spans="1:8">
      <c r="A11468" s="270"/>
      <c r="B11468" s="271"/>
      <c r="C11468" s="270"/>
      <c r="D11468" s="272"/>
      <c r="F11468" s="273"/>
      <c r="G11468" s="275"/>
      <c r="H11468" s="275"/>
    </row>
    <row r="11469" spans="1:8">
      <c r="A11469" s="270"/>
      <c r="B11469" s="271"/>
      <c r="C11469" s="270"/>
      <c r="D11469" s="272"/>
      <c r="F11469" s="273"/>
      <c r="G11469" s="275"/>
      <c r="H11469" s="275"/>
    </row>
    <row r="11470" spans="1:8">
      <c r="A11470" s="270"/>
      <c r="B11470" s="271"/>
      <c r="C11470" s="270"/>
      <c r="D11470" s="272"/>
      <c r="F11470" s="273"/>
      <c r="G11470" s="275"/>
      <c r="H11470" s="275"/>
    </row>
    <row r="11471" spans="1:8">
      <c r="A11471" s="270"/>
      <c r="B11471" s="271"/>
      <c r="C11471" s="270"/>
      <c r="D11471" s="272"/>
      <c r="F11471" s="273"/>
      <c r="G11471" s="275"/>
      <c r="H11471" s="275"/>
    </row>
    <row r="11472" spans="1:8">
      <c r="A11472" s="270"/>
      <c r="B11472" s="271"/>
      <c r="C11472" s="270"/>
      <c r="D11472" s="272"/>
      <c r="F11472" s="273"/>
      <c r="G11472" s="275"/>
      <c r="H11472" s="275"/>
    </row>
    <row r="11473" spans="1:8">
      <c r="A11473" s="270"/>
      <c r="B11473" s="271"/>
      <c r="C11473" s="270"/>
      <c r="D11473" s="272"/>
      <c r="F11473" s="273"/>
      <c r="G11473" s="275"/>
      <c r="H11473" s="275"/>
    </row>
    <row r="11474" spans="1:8">
      <c r="A11474" s="270"/>
      <c r="B11474" s="271"/>
      <c r="C11474" s="270"/>
      <c r="D11474" s="272"/>
      <c r="F11474" s="273"/>
      <c r="G11474" s="275"/>
      <c r="H11474" s="275"/>
    </row>
    <row r="11475" spans="1:8">
      <c r="A11475" s="270"/>
      <c r="B11475" s="271"/>
      <c r="C11475" s="270"/>
      <c r="D11475" s="272"/>
      <c r="F11475" s="273"/>
      <c r="G11475" s="275"/>
      <c r="H11475" s="275"/>
    </row>
    <row r="11476" spans="1:8">
      <c r="A11476" s="270"/>
      <c r="B11476" s="271"/>
      <c r="C11476" s="270"/>
      <c r="D11476" s="272"/>
      <c r="F11476" s="273"/>
      <c r="G11476" s="275"/>
      <c r="H11476" s="275"/>
    </row>
    <row r="11477" spans="1:8">
      <c r="A11477" s="270"/>
      <c r="B11477" s="271"/>
      <c r="C11477" s="270"/>
      <c r="D11477" s="272"/>
      <c r="F11477" s="273"/>
      <c r="G11477" s="275"/>
      <c r="H11477" s="275"/>
    </row>
    <row r="11478" spans="1:8">
      <c r="A11478" s="270"/>
      <c r="B11478" s="271"/>
      <c r="C11478" s="270"/>
      <c r="D11478" s="272"/>
      <c r="F11478" s="273"/>
      <c r="G11478" s="275"/>
      <c r="H11478" s="275"/>
    </row>
    <row r="11479" spans="1:8">
      <c r="A11479" s="270"/>
      <c r="B11479" s="271"/>
      <c r="C11479" s="270"/>
      <c r="D11479" s="272"/>
      <c r="F11479" s="273"/>
      <c r="G11479" s="275"/>
      <c r="H11479" s="275"/>
    </row>
    <row r="11480" spans="1:8">
      <c r="A11480" s="270"/>
      <c r="B11480" s="271"/>
      <c r="C11480" s="270"/>
      <c r="D11480" s="272"/>
      <c r="F11480" s="273"/>
      <c r="G11480" s="275"/>
      <c r="H11480" s="275"/>
    </row>
    <row r="11481" spans="1:8">
      <c r="A11481" s="270"/>
      <c r="B11481" s="271"/>
      <c r="C11481" s="270"/>
      <c r="D11481" s="272"/>
      <c r="F11481" s="273"/>
      <c r="G11481" s="275"/>
      <c r="H11481" s="275"/>
    </row>
    <row r="11482" spans="1:8">
      <c r="A11482" s="270"/>
      <c r="B11482" s="271"/>
      <c r="C11482" s="270"/>
      <c r="D11482" s="272"/>
      <c r="F11482" s="273"/>
      <c r="G11482" s="275"/>
      <c r="H11482" s="275"/>
    </row>
    <row r="11483" spans="1:8">
      <c r="A11483" s="270"/>
      <c r="B11483" s="271"/>
      <c r="C11483" s="270"/>
      <c r="D11483" s="272"/>
      <c r="F11483" s="273"/>
      <c r="G11483" s="275"/>
      <c r="H11483" s="275"/>
    </row>
    <row r="11484" spans="1:8">
      <c r="A11484" s="270"/>
      <c r="B11484" s="271"/>
      <c r="C11484" s="270"/>
      <c r="D11484" s="272"/>
      <c r="F11484" s="273"/>
      <c r="G11484" s="275"/>
      <c r="H11484" s="275"/>
    </row>
    <row r="11485" spans="1:8">
      <c r="A11485" s="270"/>
      <c r="B11485" s="271"/>
      <c r="C11485" s="270"/>
      <c r="D11485" s="272"/>
      <c r="F11485" s="273"/>
      <c r="G11485" s="275"/>
      <c r="H11485" s="275"/>
    </row>
    <row r="11486" spans="1:8">
      <c r="A11486" s="270"/>
      <c r="B11486" s="271"/>
      <c r="C11486" s="270"/>
      <c r="D11486" s="272"/>
      <c r="F11486" s="273"/>
      <c r="G11486" s="275"/>
      <c r="H11486" s="275"/>
    </row>
    <row r="11487" spans="1:8">
      <c r="A11487" s="270"/>
      <c r="B11487" s="271"/>
      <c r="C11487" s="270"/>
      <c r="D11487" s="272"/>
      <c r="F11487" s="273"/>
      <c r="G11487" s="275"/>
      <c r="H11487" s="275"/>
    </row>
    <row r="11488" spans="1:8">
      <c r="A11488" s="270"/>
      <c r="B11488" s="271"/>
      <c r="C11488" s="270"/>
      <c r="D11488" s="272"/>
      <c r="F11488" s="273"/>
      <c r="G11488" s="275"/>
      <c r="H11488" s="275"/>
    </row>
    <row r="11489" spans="1:8">
      <c r="A11489" s="270"/>
      <c r="B11489" s="271"/>
      <c r="C11489" s="270"/>
      <c r="D11489" s="272"/>
      <c r="F11489" s="273"/>
      <c r="G11489" s="275"/>
      <c r="H11489" s="275"/>
    </row>
    <row r="11490" spans="1:8">
      <c r="A11490" s="270"/>
      <c r="B11490" s="271"/>
      <c r="C11490" s="270"/>
      <c r="D11490" s="272"/>
      <c r="F11490" s="273"/>
      <c r="G11490" s="275"/>
      <c r="H11490" s="275"/>
    </row>
    <row r="11491" spans="1:8">
      <c r="A11491" s="270"/>
      <c r="B11491" s="271"/>
      <c r="C11491" s="270"/>
      <c r="D11491" s="272"/>
      <c r="F11491" s="273"/>
      <c r="G11491" s="275"/>
      <c r="H11491" s="275"/>
    </row>
    <row r="11492" spans="1:8">
      <c r="A11492" s="270"/>
      <c r="B11492" s="271"/>
      <c r="C11492" s="270"/>
      <c r="D11492" s="272"/>
      <c r="F11492" s="273"/>
      <c r="G11492" s="275"/>
      <c r="H11492" s="275"/>
    </row>
    <row r="11493" spans="1:8">
      <c r="A11493" s="270"/>
      <c r="B11493" s="271"/>
      <c r="C11493" s="270"/>
      <c r="D11493" s="272"/>
      <c r="F11493" s="273"/>
      <c r="G11493" s="275"/>
      <c r="H11493" s="275"/>
    </row>
    <row r="11494" spans="1:8">
      <c r="A11494" s="270"/>
      <c r="B11494" s="271"/>
      <c r="C11494" s="270"/>
      <c r="D11494" s="272"/>
      <c r="F11494" s="273"/>
      <c r="G11494" s="275"/>
      <c r="H11494" s="275"/>
    </row>
    <row r="11495" spans="1:8">
      <c r="A11495" s="270"/>
      <c r="B11495" s="271"/>
      <c r="C11495" s="270"/>
      <c r="D11495" s="272"/>
      <c r="F11495" s="273"/>
      <c r="G11495" s="275"/>
      <c r="H11495" s="275"/>
    </row>
    <row r="11496" spans="1:8">
      <c r="A11496" s="270"/>
      <c r="B11496" s="271"/>
      <c r="C11496" s="270"/>
      <c r="D11496" s="272"/>
      <c r="F11496" s="273"/>
      <c r="G11496" s="275"/>
      <c r="H11496" s="275"/>
    </row>
    <row r="11497" spans="1:8">
      <c r="A11497" s="270"/>
      <c r="B11497" s="271"/>
      <c r="C11497" s="270"/>
      <c r="D11497" s="272"/>
      <c r="F11497" s="273"/>
      <c r="G11497" s="275"/>
      <c r="H11497" s="275"/>
    </row>
    <row r="11498" spans="1:8">
      <c r="A11498" s="270"/>
      <c r="B11498" s="271"/>
      <c r="C11498" s="270"/>
      <c r="D11498" s="272"/>
      <c r="F11498" s="273"/>
      <c r="G11498" s="275"/>
      <c r="H11498" s="275"/>
    </row>
    <row r="11499" spans="1:8">
      <c r="A11499" s="270"/>
      <c r="B11499" s="271"/>
      <c r="C11499" s="270"/>
      <c r="D11499" s="272"/>
      <c r="F11499" s="273"/>
      <c r="G11499" s="275"/>
      <c r="H11499" s="275"/>
    </row>
    <row r="11500" spans="1:8">
      <c r="A11500" s="270"/>
      <c r="B11500" s="271"/>
      <c r="C11500" s="270"/>
      <c r="D11500" s="272"/>
      <c r="F11500" s="273"/>
      <c r="G11500" s="275"/>
      <c r="H11500" s="275"/>
    </row>
    <row r="11501" spans="1:8">
      <c r="A11501" s="270"/>
      <c r="B11501" s="271"/>
      <c r="C11501" s="270"/>
      <c r="D11501" s="272"/>
      <c r="F11501" s="273"/>
      <c r="G11501" s="275"/>
      <c r="H11501" s="275"/>
    </row>
    <row r="11502" spans="1:8">
      <c r="A11502" s="270"/>
      <c r="B11502" s="271"/>
      <c r="C11502" s="270"/>
      <c r="D11502" s="272"/>
      <c r="F11502" s="273"/>
      <c r="G11502" s="275"/>
      <c r="H11502" s="275"/>
    </row>
    <row r="11503" spans="1:8">
      <c r="A11503" s="270"/>
      <c r="B11503" s="271"/>
      <c r="C11503" s="270"/>
      <c r="D11503" s="272"/>
      <c r="F11503" s="273"/>
      <c r="G11503" s="275"/>
      <c r="H11503" s="275"/>
    </row>
    <row r="11504" spans="1:8">
      <c r="A11504" s="270"/>
      <c r="B11504" s="271"/>
      <c r="C11504" s="270"/>
      <c r="D11504" s="272"/>
      <c r="F11504" s="273"/>
      <c r="G11504" s="275"/>
      <c r="H11504" s="275"/>
    </row>
    <row r="11505" spans="1:8">
      <c r="A11505" s="270"/>
      <c r="B11505" s="271"/>
      <c r="C11505" s="270"/>
      <c r="D11505" s="272"/>
      <c r="F11505" s="273"/>
      <c r="G11505" s="275"/>
      <c r="H11505" s="275"/>
    </row>
    <row r="11506" spans="1:8">
      <c r="A11506" s="270"/>
      <c r="B11506" s="271"/>
      <c r="C11506" s="270"/>
      <c r="D11506" s="272"/>
      <c r="F11506" s="273"/>
      <c r="G11506" s="275"/>
      <c r="H11506" s="275"/>
    </row>
    <row r="11507" spans="1:8">
      <c r="A11507" s="270"/>
      <c r="B11507" s="271"/>
      <c r="C11507" s="270"/>
      <c r="D11507" s="272"/>
      <c r="F11507" s="273"/>
      <c r="G11507" s="275"/>
      <c r="H11507" s="275"/>
    </row>
    <row r="11508" spans="1:8">
      <c r="A11508" s="270"/>
      <c r="B11508" s="271"/>
      <c r="C11508" s="270"/>
      <c r="D11508" s="272"/>
      <c r="F11508" s="273"/>
      <c r="G11508" s="275"/>
      <c r="H11508" s="275"/>
    </row>
    <row r="11509" spans="1:8">
      <c r="A11509" s="270"/>
      <c r="B11509" s="271"/>
      <c r="C11509" s="270"/>
      <c r="D11509" s="272"/>
      <c r="F11509" s="273"/>
      <c r="G11509" s="275"/>
      <c r="H11509" s="275"/>
    </row>
    <row r="11510" spans="1:8">
      <c r="A11510" s="270"/>
      <c r="B11510" s="271"/>
      <c r="C11510" s="270"/>
      <c r="D11510" s="272"/>
      <c r="F11510" s="273"/>
      <c r="G11510" s="275"/>
      <c r="H11510" s="275"/>
    </row>
    <row r="11511" spans="1:8">
      <c r="A11511" s="270"/>
      <c r="B11511" s="271"/>
      <c r="C11511" s="270"/>
      <c r="D11511" s="272"/>
      <c r="F11511" s="273"/>
      <c r="G11511" s="275"/>
      <c r="H11511" s="275"/>
    </row>
    <row r="11512" spans="1:8">
      <c r="A11512" s="270"/>
      <c r="B11512" s="271"/>
      <c r="C11512" s="270"/>
      <c r="D11512" s="272"/>
      <c r="F11512" s="273"/>
      <c r="G11512" s="275"/>
      <c r="H11512" s="275"/>
    </row>
    <row r="11513" spans="1:8">
      <c r="A11513" s="270"/>
      <c r="B11513" s="271"/>
      <c r="C11513" s="270"/>
      <c r="D11513" s="272"/>
      <c r="F11513" s="273"/>
      <c r="G11513" s="275"/>
      <c r="H11513" s="275"/>
    </row>
    <row r="11514" spans="1:8">
      <c r="A11514" s="270"/>
      <c r="B11514" s="271"/>
      <c r="C11514" s="270"/>
      <c r="D11514" s="272"/>
      <c r="F11514" s="273"/>
      <c r="G11514" s="275"/>
      <c r="H11514" s="275"/>
    </row>
    <row r="11515" spans="1:8">
      <c r="A11515" s="270"/>
      <c r="B11515" s="271"/>
      <c r="C11515" s="270"/>
      <c r="D11515" s="272"/>
      <c r="F11515" s="273"/>
      <c r="G11515" s="275"/>
      <c r="H11515" s="275"/>
    </row>
    <row r="11516" spans="1:8">
      <c r="A11516" s="270"/>
      <c r="B11516" s="271"/>
      <c r="C11516" s="270"/>
      <c r="D11516" s="272"/>
      <c r="F11516" s="273"/>
      <c r="G11516" s="275"/>
      <c r="H11516" s="275"/>
    </row>
    <row r="11517" spans="1:8">
      <c r="A11517" s="270"/>
      <c r="B11517" s="271"/>
      <c r="C11517" s="270"/>
      <c r="D11517" s="272"/>
      <c r="F11517" s="273"/>
      <c r="G11517" s="275"/>
      <c r="H11517" s="275"/>
    </row>
    <row r="11518" spans="1:8">
      <c r="A11518" s="270"/>
      <c r="B11518" s="271"/>
      <c r="C11518" s="270"/>
      <c r="D11518" s="272"/>
      <c r="F11518" s="273"/>
      <c r="G11518" s="275"/>
      <c r="H11518" s="275"/>
    </row>
    <row r="11519" spans="1:8">
      <c r="A11519" s="270"/>
      <c r="B11519" s="271"/>
      <c r="C11519" s="270"/>
      <c r="D11519" s="272"/>
      <c r="F11519" s="273"/>
      <c r="G11519" s="275"/>
      <c r="H11519" s="275"/>
    </row>
    <row r="11520" spans="1:8">
      <c r="A11520" s="270"/>
      <c r="B11520" s="271"/>
      <c r="C11520" s="270"/>
      <c r="D11520" s="272"/>
      <c r="F11520" s="273"/>
      <c r="G11520" s="275"/>
      <c r="H11520" s="275"/>
    </row>
    <row r="11521" spans="1:8">
      <c r="A11521" s="270"/>
      <c r="B11521" s="271"/>
      <c r="C11521" s="270"/>
      <c r="D11521" s="272"/>
      <c r="F11521" s="273"/>
      <c r="G11521" s="275"/>
      <c r="H11521" s="275"/>
    </row>
    <row r="11522" spans="1:8">
      <c r="A11522" s="270"/>
      <c r="B11522" s="271"/>
      <c r="C11522" s="270"/>
      <c r="D11522" s="272"/>
      <c r="F11522" s="273"/>
      <c r="G11522" s="275"/>
      <c r="H11522" s="275"/>
    </row>
    <row r="11523" spans="1:8">
      <c r="A11523" s="270"/>
      <c r="B11523" s="271"/>
      <c r="C11523" s="270"/>
      <c r="D11523" s="272"/>
      <c r="F11523" s="273"/>
      <c r="G11523" s="275"/>
      <c r="H11523" s="275"/>
    </row>
    <row r="11524" spans="1:8">
      <c r="A11524" s="270"/>
      <c r="B11524" s="271"/>
      <c r="C11524" s="270"/>
      <c r="D11524" s="272"/>
      <c r="F11524" s="273"/>
      <c r="G11524" s="275"/>
      <c r="H11524" s="275"/>
    </row>
    <row r="11525" spans="1:8">
      <c r="A11525" s="270"/>
      <c r="B11525" s="271"/>
      <c r="C11525" s="270"/>
      <c r="D11525" s="272"/>
      <c r="F11525" s="273"/>
      <c r="G11525" s="275"/>
      <c r="H11525" s="275"/>
    </row>
    <row r="11526" spans="1:8">
      <c r="A11526" s="270"/>
      <c r="B11526" s="271"/>
      <c r="C11526" s="270"/>
      <c r="D11526" s="272"/>
      <c r="F11526" s="273"/>
      <c r="G11526" s="275"/>
      <c r="H11526" s="275"/>
    </row>
    <row r="11527" spans="1:8">
      <c r="A11527" s="270"/>
      <c r="B11527" s="271"/>
      <c r="C11527" s="270"/>
      <c r="D11527" s="272"/>
      <c r="F11527" s="273"/>
      <c r="G11527" s="275"/>
      <c r="H11527" s="275"/>
    </row>
    <row r="11528" spans="1:8">
      <c r="A11528" s="270"/>
      <c r="B11528" s="271"/>
      <c r="C11528" s="270"/>
      <c r="D11528" s="272"/>
      <c r="F11528" s="273"/>
      <c r="G11528" s="275"/>
      <c r="H11528" s="275"/>
    </row>
    <row r="11529" spans="1:8">
      <c r="A11529" s="270"/>
      <c r="B11529" s="271"/>
      <c r="C11529" s="270"/>
      <c r="D11529" s="272"/>
      <c r="F11529" s="273"/>
      <c r="G11529" s="275"/>
      <c r="H11529" s="275"/>
    </row>
    <row r="11530" spans="1:8">
      <c r="A11530" s="270"/>
      <c r="B11530" s="271"/>
      <c r="C11530" s="270"/>
      <c r="D11530" s="272"/>
      <c r="F11530" s="273"/>
      <c r="G11530" s="275"/>
      <c r="H11530" s="275"/>
    </row>
    <row r="11531" spans="1:8">
      <c r="A11531" s="270"/>
      <c r="B11531" s="271"/>
      <c r="C11531" s="270"/>
      <c r="D11531" s="272"/>
      <c r="F11531" s="273"/>
      <c r="G11531" s="275"/>
      <c r="H11531" s="275"/>
    </row>
    <row r="11532" spans="1:8">
      <c r="A11532" s="270"/>
      <c r="B11532" s="271"/>
      <c r="C11532" s="270"/>
      <c r="D11532" s="272"/>
      <c r="F11532" s="273"/>
      <c r="G11532" s="275"/>
      <c r="H11532" s="275"/>
    </row>
    <row r="11533" spans="1:8">
      <c r="A11533" s="270"/>
      <c r="B11533" s="271"/>
      <c r="C11533" s="270"/>
      <c r="D11533" s="272"/>
      <c r="F11533" s="273"/>
      <c r="G11533" s="275"/>
      <c r="H11533" s="275"/>
    </row>
    <row r="11534" spans="1:8">
      <c r="A11534" s="270"/>
      <c r="B11534" s="271"/>
      <c r="C11534" s="270"/>
      <c r="D11534" s="272"/>
      <c r="F11534" s="273"/>
      <c r="G11534" s="275"/>
      <c r="H11534" s="275"/>
    </row>
    <row r="11535" spans="1:8">
      <c r="A11535" s="270"/>
      <c r="B11535" s="271"/>
      <c r="C11535" s="270"/>
      <c r="D11535" s="272"/>
      <c r="F11535" s="273"/>
      <c r="G11535" s="275"/>
      <c r="H11535" s="275"/>
    </row>
    <row r="11536" spans="1:8">
      <c r="A11536" s="270"/>
      <c r="B11536" s="271"/>
      <c r="C11536" s="270"/>
      <c r="D11536" s="272"/>
      <c r="F11536" s="273"/>
      <c r="G11536" s="275"/>
      <c r="H11536" s="275"/>
    </row>
    <row r="11537" spans="1:8">
      <c r="A11537" s="270"/>
      <c r="B11537" s="271"/>
      <c r="C11537" s="270"/>
      <c r="D11537" s="272"/>
      <c r="F11537" s="273"/>
      <c r="G11537" s="275"/>
      <c r="H11537" s="275"/>
    </row>
    <row r="11538" spans="1:8">
      <c r="A11538" s="270"/>
      <c r="B11538" s="271"/>
      <c r="C11538" s="270"/>
      <c r="D11538" s="272"/>
      <c r="F11538" s="273"/>
      <c r="G11538" s="275"/>
      <c r="H11538" s="275"/>
    </row>
    <row r="11539" spans="1:8">
      <c r="A11539" s="270"/>
      <c r="B11539" s="271"/>
      <c r="C11539" s="270"/>
      <c r="D11539" s="272"/>
      <c r="F11539" s="273"/>
      <c r="G11539" s="275"/>
      <c r="H11539" s="275"/>
    </row>
    <row r="11540" spans="1:8">
      <c r="A11540" s="270"/>
      <c r="B11540" s="271"/>
      <c r="C11540" s="270"/>
      <c r="D11540" s="272"/>
      <c r="F11540" s="273"/>
      <c r="G11540" s="275"/>
      <c r="H11540" s="275"/>
    </row>
    <row r="11541" spans="1:8">
      <c r="A11541" s="270"/>
      <c r="B11541" s="271"/>
      <c r="C11541" s="270"/>
      <c r="D11541" s="272"/>
      <c r="F11541" s="273"/>
      <c r="G11541" s="275"/>
      <c r="H11541" s="275"/>
    </row>
    <row r="11542" spans="1:8">
      <c r="A11542" s="270"/>
      <c r="B11542" s="271"/>
      <c r="C11542" s="270"/>
      <c r="D11542" s="272"/>
      <c r="F11542" s="273"/>
      <c r="G11542" s="275"/>
      <c r="H11542" s="275"/>
    </row>
    <row r="11543" spans="1:8">
      <c r="A11543" s="270"/>
      <c r="B11543" s="271"/>
      <c r="C11543" s="270"/>
      <c r="D11543" s="272"/>
      <c r="F11543" s="273"/>
      <c r="G11543" s="275"/>
      <c r="H11543" s="275"/>
    </row>
    <row r="11544" spans="1:8">
      <c r="A11544" s="270"/>
      <c r="B11544" s="271"/>
      <c r="C11544" s="270"/>
      <c r="D11544" s="272"/>
      <c r="F11544" s="273"/>
      <c r="G11544" s="275"/>
      <c r="H11544" s="275"/>
    </row>
    <row r="11545" spans="1:8">
      <c r="A11545" s="270"/>
      <c r="B11545" s="271"/>
      <c r="C11545" s="270"/>
      <c r="D11545" s="272"/>
      <c r="F11545" s="273"/>
      <c r="G11545" s="275"/>
      <c r="H11545" s="275"/>
    </row>
    <row r="11546" spans="1:8">
      <c r="A11546" s="270"/>
      <c r="B11546" s="271"/>
      <c r="C11546" s="270"/>
      <c r="D11546" s="272"/>
      <c r="F11546" s="273"/>
      <c r="G11546" s="275"/>
      <c r="H11546" s="275"/>
    </row>
    <row r="11547" spans="1:8">
      <c r="A11547" s="270"/>
      <c r="B11547" s="271"/>
      <c r="C11547" s="270"/>
      <c r="D11547" s="272"/>
      <c r="F11547" s="273"/>
      <c r="G11547" s="275"/>
      <c r="H11547" s="275"/>
    </row>
    <row r="11548" spans="1:8">
      <c r="A11548" s="270"/>
      <c r="B11548" s="271"/>
      <c r="C11548" s="270"/>
      <c r="D11548" s="272"/>
      <c r="F11548" s="273"/>
      <c r="G11548" s="275"/>
      <c r="H11548" s="275"/>
    </row>
    <row r="11549" spans="1:8">
      <c r="A11549" s="270"/>
      <c r="B11549" s="271"/>
      <c r="C11549" s="270"/>
      <c r="D11549" s="272"/>
      <c r="F11549" s="273"/>
      <c r="G11549" s="275"/>
      <c r="H11549" s="275"/>
    </row>
    <row r="11550" spans="1:8">
      <c r="A11550" s="270"/>
      <c r="B11550" s="271"/>
      <c r="C11550" s="270"/>
      <c r="D11550" s="272"/>
      <c r="F11550" s="273"/>
      <c r="G11550" s="275"/>
      <c r="H11550" s="275"/>
    </row>
    <row r="11551" spans="1:8">
      <c r="A11551" s="270"/>
      <c r="B11551" s="271"/>
      <c r="C11551" s="270"/>
      <c r="D11551" s="272"/>
      <c r="F11551" s="273"/>
      <c r="G11551" s="275"/>
      <c r="H11551" s="275"/>
    </row>
    <row r="11552" spans="1:8">
      <c r="A11552" s="270"/>
      <c r="B11552" s="271"/>
      <c r="C11552" s="270"/>
      <c r="D11552" s="272"/>
      <c r="F11552" s="273"/>
      <c r="G11552" s="275"/>
      <c r="H11552" s="275"/>
    </row>
    <row r="11553" spans="1:8">
      <c r="A11553" s="270"/>
      <c r="B11553" s="271"/>
      <c r="C11553" s="270"/>
      <c r="D11553" s="272"/>
      <c r="F11553" s="273"/>
      <c r="G11553" s="275"/>
      <c r="H11553" s="275"/>
    </row>
    <row r="11554" spans="1:8">
      <c r="A11554" s="270"/>
      <c r="B11554" s="271"/>
      <c r="C11554" s="270"/>
      <c r="D11554" s="272"/>
      <c r="F11554" s="273"/>
      <c r="G11554" s="275"/>
      <c r="H11554" s="275"/>
    </row>
    <row r="11555" spans="1:8">
      <c r="A11555" s="270"/>
      <c r="B11555" s="271"/>
      <c r="C11555" s="270"/>
      <c r="D11555" s="272"/>
      <c r="F11555" s="273"/>
      <c r="G11555" s="275"/>
      <c r="H11555" s="275"/>
    </row>
    <row r="11556" spans="1:8">
      <c r="A11556" s="270"/>
      <c r="B11556" s="271"/>
      <c r="C11556" s="270"/>
      <c r="D11556" s="272"/>
      <c r="F11556" s="273"/>
      <c r="G11556" s="275"/>
      <c r="H11556" s="275"/>
    </row>
    <row r="11557" spans="1:8">
      <c r="A11557" s="270"/>
      <c r="B11557" s="271"/>
      <c r="C11557" s="270"/>
      <c r="D11557" s="272"/>
      <c r="F11557" s="273"/>
      <c r="G11557" s="275"/>
      <c r="H11557" s="275"/>
    </row>
    <row r="11558" spans="1:8">
      <c r="A11558" s="270"/>
      <c r="B11558" s="271"/>
      <c r="C11558" s="270"/>
      <c r="D11558" s="272"/>
      <c r="F11558" s="273"/>
      <c r="G11558" s="275"/>
      <c r="H11558" s="275"/>
    </row>
    <row r="11559" spans="1:8">
      <c r="A11559" s="270"/>
      <c r="B11559" s="271"/>
      <c r="C11559" s="270"/>
      <c r="D11559" s="272"/>
      <c r="F11559" s="273"/>
      <c r="G11559" s="275"/>
      <c r="H11559" s="275"/>
    </row>
    <row r="11560" spans="1:8">
      <c r="A11560" s="270"/>
      <c r="B11560" s="271"/>
      <c r="C11560" s="270"/>
      <c r="D11560" s="272"/>
      <c r="F11560" s="273"/>
      <c r="G11560" s="275"/>
      <c r="H11560" s="275"/>
    </row>
    <row r="11561" spans="1:8">
      <c r="A11561" s="270"/>
      <c r="B11561" s="271"/>
      <c r="C11561" s="270"/>
      <c r="D11561" s="272"/>
      <c r="F11561" s="273"/>
      <c r="G11561" s="275"/>
      <c r="H11561" s="275"/>
    </row>
    <row r="11562" spans="1:8">
      <c r="A11562" s="270"/>
      <c r="B11562" s="271"/>
      <c r="C11562" s="270"/>
      <c r="D11562" s="272"/>
      <c r="F11562" s="273"/>
      <c r="G11562" s="275"/>
      <c r="H11562" s="275"/>
    </row>
    <row r="11563" spans="1:8">
      <c r="A11563" s="270"/>
      <c r="B11563" s="271"/>
      <c r="C11563" s="270"/>
      <c r="D11563" s="272"/>
      <c r="F11563" s="273"/>
      <c r="G11563" s="275"/>
      <c r="H11563" s="275"/>
    </row>
    <row r="11564" spans="1:8">
      <c r="A11564" s="270"/>
      <c r="B11564" s="271"/>
      <c r="C11564" s="270"/>
      <c r="D11564" s="272"/>
      <c r="F11564" s="273"/>
      <c r="G11564" s="275"/>
      <c r="H11564" s="275"/>
    </row>
    <row r="11565" spans="1:8">
      <c r="A11565" s="270"/>
      <c r="B11565" s="271"/>
      <c r="C11565" s="270"/>
      <c r="D11565" s="272"/>
      <c r="F11565" s="273"/>
      <c r="G11565" s="275"/>
      <c r="H11565" s="275"/>
    </row>
    <row r="11566" spans="1:8">
      <c r="A11566" s="270"/>
      <c r="B11566" s="271"/>
      <c r="C11566" s="270"/>
      <c r="D11566" s="272"/>
      <c r="F11566" s="273"/>
      <c r="G11566" s="275"/>
      <c r="H11566" s="275"/>
    </row>
    <row r="11567" spans="1:8">
      <c r="A11567" s="270"/>
      <c r="B11567" s="271"/>
      <c r="C11567" s="270"/>
      <c r="D11567" s="272"/>
      <c r="F11567" s="273"/>
      <c r="G11567" s="275"/>
      <c r="H11567" s="275"/>
    </row>
    <row r="11568" spans="1:8">
      <c r="A11568" s="270"/>
      <c r="B11568" s="271"/>
      <c r="C11568" s="270"/>
      <c r="D11568" s="272"/>
      <c r="F11568" s="273"/>
      <c r="G11568" s="275"/>
      <c r="H11568" s="275"/>
    </row>
    <row r="11569" spans="1:8">
      <c r="A11569" s="270"/>
      <c r="B11569" s="271"/>
      <c r="C11569" s="270"/>
      <c r="D11569" s="272"/>
      <c r="F11569" s="273"/>
      <c r="G11569" s="275"/>
      <c r="H11569" s="275"/>
    </row>
    <row r="11570" spans="1:8">
      <c r="A11570" s="270"/>
      <c r="B11570" s="271"/>
      <c r="C11570" s="270"/>
      <c r="D11570" s="272"/>
      <c r="F11570" s="273"/>
      <c r="G11570" s="275"/>
      <c r="H11570" s="275"/>
    </row>
    <row r="11571" spans="1:8">
      <c r="A11571" s="270"/>
      <c r="B11571" s="271"/>
      <c r="C11571" s="270"/>
      <c r="D11571" s="272"/>
      <c r="F11571" s="273"/>
      <c r="G11571" s="275"/>
      <c r="H11571" s="275"/>
    </row>
    <row r="11572" spans="1:8">
      <c r="A11572" s="270"/>
      <c r="B11572" s="271"/>
      <c r="C11572" s="270"/>
      <c r="D11572" s="272"/>
      <c r="F11572" s="273"/>
      <c r="G11572" s="275"/>
      <c r="H11572" s="275"/>
    </row>
    <row r="11573" spans="1:8">
      <c r="A11573" s="270"/>
      <c r="B11573" s="271"/>
      <c r="C11573" s="270"/>
      <c r="D11573" s="272"/>
      <c r="F11573" s="273"/>
      <c r="G11573" s="275"/>
      <c r="H11573" s="275"/>
    </row>
    <row r="11574" spans="1:8">
      <c r="A11574" s="270"/>
      <c r="B11574" s="271"/>
      <c r="C11574" s="270"/>
      <c r="D11574" s="272"/>
      <c r="F11574" s="273"/>
      <c r="G11574" s="275"/>
      <c r="H11574" s="275"/>
    </row>
    <row r="11575" spans="1:8">
      <c r="A11575" s="270"/>
      <c r="B11575" s="271"/>
      <c r="C11575" s="270"/>
      <c r="D11575" s="272"/>
      <c r="F11575" s="273"/>
      <c r="G11575" s="275"/>
      <c r="H11575" s="275"/>
    </row>
    <row r="11576" spans="1:8">
      <c r="A11576" s="270"/>
      <c r="B11576" s="271"/>
      <c r="C11576" s="270"/>
      <c r="D11576" s="272"/>
      <c r="F11576" s="273"/>
      <c r="G11576" s="275"/>
      <c r="H11576" s="275"/>
    </row>
    <row r="11577" spans="1:8">
      <c r="A11577" s="270"/>
      <c r="B11577" s="271"/>
      <c r="C11577" s="270"/>
      <c r="D11577" s="272"/>
      <c r="F11577" s="273"/>
      <c r="G11577" s="275"/>
      <c r="H11577" s="275"/>
    </row>
    <row r="11578" spans="1:8">
      <c r="A11578" s="270"/>
      <c r="B11578" s="271"/>
      <c r="C11578" s="270"/>
      <c r="D11578" s="272"/>
      <c r="F11578" s="273"/>
      <c r="G11578" s="275"/>
      <c r="H11578" s="275"/>
    </row>
    <row r="11579" spans="1:8">
      <c r="A11579" s="270"/>
      <c r="B11579" s="271"/>
      <c r="C11579" s="270"/>
      <c r="D11579" s="272"/>
      <c r="F11579" s="273"/>
      <c r="G11579" s="275"/>
      <c r="H11579" s="275"/>
    </row>
    <row r="11580" spans="1:8">
      <c r="A11580" s="270"/>
      <c r="B11580" s="271"/>
      <c r="C11580" s="270"/>
      <c r="D11580" s="272"/>
      <c r="F11580" s="273"/>
      <c r="G11580" s="275"/>
      <c r="H11580" s="275"/>
    </row>
    <row r="11581" spans="1:8">
      <c r="A11581" s="270"/>
      <c r="B11581" s="271"/>
      <c r="C11581" s="270"/>
      <c r="D11581" s="272"/>
      <c r="F11581" s="273"/>
      <c r="G11581" s="275"/>
      <c r="H11581" s="275"/>
    </row>
    <row r="11582" spans="1:8">
      <c r="A11582" s="270"/>
      <c r="B11582" s="271"/>
      <c r="C11582" s="270"/>
      <c r="D11582" s="272"/>
      <c r="F11582" s="273"/>
      <c r="G11582" s="275"/>
      <c r="H11582" s="275"/>
    </row>
    <row r="11583" spans="1:8">
      <c r="A11583" s="270"/>
      <c r="B11583" s="271"/>
      <c r="C11583" s="270"/>
      <c r="D11583" s="272"/>
      <c r="F11583" s="273"/>
      <c r="G11583" s="275"/>
      <c r="H11583" s="275"/>
    </row>
    <row r="11584" spans="1:8">
      <c r="A11584" s="270"/>
      <c r="B11584" s="271"/>
      <c r="C11584" s="270"/>
      <c r="D11584" s="272"/>
      <c r="F11584" s="273"/>
      <c r="G11584" s="275"/>
      <c r="H11584" s="275"/>
    </row>
    <row r="11585" spans="1:8">
      <c r="A11585" s="270"/>
      <c r="B11585" s="271"/>
      <c r="C11585" s="270"/>
      <c r="D11585" s="272"/>
      <c r="F11585" s="273"/>
      <c r="G11585" s="275"/>
      <c r="H11585" s="275"/>
    </row>
    <row r="11586" spans="1:8">
      <c r="A11586" s="270"/>
      <c r="B11586" s="271"/>
      <c r="C11586" s="270"/>
      <c r="D11586" s="272"/>
      <c r="F11586" s="273"/>
      <c r="G11586" s="275"/>
      <c r="H11586" s="275"/>
    </row>
    <row r="11587" spans="1:8">
      <c r="A11587" s="270"/>
      <c r="B11587" s="271"/>
      <c r="C11587" s="270"/>
      <c r="D11587" s="272"/>
      <c r="F11587" s="273"/>
      <c r="G11587" s="275"/>
      <c r="H11587" s="275"/>
    </row>
    <row r="11588" spans="1:8">
      <c r="A11588" s="270"/>
      <c r="B11588" s="271"/>
      <c r="C11588" s="270"/>
      <c r="D11588" s="272"/>
      <c r="F11588" s="273"/>
      <c r="G11588" s="275"/>
      <c r="H11588" s="275"/>
    </row>
    <row r="11589" spans="1:8">
      <c r="A11589" s="270"/>
      <c r="B11589" s="271"/>
      <c r="C11589" s="270"/>
      <c r="D11589" s="272"/>
      <c r="F11589" s="273"/>
      <c r="G11589" s="275"/>
      <c r="H11589" s="275"/>
    </row>
    <row r="11590" spans="1:8">
      <c r="A11590" s="270"/>
      <c r="B11590" s="271"/>
      <c r="C11590" s="270"/>
      <c r="D11590" s="272"/>
      <c r="F11590" s="273"/>
      <c r="G11590" s="275"/>
      <c r="H11590" s="275"/>
    </row>
    <row r="11591" spans="1:8">
      <c r="A11591" s="270"/>
      <c r="B11591" s="271"/>
      <c r="C11591" s="270"/>
      <c r="D11591" s="272"/>
      <c r="F11591" s="273"/>
      <c r="G11591" s="275"/>
      <c r="H11591" s="275"/>
    </row>
    <row r="11592" spans="1:8">
      <c r="A11592" s="270"/>
      <c r="B11592" s="271"/>
      <c r="C11592" s="270"/>
      <c r="D11592" s="272"/>
      <c r="F11592" s="273"/>
      <c r="G11592" s="275"/>
      <c r="H11592" s="275"/>
    </row>
    <row r="11593" spans="1:8">
      <c r="A11593" s="270"/>
      <c r="B11593" s="271"/>
      <c r="C11593" s="270"/>
      <c r="D11593" s="272"/>
      <c r="F11593" s="273"/>
      <c r="G11593" s="275"/>
      <c r="H11593" s="275"/>
    </row>
    <row r="11594" spans="1:8">
      <c r="A11594" s="270"/>
      <c r="B11594" s="271"/>
      <c r="C11594" s="270"/>
      <c r="D11594" s="272"/>
      <c r="F11594" s="273"/>
      <c r="G11594" s="275"/>
      <c r="H11594" s="275"/>
    </row>
    <row r="11595" spans="1:8">
      <c r="A11595" s="270"/>
      <c r="B11595" s="271"/>
      <c r="C11595" s="270"/>
      <c r="D11595" s="272"/>
      <c r="F11595" s="273"/>
      <c r="G11595" s="275"/>
      <c r="H11595" s="275"/>
    </row>
    <row r="11596" spans="1:8">
      <c r="A11596" s="270"/>
      <c r="B11596" s="271"/>
      <c r="C11596" s="270"/>
      <c r="D11596" s="272"/>
      <c r="F11596" s="273"/>
      <c r="G11596" s="275"/>
      <c r="H11596" s="275"/>
    </row>
    <row r="11597" spans="1:8">
      <c r="A11597" s="270"/>
      <c r="B11597" s="271"/>
      <c r="C11597" s="270"/>
      <c r="D11597" s="272"/>
      <c r="F11597" s="273"/>
      <c r="G11597" s="275"/>
      <c r="H11597" s="275"/>
    </row>
    <row r="11598" spans="1:8">
      <c r="A11598" s="270"/>
      <c r="B11598" s="271"/>
      <c r="C11598" s="270"/>
      <c r="D11598" s="272"/>
      <c r="F11598" s="273"/>
      <c r="G11598" s="275"/>
      <c r="H11598" s="275"/>
    </row>
    <row r="11599" spans="1:8">
      <c r="A11599" s="270"/>
      <c r="B11599" s="271"/>
      <c r="C11599" s="270"/>
      <c r="D11599" s="272"/>
      <c r="F11599" s="273"/>
      <c r="G11599" s="275"/>
      <c r="H11599" s="275"/>
    </row>
    <row r="11600" spans="1:8">
      <c r="A11600" s="270"/>
      <c r="B11600" s="271"/>
      <c r="C11600" s="270"/>
      <c r="D11600" s="272"/>
      <c r="F11600" s="273"/>
      <c r="G11600" s="275"/>
      <c r="H11600" s="275"/>
    </row>
    <row r="11601" spans="1:8">
      <c r="A11601" s="270"/>
      <c r="B11601" s="271"/>
      <c r="C11601" s="270"/>
      <c r="D11601" s="272"/>
      <c r="F11601" s="273"/>
      <c r="G11601" s="275"/>
      <c r="H11601" s="275"/>
    </row>
    <row r="11602" spans="1:8">
      <c r="A11602" s="270"/>
      <c r="B11602" s="271"/>
      <c r="C11602" s="270"/>
      <c r="D11602" s="272"/>
      <c r="F11602" s="273"/>
      <c r="G11602" s="275"/>
      <c r="H11602" s="275"/>
    </row>
    <row r="11603" spans="1:8">
      <c r="A11603" s="270"/>
      <c r="B11603" s="271"/>
      <c r="C11603" s="270"/>
      <c r="D11603" s="272"/>
      <c r="F11603" s="273"/>
      <c r="G11603" s="275"/>
      <c r="H11603" s="275"/>
    </row>
    <row r="11604" spans="1:8">
      <c r="A11604" s="270"/>
      <c r="B11604" s="271"/>
      <c r="C11604" s="270"/>
      <c r="D11604" s="272"/>
      <c r="F11604" s="273"/>
      <c r="G11604" s="275"/>
      <c r="H11604" s="275"/>
    </row>
    <row r="11605" spans="1:8">
      <c r="A11605" s="270"/>
      <c r="B11605" s="271"/>
      <c r="C11605" s="270"/>
      <c r="D11605" s="272"/>
      <c r="F11605" s="273"/>
      <c r="G11605" s="275"/>
      <c r="H11605" s="275"/>
    </row>
    <row r="11606" spans="1:8">
      <c r="A11606" s="270"/>
      <c r="B11606" s="271"/>
      <c r="C11606" s="270"/>
      <c r="D11606" s="272"/>
      <c r="F11606" s="273"/>
      <c r="G11606" s="275"/>
      <c r="H11606" s="275"/>
    </row>
    <row r="11607" spans="1:8">
      <c r="A11607" s="270"/>
      <c r="B11607" s="271"/>
      <c r="C11607" s="270"/>
      <c r="D11607" s="272"/>
      <c r="F11607" s="273"/>
      <c r="G11607" s="275"/>
      <c r="H11607" s="275"/>
    </row>
    <row r="11608" spans="1:8">
      <c r="A11608" s="270"/>
      <c r="B11608" s="271"/>
      <c r="C11608" s="270"/>
      <c r="D11608" s="272"/>
      <c r="F11608" s="273"/>
      <c r="G11608" s="275"/>
      <c r="H11608" s="275"/>
    </row>
    <row r="11609" spans="1:8">
      <c r="A11609" s="270"/>
      <c r="B11609" s="271"/>
      <c r="C11609" s="270"/>
      <c r="D11609" s="272"/>
      <c r="F11609" s="273"/>
      <c r="G11609" s="275"/>
      <c r="H11609" s="275"/>
    </row>
    <row r="11610" spans="1:8">
      <c r="A11610" s="270"/>
      <c r="B11610" s="271"/>
      <c r="C11610" s="270"/>
      <c r="D11610" s="272"/>
      <c r="F11610" s="273"/>
      <c r="G11610" s="275"/>
      <c r="H11610" s="275"/>
    </row>
    <row r="11611" spans="1:8">
      <c r="A11611" s="270"/>
      <c r="B11611" s="271"/>
      <c r="C11611" s="270"/>
      <c r="D11611" s="272"/>
      <c r="F11611" s="273"/>
      <c r="G11611" s="275"/>
      <c r="H11611" s="275"/>
    </row>
    <row r="11612" spans="1:8">
      <c r="A11612" s="270"/>
      <c r="B11612" s="271"/>
      <c r="C11612" s="270"/>
      <c r="D11612" s="272"/>
      <c r="F11612" s="273"/>
      <c r="G11612" s="275"/>
      <c r="H11612" s="275"/>
    </row>
    <row r="11613" spans="1:8">
      <c r="A11613" s="270"/>
      <c r="B11613" s="271"/>
      <c r="C11613" s="270"/>
      <c r="D11613" s="272"/>
      <c r="F11613" s="273"/>
      <c r="G11613" s="275"/>
      <c r="H11613" s="275"/>
    </row>
    <row r="11614" spans="1:8">
      <c r="A11614" s="270"/>
      <c r="B11614" s="271"/>
      <c r="C11614" s="270"/>
      <c r="D11614" s="272"/>
      <c r="F11614" s="273"/>
      <c r="G11614" s="275"/>
      <c r="H11614" s="275"/>
    </row>
    <row r="11615" spans="1:8">
      <c r="A11615" s="270"/>
      <c r="B11615" s="271"/>
      <c r="C11615" s="270"/>
      <c r="D11615" s="272"/>
      <c r="F11615" s="273"/>
      <c r="G11615" s="275"/>
      <c r="H11615" s="275"/>
    </row>
    <row r="11616" spans="1:8">
      <c r="A11616" s="270"/>
      <c r="B11616" s="271"/>
      <c r="C11616" s="270"/>
      <c r="D11616" s="272"/>
      <c r="F11616" s="273"/>
      <c r="G11616" s="275"/>
      <c r="H11616" s="275"/>
    </row>
    <row r="11617" spans="1:8">
      <c r="A11617" s="270"/>
      <c r="B11617" s="271"/>
      <c r="C11617" s="270"/>
      <c r="D11617" s="272"/>
      <c r="F11617" s="273"/>
      <c r="G11617" s="275"/>
      <c r="H11617" s="275"/>
    </row>
    <row r="11618" spans="1:8">
      <c r="A11618" s="270"/>
      <c r="B11618" s="271"/>
      <c r="C11618" s="270"/>
      <c r="D11618" s="272"/>
      <c r="F11618" s="273"/>
      <c r="G11618" s="275"/>
      <c r="H11618" s="275"/>
    </row>
    <row r="11619" spans="1:8">
      <c r="A11619" s="270"/>
      <c r="B11619" s="271"/>
      <c r="C11619" s="270"/>
      <c r="D11619" s="272"/>
      <c r="F11619" s="273"/>
      <c r="G11619" s="275"/>
      <c r="H11619" s="275"/>
    </row>
    <row r="11620" spans="1:8">
      <c r="A11620" s="270"/>
      <c r="B11620" s="271"/>
      <c r="C11620" s="270"/>
      <c r="D11620" s="272"/>
      <c r="F11620" s="273"/>
      <c r="G11620" s="275"/>
      <c r="H11620" s="275"/>
    </row>
    <row r="11621" spans="1:8">
      <c r="A11621" s="270"/>
      <c r="B11621" s="271"/>
      <c r="C11621" s="270"/>
      <c r="D11621" s="272"/>
      <c r="F11621" s="273"/>
      <c r="G11621" s="275"/>
      <c r="H11621" s="275"/>
    </row>
    <row r="11622" spans="1:8">
      <c r="A11622" s="270"/>
      <c r="B11622" s="271"/>
      <c r="C11622" s="270"/>
      <c r="D11622" s="272"/>
      <c r="F11622" s="273"/>
      <c r="G11622" s="275"/>
      <c r="H11622" s="275"/>
    </row>
    <row r="11623" spans="1:8">
      <c r="A11623" s="270"/>
      <c r="B11623" s="271"/>
      <c r="C11623" s="270"/>
      <c r="D11623" s="272"/>
      <c r="F11623" s="273"/>
      <c r="G11623" s="275"/>
      <c r="H11623" s="275"/>
    </row>
    <row r="11624" spans="1:8">
      <c r="A11624" s="270"/>
      <c r="B11624" s="271"/>
      <c r="C11624" s="270"/>
      <c r="D11624" s="272"/>
      <c r="F11624" s="273"/>
      <c r="G11624" s="275"/>
      <c r="H11624" s="275"/>
    </row>
    <row r="11625" spans="1:8">
      <c r="A11625" s="270"/>
      <c r="B11625" s="271"/>
      <c r="C11625" s="270"/>
      <c r="D11625" s="272"/>
      <c r="F11625" s="273"/>
      <c r="G11625" s="275"/>
      <c r="H11625" s="275"/>
    </row>
    <row r="11626" spans="1:8">
      <c r="A11626" s="270"/>
      <c r="B11626" s="271"/>
      <c r="C11626" s="270"/>
      <c r="D11626" s="272"/>
      <c r="F11626" s="273"/>
      <c r="G11626" s="275"/>
      <c r="H11626" s="275"/>
    </row>
    <row r="11627" spans="1:8">
      <c r="A11627" s="270"/>
      <c r="B11627" s="271"/>
      <c r="C11627" s="270"/>
      <c r="D11627" s="272"/>
      <c r="F11627" s="273"/>
      <c r="G11627" s="275"/>
      <c r="H11627" s="275"/>
    </row>
    <row r="11628" spans="1:8">
      <c r="A11628" s="270"/>
      <c r="B11628" s="271"/>
      <c r="C11628" s="270"/>
      <c r="D11628" s="272"/>
      <c r="F11628" s="273"/>
      <c r="G11628" s="275"/>
      <c r="H11628" s="275"/>
    </row>
    <row r="11629" spans="1:8">
      <c r="A11629" s="270"/>
      <c r="B11629" s="271"/>
      <c r="C11629" s="270"/>
      <c r="D11629" s="272"/>
      <c r="F11629" s="273"/>
      <c r="G11629" s="275"/>
      <c r="H11629" s="275"/>
    </row>
    <row r="11630" spans="1:8">
      <c r="A11630" s="270"/>
      <c r="B11630" s="271"/>
      <c r="C11630" s="270"/>
      <c r="D11630" s="272"/>
      <c r="F11630" s="273"/>
      <c r="G11630" s="275"/>
      <c r="H11630" s="275"/>
    </row>
    <row r="11631" spans="1:8">
      <c r="A11631" s="270"/>
      <c r="B11631" s="271"/>
      <c r="C11631" s="270"/>
      <c r="D11631" s="272"/>
      <c r="F11631" s="273"/>
      <c r="G11631" s="275"/>
      <c r="H11631" s="275"/>
    </row>
    <row r="11632" spans="1:8">
      <c r="A11632" s="270"/>
      <c r="B11632" s="271"/>
      <c r="C11632" s="270"/>
      <c r="D11632" s="272"/>
      <c r="F11632" s="273"/>
      <c r="G11632" s="275"/>
      <c r="H11632" s="275"/>
    </row>
    <row r="11633" spans="1:8">
      <c r="A11633" s="270"/>
      <c r="B11633" s="271"/>
      <c r="C11633" s="270"/>
      <c r="D11633" s="272"/>
      <c r="F11633" s="273"/>
      <c r="G11633" s="275"/>
      <c r="H11633" s="275"/>
    </row>
    <row r="11634" spans="1:8">
      <c r="A11634" s="270"/>
      <c r="B11634" s="271"/>
      <c r="C11634" s="270"/>
      <c r="D11634" s="272"/>
      <c r="F11634" s="273"/>
      <c r="G11634" s="275"/>
      <c r="H11634" s="275"/>
    </row>
    <row r="11635" spans="1:8">
      <c r="A11635" s="270"/>
      <c r="B11635" s="271"/>
      <c r="C11635" s="270"/>
      <c r="D11635" s="272"/>
      <c r="F11635" s="273"/>
      <c r="G11635" s="275"/>
      <c r="H11635" s="275"/>
    </row>
    <row r="11636" spans="1:8">
      <c r="A11636" s="270"/>
      <c r="B11636" s="271"/>
      <c r="C11636" s="270"/>
      <c r="D11636" s="272"/>
      <c r="F11636" s="273"/>
      <c r="G11636" s="275"/>
      <c r="H11636" s="275"/>
    </row>
    <row r="11637" spans="1:8">
      <c r="A11637" s="270"/>
      <c r="B11637" s="271"/>
      <c r="C11637" s="270"/>
      <c r="D11637" s="272"/>
      <c r="F11637" s="273"/>
      <c r="G11637" s="275"/>
      <c r="H11637" s="275"/>
    </row>
    <row r="11638" spans="1:8">
      <c r="A11638" s="270"/>
      <c r="B11638" s="271"/>
      <c r="C11638" s="270"/>
      <c r="D11638" s="272"/>
      <c r="F11638" s="273"/>
      <c r="G11638" s="275"/>
      <c r="H11638" s="275"/>
    </row>
    <row r="11639" spans="1:8">
      <c r="A11639" s="270"/>
      <c r="B11639" s="271"/>
      <c r="C11639" s="270"/>
      <c r="D11639" s="272"/>
      <c r="F11639" s="273"/>
      <c r="G11639" s="275"/>
      <c r="H11639" s="275"/>
    </row>
    <row r="11640" spans="1:8">
      <c r="A11640" s="270"/>
      <c r="B11640" s="271"/>
      <c r="C11640" s="270"/>
      <c r="D11640" s="272"/>
      <c r="F11640" s="273"/>
      <c r="G11640" s="275"/>
      <c r="H11640" s="275"/>
    </row>
    <row r="11641" spans="1:8">
      <c r="A11641" s="270"/>
      <c r="B11641" s="271"/>
      <c r="C11641" s="270"/>
      <c r="D11641" s="272"/>
      <c r="F11641" s="273"/>
      <c r="G11641" s="275"/>
      <c r="H11641" s="275"/>
    </row>
    <row r="11642" spans="1:8">
      <c r="A11642" s="270"/>
      <c r="B11642" s="271"/>
      <c r="C11642" s="270"/>
      <c r="D11642" s="272"/>
      <c r="F11642" s="273"/>
      <c r="G11642" s="275"/>
      <c r="H11642" s="275"/>
    </row>
    <row r="11643" spans="1:8">
      <c r="A11643" s="270"/>
      <c r="B11643" s="271"/>
      <c r="C11643" s="270"/>
      <c r="D11643" s="272"/>
      <c r="F11643" s="273"/>
      <c r="G11643" s="275"/>
      <c r="H11643" s="275"/>
    </row>
    <row r="11644" spans="1:8">
      <c r="A11644" s="270"/>
      <c r="B11644" s="271"/>
      <c r="C11644" s="270"/>
      <c r="D11644" s="272"/>
      <c r="F11644" s="273"/>
      <c r="G11644" s="275"/>
      <c r="H11644" s="275"/>
    </row>
    <row r="11645" spans="1:8">
      <c r="A11645" s="270"/>
      <c r="B11645" s="271"/>
      <c r="C11645" s="270"/>
      <c r="D11645" s="272"/>
      <c r="F11645" s="273"/>
      <c r="G11645" s="275"/>
      <c r="H11645" s="275"/>
    </row>
    <row r="11646" spans="1:8">
      <c r="A11646" s="270"/>
      <c r="B11646" s="271"/>
      <c r="C11646" s="270"/>
      <c r="D11646" s="272"/>
      <c r="F11646" s="273"/>
      <c r="G11646" s="275"/>
      <c r="H11646" s="275"/>
    </row>
    <row r="11647" spans="1:8">
      <c r="A11647" s="270"/>
      <c r="B11647" s="271"/>
      <c r="C11647" s="270"/>
      <c r="D11647" s="272"/>
      <c r="F11647" s="273"/>
      <c r="G11647" s="275"/>
      <c r="H11647" s="275"/>
    </row>
    <row r="11648" spans="1:8">
      <c r="A11648" s="270"/>
      <c r="B11648" s="271"/>
      <c r="C11648" s="270"/>
      <c r="D11648" s="272"/>
      <c r="F11648" s="273"/>
      <c r="G11648" s="275"/>
      <c r="H11648" s="275"/>
    </row>
    <row r="11649" spans="1:8">
      <c r="A11649" s="270"/>
      <c r="B11649" s="271"/>
      <c r="C11649" s="270"/>
      <c r="D11649" s="272"/>
      <c r="F11649" s="273"/>
      <c r="G11649" s="275"/>
      <c r="H11649" s="275"/>
    </row>
    <row r="11650" spans="1:8">
      <c r="A11650" s="270"/>
      <c r="B11650" s="271"/>
      <c r="C11650" s="270"/>
      <c r="D11650" s="272"/>
      <c r="F11650" s="273"/>
      <c r="G11650" s="275"/>
      <c r="H11650" s="275"/>
    </row>
    <row r="11651" spans="1:8">
      <c r="A11651" s="270"/>
      <c r="B11651" s="271"/>
      <c r="C11651" s="270"/>
      <c r="D11651" s="272"/>
      <c r="F11651" s="273"/>
      <c r="G11651" s="275"/>
      <c r="H11651" s="275"/>
    </row>
    <row r="11652" spans="1:8">
      <c r="A11652" s="270"/>
      <c r="B11652" s="271"/>
      <c r="C11652" s="270"/>
      <c r="D11652" s="272"/>
      <c r="F11652" s="273"/>
      <c r="G11652" s="275"/>
      <c r="H11652" s="275"/>
    </row>
    <row r="11653" spans="1:8">
      <c r="A11653" s="270"/>
      <c r="B11653" s="271"/>
      <c r="C11653" s="270"/>
      <c r="D11653" s="272"/>
      <c r="F11653" s="273"/>
      <c r="G11653" s="275"/>
      <c r="H11653" s="275"/>
    </row>
    <row r="11654" spans="1:8">
      <c r="A11654" s="270"/>
      <c r="B11654" s="271"/>
      <c r="C11654" s="270"/>
      <c r="D11654" s="272"/>
      <c r="F11654" s="273"/>
      <c r="G11654" s="275"/>
      <c r="H11654" s="275"/>
    </row>
    <row r="11655" spans="1:8">
      <c r="A11655" s="270"/>
      <c r="B11655" s="271"/>
      <c r="C11655" s="270"/>
      <c r="D11655" s="272"/>
      <c r="F11655" s="273"/>
      <c r="G11655" s="275"/>
      <c r="H11655" s="275"/>
    </row>
    <row r="11656" spans="1:8">
      <c r="A11656" s="270"/>
      <c r="B11656" s="271"/>
      <c r="C11656" s="270"/>
      <c r="D11656" s="272"/>
      <c r="F11656" s="273"/>
      <c r="G11656" s="275"/>
      <c r="H11656" s="275"/>
    </row>
    <row r="11657" spans="1:8">
      <c r="A11657" s="270"/>
      <c r="B11657" s="271"/>
      <c r="C11657" s="270"/>
      <c r="D11657" s="272"/>
      <c r="F11657" s="273"/>
      <c r="G11657" s="275"/>
      <c r="H11657" s="275"/>
    </row>
    <row r="11658" spans="1:8">
      <c r="A11658" s="270"/>
      <c r="B11658" s="271"/>
      <c r="C11658" s="270"/>
      <c r="D11658" s="272"/>
      <c r="F11658" s="273"/>
      <c r="G11658" s="275"/>
      <c r="H11658" s="275"/>
    </row>
    <row r="11659" spans="1:8">
      <c r="A11659" s="270"/>
      <c r="B11659" s="271"/>
      <c r="C11659" s="270"/>
      <c r="D11659" s="272"/>
      <c r="F11659" s="273"/>
      <c r="G11659" s="275"/>
      <c r="H11659" s="275"/>
    </row>
    <row r="11660" spans="1:8">
      <c r="A11660" s="270"/>
      <c r="B11660" s="271"/>
      <c r="C11660" s="270"/>
      <c r="D11660" s="272"/>
      <c r="F11660" s="273"/>
      <c r="G11660" s="275"/>
      <c r="H11660" s="275"/>
    </row>
    <row r="11661" spans="1:8">
      <c r="A11661" s="270"/>
      <c r="B11661" s="271"/>
      <c r="C11661" s="270"/>
      <c r="D11661" s="272"/>
      <c r="F11661" s="273"/>
      <c r="G11661" s="275"/>
      <c r="H11661" s="275"/>
    </row>
    <row r="11662" spans="1:8">
      <c r="A11662" s="270"/>
      <c r="B11662" s="271"/>
      <c r="C11662" s="270"/>
      <c r="D11662" s="272"/>
      <c r="F11662" s="273"/>
      <c r="G11662" s="275"/>
      <c r="H11662" s="275"/>
    </row>
    <row r="11663" spans="1:8">
      <c r="A11663" s="270"/>
      <c r="B11663" s="271"/>
      <c r="C11663" s="270"/>
      <c r="D11663" s="272"/>
      <c r="F11663" s="273"/>
      <c r="G11663" s="275"/>
      <c r="H11663" s="275"/>
    </row>
    <row r="11664" spans="1:8">
      <c r="A11664" s="270"/>
      <c r="B11664" s="271"/>
      <c r="C11664" s="270"/>
      <c r="D11664" s="272"/>
      <c r="F11664" s="273"/>
      <c r="G11664" s="275"/>
      <c r="H11664" s="275"/>
    </row>
    <row r="11665" spans="1:8">
      <c r="A11665" s="270"/>
      <c r="B11665" s="271"/>
      <c r="C11665" s="270"/>
      <c r="D11665" s="272"/>
      <c r="F11665" s="273"/>
      <c r="G11665" s="275"/>
      <c r="H11665" s="275"/>
    </row>
    <row r="11666" spans="1:8">
      <c r="A11666" s="270"/>
      <c r="B11666" s="271"/>
      <c r="C11666" s="270"/>
      <c r="D11666" s="272"/>
      <c r="F11666" s="273"/>
      <c r="G11666" s="275"/>
      <c r="H11666" s="275"/>
    </row>
    <row r="11667" spans="1:8">
      <c r="A11667" s="270"/>
      <c r="B11667" s="271"/>
      <c r="C11667" s="270"/>
      <c r="D11667" s="272"/>
      <c r="F11667" s="273"/>
      <c r="G11667" s="275"/>
      <c r="H11667" s="275"/>
    </row>
    <row r="11668" spans="1:8">
      <c r="A11668" s="270"/>
      <c r="B11668" s="271"/>
      <c r="C11668" s="270"/>
      <c r="D11668" s="272"/>
      <c r="F11668" s="273"/>
      <c r="G11668" s="275"/>
      <c r="H11668" s="275"/>
    </row>
    <row r="11669" spans="1:8">
      <c r="A11669" s="270"/>
      <c r="B11669" s="271"/>
      <c r="C11669" s="270"/>
      <c r="D11669" s="272"/>
      <c r="F11669" s="273"/>
      <c r="G11669" s="275"/>
      <c r="H11669" s="275"/>
    </row>
    <row r="11670" spans="1:8">
      <c r="A11670" s="270"/>
      <c r="B11670" s="271"/>
      <c r="C11670" s="270"/>
      <c r="D11670" s="272"/>
      <c r="F11670" s="273"/>
      <c r="G11670" s="275"/>
      <c r="H11670" s="275"/>
    </row>
    <row r="11671" spans="1:8">
      <c r="A11671" s="270"/>
      <c r="B11671" s="271"/>
      <c r="C11671" s="270"/>
      <c r="D11671" s="272"/>
      <c r="F11671" s="273"/>
      <c r="G11671" s="275"/>
      <c r="H11671" s="275"/>
    </row>
    <row r="11672" spans="1:8">
      <c r="A11672" s="270"/>
      <c r="B11672" s="271"/>
      <c r="C11672" s="270"/>
      <c r="D11672" s="272"/>
      <c r="F11672" s="273"/>
      <c r="G11672" s="275"/>
      <c r="H11672" s="275"/>
    </row>
    <row r="11673" spans="1:8">
      <c r="A11673" s="270"/>
      <c r="B11673" s="271"/>
      <c r="C11673" s="270"/>
      <c r="D11673" s="272"/>
      <c r="F11673" s="273"/>
      <c r="G11673" s="275"/>
      <c r="H11673" s="275"/>
    </row>
    <row r="11674" spans="1:8">
      <c r="A11674" s="270"/>
      <c r="B11674" s="271"/>
      <c r="C11674" s="270"/>
      <c r="D11674" s="272"/>
      <c r="F11674" s="273"/>
      <c r="G11674" s="275"/>
      <c r="H11674" s="275"/>
    </row>
    <row r="11675" spans="1:8">
      <c r="A11675" s="270"/>
      <c r="B11675" s="271"/>
      <c r="C11675" s="270"/>
      <c r="D11675" s="272"/>
      <c r="F11675" s="273"/>
      <c r="G11675" s="275"/>
      <c r="H11675" s="275"/>
    </row>
    <row r="11676" spans="1:8">
      <c r="A11676" s="270"/>
      <c r="B11676" s="271"/>
      <c r="C11676" s="270"/>
      <c r="D11676" s="272"/>
      <c r="F11676" s="273"/>
      <c r="G11676" s="275"/>
      <c r="H11676" s="275"/>
    </row>
    <row r="11677" spans="1:8">
      <c r="A11677" s="270"/>
      <c r="B11677" s="271"/>
      <c r="C11677" s="270"/>
      <c r="D11677" s="272"/>
      <c r="F11677" s="273"/>
      <c r="G11677" s="275"/>
      <c r="H11677" s="275"/>
    </row>
    <row r="11678" spans="1:8">
      <c r="A11678" s="270"/>
      <c r="B11678" s="271"/>
      <c r="C11678" s="270"/>
      <c r="D11678" s="272"/>
      <c r="F11678" s="273"/>
      <c r="G11678" s="275"/>
      <c r="H11678" s="275"/>
    </row>
    <row r="11679" spans="1:8">
      <c r="A11679" s="270"/>
      <c r="B11679" s="271"/>
      <c r="C11679" s="270"/>
      <c r="D11679" s="272"/>
      <c r="F11679" s="273"/>
      <c r="G11679" s="275"/>
      <c r="H11679" s="275"/>
    </row>
    <row r="11680" spans="1:8">
      <c r="A11680" s="270"/>
      <c r="B11680" s="271"/>
      <c r="C11680" s="270"/>
      <c r="D11680" s="272"/>
      <c r="F11680" s="273"/>
      <c r="G11680" s="275"/>
      <c r="H11680" s="275"/>
    </row>
    <row r="11681" spans="1:8">
      <c r="A11681" s="270"/>
      <c r="B11681" s="271"/>
      <c r="C11681" s="270"/>
      <c r="D11681" s="272"/>
      <c r="F11681" s="273"/>
      <c r="G11681" s="275"/>
      <c r="H11681" s="275"/>
    </row>
    <row r="11682" spans="1:8">
      <c r="A11682" s="270"/>
      <c r="B11682" s="271"/>
      <c r="C11682" s="270"/>
      <c r="D11682" s="272"/>
      <c r="F11682" s="273"/>
      <c r="G11682" s="275"/>
      <c r="H11682" s="275"/>
    </row>
    <row r="11683" spans="1:8">
      <c r="A11683" s="270"/>
      <c r="B11683" s="271"/>
      <c r="C11683" s="270"/>
      <c r="D11683" s="272"/>
      <c r="F11683" s="273"/>
      <c r="G11683" s="275"/>
      <c r="H11683" s="275"/>
    </row>
    <row r="11684" spans="1:8">
      <c r="A11684" s="270"/>
      <c r="B11684" s="271"/>
      <c r="C11684" s="270"/>
      <c r="D11684" s="272"/>
      <c r="F11684" s="273"/>
      <c r="G11684" s="275"/>
      <c r="H11684" s="275"/>
    </row>
    <row r="11685" spans="1:8">
      <c r="A11685" s="270"/>
      <c r="B11685" s="271"/>
      <c r="C11685" s="270"/>
      <c r="D11685" s="272"/>
      <c r="F11685" s="273"/>
      <c r="G11685" s="275"/>
      <c r="H11685" s="275"/>
    </row>
    <row r="11686" spans="1:8">
      <c r="A11686" s="270"/>
      <c r="B11686" s="271"/>
      <c r="C11686" s="270"/>
      <c r="D11686" s="272"/>
      <c r="F11686" s="273"/>
      <c r="G11686" s="275"/>
      <c r="H11686" s="275"/>
    </row>
    <row r="11687" spans="1:8">
      <c r="A11687" s="270"/>
      <c r="B11687" s="271"/>
      <c r="C11687" s="270"/>
      <c r="D11687" s="272"/>
      <c r="F11687" s="273"/>
      <c r="G11687" s="275"/>
      <c r="H11687" s="275"/>
    </row>
    <row r="11688" spans="1:8">
      <c r="A11688" s="270"/>
      <c r="B11688" s="271"/>
      <c r="C11688" s="270"/>
      <c r="D11688" s="272"/>
      <c r="F11688" s="273"/>
      <c r="G11688" s="275"/>
      <c r="H11688" s="275"/>
    </row>
    <row r="11689" spans="1:8">
      <c r="A11689" s="270"/>
      <c r="B11689" s="271"/>
      <c r="C11689" s="270"/>
      <c r="D11689" s="272"/>
      <c r="F11689" s="273"/>
      <c r="G11689" s="275"/>
      <c r="H11689" s="275"/>
    </row>
    <row r="11690" spans="1:8">
      <c r="A11690" s="270"/>
      <c r="B11690" s="271"/>
      <c r="C11690" s="270"/>
      <c r="D11690" s="272"/>
      <c r="F11690" s="273"/>
      <c r="G11690" s="275"/>
      <c r="H11690" s="275"/>
    </row>
    <row r="11691" spans="1:8">
      <c r="A11691" s="270"/>
      <c r="B11691" s="271"/>
      <c r="C11691" s="270"/>
      <c r="D11691" s="272"/>
      <c r="F11691" s="273"/>
      <c r="G11691" s="275"/>
      <c r="H11691" s="275"/>
    </row>
    <row r="11692" spans="1:8">
      <c r="A11692" s="270"/>
      <c r="B11692" s="271"/>
      <c r="C11692" s="270"/>
      <c r="D11692" s="272"/>
      <c r="F11692" s="273"/>
      <c r="G11692" s="275"/>
      <c r="H11692" s="275"/>
    </row>
    <row r="11693" spans="1:8">
      <c r="A11693" s="270"/>
      <c r="B11693" s="271"/>
      <c r="C11693" s="270"/>
      <c r="D11693" s="272"/>
      <c r="F11693" s="273"/>
      <c r="G11693" s="275"/>
      <c r="H11693" s="275"/>
    </row>
    <row r="11694" spans="1:8">
      <c r="A11694" s="270"/>
      <c r="B11694" s="271"/>
      <c r="C11694" s="270"/>
      <c r="D11694" s="272"/>
      <c r="F11694" s="273"/>
      <c r="G11694" s="275"/>
      <c r="H11694" s="275"/>
    </row>
    <row r="11695" spans="1:8">
      <c r="A11695" s="270"/>
      <c r="B11695" s="271"/>
      <c r="C11695" s="270"/>
      <c r="D11695" s="272"/>
      <c r="F11695" s="273"/>
      <c r="G11695" s="275"/>
      <c r="H11695" s="275"/>
    </row>
    <row r="11696" spans="1:8">
      <c r="A11696" s="270"/>
      <c r="B11696" s="271"/>
      <c r="C11696" s="270"/>
      <c r="D11696" s="272"/>
      <c r="F11696" s="273"/>
      <c r="G11696" s="275"/>
      <c r="H11696" s="275"/>
    </row>
    <row r="11697" spans="1:8">
      <c r="A11697" s="270"/>
      <c r="B11697" s="271"/>
      <c r="C11697" s="270"/>
      <c r="D11697" s="272"/>
      <c r="F11697" s="273"/>
      <c r="G11697" s="275"/>
      <c r="H11697" s="275"/>
    </row>
    <row r="11698" spans="1:8">
      <c r="A11698" s="270"/>
      <c r="B11698" s="271"/>
      <c r="C11698" s="270"/>
      <c r="D11698" s="272"/>
      <c r="F11698" s="273"/>
      <c r="G11698" s="275"/>
      <c r="H11698" s="275"/>
    </row>
    <row r="11699" spans="1:8">
      <c r="A11699" s="270"/>
      <c r="B11699" s="271"/>
      <c r="C11699" s="270"/>
      <c r="D11699" s="272"/>
      <c r="F11699" s="273"/>
      <c r="G11699" s="275"/>
      <c r="H11699" s="275"/>
    </row>
    <row r="11700" spans="1:8">
      <c r="A11700" s="270"/>
      <c r="B11700" s="271"/>
      <c r="C11700" s="270"/>
      <c r="D11700" s="272"/>
      <c r="F11700" s="273"/>
      <c r="G11700" s="275"/>
      <c r="H11700" s="275"/>
    </row>
    <row r="11701" spans="1:8">
      <c r="A11701" s="270"/>
      <c r="B11701" s="271"/>
      <c r="C11701" s="270"/>
      <c r="D11701" s="272"/>
      <c r="F11701" s="273"/>
      <c r="G11701" s="275"/>
      <c r="H11701" s="275"/>
    </row>
    <row r="11702" spans="1:8">
      <c r="A11702" s="270"/>
      <c r="B11702" s="271"/>
      <c r="C11702" s="270"/>
      <c r="D11702" s="272"/>
      <c r="F11702" s="273"/>
      <c r="G11702" s="275"/>
      <c r="H11702" s="275"/>
    </row>
    <row r="11703" spans="1:8">
      <c r="A11703" s="270"/>
      <c r="B11703" s="271"/>
      <c r="C11703" s="270"/>
      <c r="D11703" s="272"/>
      <c r="F11703" s="273"/>
      <c r="G11703" s="275"/>
      <c r="H11703" s="275"/>
    </row>
    <row r="11704" spans="1:8">
      <c r="A11704" s="270"/>
      <c r="B11704" s="271"/>
      <c r="C11704" s="270"/>
      <c r="D11704" s="272"/>
      <c r="F11704" s="273"/>
      <c r="G11704" s="275"/>
      <c r="H11704" s="275"/>
    </row>
    <row r="11705" spans="1:8">
      <c r="A11705" s="270"/>
      <c r="B11705" s="271"/>
      <c r="C11705" s="270"/>
      <c r="D11705" s="272"/>
      <c r="F11705" s="273"/>
      <c r="G11705" s="275"/>
      <c r="H11705" s="275"/>
    </row>
    <row r="11706" spans="1:8">
      <c r="A11706" s="270"/>
      <c r="B11706" s="271"/>
      <c r="C11706" s="270"/>
      <c r="D11706" s="272"/>
      <c r="F11706" s="273"/>
      <c r="G11706" s="275"/>
      <c r="H11706" s="275"/>
    </row>
    <row r="11707" spans="1:8">
      <c r="A11707" s="270"/>
      <c r="B11707" s="271"/>
      <c r="C11707" s="270"/>
      <c r="D11707" s="272"/>
      <c r="F11707" s="273"/>
      <c r="G11707" s="275"/>
      <c r="H11707" s="275"/>
    </row>
    <row r="11708" spans="1:8">
      <c r="A11708" s="270"/>
      <c r="B11708" s="271"/>
      <c r="C11708" s="270"/>
      <c r="D11708" s="272"/>
      <c r="F11708" s="273"/>
      <c r="G11708" s="275"/>
      <c r="H11708" s="275"/>
    </row>
    <row r="11709" spans="1:8">
      <c r="A11709" s="270"/>
      <c r="B11709" s="271"/>
      <c r="C11709" s="270"/>
      <c r="D11709" s="272"/>
      <c r="F11709" s="273"/>
      <c r="G11709" s="275"/>
      <c r="H11709" s="275"/>
    </row>
    <row r="11710" spans="1:8">
      <c r="A11710" s="270"/>
      <c r="B11710" s="271"/>
      <c r="C11710" s="270"/>
      <c r="D11710" s="272"/>
      <c r="F11710" s="273"/>
      <c r="G11710" s="275"/>
      <c r="H11710" s="275"/>
    </row>
    <row r="11711" spans="1:8">
      <c r="A11711" s="270"/>
      <c r="B11711" s="271"/>
      <c r="C11711" s="270"/>
      <c r="D11711" s="272"/>
      <c r="F11711" s="273"/>
      <c r="G11711" s="275"/>
      <c r="H11711" s="275"/>
    </row>
    <row r="11712" spans="1:8">
      <c r="A11712" s="270"/>
      <c r="B11712" s="271"/>
      <c r="C11712" s="270"/>
      <c r="D11712" s="272"/>
      <c r="F11712" s="273"/>
      <c r="G11712" s="275"/>
      <c r="H11712" s="275"/>
    </row>
    <row r="11713" spans="1:8">
      <c r="A11713" s="270"/>
      <c r="B11713" s="271"/>
      <c r="C11713" s="270"/>
      <c r="D11713" s="272"/>
      <c r="F11713" s="273"/>
      <c r="G11713" s="275"/>
      <c r="H11713" s="275"/>
    </row>
    <row r="11714" spans="1:8">
      <c r="A11714" s="270"/>
      <c r="B11714" s="271"/>
      <c r="C11714" s="270"/>
      <c r="D11714" s="272"/>
      <c r="F11714" s="273"/>
      <c r="G11714" s="275"/>
      <c r="H11714" s="275"/>
    </row>
    <row r="11715" spans="1:8">
      <c r="A11715" s="270"/>
      <c r="B11715" s="271"/>
      <c r="C11715" s="270"/>
      <c r="D11715" s="272"/>
      <c r="F11715" s="273"/>
      <c r="G11715" s="275"/>
      <c r="H11715" s="275"/>
    </row>
    <row r="11716" spans="1:8">
      <c r="A11716" s="270"/>
      <c r="B11716" s="271"/>
      <c r="C11716" s="270"/>
      <c r="D11716" s="272"/>
      <c r="F11716" s="273"/>
      <c r="G11716" s="275"/>
      <c r="H11716" s="275"/>
    </row>
    <row r="11717" spans="1:8">
      <c r="A11717" s="270"/>
      <c r="B11717" s="271"/>
      <c r="C11717" s="270"/>
      <c r="D11717" s="272"/>
      <c r="F11717" s="273"/>
      <c r="G11717" s="275"/>
      <c r="H11717" s="275"/>
    </row>
    <row r="11718" spans="1:8">
      <c r="A11718" s="270"/>
      <c r="B11718" s="271"/>
      <c r="C11718" s="270"/>
      <c r="D11718" s="272"/>
      <c r="F11718" s="273"/>
      <c r="G11718" s="275"/>
      <c r="H11718" s="275"/>
    </row>
    <row r="11719" spans="1:8">
      <c r="A11719" s="270"/>
      <c r="B11719" s="271"/>
      <c r="C11719" s="270"/>
      <c r="D11719" s="272"/>
      <c r="F11719" s="273"/>
      <c r="G11719" s="275"/>
      <c r="H11719" s="275"/>
    </row>
    <row r="11720" spans="1:8">
      <c r="A11720" s="270"/>
      <c r="B11720" s="271"/>
      <c r="C11720" s="270"/>
      <c r="D11720" s="272"/>
      <c r="F11720" s="273"/>
      <c r="G11720" s="275"/>
      <c r="H11720" s="275"/>
    </row>
    <row r="11721" spans="1:8">
      <c r="A11721" s="270"/>
      <c r="B11721" s="271"/>
      <c r="C11721" s="270"/>
      <c r="D11721" s="272"/>
      <c r="F11721" s="273"/>
      <c r="G11721" s="275"/>
      <c r="H11721" s="275"/>
    </row>
    <row r="11722" spans="1:8">
      <c r="A11722" s="270"/>
      <c r="B11722" s="271"/>
      <c r="C11722" s="270"/>
      <c r="D11722" s="272"/>
      <c r="F11722" s="273"/>
      <c r="G11722" s="275"/>
      <c r="H11722" s="275"/>
    </row>
    <row r="11723" spans="1:8">
      <c r="A11723" s="270"/>
      <c r="B11723" s="271"/>
      <c r="C11723" s="270"/>
      <c r="D11723" s="272"/>
      <c r="F11723" s="273"/>
      <c r="G11723" s="275"/>
      <c r="H11723" s="275"/>
    </row>
    <row r="11724" spans="1:8">
      <c r="A11724" s="270"/>
      <c r="B11724" s="271"/>
      <c r="C11724" s="270"/>
      <c r="D11724" s="272"/>
      <c r="F11724" s="273"/>
      <c r="G11724" s="275"/>
      <c r="H11724" s="275"/>
    </row>
    <row r="11725" spans="1:8">
      <c r="A11725" s="270"/>
      <c r="B11725" s="271"/>
      <c r="C11725" s="270"/>
      <c r="D11725" s="272"/>
      <c r="F11725" s="273"/>
      <c r="G11725" s="275"/>
      <c r="H11725" s="275"/>
    </row>
    <row r="11726" spans="1:8">
      <c r="A11726" s="270"/>
      <c r="B11726" s="271"/>
      <c r="C11726" s="270"/>
      <c r="D11726" s="272"/>
      <c r="F11726" s="273"/>
      <c r="G11726" s="275"/>
      <c r="H11726" s="275"/>
    </row>
    <row r="11727" spans="1:8">
      <c r="A11727" s="270"/>
      <c r="B11727" s="271"/>
      <c r="C11727" s="270"/>
      <c r="D11727" s="272"/>
      <c r="F11727" s="273"/>
      <c r="G11727" s="275"/>
      <c r="H11727" s="275"/>
    </row>
    <row r="11728" spans="1:8">
      <c r="A11728" s="270"/>
      <c r="B11728" s="271"/>
      <c r="C11728" s="270"/>
      <c r="D11728" s="272"/>
      <c r="F11728" s="273"/>
      <c r="G11728" s="275"/>
      <c r="H11728" s="275"/>
    </row>
    <row r="11729" spans="1:8">
      <c r="A11729" s="270"/>
      <c r="B11729" s="271"/>
      <c r="C11729" s="270"/>
      <c r="D11729" s="272"/>
      <c r="F11729" s="273"/>
      <c r="G11729" s="275"/>
      <c r="H11729" s="275"/>
    </row>
    <row r="11730" spans="1:8">
      <c r="A11730" s="270"/>
      <c r="B11730" s="271"/>
      <c r="C11730" s="270"/>
      <c r="D11730" s="272"/>
      <c r="F11730" s="273"/>
      <c r="G11730" s="275"/>
      <c r="H11730" s="275"/>
    </row>
    <row r="11731" spans="1:8">
      <c r="A11731" s="270"/>
      <c r="B11731" s="271"/>
      <c r="C11731" s="270"/>
      <c r="D11731" s="272"/>
      <c r="F11731" s="273"/>
      <c r="G11731" s="275"/>
      <c r="H11731" s="275"/>
    </row>
    <row r="11732" spans="1:8">
      <c r="A11732" s="270"/>
      <c r="B11732" s="271"/>
      <c r="C11732" s="270"/>
      <c r="D11732" s="272"/>
      <c r="F11732" s="273"/>
      <c r="G11732" s="275"/>
      <c r="H11732" s="275"/>
    </row>
    <row r="11733" spans="1:8">
      <c r="A11733" s="270"/>
      <c r="B11733" s="271"/>
      <c r="C11733" s="270"/>
      <c r="D11733" s="272"/>
      <c r="F11733" s="273"/>
      <c r="G11733" s="275"/>
      <c r="H11733" s="275"/>
    </row>
    <row r="11734" spans="1:8">
      <c r="A11734" s="270"/>
      <c r="B11734" s="271"/>
      <c r="C11734" s="270"/>
      <c r="D11734" s="272"/>
      <c r="F11734" s="273"/>
      <c r="G11734" s="275"/>
      <c r="H11734" s="275"/>
    </row>
    <row r="11735" spans="1:8">
      <c r="A11735" s="270"/>
      <c r="B11735" s="271"/>
      <c r="C11735" s="270"/>
      <c r="D11735" s="272"/>
      <c r="F11735" s="273"/>
      <c r="G11735" s="275"/>
      <c r="H11735" s="275"/>
    </row>
    <row r="11736" spans="1:8">
      <c r="A11736" s="270"/>
      <c r="B11736" s="271"/>
      <c r="C11736" s="270"/>
      <c r="D11736" s="272"/>
      <c r="F11736" s="273"/>
      <c r="G11736" s="275"/>
      <c r="H11736" s="275"/>
    </row>
    <row r="11737" spans="1:8">
      <c r="A11737" s="270"/>
      <c r="B11737" s="271"/>
      <c r="C11737" s="270"/>
      <c r="D11737" s="272"/>
      <c r="F11737" s="273"/>
      <c r="G11737" s="275"/>
      <c r="H11737" s="275"/>
    </row>
    <row r="11738" spans="1:8">
      <c r="A11738" s="270"/>
      <c r="B11738" s="271"/>
      <c r="C11738" s="270"/>
      <c r="D11738" s="272"/>
      <c r="F11738" s="273"/>
      <c r="G11738" s="275"/>
      <c r="H11738" s="275"/>
    </row>
    <row r="11739" spans="1:8">
      <c r="A11739" s="270"/>
      <c r="B11739" s="271"/>
      <c r="C11739" s="270"/>
      <c r="D11739" s="272"/>
      <c r="F11739" s="273"/>
      <c r="G11739" s="275"/>
      <c r="H11739" s="275"/>
    </row>
    <row r="11740" spans="1:8">
      <c r="A11740" s="270"/>
      <c r="B11740" s="271"/>
      <c r="C11740" s="270"/>
      <c r="D11740" s="272"/>
      <c r="F11740" s="273"/>
      <c r="G11740" s="275"/>
      <c r="H11740" s="275"/>
    </row>
    <row r="11741" spans="1:8">
      <c r="A11741" s="270"/>
      <c r="B11741" s="271"/>
      <c r="C11741" s="270"/>
      <c r="D11741" s="272"/>
      <c r="F11741" s="273"/>
      <c r="G11741" s="275"/>
      <c r="H11741" s="275"/>
    </row>
    <row r="11742" spans="1:8">
      <c r="A11742" s="270"/>
      <c r="B11742" s="271"/>
      <c r="C11742" s="270"/>
      <c r="D11742" s="272"/>
      <c r="F11742" s="273"/>
      <c r="G11742" s="275"/>
      <c r="H11742" s="275"/>
    </row>
    <row r="11743" spans="1:8">
      <c r="A11743" s="270"/>
      <c r="B11743" s="271"/>
      <c r="C11743" s="270"/>
      <c r="D11743" s="272"/>
      <c r="F11743" s="273"/>
      <c r="G11743" s="275"/>
      <c r="H11743" s="275"/>
    </row>
    <row r="11744" spans="1:8">
      <c r="A11744" s="270"/>
      <c r="B11744" s="271"/>
      <c r="C11744" s="270"/>
      <c r="D11744" s="272"/>
      <c r="F11744" s="273"/>
      <c r="G11744" s="275"/>
      <c r="H11744" s="275"/>
    </row>
    <row r="11745" spans="1:8">
      <c r="A11745" s="270"/>
      <c r="B11745" s="271"/>
      <c r="C11745" s="270"/>
      <c r="D11745" s="272"/>
      <c r="F11745" s="273"/>
      <c r="G11745" s="275"/>
      <c r="H11745" s="275"/>
    </row>
    <row r="11746" spans="1:8">
      <c r="A11746" s="270"/>
      <c r="B11746" s="271"/>
      <c r="C11746" s="270"/>
      <c r="D11746" s="272"/>
      <c r="F11746" s="273"/>
      <c r="G11746" s="275"/>
      <c r="H11746" s="275"/>
    </row>
    <row r="11747" spans="1:8">
      <c r="A11747" s="270"/>
      <c r="B11747" s="271"/>
      <c r="C11747" s="270"/>
      <c r="D11747" s="272"/>
      <c r="F11747" s="273"/>
      <c r="G11747" s="275"/>
      <c r="H11747" s="275"/>
    </row>
    <row r="11748" spans="1:8">
      <c r="A11748" s="270"/>
      <c r="B11748" s="271"/>
      <c r="C11748" s="270"/>
      <c r="D11748" s="272"/>
      <c r="F11748" s="273"/>
      <c r="G11748" s="275"/>
      <c r="H11748" s="275"/>
    </row>
    <row r="11749" spans="1:8">
      <c r="A11749" s="270"/>
      <c r="B11749" s="271"/>
      <c r="C11749" s="270"/>
      <c r="D11749" s="272"/>
      <c r="F11749" s="273"/>
      <c r="G11749" s="275"/>
      <c r="H11749" s="275"/>
    </row>
    <row r="11750" spans="1:8">
      <c r="A11750" s="270"/>
      <c r="B11750" s="271"/>
      <c r="C11750" s="270"/>
      <c r="D11750" s="272"/>
      <c r="F11750" s="273"/>
      <c r="G11750" s="275"/>
      <c r="H11750" s="275"/>
    </row>
    <row r="11751" spans="1:8">
      <c r="A11751" s="270"/>
      <c r="B11751" s="271"/>
      <c r="C11751" s="270"/>
      <c r="D11751" s="272"/>
      <c r="F11751" s="273"/>
      <c r="G11751" s="275"/>
      <c r="H11751" s="275"/>
    </row>
    <row r="11752" spans="1:8">
      <c r="A11752" s="270"/>
      <c r="B11752" s="271"/>
      <c r="C11752" s="270"/>
      <c r="D11752" s="272"/>
      <c r="F11752" s="273"/>
      <c r="G11752" s="275"/>
      <c r="H11752" s="275"/>
    </row>
    <row r="11753" spans="1:8">
      <c r="A11753" s="270"/>
      <c r="B11753" s="271"/>
      <c r="C11753" s="270"/>
      <c r="D11753" s="272"/>
      <c r="F11753" s="273"/>
      <c r="G11753" s="275"/>
      <c r="H11753" s="275"/>
    </row>
    <row r="11754" spans="1:8">
      <c r="A11754" s="270"/>
      <c r="B11754" s="271"/>
      <c r="C11754" s="270"/>
      <c r="D11754" s="272"/>
      <c r="F11754" s="273"/>
      <c r="G11754" s="275"/>
      <c r="H11754" s="275"/>
    </row>
    <row r="11755" spans="1:8">
      <c r="A11755" s="270"/>
      <c r="B11755" s="271"/>
      <c r="C11755" s="270"/>
      <c r="D11755" s="272"/>
      <c r="F11755" s="273"/>
      <c r="G11755" s="275"/>
      <c r="H11755" s="275"/>
    </row>
    <row r="11756" spans="1:8">
      <c r="A11756" s="270"/>
      <c r="B11756" s="271"/>
      <c r="C11756" s="270"/>
      <c r="D11756" s="272"/>
      <c r="F11756" s="273"/>
      <c r="G11756" s="275"/>
      <c r="H11756" s="275"/>
    </row>
    <row r="11757" spans="1:8">
      <c r="A11757" s="270"/>
      <c r="B11757" s="271"/>
      <c r="C11757" s="270"/>
      <c r="D11757" s="272"/>
      <c r="F11757" s="273"/>
      <c r="G11757" s="275"/>
      <c r="H11757" s="275"/>
    </row>
    <row r="11758" spans="1:8">
      <c r="A11758" s="270"/>
      <c r="B11758" s="271"/>
      <c r="C11758" s="270"/>
      <c r="D11758" s="272"/>
      <c r="F11758" s="273"/>
      <c r="G11758" s="275"/>
      <c r="H11758" s="275"/>
    </row>
    <row r="11759" spans="1:8">
      <c r="A11759" s="270"/>
      <c r="B11759" s="271"/>
      <c r="C11759" s="270"/>
      <c r="D11759" s="272"/>
      <c r="F11759" s="273"/>
      <c r="G11759" s="275"/>
      <c r="H11759" s="275"/>
    </row>
    <row r="11760" spans="1:8">
      <c r="A11760" s="270"/>
      <c r="B11760" s="271"/>
      <c r="C11760" s="270"/>
      <c r="D11760" s="272"/>
      <c r="F11760" s="273"/>
      <c r="G11760" s="275"/>
      <c r="H11760" s="275"/>
    </row>
    <row r="11761" spans="1:8">
      <c r="A11761" s="270"/>
      <c r="B11761" s="271"/>
      <c r="C11761" s="270"/>
      <c r="D11761" s="272"/>
      <c r="F11761" s="273"/>
      <c r="G11761" s="275"/>
      <c r="H11761" s="275"/>
    </row>
    <row r="11762" spans="1:8">
      <c r="A11762" s="270"/>
      <c r="B11762" s="271"/>
      <c r="C11762" s="270"/>
      <c r="D11762" s="272"/>
      <c r="F11762" s="273"/>
      <c r="G11762" s="275"/>
      <c r="H11762" s="275"/>
    </row>
    <row r="11763" spans="1:8">
      <c r="A11763" s="270"/>
      <c r="B11763" s="271"/>
      <c r="C11763" s="270"/>
      <c r="D11763" s="272"/>
      <c r="F11763" s="273"/>
      <c r="G11763" s="275"/>
      <c r="H11763" s="275"/>
    </row>
    <row r="11764" spans="1:8">
      <c r="A11764" s="270"/>
      <c r="B11764" s="271"/>
      <c r="C11764" s="270"/>
      <c r="D11764" s="272"/>
      <c r="F11764" s="273"/>
      <c r="G11764" s="275"/>
      <c r="H11764" s="275"/>
    </row>
    <row r="11765" spans="1:8">
      <c r="A11765" s="270"/>
      <c r="B11765" s="271"/>
      <c r="C11765" s="270"/>
      <c r="D11765" s="272"/>
      <c r="F11765" s="273"/>
      <c r="G11765" s="275"/>
      <c r="H11765" s="275"/>
    </row>
    <row r="11766" spans="1:8">
      <c r="A11766" s="270"/>
      <c r="B11766" s="271"/>
      <c r="C11766" s="270"/>
      <c r="D11766" s="272"/>
      <c r="F11766" s="273"/>
      <c r="G11766" s="275"/>
      <c r="H11766" s="275"/>
    </row>
    <row r="11767" spans="1:8">
      <c r="A11767" s="270"/>
      <c r="B11767" s="271"/>
      <c r="C11767" s="270"/>
      <c r="D11767" s="272"/>
      <c r="F11767" s="273"/>
      <c r="G11767" s="275"/>
      <c r="H11767" s="275"/>
    </row>
    <row r="11768" spans="1:8">
      <c r="A11768" s="270"/>
      <c r="B11768" s="271"/>
      <c r="C11768" s="270"/>
      <c r="D11768" s="272"/>
      <c r="F11768" s="273"/>
      <c r="G11768" s="275"/>
      <c r="H11768" s="275"/>
    </row>
    <row r="11769" spans="1:8">
      <c r="A11769" s="270"/>
      <c r="B11769" s="271"/>
      <c r="C11769" s="270"/>
      <c r="D11769" s="272"/>
      <c r="F11769" s="273"/>
      <c r="G11769" s="275"/>
      <c r="H11769" s="275"/>
    </row>
    <row r="11770" spans="1:8">
      <c r="A11770" s="270"/>
      <c r="B11770" s="271"/>
      <c r="C11770" s="270"/>
      <c r="D11770" s="272"/>
      <c r="F11770" s="273"/>
      <c r="G11770" s="275"/>
      <c r="H11770" s="275"/>
    </row>
    <row r="11771" spans="1:8">
      <c r="A11771" s="270"/>
      <c r="B11771" s="271"/>
      <c r="C11771" s="270"/>
      <c r="D11771" s="272"/>
      <c r="F11771" s="273"/>
      <c r="G11771" s="275"/>
      <c r="H11771" s="275"/>
    </row>
    <row r="11772" spans="1:8">
      <c r="A11772" s="270"/>
      <c r="B11772" s="271"/>
      <c r="C11772" s="270"/>
      <c r="D11772" s="272"/>
      <c r="F11772" s="273"/>
      <c r="G11772" s="275"/>
      <c r="H11772" s="275"/>
    </row>
    <row r="11773" spans="1:8">
      <c r="A11773" s="270"/>
      <c r="B11773" s="271"/>
      <c r="C11773" s="270"/>
      <c r="D11773" s="272"/>
      <c r="F11773" s="273"/>
      <c r="G11773" s="275"/>
      <c r="H11773" s="275"/>
    </row>
    <row r="11774" spans="1:8">
      <c r="A11774" s="270"/>
      <c r="B11774" s="271"/>
      <c r="C11774" s="270"/>
      <c r="D11774" s="272"/>
      <c r="F11774" s="273"/>
      <c r="G11774" s="275"/>
      <c r="H11774" s="275"/>
    </row>
    <row r="11775" spans="1:8">
      <c r="A11775" s="270"/>
      <c r="B11775" s="271"/>
      <c r="C11775" s="270"/>
      <c r="D11775" s="272"/>
      <c r="F11775" s="273"/>
      <c r="G11775" s="275"/>
      <c r="H11775" s="275"/>
    </row>
    <row r="11776" spans="1:8">
      <c r="A11776" s="270"/>
      <c r="B11776" s="271"/>
      <c r="C11776" s="270"/>
      <c r="D11776" s="272"/>
      <c r="F11776" s="273"/>
      <c r="G11776" s="275"/>
      <c r="H11776" s="275"/>
    </row>
    <row r="11777" spans="1:8">
      <c r="A11777" s="270"/>
      <c r="B11777" s="271"/>
      <c r="C11777" s="270"/>
      <c r="D11777" s="272"/>
      <c r="F11777" s="273"/>
      <c r="G11777" s="275"/>
      <c r="H11777" s="275"/>
    </row>
    <row r="11778" spans="1:8">
      <c r="A11778" s="270"/>
      <c r="B11778" s="271"/>
      <c r="C11778" s="270"/>
      <c r="D11778" s="272"/>
      <c r="F11778" s="273"/>
      <c r="G11778" s="275"/>
      <c r="H11778" s="275"/>
    </row>
    <row r="11779" spans="1:8">
      <c r="A11779" s="270"/>
      <c r="B11779" s="271"/>
      <c r="C11779" s="270"/>
      <c r="D11779" s="272"/>
      <c r="F11779" s="273"/>
      <c r="G11779" s="275"/>
      <c r="H11779" s="275"/>
    </row>
    <row r="11780" spans="1:8">
      <c r="A11780" s="270"/>
      <c r="B11780" s="271"/>
      <c r="C11780" s="270"/>
      <c r="D11780" s="272"/>
      <c r="F11780" s="273"/>
      <c r="G11780" s="275"/>
      <c r="H11780" s="275"/>
    </row>
    <row r="11781" spans="1:8">
      <c r="A11781" s="270"/>
      <c r="B11781" s="271"/>
      <c r="C11781" s="270"/>
      <c r="D11781" s="272"/>
      <c r="F11781" s="273"/>
      <c r="G11781" s="275"/>
      <c r="H11781" s="275"/>
    </row>
    <row r="11782" spans="1:8">
      <c r="A11782" s="270"/>
      <c r="B11782" s="271"/>
      <c r="C11782" s="270"/>
      <c r="D11782" s="272"/>
      <c r="F11782" s="273"/>
      <c r="G11782" s="275"/>
      <c r="H11782" s="275"/>
    </row>
    <row r="11783" spans="1:8">
      <c r="A11783" s="270"/>
      <c r="B11783" s="271"/>
      <c r="C11783" s="270"/>
      <c r="D11783" s="272"/>
      <c r="F11783" s="273"/>
      <c r="G11783" s="275"/>
      <c r="H11783" s="275"/>
    </row>
    <row r="11784" spans="1:8">
      <c r="A11784" s="270"/>
      <c r="B11784" s="271"/>
      <c r="C11784" s="270"/>
      <c r="D11784" s="272"/>
      <c r="F11784" s="273"/>
      <c r="G11784" s="275"/>
      <c r="H11784" s="275"/>
    </row>
    <row r="11785" spans="1:8">
      <c r="A11785" s="270"/>
      <c r="B11785" s="271"/>
      <c r="C11785" s="270"/>
      <c r="D11785" s="272"/>
      <c r="F11785" s="273"/>
      <c r="G11785" s="275"/>
      <c r="H11785" s="275"/>
    </row>
    <row r="11786" spans="1:8">
      <c r="A11786" s="270"/>
      <c r="B11786" s="271"/>
      <c r="C11786" s="270"/>
      <c r="D11786" s="272"/>
      <c r="F11786" s="273"/>
      <c r="G11786" s="275"/>
      <c r="H11786" s="275"/>
    </row>
    <row r="11787" spans="1:8">
      <c r="A11787" s="270"/>
      <c r="B11787" s="271"/>
      <c r="C11787" s="270"/>
      <c r="D11787" s="272"/>
      <c r="F11787" s="273"/>
      <c r="G11787" s="275"/>
      <c r="H11787" s="275"/>
    </row>
    <row r="11788" spans="1:8">
      <c r="A11788" s="270"/>
      <c r="B11788" s="271"/>
      <c r="C11788" s="270"/>
      <c r="D11788" s="272"/>
      <c r="F11788" s="273"/>
      <c r="G11788" s="275"/>
      <c r="H11788" s="275"/>
    </row>
    <row r="11789" spans="1:8">
      <c r="A11789" s="270"/>
      <c r="B11789" s="271"/>
      <c r="C11789" s="270"/>
      <c r="D11789" s="272"/>
      <c r="F11789" s="273"/>
      <c r="G11789" s="275"/>
      <c r="H11789" s="275"/>
    </row>
    <row r="11790" spans="1:8">
      <c r="A11790" s="270"/>
      <c r="B11790" s="271"/>
      <c r="C11790" s="270"/>
      <c r="D11790" s="272"/>
      <c r="F11790" s="273"/>
      <c r="G11790" s="275"/>
      <c r="H11790" s="275"/>
    </row>
    <row r="11791" spans="1:8">
      <c r="A11791" s="270"/>
      <c r="B11791" s="271"/>
      <c r="C11791" s="270"/>
      <c r="D11791" s="272"/>
      <c r="F11791" s="273"/>
      <c r="G11791" s="275"/>
      <c r="H11791" s="275"/>
    </row>
    <row r="11792" spans="1:8">
      <c r="A11792" s="270"/>
      <c r="B11792" s="271"/>
      <c r="C11792" s="270"/>
      <c r="D11792" s="272"/>
      <c r="F11792" s="273"/>
      <c r="G11792" s="275"/>
      <c r="H11792" s="275"/>
    </row>
    <row r="11793" spans="1:8">
      <c r="A11793" s="270"/>
      <c r="B11793" s="271"/>
      <c r="C11793" s="270"/>
      <c r="D11793" s="272"/>
      <c r="F11793" s="273"/>
      <c r="G11793" s="275"/>
      <c r="H11793" s="275"/>
    </row>
    <row r="11794" spans="1:8">
      <c r="A11794" s="270"/>
      <c r="B11794" s="271"/>
      <c r="C11794" s="270"/>
      <c r="D11794" s="272"/>
      <c r="F11794" s="273"/>
      <c r="G11794" s="275"/>
      <c r="H11794" s="275"/>
    </row>
    <row r="11795" spans="1:8">
      <c r="A11795" s="270"/>
      <c r="B11795" s="271"/>
      <c r="C11795" s="270"/>
      <c r="D11795" s="272"/>
      <c r="F11795" s="273"/>
      <c r="G11795" s="275"/>
      <c r="H11795" s="275"/>
    </row>
    <row r="11796" spans="1:8">
      <c r="A11796" s="270"/>
      <c r="B11796" s="271"/>
      <c r="C11796" s="270"/>
      <c r="D11796" s="272"/>
      <c r="F11796" s="273"/>
      <c r="G11796" s="275"/>
      <c r="H11796" s="275"/>
    </row>
    <row r="11797" spans="1:8">
      <c r="A11797" s="270"/>
      <c r="B11797" s="271"/>
      <c r="C11797" s="270"/>
      <c r="D11797" s="272"/>
      <c r="F11797" s="273"/>
      <c r="G11797" s="275"/>
      <c r="H11797" s="275"/>
    </row>
    <row r="11798" spans="1:8">
      <c r="A11798" s="270"/>
      <c r="B11798" s="271"/>
      <c r="C11798" s="270"/>
      <c r="D11798" s="272"/>
      <c r="F11798" s="273"/>
      <c r="G11798" s="275"/>
      <c r="H11798" s="275"/>
    </row>
    <row r="11799" spans="1:8">
      <c r="A11799" s="270"/>
      <c r="B11799" s="271"/>
      <c r="C11799" s="270"/>
      <c r="D11799" s="272"/>
      <c r="F11799" s="273"/>
      <c r="G11799" s="275"/>
      <c r="H11799" s="275"/>
    </row>
    <row r="11800" spans="1:8">
      <c r="A11800" s="270"/>
      <c r="B11800" s="271"/>
      <c r="C11800" s="270"/>
      <c r="D11800" s="272"/>
      <c r="F11800" s="273"/>
      <c r="G11800" s="275"/>
      <c r="H11800" s="275"/>
    </row>
    <row r="11801" spans="1:8">
      <c r="A11801" s="270"/>
      <c r="B11801" s="271"/>
      <c r="C11801" s="270"/>
      <c r="D11801" s="272"/>
      <c r="F11801" s="273"/>
      <c r="G11801" s="275"/>
      <c r="H11801" s="275"/>
    </row>
    <row r="11802" spans="1:8">
      <c r="A11802" s="270"/>
      <c r="B11802" s="271"/>
      <c r="C11802" s="270"/>
      <c r="D11802" s="272"/>
      <c r="F11802" s="273"/>
      <c r="G11802" s="275"/>
      <c r="H11802" s="275"/>
    </row>
    <row r="11803" spans="1:8">
      <c r="A11803" s="270"/>
      <c r="B11803" s="271"/>
      <c r="C11803" s="270"/>
      <c r="D11803" s="272"/>
      <c r="F11803" s="273"/>
      <c r="G11803" s="275"/>
      <c r="H11803" s="275"/>
    </row>
    <row r="11804" spans="1:8">
      <c r="A11804" s="270"/>
      <c r="B11804" s="271"/>
      <c r="C11804" s="270"/>
      <c r="D11804" s="272"/>
      <c r="F11804" s="273"/>
      <c r="G11804" s="275"/>
      <c r="H11804" s="275"/>
    </row>
    <row r="11805" spans="1:8">
      <c r="A11805" s="270"/>
      <c r="B11805" s="271"/>
      <c r="C11805" s="270"/>
      <c r="D11805" s="272"/>
      <c r="F11805" s="273"/>
      <c r="G11805" s="275"/>
      <c r="H11805" s="275"/>
    </row>
    <row r="11806" spans="1:8">
      <c r="A11806" s="270"/>
      <c r="B11806" s="271"/>
      <c r="C11806" s="270"/>
      <c r="D11806" s="272"/>
      <c r="F11806" s="273"/>
      <c r="G11806" s="275"/>
      <c r="H11806" s="275"/>
    </row>
    <row r="11807" spans="1:8">
      <c r="A11807" s="270"/>
      <c r="B11807" s="271"/>
      <c r="C11807" s="270"/>
      <c r="D11807" s="272"/>
      <c r="F11807" s="273"/>
      <c r="G11807" s="275"/>
      <c r="H11807" s="275"/>
    </row>
    <row r="11808" spans="1:8">
      <c r="A11808" s="270"/>
      <c r="B11808" s="271"/>
      <c r="C11808" s="270"/>
      <c r="D11808" s="272"/>
      <c r="F11808" s="273"/>
      <c r="G11808" s="275"/>
      <c r="H11808" s="275"/>
    </row>
    <row r="11809" spans="1:8">
      <c r="A11809" s="270"/>
      <c r="B11809" s="271"/>
      <c r="C11809" s="270"/>
      <c r="D11809" s="272"/>
      <c r="F11809" s="273"/>
      <c r="G11809" s="275"/>
      <c r="H11809" s="275"/>
    </row>
    <row r="11810" spans="1:8">
      <c r="A11810" s="270"/>
      <c r="B11810" s="271"/>
      <c r="C11810" s="270"/>
      <c r="D11810" s="272"/>
      <c r="F11810" s="273"/>
      <c r="G11810" s="275"/>
      <c r="H11810" s="275"/>
    </row>
    <row r="11811" spans="1:8">
      <c r="A11811" s="270"/>
      <c r="B11811" s="271"/>
      <c r="C11811" s="270"/>
      <c r="D11811" s="272"/>
      <c r="F11811" s="273"/>
      <c r="G11811" s="275"/>
      <c r="H11811" s="275"/>
    </row>
    <row r="11812" spans="1:8">
      <c r="A11812" s="270"/>
      <c r="B11812" s="271"/>
      <c r="C11812" s="270"/>
      <c r="D11812" s="272"/>
      <c r="F11812" s="273"/>
      <c r="G11812" s="275"/>
      <c r="H11812" s="275"/>
    </row>
    <row r="11813" spans="1:8">
      <c r="A11813" s="270"/>
      <c r="B11813" s="271"/>
      <c r="C11813" s="270"/>
      <c r="D11813" s="272"/>
      <c r="F11813" s="273"/>
      <c r="G11813" s="275"/>
      <c r="H11813" s="275"/>
    </row>
    <row r="11814" spans="1:8">
      <c r="A11814" s="270"/>
      <c r="B11814" s="271"/>
      <c r="C11814" s="270"/>
      <c r="D11814" s="272"/>
      <c r="F11814" s="273"/>
      <c r="G11814" s="275"/>
      <c r="H11814" s="275"/>
    </row>
    <row r="11815" spans="1:8">
      <c r="A11815" s="270"/>
      <c r="B11815" s="271"/>
      <c r="C11815" s="270"/>
      <c r="D11815" s="272"/>
      <c r="F11815" s="273"/>
      <c r="G11815" s="275"/>
      <c r="H11815" s="275"/>
    </row>
    <row r="11816" spans="1:8">
      <c r="A11816" s="270"/>
      <c r="B11816" s="271"/>
      <c r="C11816" s="270"/>
      <c r="D11816" s="272"/>
      <c r="F11816" s="273"/>
      <c r="G11816" s="275"/>
      <c r="H11816" s="275"/>
    </row>
    <row r="11817" spans="1:8">
      <c r="A11817" s="270"/>
      <c r="B11817" s="271"/>
      <c r="C11817" s="270"/>
      <c r="D11817" s="272"/>
      <c r="F11817" s="273"/>
      <c r="G11817" s="275"/>
      <c r="H11817" s="275"/>
    </row>
    <row r="11818" spans="1:8">
      <c r="A11818" s="270"/>
      <c r="B11818" s="271"/>
      <c r="C11818" s="270"/>
      <c r="D11818" s="272"/>
      <c r="F11818" s="273"/>
      <c r="G11818" s="275"/>
      <c r="H11818" s="275"/>
    </row>
    <row r="11819" spans="1:8">
      <c r="A11819" s="270"/>
      <c r="B11819" s="271"/>
      <c r="C11819" s="270"/>
      <c r="D11819" s="272"/>
      <c r="F11819" s="273"/>
      <c r="G11819" s="275"/>
      <c r="H11819" s="275"/>
    </row>
    <row r="11820" spans="1:8">
      <c r="A11820" s="270"/>
      <c r="B11820" s="271"/>
      <c r="C11820" s="270"/>
      <c r="D11820" s="272"/>
      <c r="F11820" s="273"/>
      <c r="G11820" s="275"/>
      <c r="H11820" s="275"/>
    </row>
    <row r="11821" spans="1:8">
      <c r="A11821" s="270"/>
      <c r="B11821" s="271"/>
      <c r="C11821" s="270"/>
      <c r="D11821" s="272"/>
      <c r="F11821" s="273"/>
      <c r="G11821" s="275"/>
      <c r="H11821" s="275"/>
    </row>
    <row r="11822" spans="1:8">
      <c r="A11822" s="270"/>
      <c r="B11822" s="271"/>
      <c r="C11822" s="270"/>
      <c r="D11822" s="272"/>
      <c r="F11822" s="273"/>
      <c r="G11822" s="275"/>
      <c r="H11822" s="275"/>
    </row>
    <row r="11823" spans="1:8">
      <c r="A11823" s="270"/>
      <c r="B11823" s="271"/>
      <c r="C11823" s="270"/>
      <c r="D11823" s="272"/>
      <c r="F11823" s="273"/>
      <c r="G11823" s="275"/>
      <c r="H11823" s="275"/>
    </row>
    <row r="11824" spans="1:8">
      <c r="A11824" s="270"/>
      <c r="B11824" s="271"/>
      <c r="C11824" s="270"/>
      <c r="D11824" s="272"/>
      <c r="F11824" s="273"/>
      <c r="G11824" s="275"/>
      <c r="H11824" s="275"/>
    </row>
    <row r="11825" spans="1:8">
      <c r="A11825" s="270"/>
      <c r="B11825" s="271"/>
      <c r="C11825" s="270"/>
      <c r="D11825" s="272"/>
      <c r="F11825" s="273"/>
      <c r="G11825" s="275"/>
      <c r="H11825" s="275"/>
    </row>
    <row r="11826" spans="1:8">
      <c r="A11826" s="270"/>
      <c r="B11826" s="271"/>
      <c r="C11826" s="270"/>
      <c r="D11826" s="272"/>
      <c r="F11826" s="273"/>
      <c r="G11826" s="275"/>
      <c r="H11826" s="275"/>
    </row>
    <row r="11827" spans="1:8">
      <c r="A11827" s="270"/>
      <c r="B11827" s="271"/>
      <c r="C11827" s="270"/>
      <c r="D11827" s="272"/>
      <c r="F11827" s="273"/>
      <c r="G11827" s="275"/>
      <c r="H11827" s="275"/>
    </row>
    <row r="11828" spans="1:8">
      <c r="A11828" s="270"/>
      <c r="B11828" s="271"/>
      <c r="C11828" s="270"/>
      <c r="D11828" s="272"/>
      <c r="F11828" s="273"/>
      <c r="G11828" s="275"/>
      <c r="H11828" s="275"/>
    </row>
    <row r="11829" spans="1:8">
      <c r="A11829" s="270"/>
      <c r="B11829" s="271"/>
      <c r="C11829" s="270"/>
      <c r="D11829" s="272"/>
      <c r="F11829" s="273"/>
      <c r="G11829" s="275"/>
      <c r="H11829" s="275"/>
    </row>
    <row r="11830" spans="1:8">
      <c r="A11830" s="270"/>
      <c r="B11830" s="271"/>
      <c r="C11830" s="270"/>
      <c r="D11830" s="272"/>
      <c r="F11830" s="273"/>
      <c r="G11830" s="275"/>
      <c r="H11830" s="275"/>
    </row>
    <row r="11831" spans="1:8">
      <c r="A11831" s="270"/>
      <c r="B11831" s="271"/>
      <c r="C11831" s="270"/>
      <c r="D11831" s="272"/>
      <c r="F11831" s="273"/>
      <c r="G11831" s="275"/>
      <c r="H11831" s="275"/>
    </row>
    <row r="11832" spans="1:8">
      <c r="A11832" s="270"/>
      <c r="B11832" s="271"/>
      <c r="C11832" s="270"/>
      <c r="D11832" s="272"/>
      <c r="F11832" s="273"/>
      <c r="G11832" s="275"/>
      <c r="H11832" s="275"/>
    </row>
    <row r="11833" spans="1:8">
      <c r="A11833" s="270"/>
      <c r="B11833" s="271"/>
      <c r="C11833" s="270"/>
      <c r="D11833" s="272"/>
      <c r="F11833" s="273"/>
      <c r="G11833" s="275"/>
      <c r="H11833" s="275"/>
    </row>
    <row r="11834" spans="1:8">
      <c r="A11834" s="270"/>
      <c r="B11834" s="271"/>
      <c r="C11834" s="270"/>
      <c r="D11834" s="272"/>
      <c r="F11834" s="273"/>
      <c r="G11834" s="275"/>
      <c r="H11834" s="275"/>
    </row>
    <row r="11835" spans="1:8">
      <c r="A11835" s="270"/>
      <c r="B11835" s="271"/>
      <c r="C11835" s="270"/>
      <c r="D11835" s="272"/>
      <c r="F11835" s="273"/>
      <c r="G11835" s="275"/>
      <c r="H11835" s="275"/>
    </row>
    <row r="11836" spans="1:8">
      <c r="A11836" s="270"/>
      <c r="B11836" s="271"/>
      <c r="C11836" s="270"/>
      <c r="D11836" s="272"/>
      <c r="F11836" s="273"/>
      <c r="G11836" s="275"/>
      <c r="H11836" s="275"/>
    </row>
    <row r="11837" spans="1:8">
      <c r="A11837" s="270"/>
      <c r="B11837" s="271"/>
      <c r="C11837" s="270"/>
      <c r="D11837" s="272"/>
      <c r="F11837" s="273"/>
      <c r="G11837" s="275"/>
      <c r="H11837" s="275"/>
    </row>
    <row r="11838" spans="1:8">
      <c r="A11838" s="270"/>
      <c r="B11838" s="271"/>
      <c r="C11838" s="270"/>
      <c r="D11838" s="272"/>
      <c r="F11838" s="273"/>
      <c r="G11838" s="275"/>
      <c r="H11838" s="275"/>
    </row>
    <row r="11839" spans="1:8">
      <c r="A11839" s="270"/>
      <c r="B11839" s="271"/>
      <c r="C11839" s="270"/>
      <c r="D11839" s="272"/>
      <c r="F11839" s="273"/>
      <c r="G11839" s="275"/>
      <c r="H11839" s="275"/>
    </row>
    <row r="11840" spans="1:8">
      <c r="A11840" s="270"/>
      <c r="B11840" s="271"/>
      <c r="C11840" s="270"/>
      <c r="D11840" s="272"/>
      <c r="F11840" s="273"/>
      <c r="G11840" s="275"/>
      <c r="H11840" s="275"/>
    </row>
    <row r="11841" spans="1:8">
      <c r="A11841" s="270"/>
      <c r="B11841" s="271"/>
      <c r="C11841" s="270"/>
      <c r="D11841" s="272"/>
      <c r="F11841" s="273"/>
      <c r="G11841" s="275"/>
      <c r="H11841" s="275"/>
    </row>
    <row r="11842" spans="1:8">
      <c r="A11842" s="270"/>
      <c r="B11842" s="271"/>
      <c r="C11842" s="270"/>
      <c r="D11842" s="272"/>
      <c r="F11842" s="273"/>
      <c r="G11842" s="275"/>
      <c r="H11842" s="275"/>
    </row>
    <row r="11843" spans="1:8">
      <c r="A11843" s="270"/>
      <c r="B11843" s="271"/>
      <c r="C11843" s="270"/>
      <c r="D11843" s="272"/>
      <c r="F11843" s="273"/>
      <c r="G11843" s="275"/>
      <c r="H11843" s="275"/>
    </row>
    <row r="11844" spans="1:8">
      <c r="A11844" s="270"/>
      <c r="B11844" s="271"/>
      <c r="C11844" s="270"/>
      <c r="D11844" s="272"/>
      <c r="F11844" s="273"/>
      <c r="G11844" s="275"/>
      <c r="H11844" s="275"/>
    </row>
    <row r="11845" spans="1:8">
      <c r="A11845" s="270"/>
      <c r="B11845" s="271"/>
      <c r="C11845" s="270"/>
      <c r="D11845" s="272"/>
      <c r="F11845" s="273"/>
      <c r="G11845" s="275"/>
      <c r="H11845" s="275"/>
    </row>
    <row r="11846" spans="1:8">
      <c r="A11846" s="270"/>
      <c r="B11846" s="271"/>
      <c r="C11846" s="270"/>
      <c r="D11846" s="272"/>
      <c r="F11846" s="273"/>
      <c r="G11846" s="275"/>
      <c r="H11846" s="275"/>
    </row>
    <row r="11847" spans="1:8">
      <c r="A11847" s="270"/>
      <c r="B11847" s="271"/>
      <c r="C11847" s="270"/>
      <c r="D11847" s="272"/>
      <c r="F11847" s="273"/>
      <c r="G11847" s="275"/>
      <c r="H11847" s="275"/>
    </row>
    <row r="11848" spans="1:8">
      <c r="A11848" s="270"/>
      <c r="B11848" s="271"/>
      <c r="C11848" s="270"/>
      <c r="D11848" s="272"/>
      <c r="F11848" s="273"/>
      <c r="G11848" s="275"/>
      <c r="H11848" s="275"/>
    </row>
    <row r="11849" spans="1:8">
      <c r="A11849" s="270"/>
      <c r="B11849" s="271"/>
      <c r="C11849" s="270"/>
      <c r="D11849" s="272"/>
      <c r="F11849" s="273"/>
      <c r="G11849" s="275"/>
      <c r="H11849" s="275"/>
    </row>
    <row r="11850" spans="1:8">
      <c r="A11850" s="270"/>
      <c r="B11850" s="271"/>
      <c r="C11850" s="270"/>
      <c r="D11850" s="272"/>
      <c r="F11850" s="273"/>
      <c r="G11850" s="275"/>
      <c r="H11850" s="275"/>
    </row>
    <row r="11851" spans="1:8">
      <c r="A11851" s="270"/>
      <c r="B11851" s="271"/>
      <c r="C11851" s="270"/>
      <c r="D11851" s="272"/>
      <c r="F11851" s="273"/>
      <c r="G11851" s="275"/>
      <c r="H11851" s="275"/>
    </row>
    <row r="11852" spans="1:8">
      <c r="A11852" s="270"/>
      <c r="B11852" s="271"/>
      <c r="C11852" s="270"/>
      <c r="D11852" s="272"/>
      <c r="F11852" s="273"/>
      <c r="G11852" s="275"/>
      <c r="H11852" s="275"/>
    </row>
    <row r="11853" spans="1:8">
      <c r="A11853" s="270"/>
      <c r="B11853" s="271"/>
      <c r="C11853" s="270"/>
      <c r="D11853" s="272"/>
      <c r="F11853" s="273"/>
      <c r="G11853" s="275"/>
      <c r="H11853" s="275"/>
    </row>
    <row r="11854" spans="1:8">
      <c r="A11854" s="270"/>
      <c r="B11854" s="271"/>
      <c r="C11854" s="270"/>
      <c r="D11854" s="272"/>
      <c r="F11854" s="273"/>
      <c r="G11854" s="275"/>
      <c r="H11854" s="275"/>
    </row>
    <row r="11855" spans="1:8">
      <c r="A11855" s="270"/>
      <c r="B11855" s="271"/>
      <c r="C11855" s="270"/>
      <c r="D11855" s="272"/>
      <c r="F11855" s="273"/>
      <c r="G11855" s="275"/>
      <c r="H11855" s="275"/>
    </row>
    <row r="11856" spans="1:8">
      <c r="A11856" s="270"/>
      <c r="B11856" s="271"/>
      <c r="C11856" s="270"/>
      <c r="D11856" s="272"/>
      <c r="F11856" s="273"/>
      <c r="G11856" s="275"/>
      <c r="H11856" s="275"/>
    </row>
    <row r="11857" spans="1:8">
      <c r="A11857" s="270"/>
      <c r="B11857" s="271"/>
      <c r="C11857" s="270"/>
      <c r="D11857" s="272"/>
      <c r="F11857" s="273"/>
      <c r="G11857" s="275"/>
      <c r="H11857" s="275"/>
    </row>
    <row r="11858" spans="1:8">
      <c r="A11858" s="270"/>
      <c r="B11858" s="271"/>
      <c r="C11858" s="270"/>
      <c r="D11858" s="272"/>
      <c r="F11858" s="273"/>
      <c r="G11858" s="275"/>
      <c r="H11858" s="275"/>
    </row>
    <row r="11859" spans="1:8">
      <c r="A11859" s="270"/>
      <c r="B11859" s="271"/>
      <c r="C11859" s="270"/>
      <c r="D11859" s="272"/>
      <c r="F11859" s="273"/>
      <c r="G11859" s="275"/>
      <c r="H11859" s="275"/>
    </row>
    <row r="11860" spans="1:8">
      <c r="A11860" s="270"/>
      <c r="B11860" s="271"/>
      <c r="C11860" s="270"/>
      <c r="D11860" s="272"/>
      <c r="F11860" s="273"/>
      <c r="G11860" s="275"/>
      <c r="H11860" s="275"/>
    </row>
    <row r="11861" spans="1:8">
      <c r="A11861" s="270"/>
      <c r="B11861" s="271"/>
      <c r="C11861" s="270"/>
      <c r="D11861" s="272"/>
      <c r="F11861" s="273"/>
      <c r="G11861" s="275"/>
      <c r="H11861" s="275"/>
    </row>
    <row r="11862" spans="1:8">
      <c r="A11862" s="270"/>
      <c r="B11862" s="271"/>
      <c r="C11862" s="270"/>
      <c r="D11862" s="272"/>
      <c r="F11862" s="273"/>
      <c r="G11862" s="275"/>
      <c r="H11862" s="275"/>
    </row>
    <row r="11863" spans="1:8">
      <c r="A11863" s="270"/>
      <c r="B11863" s="271"/>
      <c r="C11863" s="270"/>
      <c r="D11863" s="272"/>
      <c r="F11863" s="273"/>
      <c r="G11863" s="275"/>
      <c r="H11863" s="275"/>
    </row>
    <row r="11864" spans="1:8">
      <c r="A11864" s="270"/>
      <c r="B11864" s="271"/>
      <c r="C11864" s="270"/>
      <c r="D11864" s="272"/>
      <c r="F11864" s="273"/>
      <c r="G11864" s="275"/>
      <c r="H11864" s="275"/>
    </row>
    <row r="11865" spans="1:8">
      <c r="A11865" s="270"/>
      <c r="B11865" s="271"/>
      <c r="C11865" s="270"/>
      <c r="D11865" s="272"/>
      <c r="F11865" s="273"/>
      <c r="G11865" s="275"/>
      <c r="H11865" s="275"/>
    </row>
    <row r="11866" spans="1:8">
      <c r="A11866" s="270"/>
      <c r="B11866" s="271"/>
      <c r="C11866" s="270"/>
      <c r="D11866" s="272"/>
      <c r="F11866" s="273"/>
      <c r="G11866" s="275"/>
      <c r="H11866" s="275"/>
    </row>
    <row r="11867" spans="1:8">
      <c r="A11867" s="270"/>
      <c r="B11867" s="271"/>
      <c r="C11867" s="270"/>
      <c r="D11867" s="272"/>
      <c r="F11867" s="273"/>
      <c r="G11867" s="275"/>
      <c r="H11867" s="275"/>
    </row>
    <row r="11868" spans="1:8">
      <c r="A11868" s="270"/>
      <c r="B11868" s="271"/>
      <c r="C11868" s="270"/>
      <c r="D11868" s="272"/>
      <c r="F11868" s="273"/>
      <c r="G11868" s="275"/>
      <c r="H11868" s="275"/>
    </row>
    <row r="11869" spans="1:8">
      <c r="A11869" s="270"/>
      <c r="B11869" s="271"/>
      <c r="C11869" s="270"/>
      <c r="D11869" s="272"/>
      <c r="F11869" s="273"/>
      <c r="G11869" s="275"/>
      <c r="H11869" s="275"/>
    </row>
    <row r="11870" spans="1:8">
      <c r="A11870" s="270"/>
      <c r="B11870" s="271"/>
      <c r="C11870" s="270"/>
      <c r="D11870" s="272"/>
      <c r="F11870" s="273"/>
      <c r="G11870" s="275"/>
      <c r="H11870" s="275"/>
    </row>
    <row r="11871" spans="1:8">
      <c r="A11871" s="270"/>
      <c r="B11871" s="271"/>
      <c r="C11871" s="270"/>
      <c r="D11871" s="272"/>
      <c r="F11871" s="273"/>
      <c r="G11871" s="275"/>
      <c r="H11871" s="275"/>
    </row>
    <row r="11872" spans="1:8">
      <c r="A11872" s="270"/>
      <c r="B11872" s="271"/>
      <c r="C11872" s="270"/>
      <c r="D11872" s="272"/>
      <c r="F11872" s="273"/>
      <c r="G11872" s="275"/>
      <c r="H11872" s="275"/>
    </row>
    <row r="11873" spans="1:8">
      <c r="A11873" s="270"/>
      <c r="B11873" s="271"/>
      <c r="C11873" s="270"/>
      <c r="D11873" s="272"/>
      <c r="F11873" s="273"/>
      <c r="G11873" s="275"/>
      <c r="H11873" s="275"/>
    </row>
    <row r="11874" spans="1:8">
      <c r="A11874" s="270"/>
      <c r="B11874" s="271"/>
      <c r="C11874" s="270"/>
      <c r="D11874" s="272"/>
      <c r="F11874" s="273"/>
      <c r="G11874" s="275"/>
      <c r="H11874" s="275"/>
    </row>
    <row r="11875" spans="1:8">
      <c r="A11875" s="270"/>
      <c r="B11875" s="271"/>
      <c r="C11875" s="270"/>
      <c r="D11875" s="272"/>
      <c r="F11875" s="273"/>
      <c r="G11875" s="275"/>
      <c r="H11875" s="275"/>
    </row>
    <row r="11876" spans="1:8">
      <c r="A11876" s="270"/>
      <c r="B11876" s="271"/>
      <c r="C11876" s="270"/>
      <c r="D11876" s="272"/>
      <c r="F11876" s="273"/>
      <c r="G11876" s="275"/>
      <c r="H11876" s="275"/>
    </row>
    <row r="11877" spans="1:8">
      <c r="A11877" s="270"/>
      <c r="B11877" s="271"/>
      <c r="C11877" s="270"/>
      <c r="D11877" s="272"/>
      <c r="F11877" s="273"/>
      <c r="G11877" s="275"/>
      <c r="H11877" s="275"/>
    </row>
    <row r="11878" spans="1:8">
      <c r="A11878" s="270"/>
      <c r="B11878" s="271"/>
      <c r="C11878" s="270"/>
      <c r="D11878" s="272"/>
      <c r="F11878" s="273"/>
      <c r="G11878" s="275"/>
      <c r="H11878" s="275"/>
    </row>
    <row r="11879" spans="1:8">
      <c r="A11879" s="270"/>
      <c r="B11879" s="271"/>
      <c r="C11879" s="270"/>
      <c r="D11879" s="272"/>
      <c r="F11879" s="273"/>
      <c r="G11879" s="275"/>
      <c r="H11879" s="275"/>
    </row>
    <row r="11880" spans="1:8">
      <c r="A11880" s="270"/>
      <c r="B11880" s="271"/>
      <c r="C11880" s="270"/>
      <c r="D11880" s="272"/>
      <c r="F11880" s="273"/>
      <c r="G11880" s="275"/>
      <c r="H11880" s="275"/>
    </row>
    <row r="11881" spans="1:8">
      <c r="A11881" s="270"/>
      <c r="B11881" s="271"/>
      <c r="C11881" s="270"/>
      <c r="D11881" s="272"/>
      <c r="F11881" s="273"/>
      <c r="G11881" s="275"/>
      <c r="H11881" s="275"/>
    </row>
    <row r="11882" spans="1:8">
      <c r="A11882" s="270"/>
      <c r="B11882" s="271"/>
      <c r="C11882" s="270"/>
      <c r="D11882" s="272"/>
      <c r="F11882" s="273"/>
      <c r="G11882" s="275"/>
      <c r="H11882" s="275"/>
    </row>
    <row r="11883" spans="1:8">
      <c r="A11883" s="270"/>
      <c r="B11883" s="271"/>
      <c r="C11883" s="270"/>
      <c r="D11883" s="272"/>
      <c r="F11883" s="273"/>
      <c r="G11883" s="275"/>
      <c r="H11883" s="275"/>
    </row>
    <row r="11884" spans="1:8">
      <c r="A11884" s="270"/>
      <c r="B11884" s="271"/>
      <c r="C11884" s="270"/>
      <c r="D11884" s="272"/>
      <c r="F11884" s="273"/>
      <c r="G11884" s="275"/>
      <c r="H11884" s="275"/>
    </row>
    <row r="11885" spans="1:8">
      <c r="A11885" s="270"/>
      <c r="B11885" s="271"/>
      <c r="C11885" s="270"/>
      <c r="D11885" s="272"/>
      <c r="F11885" s="273"/>
      <c r="G11885" s="275"/>
      <c r="H11885" s="275"/>
    </row>
    <row r="11886" spans="1:8">
      <c r="A11886" s="270"/>
      <c r="B11886" s="271"/>
      <c r="C11886" s="270"/>
      <c r="D11886" s="272"/>
      <c r="F11886" s="273"/>
      <c r="G11886" s="275"/>
      <c r="H11886" s="275"/>
    </row>
    <row r="11887" spans="1:8">
      <c r="A11887" s="270"/>
      <c r="B11887" s="271"/>
      <c r="C11887" s="270"/>
      <c r="D11887" s="272"/>
      <c r="F11887" s="273"/>
      <c r="G11887" s="275"/>
      <c r="H11887" s="275"/>
    </row>
    <row r="11888" spans="1:8">
      <c r="A11888" s="270"/>
      <c r="B11888" s="271"/>
      <c r="C11888" s="270"/>
      <c r="D11888" s="272"/>
      <c r="F11888" s="273"/>
      <c r="G11888" s="275"/>
      <c r="H11888" s="275"/>
    </row>
    <row r="11889" spans="1:8">
      <c r="A11889" s="270"/>
      <c r="B11889" s="271"/>
      <c r="C11889" s="270"/>
      <c r="D11889" s="272"/>
      <c r="F11889" s="273"/>
      <c r="G11889" s="275"/>
      <c r="H11889" s="275"/>
    </row>
    <row r="11890" spans="1:8">
      <c r="A11890" s="270"/>
      <c r="B11890" s="271"/>
      <c r="C11890" s="270"/>
      <c r="D11890" s="272"/>
      <c r="F11890" s="273"/>
      <c r="G11890" s="275"/>
      <c r="H11890" s="275"/>
    </row>
    <row r="11891" spans="1:8">
      <c r="A11891" s="270"/>
      <c r="B11891" s="271"/>
      <c r="C11891" s="270"/>
      <c r="D11891" s="272"/>
      <c r="F11891" s="273"/>
      <c r="G11891" s="275"/>
      <c r="H11891" s="275"/>
    </row>
    <row r="11892" spans="1:8">
      <c r="A11892" s="270"/>
      <c r="B11892" s="271"/>
      <c r="C11892" s="270"/>
      <c r="D11892" s="272"/>
      <c r="F11892" s="273"/>
      <c r="G11892" s="275"/>
      <c r="H11892" s="275"/>
    </row>
    <row r="11893" spans="1:8">
      <c r="A11893" s="270"/>
      <c r="B11893" s="271"/>
      <c r="C11893" s="270"/>
      <c r="D11893" s="272"/>
      <c r="F11893" s="273"/>
      <c r="G11893" s="275"/>
      <c r="H11893" s="275"/>
    </row>
    <row r="11894" spans="1:8">
      <c r="A11894" s="270"/>
      <c r="B11894" s="271"/>
      <c r="C11894" s="270"/>
      <c r="D11894" s="272"/>
      <c r="F11894" s="273"/>
      <c r="G11894" s="275"/>
      <c r="H11894" s="275"/>
    </row>
    <row r="11895" spans="1:8">
      <c r="A11895" s="270"/>
      <c r="B11895" s="271"/>
      <c r="C11895" s="270"/>
      <c r="D11895" s="272"/>
      <c r="F11895" s="273"/>
      <c r="G11895" s="275"/>
      <c r="H11895" s="275"/>
    </row>
    <row r="11896" spans="1:8">
      <c r="A11896" s="270"/>
      <c r="B11896" s="271"/>
      <c r="C11896" s="270"/>
      <c r="D11896" s="272"/>
      <c r="F11896" s="273"/>
      <c r="G11896" s="275"/>
      <c r="H11896" s="275"/>
    </row>
    <row r="11897" spans="1:8">
      <c r="A11897" s="270"/>
      <c r="B11897" s="271"/>
      <c r="C11897" s="270"/>
      <c r="D11897" s="272"/>
      <c r="F11897" s="273"/>
      <c r="G11897" s="275"/>
      <c r="H11897" s="275"/>
    </row>
    <row r="11898" spans="1:8">
      <c r="A11898" s="270"/>
      <c r="B11898" s="271"/>
      <c r="C11898" s="270"/>
      <c r="D11898" s="272"/>
      <c r="F11898" s="273"/>
      <c r="G11898" s="275"/>
      <c r="H11898" s="275"/>
    </row>
    <row r="11899" spans="1:8">
      <c r="A11899" s="270"/>
      <c r="B11899" s="271"/>
      <c r="C11899" s="270"/>
      <c r="D11899" s="272"/>
      <c r="F11899" s="273"/>
      <c r="G11899" s="275"/>
      <c r="H11899" s="275"/>
    </row>
    <row r="11900" spans="1:8">
      <c r="A11900" s="270"/>
      <c r="B11900" s="271"/>
      <c r="C11900" s="270"/>
      <c r="D11900" s="272"/>
      <c r="F11900" s="273"/>
      <c r="G11900" s="275"/>
      <c r="H11900" s="275"/>
    </row>
    <row r="11901" spans="1:8">
      <c r="A11901" s="270"/>
      <c r="B11901" s="271"/>
      <c r="C11901" s="270"/>
      <c r="D11901" s="272"/>
      <c r="F11901" s="273"/>
      <c r="G11901" s="275"/>
      <c r="H11901" s="275"/>
    </row>
    <row r="11902" spans="1:8">
      <c r="A11902" s="270"/>
      <c r="B11902" s="271"/>
      <c r="C11902" s="270"/>
      <c r="D11902" s="272"/>
      <c r="F11902" s="273"/>
      <c r="G11902" s="275"/>
      <c r="H11902" s="275"/>
    </row>
    <row r="11903" spans="1:8">
      <c r="A11903" s="270"/>
      <c r="B11903" s="271"/>
      <c r="C11903" s="270"/>
      <c r="D11903" s="272"/>
      <c r="F11903" s="273"/>
      <c r="G11903" s="275"/>
      <c r="H11903" s="275"/>
    </row>
    <row r="11904" spans="1:8">
      <c r="A11904" s="270"/>
      <c r="B11904" s="271"/>
      <c r="C11904" s="270"/>
      <c r="D11904" s="272"/>
      <c r="F11904" s="273"/>
      <c r="G11904" s="275"/>
      <c r="H11904" s="275"/>
    </row>
    <row r="11905" spans="1:8">
      <c r="A11905" s="270"/>
      <c r="B11905" s="271"/>
      <c r="C11905" s="270"/>
      <c r="D11905" s="272"/>
      <c r="F11905" s="273"/>
      <c r="G11905" s="275"/>
      <c r="H11905" s="275"/>
    </row>
    <row r="11906" spans="1:8">
      <c r="A11906" s="270"/>
      <c r="B11906" s="271"/>
      <c r="C11906" s="270"/>
      <c r="D11906" s="272"/>
      <c r="F11906" s="273"/>
      <c r="G11906" s="275"/>
      <c r="H11906" s="275"/>
    </row>
    <row r="11907" spans="1:8">
      <c r="A11907" s="270"/>
      <c r="B11907" s="271"/>
      <c r="C11907" s="270"/>
      <c r="D11907" s="272"/>
      <c r="F11907" s="273"/>
      <c r="G11907" s="275"/>
      <c r="H11907" s="275"/>
    </row>
    <row r="11908" spans="1:8">
      <c r="A11908" s="270"/>
      <c r="B11908" s="271"/>
      <c r="C11908" s="270"/>
      <c r="D11908" s="272"/>
      <c r="F11908" s="273"/>
      <c r="G11908" s="275"/>
      <c r="H11908" s="275"/>
    </row>
    <row r="11909" spans="1:8">
      <c r="A11909" s="270"/>
      <c r="B11909" s="271"/>
      <c r="C11909" s="270"/>
      <c r="D11909" s="272"/>
      <c r="F11909" s="273"/>
      <c r="G11909" s="275"/>
      <c r="H11909" s="275"/>
    </row>
    <row r="11910" spans="1:8">
      <c r="A11910" s="270"/>
      <c r="B11910" s="271"/>
      <c r="C11910" s="270"/>
      <c r="D11910" s="272"/>
      <c r="F11910" s="273"/>
      <c r="G11910" s="275"/>
      <c r="H11910" s="275"/>
    </row>
    <row r="11911" spans="1:8">
      <c r="A11911" s="270"/>
      <c r="B11911" s="271"/>
      <c r="C11911" s="270"/>
      <c r="D11911" s="272"/>
      <c r="F11911" s="273"/>
      <c r="G11911" s="275"/>
      <c r="H11911" s="275"/>
    </row>
    <row r="11912" spans="1:8">
      <c r="A11912" s="270"/>
      <c r="B11912" s="271"/>
      <c r="C11912" s="270"/>
      <c r="D11912" s="272"/>
      <c r="F11912" s="273"/>
      <c r="G11912" s="275"/>
      <c r="H11912" s="275"/>
    </row>
    <row r="11913" spans="1:8">
      <c r="A11913" s="270"/>
      <c r="B11913" s="271"/>
      <c r="C11913" s="270"/>
      <c r="D11913" s="272"/>
      <c r="F11913" s="273"/>
      <c r="G11913" s="275"/>
      <c r="H11913" s="275"/>
    </row>
    <row r="11914" spans="1:8">
      <c r="A11914" s="270"/>
      <c r="B11914" s="271"/>
      <c r="C11914" s="270"/>
      <c r="D11914" s="272"/>
      <c r="F11914" s="273"/>
      <c r="G11914" s="275"/>
      <c r="H11914" s="275"/>
    </row>
    <row r="11915" spans="1:8">
      <c r="A11915" s="270"/>
      <c r="B11915" s="271"/>
      <c r="C11915" s="270"/>
      <c r="D11915" s="272"/>
      <c r="F11915" s="273"/>
      <c r="G11915" s="275"/>
      <c r="H11915" s="275"/>
    </row>
    <row r="11916" spans="1:8">
      <c r="A11916" s="270"/>
      <c r="B11916" s="271"/>
      <c r="C11916" s="270"/>
      <c r="D11916" s="272"/>
      <c r="F11916" s="273"/>
      <c r="G11916" s="275"/>
      <c r="H11916" s="275"/>
    </row>
    <row r="11917" spans="1:8">
      <c r="A11917" s="270"/>
      <c r="B11917" s="271"/>
      <c r="C11917" s="270"/>
      <c r="D11917" s="272"/>
      <c r="F11917" s="273"/>
      <c r="G11917" s="275"/>
      <c r="H11917" s="275"/>
    </row>
    <row r="11918" spans="1:8">
      <c r="A11918" s="270"/>
      <c r="B11918" s="271"/>
      <c r="C11918" s="270"/>
      <c r="D11918" s="272"/>
      <c r="F11918" s="273"/>
      <c r="G11918" s="275"/>
      <c r="H11918" s="275"/>
    </row>
    <row r="11919" spans="1:8">
      <c r="A11919" s="270"/>
      <c r="B11919" s="271"/>
      <c r="C11919" s="270"/>
      <c r="D11919" s="272"/>
      <c r="F11919" s="273"/>
      <c r="G11919" s="275"/>
      <c r="H11919" s="275"/>
    </row>
    <row r="11920" spans="1:8">
      <c r="A11920" s="270"/>
      <c r="B11920" s="271"/>
      <c r="C11920" s="270"/>
      <c r="D11920" s="272"/>
      <c r="F11920" s="273"/>
      <c r="G11920" s="275"/>
      <c r="H11920" s="275"/>
    </row>
    <row r="11921" spans="1:8">
      <c r="A11921" s="270"/>
      <c r="B11921" s="271"/>
      <c r="C11921" s="270"/>
      <c r="D11921" s="272"/>
      <c r="F11921" s="273"/>
      <c r="G11921" s="275"/>
      <c r="H11921" s="275"/>
    </row>
    <row r="11922" spans="1:8">
      <c r="A11922" s="270"/>
      <c r="B11922" s="271"/>
      <c r="C11922" s="270"/>
      <c r="D11922" s="272"/>
      <c r="F11922" s="273"/>
      <c r="G11922" s="275"/>
      <c r="H11922" s="275"/>
    </row>
    <row r="11923" spans="1:8">
      <c r="A11923" s="270"/>
      <c r="B11923" s="271"/>
      <c r="C11923" s="270"/>
      <c r="D11923" s="272"/>
      <c r="F11923" s="273"/>
      <c r="G11923" s="275"/>
      <c r="H11923" s="275"/>
    </row>
    <row r="11924" spans="1:8">
      <c r="A11924" s="270"/>
      <c r="B11924" s="271"/>
      <c r="C11924" s="270"/>
      <c r="D11924" s="272"/>
      <c r="F11924" s="273"/>
      <c r="G11924" s="275"/>
      <c r="H11924" s="275"/>
    </row>
    <row r="11925" spans="1:8">
      <c r="A11925" s="270"/>
      <c r="B11925" s="271"/>
      <c r="C11925" s="270"/>
      <c r="D11925" s="272"/>
      <c r="F11925" s="273"/>
      <c r="G11925" s="275"/>
      <c r="H11925" s="275"/>
    </row>
    <row r="11926" spans="1:8">
      <c r="A11926" s="270"/>
      <c r="B11926" s="271"/>
      <c r="C11926" s="270"/>
      <c r="D11926" s="272"/>
      <c r="F11926" s="273"/>
      <c r="G11926" s="275"/>
      <c r="H11926" s="275"/>
    </row>
    <row r="11927" spans="1:8">
      <c r="A11927" s="270"/>
      <c r="B11927" s="271"/>
      <c r="C11927" s="270"/>
      <c r="D11927" s="272"/>
      <c r="F11927" s="273"/>
      <c r="G11927" s="275"/>
      <c r="H11927" s="275"/>
    </row>
    <row r="11928" spans="1:8">
      <c r="A11928" s="270"/>
      <c r="B11928" s="271"/>
      <c r="C11928" s="270"/>
      <c r="D11928" s="272"/>
      <c r="F11928" s="273"/>
      <c r="G11928" s="275"/>
      <c r="H11928" s="275"/>
    </row>
    <row r="11929" spans="1:8">
      <c r="A11929" s="270"/>
      <c r="B11929" s="271"/>
      <c r="C11929" s="270"/>
      <c r="D11929" s="272"/>
      <c r="F11929" s="273"/>
      <c r="G11929" s="275"/>
      <c r="H11929" s="275"/>
    </row>
    <row r="11930" spans="1:8">
      <c r="A11930" s="270"/>
      <c r="B11930" s="271"/>
      <c r="C11930" s="270"/>
      <c r="D11930" s="272"/>
      <c r="F11930" s="273"/>
      <c r="G11930" s="275"/>
      <c r="H11930" s="275"/>
    </row>
    <row r="11931" spans="1:8">
      <c r="A11931" s="270"/>
      <c r="B11931" s="271"/>
      <c r="C11931" s="270"/>
      <c r="D11931" s="272"/>
      <c r="F11931" s="273"/>
      <c r="G11931" s="275"/>
      <c r="H11931" s="275"/>
    </row>
    <row r="11932" spans="1:8">
      <c r="A11932" s="270"/>
      <c r="B11932" s="271"/>
      <c r="C11932" s="270"/>
      <c r="D11932" s="272"/>
      <c r="F11932" s="273"/>
      <c r="G11932" s="275"/>
      <c r="H11932" s="275"/>
    </row>
    <row r="11933" spans="1:8">
      <c r="A11933" s="270"/>
      <c r="B11933" s="271"/>
      <c r="C11933" s="270"/>
      <c r="D11933" s="272"/>
      <c r="F11933" s="273"/>
      <c r="G11933" s="275"/>
      <c r="H11933" s="275"/>
    </row>
    <row r="11934" spans="1:8">
      <c r="A11934" s="270"/>
      <c r="B11934" s="271"/>
      <c r="C11934" s="270"/>
      <c r="D11934" s="272"/>
      <c r="F11934" s="273"/>
      <c r="G11934" s="275"/>
      <c r="H11934" s="275"/>
    </row>
    <row r="11935" spans="1:8">
      <c r="A11935" s="270"/>
      <c r="B11935" s="271"/>
      <c r="C11935" s="270"/>
      <c r="D11935" s="272"/>
      <c r="F11935" s="273"/>
      <c r="G11935" s="275"/>
      <c r="H11935" s="275"/>
    </row>
    <row r="11936" spans="1:8">
      <c r="A11936" s="270"/>
      <c r="B11936" s="271"/>
      <c r="C11936" s="270"/>
      <c r="D11936" s="272"/>
      <c r="F11936" s="273"/>
      <c r="G11936" s="275"/>
      <c r="H11936" s="275"/>
    </row>
    <row r="11937" spans="1:8">
      <c r="A11937" s="270"/>
      <c r="B11937" s="271"/>
      <c r="C11937" s="270"/>
      <c r="D11937" s="272"/>
      <c r="F11937" s="273"/>
      <c r="G11937" s="275"/>
      <c r="H11937" s="275"/>
    </row>
    <row r="11938" spans="1:8">
      <c r="A11938" s="270"/>
      <c r="B11938" s="271"/>
      <c r="C11938" s="270"/>
      <c r="D11938" s="272"/>
      <c r="F11938" s="273"/>
      <c r="G11938" s="275"/>
      <c r="H11938" s="275"/>
    </row>
    <row r="11939" spans="1:8">
      <c r="A11939" s="270"/>
      <c r="B11939" s="271"/>
      <c r="C11939" s="270"/>
      <c r="D11939" s="272"/>
      <c r="F11939" s="273"/>
      <c r="G11939" s="275"/>
      <c r="H11939" s="275"/>
    </row>
    <row r="11940" spans="1:8">
      <c r="A11940" s="270"/>
      <c r="B11940" s="271"/>
      <c r="C11940" s="270"/>
      <c r="D11940" s="272"/>
      <c r="F11940" s="273"/>
      <c r="G11940" s="275"/>
      <c r="H11940" s="275"/>
    </row>
    <row r="11941" spans="1:8">
      <c r="A11941" s="270"/>
      <c r="B11941" s="271"/>
      <c r="C11941" s="270"/>
      <c r="D11941" s="272"/>
      <c r="F11941" s="273"/>
      <c r="G11941" s="275"/>
      <c r="H11941" s="275"/>
    </row>
    <row r="11942" spans="1:8">
      <c r="A11942" s="270"/>
      <c r="B11942" s="271"/>
      <c r="C11942" s="270"/>
      <c r="D11942" s="272"/>
      <c r="F11942" s="273"/>
      <c r="G11942" s="275"/>
      <c r="H11942" s="275"/>
    </row>
    <row r="11943" spans="1:8">
      <c r="A11943" s="270"/>
      <c r="B11943" s="271"/>
      <c r="C11943" s="270"/>
      <c r="D11943" s="272"/>
      <c r="F11943" s="273"/>
      <c r="G11943" s="275"/>
      <c r="H11943" s="275"/>
    </row>
    <row r="11944" spans="1:8">
      <c r="A11944" s="270"/>
      <c r="B11944" s="271"/>
      <c r="C11944" s="270"/>
      <c r="D11944" s="272"/>
      <c r="F11944" s="273"/>
      <c r="G11944" s="275"/>
      <c r="H11944" s="275"/>
    </row>
    <row r="11945" spans="1:8">
      <c r="A11945" s="270"/>
      <c r="B11945" s="271"/>
      <c r="C11945" s="270"/>
      <c r="D11945" s="272"/>
      <c r="F11945" s="273"/>
      <c r="G11945" s="275"/>
      <c r="H11945" s="275"/>
    </row>
    <row r="11946" spans="1:8">
      <c r="A11946" s="270"/>
      <c r="B11946" s="271"/>
      <c r="C11946" s="270"/>
      <c r="D11946" s="272"/>
      <c r="F11946" s="273"/>
      <c r="G11946" s="275"/>
      <c r="H11946" s="275"/>
    </row>
    <row r="11947" spans="1:8">
      <c r="A11947" s="270"/>
      <c r="B11947" s="271"/>
      <c r="C11947" s="270"/>
      <c r="D11947" s="272"/>
      <c r="F11947" s="273"/>
      <c r="G11947" s="275"/>
      <c r="H11947" s="275"/>
    </row>
    <row r="11948" spans="1:8">
      <c r="A11948" s="270"/>
      <c r="B11948" s="271"/>
      <c r="C11948" s="270"/>
      <c r="D11948" s="272"/>
      <c r="F11948" s="273"/>
      <c r="G11948" s="275"/>
      <c r="H11948" s="275"/>
    </row>
    <row r="11949" spans="1:8">
      <c r="A11949" s="270"/>
      <c r="B11949" s="271"/>
      <c r="C11949" s="270"/>
      <c r="D11949" s="272"/>
      <c r="F11949" s="273"/>
      <c r="G11949" s="275"/>
      <c r="H11949" s="275"/>
    </row>
    <row r="11950" spans="1:8">
      <c r="A11950" s="270"/>
      <c r="B11950" s="271"/>
      <c r="C11950" s="270"/>
      <c r="D11950" s="272"/>
      <c r="F11950" s="273"/>
      <c r="G11950" s="275"/>
      <c r="H11950" s="275"/>
    </row>
    <row r="11951" spans="1:8">
      <c r="A11951" s="270"/>
      <c r="B11951" s="271"/>
      <c r="C11951" s="270"/>
      <c r="D11951" s="272"/>
      <c r="F11951" s="273"/>
      <c r="G11951" s="275"/>
      <c r="H11951" s="275"/>
    </row>
    <row r="11952" spans="1:8">
      <c r="A11952" s="270"/>
      <c r="B11952" s="271"/>
      <c r="C11952" s="270"/>
      <c r="D11952" s="272"/>
      <c r="F11952" s="273"/>
      <c r="G11952" s="275"/>
      <c r="H11952" s="275"/>
    </row>
    <row r="11953" spans="1:8">
      <c r="A11953" s="270"/>
      <c r="B11953" s="271"/>
      <c r="C11953" s="270"/>
      <c r="D11953" s="272"/>
      <c r="F11953" s="273"/>
      <c r="G11953" s="275"/>
      <c r="H11953" s="275"/>
    </row>
    <row r="11954" spans="1:8">
      <c r="A11954" s="270"/>
      <c r="B11954" s="271"/>
      <c r="C11954" s="270"/>
      <c r="D11954" s="272"/>
      <c r="F11954" s="273"/>
      <c r="G11954" s="275"/>
      <c r="H11954" s="275"/>
    </row>
    <row r="11955" spans="1:8">
      <c r="A11955" s="270"/>
      <c r="B11955" s="271"/>
      <c r="C11955" s="270"/>
      <c r="D11955" s="272"/>
      <c r="F11955" s="273"/>
      <c r="G11955" s="275"/>
      <c r="H11955" s="275"/>
    </row>
    <row r="11956" spans="1:8">
      <c r="A11956" s="270"/>
      <c r="B11956" s="271"/>
      <c r="C11956" s="270"/>
      <c r="D11956" s="272"/>
      <c r="F11956" s="273"/>
      <c r="G11956" s="275"/>
      <c r="H11956" s="275"/>
    </row>
    <row r="11957" spans="1:8">
      <c r="A11957" s="270"/>
      <c r="B11957" s="271"/>
      <c r="C11957" s="270"/>
      <c r="D11957" s="272"/>
      <c r="F11957" s="273"/>
      <c r="G11957" s="275"/>
      <c r="H11957" s="275"/>
    </row>
    <row r="11958" spans="1:8">
      <c r="A11958" s="270"/>
      <c r="B11958" s="271"/>
      <c r="C11958" s="270"/>
      <c r="D11958" s="272"/>
      <c r="F11958" s="273"/>
      <c r="G11958" s="275"/>
      <c r="H11958" s="275"/>
    </row>
    <row r="11959" spans="1:8">
      <c r="A11959" s="270"/>
      <c r="B11959" s="271"/>
      <c r="C11959" s="270"/>
      <c r="D11959" s="272"/>
      <c r="F11959" s="273"/>
      <c r="G11959" s="275"/>
      <c r="H11959" s="275"/>
    </row>
    <row r="11960" spans="1:8">
      <c r="A11960" s="270"/>
      <c r="B11960" s="271"/>
      <c r="C11960" s="270"/>
      <c r="D11960" s="272"/>
      <c r="F11960" s="273"/>
      <c r="G11960" s="275"/>
      <c r="H11960" s="275"/>
    </row>
    <row r="11961" spans="1:8">
      <c r="A11961" s="270"/>
      <c r="B11961" s="271"/>
      <c r="C11961" s="270"/>
      <c r="D11961" s="272"/>
      <c r="F11961" s="273"/>
      <c r="G11961" s="275"/>
      <c r="H11961" s="275"/>
    </row>
    <row r="11962" spans="1:8">
      <c r="A11962" s="270"/>
      <c r="B11962" s="271"/>
      <c r="C11962" s="270"/>
      <c r="D11962" s="272"/>
      <c r="F11962" s="273"/>
      <c r="G11962" s="275"/>
      <c r="H11962" s="275"/>
    </row>
    <row r="11963" spans="1:8">
      <c r="A11963" s="270"/>
      <c r="B11963" s="271"/>
      <c r="C11963" s="270"/>
      <c r="D11963" s="272"/>
      <c r="F11963" s="273"/>
      <c r="G11963" s="275"/>
      <c r="H11963" s="275"/>
    </row>
    <row r="11964" spans="1:8">
      <c r="A11964" s="270"/>
      <c r="B11964" s="271"/>
      <c r="C11964" s="270"/>
      <c r="D11964" s="272"/>
      <c r="F11964" s="273"/>
      <c r="G11964" s="275"/>
      <c r="H11964" s="275"/>
    </row>
    <row r="11965" spans="1:8">
      <c r="A11965" s="270"/>
      <c r="B11965" s="271"/>
      <c r="C11965" s="270"/>
      <c r="D11965" s="272"/>
      <c r="F11965" s="273"/>
      <c r="G11965" s="275"/>
      <c r="H11965" s="275"/>
    </row>
    <row r="11966" spans="1:8">
      <c r="A11966" s="270"/>
      <c r="B11966" s="271"/>
      <c r="C11966" s="270"/>
      <c r="D11966" s="272"/>
      <c r="F11966" s="273"/>
      <c r="G11966" s="275"/>
      <c r="H11966" s="275"/>
    </row>
    <row r="11967" spans="1:8">
      <c r="A11967" s="270"/>
      <c r="B11967" s="271"/>
      <c r="C11967" s="270"/>
      <c r="D11967" s="272"/>
      <c r="F11967" s="273"/>
      <c r="G11967" s="275"/>
      <c r="H11967" s="275"/>
    </row>
    <row r="11968" spans="1:8">
      <c r="A11968" s="270"/>
      <c r="B11968" s="271"/>
      <c r="C11968" s="270"/>
      <c r="D11968" s="272"/>
      <c r="F11968" s="273"/>
      <c r="G11968" s="275"/>
      <c r="H11968" s="275"/>
    </row>
    <row r="11969" spans="1:8">
      <c r="A11969" s="270"/>
      <c r="B11969" s="271"/>
      <c r="C11969" s="270"/>
      <c r="D11969" s="272"/>
      <c r="F11969" s="273"/>
      <c r="G11969" s="275"/>
      <c r="H11969" s="275"/>
    </row>
    <row r="11970" spans="1:8">
      <c r="A11970" s="270"/>
      <c r="B11970" s="271"/>
      <c r="C11970" s="270"/>
      <c r="D11970" s="272"/>
      <c r="F11970" s="273"/>
      <c r="G11970" s="275"/>
      <c r="H11970" s="275"/>
    </row>
    <row r="11971" spans="1:8">
      <c r="A11971" s="270"/>
      <c r="B11971" s="271"/>
      <c r="C11971" s="270"/>
      <c r="D11971" s="272"/>
      <c r="F11971" s="273"/>
      <c r="G11971" s="275"/>
      <c r="H11971" s="275"/>
    </row>
    <row r="11972" spans="1:8">
      <c r="A11972" s="270"/>
      <c r="B11972" s="271"/>
      <c r="C11972" s="270"/>
      <c r="D11972" s="272"/>
      <c r="F11972" s="273"/>
      <c r="G11972" s="275"/>
      <c r="H11972" s="275"/>
    </row>
    <row r="11973" spans="1:8">
      <c r="A11973" s="270"/>
      <c r="B11973" s="271"/>
      <c r="C11973" s="270"/>
      <c r="D11973" s="272"/>
      <c r="F11973" s="273"/>
      <c r="G11973" s="275"/>
      <c r="H11973" s="275"/>
    </row>
    <row r="11974" spans="1:8">
      <c r="A11974" s="270"/>
      <c r="B11974" s="271"/>
      <c r="C11974" s="270"/>
      <c r="D11974" s="272"/>
      <c r="F11974" s="273"/>
      <c r="G11974" s="275"/>
      <c r="H11974" s="275"/>
    </row>
    <row r="11975" spans="1:8">
      <c r="A11975" s="270"/>
      <c r="B11975" s="271"/>
      <c r="C11975" s="270"/>
      <c r="D11975" s="272"/>
      <c r="F11975" s="273"/>
      <c r="G11975" s="275"/>
      <c r="H11975" s="275"/>
    </row>
    <row r="11976" spans="1:8">
      <c r="A11976" s="270"/>
      <c r="B11976" s="271"/>
      <c r="C11976" s="270"/>
      <c r="D11976" s="272"/>
      <c r="F11976" s="273"/>
      <c r="G11976" s="275"/>
      <c r="H11976" s="275"/>
    </row>
    <row r="11977" spans="1:8">
      <c r="A11977" s="270"/>
      <c r="B11977" s="271"/>
      <c r="C11977" s="270"/>
      <c r="D11977" s="272"/>
      <c r="F11977" s="273"/>
      <c r="G11977" s="275"/>
      <c r="H11977" s="275"/>
    </row>
    <row r="11978" spans="1:8">
      <c r="A11978" s="270"/>
      <c r="B11978" s="271"/>
      <c r="C11978" s="270"/>
      <c r="D11978" s="272"/>
      <c r="F11978" s="273"/>
      <c r="G11978" s="275"/>
      <c r="H11978" s="275"/>
    </row>
    <row r="11979" spans="1:8">
      <c r="A11979" s="270"/>
      <c r="B11979" s="271"/>
      <c r="C11979" s="270"/>
      <c r="D11979" s="272"/>
      <c r="F11979" s="273"/>
      <c r="G11979" s="275"/>
      <c r="H11979" s="275"/>
    </row>
    <row r="11980" spans="1:8">
      <c r="A11980" s="270"/>
      <c r="B11980" s="271"/>
      <c r="C11980" s="270"/>
      <c r="D11980" s="272"/>
      <c r="F11980" s="273"/>
      <c r="G11980" s="275"/>
      <c r="H11980" s="275"/>
    </row>
    <row r="11981" spans="1:8">
      <c r="A11981" s="270"/>
      <c r="B11981" s="271"/>
      <c r="C11981" s="270"/>
      <c r="D11981" s="272"/>
      <c r="F11981" s="273"/>
      <c r="G11981" s="275"/>
      <c r="H11981" s="275"/>
    </row>
    <row r="11982" spans="1:8">
      <c r="A11982" s="270"/>
      <c r="B11982" s="271"/>
      <c r="C11982" s="270"/>
      <c r="D11982" s="272"/>
      <c r="F11982" s="273"/>
      <c r="G11982" s="275"/>
      <c r="H11982" s="275"/>
    </row>
    <row r="11983" spans="1:8">
      <c r="A11983" s="270"/>
      <c r="B11983" s="271"/>
      <c r="C11983" s="270"/>
      <c r="D11983" s="272"/>
      <c r="F11983" s="273"/>
      <c r="G11983" s="275"/>
      <c r="H11983" s="275"/>
    </row>
    <row r="11984" spans="1:8">
      <c r="A11984" s="270"/>
      <c r="B11984" s="271"/>
      <c r="C11984" s="270"/>
      <c r="D11984" s="272"/>
      <c r="F11984" s="273"/>
      <c r="G11984" s="275"/>
      <c r="H11984" s="275"/>
    </row>
    <row r="11985" spans="1:8">
      <c r="A11985" s="270"/>
      <c r="B11985" s="271"/>
      <c r="C11985" s="270"/>
      <c r="D11985" s="272"/>
      <c r="F11985" s="273"/>
      <c r="G11985" s="275"/>
      <c r="H11985" s="275"/>
    </row>
    <row r="11986" spans="1:8">
      <c r="A11986" s="270"/>
      <c r="B11986" s="271"/>
      <c r="C11986" s="270"/>
      <c r="D11986" s="272"/>
      <c r="F11986" s="273"/>
      <c r="G11986" s="275"/>
      <c r="H11986" s="275"/>
    </row>
    <row r="11987" spans="1:8">
      <c r="A11987" s="270"/>
      <c r="B11987" s="271"/>
      <c r="C11987" s="270"/>
      <c r="D11987" s="272"/>
      <c r="F11987" s="273"/>
      <c r="G11987" s="275"/>
      <c r="H11987" s="275"/>
    </row>
    <row r="11988" spans="1:8">
      <c r="A11988" s="270"/>
      <c r="B11988" s="271"/>
      <c r="C11988" s="270"/>
      <c r="D11988" s="272"/>
      <c r="F11988" s="273"/>
      <c r="G11988" s="275"/>
      <c r="H11988" s="275"/>
    </row>
    <row r="11989" spans="1:8">
      <c r="A11989" s="270"/>
      <c r="B11989" s="271"/>
      <c r="C11989" s="270"/>
      <c r="D11989" s="272"/>
      <c r="F11989" s="273"/>
      <c r="G11989" s="275"/>
      <c r="H11989" s="275"/>
    </row>
    <row r="11990" spans="1:8">
      <c r="A11990" s="270"/>
      <c r="B11990" s="271"/>
      <c r="C11990" s="270"/>
      <c r="D11990" s="272"/>
      <c r="F11990" s="273"/>
      <c r="G11990" s="275"/>
      <c r="H11990" s="275"/>
    </row>
    <row r="11991" spans="1:8">
      <c r="A11991" s="270"/>
      <c r="B11991" s="271"/>
      <c r="C11991" s="270"/>
      <c r="D11991" s="272"/>
      <c r="F11991" s="273"/>
      <c r="G11991" s="275"/>
      <c r="H11991" s="275"/>
    </row>
    <row r="11992" spans="1:8">
      <c r="A11992" s="270"/>
      <c r="B11992" s="271"/>
      <c r="C11992" s="270"/>
      <c r="D11992" s="272"/>
      <c r="F11992" s="273"/>
      <c r="G11992" s="275"/>
      <c r="H11992" s="275"/>
    </row>
    <row r="11993" spans="1:8">
      <c r="A11993" s="270"/>
      <c r="B11993" s="271"/>
      <c r="C11993" s="270"/>
      <c r="D11993" s="272"/>
      <c r="F11993" s="273"/>
      <c r="G11993" s="275"/>
      <c r="H11993" s="275"/>
    </row>
    <row r="11994" spans="1:8">
      <c r="A11994" s="270"/>
      <c r="B11994" s="271"/>
      <c r="C11994" s="270"/>
      <c r="D11994" s="272"/>
      <c r="F11994" s="273"/>
      <c r="G11994" s="275"/>
      <c r="H11994" s="275"/>
    </row>
    <row r="11995" spans="1:8">
      <c r="A11995" s="270"/>
      <c r="B11995" s="271"/>
      <c r="C11995" s="270"/>
      <c r="D11995" s="272"/>
      <c r="F11995" s="273"/>
      <c r="G11995" s="275"/>
      <c r="H11995" s="275"/>
    </row>
    <row r="11996" spans="1:8">
      <c r="A11996" s="270"/>
      <c r="B11996" s="271"/>
      <c r="C11996" s="270"/>
      <c r="D11996" s="272"/>
      <c r="F11996" s="273"/>
      <c r="G11996" s="275"/>
      <c r="H11996" s="275"/>
    </row>
    <row r="11997" spans="1:8">
      <c r="A11997" s="270"/>
      <c r="B11997" s="271"/>
      <c r="C11997" s="270"/>
      <c r="D11997" s="272"/>
      <c r="F11997" s="273"/>
      <c r="G11997" s="275"/>
      <c r="H11997" s="275"/>
    </row>
    <row r="11998" spans="1:8">
      <c r="A11998" s="270"/>
      <c r="B11998" s="271"/>
      <c r="C11998" s="270"/>
      <c r="D11998" s="272"/>
      <c r="F11998" s="273"/>
      <c r="G11998" s="275"/>
      <c r="H11998" s="275"/>
    </row>
    <row r="11999" spans="1:8">
      <c r="A11999" s="270"/>
      <c r="B11999" s="271"/>
      <c r="C11999" s="270"/>
      <c r="D11999" s="272"/>
      <c r="F11999" s="273"/>
      <c r="G11999" s="275"/>
      <c r="H11999" s="275"/>
    </row>
    <row r="12000" spans="1:8">
      <c r="A12000" s="270"/>
      <c r="B12000" s="271"/>
      <c r="C12000" s="270"/>
      <c r="D12000" s="272"/>
      <c r="F12000" s="273"/>
      <c r="G12000" s="275"/>
      <c r="H12000" s="275"/>
    </row>
    <row r="12001" spans="1:8">
      <c r="A12001" s="270"/>
      <c r="B12001" s="271"/>
      <c r="C12001" s="270"/>
      <c r="D12001" s="272"/>
      <c r="F12001" s="273"/>
      <c r="G12001" s="275"/>
      <c r="H12001" s="275"/>
    </row>
    <row r="12002" spans="1:8">
      <c r="A12002" s="270"/>
      <c r="B12002" s="271"/>
      <c r="C12002" s="270"/>
      <c r="D12002" s="272"/>
      <c r="F12002" s="273"/>
      <c r="G12002" s="275"/>
      <c r="H12002" s="275"/>
    </row>
    <row r="12003" spans="1:8">
      <c r="A12003" s="270"/>
      <c r="B12003" s="271"/>
      <c r="C12003" s="270"/>
      <c r="D12003" s="272"/>
      <c r="F12003" s="273"/>
      <c r="G12003" s="275"/>
      <c r="H12003" s="275"/>
    </row>
    <row r="12004" spans="1:8">
      <c r="A12004" s="270"/>
      <c r="B12004" s="271"/>
      <c r="C12004" s="270"/>
      <c r="D12004" s="272"/>
      <c r="F12004" s="273"/>
      <c r="G12004" s="275"/>
      <c r="H12004" s="275"/>
    </row>
    <row r="12005" spans="1:8">
      <c r="A12005" s="270"/>
      <c r="B12005" s="271"/>
      <c r="C12005" s="270"/>
      <c r="D12005" s="272"/>
      <c r="F12005" s="273"/>
      <c r="G12005" s="275"/>
      <c r="H12005" s="275"/>
    </row>
    <row r="12006" spans="1:8">
      <c r="A12006" s="270"/>
      <c r="B12006" s="271"/>
      <c r="C12006" s="270"/>
      <c r="D12006" s="272"/>
      <c r="F12006" s="273"/>
      <c r="G12006" s="275"/>
      <c r="H12006" s="275"/>
    </row>
    <row r="12007" spans="1:8">
      <c r="A12007" s="270"/>
      <c r="B12007" s="271"/>
      <c r="C12007" s="270"/>
      <c r="D12007" s="272"/>
      <c r="F12007" s="273"/>
      <c r="G12007" s="275"/>
      <c r="H12007" s="275"/>
    </row>
    <row r="12008" spans="1:8">
      <c r="A12008" s="270"/>
      <c r="B12008" s="271"/>
      <c r="C12008" s="270"/>
      <c r="D12008" s="272"/>
      <c r="F12008" s="273"/>
      <c r="G12008" s="275"/>
      <c r="H12008" s="275"/>
    </row>
    <row r="12009" spans="1:8">
      <c r="A12009" s="270"/>
      <c r="B12009" s="271"/>
      <c r="C12009" s="270"/>
      <c r="D12009" s="272"/>
      <c r="F12009" s="273"/>
      <c r="G12009" s="275"/>
      <c r="H12009" s="275"/>
    </row>
    <row r="12010" spans="1:8">
      <c r="A12010" s="270"/>
      <c r="B12010" s="271"/>
      <c r="C12010" s="270"/>
      <c r="D12010" s="272"/>
      <c r="F12010" s="273"/>
      <c r="G12010" s="275"/>
      <c r="H12010" s="275"/>
    </row>
    <row r="12011" spans="1:8">
      <c r="A12011" s="270"/>
      <c r="B12011" s="271"/>
      <c r="C12011" s="270"/>
      <c r="D12011" s="272"/>
      <c r="F12011" s="273"/>
      <c r="G12011" s="275"/>
      <c r="H12011" s="275"/>
    </row>
    <row r="12012" spans="1:8">
      <c r="A12012" s="270"/>
      <c r="B12012" s="271"/>
      <c r="C12012" s="270"/>
      <c r="D12012" s="272"/>
      <c r="F12012" s="273"/>
      <c r="G12012" s="275"/>
      <c r="H12012" s="275"/>
    </row>
    <row r="12013" spans="1:8">
      <c r="A12013" s="270"/>
      <c r="B12013" s="271"/>
      <c r="C12013" s="270"/>
      <c r="D12013" s="272"/>
      <c r="F12013" s="273"/>
      <c r="G12013" s="275"/>
      <c r="H12013" s="275"/>
    </row>
    <row r="12014" spans="1:8">
      <c r="A12014" s="270"/>
      <c r="B12014" s="271"/>
      <c r="C12014" s="270"/>
      <c r="D12014" s="272"/>
      <c r="F12014" s="273"/>
      <c r="G12014" s="275"/>
      <c r="H12014" s="275"/>
    </row>
    <row r="12015" spans="1:8">
      <c r="A12015" s="270"/>
      <c r="B12015" s="271"/>
      <c r="C12015" s="270"/>
      <c r="D12015" s="272"/>
      <c r="F12015" s="273"/>
      <c r="G12015" s="275"/>
      <c r="H12015" s="275"/>
    </row>
    <row r="12016" spans="1:8">
      <c r="A12016" s="270"/>
      <c r="B12016" s="271"/>
      <c r="C12016" s="270"/>
      <c r="D12016" s="272"/>
      <c r="F12016" s="273"/>
      <c r="G12016" s="275"/>
      <c r="H12016" s="275"/>
    </row>
    <row r="12017" spans="1:8">
      <c r="A12017" s="270"/>
      <c r="B12017" s="271"/>
      <c r="C12017" s="270"/>
      <c r="D12017" s="272"/>
      <c r="F12017" s="273"/>
      <c r="G12017" s="275"/>
      <c r="H12017" s="275"/>
    </row>
    <row r="12018" spans="1:8">
      <c r="A12018" s="270"/>
      <c r="B12018" s="271"/>
      <c r="C12018" s="270"/>
      <c r="D12018" s="272"/>
      <c r="F12018" s="273"/>
      <c r="G12018" s="275"/>
      <c r="H12018" s="275"/>
    </row>
    <row r="12019" spans="1:8">
      <c r="A12019" s="270"/>
      <c r="B12019" s="271"/>
      <c r="C12019" s="270"/>
      <c r="D12019" s="272"/>
      <c r="F12019" s="273"/>
      <c r="G12019" s="275"/>
      <c r="H12019" s="275"/>
    </row>
    <row r="12020" spans="1:8">
      <c r="A12020" s="270"/>
      <c r="B12020" s="271"/>
      <c r="C12020" s="270"/>
      <c r="D12020" s="272"/>
      <c r="F12020" s="273"/>
      <c r="G12020" s="275"/>
      <c r="H12020" s="275"/>
    </row>
    <row r="12021" spans="1:8">
      <c r="A12021" s="270"/>
      <c r="B12021" s="271"/>
      <c r="C12021" s="270"/>
      <c r="D12021" s="272"/>
      <c r="F12021" s="273"/>
      <c r="G12021" s="275"/>
      <c r="H12021" s="275"/>
    </row>
    <row r="12022" spans="1:8">
      <c r="A12022" s="270"/>
      <c r="B12022" s="271"/>
      <c r="C12022" s="270"/>
      <c r="D12022" s="272"/>
      <c r="F12022" s="273"/>
      <c r="G12022" s="275"/>
      <c r="H12022" s="275"/>
    </row>
    <row r="12023" spans="1:8">
      <c r="A12023" s="270"/>
      <c r="B12023" s="271"/>
      <c r="C12023" s="270"/>
      <c r="D12023" s="272"/>
      <c r="F12023" s="273"/>
      <c r="G12023" s="275"/>
      <c r="H12023" s="275"/>
    </row>
    <row r="12024" spans="1:8">
      <c r="A12024" s="270"/>
      <c r="B12024" s="271"/>
      <c r="C12024" s="270"/>
      <c r="D12024" s="272"/>
      <c r="F12024" s="273"/>
      <c r="G12024" s="275"/>
      <c r="H12024" s="275"/>
    </row>
    <row r="12025" spans="1:8">
      <c r="A12025" s="270"/>
      <c r="B12025" s="271"/>
      <c r="C12025" s="270"/>
      <c r="D12025" s="272"/>
      <c r="F12025" s="273"/>
      <c r="G12025" s="275"/>
      <c r="H12025" s="275"/>
    </row>
    <row r="12026" spans="1:8">
      <c r="A12026" s="270"/>
      <c r="B12026" s="271"/>
      <c r="C12026" s="270"/>
      <c r="D12026" s="272"/>
      <c r="F12026" s="273"/>
      <c r="G12026" s="275"/>
      <c r="H12026" s="275"/>
    </row>
    <row r="12027" spans="1:8">
      <c r="A12027" s="270"/>
      <c r="B12027" s="271"/>
      <c r="C12027" s="270"/>
      <c r="D12027" s="272"/>
      <c r="F12027" s="273"/>
      <c r="G12027" s="275"/>
      <c r="H12027" s="275"/>
    </row>
    <row r="12028" spans="1:8">
      <c r="A12028" s="270"/>
      <c r="B12028" s="271"/>
      <c r="C12028" s="270"/>
      <c r="D12028" s="272"/>
      <c r="F12028" s="273"/>
      <c r="G12028" s="275"/>
      <c r="H12028" s="275"/>
    </row>
    <row r="12029" spans="1:8">
      <c r="A12029" s="270"/>
      <c r="B12029" s="271"/>
      <c r="C12029" s="270"/>
      <c r="D12029" s="272"/>
      <c r="F12029" s="273"/>
      <c r="G12029" s="275"/>
      <c r="H12029" s="275"/>
    </row>
    <row r="12030" spans="1:8">
      <c r="A12030" s="270"/>
      <c r="B12030" s="271"/>
      <c r="C12030" s="270"/>
      <c r="D12030" s="272"/>
      <c r="F12030" s="273"/>
      <c r="G12030" s="275"/>
      <c r="H12030" s="275"/>
    </row>
    <row r="12031" spans="1:8">
      <c r="A12031" s="270"/>
      <c r="B12031" s="271"/>
      <c r="C12031" s="270"/>
      <c r="D12031" s="272"/>
      <c r="F12031" s="273"/>
      <c r="G12031" s="275"/>
      <c r="H12031" s="275"/>
    </row>
    <row r="12032" spans="1:8">
      <c r="A12032" s="270"/>
      <c r="B12032" s="271"/>
      <c r="C12032" s="270"/>
      <c r="D12032" s="272"/>
      <c r="F12032" s="273"/>
      <c r="G12032" s="275"/>
      <c r="H12032" s="275"/>
    </row>
    <row r="12033" spans="1:8">
      <c r="A12033" s="270"/>
      <c r="B12033" s="271"/>
      <c r="C12033" s="270"/>
      <c r="D12033" s="272"/>
      <c r="F12033" s="273"/>
      <c r="G12033" s="275"/>
      <c r="H12033" s="275"/>
    </row>
    <row r="12034" spans="1:8">
      <c r="A12034" s="270"/>
      <c r="B12034" s="271"/>
      <c r="C12034" s="270"/>
      <c r="D12034" s="272"/>
      <c r="F12034" s="273"/>
      <c r="G12034" s="275"/>
      <c r="H12034" s="275"/>
    </row>
    <row r="12035" spans="1:8">
      <c r="A12035" s="270"/>
      <c r="B12035" s="271"/>
      <c r="C12035" s="270"/>
      <c r="D12035" s="272"/>
      <c r="F12035" s="273"/>
      <c r="G12035" s="275"/>
      <c r="H12035" s="275"/>
    </row>
    <row r="12036" spans="1:8">
      <c r="A12036" s="270"/>
      <c r="B12036" s="271"/>
      <c r="C12036" s="270"/>
      <c r="D12036" s="272"/>
      <c r="F12036" s="273"/>
      <c r="G12036" s="275"/>
      <c r="H12036" s="275"/>
    </row>
    <row r="12037" spans="1:8">
      <c r="A12037" s="270"/>
      <c r="B12037" s="271"/>
      <c r="C12037" s="270"/>
      <c r="D12037" s="272"/>
      <c r="F12037" s="273"/>
      <c r="G12037" s="275"/>
      <c r="H12037" s="275"/>
    </row>
    <row r="12038" spans="1:8">
      <c r="A12038" s="270"/>
      <c r="B12038" s="271"/>
      <c r="C12038" s="270"/>
      <c r="D12038" s="272"/>
      <c r="F12038" s="273"/>
      <c r="G12038" s="275"/>
      <c r="H12038" s="275"/>
    </row>
    <row r="12039" spans="1:8">
      <c r="A12039" s="270"/>
      <c r="B12039" s="271"/>
      <c r="C12039" s="270"/>
      <c r="D12039" s="272"/>
      <c r="F12039" s="273"/>
      <c r="G12039" s="275"/>
      <c r="H12039" s="275"/>
    </row>
    <row r="12040" spans="1:8">
      <c r="A12040" s="270"/>
      <c r="B12040" s="271"/>
      <c r="C12040" s="270"/>
      <c r="D12040" s="272"/>
      <c r="F12040" s="273"/>
      <c r="G12040" s="275"/>
      <c r="H12040" s="275"/>
    </row>
    <row r="12041" spans="1:8">
      <c r="A12041" s="270"/>
      <c r="B12041" s="271"/>
      <c r="C12041" s="270"/>
      <c r="D12041" s="272"/>
      <c r="F12041" s="273"/>
      <c r="G12041" s="275"/>
      <c r="H12041" s="275"/>
    </row>
    <row r="12042" spans="1:8">
      <c r="A12042" s="270"/>
      <c r="B12042" s="271"/>
      <c r="C12042" s="270"/>
      <c r="D12042" s="272"/>
      <c r="F12042" s="273"/>
      <c r="G12042" s="275"/>
      <c r="H12042" s="275"/>
    </row>
    <row r="12043" spans="1:8">
      <c r="A12043" s="270"/>
      <c r="B12043" s="271"/>
      <c r="C12043" s="270"/>
      <c r="D12043" s="272"/>
      <c r="F12043" s="273"/>
      <c r="G12043" s="275"/>
      <c r="H12043" s="275"/>
    </row>
    <row r="12044" spans="1:8">
      <c r="A12044" s="270"/>
      <c r="B12044" s="271"/>
      <c r="C12044" s="270"/>
      <c r="D12044" s="272"/>
      <c r="F12044" s="273"/>
      <c r="G12044" s="275"/>
      <c r="H12044" s="275"/>
    </row>
    <row r="12045" spans="1:8">
      <c r="A12045" s="270"/>
      <c r="B12045" s="271"/>
      <c r="C12045" s="270"/>
      <c r="D12045" s="272"/>
      <c r="F12045" s="273"/>
      <c r="G12045" s="275"/>
      <c r="H12045" s="275"/>
    </row>
    <row r="12046" spans="1:8">
      <c r="A12046" s="270"/>
      <c r="B12046" s="271"/>
      <c r="C12046" s="270"/>
      <c r="D12046" s="272"/>
      <c r="F12046" s="273"/>
      <c r="G12046" s="275"/>
      <c r="H12046" s="275"/>
    </row>
    <row r="12047" spans="1:8">
      <c r="A12047" s="270"/>
      <c r="B12047" s="271"/>
      <c r="C12047" s="270"/>
      <c r="D12047" s="272"/>
      <c r="F12047" s="273"/>
      <c r="G12047" s="275"/>
      <c r="H12047" s="275"/>
    </row>
    <row r="12048" spans="1:8">
      <c r="A12048" s="270"/>
      <c r="B12048" s="271"/>
      <c r="C12048" s="270"/>
      <c r="D12048" s="272"/>
      <c r="F12048" s="273"/>
      <c r="G12048" s="275"/>
      <c r="H12048" s="275"/>
    </row>
    <row r="12049" spans="1:8">
      <c r="A12049" s="270"/>
      <c r="B12049" s="271"/>
      <c r="C12049" s="270"/>
      <c r="D12049" s="272"/>
      <c r="F12049" s="273"/>
      <c r="G12049" s="275"/>
      <c r="H12049" s="275"/>
    </row>
    <row r="12050" spans="1:8">
      <c r="A12050" s="270"/>
      <c r="B12050" s="271"/>
      <c r="C12050" s="270"/>
      <c r="D12050" s="272"/>
      <c r="F12050" s="273"/>
      <c r="G12050" s="275"/>
      <c r="H12050" s="275"/>
    </row>
    <row r="12051" spans="1:8">
      <c r="A12051" s="270"/>
      <c r="B12051" s="271"/>
      <c r="C12051" s="270"/>
      <c r="D12051" s="272"/>
      <c r="F12051" s="273"/>
      <c r="G12051" s="275"/>
      <c r="H12051" s="275"/>
    </row>
    <row r="12052" spans="1:8">
      <c r="A12052" s="270"/>
      <c r="B12052" s="271"/>
      <c r="C12052" s="270"/>
      <c r="D12052" s="272"/>
      <c r="F12052" s="273"/>
      <c r="G12052" s="275"/>
      <c r="H12052" s="275"/>
    </row>
    <row r="12053" spans="1:8">
      <c r="A12053" s="270"/>
      <c r="B12053" s="271"/>
      <c r="C12053" s="270"/>
      <c r="D12053" s="272"/>
      <c r="F12053" s="273"/>
      <c r="G12053" s="275"/>
      <c r="H12053" s="275"/>
    </row>
    <row r="12054" spans="1:8">
      <c r="A12054" s="270"/>
      <c r="B12054" s="271"/>
      <c r="C12054" s="270"/>
      <c r="D12054" s="272"/>
      <c r="F12054" s="273"/>
      <c r="G12054" s="275"/>
      <c r="H12054" s="275"/>
    </row>
    <row r="12055" spans="1:8">
      <c r="A12055" s="270"/>
      <c r="B12055" s="271"/>
      <c r="C12055" s="270"/>
      <c r="D12055" s="272"/>
      <c r="F12055" s="273"/>
      <c r="G12055" s="275"/>
      <c r="H12055" s="275"/>
    </row>
    <row r="12056" spans="1:8">
      <c r="A12056" s="270"/>
      <c r="B12056" s="271"/>
      <c r="C12056" s="270"/>
      <c r="D12056" s="272"/>
      <c r="F12056" s="273"/>
      <c r="G12056" s="275"/>
      <c r="H12056" s="275"/>
    </row>
    <row r="12057" spans="1:8">
      <c r="A12057" s="270"/>
      <c r="B12057" s="271"/>
      <c r="C12057" s="270"/>
      <c r="D12057" s="272"/>
      <c r="F12057" s="273"/>
      <c r="G12057" s="275"/>
      <c r="H12057" s="275"/>
    </row>
    <row r="12058" spans="1:8">
      <c r="A12058" s="270"/>
      <c r="B12058" s="271"/>
      <c r="C12058" s="270"/>
      <c r="D12058" s="272"/>
      <c r="F12058" s="273"/>
      <c r="G12058" s="275"/>
      <c r="H12058" s="275"/>
    </row>
    <row r="12059" spans="1:8">
      <c r="A12059" s="270"/>
      <c r="B12059" s="271"/>
      <c r="C12059" s="270"/>
      <c r="D12059" s="272"/>
      <c r="F12059" s="273"/>
      <c r="G12059" s="275"/>
      <c r="H12059" s="275"/>
    </row>
    <row r="12060" spans="1:8">
      <c r="A12060" s="270"/>
      <c r="B12060" s="271"/>
      <c r="C12060" s="270"/>
      <c r="D12060" s="272"/>
      <c r="F12060" s="273"/>
      <c r="G12060" s="275"/>
      <c r="H12060" s="275"/>
    </row>
    <row r="12061" spans="1:8">
      <c r="A12061" s="270"/>
      <c r="B12061" s="271"/>
      <c r="C12061" s="270"/>
      <c r="D12061" s="272"/>
      <c r="F12061" s="273"/>
      <c r="G12061" s="275"/>
      <c r="H12061" s="275"/>
    </row>
    <row r="12062" spans="1:8">
      <c r="A12062" s="270"/>
      <c r="B12062" s="271"/>
      <c r="C12062" s="270"/>
      <c r="D12062" s="272"/>
      <c r="F12062" s="273"/>
      <c r="G12062" s="275"/>
      <c r="H12062" s="275"/>
    </row>
    <row r="12063" spans="1:8">
      <c r="A12063" s="270"/>
      <c r="B12063" s="271"/>
      <c r="C12063" s="270"/>
      <c r="D12063" s="272"/>
      <c r="F12063" s="273"/>
      <c r="G12063" s="275"/>
      <c r="H12063" s="275"/>
    </row>
    <row r="12064" spans="1:8">
      <c r="A12064" s="270"/>
      <c r="B12064" s="271"/>
      <c r="C12064" s="270"/>
      <c r="D12064" s="272"/>
      <c r="F12064" s="273"/>
      <c r="G12064" s="275"/>
      <c r="H12064" s="275"/>
    </row>
    <row r="12065" spans="1:8">
      <c r="A12065" s="270"/>
      <c r="B12065" s="271"/>
      <c r="C12065" s="270"/>
      <c r="D12065" s="272"/>
      <c r="F12065" s="273"/>
      <c r="G12065" s="275"/>
      <c r="H12065" s="275"/>
    </row>
    <row r="12066" spans="1:8">
      <c r="A12066" s="270"/>
      <c r="B12066" s="271"/>
      <c r="C12066" s="270"/>
      <c r="D12066" s="272"/>
      <c r="F12066" s="273"/>
      <c r="G12066" s="275"/>
      <c r="H12066" s="275"/>
    </row>
    <row r="12067" spans="1:8">
      <c r="A12067" s="270"/>
      <c r="B12067" s="271"/>
      <c r="C12067" s="270"/>
      <c r="D12067" s="272"/>
      <c r="F12067" s="273"/>
      <c r="G12067" s="275"/>
      <c r="H12067" s="275"/>
    </row>
    <row r="12068" spans="1:8">
      <c r="A12068" s="270"/>
      <c r="B12068" s="271"/>
      <c r="C12068" s="270"/>
      <c r="D12068" s="272"/>
      <c r="F12068" s="273"/>
      <c r="G12068" s="275"/>
      <c r="H12068" s="275"/>
    </row>
    <row r="12069" spans="1:8">
      <c r="A12069" s="270"/>
      <c r="B12069" s="271"/>
      <c r="C12069" s="270"/>
      <c r="D12069" s="272"/>
      <c r="F12069" s="273"/>
      <c r="G12069" s="275"/>
      <c r="H12069" s="275"/>
    </row>
    <row r="12070" spans="1:8">
      <c r="A12070" s="270"/>
      <c r="B12070" s="271"/>
      <c r="C12070" s="270"/>
      <c r="D12070" s="272"/>
      <c r="F12070" s="273"/>
      <c r="G12070" s="275"/>
      <c r="H12070" s="275"/>
    </row>
    <row r="12071" spans="1:8">
      <c r="A12071" s="270"/>
      <c r="B12071" s="271"/>
      <c r="C12071" s="270"/>
      <c r="D12071" s="272"/>
      <c r="F12071" s="273"/>
      <c r="G12071" s="275"/>
      <c r="H12071" s="275"/>
    </row>
    <row r="12072" spans="1:8">
      <c r="A12072" s="270"/>
      <c r="B12072" s="271"/>
      <c r="C12072" s="270"/>
      <c r="D12072" s="272"/>
      <c r="F12072" s="273"/>
      <c r="G12072" s="275"/>
      <c r="H12072" s="275"/>
    </row>
    <row r="12073" spans="1:8">
      <c r="A12073" s="270"/>
      <c r="B12073" s="271"/>
      <c r="C12073" s="270"/>
      <c r="D12073" s="272"/>
      <c r="F12073" s="273"/>
      <c r="G12073" s="275"/>
      <c r="H12073" s="275"/>
    </row>
    <row r="12074" spans="1:8">
      <c r="A12074" s="270"/>
      <c r="B12074" s="271"/>
      <c r="C12074" s="270"/>
      <c r="D12074" s="272"/>
      <c r="F12074" s="273"/>
      <c r="G12074" s="275"/>
      <c r="H12074" s="275"/>
    </row>
    <row r="12075" spans="1:8">
      <c r="A12075" s="270"/>
      <c r="B12075" s="271"/>
      <c r="C12075" s="270"/>
      <c r="D12075" s="272"/>
      <c r="F12075" s="273"/>
      <c r="G12075" s="275"/>
      <c r="H12075" s="275"/>
    </row>
    <row r="12076" spans="1:8">
      <c r="A12076" s="270"/>
      <c r="B12076" s="271"/>
      <c r="C12076" s="270"/>
      <c r="D12076" s="272"/>
      <c r="F12076" s="273"/>
      <c r="G12076" s="275"/>
      <c r="H12076" s="275"/>
    </row>
    <row r="12077" spans="1:8">
      <c r="A12077" s="270"/>
      <c r="B12077" s="271"/>
      <c r="C12077" s="270"/>
      <c r="D12077" s="272"/>
      <c r="F12077" s="273"/>
      <c r="G12077" s="275"/>
      <c r="H12077" s="275"/>
    </row>
    <row r="12078" spans="1:8">
      <c r="A12078" s="270"/>
      <c r="B12078" s="271"/>
      <c r="C12078" s="270"/>
      <c r="D12078" s="272"/>
      <c r="F12078" s="273"/>
      <c r="G12078" s="275"/>
      <c r="H12078" s="275"/>
    </row>
    <row r="12079" spans="1:8">
      <c r="A12079" s="270"/>
      <c r="B12079" s="271"/>
      <c r="C12079" s="270"/>
      <c r="D12079" s="272"/>
      <c r="F12079" s="273"/>
      <c r="G12079" s="275"/>
      <c r="H12079" s="275"/>
    </row>
    <row r="12080" spans="1:8">
      <c r="A12080" s="270"/>
      <c r="B12080" s="271"/>
      <c r="C12080" s="270"/>
      <c r="D12080" s="272"/>
      <c r="F12080" s="273"/>
      <c r="G12080" s="275"/>
      <c r="H12080" s="275"/>
    </row>
    <row r="12081" spans="1:8">
      <c r="A12081" s="270"/>
      <c r="B12081" s="271"/>
      <c r="C12081" s="270"/>
      <c r="D12081" s="272"/>
      <c r="F12081" s="273"/>
      <c r="G12081" s="275"/>
      <c r="H12081" s="275"/>
    </row>
    <row r="12082" spans="1:8">
      <c r="A12082" s="270"/>
      <c r="B12082" s="271"/>
      <c r="C12082" s="270"/>
      <c r="D12082" s="272"/>
      <c r="F12082" s="273"/>
      <c r="G12082" s="275"/>
      <c r="H12082" s="275"/>
    </row>
    <row r="12083" spans="1:8">
      <c r="A12083" s="270"/>
      <c r="B12083" s="271"/>
      <c r="C12083" s="270"/>
      <c r="D12083" s="272"/>
      <c r="F12083" s="273"/>
      <c r="G12083" s="275"/>
      <c r="H12083" s="275"/>
    </row>
    <row r="12084" spans="1:8">
      <c r="A12084" s="270"/>
      <c r="B12084" s="271"/>
      <c r="C12084" s="270"/>
      <c r="D12084" s="272"/>
      <c r="F12084" s="273"/>
      <c r="G12084" s="275"/>
      <c r="H12084" s="275"/>
    </row>
    <row r="12085" spans="1:8">
      <c r="A12085" s="270"/>
      <c r="B12085" s="271"/>
      <c r="C12085" s="270"/>
      <c r="D12085" s="272"/>
      <c r="F12085" s="273"/>
      <c r="G12085" s="275"/>
      <c r="H12085" s="275"/>
    </row>
    <row r="12086" spans="1:8">
      <c r="A12086" s="270"/>
      <c r="B12086" s="271"/>
      <c r="C12086" s="270"/>
      <c r="D12086" s="272"/>
      <c r="F12086" s="273"/>
      <c r="G12086" s="275"/>
      <c r="H12086" s="275"/>
    </row>
    <row r="12087" spans="1:8">
      <c r="A12087" s="270"/>
      <c r="B12087" s="271"/>
      <c r="C12087" s="270"/>
      <c r="D12087" s="272"/>
      <c r="F12087" s="273"/>
      <c r="G12087" s="275"/>
      <c r="H12087" s="275"/>
    </row>
    <row r="12088" spans="1:8">
      <c r="A12088" s="270"/>
      <c r="B12088" s="271"/>
      <c r="C12088" s="270"/>
      <c r="D12088" s="272"/>
      <c r="F12088" s="273"/>
      <c r="G12088" s="275"/>
      <c r="H12088" s="275"/>
    </row>
    <row r="12089" spans="1:8">
      <c r="A12089" s="270"/>
      <c r="B12089" s="271"/>
      <c r="C12089" s="270"/>
      <c r="D12089" s="272"/>
      <c r="F12089" s="273"/>
      <c r="G12089" s="275"/>
      <c r="H12089" s="275"/>
    </row>
    <row r="12090" spans="1:8">
      <c r="A12090" s="270"/>
      <c r="B12090" s="271"/>
      <c r="C12090" s="270"/>
      <c r="D12090" s="272"/>
      <c r="F12090" s="273"/>
      <c r="G12090" s="275"/>
      <c r="H12090" s="275"/>
    </row>
    <row r="12091" spans="1:8">
      <c r="A12091" s="270"/>
      <c r="B12091" s="271"/>
      <c r="C12091" s="270"/>
      <c r="D12091" s="272"/>
      <c r="F12091" s="273"/>
      <c r="G12091" s="275"/>
      <c r="H12091" s="275"/>
    </row>
    <row r="12092" spans="1:8">
      <c r="A12092" s="270"/>
      <c r="B12092" s="271"/>
      <c r="C12092" s="270"/>
      <c r="D12092" s="272"/>
      <c r="F12092" s="273"/>
      <c r="G12092" s="275"/>
      <c r="H12092" s="275"/>
    </row>
    <row r="12093" spans="1:8">
      <c r="A12093" s="270"/>
      <c r="B12093" s="271"/>
      <c r="C12093" s="270"/>
      <c r="D12093" s="272"/>
      <c r="F12093" s="273"/>
      <c r="G12093" s="275"/>
      <c r="H12093" s="275"/>
    </row>
    <row r="12094" spans="1:8">
      <c r="A12094" s="270"/>
      <c r="B12094" s="271"/>
      <c r="C12094" s="270"/>
      <c r="D12094" s="272"/>
      <c r="F12094" s="273"/>
      <c r="G12094" s="275"/>
      <c r="H12094" s="275"/>
    </row>
    <row r="12095" spans="1:8">
      <c r="A12095" s="270"/>
      <c r="B12095" s="271"/>
      <c r="C12095" s="270"/>
      <c r="D12095" s="272"/>
      <c r="F12095" s="273"/>
      <c r="G12095" s="275"/>
      <c r="H12095" s="275"/>
    </row>
    <row r="12096" spans="1:8">
      <c r="A12096" s="270"/>
      <c r="B12096" s="271"/>
      <c r="C12096" s="270"/>
      <c r="D12096" s="272"/>
      <c r="F12096" s="273"/>
      <c r="G12096" s="275"/>
      <c r="H12096" s="275"/>
    </row>
    <row r="12097" spans="1:8">
      <c r="A12097" s="270"/>
      <c r="B12097" s="271"/>
      <c r="C12097" s="270"/>
      <c r="D12097" s="272"/>
      <c r="F12097" s="273"/>
      <c r="G12097" s="275"/>
      <c r="H12097" s="275"/>
    </row>
    <row r="12098" spans="1:8">
      <c r="A12098" s="270"/>
      <c r="B12098" s="271"/>
      <c r="C12098" s="270"/>
      <c r="D12098" s="272"/>
      <c r="F12098" s="273"/>
      <c r="G12098" s="275"/>
      <c r="H12098" s="275"/>
    </row>
    <row r="12099" spans="1:8">
      <c r="A12099" s="270"/>
      <c r="B12099" s="271"/>
      <c r="C12099" s="270"/>
      <c r="D12099" s="272"/>
      <c r="F12099" s="273"/>
      <c r="G12099" s="275"/>
      <c r="H12099" s="275"/>
    </row>
    <row r="12100" spans="1:8">
      <c r="A12100" s="270"/>
      <c r="B12100" s="271"/>
      <c r="C12100" s="270"/>
      <c r="D12100" s="272"/>
      <c r="F12100" s="273"/>
      <c r="G12100" s="275"/>
      <c r="H12100" s="275"/>
    </row>
    <row r="12101" spans="1:8">
      <c r="A12101" s="270"/>
      <c r="B12101" s="271"/>
      <c r="C12101" s="270"/>
      <c r="D12101" s="272"/>
      <c r="F12101" s="273"/>
      <c r="G12101" s="275"/>
      <c r="H12101" s="275"/>
    </row>
    <row r="12102" spans="1:8">
      <c r="A12102" s="270"/>
      <c r="B12102" s="271"/>
      <c r="C12102" s="270"/>
      <c r="D12102" s="272"/>
      <c r="F12102" s="273"/>
      <c r="G12102" s="275"/>
      <c r="H12102" s="275"/>
    </row>
    <row r="12103" spans="1:8">
      <c r="A12103" s="270"/>
      <c r="B12103" s="271"/>
      <c r="C12103" s="270"/>
      <c r="D12103" s="272"/>
      <c r="F12103" s="273"/>
      <c r="G12103" s="275"/>
      <c r="H12103" s="275"/>
    </row>
    <row r="12104" spans="1:8">
      <c r="A12104" s="270"/>
      <c r="B12104" s="271"/>
      <c r="C12104" s="270"/>
      <c r="D12104" s="272"/>
      <c r="F12104" s="273"/>
      <c r="G12104" s="275"/>
      <c r="H12104" s="275"/>
    </row>
    <row r="12105" spans="1:8">
      <c r="A12105" s="270"/>
      <c r="B12105" s="271"/>
      <c r="C12105" s="270"/>
      <c r="D12105" s="272"/>
      <c r="F12105" s="273"/>
      <c r="G12105" s="275"/>
      <c r="H12105" s="275"/>
    </row>
    <row r="12106" spans="1:8">
      <c r="A12106" s="270"/>
      <c r="B12106" s="271"/>
      <c r="C12106" s="270"/>
      <c r="D12106" s="272"/>
      <c r="F12106" s="273"/>
      <c r="G12106" s="275"/>
      <c r="H12106" s="275"/>
    </row>
    <row r="12107" spans="1:8">
      <c r="A12107" s="270"/>
      <c r="B12107" s="271"/>
      <c r="C12107" s="270"/>
      <c r="D12107" s="272"/>
      <c r="F12107" s="273"/>
      <c r="G12107" s="275"/>
      <c r="H12107" s="275"/>
    </row>
    <row r="12108" spans="1:8">
      <c r="A12108" s="270"/>
      <c r="B12108" s="271"/>
      <c r="C12108" s="270"/>
      <c r="D12108" s="272"/>
      <c r="F12108" s="273"/>
      <c r="G12108" s="275"/>
      <c r="H12108" s="275"/>
    </row>
    <row r="12109" spans="1:8">
      <c r="A12109" s="270"/>
      <c r="B12109" s="271"/>
      <c r="C12109" s="270"/>
      <c r="D12109" s="272"/>
      <c r="F12109" s="273"/>
      <c r="G12109" s="275"/>
      <c r="H12109" s="275"/>
    </row>
    <row r="12110" spans="1:8">
      <c r="A12110" s="270"/>
      <c r="B12110" s="271"/>
      <c r="C12110" s="270"/>
      <c r="D12110" s="272"/>
      <c r="F12110" s="273"/>
      <c r="G12110" s="275"/>
      <c r="H12110" s="275"/>
    </row>
    <row r="12111" spans="1:8">
      <c r="A12111" s="270"/>
      <c r="B12111" s="271"/>
      <c r="C12111" s="270"/>
      <c r="D12111" s="272"/>
      <c r="F12111" s="273"/>
      <c r="G12111" s="275"/>
      <c r="H12111" s="275"/>
    </row>
    <row r="12112" spans="1:8">
      <c r="A12112" s="270"/>
      <c r="B12112" s="271"/>
      <c r="C12112" s="270"/>
      <c r="D12112" s="272"/>
      <c r="F12112" s="273"/>
      <c r="G12112" s="275"/>
      <c r="H12112" s="275"/>
    </row>
    <row r="12113" spans="1:8">
      <c r="A12113" s="270"/>
      <c r="B12113" s="271"/>
      <c r="C12113" s="270"/>
      <c r="D12113" s="272"/>
      <c r="F12113" s="273"/>
      <c r="G12113" s="275"/>
      <c r="H12113" s="275"/>
    </row>
    <row r="12114" spans="1:8">
      <c r="A12114" s="270"/>
      <c r="B12114" s="271"/>
      <c r="C12114" s="270"/>
      <c r="D12114" s="272"/>
      <c r="F12114" s="273"/>
      <c r="G12114" s="275"/>
      <c r="H12114" s="275"/>
    </row>
    <row r="12115" spans="1:8">
      <c r="A12115" s="270"/>
      <c r="B12115" s="271"/>
      <c r="C12115" s="270"/>
      <c r="D12115" s="272"/>
      <c r="F12115" s="273"/>
      <c r="G12115" s="275"/>
      <c r="H12115" s="275"/>
    </row>
    <row r="12116" spans="1:8">
      <c r="A12116" s="270"/>
      <c r="B12116" s="271"/>
      <c r="C12116" s="270"/>
      <c r="D12116" s="272"/>
      <c r="F12116" s="273"/>
      <c r="G12116" s="275"/>
      <c r="H12116" s="275"/>
    </row>
    <row r="12117" spans="1:8">
      <c r="A12117" s="270"/>
      <c r="B12117" s="271"/>
      <c r="C12117" s="270"/>
      <c r="D12117" s="272"/>
      <c r="F12117" s="273"/>
      <c r="G12117" s="275"/>
      <c r="H12117" s="275"/>
    </row>
    <row r="12118" spans="1:8">
      <c r="A12118" s="270"/>
      <c r="B12118" s="271"/>
      <c r="C12118" s="270"/>
      <c r="D12118" s="272"/>
      <c r="F12118" s="273"/>
      <c r="G12118" s="275"/>
      <c r="H12118" s="275"/>
    </row>
    <row r="12119" spans="1:8">
      <c r="A12119" s="270"/>
      <c r="B12119" s="271"/>
      <c r="C12119" s="270"/>
      <c r="D12119" s="272"/>
      <c r="F12119" s="273"/>
      <c r="G12119" s="275"/>
      <c r="H12119" s="275"/>
    </row>
    <row r="12120" spans="1:8">
      <c r="A12120" s="270"/>
      <c r="B12120" s="271"/>
      <c r="C12120" s="270"/>
      <c r="D12120" s="272"/>
      <c r="F12120" s="273"/>
      <c r="G12120" s="275"/>
      <c r="H12120" s="275"/>
    </row>
    <row r="12121" spans="1:8">
      <c r="A12121" s="270"/>
      <c r="B12121" s="271"/>
      <c r="C12121" s="270"/>
      <c r="D12121" s="272"/>
      <c r="F12121" s="273"/>
      <c r="G12121" s="275"/>
      <c r="H12121" s="275"/>
    </row>
    <row r="12122" spans="1:8">
      <c r="A12122" s="270"/>
      <c r="B12122" s="271"/>
      <c r="C12122" s="270"/>
      <c r="D12122" s="272"/>
      <c r="F12122" s="273"/>
      <c r="G12122" s="275"/>
      <c r="H12122" s="275"/>
    </row>
    <row r="12123" spans="1:8">
      <c r="A12123" s="270"/>
      <c r="B12123" s="271"/>
      <c r="C12123" s="270"/>
      <c r="D12123" s="272"/>
      <c r="F12123" s="273"/>
      <c r="G12123" s="275"/>
      <c r="H12123" s="275"/>
    </row>
    <row r="12124" spans="1:8">
      <c r="A12124" s="270"/>
      <c r="B12124" s="271"/>
      <c r="C12124" s="270"/>
      <c r="D12124" s="272"/>
      <c r="F12124" s="273"/>
      <c r="G12124" s="275"/>
      <c r="H12124" s="275"/>
    </row>
    <row r="12125" spans="1:8">
      <c r="A12125" s="270"/>
      <c r="B12125" s="271"/>
      <c r="C12125" s="270"/>
      <c r="D12125" s="272"/>
      <c r="F12125" s="273"/>
      <c r="G12125" s="275"/>
      <c r="H12125" s="275"/>
    </row>
    <row r="12126" spans="1:8">
      <c r="A12126" s="270"/>
      <c r="B12126" s="271"/>
      <c r="C12126" s="270"/>
      <c r="D12126" s="272"/>
      <c r="F12126" s="273"/>
      <c r="G12126" s="275"/>
      <c r="H12126" s="275"/>
    </row>
    <row r="12127" spans="1:8">
      <c r="A12127" s="270"/>
      <c r="B12127" s="271"/>
      <c r="C12127" s="270"/>
      <c r="D12127" s="272"/>
      <c r="F12127" s="273"/>
      <c r="G12127" s="275"/>
      <c r="H12127" s="275"/>
    </row>
    <row r="12128" spans="1:8">
      <c r="A12128" s="270"/>
      <c r="B12128" s="271"/>
      <c r="C12128" s="270"/>
      <c r="D12128" s="272"/>
      <c r="F12128" s="273"/>
      <c r="G12128" s="275"/>
      <c r="H12128" s="275"/>
    </row>
    <row r="12129" spans="1:8">
      <c r="A12129" s="270"/>
      <c r="B12129" s="271"/>
      <c r="C12129" s="270"/>
      <c r="D12129" s="272"/>
      <c r="F12129" s="273"/>
      <c r="G12129" s="275"/>
      <c r="H12129" s="275"/>
    </row>
    <row r="12130" spans="1:8">
      <c r="A12130" s="270"/>
      <c r="B12130" s="271"/>
      <c r="C12130" s="270"/>
      <c r="D12130" s="272"/>
      <c r="F12130" s="273"/>
      <c r="G12130" s="275"/>
      <c r="H12130" s="275"/>
    </row>
    <row r="12131" spans="1:8">
      <c r="A12131" s="270"/>
      <c r="B12131" s="271"/>
      <c r="C12131" s="270"/>
      <c r="D12131" s="272"/>
      <c r="F12131" s="273"/>
      <c r="G12131" s="275"/>
      <c r="H12131" s="275"/>
    </row>
    <row r="12132" spans="1:8">
      <c r="A12132" s="270"/>
      <c r="B12132" s="271"/>
      <c r="C12132" s="270"/>
      <c r="D12132" s="272"/>
      <c r="F12132" s="273"/>
      <c r="G12132" s="275"/>
      <c r="H12132" s="275"/>
    </row>
    <row r="12133" spans="1:8">
      <c r="A12133" s="270"/>
      <c r="B12133" s="271"/>
      <c r="C12133" s="270"/>
      <c r="D12133" s="272"/>
      <c r="F12133" s="273"/>
      <c r="G12133" s="275"/>
      <c r="H12133" s="275"/>
    </row>
    <row r="12134" spans="1:8">
      <c r="A12134" s="270"/>
      <c r="B12134" s="271"/>
      <c r="C12134" s="270"/>
      <c r="D12134" s="272"/>
      <c r="F12134" s="273"/>
      <c r="G12134" s="275"/>
      <c r="H12134" s="275"/>
    </row>
    <row r="12135" spans="1:8">
      <c r="A12135" s="270"/>
      <c r="B12135" s="271"/>
      <c r="C12135" s="270"/>
      <c r="D12135" s="272"/>
      <c r="F12135" s="273"/>
      <c r="G12135" s="275"/>
      <c r="H12135" s="275"/>
    </row>
    <row r="12136" spans="1:8">
      <c r="A12136" s="270"/>
      <c r="B12136" s="271"/>
      <c r="C12136" s="270"/>
      <c r="D12136" s="272"/>
      <c r="F12136" s="273"/>
      <c r="G12136" s="275"/>
      <c r="H12136" s="275"/>
    </row>
    <row r="12137" spans="1:8">
      <c r="A12137" s="270"/>
      <c r="B12137" s="271"/>
      <c r="C12137" s="270"/>
      <c r="D12137" s="272"/>
      <c r="F12137" s="273"/>
      <c r="G12137" s="275"/>
      <c r="H12137" s="275"/>
    </row>
    <row r="12138" spans="1:8">
      <c r="A12138" s="270"/>
      <c r="B12138" s="271"/>
      <c r="C12138" s="270"/>
      <c r="D12138" s="272"/>
      <c r="F12138" s="273"/>
      <c r="G12138" s="275"/>
      <c r="H12138" s="275"/>
    </row>
    <row r="12139" spans="1:8">
      <c r="A12139" s="270"/>
      <c r="B12139" s="271"/>
      <c r="C12139" s="270"/>
      <c r="D12139" s="272"/>
      <c r="F12139" s="273"/>
      <c r="G12139" s="275"/>
      <c r="H12139" s="275"/>
    </row>
    <row r="12140" spans="1:8">
      <c r="A12140" s="270"/>
      <c r="B12140" s="271"/>
      <c r="C12140" s="270"/>
      <c r="D12140" s="272"/>
      <c r="F12140" s="273"/>
      <c r="G12140" s="275"/>
      <c r="H12140" s="275"/>
    </row>
    <row r="12141" spans="1:8">
      <c r="A12141" s="270"/>
      <c r="B12141" s="271"/>
      <c r="C12141" s="270"/>
      <c r="D12141" s="272"/>
      <c r="F12141" s="273"/>
      <c r="G12141" s="275"/>
      <c r="H12141" s="275"/>
    </row>
    <row r="12142" spans="1:8">
      <c r="A12142" s="270"/>
      <c r="B12142" s="271"/>
      <c r="C12142" s="270"/>
      <c r="D12142" s="272"/>
      <c r="F12142" s="273"/>
      <c r="G12142" s="275"/>
      <c r="H12142" s="275"/>
    </row>
    <row r="12143" spans="1:8">
      <c r="A12143" s="270"/>
      <c r="B12143" s="271"/>
      <c r="C12143" s="270"/>
      <c r="D12143" s="272"/>
      <c r="F12143" s="273"/>
      <c r="G12143" s="275"/>
      <c r="H12143" s="275"/>
    </row>
    <row r="12144" spans="1:8">
      <c r="A12144" s="270"/>
      <c r="B12144" s="271"/>
      <c r="C12144" s="270"/>
      <c r="D12144" s="272"/>
      <c r="F12144" s="273"/>
      <c r="G12144" s="275"/>
      <c r="H12144" s="275"/>
    </row>
    <row r="12145" spans="1:8">
      <c r="A12145" s="270"/>
      <c r="B12145" s="271"/>
      <c r="C12145" s="270"/>
      <c r="D12145" s="272"/>
      <c r="F12145" s="273"/>
      <c r="G12145" s="275"/>
      <c r="H12145" s="275"/>
    </row>
    <row r="12146" spans="1:8">
      <c r="A12146" s="270"/>
      <c r="B12146" s="271"/>
      <c r="C12146" s="270"/>
      <c r="D12146" s="272"/>
      <c r="F12146" s="273"/>
      <c r="G12146" s="275"/>
      <c r="H12146" s="275"/>
    </row>
    <row r="12147" spans="1:8">
      <c r="A12147" s="270"/>
      <c r="B12147" s="271"/>
      <c r="C12147" s="270"/>
      <c r="D12147" s="272"/>
      <c r="F12147" s="273"/>
      <c r="G12147" s="275"/>
      <c r="H12147" s="275"/>
    </row>
    <row r="12148" spans="1:8">
      <c r="A12148" s="270"/>
      <c r="B12148" s="271"/>
      <c r="C12148" s="270"/>
      <c r="D12148" s="272"/>
      <c r="F12148" s="273"/>
      <c r="G12148" s="275"/>
      <c r="H12148" s="275"/>
    </row>
    <row r="12149" spans="1:8">
      <c r="A12149" s="270"/>
      <c r="B12149" s="271"/>
      <c r="C12149" s="270"/>
      <c r="D12149" s="272"/>
      <c r="F12149" s="273"/>
      <c r="G12149" s="275"/>
      <c r="H12149" s="275"/>
    </row>
    <row r="12150" spans="1:8">
      <c r="A12150" s="270"/>
      <c r="B12150" s="271"/>
      <c r="C12150" s="270"/>
      <c r="D12150" s="272"/>
      <c r="F12150" s="273"/>
      <c r="G12150" s="275"/>
      <c r="H12150" s="275"/>
    </row>
    <row r="12151" spans="1:8">
      <c r="A12151" s="270"/>
      <c r="B12151" s="271"/>
      <c r="C12151" s="270"/>
      <c r="D12151" s="272"/>
      <c r="F12151" s="273"/>
      <c r="G12151" s="275"/>
      <c r="H12151" s="275"/>
    </row>
    <row r="12152" spans="1:8">
      <c r="A12152" s="270"/>
      <c r="B12152" s="271"/>
      <c r="C12152" s="270"/>
      <c r="D12152" s="272"/>
      <c r="F12152" s="273"/>
      <c r="G12152" s="275"/>
      <c r="H12152" s="275"/>
    </row>
    <row r="12153" spans="1:8">
      <c r="A12153" s="270"/>
      <c r="B12153" s="271"/>
      <c r="C12153" s="270"/>
      <c r="D12153" s="272"/>
      <c r="F12153" s="273"/>
      <c r="G12153" s="275"/>
      <c r="H12153" s="275"/>
    </row>
    <row r="12154" spans="1:8">
      <c r="A12154" s="270"/>
      <c r="B12154" s="271"/>
      <c r="C12154" s="270"/>
      <c r="D12154" s="272"/>
      <c r="F12154" s="273"/>
      <c r="G12154" s="275"/>
      <c r="H12154" s="275"/>
    </row>
    <row r="12155" spans="1:8">
      <c r="A12155" s="270"/>
      <c r="B12155" s="271"/>
      <c r="C12155" s="270"/>
      <c r="D12155" s="272"/>
      <c r="F12155" s="273"/>
      <c r="G12155" s="275"/>
      <c r="H12155" s="275"/>
    </row>
    <row r="12156" spans="1:8">
      <c r="A12156" s="270"/>
      <c r="B12156" s="271"/>
      <c r="C12156" s="270"/>
      <c r="D12156" s="272"/>
      <c r="F12156" s="273"/>
      <c r="G12156" s="275"/>
      <c r="H12156" s="275"/>
    </row>
    <row r="12157" spans="1:8">
      <c r="A12157" s="270"/>
      <c r="B12157" s="271"/>
      <c r="C12157" s="270"/>
      <c r="D12157" s="272"/>
      <c r="F12157" s="273"/>
      <c r="G12157" s="275"/>
      <c r="H12157" s="275"/>
    </row>
    <row r="12158" spans="1:8">
      <c r="A12158" s="270"/>
      <c r="B12158" s="271"/>
      <c r="C12158" s="270"/>
      <c r="D12158" s="272"/>
      <c r="F12158" s="273"/>
      <c r="G12158" s="275"/>
      <c r="H12158" s="275"/>
    </row>
    <row r="12159" spans="1:8">
      <c r="A12159" s="270"/>
      <c r="B12159" s="271"/>
      <c r="C12159" s="270"/>
      <c r="D12159" s="272"/>
      <c r="F12159" s="273"/>
      <c r="G12159" s="275"/>
      <c r="H12159" s="275"/>
    </row>
    <row r="12160" spans="1:8">
      <c r="A12160" s="270"/>
      <c r="B12160" s="271"/>
      <c r="C12160" s="270"/>
      <c r="D12160" s="272"/>
      <c r="F12160" s="273"/>
      <c r="G12160" s="275"/>
      <c r="H12160" s="275"/>
    </row>
    <row r="12161" spans="1:8">
      <c r="A12161" s="270"/>
      <c r="B12161" s="271"/>
      <c r="C12161" s="270"/>
      <c r="D12161" s="272"/>
      <c r="F12161" s="273"/>
      <c r="G12161" s="275"/>
      <c r="H12161" s="275"/>
    </row>
    <row r="12162" spans="1:8">
      <c r="A12162" s="270"/>
      <c r="B12162" s="271"/>
      <c r="C12162" s="270"/>
      <c r="D12162" s="272"/>
      <c r="F12162" s="273"/>
      <c r="G12162" s="275"/>
      <c r="H12162" s="275"/>
    </row>
    <row r="12163" spans="1:8">
      <c r="A12163" s="270"/>
      <c r="B12163" s="271"/>
      <c r="C12163" s="270"/>
      <c r="D12163" s="272"/>
      <c r="F12163" s="273"/>
      <c r="G12163" s="275"/>
      <c r="H12163" s="275"/>
    </row>
    <row r="12164" spans="1:8">
      <c r="A12164" s="270"/>
      <c r="B12164" s="271"/>
      <c r="C12164" s="270"/>
      <c r="D12164" s="272"/>
      <c r="F12164" s="273"/>
      <c r="G12164" s="275"/>
      <c r="H12164" s="275"/>
    </row>
    <row r="12165" spans="1:8">
      <c r="A12165" s="270"/>
      <c r="B12165" s="271"/>
      <c r="C12165" s="270"/>
      <c r="D12165" s="272"/>
      <c r="F12165" s="273"/>
      <c r="G12165" s="275"/>
      <c r="H12165" s="275"/>
    </row>
    <row r="12166" spans="1:8">
      <c r="A12166" s="270"/>
      <c r="B12166" s="271"/>
      <c r="C12166" s="270"/>
      <c r="D12166" s="272"/>
      <c r="F12166" s="273"/>
      <c r="G12166" s="275"/>
      <c r="H12166" s="275"/>
    </row>
    <row r="12167" spans="1:8">
      <c r="A12167" s="270"/>
      <c r="B12167" s="271"/>
      <c r="C12167" s="270"/>
      <c r="D12167" s="272"/>
      <c r="F12167" s="273"/>
      <c r="G12167" s="275"/>
      <c r="H12167" s="275"/>
    </row>
    <row r="12168" spans="1:8">
      <c r="A12168" s="270"/>
      <c r="B12168" s="271"/>
      <c r="C12168" s="270"/>
      <c r="D12168" s="272"/>
      <c r="F12168" s="273"/>
      <c r="G12168" s="275"/>
      <c r="H12168" s="275"/>
    </row>
    <row r="12169" spans="1:8">
      <c r="A12169" s="270"/>
      <c r="B12169" s="271"/>
      <c r="C12169" s="270"/>
      <c r="D12169" s="272"/>
      <c r="F12169" s="273"/>
      <c r="G12169" s="275"/>
      <c r="H12169" s="275"/>
    </row>
    <row r="12170" spans="1:8">
      <c r="A12170" s="270"/>
      <c r="B12170" s="271"/>
      <c r="C12170" s="270"/>
      <c r="D12170" s="272"/>
      <c r="F12170" s="273"/>
      <c r="G12170" s="275"/>
      <c r="H12170" s="275"/>
    </row>
    <row r="12171" spans="1:8">
      <c r="A12171" s="270"/>
      <c r="B12171" s="271"/>
      <c r="C12171" s="270"/>
      <c r="D12171" s="272"/>
      <c r="F12171" s="273"/>
      <c r="G12171" s="275"/>
      <c r="H12171" s="275"/>
    </row>
    <row r="12172" spans="1:8">
      <c r="A12172" s="270"/>
      <c r="B12172" s="271"/>
      <c r="C12172" s="270"/>
      <c r="D12172" s="272"/>
      <c r="F12172" s="273"/>
      <c r="G12172" s="275"/>
      <c r="H12172" s="275"/>
    </row>
    <row r="12173" spans="1:8">
      <c r="A12173" s="270"/>
      <c r="B12173" s="271"/>
      <c r="C12173" s="270"/>
      <c r="D12173" s="272"/>
      <c r="F12173" s="273"/>
      <c r="G12173" s="275"/>
      <c r="H12173" s="275"/>
    </row>
    <row r="12174" spans="1:8">
      <c r="A12174" s="270"/>
      <c r="B12174" s="271"/>
      <c r="C12174" s="270"/>
      <c r="D12174" s="272"/>
      <c r="F12174" s="273"/>
      <c r="G12174" s="275"/>
      <c r="H12174" s="275"/>
    </row>
    <row r="12175" spans="1:8">
      <c r="A12175" s="270"/>
      <c r="B12175" s="271"/>
      <c r="C12175" s="270"/>
      <c r="D12175" s="272"/>
      <c r="F12175" s="273"/>
      <c r="G12175" s="275"/>
      <c r="H12175" s="275"/>
    </row>
    <row r="12176" spans="1:8">
      <c r="A12176" s="270"/>
      <c r="B12176" s="271"/>
      <c r="C12176" s="270"/>
      <c r="D12176" s="272"/>
      <c r="F12176" s="273"/>
      <c r="G12176" s="275"/>
      <c r="H12176" s="275"/>
    </row>
    <row r="12177" spans="1:8">
      <c r="A12177" s="270"/>
      <c r="B12177" s="271"/>
      <c r="C12177" s="270"/>
      <c r="D12177" s="272"/>
      <c r="F12177" s="273"/>
      <c r="G12177" s="275"/>
      <c r="H12177" s="275"/>
    </row>
    <row r="12178" spans="1:8">
      <c r="A12178" s="270"/>
      <c r="B12178" s="271"/>
      <c r="C12178" s="270"/>
      <c r="D12178" s="272"/>
      <c r="F12178" s="273"/>
      <c r="G12178" s="275"/>
      <c r="H12178" s="275"/>
    </row>
    <row r="12179" spans="1:8">
      <c r="A12179" s="270"/>
      <c r="B12179" s="271"/>
      <c r="C12179" s="270"/>
      <c r="D12179" s="272"/>
      <c r="F12179" s="273"/>
      <c r="G12179" s="275"/>
      <c r="H12179" s="275"/>
    </row>
    <row r="12180" spans="1:8">
      <c r="A12180" s="270"/>
      <c r="B12180" s="271"/>
      <c r="C12180" s="270"/>
      <c r="D12180" s="272"/>
      <c r="F12180" s="273"/>
      <c r="G12180" s="275"/>
      <c r="H12180" s="275"/>
    </row>
    <row r="12181" spans="1:8">
      <c r="A12181" s="270"/>
      <c r="B12181" s="271"/>
      <c r="C12181" s="270"/>
      <c r="D12181" s="272"/>
      <c r="F12181" s="273"/>
      <c r="G12181" s="275"/>
      <c r="H12181" s="275"/>
    </row>
    <row r="12182" spans="1:8">
      <c r="A12182" s="270"/>
      <c r="B12182" s="271"/>
      <c r="C12182" s="270"/>
      <c r="D12182" s="272"/>
      <c r="F12182" s="273"/>
      <c r="G12182" s="275"/>
      <c r="H12182" s="275"/>
    </row>
    <row r="12183" spans="1:8">
      <c r="A12183" s="270"/>
      <c r="B12183" s="271"/>
      <c r="C12183" s="270"/>
      <c r="D12183" s="272"/>
      <c r="F12183" s="273"/>
      <c r="G12183" s="275"/>
      <c r="H12183" s="275"/>
    </row>
    <row r="12184" spans="1:8">
      <c r="A12184" s="270"/>
      <c r="B12184" s="271"/>
      <c r="C12184" s="270"/>
      <c r="D12184" s="272"/>
      <c r="F12184" s="273"/>
      <c r="G12184" s="275"/>
      <c r="H12184" s="275"/>
    </row>
    <row r="12185" spans="1:8">
      <c r="A12185" s="270"/>
      <c r="B12185" s="271"/>
      <c r="C12185" s="270"/>
      <c r="D12185" s="272"/>
      <c r="F12185" s="273"/>
      <c r="G12185" s="275"/>
      <c r="H12185" s="275"/>
    </row>
    <row r="12186" spans="1:8">
      <c r="A12186" s="270"/>
      <c r="B12186" s="271"/>
      <c r="C12186" s="270"/>
      <c r="D12186" s="272"/>
      <c r="F12186" s="273"/>
      <c r="G12186" s="275"/>
      <c r="H12186" s="275"/>
    </row>
    <row r="12187" spans="1:8">
      <c r="A12187" s="270"/>
      <c r="B12187" s="271"/>
      <c r="C12187" s="270"/>
      <c r="D12187" s="272"/>
      <c r="F12187" s="273"/>
      <c r="G12187" s="275"/>
      <c r="H12187" s="275"/>
    </row>
    <row r="12188" spans="1:8">
      <c r="A12188" s="270"/>
      <c r="B12188" s="271"/>
      <c r="C12188" s="270"/>
      <c r="D12188" s="272"/>
      <c r="F12188" s="273"/>
      <c r="G12188" s="275"/>
      <c r="H12188" s="275"/>
    </row>
    <row r="12189" spans="1:8">
      <c r="A12189" s="270"/>
      <c r="B12189" s="271"/>
      <c r="C12189" s="270"/>
      <c r="D12189" s="272"/>
      <c r="F12189" s="273"/>
      <c r="G12189" s="275"/>
      <c r="H12189" s="275"/>
    </row>
    <row r="12190" spans="1:8">
      <c r="A12190" s="270"/>
      <c r="B12190" s="271"/>
      <c r="C12190" s="270"/>
      <c r="D12190" s="272"/>
      <c r="F12190" s="273"/>
      <c r="G12190" s="275"/>
      <c r="H12190" s="275"/>
    </row>
    <row r="12191" spans="1:8">
      <c r="A12191" s="270"/>
      <c r="B12191" s="271"/>
      <c r="C12191" s="270"/>
      <c r="D12191" s="272"/>
      <c r="F12191" s="273"/>
      <c r="G12191" s="275"/>
      <c r="H12191" s="275"/>
    </row>
    <row r="12192" spans="1:8">
      <c r="A12192" s="270"/>
      <c r="B12192" s="271"/>
      <c r="C12192" s="270"/>
      <c r="D12192" s="272"/>
      <c r="F12192" s="273"/>
      <c r="G12192" s="275"/>
      <c r="H12192" s="275"/>
    </row>
    <row r="12193" spans="1:8">
      <c r="A12193" s="270"/>
      <c r="B12193" s="271"/>
      <c r="C12193" s="270"/>
      <c r="D12193" s="272"/>
      <c r="F12193" s="273"/>
      <c r="G12193" s="275"/>
      <c r="H12193" s="275"/>
    </row>
    <row r="12194" spans="1:8">
      <c r="A12194" s="270"/>
      <c r="B12194" s="271"/>
      <c r="C12194" s="270"/>
      <c r="D12194" s="272"/>
      <c r="F12194" s="273"/>
      <c r="G12194" s="275"/>
      <c r="H12194" s="275"/>
    </row>
    <row r="12195" spans="1:8">
      <c r="A12195" s="270"/>
      <c r="B12195" s="271"/>
      <c r="C12195" s="270"/>
      <c r="D12195" s="272"/>
      <c r="F12195" s="273"/>
      <c r="G12195" s="275"/>
      <c r="H12195" s="275"/>
    </row>
    <row r="12196" spans="1:8">
      <c r="A12196" s="270"/>
      <c r="B12196" s="271"/>
      <c r="C12196" s="270"/>
      <c r="D12196" s="272"/>
      <c r="F12196" s="273"/>
      <c r="G12196" s="275"/>
      <c r="H12196" s="275"/>
    </row>
    <row r="12197" spans="1:8">
      <c r="A12197" s="270"/>
      <c r="B12197" s="271"/>
      <c r="C12197" s="270"/>
      <c r="D12197" s="272"/>
      <c r="F12197" s="273"/>
      <c r="G12197" s="275"/>
      <c r="H12197" s="275"/>
    </row>
    <row r="12198" spans="1:8">
      <c r="A12198" s="270"/>
      <c r="B12198" s="271"/>
      <c r="C12198" s="270"/>
      <c r="D12198" s="272"/>
      <c r="F12198" s="273"/>
      <c r="G12198" s="275"/>
      <c r="H12198" s="275"/>
    </row>
    <row r="12199" spans="1:8">
      <c r="A12199" s="270"/>
      <c r="B12199" s="271"/>
      <c r="C12199" s="270"/>
      <c r="D12199" s="272"/>
      <c r="F12199" s="273"/>
      <c r="G12199" s="275"/>
      <c r="H12199" s="275"/>
    </row>
    <row r="12200" spans="1:8">
      <c r="A12200" s="270"/>
      <c r="B12200" s="271"/>
      <c r="C12200" s="270"/>
      <c r="D12200" s="272"/>
      <c r="F12200" s="273"/>
      <c r="G12200" s="275"/>
      <c r="H12200" s="275"/>
    </row>
    <row r="12201" spans="1:8">
      <c r="A12201" s="270"/>
      <c r="B12201" s="271"/>
      <c r="C12201" s="270"/>
      <c r="D12201" s="272"/>
      <c r="F12201" s="273"/>
      <c r="G12201" s="275"/>
      <c r="H12201" s="275"/>
    </row>
    <row r="12202" spans="1:8">
      <c r="A12202" s="270"/>
      <c r="B12202" s="271"/>
      <c r="C12202" s="270"/>
      <c r="D12202" s="272"/>
      <c r="F12202" s="273"/>
      <c r="G12202" s="275"/>
      <c r="H12202" s="275"/>
    </row>
    <row r="12203" spans="1:8">
      <c r="A12203" s="270"/>
      <c r="B12203" s="271"/>
      <c r="C12203" s="270"/>
      <c r="D12203" s="272"/>
      <c r="F12203" s="273"/>
      <c r="G12203" s="275"/>
      <c r="H12203" s="275"/>
    </row>
    <row r="12204" spans="1:8">
      <c r="A12204" s="270"/>
      <c r="B12204" s="271"/>
      <c r="C12204" s="270"/>
      <c r="D12204" s="272"/>
      <c r="F12204" s="273"/>
      <c r="G12204" s="275"/>
      <c r="H12204" s="275"/>
    </row>
    <row r="12205" spans="1:8">
      <c r="A12205" s="270"/>
      <c r="B12205" s="271"/>
      <c r="C12205" s="270"/>
      <c r="D12205" s="272"/>
      <c r="F12205" s="273"/>
      <c r="G12205" s="275"/>
      <c r="H12205" s="275"/>
    </row>
    <row r="12206" spans="1:8">
      <c r="A12206" s="270"/>
      <c r="B12206" s="271"/>
      <c r="C12206" s="270"/>
      <c r="D12206" s="272"/>
      <c r="F12206" s="273"/>
      <c r="G12206" s="275"/>
      <c r="H12206" s="275"/>
    </row>
    <row r="12207" spans="1:8">
      <c r="A12207" s="270"/>
      <c r="B12207" s="271"/>
      <c r="C12207" s="270"/>
      <c r="D12207" s="272"/>
      <c r="F12207" s="273"/>
      <c r="G12207" s="275"/>
      <c r="H12207" s="275"/>
    </row>
    <row r="12208" spans="1:8">
      <c r="A12208" s="270"/>
      <c r="B12208" s="271"/>
      <c r="C12208" s="270"/>
      <c r="D12208" s="272"/>
      <c r="F12208" s="273"/>
      <c r="G12208" s="275"/>
      <c r="H12208" s="275"/>
    </row>
    <row r="12209" spans="1:8">
      <c r="A12209" s="270"/>
      <c r="B12209" s="271"/>
      <c r="C12209" s="270"/>
      <c r="D12209" s="272"/>
      <c r="F12209" s="273"/>
      <c r="G12209" s="275"/>
      <c r="H12209" s="275"/>
    </row>
    <row r="12210" spans="1:8">
      <c r="A12210" s="270"/>
      <c r="B12210" s="271"/>
      <c r="C12210" s="270"/>
      <c r="D12210" s="272"/>
      <c r="F12210" s="273"/>
      <c r="G12210" s="275"/>
      <c r="H12210" s="275"/>
    </row>
    <row r="12211" spans="1:8">
      <c r="A12211" s="270"/>
      <c r="B12211" s="271"/>
      <c r="C12211" s="270"/>
      <c r="D12211" s="272"/>
      <c r="F12211" s="273"/>
      <c r="G12211" s="275"/>
      <c r="H12211" s="275"/>
    </row>
    <row r="12212" spans="1:8">
      <c r="A12212" s="270"/>
      <c r="B12212" s="271"/>
      <c r="C12212" s="270"/>
      <c r="D12212" s="272"/>
      <c r="F12212" s="273"/>
      <c r="G12212" s="275"/>
      <c r="H12212" s="275"/>
    </row>
    <row r="12213" spans="1:8">
      <c r="A12213" s="270"/>
      <c r="B12213" s="271"/>
      <c r="C12213" s="270"/>
      <c r="D12213" s="272"/>
      <c r="F12213" s="273"/>
      <c r="G12213" s="275"/>
      <c r="H12213" s="275"/>
    </row>
    <row r="12214" spans="1:8">
      <c r="A12214" s="270"/>
      <c r="B12214" s="271"/>
      <c r="C12214" s="270"/>
      <c r="D12214" s="272"/>
      <c r="F12214" s="273"/>
      <c r="G12214" s="275"/>
      <c r="H12214" s="275"/>
    </row>
    <row r="12215" spans="1:8">
      <c r="A12215" s="270"/>
      <c r="B12215" s="271"/>
      <c r="C12215" s="270"/>
      <c r="D12215" s="272"/>
      <c r="F12215" s="273"/>
      <c r="G12215" s="275"/>
      <c r="H12215" s="275"/>
    </row>
    <row r="12216" spans="1:8">
      <c r="A12216" s="270"/>
      <c r="B12216" s="271"/>
      <c r="C12216" s="270"/>
      <c r="D12216" s="272"/>
      <c r="F12216" s="273"/>
      <c r="G12216" s="275"/>
      <c r="H12216" s="275"/>
    </row>
    <row r="12217" spans="1:8">
      <c r="A12217" s="270"/>
      <c r="B12217" s="271"/>
      <c r="C12217" s="270"/>
      <c r="D12217" s="272"/>
      <c r="F12217" s="273"/>
      <c r="G12217" s="275"/>
      <c r="H12217" s="275"/>
    </row>
    <row r="12218" spans="1:8">
      <c r="A12218" s="270"/>
      <c r="B12218" s="271"/>
      <c r="C12218" s="270"/>
      <c r="D12218" s="272"/>
      <c r="F12218" s="273"/>
      <c r="G12218" s="275"/>
      <c r="H12218" s="275"/>
    </row>
    <row r="12219" spans="1:8">
      <c r="A12219" s="270"/>
      <c r="B12219" s="271"/>
      <c r="C12219" s="270"/>
      <c r="D12219" s="272"/>
      <c r="F12219" s="273"/>
      <c r="G12219" s="275"/>
      <c r="H12219" s="275"/>
    </row>
    <row r="12220" spans="1:8">
      <c r="A12220" s="270"/>
      <c r="B12220" s="271"/>
      <c r="C12220" s="270"/>
      <c r="D12220" s="272"/>
      <c r="F12220" s="273"/>
      <c r="G12220" s="275"/>
      <c r="H12220" s="275"/>
    </row>
    <row r="12221" spans="1:8">
      <c r="A12221" s="270"/>
      <c r="B12221" s="271"/>
      <c r="C12221" s="270"/>
      <c r="D12221" s="272"/>
      <c r="F12221" s="273"/>
      <c r="G12221" s="275"/>
      <c r="H12221" s="275"/>
    </row>
    <row r="12222" spans="1:8">
      <c r="A12222" s="270"/>
      <c r="B12222" s="271"/>
      <c r="C12222" s="270"/>
      <c r="D12222" s="272"/>
      <c r="F12222" s="273"/>
      <c r="G12222" s="275"/>
      <c r="H12222" s="275"/>
    </row>
    <row r="12223" spans="1:8">
      <c r="A12223" s="270"/>
      <c r="B12223" s="271"/>
      <c r="C12223" s="270"/>
      <c r="D12223" s="272"/>
      <c r="F12223" s="273"/>
      <c r="G12223" s="275"/>
      <c r="H12223" s="275"/>
    </row>
    <row r="12224" spans="1:8">
      <c r="A12224" s="270"/>
      <c r="B12224" s="271"/>
      <c r="C12224" s="270"/>
      <c r="D12224" s="272"/>
      <c r="F12224" s="273"/>
      <c r="G12224" s="275"/>
      <c r="H12224" s="275"/>
    </row>
    <row r="12225" spans="1:8">
      <c r="A12225" s="270"/>
      <c r="B12225" s="271"/>
      <c r="C12225" s="270"/>
      <c r="D12225" s="272"/>
      <c r="F12225" s="273"/>
      <c r="G12225" s="275"/>
      <c r="H12225" s="275"/>
    </row>
    <row r="12226" spans="1:8">
      <c r="A12226" s="270"/>
      <c r="B12226" s="271"/>
      <c r="C12226" s="270"/>
      <c r="D12226" s="272"/>
      <c r="F12226" s="273"/>
      <c r="G12226" s="275"/>
      <c r="H12226" s="275"/>
    </row>
    <row r="12227" spans="1:8">
      <c r="A12227" s="270"/>
      <c r="B12227" s="271"/>
      <c r="C12227" s="270"/>
      <c r="D12227" s="272"/>
      <c r="F12227" s="273"/>
      <c r="G12227" s="275"/>
      <c r="H12227" s="275"/>
    </row>
    <row r="12228" spans="1:8">
      <c r="A12228" s="270"/>
      <c r="B12228" s="271"/>
      <c r="C12228" s="270"/>
      <c r="D12228" s="272"/>
      <c r="F12228" s="273"/>
      <c r="G12228" s="275"/>
      <c r="H12228" s="275"/>
    </row>
    <row r="12229" spans="1:8">
      <c r="A12229" s="270"/>
      <c r="B12229" s="271"/>
      <c r="C12229" s="270"/>
      <c r="D12229" s="272"/>
      <c r="F12229" s="273"/>
      <c r="G12229" s="275"/>
      <c r="H12229" s="275"/>
    </row>
    <row r="12230" spans="1:8">
      <c r="A12230" s="270"/>
      <c r="B12230" s="271"/>
      <c r="C12230" s="270"/>
      <c r="D12230" s="272"/>
      <c r="F12230" s="273"/>
      <c r="G12230" s="275"/>
      <c r="H12230" s="275"/>
    </row>
    <row r="12231" spans="1:8">
      <c r="A12231" s="270"/>
      <c r="B12231" s="271"/>
      <c r="C12231" s="270"/>
      <c r="D12231" s="272"/>
      <c r="F12231" s="273"/>
      <c r="G12231" s="275"/>
      <c r="H12231" s="275"/>
    </row>
    <row r="12232" spans="1:8">
      <c r="A12232" s="270"/>
      <c r="B12232" s="271"/>
      <c r="C12232" s="270"/>
      <c r="D12232" s="272"/>
      <c r="F12232" s="273"/>
      <c r="G12232" s="275"/>
      <c r="H12232" s="275"/>
    </row>
    <row r="12233" spans="1:8">
      <c r="A12233" s="270"/>
      <c r="B12233" s="271"/>
      <c r="C12233" s="270"/>
      <c r="D12233" s="272"/>
      <c r="F12233" s="273"/>
      <c r="G12233" s="275"/>
      <c r="H12233" s="275"/>
    </row>
    <row r="12234" spans="1:8">
      <c r="A12234" s="270"/>
      <c r="B12234" s="271"/>
      <c r="C12234" s="270"/>
      <c r="D12234" s="272"/>
      <c r="F12234" s="273"/>
      <c r="G12234" s="275"/>
      <c r="H12234" s="275"/>
    </row>
    <row r="12235" spans="1:8">
      <c r="A12235" s="270"/>
      <c r="B12235" s="271"/>
      <c r="C12235" s="270"/>
      <c r="D12235" s="272"/>
      <c r="F12235" s="273"/>
      <c r="G12235" s="275"/>
      <c r="H12235" s="275"/>
    </row>
    <row r="12236" spans="1:8">
      <c r="A12236" s="270"/>
      <c r="B12236" s="271"/>
      <c r="C12236" s="270"/>
      <c r="D12236" s="272"/>
      <c r="F12236" s="273"/>
      <c r="G12236" s="275"/>
      <c r="H12236" s="275"/>
    </row>
    <row r="12237" spans="1:8">
      <c r="A12237" s="270"/>
      <c r="B12237" s="271"/>
      <c r="C12237" s="270"/>
      <c r="D12237" s="272"/>
      <c r="F12237" s="273"/>
      <c r="G12237" s="275"/>
      <c r="H12237" s="275"/>
    </row>
    <row r="12238" spans="1:8">
      <c r="A12238" s="270"/>
      <c r="B12238" s="271"/>
      <c r="C12238" s="270"/>
      <c r="D12238" s="272"/>
      <c r="F12238" s="273"/>
      <c r="G12238" s="275"/>
      <c r="H12238" s="275"/>
    </row>
    <row r="12239" spans="1:8">
      <c r="A12239" s="270"/>
      <c r="B12239" s="271"/>
      <c r="C12239" s="270"/>
      <c r="D12239" s="272"/>
      <c r="F12239" s="273"/>
      <c r="G12239" s="275"/>
      <c r="H12239" s="275"/>
    </row>
    <row r="12240" spans="1:8">
      <c r="A12240" s="270"/>
      <c r="B12240" s="271"/>
      <c r="C12240" s="270"/>
      <c r="D12240" s="272"/>
      <c r="F12240" s="273"/>
      <c r="G12240" s="275"/>
      <c r="H12240" s="275"/>
    </row>
    <row r="12241" spans="1:8">
      <c r="A12241" s="270"/>
      <c r="B12241" s="271"/>
      <c r="C12241" s="270"/>
      <c r="D12241" s="272"/>
      <c r="F12241" s="273"/>
      <c r="G12241" s="275"/>
      <c r="H12241" s="275"/>
    </row>
    <row r="12242" spans="1:8">
      <c r="A12242" s="270"/>
      <c r="B12242" s="271"/>
      <c r="C12242" s="270"/>
      <c r="D12242" s="272"/>
      <c r="F12242" s="273"/>
      <c r="G12242" s="275"/>
      <c r="H12242" s="275"/>
    </row>
    <row r="12243" spans="1:8">
      <c r="A12243" s="270"/>
      <c r="B12243" s="271"/>
      <c r="C12243" s="270"/>
      <c r="D12243" s="272"/>
      <c r="F12243" s="273"/>
      <c r="G12243" s="275"/>
      <c r="H12243" s="275"/>
    </row>
    <row r="12244" spans="1:8">
      <c r="A12244" s="270"/>
      <c r="B12244" s="271"/>
      <c r="C12244" s="270"/>
      <c r="D12244" s="272"/>
      <c r="F12244" s="273"/>
      <c r="G12244" s="275"/>
      <c r="H12244" s="275"/>
    </row>
    <row r="12245" spans="1:8">
      <c r="A12245" s="270"/>
      <c r="B12245" s="271"/>
      <c r="C12245" s="270"/>
      <c r="D12245" s="272"/>
      <c r="F12245" s="273"/>
      <c r="G12245" s="275"/>
      <c r="H12245" s="275"/>
    </row>
    <row r="12246" spans="1:8">
      <c r="A12246" s="270"/>
      <c r="B12246" s="271"/>
      <c r="C12246" s="270"/>
      <c r="D12246" s="272"/>
      <c r="F12246" s="273"/>
      <c r="G12246" s="275"/>
      <c r="H12246" s="275"/>
    </row>
    <row r="12247" spans="1:8">
      <c r="A12247" s="270"/>
      <c r="B12247" s="271"/>
      <c r="C12247" s="270"/>
      <c r="D12247" s="272"/>
      <c r="F12247" s="273"/>
      <c r="G12247" s="275"/>
      <c r="H12247" s="275"/>
    </row>
    <row r="12248" spans="1:8">
      <c r="A12248" s="270"/>
      <c r="B12248" s="271"/>
      <c r="C12248" s="270"/>
      <c r="D12248" s="272"/>
      <c r="F12248" s="273"/>
      <c r="G12248" s="275"/>
      <c r="H12248" s="275"/>
    </row>
    <row r="12249" spans="1:8">
      <c r="A12249" s="270"/>
      <c r="B12249" s="271"/>
      <c r="C12249" s="270"/>
      <c r="D12249" s="272"/>
      <c r="F12249" s="273"/>
      <c r="G12249" s="275"/>
      <c r="H12249" s="275"/>
    </row>
    <row r="12250" spans="1:8">
      <c r="A12250" s="270"/>
      <c r="B12250" s="271"/>
      <c r="C12250" s="270"/>
      <c r="D12250" s="272"/>
      <c r="F12250" s="273"/>
      <c r="G12250" s="275"/>
      <c r="H12250" s="275"/>
    </row>
    <row r="12251" spans="1:8">
      <c r="A12251" s="270"/>
      <c r="B12251" s="271"/>
      <c r="C12251" s="270"/>
      <c r="D12251" s="272"/>
      <c r="F12251" s="273"/>
      <c r="G12251" s="275"/>
      <c r="H12251" s="275"/>
    </row>
    <row r="12252" spans="1:8">
      <c r="A12252" s="270"/>
      <c r="B12252" s="271"/>
      <c r="C12252" s="270"/>
      <c r="D12252" s="272"/>
      <c r="F12252" s="273"/>
      <c r="G12252" s="275"/>
      <c r="H12252" s="275"/>
    </row>
    <row r="12253" spans="1:8">
      <c r="A12253" s="270"/>
      <c r="B12253" s="271"/>
      <c r="C12253" s="270"/>
      <c r="D12253" s="272"/>
      <c r="F12253" s="273"/>
      <c r="G12253" s="275"/>
      <c r="H12253" s="275"/>
    </row>
    <row r="12254" spans="1:8">
      <c r="A12254" s="270"/>
      <c r="B12254" s="271"/>
      <c r="C12254" s="270"/>
      <c r="D12254" s="272"/>
      <c r="F12254" s="273"/>
      <c r="G12254" s="275"/>
      <c r="H12254" s="275"/>
    </row>
    <row r="12255" spans="1:8">
      <c r="A12255" s="270"/>
      <c r="B12255" s="271"/>
      <c r="C12255" s="270"/>
      <c r="D12255" s="272"/>
      <c r="F12255" s="273"/>
      <c r="G12255" s="275"/>
      <c r="H12255" s="275"/>
    </row>
    <row r="12256" spans="1:8">
      <c r="A12256" s="270"/>
      <c r="B12256" s="271"/>
      <c r="C12256" s="270"/>
      <c r="D12256" s="272"/>
      <c r="F12256" s="273"/>
      <c r="G12256" s="275"/>
      <c r="H12256" s="275"/>
    </row>
    <row r="12257" spans="1:8">
      <c r="A12257" s="270"/>
      <c r="B12257" s="271"/>
      <c r="C12257" s="270"/>
      <c r="D12257" s="272"/>
      <c r="F12257" s="273"/>
      <c r="G12257" s="275"/>
      <c r="H12257" s="275"/>
    </row>
    <row r="12258" spans="1:8">
      <c r="A12258" s="270"/>
      <c r="B12258" s="271"/>
      <c r="C12258" s="270"/>
      <c r="D12258" s="272"/>
      <c r="F12258" s="273"/>
      <c r="G12258" s="275"/>
      <c r="H12258" s="275"/>
    </row>
    <row r="12259" spans="1:8">
      <c r="A12259" s="270"/>
      <c r="B12259" s="271"/>
      <c r="C12259" s="270"/>
      <c r="D12259" s="272"/>
      <c r="F12259" s="273"/>
      <c r="G12259" s="275"/>
      <c r="H12259" s="275"/>
    </row>
    <row r="12260" spans="1:8">
      <c r="A12260" s="270"/>
      <c r="B12260" s="271"/>
      <c r="C12260" s="270"/>
      <c r="D12260" s="272"/>
      <c r="F12260" s="273"/>
      <c r="G12260" s="275"/>
      <c r="H12260" s="275"/>
    </row>
    <row r="12261" spans="1:8">
      <c r="A12261" s="270"/>
      <c r="B12261" s="271"/>
      <c r="C12261" s="270"/>
      <c r="D12261" s="272"/>
      <c r="F12261" s="273"/>
      <c r="G12261" s="275"/>
      <c r="H12261" s="275"/>
    </row>
    <row r="12262" spans="1:8">
      <c r="A12262" s="270"/>
      <c r="B12262" s="271"/>
      <c r="C12262" s="270"/>
      <c r="D12262" s="272"/>
      <c r="F12262" s="273"/>
      <c r="G12262" s="275"/>
      <c r="H12262" s="275"/>
    </row>
    <row r="12263" spans="1:8">
      <c r="A12263" s="270"/>
      <c r="B12263" s="271"/>
      <c r="C12263" s="270"/>
      <c r="D12263" s="272"/>
      <c r="F12263" s="273"/>
      <c r="G12263" s="275"/>
      <c r="H12263" s="275"/>
    </row>
    <row r="12264" spans="1:8">
      <c r="A12264" s="270"/>
      <c r="B12264" s="271"/>
      <c r="C12264" s="270"/>
      <c r="D12264" s="272"/>
      <c r="F12264" s="273"/>
      <c r="G12264" s="275"/>
      <c r="H12264" s="275"/>
    </row>
    <row r="12265" spans="1:8">
      <c r="A12265" s="270"/>
      <c r="B12265" s="271"/>
      <c r="C12265" s="270"/>
      <c r="D12265" s="272"/>
      <c r="F12265" s="273"/>
      <c r="G12265" s="275"/>
      <c r="H12265" s="275"/>
    </row>
    <row r="12266" spans="1:8">
      <c r="A12266" s="270"/>
      <c r="B12266" s="271"/>
      <c r="C12266" s="270"/>
      <c r="D12266" s="272"/>
      <c r="F12266" s="273"/>
      <c r="G12266" s="275"/>
      <c r="H12266" s="275"/>
    </row>
    <row r="12267" spans="1:8">
      <c r="A12267" s="270"/>
      <c r="B12267" s="271"/>
      <c r="C12267" s="270"/>
      <c r="D12267" s="272"/>
      <c r="F12267" s="273"/>
      <c r="G12267" s="275"/>
      <c r="H12267" s="275"/>
    </row>
    <row r="12268" spans="1:8">
      <c r="A12268" s="270"/>
      <c r="B12268" s="271"/>
      <c r="C12268" s="270"/>
      <c r="D12268" s="272"/>
      <c r="F12268" s="273"/>
      <c r="G12268" s="275"/>
      <c r="H12268" s="275"/>
    </row>
    <row r="12269" spans="1:8">
      <c r="A12269" s="270"/>
      <c r="B12269" s="271"/>
      <c r="C12269" s="270"/>
      <c r="D12269" s="272"/>
      <c r="F12269" s="273"/>
      <c r="G12269" s="275"/>
      <c r="H12269" s="275"/>
    </row>
    <row r="12270" spans="1:8">
      <c r="A12270" s="270"/>
      <c r="B12270" s="271"/>
      <c r="C12270" s="270"/>
      <c r="D12270" s="272"/>
      <c r="F12270" s="273"/>
      <c r="G12270" s="275"/>
      <c r="H12270" s="275"/>
    </row>
    <row r="12271" spans="1:8">
      <c r="A12271" s="270"/>
      <c r="B12271" s="271"/>
      <c r="C12271" s="270"/>
      <c r="D12271" s="272"/>
      <c r="F12271" s="273"/>
      <c r="G12271" s="275"/>
      <c r="H12271" s="275"/>
    </row>
    <row r="12272" spans="1:8">
      <c r="A12272" s="270"/>
      <c r="B12272" s="271"/>
      <c r="C12272" s="270"/>
      <c r="D12272" s="272"/>
      <c r="F12272" s="273"/>
      <c r="G12272" s="275"/>
      <c r="H12272" s="275"/>
    </row>
    <row r="12273" spans="1:8">
      <c r="A12273" s="270"/>
      <c r="B12273" s="271"/>
      <c r="C12273" s="270"/>
      <c r="D12273" s="272"/>
      <c r="F12273" s="273"/>
      <c r="G12273" s="275"/>
      <c r="H12273" s="275"/>
    </row>
    <row r="12274" spans="1:8">
      <c r="A12274" s="270"/>
      <c r="B12274" s="271"/>
      <c r="C12274" s="270"/>
      <c r="D12274" s="272"/>
      <c r="F12274" s="273"/>
      <c r="G12274" s="275"/>
      <c r="H12274" s="275"/>
    </row>
    <row r="12275" spans="1:8">
      <c r="A12275" s="270"/>
      <c r="B12275" s="271"/>
      <c r="C12275" s="270"/>
      <c r="D12275" s="272"/>
      <c r="F12275" s="273"/>
      <c r="G12275" s="275"/>
      <c r="H12275" s="275"/>
    </row>
    <row r="12276" spans="1:8">
      <c r="A12276" s="270"/>
      <c r="B12276" s="271"/>
      <c r="C12276" s="270"/>
      <c r="D12276" s="272"/>
      <c r="F12276" s="273"/>
      <c r="G12276" s="275"/>
      <c r="H12276" s="275"/>
    </row>
    <row r="12277" spans="1:8">
      <c r="A12277" s="270"/>
      <c r="B12277" s="271"/>
      <c r="C12277" s="270"/>
      <c r="D12277" s="272"/>
      <c r="F12277" s="273"/>
      <c r="G12277" s="275"/>
      <c r="H12277" s="275"/>
    </row>
    <row r="12278" spans="1:8">
      <c r="A12278" s="270"/>
      <c r="B12278" s="271"/>
      <c r="C12278" s="270"/>
      <c r="D12278" s="272"/>
      <c r="F12278" s="273"/>
      <c r="G12278" s="275"/>
      <c r="H12278" s="275"/>
    </row>
    <row r="12279" spans="1:8">
      <c r="A12279" s="270"/>
      <c r="B12279" s="271"/>
      <c r="C12279" s="270"/>
      <c r="D12279" s="272"/>
      <c r="F12279" s="273"/>
      <c r="G12279" s="275"/>
      <c r="H12279" s="275"/>
    </row>
    <row r="12280" spans="1:8">
      <c r="A12280" s="270"/>
      <c r="B12280" s="271"/>
      <c r="C12280" s="270"/>
      <c r="D12280" s="272"/>
      <c r="F12280" s="273"/>
      <c r="G12280" s="275"/>
      <c r="H12280" s="275"/>
    </row>
    <row r="12281" spans="1:8">
      <c r="A12281" s="270"/>
      <c r="B12281" s="271"/>
      <c r="C12281" s="270"/>
      <c r="D12281" s="272"/>
      <c r="F12281" s="273"/>
      <c r="G12281" s="275"/>
      <c r="H12281" s="275"/>
    </row>
    <row r="12282" spans="1:8">
      <c r="A12282" s="270"/>
      <c r="B12282" s="271"/>
      <c r="C12282" s="270"/>
      <c r="D12282" s="272"/>
      <c r="F12282" s="273"/>
      <c r="G12282" s="275"/>
      <c r="H12282" s="275"/>
    </row>
    <row r="12283" spans="1:8">
      <c r="A12283" s="270"/>
      <c r="B12283" s="271"/>
      <c r="C12283" s="270"/>
      <c r="D12283" s="272"/>
      <c r="F12283" s="273"/>
      <c r="G12283" s="275"/>
      <c r="H12283" s="275"/>
    </row>
    <row r="12284" spans="1:8">
      <c r="A12284" s="270"/>
      <c r="B12284" s="271"/>
      <c r="C12284" s="270"/>
      <c r="D12284" s="272"/>
      <c r="F12284" s="273"/>
      <c r="G12284" s="275"/>
      <c r="H12284" s="275"/>
    </row>
    <row r="12285" spans="1:8">
      <c r="A12285" s="270"/>
      <c r="B12285" s="271"/>
      <c r="C12285" s="270"/>
      <c r="D12285" s="272"/>
      <c r="F12285" s="273"/>
      <c r="G12285" s="275"/>
      <c r="H12285" s="275"/>
    </row>
    <row r="12286" spans="1:8">
      <c r="A12286" s="270"/>
      <c r="B12286" s="271"/>
      <c r="C12286" s="270"/>
      <c r="D12286" s="272"/>
      <c r="F12286" s="273"/>
      <c r="G12286" s="275"/>
      <c r="H12286" s="275"/>
    </row>
    <row r="12287" spans="1:8">
      <c r="A12287" s="270"/>
      <c r="B12287" s="271"/>
      <c r="C12287" s="270"/>
      <c r="D12287" s="272"/>
      <c r="F12287" s="273"/>
      <c r="G12287" s="275"/>
      <c r="H12287" s="275"/>
    </row>
    <row r="12288" spans="1:8">
      <c r="A12288" s="270"/>
      <c r="B12288" s="271"/>
      <c r="C12288" s="270"/>
      <c r="D12288" s="272"/>
      <c r="F12288" s="273"/>
      <c r="G12288" s="275"/>
      <c r="H12288" s="275"/>
    </row>
    <row r="12289" spans="1:8">
      <c r="A12289" s="270"/>
      <c r="B12289" s="271"/>
      <c r="C12289" s="270"/>
      <c r="D12289" s="272"/>
      <c r="F12289" s="273"/>
      <c r="G12289" s="275"/>
      <c r="H12289" s="275"/>
    </row>
    <row r="12290" spans="1:8">
      <c r="A12290" s="270"/>
      <c r="B12290" s="271"/>
      <c r="C12290" s="270"/>
      <c r="D12290" s="272"/>
      <c r="F12290" s="273"/>
      <c r="G12290" s="275"/>
      <c r="H12290" s="275"/>
    </row>
    <row r="12291" spans="1:8">
      <c r="A12291" s="270"/>
      <c r="B12291" s="271"/>
      <c r="C12291" s="270"/>
      <c r="D12291" s="272"/>
      <c r="F12291" s="273"/>
      <c r="G12291" s="275"/>
      <c r="H12291" s="275"/>
    </row>
    <row r="12292" spans="1:8">
      <c r="A12292" s="270"/>
      <c r="B12292" s="271"/>
      <c r="C12292" s="270"/>
      <c r="D12292" s="272"/>
      <c r="F12292" s="273"/>
      <c r="G12292" s="275"/>
      <c r="H12292" s="275"/>
    </row>
    <row r="12293" spans="1:8">
      <c r="A12293" s="270"/>
      <c r="B12293" s="271"/>
      <c r="C12293" s="270"/>
      <c r="D12293" s="272"/>
      <c r="F12293" s="273"/>
      <c r="G12293" s="275"/>
      <c r="H12293" s="275"/>
    </row>
    <row r="12294" spans="1:8">
      <c r="A12294" s="270"/>
      <c r="B12294" s="271"/>
      <c r="C12294" s="270"/>
      <c r="D12294" s="272"/>
      <c r="F12294" s="273"/>
      <c r="G12294" s="275"/>
      <c r="H12294" s="275"/>
    </row>
    <row r="12295" spans="1:8">
      <c r="A12295" s="270"/>
      <c r="B12295" s="271"/>
      <c r="C12295" s="270"/>
      <c r="D12295" s="272"/>
      <c r="F12295" s="273"/>
      <c r="G12295" s="275"/>
      <c r="H12295" s="275"/>
    </row>
    <row r="12296" spans="1:8">
      <c r="A12296" s="270"/>
      <c r="B12296" s="271"/>
      <c r="C12296" s="270"/>
      <c r="D12296" s="272"/>
      <c r="F12296" s="273"/>
      <c r="G12296" s="275"/>
      <c r="H12296" s="275"/>
    </row>
    <row r="12297" spans="1:8">
      <c r="A12297" s="270"/>
      <c r="B12297" s="271"/>
      <c r="C12297" s="270"/>
      <c r="D12297" s="272"/>
      <c r="F12297" s="273"/>
      <c r="G12297" s="275"/>
      <c r="H12297" s="275"/>
    </row>
    <row r="12298" spans="1:8">
      <c r="A12298" s="270"/>
      <c r="B12298" s="271"/>
      <c r="C12298" s="270"/>
      <c r="D12298" s="272"/>
      <c r="F12298" s="273"/>
      <c r="G12298" s="275"/>
      <c r="H12298" s="275"/>
    </row>
    <row r="12299" spans="1:8">
      <c r="A12299" s="270"/>
      <c r="B12299" s="271"/>
      <c r="C12299" s="270"/>
      <c r="D12299" s="272"/>
      <c r="F12299" s="273"/>
      <c r="G12299" s="275"/>
      <c r="H12299" s="275"/>
    </row>
    <row r="12300" spans="1:8">
      <c r="A12300" s="270"/>
      <c r="B12300" s="271"/>
      <c r="C12300" s="270"/>
      <c r="D12300" s="272"/>
      <c r="F12300" s="273"/>
      <c r="G12300" s="275"/>
      <c r="H12300" s="275"/>
    </row>
    <row r="12301" spans="1:8">
      <c r="A12301" s="270"/>
      <c r="B12301" s="271"/>
      <c r="C12301" s="270"/>
      <c r="D12301" s="272"/>
      <c r="F12301" s="273"/>
      <c r="G12301" s="275"/>
      <c r="H12301" s="275"/>
    </row>
    <row r="12302" spans="1:8">
      <c r="A12302" s="270"/>
      <c r="B12302" s="271"/>
      <c r="C12302" s="270"/>
      <c r="D12302" s="272"/>
      <c r="F12302" s="273"/>
      <c r="G12302" s="275"/>
      <c r="H12302" s="275"/>
    </row>
    <row r="12303" spans="1:8">
      <c r="A12303" s="270"/>
      <c r="B12303" s="271"/>
      <c r="C12303" s="270"/>
      <c r="D12303" s="272"/>
      <c r="F12303" s="273"/>
      <c r="G12303" s="275"/>
      <c r="H12303" s="275"/>
    </row>
    <row r="12304" spans="1:8">
      <c r="A12304" s="270"/>
      <c r="B12304" s="271"/>
      <c r="C12304" s="270"/>
      <c r="D12304" s="272"/>
      <c r="F12304" s="273"/>
      <c r="G12304" s="275"/>
      <c r="H12304" s="275"/>
    </row>
    <row r="12305" spans="1:8">
      <c r="A12305" s="270"/>
      <c r="B12305" s="271"/>
      <c r="C12305" s="270"/>
      <c r="D12305" s="272"/>
      <c r="F12305" s="273"/>
      <c r="G12305" s="275"/>
      <c r="H12305" s="275"/>
    </row>
    <row r="12306" spans="1:8">
      <c r="A12306" s="270"/>
      <c r="B12306" s="271"/>
      <c r="C12306" s="270"/>
      <c r="D12306" s="272"/>
      <c r="F12306" s="273"/>
      <c r="G12306" s="275"/>
      <c r="H12306" s="275"/>
    </row>
    <row r="12307" spans="1:8">
      <c r="A12307" s="270"/>
      <c r="B12307" s="271"/>
      <c r="C12307" s="270"/>
      <c r="D12307" s="272"/>
      <c r="F12307" s="273"/>
      <c r="G12307" s="275"/>
      <c r="H12307" s="275"/>
    </row>
    <row r="12308" spans="1:8">
      <c r="A12308" s="270"/>
      <c r="B12308" s="271"/>
      <c r="C12308" s="270"/>
      <c r="D12308" s="272"/>
      <c r="F12308" s="273"/>
      <c r="G12308" s="275"/>
      <c r="H12308" s="275"/>
    </row>
    <row r="12309" spans="1:8">
      <c r="A12309" s="270"/>
      <c r="B12309" s="271"/>
      <c r="C12309" s="270"/>
      <c r="D12309" s="272"/>
      <c r="F12309" s="273"/>
      <c r="G12309" s="275"/>
      <c r="H12309" s="275"/>
    </row>
    <row r="12310" spans="1:8">
      <c r="A12310" s="270"/>
      <c r="B12310" s="271"/>
      <c r="C12310" s="270"/>
      <c r="D12310" s="272"/>
      <c r="F12310" s="273"/>
      <c r="G12310" s="275"/>
      <c r="H12310" s="275"/>
    </row>
    <row r="12311" spans="1:8">
      <c r="A12311" s="270"/>
      <c r="B12311" s="271"/>
      <c r="C12311" s="270"/>
      <c r="D12311" s="272"/>
      <c r="F12311" s="273"/>
      <c r="G12311" s="275"/>
      <c r="H12311" s="275"/>
    </row>
    <row r="12312" spans="1:8">
      <c r="A12312" s="270"/>
      <c r="B12312" s="271"/>
      <c r="C12312" s="270"/>
      <c r="D12312" s="272"/>
      <c r="F12312" s="273"/>
      <c r="G12312" s="275"/>
      <c r="H12312" s="275"/>
    </row>
    <row r="12313" spans="1:8">
      <c r="A12313" s="270"/>
      <c r="B12313" s="271"/>
      <c r="C12313" s="270"/>
      <c r="D12313" s="272"/>
      <c r="F12313" s="273"/>
      <c r="G12313" s="275"/>
      <c r="H12313" s="275"/>
    </row>
    <row r="12314" spans="1:8">
      <c r="A12314" s="270"/>
      <c r="B12314" s="271"/>
      <c r="C12314" s="270"/>
      <c r="D12314" s="272"/>
      <c r="F12314" s="273"/>
      <c r="G12314" s="275"/>
      <c r="H12314" s="275"/>
    </row>
    <row r="12315" spans="1:8">
      <c r="A12315" s="270"/>
      <c r="B12315" s="271"/>
      <c r="C12315" s="270"/>
      <c r="D12315" s="272"/>
      <c r="F12315" s="273"/>
      <c r="G12315" s="275"/>
      <c r="H12315" s="275"/>
    </row>
    <row r="12316" spans="1:8">
      <c r="A12316" s="270"/>
      <c r="B12316" s="271"/>
      <c r="C12316" s="270"/>
      <c r="D12316" s="272"/>
      <c r="F12316" s="273"/>
      <c r="G12316" s="275"/>
      <c r="H12316" s="275"/>
    </row>
    <row r="12317" spans="1:8">
      <c r="A12317" s="270"/>
      <c r="B12317" s="271"/>
      <c r="C12317" s="270"/>
      <c r="D12317" s="272"/>
      <c r="F12317" s="273"/>
      <c r="G12317" s="275"/>
      <c r="H12317" s="275"/>
    </row>
    <row r="12318" spans="1:8">
      <c r="A12318" s="270"/>
      <c r="B12318" s="271"/>
      <c r="C12318" s="270"/>
      <c r="D12318" s="272"/>
      <c r="F12318" s="273"/>
      <c r="G12318" s="275"/>
      <c r="H12318" s="275"/>
    </row>
    <row r="12319" spans="1:8">
      <c r="A12319" s="270"/>
      <c r="B12319" s="271"/>
      <c r="C12319" s="270"/>
      <c r="D12319" s="272"/>
      <c r="F12319" s="273"/>
      <c r="G12319" s="275"/>
      <c r="H12319" s="275"/>
    </row>
    <row r="12320" spans="1:8">
      <c r="A12320" s="270"/>
      <c r="B12320" s="271"/>
      <c r="C12320" s="270"/>
      <c r="D12320" s="272"/>
      <c r="F12320" s="273"/>
      <c r="G12320" s="275"/>
      <c r="H12320" s="275"/>
    </row>
    <row r="12321" spans="1:8">
      <c r="A12321" s="270"/>
      <c r="B12321" s="271"/>
      <c r="C12321" s="270"/>
      <c r="D12321" s="272"/>
      <c r="F12321" s="273"/>
      <c r="G12321" s="275"/>
      <c r="H12321" s="275"/>
    </row>
    <row r="12322" spans="1:8">
      <c r="A12322" s="270"/>
      <c r="B12322" s="271"/>
      <c r="C12322" s="270"/>
      <c r="D12322" s="272"/>
      <c r="F12322" s="273"/>
      <c r="G12322" s="275"/>
      <c r="H12322" s="275"/>
    </row>
    <row r="12323" spans="1:8">
      <c r="A12323" s="270"/>
      <c r="B12323" s="271"/>
      <c r="C12323" s="270"/>
      <c r="D12323" s="272"/>
      <c r="F12323" s="273"/>
      <c r="G12323" s="275"/>
      <c r="H12323" s="275"/>
    </row>
    <row r="12324" spans="1:8">
      <c r="A12324" s="270"/>
      <c r="B12324" s="271"/>
      <c r="C12324" s="270"/>
      <c r="D12324" s="272"/>
      <c r="F12324" s="273"/>
      <c r="G12324" s="275"/>
      <c r="H12324" s="275"/>
    </row>
    <row r="12325" spans="1:8">
      <c r="A12325" s="270"/>
      <c r="B12325" s="271"/>
      <c r="C12325" s="270"/>
      <c r="D12325" s="272"/>
      <c r="F12325" s="273"/>
      <c r="G12325" s="275"/>
      <c r="H12325" s="275"/>
    </row>
    <row r="12326" spans="1:8">
      <c r="A12326" s="270"/>
      <c r="B12326" s="271"/>
      <c r="C12326" s="270"/>
      <c r="D12326" s="272"/>
      <c r="F12326" s="273"/>
      <c r="G12326" s="275"/>
      <c r="H12326" s="275"/>
    </row>
    <row r="12327" spans="1:8">
      <c r="A12327" s="270"/>
      <c r="B12327" s="271"/>
      <c r="C12327" s="270"/>
      <c r="D12327" s="272"/>
      <c r="F12327" s="273"/>
      <c r="G12327" s="275"/>
      <c r="H12327" s="275"/>
    </row>
    <row r="12328" spans="1:8">
      <c r="A12328" s="270"/>
      <c r="B12328" s="271"/>
      <c r="C12328" s="270"/>
      <c r="D12328" s="272"/>
      <c r="F12328" s="273"/>
      <c r="G12328" s="275"/>
      <c r="H12328" s="275"/>
    </row>
    <row r="12329" spans="1:8">
      <c r="A12329" s="270"/>
      <c r="B12329" s="271"/>
      <c r="C12329" s="270"/>
      <c r="D12329" s="272"/>
      <c r="F12329" s="273"/>
      <c r="G12329" s="275"/>
      <c r="H12329" s="275"/>
    </row>
    <row r="12330" spans="1:8">
      <c r="A12330" s="270"/>
      <c r="B12330" s="271"/>
      <c r="C12330" s="270"/>
      <c r="D12330" s="272"/>
      <c r="F12330" s="273"/>
      <c r="G12330" s="275"/>
      <c r="H12330" s="275"/>
    </row>
    <row r="12331" spans="1:8">
      <c r="A12331" s="270"/>
      <c r="B12331" s="271"/>
      <c r="C12331" s="270"/>
      <c r="D12331" s="272"/>
      <c r="F12331" s="273"/>
      <c r="G12331" s="275"/>
      <c r="H12331" s="275"/>
    </row>
    <row r="12332" spans="1:8">
      <c r="A12332" s="270"/>
      <c r="B12332" s="271"/>
      <c r="C12332" s="270"/>
      <c r="D12332" s="272"/>
      <c r="F12332" s="273"/>
      <c r="G12332" s="275"/>
      <c r="H12332" s="275"/>
    </row>
    <row r="12333" spans="1:8">
      <c r="A12333" s="270"/>
      <c r="B12333" s="271"/>
      <c r="C12333" s="270"/>
      <c r="D12333" s="272"/>
      <c r="F12333" s="273"/>
      <c r="G12333" s="275"/>
      <c r="H12333" s="275"/>
    </row>
    <row r="12334" spans="1:8">
      <c r="A12334" s="270"/>
      <c r="B12334" s="271"/>
      <c r="C12334" s="270"/>
      <c r="D12334" s="272"/>
      <c r="F12334" s="273"/>
      <c r="G12334" s="275"/>
      <c r="H12334" s="275"/>
    </row>
    <row r="12335" spans="1:8">
      <c r="A12335" s="270"/>
      <c r="B12335" s="271"/>
      <c r="C12335" s="270"/>
      <c r="D12335" s="272"/>
      <c r="F12335" s="273"/>
      <c r="G12335" s="275"/>
      <c r="H12335" s="275"/>
    </row>
    <row r="12336" spans="1:8">
      <c r="A12336" s="270"/>
      <c r="B12336" s="271"/>
      <c r="C12336" s="270"/>
      <c r="D12336" s="272"/>
      <c r="F12336" s="273"/>
      <c r="G12336" s="275"/>
      <c r="H12336" s="275"/>
    </row>
    <row r="12337" spans="1:8">
      <c r="A12337" s="270"/>
      <c r="B12337" s="271"/>
      <c r="C12337" s="270"/>
      <c r="D12337" s="272"/>
      <c r="F12337" s="273"/>
      <c r="G12337" s="275"/>
      <c r="H12337" s="275"/>
    </row>
    <row r="12338" spans="1:8">
      <c r="A12338" s="270"/>
      <c r="B12338" s="271"/>
      <c r="C12338" s="270"/>
      <c r="D12338" s="272"/>
      <c r="F12338" s="273"/>
      <c r="G12338" s="275"/>
      <c r="H12338" s="275"/>
    </row>
    <row r="12339" spans="1:8">
      <c r="A12339" s="270"/>
      <c r="B12339" s="271"/>
      <c r="C12339" s="270"/>
      <c r="D12339" s="272"/>
      <c r="F12339" s="273"/>
      <c r="G12339" s="275"/>
      <c r="H12339" s="275"/>
    </row>
    <row r="12340" spans="1:8">
      <c r="A12340" s="270"/>
      <c r="B12340" s="271"/>
      <c r="C12340" s="270"/>
      <c r="D12340" s="272"/>
      <c r="F12340" s="273"/>
      <c r="G12340" s="275"/>
      <c r="H12340" s="275"/>
    </row>
    <row r="12341" spans="1:8">
      <c r="A12341" s="270"/>
      <c r="B12341" s="271"/>
      <c r="C12341" s="270"/>
      <c r="D12341" s="272"/>
      <c r="F12341" s="273"/>
      <c r="G12341" s="275"/>
      <c r="H12341" s="275"/>
    </row>
    <row r="12342" spans="1:8">
      <c r="A12342" s="270"/>
      <c r="B12342" s="271"/>
      <c r="C12342" s="270"/>
      <c r="D12342" s="272"/>
      <c r="F12342" s="273"/>
      <c r="G12342" s="275"/>
      <c r="H12342" s="275"/>
    </row>
    <row r="12343" spans="1:8">
      <c r="A12343" s="270"/>
      <c r="B12343" s="271"/>
      <c r="C12343" s="270"/>
      <c r="D12343" s="272"/>
      <c r="F12343" s="273"/>
      <c r="G12343" s="275"/>
      <c r="H12343" s="275"/>
    </row>
    <row r="12344" spans="1:8">
      <c r="A12344" s="270"/>
      <c r="B12344" s="271"/>
      <c r="C12344" s="270"/>
      <c r="D12344" s="272"/>
      <c r="F12344" s="273"/>
      <c r="G12344" s="275"/>
      <c r="H12344" s="275"/>
    </row>
    <row r="12345" spans="1:8">
      <c r="A12345" s="270"/>
      <c r="B12345" s="271"/>
      <c r="C12345" s="270"/>
      <c r="D12345" s="272"/>
      <c r="F12345" s="273"/>
      <c r="G12345" s="275"/>
      <c r="H12345" s="275"/>
    </row>
    <row r="12346" spans="1:8">
      <c r="A12346" s="270"/>
      <c r="B12346" s="271"/>
      <c r="C12346" s="270"/>
      <c r="D12346" s="272"/>
      <c r="F12346" s="273"/>
      <c r="G12346" s="275"/>
      <c r="H12346" s="275"/>
    </row>
    <row r="12347" spans="1:8">
      <c r="A12347" s="270"/>
      <c r="B12347" s="271"/>
      <c r="C12347" s="270"/>
      <c r="D12347" s="272"/>
      <c r="F12347" s="273"/>
      <c r="G12347" s="275"/>
      <c r="H12347" s="275"/>
    </row>
    <row r="12348" spans="1:8">
      <c r="A12348" s="270"/>
      <c r="B12348" s="271"/>
      <c r="C12348" s="270"/>
      <c r="D12348" s="272"/>
      <c r="F12348" s="273"/>
      <c r="G12348" s="275"/>
      <c r="H12348" s="275"/>
    </row>
    <row r="12349" spans="1:8">
      <c r="A12349" s="270"/>
      <c r="B12349" s="271"/>
      <c r="C12349" s="270"/>
      <c r="D12349" s="272"/>
      <c r="F12349" s="273"/>
      <c r="G12349" s="275"/>
      <c r="H12349" s="275"/>
    </row>
    <row r="12350" spans="1:8">
      <c r="A12350" s="270"/>
      <c r="B12350" s="271"/>
      <c r="C12350" s="270"/>
      <c r="D12350" s="272"/>
      <c r="F12350" s="273"/>
      <c r="G12350" s="275"/>
      <c r="H12350" s="275"/>
    </row>
    <row r="12351" spans="1:8">
      <c r="A12351" s="270"/>
      <c r="B12351" s="271"/>
      <c r="C12351" s="270"/>
      <c r="D12351" s="272"/>
      <c r="F12351" s="273"/>
      <c r="G12351" s="275"/>
      <c r="H12351" s="275"/>
    </row>
    <row r="12352" spans="1:8">
      <c r="A12352" s="270"/>
      <c r="B12352" s="271"/>
      <c r="C12352" s="270"/>
      <c r="D12352" s="272"/>
      <c r="F12352" s="273"/>
      <c r="G12352" s="275"/>
      <c r="H12352" s="275"/>
    </row>
    <row r="12353" spans="1:8">
      <c r="A12353" s="270"/>
      <c r="B12353" s="271"/>
      <c r="C12353" s="270"/>
      <c r="D12353" s="272"/>
      <c r="F12353" s="273"/>
      <c r="G12353" s="275"/>
      <c r="H12353" s="275"/>
    </row>
    <row r="12354" spans="1:8">
      <c r="A12354" s="270"/>
      <c r="B12354" s="271"/>
      <c r="C12354" s="270"/>
      <c r="D12354" s="272"/>
      <c r="F12354" s="273"/>
      <c r="G12354" s="275"/>
      <c r="H12354" s="275"/>
    </row>
    <row r="12355" spans="1:8">
      <c r="A12355" s="270"/>
      <c r="B12355" s="271"/>
      <c r="C12355" s="270"/>
      <c r="D12355" s="272"/>
      <c r="F12355" s="273"/>
      <c r="G12355" s="275"/>
      <c r="H12355" s="275"/>
    </row>
    <row r="12356" spans="1:8">
      <c r="A12356" s="270"/>
      <c r="B12356" s="271"/>
      <c r="C12356" s="270"/>
      <c r="D12356" s="272"/>
      <c r="F12356" s="273"/>
      <c r="G12356" s="275"/>
      <c r="H12356" s="275"/>
    </row>
    <row r="12357" spans="1:8">
      <c r="A12357" s="270"/>
      <c r="B12357" s="271"/>
      <c r="C12357" s="270"/>
      <c r="D12357" s="272"/>
      <c r="F12357" s="273"/>
      <c r="G12357" s="275"/>
      <c r="H12357" s="275"/>
    </row>
    <row r="12358" spans="1:8">
      <c r="A12358" s="270"/>
      <c r="B12358" s="271"/>
      <c r="C12358" s="270"/>
      <c r="D12358" s="272"/>
      <c r="F12358" s="273"/>
      <c r="G12358" s="275"/>
      <c r="H12358" s="275"/>
    </row>
    <row r="12359" spans="1:8">
      <c r="A12359" s="270"/>
      <c r="B12359" s="271"/>
      <c r="C12359" s="270"/>
      <c r="D12359" s="272"/>
      <c r="F12359" s="273"/>
      <c r="G12359" s="275"/>
      <c r="H12359" s="275"/>
    </row>
    <row r="12360" spans="1:8">
      <c r="A12360" s="270"/>
      <c r="B12360" s="271"/>
      <c r="C12360" s="270"/>
      <c r="D12360" s="272"/>
      <c r="F12360" s="273"/>
      <c r="G12360" s="275"/>
      <c r="H12360" s="275"/>
    </row>
    <row r="12361" spans="1:8">
      <c r="A12361" s="270"/>
      <c r="B12361" s="271"/>
      <c r="C12361" s="270"/>
      <c r="D12361" s="272"/>
      <c r="F12361" s="273"/>
      <c r="G12361" s="275"/>
      <c r="H12361" s="275"/>
    </row>
    <row r="12362" spans="1:8">
      <c r="A12362" s="270"/>
      <c r="B12362" s="271"/>
      <c r="C12362" s="270"/>
      <c r="D12362" s="272"/>
      <c r="F12362" s="273"/>
      <c r="G12362" s="275"/>
      <c r="H12362" s="275"/>
    </row>
    <row r="12363" spans="1:8">
      <c r="A12363" s="270"/>
      <c r="B12363" s="271"/>
      <c r="C12363" s="270"/>
      <c r="D12363" s="272"/>
      <c r="F12363" s="273"/>
      <c r="G12363" s="275"/>
      <c r="H12363" s="275"/>
    </row>
    <row r="12364" spans="1:8">
      <c r="A12364" s="270"/>
      <c r="B12364" s="271"/>
      <c r="C12364" s="270"/>
      <c r="D12364" s="272"/>
      <c r="F12364" s="273"/>
      <c r="G12364" s="275"/>
      <c r="H12364" s="275"/>
    </row>
    <row r="12365" spans="1:8">
      <c r="A12365" s="270"/>
      <c r="B12365" s="271"/>
      <c r="C12365" s="270"/>
      <c r="D12365" s="272"/>
      <c r="F12365" s="273"/>
      <c r="G12365" s="275"/>
      <c r="H12365" s="275"/>
    </row>
    <row r="12366" spans="1:8">
      <c r="A12366" s="270"/>
      <c r="B12366" s="271"/>
      <c r="C12366" s="270"/>
      <c r="D12366" s="272"/>
      <c r="F12366" s="273"/>
      <c r="G12366" s="275"/>
      <c r="H12366" s="275"/>
    </row>
    <row r="12367" spans="1:8">
      <c r="A12367" s="270"/>
      <c r="B12367" s="271"/>
      <c r="C12367" s="270"/>
      <c r="D12367" s="272"/>
      <c r="F12367" s="273"/>
      <c r="G12367" s="275"/>
      <c r="H12367" s="275"/>
    </row>
    <row r="12368" spans="1:8">
      <c r="A12368" s="270"/>
      <c r="B12368" s="271"/>
      <c r="C12368" s="270"/>
      <c r="D12368" s="272"/>
      <c r="F12368" s="273"/>
      <c r="G12368" s="275"/>
      <c r="H12368" s="275"/>
    </row>
    <row r="12369" spans="1:8">
      <c r="A12369" s="270"/>
      <c r="B12369" s="271"/>
      <c r="C12369" s="270"/>
      <c r="D12369" s="272"/>
      <c r="F12369" s="273"/>
      <c r="G12369" s="275"/>
      <c r="H12369" s="275"/>
    </row>
    <row r="12370" spans="1:8">
      <c r="A12370" s="270"/>
      <c r="B12370" s="271"/>
      <c r="C12370" s="270"/>
      <c r="D12370" s="272"/>
      <c r="F12370" s="273"/>
      <c r="G12370" s="275"/>
      <c r="H12370" s="275"/>
    </row>
    <row r="12371" spans="1:8">
      <c r="A12371" s="270"/>
      <c r="B12371" s="271"/>
      <c r="C12371" s="270"/>
      <c r="D12371" s="272"/>
      <c r="F12371" s="273"/>
      <c r="G12371" s="275"/>
      <c r="H12371" s="275"/>
    </row>
    <row r="12372" spans="1:8">
      <c r="A12372" s="270"/>
      <c r="B12372" s="271"/>
      <c r="C12372" s="270"/>
      <c r="D12372" s="272"/>
      <c r="F12372" s="273"/>
      <c r="G12372" s="275"/>
      <c r="H12372" s="275"/>
    </row>
    <row r="12373" spans="1:8">
      <c r="A12373" s="270"/>
      <c r="B12373" s="271"/>
      <c r="C12373" s="270"/>
      <c r="D12373" s="272"/>
      <c r="F12373" s="273"/>
      <c r="G12373" s="275"/>
      <c r="H12373" s="275"/>
    </row>
    <row r="12374" spans="1:8">
      <c r="A12374" s="270"/>
      <c r="B12374" s="271"/>
      <c r="C12374" s="270"/>
      <c r="D12374" s="272"/>
      <c r="F12374" s="273"/>
      <c r="G12374" s="275"/>
      <c r="H12374" s="275"/>
    </row>
    <row r="12375" spans="1:8">
      <c r="A12375" s="270"/>
      <c r="B12375" s="271"/>
      <c r="C12375" s="270"/>
      <c r="D12375" s="272"/>
      <c r="F12375" s="273"/>
      <c r="G12375" s="275"/>
      <c r="H12375" s="275"/>
    </row>
    <row r="12376" spans="1:8">
      <c r="A12376" s="270"/>
      <c r="B12376" s="271"/>
      <c r="C12376" s="270"/>
      <c r="D12376" s="272"/>
      <c r="F12376" s="273"/>
      <c r="G12376" s="275"/>
      <c r="H12376" s="275"/>
    </row>
    <row r="12377" spans="1:8">
      <c r="A12377" s="270"/>
      <c r="B12377" s="271"/>
      <c r="C12377" s="270"/>
      <c r="D12377" s="272"/>
      <c r="F12377" s="273"/>
      <c r="G12377" s="275"/>
      <c r="H12377" s="275"/>
    </row>
    <row r="12378" spans="1:8">
      <c r="A12378" s="270"/>
      <c r="B12378" s="271"/>
      <c r="C12378" s="270"/>
      <c r="D12378" s="272"/>
      <c r="F12378" s="273"/>
      <c r="G12378" s="275"/>
      <c r="H12378" s="275"/>
    </row>
    <row r="12379" spans="1:8">
      <c r="A12379" s="270"/>
      <c r="B12379" s="271"/>
      <c r="C12379" s="270"/>
      <c r="D12379" s="272"/>
      <c r="F12379" s="273"/>
      <c r="G12379" s="275"/>
      <c r="H12379" s="275"/>
    </row>
    <row r="12380" spans="1:8">
      <c r="A12380" s="270"/>
      <c r="B12380" s="271"/>
      <c r="C12380" s="270"/>
      <c r="D12380" s="272"/>
      <c r="F12380" s="273"/>
      <c r="G12380" s="275"/>
      <c r="H12380" s="275"/>
    </row>
    <row r="12381" spans="1:8">
      <c r="A12381" s="270"/>
      <c r="B12381" s="271"/>
      <c r="C12381" s="270"/>
      <c r="D12381" s="272"/>
      <c r="F12381" s="273"/>
      <c r="G12381" s="275"/>
      <c r="H12381" s="275"/>
    </row>
    <row r="12382" spans="1:8">
      <c r="A12382" s="270"/>
      <c r="B12382" s="271"/>
      <c r="C12382" s="270"/>
      <c r="D12382" s="272"/>
      <c r="F12382" s="273"/>
      <c r="G12382" s="275"/>
      <c r="H12382" s="275"/>
    </row>
    <row r="12383" spans="1:8">
      <c r="A12383" s="270"/>
      <c r="B12383" s="271"/>
      <c r="C12383" s="270"/>
      <c r="D12383" s="272"/>
      <c r="F12383" s="273"/>
      <c r="G12383" s="275"/>
      <c r="H12383" s="275"/>
    </row>
    <row r="12384" spans="1:8">
      <c r="A12384" s="270"/>
      <c r="B12384" s="271"/>
      <c r="C12384" s="270"/>
      <c r="D12384" s="272"/>
      <c r="F12384" s="273"/>
      <c r="G12384" s="275"/>
      <c r="H12384" s="275"/>
    </row>
    <row r="12385" spans="1:8">
      <c r="A12385" s="270"/>
      <c r="B12385" s="271"/>
      <c r="C12385" s="270"/>
      <c r="D12385" s="272"/>
      <c r="F12385" s="273"/>
      <c r="G12385" s="275"/>
      <c r="H12385" s="275"/>
    </row>
    <row r="12386" spans="1:8">
      <c r="A12386" s="270"/>
      <c r="B12386" s="271"/>
      <c r="C12386" s="270"/>
      <c r="D12386" s="272"/>
      <c r="F12386" s="273"/>
      <c r="G12386" s="275"/>
      <c r="H12386" s="275"/>
    </row>
    <row r="12387" spans="1:8">
      <c r="A12387" s="270"/>
      <c r="B12387" s="271"/>
      <c r="C12387" s="270"/>
      <c r="D12387" s="272"/>
      <c r="F12387" s="273"/>
      <c r="G12387" s="275"/>
      <c r="H12387" s="275"/>
    </row>
    <row r="12388" spans="1:8">
      <c r="A12388" s="270"/>
      <c r="B12388" s="271"/>
      <c r="C12388" s="270"/>
      <c r="D12388" s="272"/>
      <c r="F12388" s="273"/>
      <c r="G12388" s="275"/>
      <c r="H12388" s="275"/>
    </row>
    <row r="12389" spans="1:8">
      <c r="A12389" s="270"/>
      <c r="B12389" s="271"/>
      <c r="C12389" s="270"/>
      <c r="D12389" s="272"/>
      <c r="F12389" s="273"/>
      <c r="G12389" s="275"/>
      <c r="H12389" s="275"/>
    </row>
    <row r="12390" spans="1:8">
      <c r="A12390" s="270"/>
      <c r="B12390" s="271"/>
      <c r="C12390" s="270"/>
      <c r="D12390" s="272"/>
      <c r="F12390" s="273"/>
      <c r="G12390" s="275"/>
      <c r="H12390" s="275"/>
    </row>
    <row r="12391" spans="1:8">
      <c r="A12391" s="270"/>
      <c r="B12391" s="271"/>
      <c r="C12391" s="270"/>
      <c r="D12391" s="272"/>
      <c r="F12391" s="273"/>
      <c r="G12391" s="275"/>
      <c r="H12391" s="275"/>
    </row>
    <row r="12392" spans="1:8">
      <c r="A12392" s="270"/>
      <c r="B12392" s="271"/>
      <c r="C12392" s="270"/>
      <c r="D12392" s="272"/>
      <c r="F12392" s="273"/>
      <c r="G12392" s="275"/>
      <c r="H12392" s="275"/>
    </row>
    <row r="12393" spans="1:8">
      <c r="A12393" s="270"/>
      <c r="B12393" s="271"/>
      <c r="C12393" s="270"/>
      <c r="D12393" s="272"/>
      <c r="F12393" s="273"/>
      <c r="G12393" s="275"/>
      <c r="H12393" s="275"/>
    </row>
    <row r="12394" spans="1:8">
      <c r="A12394" s="270"/>
      <c r="B12394" s="271"/>
      <c r="C12394" s="270"/>
      <c r="D12394" s="272"/>
      <c r="F12394" s="273"/>
      <c r="G12394" s="275"/>
      <c r="H12394" s="275"/>
    </row>
    <row r="12395" spans="1:8">
      <c r="A12395" s="270"/>
      <c r="B12395" s="271"/>
      <c r="C12395" s="270"/>
      <c r="D12395" s="272"/>
      <c r="F12395" s="273"/>
      <c r="G12395" s="275"/>
      <c r="H12395" s="275"/>
    </row>
    <row r="12396" spans="1:8">
      <c r="A12396" s="270"/>
      <c r="B12396" s="271"/>
      <c r="C12396" s="270"/>
      <c r="D12396" s="272"/>
      <c r="F12396" s="273"/>
      <c r="G12396" s="275"/>
      <c r="H12396" s="275"/>
    </row>
    <row r="12397" spans="1:8">
      <c r="A12397" s="270"/>
      <c r="B12397" s="271"/>
      <c r="C12397" s="270"/>
      <c r="D12397" s="272"/>
      <c r="F12397" s="273"/>
      <c r="G12397" s="275"/>
      <c r="H12397" s="275"/>
    </row>
    <row r="12398" spans="1:8">
      <c r="A12398" s="270"/>
      <c r="B12398" s="271"/>
      <c r="C12398" s="270"/>
      <c r="D12398" s="272"/>
      <c r="F12398" s="273"/>
      <c r="G12398" s="275"/>
      <c r="H12398" s="275"/>
    </row>
    <row r="12399" spans="1:8">
      <c r="A12399" s="270"/>
      <c r="B12399" s="271"/>
      <c r="C12399" s="270"/>
      <c r="D12399" s="272"/>
      <c r="F12399" s="273"/>
      <c r="G12399" s="275"/>
      <c r="H12399" s="275"/>
    </row>
    <row r="12400" spans="1:8">
      <c r="A12400" s="270"/>
      <c r="B12400" s="271"/>
      <c r="C12400" s="270"/>
      <c r="D12400" s="272"/>
      <c r="F12400" s="273"/>
      <c r="G12400" s="275"/>
      <c r="H12400" s="275"/>
    </row>
    <row r="12401" spans="1:8">
      <c r="A12401" s="270"/>
      <c r="B12401" s="271"/>
      <c r="C12401" s="270"/>
      <c r="D12401" s="272"/>
      <c r="F12401" s="273"/>
      <c r="G12401" s="275"/>
      <c r="H12401" s="275"/>
    </row>
    <row r="12402" spans="1:8">
      <c r="A12402" s="270"/>
      <c r="B12402" s="271"/>
      <c r="C12402" s="270"/>
      <c r="D12402" s="272"/>
      <c r="F12402" s="273"/>
      <c r="G12402" s="275"/>
      <c r="H12402" s="275"/>
    </row>
    <row r="12403" spans="1:8">
      <c r="A12403" s="270"/>
      <c r="B12403" s="271"/>
      <c r="C12403" s="270"/>
      <c r="D12403" s="272"/>
      <c r="F12403" s="273"/>
      <c r="G12403" s="275"/>
      <c r="H12403" s="275"/>
    </row>
    <row r="12404" spans="1:8">
      <c r="A12404" s="270"/>
      <c r="B12404" s="271"/>
      <c r="C12404" s="270"/>
      <c r="D12404" s="272"/>
      <c r="F12404" s="273"/>
      <c r="G12404" s="275"/>
      <c r="H12404" s="275"/>
    </row>
    <row r="12405" spans="1:8">
      <c r="A12405" s="270"/>
      <c r="B12405" s="271"/>
      <c r="C12405" s="270"/>
      <c r="D12405" s="272"/>
      <c r="F12405" s="273"/>
      <c r="G12405" s="275"/>
      <c r="H12405" s="275"/>
    </row>
    <row r="12406" spans="1:8">
      <c r="A12406" s="270"/>
      <c r="B12406" s="271"/>
      <c r="C12406" s="270"/>
      <c r="D12406" s="272"/>
      <c r="F12406" s="273"/>
      <c r="G12406" s="275"/>
      <c r="H12406" s="275"/>
    </row>
    <row r="12407" spans="1:8">
      <c r="A12407" s="270"/>
      <c r="B12407" s="271"/>
      <c r="C12407" s="270"/>
      <c r="D12407" s="272"/>
      <c r="F12407" s="273"/>
      <c r="G12407" s="275"/>
      <c r="H12407" s="275"/>
    </row>
    <row r="12408" spans="1:8">
      <c r="A12408" s="270"/>
      <c r="B12408" s="271"/>
      <c r="C12408" s="270"/>
      <c r="D12408" s="272"/>
      <c r="F12408" s="273"/>
      <c r="G12408" s="275"/>
      <c r="H12408" s="275"/>
    </row>
    <row r="12409" spans="1:8">
      <c r="A12409" s="270"/>
      <c r="B12409" s="271"/>
      <c r="C12409" s="270"/>
      <c r="D12409" s="272"/>
      <c r="F12409" s="273"/>
      <c r="G12409" s="275"/>
      <c r="H12409" s="275"/>
    </row>
    <row r="12410" spans="1:8">
      <c r="A12410" s="270"/>
      <c r="B12410" s="271"/>
      <c r="C12410" s="270"/>
      <c r="D12410" s="272"/>
      <c r="F12410" s="273"/>
      <c r="G12410" s="275"/>
      <c r="H12410" s="275"/>
    </row>
    <row r="12411" spans="1:8">
      <c r="A12411" s="270"/>
      <c r="B12411" s="271"/>
      <c r="C12411" s="270"/>
      <c r="D12411" s="272"/>
      <c r="F12411" s="273"/>
      <c r="G12411" s="275"/>
      <c r="H12411" s="275"/>
    </row>
    <row r="12412" spans="1:8">
      <c r="A12412" s="270"/>
      <c r="B12412" s="271"/>
      <c r="C12412" s="270"/>
      <c r="D12412" s="272"/>
      <c r="F12412" s="273"/>
      <c r="G12412" s="275"/>
      <c r="H12412" s="275"/>
    </row>
    <row r="12413" spans="1:8">
      <c r="A12413" s="270"/>
      <c r="B12413" s="271"/>
      <c r="C12413" s="270"/>
      <c r="D12413" s="272"/>
      <c r="F12413" s="273"/>
      <c r="G12413" s="275"/>
      <c r="H12413" s="275"/>
    </row>
    <row r="12414" spans="1:8">
      <c r="A12414" s="270"/>
      <c r="B12414" s="271"/>
      <c r="C12414" s="270"/>
      <c r="D12414" s="272"/>
      <c r="F12414" s="273"/>
      <c r="G12414" s="275"/>
      <c r="H12414" s="275"/>
    </row>
    <row r="12415" spans="1:8">
      <c r="A12415" s="270"/>
      <c r="B12415" s="271"/>
      <c r="C12415" s="270"/>
      <c r="D12415" s="272"/>
      <c r="F12415" s="273"/>
      <c r="G12415" s="275"/>
      <c r="H12415" s="275"/>
    </row>
    <row r="12416" spans="1:8">
      <c r="A12416" s="270"/>
      <c r="B12416" s="271"/>
      <c r="C12416" s="270"/>
      <c r="D12416" s="272"/>
      <c r="F12416" s="273"/>
      <c r="G12416" s="275"/>
      <c r="H12416" s="275"/>
    </row>
    <row r="12417" spans="1:8">
      <c r="A12417" s="270"/>
      <c r="B12417" s="271"/>
      <c r="C12417" s="270"/>
      <c r="D12417" s="272"/>
      <c r="F12417" s="273"/>
      <c r="G12417" s="275"/>
      <c r="H12417" s="275"/>
    </row>
    <row r="12418" spans="1:8">
      <c r="A12418" s="270"/>
      <c r="B12418" s="271"/>
      <c r="C12418" s="270"/>
      <c r="D12418" s="272"/>
      <c r="F12418" s="273"/>
      <c r="G12418" s="275"/>
      <c r="H12418" s="275"/>
    </row>
    <row r="12419" spans="1:8">
      <c r="A12419" s="270"/>
      <c r="B12419" s="271"/>
      <c r="C12419" s="270"/>
      <c r="D12419" s="272"/>
      <c r="F12419" s="273"/>
      <c r="G12419" s="275"/>
      <c r="H12419" s="275"/>
    </row>
    <row r="12420" spans="1:8">
      <c r="A12420" s="270"/>
      <c r="B12420" s="271"/>
      <c r="C12420" s="270"/>
      <c r="D12420" s="272"/>
      <c r="F12420" s="273"/>
      <c r="G12420" s="275"/>
      <c r="H12420" s="275"/>
    </row>
    <row r="12421" spans="1:8">
      <c r="A12421" s="270"/>
      <c r="B12421" s="271"/>
      <c r="C12421" s="270"/>
      <c r="D12421" s="272"/>
      <c r="F12421" s="273"/>
      <c r="G12421" s="275"/>
      <c r="H12421" s="275"/>
    </row>
    <row r="12422" spans="1:8">
      <c r="A12422" s="270"/>
      <c r="B12422" s="271"/>
      <c r="C12422" s="270"/>
      <c r="D12422" s="272"/>
      <c r="F12422" s="273"/>
      <c r="G12422" s="275"/>
      <c r="H12422" s="275"/>
    </row>
    <row r="12423" spans="1:8">
      <c r="A12423" s="270"/>
      <c r="B12423" s="271"/>
      <c r="C12423" s="270"/>
      <c r="D12423" s="272"/>
      <c r="F12423" s="273"/>
      <c r="G12423" s="275"/>
      <c r="H12423" s="275"/>
    </row>
    <row r="12424" spans="1:8">
      <c r="A12424" s="270"/>
      <c r="B12424" s="271"/>
      <c r="C12424" s="270"/>
      <c r="D12424" s="272"/>
      <c r="F12424" s="273"/>
      <c r="G12424" s="275"/>
      <c r="H12424" s="275"/>
    </row>
    <row r="12425" spans="1:8">
      <c r="A12425" s="270"/>
      <c r="B12425" s="271"/>
      <c r="C12425" s="270"/>
      <c r="D12425" s="272"/>
      <c r="F12425" s="273"/>
      <c r="G12425" s="275"/>
      <c r="H12425" s="275"/>
    </row>
    <row r="12426" spans="1:8">
      <c r="A12426" s="270"/>
      <c r="B12426" s="271"/>
      <c r="C12426" s="270"/>
      <c r="D12426" s="272"/>
      <c r="F12426" s="273"/>
      <c r="G12426" s="275"/>
      <c r="H12426" s="275"/>
    </row>
    <row r="12427" spans="1:8">
      <c r="A12427" s="270"/>
      <c r="B12427" s="271"/>
      <c r="C12427" s="270"/>
      <c r="D12427" s="272"/>
      <c r="F12427" s="273"/>
      <c r="G12427" s="275"/>
      <c r="H12427" s="275"/>
    </row>
    <row r="12428" spans="1:8">
      <c r="A12428" s="270"/>
      <c r="B12428" s="271"/>
      <c r="C12428" s="270"/>
      <c r="D12428" s="272"/>
      <c r="F12428" s="273"/>
      <c r="G12428" s="275"/>
      <c r="H12428" s="275"/>
    </row>
    <row r="12429" spans="1:8">
      <c r="A12429" s="270"/>
      <c r="B12429" s="271"/>
      <c r="C12429" s="270"/>
      <c r="D12429" s="272"/>
      <c r="F12429" s="273"/>
      <c r="G12429" s="275"/>
      <c r="H12429" s="275"/>
    </row>
    <row r="12430" spans="1:8">
      <c r="A12430" s="270"/>
      <c r="B12430" s="271"/>
      <c r="C12430" s="270"/>
      <c r="D12430" s="272"/>
      <c r="F12430" s="273"/>
      <c r="G12430" s="275"/>
      <c r="H12430" s="275"/>
    </row>
    <row r="12431" spans="1:8">
      <c r="A12431" s="270"/>
      <c r="B12431" s="271"/>
      <c r="C12431" s="270"/>
      <c r="D12431" s="272"/>
      <c r="F12431" s="273"/>
      <c r="G12431" s="275"/>
      <c r="H12431" s="275"/>
    </row>
    <row r="12432" spans="1:8">
      <c r="A12432" s="270"/>
      <c r="B12432" s="271"/>
      <c r="C12432" s="270"/>
      <c r="D12432" s="272"/>
      <c r="F12432" s="273"/>
      <c r="G12432" s="275"/>
      <c r="H12432" s="275"/>
    </row>
    <row r="12433" spans="1:8">
      <c r="A12433" s="270"/>
      <c r="B12433" s="271"/>
      <c r="C12433" s="270"/>
      <c r="D12433" s="272"/>
      <c r="F12433" s="273"/>
      <c r="G12433" s="275"/>
      <c r="H12433" s="275"/>
    </row>
    <row r="12434" spans="1:8">
      <c r="A12434" s="270"/>
      <c r="B12434" s="271"/>
      <c r="C12434" s="270"/>
      <c r="D12434" s="272"/>
      <c r="F12434" s="273"/>
      <c r="G12434" s="275"/>
      <c r="H12434" s="275"/>
    </row>
    <row r="12435" spans="1:8">
      <c r="A12435" s="270"/>
      <c r="B12435" s="271"/>
      <c r="C12435" s="270"/>
      <c r="D12435" s="272"/>
      <c r="F12435" s="273"/>
      <c r="G12435" s="275"/>
      <c r="H12435" s="275"/>
    </row>
    <row r="12436" spans="1:8">
      <c r="A12436" s="270"/>
      <c r="B12436" s="271"/>
      <c r="C12436" s="270"/>
      <c r="D12436" s="272"/>
      <c r="F12436" s="273"/>
      <c r="G12436" s="275"/>
      <c r="H12436" s="275"/>
    </row>
    <row r="12437" spans="1:8">
      <c r="A12437" s="270"/>
      <c r="B12437" s="271"/>
      <c r="C12437" s="270"/>
      <c r="D12437" s="272"/>
      <c r="F12437" s="273"/>
      <c r="G12437" s="275"/>
      <c r="H12437" s="275"/>
    </row>
    <row r="12438" spans="1:8">
      <c r="A12438" s="270"/>
      <c r="B12438" s="271"/>
      <c r="C12438" s="270"/>
      <c r="D12438" s="272"/>
      <c r="F12438" s="273"/>
      <c r="G12438" s="275"/>
      <c r="H12438" s="275"/>
    </row>
    <row r="12439" spans="1:8">
      <c r="A12439" s="270"/>
      <c r="B12439" s="271"/>
      <c r="C12439" s="270"/>
      <c r="D12439" s="272"/>
      <c r="F12439" s="273"/>
      <c r="G12439" s="275"/>
      <c r="H12439" s="275"/>
    </row>
    <row r="12440" spans="1:8">
      <c r="A12440" s="270"/>
      <c r="B12440" s="271"/>
      <c r="C12440" s="270"/>
      <c r="D12440" s="272"/>
      <c r="F12440" s="273"/>
      <c r="G12440" s="275"/>
      <c r="H12440" s="275"/>
    </row>
    <row r="12441" spans="1:8">
      <c r="A12441" s="270"/>
      <c r="B12441" s="271"/>
      <c r="C12441" s="270"/>
      <c r="D12441" s="272"/>
      <c r="F12441" s="273"/>
      <c r="G12441" s="275"/>
      <c r="H12441" s="275"/>
    </row>
    <row r="12442" spans="1:8">
      <c r="A12442" s="270"/>
      <c r="B12442" s="271"/>
      <c r="C12442" s="270"/>
      <c r="D12442" s="272"/>
      <c r="F12442" s="273"/>
      <c r="G12442" s="275"/>
      <c r="H12442" s="275"/>
    </row>
    <row r="12443" spans="1:8">
      <c r="A12443" s="270"/>
      <c r="B12443" s="271"/>
      <c r="C12443" s="270"/>
      <c r="D12443" s="272"/>
      <c r="F12443" s="273"/>
      <c r="G12443" s="275"/>
      <c r="H12443" s="275"/>
    </row>
    <row r="12444" spans="1:8">
      <c r="A12444" s="270"/>
      <c r="B12444" s="271"/>
      <c r="C12444" s="270"/>
      <c r="D12444" s="272"/>
      <c r="F12444" s="273"/>
      <c r="G12444" s="275"/>
      <c r="H12444" s="275"/>
    </row>
    <row r="12445" spans="1:8">
      <c r="A12445" s="270"/>
      <c r="B12445" s="271"/>
      <c r="C12445" s="270"/>
      <c r="D12445" s="272"/>
      <c r="F12445" s="273"/>
      <c r="G12445" s="275"/>
      <c r="H12445" s="275"/>
    </row>
    <row r="12446" spans="1:8">
      <c r="A12446" s="270"/>
      <c r="B12446" s="271"/>
      <c r="C12446" s="270"/>
      <c r="D12446" s="272"/>
      <c r="F12446" s="273"/>
      <c r="G12446" s="275"/>
      <c r="H12446" s="275"/>
    </row>
    <row r="12447" spans="1:8">
      <c r="A12447" s="270"/>
      <c r="B12447" s="271"/>
      <c r="C12447" s="270"/>
      <c r="D12447" s="272"/>
      <c r="F12447" s="273"/>
      <c r="G12447" s="275"/>
      <c r="H12447" s="275"/>
    </row>
    <row r="12448" spans="1:8">
      <c r="A12448" s="270"/>
      <c r="B12448" s="271"/>
      <c r="C12448" s="270"/>
      <c r="D12448" s="272"/>
      <c r="F12448" s="273"/>
      <c r="G12448" s="275"/>
      <c r="H12448" s="275"/>
    </row>
    <row r="12449" spans="1:8">
      <c r="A12449" s="270"/>
      <c r="B12449" s="271"/>
      <c r="C12449" s="270"/>
      <c r="D12449" s="272"/>
      <c r="F12449" s="273"/>
      <c r="G12449" s="275"/>
      <c r="H12449" s="275"/>
    </row>
    <row r="12450" spans="1:8">
      <c r="A12450" s="270"/>
      <c r="B12450" s="271"/>
      <c r="C12450" s="270"/>
      <c r="D12450" s="272"/>
      <c r="F12450" s="273"/>
      <c r="G12450" s="275"/>
      <c r="H12450" s="275"/>
    </row>
    <row r="12451" spans="1:8">
      <c r="A12451" s="270"/>
      <c r="B12451" s="271"/>
      <c r="C12451" s="270"/>
      <c r="D12451" s="272"/>
      <c r="F12451" s="273"/>
      <c r="G12451" s="275"/>
      <c r="H12451" s="275"/>
    </row>
    <row r="12452" spans="1:8">
      <c r="A12452" s="270"/>
      <c r="B12452" s="271"/>
      <c r="C12452" s="270"/>
      <c r="D12452" s="272"/>
      <c r="F12452" s="273"/>
      <c r="G12452" s="275"/>
      <c r="H12452" s="275"/>
    </row>
    <row r="12453" spans="1:8">
      <c r="A12453" s="270"/>
      <c r="B12453" s="271"/>
      <c r="C12453" s="270"/>
      <c r="D12453" s="272"/>
      <c r="F12453" s="273"/>
      <c r="G12453" s="275"/>
      <c r="H12453" s="275"/>
    </row>
    <row r="12454" spans="1:8">
      <c r="A12454" s="270"/>
      <c r="B12454" s="271"/>
      <c r="C12454" s="270"/>
      <c r="D12454" s="272"/>
      <c r="F12454" s="273"/>
      <c r="G12454" s="275"/>
      <c r="H12454" s="275"/>
    </row>
    <row r="12455" spans="1:8">
      <c r="A12455" s="270"/>
      <c r="B12455" s="271"/>
      <c r="C12455" s="270"/>
      <c r="D12455" s="272"/>
      <c r="F12455" s="273"/>
      <c r="G12455" s="275"/>
      <c r="H12455" s="275"/>
    </row>
    <row r="12456" spans="1:8">
      <c r="A12456" s="270"/>
      <c r="B12456" s="271"/>
      <c r="C12456" s="270"/>
      <c r="D12456" s="272"/>
      <c r="F12456" s="273"/>
      <c r="G12456" s="275"/>
      <c r="H12456" s="275"/>
    </row>
    <row r="12457" spans="1:8">
      <c r="A12457" s="270"/>
      <c r="B12457" s="271"/>
      <c r="C12457" s="270"/>
      <c r="D12457" s="272"/>
      <c r="F12457" s="273"/>
      <c r="G12457" s="275"/>
      <c r="H12457" s="275"/>
    </row>
    <row r="12458" spans="1:8">
      <c r="A12458" s="270"/>
      <c r="B12458" s="271"/>
      <c r="C12458" s="270"/>
      <c r="D12458" s="272"/>
      <c r="F12458" s="273"/>
      <c r="G12458" s="275"/>
      <c r="H12458" s="275"/>
    </row>
    <row r="12459" spans="1:8">
      <c r="A12459" s="270"/>
      <c r="B12459" s="271"/>
      <c r="C12459" s="270"/>
      <c r="D12459" s="272"/>
      <c r="F12459" s="273"/>
      <c r="G12459" s="275"/>
      <c r="H12459" s="275"/>
    </row>
    <row r="12460" spans="1:8">
      <c r="A12460" s="270"/>
      <c r="B12460" s="271"/>
      <c r="C12460" s="270"/>
      <c r="D12460" s="272"/>
      <c r="F12460" s="273"/>
      <c r="G12460" s="275"/>
      <c r="H12460" s="275"/>
    </row>
    <row r="12461" spans="1:8">
      <c r="A12461" s="270"/>
      <c r="B12461" s="271"/>
      <c r="C12461" s="270"/>
      <c r="D12461" s="272"/>
      <c r="F12461" s="273"/>
      <c r="G12461" s="275"/>
      <c r="H12461" s="275"/>
    </row>
    <row r="12462" spans="1:8">
      <c r="A12462" s="270"/>
      <c r="B12462" s="271"/>
      <c r="C12462" s="270"/>
      <c r="D12462" s="272"/>
      <c r="F12462" s="273"/>
      <c r="G12462" s="275"/>
      <c r="H12462" s="275"/>
    </row>
    <row r="12463" spans="1:8">
      <c r="A12463" s="270"/>
      <c r="B12463" s="271"/>
      <c r="C12463" s="270"/>
      <c r="D12463" s="272"/>
      <c r="F12463" s="273"/>
      <c r="G12463" s="275"/>
      <c r="H12463" s="275"/>
    </row>
    <row r="12464" spans="1:8">
      <c r="A12464" s="270"/>
      <c r="B12464" s="271"/>
      <c r="C12464" s="270"/>
      <c r="D12464" s="272"/>
      <c r="F12464" s="273"/>
      <c r="G12464" s="275"/>
      <c r="H12464" s="275"/>
    </row>
    <row r="12465" spans="1:8">
      <c r="A12465" s="270"/>
      <c r="B12465" s="271"/>
      <c r="C12465" s="270"/>
      <c r="D12465" s="272"/>
      <c r="F12465" s="273"/>
      <c r="G12465" s="275"/>
      <c r="H12465" s="275"/>
    </row>
    <row r="12466" spans="1:8">
      <c r="A12466" s="270"/>
      <c r="B12466" s="271"/>
      <c r="C12466" s="270"/>
      <c r="D12466" s="272"/>
      <c r="F12466" s="273"/>
      <c r="G12466" s="275"/>
      <c r="H12466" s="275"/>
    </row>
    <row r="12467" spans="1:8">
      <c r="A12467" s="270"/>
      <c r="B12467" s="271"/>
      <c r="C12467" s="270"/>
      <c r="D12467" s="272"/>
      <c r="F12467" s="273"/>
      <c r="G12467" s="275"/>
      <c r="H12467" s="275"/>
    </row>
    <row r="12468" spans="1:8">
      <c r="A12468" s="270"/>
      <c r="B12468" s="271"/>
      <c r="C12468" s="270"/>
      <c r="D12468" s="272"/>
      <c r="F12468" s="273"/>
      <c r="G12468" s="275"/>
      <c r="H12468" s="275"/>
    </row>
    <row r="12469" spans="1:8">
      <c r="A12469" s="270"/>
      <c r="B12469" s="271"/>
      <c r="C12469" s="270"/>
      <c r="D12469" s="272"/>
      <c r="F12469" s="273"/>
      <c r="G12469" s="275"/>
      <c r="H12469" s="275"/>
    </row>
    <row r="12470" spans="1:8">
      <c r="A12470" s="270"/>
      <c r="B12470" s="271"/>
      <c r="C12470" s="270"/>
      <c r="D12470" s="272"/>
      <c r="F12470" s="273"/>
      <c r="G12470" s="275"/>
      <c r="H12470" s="275"/>
    </row>
    <row r="12471" spans="1:8">
      <c r="A12471" s="270"/>
      <c r="B12471" s="271"/>
      <c r="C12471" s="270"/>
      <c r="D12471" s="272"/>
      <c r="F12471" s="273"/>
      <c r="G12471" s="275"/>
      <c r="H12471" s="275"/>
    </row>
    <row r="12472" spans="1:8">
      <c r="A12472" s="270"/>
      <c r="B12472" s="271"/>
      <c r="C12472" s="270"/>
      <c r="D12472" s="272"/>
      <c r="F12472" s="273"/>
      <c r="G12472" s="275"/>
      <c r="H12472" s="275"/>
    </row>
    <row r="12473" spans="1:8">
      <c r="A12473" s="270"/>
      <c r="B12473" s="271"/>
      <c r="C12473" s="270"/>
      <c r="D12473" s="272"/>
      <c r="F12473" s="273"/>
      <c r="G12473" s="275"/>
      <c r="H12473" s="275"/>
    </row>
    <row r="12474" spans="1:8">
      <c r="A12474" s="270"/>
      <c r="B12474" s="271"/>
      <c r="C12474" s="270"/>
      <c r="D12474" s="272"/>
      <c r="F12474" s="273"/>
      <c r="G12474" s="275"/>
      <c r="H12474" s="275"/>
    </row>
    <row r="12475" spans="1:8">
      <c r="A12475" s="270"/>
      <c r="B12475" s="271"/>
      <c r="C12475" s="270"/>
      <c r="D12475" s="272"/>
      <c r="F12475" s="273"/>
      <c r="G12475" s="275"/>
      <c r="H12475" s="275"/>
    </row>
    <row r="12476" spans="1:8">
      <c r="A12476" s="270"/>
      <c r="B12476" s="271"/>
      <c r="C12476" s="270"/>
      <c r="D12476" s="272"/>
      <c r="F12476" s="273"/>
      <c r="G12476" s="275"/>
      <c r="H12476" s="275"/>
    </row>
    <row r="12477" spans="1:8">
      <c r="A12477" s="270"/>
      <c r="B12477" s="271"/>
      <c r="C12477" s="270"/>
      <c r="D12477" s="272"/>
      <c r="F12477" s="273"/>
      <c r="G12477" s="275"/>
      <c r="H12477" s="275"/>
    </row>
    <row r="12478" spans="1:8">
      <c r="A12478" s="270"/>
      <c r="B12478" s="271"/>
      <c r="C12478" s="270"/>
      <c r="D12478" s="272"/>
      <c r="F12478" s="273"/>
      <c r="G12478" s="275"/>
      <c r="H12478" s="275"/>
    </row>
    <row r="12479" spans="1:8">
      <c r="A12479" s="270"/>
      <c r="B12479" s="271"/>
      <c r="C12479" s="270"/>
      <c r="D12479" s="272"/>
      <c r="F12479" s="273"/>
      <c r="G12479" s="275"/>
      <c r="H12479" s="275"/>
    </row>
    <row r="12480" spans="1:8">
      <c r="A12480" s="270"/>
      <c r="B12480" s="271"/>
      <c r="C12480" s="270"/>
      <c r="D12480" s="272"/>
      <c r="F12480" s="273"/>
      <c r="G12480" s="275"/>
      <c r="H12480" s="275"/>
    </row>
    <row r="12481" spans="1:8">
      <c r="A12481" s="270"/>
      <c r="B12481" s="271"/>
      <c r="C12481" s="270"/>
      <c r="D12481" s="272"/>
      <c r="F12481" s="273"/>
      <c r="G12481" s="275"/>
      <c r="H12481" s="275"/>
    </row>
    <row r="12482" spans="1:8">
      <c r="A12482" s="270"/>
      <c r="B12482" s="271"/>
      <c r="C12482" s="270"/>
      <c r="D12482" s="272"/>
      <c r="F12482" s="273"/>
      <c r="G12482" s="275"/>
      <c r="H12482" s="275"/>
    </row>
    <row r="12483" spans="1:8">
      <c r="A12483" s="270"/>
      <c r="B12483" s="271"/>
      <c r="C12483" s="270"/>
      <c r="D12483" s="272"/>
      <c r="F12483" s="273"/>
      <c r="G12483" s="275"/>
      <c r="H12483" s="275"/>
    </row>
    <row r="12484" spans="1:8">
      <c r="A12484" s="270"/>
      <c r="B12484" s="271"/>
      <c r="C12484" s="270"/>
      <c r="D12484" s="272"/>
      <c r="F12484" s="273"/>
      <c r="G12484" s="275"/>
      <c r="H12484" s="275"/>
    </row>
    <row r="12485" spans="1:8">
      <c r="A12485" s="270"/>
      <c r="B12485" s="271"/>
      <c r="C12485" s="270"/>
      <c r="D12485" s="272"/>
      <c r="F12485" s="273"/>
      <c r="G12485" s="275"/>
      <c r="H12485" s="275"/>
    </row>
    <row r="12486" spans="1:8">
      <c r="A12486" s="270"/>
      <c r="B12486" s="271"/>
      <c r="C12486" s="270"/>
      <c r="D12486" s="272"/>
      <c r="F12486" s="273"/>
      <c r="G12486" s="275"/>
      <c r="H12486" s="275"/>
    </row>
    <row r="12487" spans="1:8">
      <c r="A12487" s="270"/>
      <c r="B12487" s="271"/>
      <c r="C12487" s="270"/>
      <c r="D12487" s="272"/>
      <c r="F12487" s="273"/>
      <c r="G12487" s="275"/>
      <c r="H12487" s="275"/>
    </row>
    <row r="12488" spans="1:8">
      <c r="A12488" s="270"/>
      <c r="B12488" s="271"/>
      <c r="C12488" s="270"/>
      <c r="D12488" s="272"/>
      <c r="F12488" s="273"/>
      <c r="G12488" s="275"/>
      <c r="H12488" s="275"/>
    </row>
    <row r="12489" spans="1:8">
      <c r="A12489" s="270"/>
      <c r="B12489" s="271"/>
      <c r="C12489" s="270"/>
      <c r="D12489" s="272"/>
      <c r="F12489" s="273"/>
      <c r="G12489" s="275"/>
      <c r="H12489" s="275"/>
    </row>
    <row r="12490" spans="1:8">
      <c r="A12490" s="270"/>
      <c r="B12490" s="271"/>
      <c r="C12490" s="270"/>
      <c r="D12490" s="272"/>
      <c r="F12490" s="273"/>
      <c r="G12490" s="275"/>
      <c r="H12490" s="275"/>
    </row>
    <row r="12491" spans="1:8">
      <c r="A12491" s="270"/>
      <c r="B12491" s="271"/>
      <c r="C12491" s="270"/>
      <c r="D12491" s="272"/>
      <c r="F12491" s="273"/>
      <c r="G12491" s="275"/>
      <c r="H12491" s="275"/>
    </row>
    <row r="12492" spans="1:8">
      <c r="A12492" s="270"/>
      <c r="B12492" s="271"/>
      <c r="C12492" s="270"/>
      <c r="D12492" s="272"/>
      <c r="F12492" s="273"/>
      <c r="G12492" s="275"/>
      <c r="H12492" s="275"/>
    </row>
    <row r="12493" spans="1:8">
      <c r="A12493" s="270"/>
      <c r="B12493" s="271"/>
      <c r="C12493" s="270"/>
      <c r="D12493" s="272"/>
      <c r="F12493" s="273"/>
      <c r="G12493" s="275"/>
      <c r="H12493" s="275"/>
    </row>
    <row r="12494" spans="1:8">
      <c r="A12494" s="270"/>
      <c r="B12494" s="271"/>
      <c r="C12494" s="270"/>
      <c r="D12494" s="272"/>
      <c r="F12494" s="273"/>
      <c r="G12494" s="275"/>
      <c r="H12494" s="275"/>
    </row>
    <row r="12495" spans="1:8">
      <c r="A12495" s="270"/>
      <c r="B12495" s="271"/>
      <c r="C12495" s="270"/>
      <c r="D12495" s="272"/>
      <c r="F12495" s="273"/>
      <c r="G12495" s="275"/>
      <c r="H12495" s="275"/>
    </row>
    <row r="12496" spans="1:8">
      <c r="A12496" s="270"/>
      <c r="B12496" s="271"/>
      <c r="C12496" s="270"/>
      <c r="D12496" s="272"/>
      <c r="F12496" s="273"/>
      <c r="G12496" s="275"/>
      <c r="H12496" s="275"/>
    </row>
    <row r="12497" spans="1:8">
      <c r="A12497" s="270"/>
      <c r="B12497" s="271"/>
      <c r="C12497" s="270"/>
      <c r="D12497" s="272"/>
      <c r="F12497" s="273"/>
      <c r="G12497" s="275"/>
      <c r="H12497" s="275"/>
    </row>
    <row r="12498" spans="1:8">
      <c r="A12498" s="270"/>
      <c r="B12498" s="271"/>
      <c r="C12498" s="270"/>
      <c r="D12498" s="272"/>
      <c r="F12498" s="273"/>
      <c r="G12498" s="275"/>
      <c r="H12498" s="275"/>
    </row>
    <row r="12499" spans="1:8">
      <c r="A12499" s="270"/>
      <c r="B12499" s="271"/>
      <c r="C12499" s="270"/>
      <c r="D12499" s="272"/>
      <c r="F12499" s="273"/>
      <c r="G12499" s="275"/>
      <c r="H12499" s="275"/>
    </row>
    <row r="12500" spans="1:8">
      <c r="A12500" s="270"/>
      <c r="B12500" s="271"/>
      <c r="C12500" s="270"/>
      <c r="D12500" s="272"/>
      <c r="F12500" s="273"/>
      <c r="G12500" s="275"/>
      <c r="H12500" s="275"/>
    </row>
    <row r="12501" spans="1:8">
      <c r="A12501" s="270"/>
      <c r="B12501" s="271"/>
      <c r="C12501" s="270"/>
      <c r="D12501" s="272"/>
      <c r="F12501" s="273"/>
      <c r="G12501" s="275"/>
      <c r="H12501" s="275"/>
    </row>
    <row r="12502" spans="1:8">
      <c r="A12502" s="270"/>
      <c r="B12502" s="271"/>
      <c r="C12502" s="270"/>
      <c r="D12502" s="272"/>
      <c r="F12502" s="273"/>
      <c r="G12502" s="275"/>
      <c r="H12502" s="275"/>
    </row>
    <row r="12503" spans="1:8">
      <c r="A12503" s="270"/>
      <c r="B12503" s="271"/>
      <c r="C12503" s="270"/>
      <c r="D12503" s="272"/>
      <c r="F12503" s="273"/>
      <c r="G12503" s="275"/>
      <c r="H12503" s="275"/>
    </row>
    <row r="12504" spans="1:8">
      <c r="A12504" s="270"/>
      <c r="B12504" s="271"/>
      <c r="C12504" s="270"/>
      <c r="D12504" s="272"/>
      <c r="F12504" s="273"/>
      <c r="G12504" s="275"/>
      <c r="H12504" s="275"/>
    </row>
    <row r="12505" spans="1:8">
      <c r="A12505" s="270"/>
      <c r="B12505" s="271"/>
      <c r="C12505" s="270"/>
      <c r="D12505" s="272"/>
      <c r="F12505" s="273"/>
      <c r="G12505" s="275"/>
      <c r="H12505" s="275"/>
    </row>
    <row r="12506" spans="1:8">
      <c r="A12506" s="270"/>
      <c r="B12506" s="271"/>
      <c r="C12506" s="270"/>
      <c r="D12506" s="272"/>
      <c r="F12506" s="273"/>
      <c r="G12506" s="275"/>
      <c r="H12506" s="275"/>
    </row>
    <row r="12507" spans="1:8">
      <c r="A12507" s="270"/>
      <c r="B12507" s="271"/>
      <c r="C12507" s="270"/>
      <c r="D12507" s="272"/>
      <c r="F12507" s="273"/>
      <c r="G12507" s="275"/>
      <c r="H12507" s="275"/>
    </row>
    <row r="12508" spans="1:8">
      <c r="A12508" s="270"/>
      <c r="B12508" s="271"/>
      <c r="C12508" s="270"/>
      <c r="D12508" s="272"/>
      <c r="F12508" s="273"/>
      <c r="G12508" s="275"/>
      <c r="H12508" s="275"/>
    </row>
    <row r="12509" spans="1:8">
      <c r="A12509" s="270"/>
      <c r="B12509" s="271"/>
      <c r="C12509" s="270"/>
      <c r="D12509" s="272"/>
      <c r="F12509" s="273"/>
      <c r="G12509" s="275"/>
      <c r="H12509" s="275"/>
    </row>
    <row r="12510" spans="1:8">
      <c r="A12510" s="270"/>
      <c r="B12510" s="271"/>
      <c r="C12510" s="270"/>
      <c r="D12510" s="272"/>
      <c r="F12510" s="273"/>
      <c r="G12510" s="275"/>
      <c r="H12510" s="275"/>
    </row>
    <row r="12511" spans="1:8">
      <c r="A12511" s="270"/>
      <c r="B12511" s="271"/>
      <c r="C12511" s="270"/>
      <c r="D12511" s="272"/>
      <c r="F12511" s="273"/>
      <c r="G12511" s="275"/>
      <c r="H12511" s="275"/>
    </row>
    <row r="12512" spans="1:8">
      <c r="A12512" s="270"/>
      <c r="B12512" s="271"/>
      <c r="C12512" s="270"/>
      <c r="D12512" s="272"/>
      <c r="F12512" s="273"/>
      <c r="G12512" s="275"/>
      <c r="H12512" s="275"/>
    </row>
    <row r="12513" spans="1:8">
      <c r="A12513" s="270"/>
      <c r="B12513" s="271"/>
      <c r="C12513" s="270"/>
      <c r="D12513" s="272"/>
      <c r="F12513" s="273"/>
      <c r="G12513" s="275"/>
      <c r="H12513" s="275"/>
    </row>
    <row r="12514" spans="1:8">
      <c r="A12514" s="270"/>
      <c r="B12514" s="271"/>
      <c r="C12514" s="270"/>
      <c r="D12514" s="272"/>
      <c r="F12514" s="273"/>
      <c r="G12514" s="275"/>
      <c r="H12514" s="275"/>
    </row>
    <row r="12515" spans="1:8">
      <c r="A12515" s="270"/>
      <c r="B12515" s="271"/>
      <c r="C12515" s="270"/>
      <c r="D12515" s="272"/>
      <c r="F12515" s="273"/>
      <c r="G12515" s="275"/>
      <c r="H12515" s="275"/>
    </row>
    <row r="12516" spans="1:8">
      <c r="A12516" s="270"/>
      <c r="B12516" s="271"/>
      <c r="C12516" s="270"/>
      <c r="D12516" s="272"/>
      <c r="F12516" s="273"/>
      <c r="G12516" s="275"/>
      <c r="H12516" s="275"/>
    </row>
    <row r="12517" spans="1:8">
      <c r="A12517" s="270"/>
      <c r="B12517" s="271"/>
      <c r="C12517" s="270"/>
      <c r="D12517" s="272"/>
      <c r="F12517" s="273"/>
      <c r="G12517" s="275"/>
      <c r="H12517" s="275"/>
    </row>
    <row r="12518" spans="1:8">
      <c r="A12518" s="270"/>
      <c r="B12518" s="271"/>
      <c r="C12518" s="270"/>
      <c r="D12518" s="272"/>
      <c r="F12518" s="273"/>
      <c r="G12518" s="275"/>
      <c r="H12518" s="275"/>
    </row>
    <row r="12519" spans="1:8">
      <c r="A12519" s="270"/>
      <c r="B12519" s="271"/>
      <c r="C12519" s="270"/>
      <c r="D12519" s="272"/>
      <c r="F12519" s="273"/>
      <c r="G12519" s="275"/>
      <c r="H12519" s="275"/>
    </row>
    <row r="12520" spans="1:8">
      <c r="A12520" s="270"/>
      <c r="B12520" s="271"/>
      <c r="C12520" s="270"/>
      <c r="D12520" s="272"/>
      <c r="F12520" s="273"/>
      <c r="G12520" s="275"/>
      <c r="H12520" s="275"/>
    </row>
    <row r="12521" spans="1:8">
      <c r="A12521" s="270"/>
      <c r="B12521" s="271"/>
      <c r="C12521" s="270"/>
      <c r="D12521" s="272"/>
      <c r="F12521" s="273"/>
      <c r="G12521" s="275"/>
      <c r="H12521" s="275"/>
    </row>
    <row r="12522" spans="1:8">
      <c r="A12522" s="270"/>
      <c r="B12522" s="271"/>
      <c r="C12522" s="270"/>
      <c r="D12522" s="272"/>
      <c r="F12522" s="273"/>
      <c r="G12522" s="275"/>
      <c r="H12522" s="275"/>
    </row>
    <row r="12523" spans="1:8">
      <c r="A12523" s="270"/>
      <c r="B12523" s="271"/>
      <c r="C12523" s="270"/>
      <c r="D12523" s="272"/>
      <c r="F12523" s="273"/>
      <c r="G12523" s="275"/>
      <c r="H12523" s="275"/>
    </row>
    <row r="12524" spans="1:8">
      <c r="A12524" s="270"/>
      <c r="B12524" s="271"/>
      <c r="C12524" s="270"/>
      <c r="D12524" s="272"/>
      <c r="F12524" s="273"/>
      <c r="G12524" s="275"/>
      <c r="H12524" s="275"/>
    </row>
    <row r="12525" spans="1:8">
      <c r="A12525" s="270"/>
      <c r="B12525" s="271"/>
      <c r="C12525" s="270"/>
      <c r="D12525" s="272"/>
      <c r="F12525" s="273"/>
      <c r="G12525" s="275"/>
      <c r="H12525" s="275"/>
    </row>
    <row r="12526" spans="1:8">
      <c r="A12526" s="270"/>
      <c r="B12526" s="271"/>
      <c r="C12526" s="270"/>
      <c r="D12526" s="272"/>
      <c r="F12526" s="273"/>
      <c r="G12526" s="275"/>
      <c r="H12526" s="275"/>
    </row>
    <row r="12527" spans="1:8">
      <c r="A12527" s="270"/>
      <c r="B12527" s="271"/>
      <c r="C12527" s="270"/>
      <c r="D12527" s="272"/>
      <c r="F12527" s="273"/>
      <c r="G12527" s="275"/>
      <c r="H12527" s="275"/>
    </row>
    <row r="12528" spans="1:8">
      <c r="A12528" s="270"/>
      <c r="B12528" s="271"/>
      <c r="C12528" s="270"/>
      <c r="D12528" s="272"/>
      <c r="F12528" s="273"/>
      <c r="G12528" s="275"/>
      <c r="H12528" s="275"/>
    </row>
    <row r="12529" spans="1:8">
      <c r="A12529" s="270"/>
      <c r="B12529" s="271"/>
      <c r="C12529" s="270"/>
      <c r="D12529" s="272"/>
      <c r="F12529" s="273"/>
      <c r="G12529" s="275"/>
      <c r="H12529" s="275"/>
    </row>
    <row r="12530" spans="1:8">
      <c r="A12530" s="270"/>
      <c r="B12530" s="271"/>
      <c r="C12530" s="270"/>
      <c r="D12530" s="272"/>
      <c r="F12530" s="273"/>
      <c r="G12530" s="275"/>
      <c r="H12530" s="275"/>
    </row>
    <row r="12531" spans="1:8">
      <c r="A12531" s="270"/>
      <c r="B12531" s="271"/>
      <c r="C12531" s="270"/>
      <c r="D12531" s="272"/>
      <c r="F12531" s="273"/>
      <c r="G12531" s="275"/>
      <c r="H12531" s="275"/>
    </row>
    <row r="12532" spans="1:8">
      <c r="A12532" s="270"/>
      <c r="B12532" s="271"/>
      <c r="C12532" s="270"/>
      <c r="D12532" s="272"/>
      <c r="F12532" s="273"/>
      <c r="G12532" s="275"/>
      <c r="H12532" s="275"/>
    </row>
    <row r="12533" spans="1:8">
      <c r="A12533" s="270"/>
      <c r="B12533" s="271"/>
      <c r="C12533" s="270"/>
      <c r="D12533" s="272"/>
      <c r="F12533" s="273"/>
      <c r="G12533" s="275"/>
      <c r="H12533" s="275"/>
    </row>
    <row r="12534" spans="1:8">
      <c r="A12534" s="270"/>
      <c r="B12534" s="271"/>
      <c r="C12534" s="270"/>
      <c r="D12534" s="272"/>
      <c r="F12534" s="273"/>
      <c r="G12534" s="275"/>
      <c r="H12534" s="275"/>
    </row>
    <row r="12535" spans="1:8">
      <c r="A12535" s="270"/>
      <c r="B12535" s="271"/>
      <c r="C12535" s="270"/>
      <c r="D12535" s="272"/>
      <c r="F12535" s="273"/>
      <c r="G12535" s="275"/>
      <c r="H12535" s="275"/>
    </row>
    <row r="12536" spans="1:8">
      <c r="A12536" s="270"/>
      <c r="B12536" s="271"/>
      <c r="C12536" s="270"/>
      <c r="D12536" s="272"/>
      <c r="F12536" s="273"/>
      <c r="G12536" s="275"/>
      <c r="H12536" s="275"/>
    </row>
    <row r="12537" spans="1:8">
      <c r="A12537" s="270"/>
      <c r="B12537" s="271"/>
      <c r="C12537" s="270"/>
      <c r="D12537" s="272"/>
      <c r="F12537" s="273"/>
      <c r="G12537" s="275"/>
      <c r="H12537" s="275"/>
    </row>
    <row r="12538" spans="1:8">
      <c r="A12538" s="270"/>
      <c r="B12538" s="271"/>
      <c r="C12538" s="270"/>
      <c r="D12538" s="272"/>
      <c r="F12538" s="273"/>
      <c r="G12538" s="275"/>
      <c r="H12538" s="275"/>
    </row>
    <row r="12539" spans="1:8">
      <c r="A12539" s="270"/>
      <c r="B12539" s="271"/>
      <c r="C12539" s="270"/>
      <c r="D12539" s="272"/>
      <c r="F12539" s="273"/>
      <c r="G12539" s="275"/>
      <c r="H12539" s="275"/>
    </row>
    <row r="12540" spans="1:8">
      <c r="A12540" s="270"/>
      <c r="B12540" s="271"/>
      <c r="C12540" s="270"/>
      <c r="D12540" s="272"/>
      <c r="F12540" s="273"/>
      <c r="G12540" s="275"/>
      <c r="H12540" s="275"/>
    </row>
    <row r="12541" spans="1:8">
      <c r="A12541" s="270"/>
      <c r="B12541" s="271"/>
      <c r="C12541" s="270"/>
      <c r="D12541" s="272"/>
      <c r="F12541" s="273"/>
      <c r="G12541" s="275"/>
      <c r="H12541" s="275"/>
    </row>
    <row r="12542" spans="1:8">
      <c r="A12542" s="270"/>
      <c r="B12542" s="271"/>
      <c r="C12542" s="270"/>
      <c r="D12542" s="272"/>
      <c r="F12542" s="273"/>
      <c r="G12542" s="275"/>
      <c r="H12542" s="275"/>
    </row>
    <row r="12543" spans="1:8">
      <c r="A12543" s="270"/>
      <c r="B12543" s="271"/>
      <c r="C12543" s="270"/>
      <c r="D12543" s="272"/>
      <c r="F12543" s="273"/>
      <c r="G12543" s="275"/>
      <c r="H12543" s="275"/>
    </row>
    <row r="12544" spans="1:8">
      <c r="A12544" s="270"/>
      <c r="B12544" s="271"/>
      <c r="C12544" s="270"/>
      <c r="D12544" s="272"/>
      <c r="F12544" s="273"/>
      <c r="G12544" s="275"/>
      <c r="H12544" s="275"/>
    </row>
    <row r="12545" spans="1:8">
      <c r="A12545" s="270"/>
      <c r="B12545" s="271"/>
      <c r="C12545" s="270"/>
      <c r="D12545" s="272"/>
      <c r="F12545" s="273"/>
      <c r="G12545" s="275"/>
      <c r="H12545" s="275"/>
    </row>
    <row r="12546" spans="1:8">
      <c r="A12546" s="270"/>
      <c r="B12546" s="271"/>
      <c r="C12546" s="270"/>
      <c r="D12546" s="272"/>
      <c r="F12546" s="273"/>
      <c r="G12546" s="275"/>
      <c r="H12546" s="275"/>
    </row>
    <row r="12547" spans="1:8">
      <c r="A12547" s="270"/>
      <c r="B12547" s="271"/>
      <c r="C12547" s="270"/>
      <c r="D12547" s="272"/>
      <c r="F12547" s="273"/>
      <c r="G12547" s="275"/>
      <c r="H12547" s="275"/>
    </row>
    <row r="12548" spans="1:8">
      <c r="A12548" s="270"/>
      <c r="B12548" s="271"/>
      <c r="C12548" s="270"/>
      <c r="D12548" s="272"/>
      <c r="F12548" s="273"/>
      <c r="G12548" s="275"/>
      <c r="H12548" s="275"/>
    </row>
    <row r="12549" spans="1:8">
      <c r="A12549" s="270"/>
      <c r="B12549" s="271"/>
      <c r="C12549" s="270"/>
      <c r="D12549" s="272"/>
      <c r="F12549" s="273"/>
      <c r="G12549" s="275"/>
      <c r="H12549" s="275"/>
    </row>
    <row r="12550" spans="1:8">
      <c r="A12550" s="270"/>
      <c r="B12550" s="271"/>
      <c r="C12550" s="270"/>
      <c r="D12550" s="272"/>
      <c r="F12550" s="273"/>
      <c r="G12550" s="275"/>
      <c r="H12550" s="275"/>
    </row>
    <row r="12551" spans="1:8">
      <c r="A12551" s="270"/>
      <c r="B12551" s="271"/>
      <c r="C12551" s="270"/>
      <c r="D12551" s="272"/>
      <c r="F12551" s="273"/>
      <c r="G12551" s="275"/>
      <c r="H12551" s="275"/>
    </row>
    <row r="12552" spans="1:8">
      <c r="A12552" s="270"/>
      <c r="B12552" s="271"/>
      <c r="C12552" s="270"/>
      <c r="D12552" s="272"/>
      <c r="F12552" s="273"/>
      <c r="G12552" s="275"/>
      <c r="H12552" s="275"/>
    </row>
    <row r="12553" spans="1:8">
      <c r="A12553" s="270"/>
      <c r="B12553" s="271"/>
      <c r="C12553" s="270"/>
      <c r="D12553" s="272"/>
      <c r="F12553" s="273"/>
      <c r="G12553" s="275"/>
      <c r="H12553" s="275"/>
    </row>
    <row r="12554" spans="1:8">
      <c r="A12554" s="270"/>
      <c r="B12554" s="271"/>
      <c r="C12554" s="270"/>
      <c r="D12554" s="272"/>
      <c r="F12554" s="273"/>
      <c r="G12554" s="275"/>
      <c r="H12554" s="275"/>
    </row>
    <row r="12555" spans="1:8">
      <c r="A12555" s="270"/>
      <c r="B12555" s="271"/>
      <c r="C12555" s="270"/>
      <c r="D12555" s="272"/>
      <c r="F12555" s="273"/>
      <c r="G12555" s="275"/>
      <c r="H12555" s="275"/>
    </row>
    <row r="12556" spans="1:8">
      <c r="A12556" s="270"/>
      <c r="B12556" s="271"/>
      <c r="C12556" s="270"/>
      <c r="D12556" s="272"/>
      <c r="F12556" s="273"/>
      <c r="G12556" s="275"/>
      <c r="H12556" s="275"/>
    </row>
    <row r="12557" spans="1:8">
      <c r="A12557" s="270"/>
      <c r="B12557" s="271"/>
      <c r="C12557" s="270"/>
      <c r="D12557" s="272"/>
      <c r="F12557" s="273"/>
      <c r="G12557" s="275"/>
      <c r="H12557" s="275"/>
    </row>
    <row r="12558" spans="1:8">
      <c r="A12558" s="270"/>
      <c r="B12558" s="271"/>
      <c r="C12558" s="270"/>
      <c r="D12558" s="272"/>
      <c r="F12558" s="273"/>
      <c r="G12558" s="275"/>
      <c r="H12558" s="275"/>
    </row>
    <row r="12559" spans="1:8">
      <c r="A12559" s="270"/>
      <c r="B12559" s="271"/>
      <c r="C12559" s="270"/>
      <c r="D12559" s="272"/>
      <c r="F12559" s="273"/>
      <c r="G12559" s="275"/>
      <c r="H12559" s="275"/>
    </row>
    <row r="12560" spans="1:8">
      <c r="A12560" s="270"/>
      <c r="B12560" s="271"/>
      <c r="C12560" s="270"/>
      <c r="D12560" s="272"/>
      <c r="F12560" s="273"/>
      <c r="G12560" s="275"/>
      <c r="H12560" s="275"/>
    </row>
    <row r="12561" spans="1:8">
      <c r="A12561" s="270"/>
      <c r="B12561" s="271"/>
      <c r="C12561" s="270"/>
      <c r="D12561" s="272"/>
      <c r="F12561" s="273"/>
      <c r="G12561" s="275"/>
      <c r="H12561" s="275"/>
    </row>
    <row r="12562" spans="1:8">
      <c r="A12562" s="270"/>
      <c r="B12562" s="271"/>
      <c r="C12562" s="270"/>
      <c r="D12562" s="272"/>
      <c r="F12562" s="273"/>
      <c r="G12562" s="275"/>
      <c r="H12562" s="275"/>
    </row>
    <row r="12563" spans="1:8">
      <c r="A12563" s="270"/>
      <c r="B12563" s="271"/>
      <c r="C12563" s="270"/>
      <c r="D12563" s="272"/>
      <c r="F12563" s="273"/>
      <c r="G12563" s="275"/>
      <c r="H12563" s="275"/>
    </row>
    <row r="12564" spans="1:8">
      <c r="A12564" s="270"/>
      <c r="B12564" s="271"/>
      <c r="C12564" s="270"/>
      <c r="D12564" s="272"/>
      <c r="F12564" s="273"/>
      <c r="G12564" s="275"/>
      <c r="H12564" s="275"/>
    </row>
    <row r="12565" spans="1:8">
      <c r="A12565" s="270"/>
      <c r="B12565" s="271"/>
      <c r="C12565" s="270"/>
      <c r="D12565" s="272"/>
      <c r="F12565" s="273"/>
      <c r="G12565" s="275"/>
      <c r="H12565" s="275"/>
    </row>
    <row r="12566" spans="1:8">
      <c r="A12566" s="270"/>
      <c r="B12566" s="271"/>
      <c r="C12566" s="270"/>
      <c r="D12566" s="272"/>
      <c r="F12566" s="273"/>
      <c r="G12566" s="275"/>
      <c r="H12566" s="275"/>
    </row>
    <row r="12567" spans="1:8">
      <c r="A12567" s="270"/>
      <c r="B12567" s="271"/>
      <c r="C12567" s="270"/>
      <c r="D12567" s="272"/>
      <c r="F12567" s="273"/>
      <c r="G12567" s="275"/>
      <c r="H12567" s="275"/>
    </row>
    <row r="12568" spans="1:8">
      <c r="A12568" s="270"/>
      <c r="B12568" s="271"/>
      <c r="C12568" s="270"/>
      <c r="D12568" s="272"/>
      <c r="F12568" s="273"/>
      <c r="G12568" s="275"/>
      <c r="H12568" s="275"/>
    </row>
    <row r="12569" spans="1:8">
      <c r="A12569" s="270"/>
      <c r="B12569" s="271"/>
      <c r="C12569" s="270"/>
      <c r="D12569" s="272"/>
      <c r="F12569" s="273"/>
      <c r="G12569" s="275"/>
      <c r="H12569" s="275"/>
    </row>
    <row r="12570" spans="1:8">
      <c r="A12570" s="270"/>
      <c r="B12570" s="271"/>
      <c r="C12570" s="270"/>
      <c r="D12570" s="272"/>
      <c r="F12570" s="273"/>
      <c r="G12570" s="275"/>
      <c r="H12570" s="275"/>
    </row>
    <row r="12571" spans="1:8">
      <c r="A12571" s="270"/>
      <c r="B12571" s="271"/>
      <c r="C12571" s="270"/>
      <c r="D12571" s="272"/>
      <c r="F12571" s="273"/>
      <c r="G12571" s="275"/>
      <c r="H12571" s="275"/>
    </row>
    <row r="12572" spans="1:8">
      <c r="A12572" s="270"/>
      <c r="B12572" s="271"/>
      <c r="C12572" s="270"/>
      <c r="D12572" s="272"/>
      <c r="F12572" s="273"/>
      <c r="G12572" s="275"/>
      <c r="H12572" s="275"/>
    </row>
    <row r="12573" spans="1:8">
      <c r="A12573" s="270"/>
      <c r="B12573" s="271"/>
      <c r="C12573" s="270"/>
      <c r="D12573" s="272"/>
      <c r="F12573" s="273"/>
      <c r="G12573" s="275"/>
      <c r="H12573" s="275"/>
    </row>
    <row r="12574" spans="1:8">
      <c r="A12574" s="270"/>
      <c r="B12574" s="271"/>
      <c r="C12574" s="270"/>
      <c r="D12574" s="272"/>
      <c r="F12574" s="273"/>
      <c r="G12574" s="275"/>
      <c r="H12574" s="275"/>
    </row>
    <row r="12575" spans="1:8">
      <c r="A12575" s="270"/>
      <c r="B12575" s="271"/>
      <c r="C12575" s="270"/>
      <c r="D12575" s="272"/>
      <c r="F12575" s="273"/>
      <c r="G12575" s="275"/>
      <c r="H12575" s="275"/>
    </row>
    <row r="12576" spans="1:8">
      <c r="A12576" s="270"/>
      <c r="B12576" s="271"/>
      <c r="C12576" s="270"/>
      <c r="D12576" s="272"/>
      <c r="F12576" s="273"/>
      <c r="G12576" s="275"/>
      <c r="H12576" s="275"/>
    </row>
    <row r="12577" spans="1:8">
      <c r="A12577" s="270"/>
      <c r="B12577" s="271"/>
      <c r="C12577" s="270"/>
      <c r="D12577" s="272"/>
      <c r="F12577" s="273"/>
      <c r="G12577" s="275"/>
      <c r="H12577" s="275"/>
    </row>
    <row r="12578" spans="1:8">
      <c r="A12578" s="270"/>
      <c r="B12578" s="271"/>
      <c r="C12578" s="270"/>
      <c r="D12578" s="272"/>
      <c r="F12578" s="273"/>
      <c r="G12578" s="275"/>
      <c r="H12578" s="275"/>
    </row>
    <row r="12579" spans="1:8">
      <c r="A12579" s="270"/>
      <c r="B12579" s="271"/>
      <c r="C12579" s="270"/>
      <c r="D12579" s="272"/>
      <c r="F12579" s="273"/>
      <c r="G12579" s="275"/>
      <c r="H12579" s="275"/>
    </row>
    <row r="12580" spans="1:8">
      <c r="A12580" s="270"/>
      <c r="B12580" s="271"/>
      <c r="C12580" s="270"/>
      <c r="D12580" s="272"/>
      <c r="F12580" s="273"/>
      <c r="G12580" s="275"/>
      <c r="H12580" s="275"/>
    </row>
    <row r="12581" spans="1:8">
      <c r="A12581" s="270"/>
      <c r="B12581" s="271"/>
      <c r="C12581" s="270"/>
      <c r="D12581" s="272"/>
      <c r="F12581" s="273"/>
      <c r="G12581" s="275"/>
      <c r="H12581" s="275"/>
    </row>
    <row r="12582" spans="1:8">
      <c r="A12582" s="270"/>
      <c r="B12582" s="271"/>
      <c r="C12582" s="270"/>
      <c r="D12582" s="272"/>
      <c r="F12582" s="273"/>
      <c r="G12582" s="275"/>
      <c r="H12582" s="275"/>
    </row>
    <row r="12583" spans="1:8">
      <c r="A12583" s="270"/>
      <c r="B12583" s="271"/>
      <c r="C12583" s="270"/>
      <c r="D12583" s="272"/>
      <c r="F12583" s="273"/>
      <c r="G12583" s="275"/>
      <c r="H12583" s="275"/>
    </row>
    <row r="12584" spans="1:8">
      <c r="A12584" s="270"/>
      <c r="B12584" s="271"/>
      <c r="C12584" s="270"/>
      <c r="D12584" s="272"/>
      <c r="F12584" s="273"/>
      <c r="G12584" s="275"/>
      <c r="H12584" s="275"/>
    </row>
    <row r="12585" spans="1:8">
      <c r="A12585" s="270"/>
      <c r="B12585" s="271"/>
      <c r="C12585" s="270"/>
      <c r="D12585" s="272"/>
      <c r="F12585" s="273"/>
      <c r="G12585" s="275"/>
      <c r="H12585" s="275"/>
    </row>
    <row r="12586" spans="1:8">
      <c r="A12586" s="270"/>
      <c r="B12586" s="271"/>
      <c r="C12586" s="270"/>
      <c r="D12586" s="272"/>
      <c r="F12586" s="273"/>
      <c r="G12586" s="275"/>
      <c r="H12586" s="275"/>
    </row>
    <row r="12587" spans="1:8">
      <c r="A12587" s="270"/>
      <c r="B12587" s="271"/>
      <c r="C12587" s="270"/>
      <c r="D12587" s="272"/>
      <c r="F12587" s="273"/>
      <c r="G12587" s="275"/>
      <c r="H12587" s="275"/>
    </row>
    <row r="12588" spans="1:8">
      <c r="A12588" s="270"/>
      <c r="B12588" s="271"/>
      <c r="C12588" s="270"/>
      <c r="D12588" s="272"/>
      <c r="F12588" s="273"/>
      <c r="G12588" s="275"/>
      <c r="H12588" s="275"/>
    </row>
    <row r="12589" spans="1:8">
      <c r="A12589" s="270"/>
      <c r="B12589" s="271"/>
      <c r="C12589" s="270"/>
      <c r="D12589" s="272"/>
      <c r="F12589" s="273"/>
      <c r="G12589" s="275"/>
      <c r="H12589" s="275"/>
    </row>
    <row r="12590" spans="1:8">
      <c r="A12590" s="270"/>
      <c r="B12590" s="271"/>
      <c r="C12590" s="270"/>
      <c r="D12590" s="272"/>
      <c r="F12590" s="273"/>
      <c r="G12590" s="275"/>
      <c r="H12590" s="275"/>
    </row>
    <row r="12591" spans="1:8">
      <c r="A12591" s="270"/>
      <c r="B12591" s="271"/>
      <c r="C12591" s="270"/>
      <c r="D12591" s="272"/>
      <c r="F12591" s="273"/>
      <c r="G12591" s="275"/>
      <c r="H12591" s="275"/>
    </row>
    <row r="12592" spans="1:8">
      <c r="A12592" s="270"/>
      <c r="B12592" s="271"/>
      <c r="C12592" s="270"/>
      <c r="D12592" s="272"/>
      <c r="F12592" s="273"/>
      <c r="G12592" s="275"/>
      <c r="H12592" s="275"/>
    </row>
    <row r="12593" spans="1:8">
      <c r="A12593" s="270"/>
      <c r="B12593" s="271"/>
      <c r="C12593" s="270"/>
      <c r="D12593" s="272"/>
      <c r="F12593" s="273"/>
      <c r="G12593" s="275"/>
      <c r="H12593" s="275"/>
    </row>
    <row r="12594" spans="1:8">
      <c r="A12594" s="270"/>
      <c r="B12594" s="271"/>
      <c r="C12594" s="270"/>
      <c r="D12594" s="272"/>
      <c r="F12594" s="273"/>
      <c r="G12594" s="275"/>
      <c r="H12594" s="275"/>
    </row>
    <row r="12595" spans="1:8">
      <c r="A12595" s="270"/>
      <c r="B12595" s="271"/>
      <c r="C12595" s="270"/>
      <c r="D12595" s="272"/>
      <c r="F12595" s="273"/>
      <c r="G12595" s="275"/>
      <c r="H12595" s="275"/>
    </row>
    <row r="12596" spans="1:8">
      <c r="A12596" s="270"/>
      <c r="B12596" s="271"/>
      <c r="C12596" s="270"/>
      <c r="D12596" s="272"/>
      <c r="F12596" s="273"/>
      <c r="G12596" s="275"/>
      <c r="H12596" s="275"/>
    </row>
    <row r="12597" spans="1:8">
      <c r="A12597" s="270"/>
      <c r="B12597" s="271"/>
      <c r="C12597" s="270"/>
      <c r="D12597" s="272"/>
      <c r="F12597" s="273"/>
      <c r="G12597" s="275"/>
      <c r="H12597" s="275"/>
    </row>
    <row r="12598" spans="1:8">
      <c r="A12598" s="270"/>
      <c r="B12598" s="271"/>
      <c r="C12598" s="270"/>
      <c r="D12598" s="272"/>
      <c r="F12598" s="273"/>
      <c r="G12598" s="275"/>
      <c r="H12598" s="275"/>
    </row>
    <row r="12599" spans="1:8">
      <c r="A12599" s="270"/>
      <c r="B12599" s="271"/>
      <c r="C12599" s="270"/>
      <c r="D12599" s="272"/>
      <c r="F12599" s="273"/>
      <c r="G12599" s="275"/>
      <c r="H12599" s="275"/>
    </row>
    <row r="12600" spans="1:8">
      <c r="A12600" s="270"/>
      <c r="B12600" s="271"/>
      <c r="C12600" s="270"/>
      <c r="D12600" s="272"/>
      <c r="F12600" s="273"/>
      <c r="G12600" s="275"/>
      <c r="H12600" s="275"/>
    </row>
    <row r="12601" spans="1:8">
      <c r="A12601" s="270"/>
      <c r="B12601" s="271"/>
      <c r="C12601" s="270"/>
      <c r="D12601" s="272"/>
      <c r="F12601" s="273"/>
      <c r="G12601" s="275"/>
      <c r="H12601" s="275"/>
    </row>
    <row r="12602" spans="1:8">
      <c r="A12602" s="270"/>
      <c r="B12602" s="271"/>
      <c r="C12602" s="270"/>
      <c r="D12602" s="272"/>
      <c r="F12602" s="273"/>
      <c r="G12602" s="275"/>
      <c r="H12602" s="275"/>
    </row>
    <row r="12603" spans="1:8">
      <c r="A12603" s="270"/>
      <c r="B12603" s="271"/>
      <c r="C12603" s="270"/>
      <c r="D12603" s="272"/>
      <c r="F12603" s="273"/>
      <c r="G12603" s="275"/>
      <c r="H12603" s="275"/>
    </row>
    <row r="12604" spans="1:8">
      <c r="A12604" s="270"/>
      <c r="B12604" s="271"/>
      <c r="C12604" s="270"/>
      <c r="D12604" s="272"/>
      <c r="F12604" s="273"/>
      <c r="G12604" s="275"/>
      <c r="H12604" s="275"/>
    </row>
    <row r="12605" spans="1:8">
      <c r="A12605" s="270"/>
      <c r="B12605" s="271"/>
      <c r="C12605" s="270"/>
      <c r="D12605" s="272"/>
      <c r="F12605" s="273"/>
      <c r="G12605" s="275"/>
      <c r="H12605" s="275"/>
    </row>
    <row r="12606" spans="1:8">
      <c r="A12606" s="270"/>
      <c r="B12606" s="271"/>
      <c r="C12606" s="270"/>
      <c r="D12606" s="272"/>
      <c r="F12606" s="273"/>
      <c r="G12606" s="275"/>
      <c r="H12606" s="275"/>
    </row>
    <row r="12607" spans="1:8">
      <c r="A12607" s="270"/>
      <c r="B12607" s="271"/>
      <c r="C12607" s="270"/>
      <c r="D12607" s="272"/>
      <c r="F12607" s="273"/>
      <c r="G12607" s="275"/>
      <c r="H12607" s="275"/>
    </row>
    <row r="12608" spans="1:8">
      <c r="A12608" s="270"/>
      <c r="B12608" s="271"/>
      <c r="C12608" s="270"/>
      <c r="D12608" s="272"/>
      <c r="F12608" s="273"/>
      <c r="G12608" s="275"/>
      <c r="H12608" s="275"/>
    </row>
    <row r="12609" spans="1:8">
      <c r="A12609" s="270"/>
      <c r="B12609" s="271"/>
      <c r="C12609" s="270"/>
      <c r="D12609" s="272"/>
      <c r="F12609" s="273"/>
      <c r="G12609" s="275"/>
      <c r="H12609" s="275"/>
    </row>
    <row r="12610" spans="1:8">
      <c r="A12610" s="270"/>
      <c r="B12610" s="271"/>
      <c r="C12610" s="270"/>
      <c r="D12610" s="272"/>
      <c r="F12610" s="273"/>
      <c r="G12610" s="275"/>
      <c r="H12610" s="275"/>
    </row>
    <row r="12611" spans="1:8">
      <c r="A12611" s="270"/>
      <c r="B12611" s="271"/>
      <c r="C12611" s="270"/>
      <c r="D12611" s="272"/>
      <c r="F12611" s="273"/>
      <c r="G12611" s="275"/>
      <c r="H12611" s="275"/>
    </row>
    <row r="12612" spans="1:8">
      <c r="A12612" s="270"/>
      <c r="B12612" s="271"/>
      <c r="C12612" s="270"/>
      <c r="D12612" s="272"/>
      <c r="F12612" s="273"/>
      <c r="G12612" s="275"/>
      <c r="H12612" s="275"/>
    </row>
    <row r="12613" spans="1:8">
      <c r="A12613" s="270"/>
      <c r="B12613" s="271"/>
      <c r="C12613" s="270"/>
      <c r="D12613" s="272"/>
      <c r="F12613" s="273"/>
      <c r="G12613" s="275"/>
      <c r="H12613" s="275"/>
    </row>
    <row r="12614" spans="1:8">
      <c r="A12614" s="270"/>
      <c r="B12614" s="271"/>
      <c r="C12614" s="270"/>
      <c r="D12614" s="272"/>
      <c r="F12614" s="273"/>
      <c r="G12614" s="275"/>
      <c r="H12614" s="275"/>
    </row>
    <row r="12615" spans="1:8">
      <c r="A12615" s="270"/>
      <c r="B12615" s="271"/>
      <c r="C12615" s="270"/>
      <c r="D12615" s="272"/>
      <c r="F12615" s="273"/>
      <c r="G12615" s="275"/>
      <c r="H12615" s="275"/>
    </row>
    <row r="12616" spans="1:8">
      <c r="A12616" s="270"/>
      <c r="B12616" s="271"/>
      <c r="C12616" s="270"/>
      <c r="D12616" s="272"/>
      <c r="F12616" s="273"/>
      <c r="G12616" s="275"/>
      <c r="H12616" s="275"/>
    </row>
    <row r="12617" spans="1:8">
      <c r="A12617" s="270"/>
      <c r="B12617" s="271"/>
      <c r="C12617" s="270"/>
      <c r="D12617" s="272"/>
      <c r="F12617" s="273"/>
      <c r="G12617" s="275"/>
      <c r="H12617" s="275"/>
    </row>
    <row r="12618" spans="1:8">
      <c r="A12618" s="270"/>
      <c r="B12618" s="271"/>
      <c r="C12618" s="270"/>
      <c r="D12618" s="272"/>
      <c r="F12618" s="273"/>
      <c r="G12618" s="275"/>
      <c r="H12618" s="275"/>
    </row>
    <row r="12619" spans="1:8">
      <c r="A12619" s="270"/>
      <c r="B12619" s="271"/>
      <c r="C12619" s="270"/>
      <c r="D12619" s="272"/>
      <c r="F12619" s="273"/>
      <c r="G12619" s="275"/>
      <c r="H12619" s="275"/>
    </row>
    <row r="12620" spans="1:8">
      <c r="A12620" s="270"/>
      <c r="B12620" s="271"/>
      <c r="C12620" s="270"/>
      <c r="D12620" s="272"/>
      <c r="F12620" s="273"/>
      <c r="G12620" s="275"/>
      <c r="H12620" s="275"/>
    </row>
    <row r="12621" spans="1:8">
      <c r="A12621" s="270"/>
      <c r="B12621" s="271"/>
      <c r="C12621" s="270"/>
      <c r="D12621" s="272"/>
      <c r="F12621" s="273"/>
      <c r="G12621" s="275"/>
      <c r="H12621" s="275"/>
    </row>
    <row r="12622" spans="1:8">
      <c r="A12622" s="270"/>
      <c r="B12622" s="271"/>
      <c r="C12622" s="270"/>
      <c r="D12622" s="272"/>
      <c r="F12622" s="273"/>
      <c r="G12622" s="275"/>
      <c r="H12622" s="275"/>
    </row>
    <row r="12623" spans="1:8">
      <c r="A12623" s="270"/>
      <c r="B12623" s="271"/>
      <c r="C12623" s="270"/>
      <c r="D12623" s="272"/>
      <c r="F12623" s="273"/>
      <c r="G12623" s="275"/>
      <c r="H12623" s="275"/>
    </row>
    <row r="12624" spans="1:8">
      <c r="A12624" s="270"/>
      <c r="B12624" s="271"/>
      <c r="C12624" s="270"/>
      <c r="D12624" s="272"/>
      <c r="F12624" s="273"/>
      <c r="G12624" s="275"/>
      <c r="H12624" s="275"/>
    </row>
    <row r="12625" spans="1:8">
      <c r="A12625" s="270"/>
      <c r="B12625" s="271"/>
      <c r="C12625" s="270"/>
      <c r="D12625" s="272"/>
      <c r="F12625" s="273"/>
      <c r="G12625" s="275"/>
      <c r="H12625" s="275"/>
    </row>
    <row r="12626" spans="1:8">
      <c r="A12626" s="270"/>
      <c r="B12626" s="271"/>
      <c r="C12626" s="270"/>
      <c r="D12626" s="272"/>
      <c r="F12626" s="273"/>
      <c r="G12626" s="275"/>
      <c r="H12626" s="275"/>
    </row>
    <row r="12627" spans="1:8">
      <c r="A12627" s="270"/>
      <c r="B12627" s="271"/>
      <c r="C12627" s="270"/>
      <c r="D12627" s="272"/>
      <c r="F12627" s="273"/>
      <c r="G12627" s="275"/>
      <c r="H12627" s="275"/>
    </row>
    <row r="12628" spans="1:8">
      <c r="A12628" s="270"/>
      <c r="B12628" s="271"/>
      <c r="C12628" s="270"/>
      <c r="D12628" s="272"/>
      <c r="F12628" s="273"/>
      <c r="G12628" s="275"/>
      <c r="H12628" s="275"/>
    </row>
    <row r="12629" spans="1:8">
      <c r="A12629" s="270"/>
      <c r="B12629" s="271"/>
      <c r="C12629" s="270"/>
      <c r="D12629" s="272"/>
      <c r="F12629" s="273"/>
      <c r="G12629" s="275"/>
      <c r="H12629" s="275"/>
    </row>
    <row r="12630" spans="1:8">
      <c r="A12630" s="270"/>
      <c r="B12630" s="271"/>
      <c r="C12630" s="270"/>
      <c r="D12630" s="272"/>
      <c r="F12630" s="273"/>
      <c r="G12630" s="275"/>
      <c r="H12630" s="275"/>
    </row>
    <row r="12631" spans="1:8">
      <c r="A12631" s="270"/>
      <c r="B12631" s="271"/>
      <c r="C12631" s="270"/>
      <c r="D12631" s="272"/>
      <c r="F12631" s="273"/>
      <c r="G12631" s="275"/>
      <c r="H12631" s="275"/>
    </row>
    <row r="12632" spans="1:8">
      <c r="A12632" s="270"/>
      <c r="B12632" s="271"/>
      <c r="C12632" s="270"/>
      <c r="D12632" s="272"/>
      <c r="F12632" s="273"/>
      <c r="G12632" s="275"/>
      <c r="H12632" s="275"/>
    </row>
    <row r="12633" spans="1:8">
      <c r="A12633" s="270"/>
      <c r="B12633" s="271"/>
      <c r="C12633" s="270"/>
      <c r="D12633" s="272"/>
      <c r="F12633" s="273"/>
      <c r="G12633" s="275"/>
      <c r="H12633" s="275"/>
    </row>
    <row r="12634" spans="1:8">
      <c r="A12634" s="270"/>
      <c r="B12634" s="271"/>
      <c r="C12634" s="270"/>
      <c r="D12634" s="272"/>
      <c r="F12634" s="273"/>
      <c r="G12634" s="275"/>
      <c r="H12634" s="275"/>
    </row>
    <row r="12635" spans="1:8">
      <c r="A12635" s="270"/>
      <c r="B12635" s="271"/>
      <c r="C12635" s="270"/>
      <c r="D12635" s="272"/>
      <c r="F12635" s="273"/>
      <c r="G12635" s="275"/>
      <c r="H12635" s="275"/>
    </row>
    <row r="12636" spans="1:8">
      <c r="A12636" s="270"/>
      <c r="B12636" s="271"/>
      <c r="C12636" s="270"/>
      <c r="D12636" s="272"/>
      <c r="F12636" s="273"/>
      <c r="G12636" s="275"/>
      <c r="H12636" s="275"/>
    </row>
    <row r="12637" spans="1:8">
      <c r="A12637" s="270"/>
      <c r="B12637" s="271"/>
      <c r="C12637" s="270"/>
      <c r="D12637" s="272"/>
      <c r="F12637" s="273"/>
      <c r="G12637" s="275"/>
      <c r="H12637" s="275"/>
    </row>
    <row r="12638" spans="1:8">
      <c r="A12638" s="270"/>
      <c r="B12638" s="271"/>
      <c r="C12638" s="270"/>
      <c r="D12638" s="272"/>
      <c r="F12638" s="273"/>
      <c r="G12638" s="275"/>
      <c r="H12638" s="275"/>
    </row>
    <row r="12639" spans="1:8">
      <c r="A12639" s="270"/>
      <c r="B12639" s="271"/>
      <c r="C12639" s="270"/>
      <c r="D12639" s="272"/>
      <c r="F12639" s="273"/>
      <c r="G12639" s="275"/>
      <c r="H12639" s="275"/>
    </row>
    <row r="12640" spans="1:8">
      <c r="A12640" s="270"/>
      <c r="B12640" s="271"/>
      <c r="C12640" s="270"/>
      <c r="D12640" s="272"/>
      <c r="F12640" s="273"/>
      <c r="G12640" s="275"/>
      <c r="H12640" s="275"/>
    </row>
    <row r="12641" spans="1:8">
      <c r="A12641" s="270"/>
      <c r="B12641" s="271"/>
      <c r="C12641" s="270"/>
      <c r="D12641" s="272"/>
      <c r="F12641" s="273"/>
      <c r="G12641" s="275"/>
      <c r="H12641" s="275"/>
    </row>
    <row r="12642" spans="1:8">
      <c r="A12642" s="270"/>
      <c r="B12642" s="271"/>
      <c r="C12642" s="270"/>
      <c r="D12642" s="272"/>
      <c r="F12642" s="273"/>
      <c r="G12642" s="275"/>
      <c r="H12642" s="275"/>
    </row>
    <row r="12643" spans="1:8">
      <c r="A12643" s="270"/>
      <c r="B12643" s="271"/>
      <c r="C12643" s="270"/>
      <c r="D12643" s="272"/>
      <c r="F12643" s="273"/>
      <c r="G12643" s="275"/>
      <c r="H12643" s="275"/>
    </row>
    <row r="12644" spans="1:8">
      <c r="A12644" s="270"/>
      <c r="B12644" s="271"/>
      <c r="C12644" s="270"/>
      <c r="D12644" s="272"/>
      <c r="F12644" s="273"/>
      <c r="G12644" s="275"/>
      <c r="H12644" s="275"/>
    </row>
    <row r="12645" spans="1:8">
      <c r="A12645" s="270"/>
      <c r="B12645" s="271"/>
      <c r="C12645" s="270"/>
      <c r="D12645" s="272"/>
      <c r="F12645" s="273"/>
      <c r="G12645" s="275"/>
      <c r="H12645" s="275"/>
    </row>
    <row r="12646" spans="1:8">
      <c r="A12646" s="270"/>
      <c r="B12646" s="271"/>
      <c r="C12646" s="270"/>
      <c r="D12646" s="272"/>
      <c r="F12646" s="273"/>
      <c r="G12646" s="275"/>
      <c r="H12646" s="275"/>
    </row>
    <row r="12647" spans="1:8">
      <c r="A12647" s="270"/>
      <c r="B12647" s="271"/>
      <c r="C12647" s="270"/>
      <c r="D12647" s="272"/>
      <c r="F12647" s="273"/>
      <c r="G12647" s="275"/>
      <c r="H12647" s="275"/>
    </row>
    <row r="12648" spans="1:8">
      <c r="A12648" s="270"/>
      <c r="B12648" s="271"/>
      <c r="C12648" s="270"/>
      <c r="D12648" s="272"/>
      <c r="F12648" s="273"/>
      <c r="G12648" s="275"/>
      <c r="H12648" s="275"/>
    </row>
    <row r="12649" spans="1:8">
      <c r="A12649" s="270"/>
      <c r="B12649" s="271"/>
      <c r="C12649" s="270"/>
      <c r="D12649" s="272"/>
      <c r="F12649" s="273"/>
      <c r="G12649" s="275"/>
      <c r="H12649" s="275"/>
    </row>
    <row r="12650" spans="1:8">
      <c r="A12650" s="270"/>
      <c r="B12650" s="271"/>
      <c r="C12650" s="270"/>
      <c r="D12650" s="272"/>
      <c r="F12650" s="273"/>
      <c r="G12650" s="275"/>
      <c r="H12650" s="275"/>
    </row>
    <row r="12651" spans="1:8">
      <c r="A12651" s="270"/>
      <c r="B12651" s="271"/>
      <c r="C12651" s="270"/>
      <c r="D12651" s="272"/>
      <c r="F12651" s="273"/>
      <c r="G12651" s="275"/>
      <c r="H12651" s="275"/>
    </row>
    <row r="12652" spans="1:8">
      <c r="A12652" s="270"/>
      <c r="B12652" s="271"/>
      <c r="C12652" s="270"/>
      <c r="D12652" s="272"/>
      <c r="F12652" s="273"/>
      <c r="G12652" s="275"/>
      <c r="H12652" s="275"/>
    </row>
    <row r="12653" spans="1:8">
      <c r="A12653" s="270"/>
      <c r="B12653" s="271"/>
      <c r="C12653" s="270"/>
      <c r="D12653" s="272"/>
      <c r="F12653" s="273"/>
      <c r="G12653" s="275"/>
      <c r="H12653" s="275"/>
    </row>
    <row r="12654" spans="1:8">
      <c r="A12654" s="270"/>
      <c r="B12654" s="271"/>
      <c r="C12654" s="270"/>
      <c r="D12654" s="272"/>
      <c r="F12654" s="273"/>
      <c r="G12654" s="275"/>
      <c r="H12654" s="275"/>
    </row>
    <row r="12655" spans="1:8">
      <c r="A12655" s="270"/>
      <c r="B12655" s="271"/>
      <c r="C12655" s="270"/>
      <c r="D12655" s="272"/>
      <c r="F12655" s="273"/>
      <c r="G12655" s="275"/>
      <c r="H12655" s="275"/>
    </row>
    <row r="12656" spans="1:8">
      <c r="A12656" s="270"/>
      <c r="B12656" s="271"/>
      <c r="C12656" s="270"/>
      <c r="D12656" s="272"/>
      <c r="F12656" s="273"/>
      <c r="G12656" s="275"/>
      <c r="H12656" s="275"/>
    </row>
    <row r="12657" spans="1:8">
      <c r="A12657" s="270"/>
      <c r="B12657" s="271"/>
      <c r="C12657" s="270"/>
      <c r="D12657" s="272"/>
      <c r="F12657" s="273"/>
      <c r="G12657" s="275"/>
      <c r="H12657" s="275"/>
    </row>
    <row r="12658" spans="1:8">
      <c r="A12658" s="270"/>
      <c r="B12658" s="271"/>
      <c r="C12658" s="270"/>
      <c r="D12658" s="272"/>
      <c r="F12658" s="273"/>
      <c r="G12658" s="275"/>
      <c r="H12658" s="275"/>
    </row>
    <row r="12659" spans="1:8">
      <c r="A12659" s="270"/>
      <c r="B12659" s="271"/>
      <c r="C12659" s="270"/>
      <c r="D12659" s="272"/>
      <c r="F12659" s="273"/>
      <c r="G12659" s="275"/>
      <c r="H12659" s="275"/>
    </row>
    <row r="12660" spans="1:8">
      <c r="A12660" s="270"/>
      <c r="B12660" s="271"/>
      <c r="C12660" s="270"/>
      <c r="D12660" s="272"/>
      <c r="F12660" s="273"/>
      <c r="G12660" s="275"/>
      <c r="H12660" s="275"/>
    </row>
    <row r="12661" spans="1:8">
      <c r="A12661" s="270"/>
      <c r="B12661" s="271"/>
      <c r="C12661" s="270"/>
      <c r="D12661" s="272"/>
      <c r="F12661" s="273"/>
      <c r="G12661" s="275"/>
      <c r="H12661" s="275"/>
    </row>
    <row r="12662" spans="1:8">
      <c r="A12662" s="270"/>
      <c r="B12662" s="271"/>
      <c r="C12662" s="270"/>
      <c r="D12662" s="272"/>
      <c r="F12662" s="273"/>
      <c r="G12662" s="275"/>
      <c r="H12662" s="275"/>
    </row>
    <row r="12663" spans="1:8">
      <c r="A12663" s="270"/>
      <c r="B12663" s="271"/>
      <c r="C12663" s="270"/>
      <c r="D12663" s="272"/>
      <c r="F12663" s="273"/>
      <c r="G12663" s="275"/>
      <c r="H12663" s="275"/>
    </row>
    <row r="12664" spans="1:8">
      <c r="A12664" s="270"/>
      <c r="B12664" s="271"/>
      <c r="C12664" s="270"/>
      <c r="D12664" s="272"/>
      <c r="F12664" s="273"/>
      <c r="G12664" s="275"/>
      <c r="H12664" s="275"/>
    </row>
    <row r="12665" spans="1:8">
      <c r="A12665" s="270"/>
      <c r="B12665" s="271"/>
      <c r="C12665" s="270"/>
      <c r="D12665" s="272"/>
      <c r="F12665" s="273"/>
      <c r="G12665" s="275"/>
      <c r="H12665" s="275"/>
    </row>
    <row r="12666" spans="1:8">
      <c r="A12666" s="270"/>
      <c r="B12666" s="271"/>
      <c r="C12666" s="270"/>
      <c r="D12666" s="272"/>
      <c r="F12666" s="273"/>
      <c r="G12666" s="275"/>
      <c r="H12666" s="275"/>
    </row>
    <row r="12667" spans="1:8">
      <c r="A12667" s="270"/>
      <c r="B12667" s="271"/>
      <c r="C12667" s="270"/>
      <c r="D12667" s="272"/>
      <c r="F12667" s="273"/>
      <c r="G12667" s="275"/>
      <c r="H12667" s="275"/>
    </row>
    <row r="12668" spans="1:8">
      <c r="A12668" s="270"/>
      <c r="B12668" s="271"/>
      <c r="C12668" s="270"/>
      <c r="D12668" s="272"/>
      <c r="F12668" s="273"/>
      <c r="G12668" s="275"/>
      <c r="H12668" s="275"/>
    </row>
    <row r="12669" spans="1:8">
      <c r="A12669" s="270"/>
      <c r="B12669" s="271"/>
      <c r="C12669" s="270"/>
      <c r="D12669" s="272"/>
      <c r="F12669" s="273"/>
      <c r="G12669" s="275"/>
      <c r="H12669" s="275"/>
    </row>
    <row r="12670" spans="1:8">
      <c r="A12670" s="270"/>
      <c r="B12670" s="271"/>
      <c r="C12670" s="270"/>
      <c r="D12670" s="272"/>
      <c r="F12670" s="273"/>
      <c r="G12670" s="275"/>
      <c r="H12670" s="275"/>
    </row>
    <row r="12671" spans="1:8">
      <c r="A12671" s="270"/>
      <c r="B12671" s="271"/>
      <c r="C12671" s="270"/>
      <c r="D12671" s="272"/>
      <c r="F12671" s="273"/>
      <c r="G12671" s="275"/>
      <c r="H12671" s="275"/>
    </row>
    <row r="12672" spans="1:8">
      <c r="A12672" s="270"/>
      <c r="B12672" s="271"/>
      <c r="C12672" s="270"/>
      <c r="D12672" s="272"/>
      <c r="F12672" s="273"/>
      <c r="G12672" s="275"/>
      <c r="H12672" s="275"/>
    </row>
    <row r="12673" spans="1:8">
      <c r="A12673" s="270"/>
      <c r="B12673" s="271"/>
      <c r="C12673" s="270"/>
      <c r="D12673" s="272"/>
      <c r="F12673" s="273"/>
      <c r="G12673" s="275"/>
      <c r="H12673" s="275"/>
    </row>
    <row r="12674" spans="1:8">
      <c r="A12674" s="270"/>
      <c r="B12674" s="271"/>
      <c r="C12674" s="270"/>
      <c r="D12674" s="272"/>
      <c r="F12674" s="273"/>
      <c r="G12674" s="275"/>
      <c r="H12674" s="275"/>
    </row>
    <row r="12675" spans="1:8">
      <c r="A12675" s="270"/>
      <c r="B12675" s="271"/>
      <c r="C12675" s="270"/>
      <c r="D12675" s="272"/>
      <c r="F12675" s="273"/>
      <c r="G12675" s="275"/>
      <c r="H12675" s="275"/>
    </row>
    <row r="12676" spans="1:8">
      <c r="A12676" s="270"/>
      <c r="B12676" s="271"/>
      <c r="C12676" s="270"/>
      <c r="D12676" s="272"/>
      <c r="F12676" s="273"/>
      <c r="G12676" s="275"/>
      <c r="H12676" s="275"/>
    </row>
    <row r="12677" spans="1:8">
      <c r="A12677" s="270"/>
      <c r="B12677" s="271"/>
      <c r="C12677" s="270"/>
      <c r="D12677" s="272"/>
      <c r="F12677" s="273"/>
      <c r="G12677" s="275"/>
      <c r="H12677" s="275"/>
    </row>
    <row r="12678" spans="1:8">
      <c r="A12678" s="270"/>
      <c r="B12678" s="271"/>
      <c r="C12678" s="270"/>
      <c r="D12678" s="272"/>
      <c r="F12678" s="273"/>
      <c r="G12678" s="275"/>
      <c r="H12678" s="275"/>
    </row>
    <row r="12679" spans="1:8">
      <c r="A12679" s="270"/>
      <c r="B12679" s="271"/>
      <c r="C12679" s="270"/>
      <c r="D12679" s="272"/>
      <c r="F12679" s="273"/>
      <c r="G12679" s="275"/>
      <c r="H12679" s="275"/>
    </row>
    <row r="12680" spans="1:8">
      <c r="A12680" s="270"/>
      <c r="B12680" s="271"/>
      <c r="C12680" s="270"/>
      <c r="D12680" s="272"/>
      <c r="F12680" s="273"/>
      <c r="G12680" s="275"/>
      <c r="H12680" s="275"/>
    </row>
    <row r="12681" spans="1:8">
      <c r="A12681" s="270"/>
      <c r="B12681" s="271"/>
      <c r="C12681" s="270"/>
      <c r="D12681" s="272"/>
      <c r="F12681" s="273"/>
      <c r="G12681" s="275"/>
      <c r="H12681" s="275"/>
    </row>
    <row r="12682" spans="1:8">
      <c r="A12682" s="270"/>
      <c r="B12682" s="271"/>
      <c r="C12682" s="270"/>
      <c r="D12682" s="272"/>
      <c r="F12682" s="273"/>
      <c r="G12682" s="275"/>
      <c r="H12682" s="275"/>
    </row>
    <row r="12683" spans="1:8">
      <c r="A12683" s="270"/>
      <c r="B12683" s="271"/>
      <c r="C12683" s="270"/>
      <c r="D12683" s="272"/>
      <c r="F12683" s="273"/>
      <c r="G12683" s="275"/>
      <c r="H12683" s="275"/>
    </row>
    <row r="12684" spans="1:8">
      <c r="A12684" s="270"/>
      <c r="B12684" s="271"/>
      <c r="C12684" s="270"/>
      <c r="D12684" s="272"/>
      <c r="F12684" s="273"/>
      <c r="G12684" s="275"/>
      <c r="H12684" s="275"/>
    </row>
    <row r="12685" spans="1:8">
      <c r="A12685" s="270"/>
      <c r="B12685" s="271"/>
      <c r="C12685" s="270"/>
      <c r="D12685" s="272"/>
      <c r="F12685" s="273"/>
      <c r="G12685" s="275"/>
      <c r="H12685" s="275"/>
    </row>
    <row r="12686" spans="1:8">
      <c r="A12686" s="270"/>
      <c r="B12686" s="271"/>
      <c r="C12686" s="270"/>
      <c r="D12686" s="272"/>
      <c r="F12686" s="273"/>
      <c r="G12686" s="275"/>
      <c r="H12686" s="275"/>
    </row>
    <row r="12687" spans="1:8">
      <c r="A12687" s="270"/>
      <c r="B12687" s="271"/>
      <c r="C12687" s="270"/>
      <c r="D12687" s="272"/>
      <c r="F12687" s="273"/>
      <c r="G12687" s="275"/>
      <c r="H12687" s="275"/>
    </row>
    <row r="12688" spans="1:8">
      <c r="A12688" s="270"/>
      <c r="B12688" s="271"/>
      <c r="C12688" s="270"/>
      <c r="D12688" s="272"/>
      <c r="F12688" s="273"/>
      <c r="G12688" s="275"/>
      <c r="H12688" s="275"/>
    </row>
    <row r="12689" spans="1:8">
      <c r="A12689" s="270"/>
      <c r="B12689" s="271"/>
      <c r="C12689" s="270"/>
      <c r="D12689" s="272"/>
      <c r="F12689" s="273"/>
      <c r="G12689" s="275"/>
      <c r="H12689" s="275"/>
    </row>
    <row r="12690" spans="1:8">
      <c r="A12690" s="270"/>
      <c r="B12690" s="271"/>
      <c r="C12690" s="270"/>
      <c r="D12690" s="272"/>
      <c r="F12690" s="273"/>
      <c r="G12690" s="275"/>
      <c r="H12690" s="275"/>
    </row>
    <row r="12691" spans="1:8">
      <c r="A12691" s="270"/>
      <c r="B12691" s="271"/>
      <c r="C12691" s="270"/>
      <c r="D12691" s="272"/>
      <c r="F12691" s="273"/>
      <c r="G12691" s="275"/>
      <c r="H12691" s="275"/>
    </row>
    <row r="12692" spans="1:8">
      <c r="A12692" s="270"/>
      <c r="B12692" s="271"/>
      <c r="C12692" s="270"/>
      <c r="D12692" s="272"/>
      <c r="F12692" s="273"/>
      <c r="G12692" s="275"/>
      <c r="H12692" s="275"/>
    </row>
    <row r="12693" spans="1:8">
      <c r="A12693" s="270"/>
      <c r="B12693" s="271"/>
      <c r="C12693" s="270"/>
      <c r="D12693" s="272"/>
      <c r="F12693" s="273"/>
      <c r="G12693" s="275"/>
      <c r="H12693" s="275"/>
    </row>
    <row r="12694" spans="1:8">
      <c r="A12694" s="270"/>
      <c r="B12694" s="271"/>
      <c r="C12694" s="270"/>
      <c r="D12694" s="272"/>
      <c r="F12694" s="273"/>
      <c r="G12694" s="275"/>
      <c r="H12694" s="275"/>
    </row>
    <row r="12695" spans="1:8">
      <c r="A12695" s="270"/>
      <c r="B12695" s="271"/>
      <c r="C12695" s="270"/>
      <c r="D12695" s="272"/>
      <c r="F12695" s="273"/>
      <c r="G12695" s="275"/>
      <c r="H12695" s="275"/>
    </row>
    <row r="12696" spans="1:8">
      <c r="A12696" s="270"/>
      <c r="B12696" s="271"/>
      <c r="C12696" s="270"/>
      <c r="D12696" s="272"/>
      <c r="F12696" s="273"/>
      <c r="G12696" s="275"/>
      <c r="H12696" s="275"/>
    </row>
    <row r="12697" spans="1:8">
      <c r="A12697" s="270"/>
      <c r="B12697" s="271"/>
      <c r="C12697" s="270"/>
      <c r="D12697" s="272"/>
      <c r="F12697" s="273"/>
      <c r="G12697" s="275"/>
      <c r="H12697" s="275"/>
    </row>
    <row r="12698" spans="1:8">
      <c r="A12698" s="270"/>
      <c r="B12698" s="271"/>
      <c r="C12698" s="270"/>
      <c r="D12698" s="272"/>
      <c r="F12698" s="273"/>
      <c r="G12698" s="275"/>
      <c r="H12698" s="275"/>
    </row>
    <row r="12699" spans="1:8">
      <c r="A12699" s="270"/>
      <c r="B12699" s="271"/>
      <c r="C12699" s="270"/>
      <c r="D12699" s="272"/>
      <c r="F12699" s="273"/>
      <c r="G12699" s="275"/>
      <c r="H12699" s="275"/>
    </row>
    <row r="12700" spans="1:8">
      <c r="A12700" s="270"/>
      <c r="B12700" s="271"/>
      <c r="C12700" s="270"/>
      <c r="D12700" s="272"/>
      <c r="F12700" s="273"/>
      <c r="G12700" s="275"/>
      <c r="H12700" s="275"/>
    </row>
    <row r="12701" spans="1:8">
      <c r="A12701" s="270"/>
      <c r="B12701" s="271"/>
      <c r="C12701" s="270"/>
      <c r="D12701" s="272"/>
      <c r="F12701" s="273"/>
      <c r="G12701" s="275"/>
      <c r="H12701" s="275"/>
    </row>
    <row r="12702" spans="1:8">
      <c r="A12702" s="270"/>
      <c r="B12702" s="271"/>
      <c r="C12702" s="270"/>
      <c r="D12702" s="272"/>
      <c r="F12702" s="273"/>
      <c r="G12702" s="275"/>
      <c r="H12702" s="275"/>
    </row>
    <row r="12703" spans="1:8">
      <c r="A12703" s="270"/>
      <c r="B12703" s="271"/>
      <c r="C12703" s="270"/>
      <c r="D12703" s="272"/>
      <c r="F12703" s="273"/>
      <c r="G12703" s="275"/>
      <c r="H12703" s="275"/>
    </row>
    <row r="12704" spans="1:8">
      <c r="A12704" s="270"/>
      <c r="B12704" s="271"/>
      <c r="C12704" s="270"/>
      <c r="D12704" s="272"/>
      <c r="F12704" s="273"/>
      <c r="G12704" s="275"/>
      <c r="H12704" s="275"/>
    </row>
    <row r="12705" spans="1:8">
      <c r="A12705" s="270"/>
      <c r="B12705" s="271"/>
      <c r="C12705" s="270"/>
      <c r="D12705" s="272"/>
      <c r="F12705" s="273"/>
      <c r="G12705" s="275"/>
      <c r="H12705" s="275"/>
    </row>
    <row r="12706" spans="1:8">
      <c r="A12706" s="270"/>
      <c r="B12706" s="271"/>
      <c r="C12706" s="270"/>
      <c r="D12706" s="272"/>
      <c r="F12706" s="273"/>
      <c r="G12706" s="275"/>
      <c r="H12706" s="275"/>
    </row>
    <row r="12707" spans="1:8">
      <c r="A12707" s="270"/>
      <c r="B12707" s="271"/>
      <c r="C12707" s="270"/>
      <c r="D12707" s="272"/>
      <c r="F12707" s="273"/>
      <c r="G12707" s="275"/>
      <c r="H12707" s="275"/>
    </row>
    <row r="12708" spans="1:8">
      <c r="A12708" s="270"/>
      <c r="B12708" s="271"/>
      <c r="C12708" s="270"/>
      <c r="D12708" s="272"/>
      <c r="F12708" s="273"/>
      <c r="G12708" s="275"/>
      <c r="H12708" s="275"/>
    </row>
    <row r="12709" spans="1:8">
      <c r="A12709" s="270"/>
      <c r="B12709" s="271"/>
      <c r="C12709" s="270"/>
      <c r="D12709" s="272"/>
      <c r="F12709" s="273"/>
      <c r="G12709" s="275"/>
      <c r="H12709" s="275"/>
    </row>
    <row r="12710" spans="1:8">
      <c r="A12710" s="270"/>
      <c r="B12710" s="271"/>
      <c r="C12710" s="270"/>
      <c r="D12710" s="272"/>
      <c r="F12710" s="273"/>
      <c r="G12710" s="275"/>
      <c r="H12710" s="275"/>
    </row>
    <row r="12711" spans="1:8">
      <c r="A12711" s="270"/>
      <c r="B12711" s="271"/>
      <c r="C12711" s="270"/>
      <c r="D12711" s="272"/>
      <c r="F12711" s="273"/>
      <c r="G12711" s="275"/>
      <c r="H12711" s="275"/>
    </row>
    <row r="12712" spans="1:8">
      <c r="A12712" s="270"/>
      <c r="B12712" s="271"/>
      <c r="C12712" s="270"/>
      <c r="D12712" s="272"/>
      <c r="F12712" s="273"/>
      <c r="G12712" s="275"/>
      <c r="H12712" s="275"/>
    </row>
    <row r="12713" spans="1:8">
      <c r="A12713" s="270"/>
      <c r="B12713" s="271"/>
      <c r="C12713" s="270"/>
      <c r="D12713" s="272"/>
      <c r="F12713" s="273"/>
      <c r="G12713" s="275"/>
      <c r="H12713" s="275"/>
    </row>
    <row r="12714" spans="1:8">
      <c r="A12714" s="270"/>
      <c r="B12714" s="271"/>
      <c r="C12714" s="270"/>
      <c r="D12714" s="272"/>
      <c r="F12714" s="273"/>
      <c r="G12714" s="275"/>
      <c r="H12714" s="275"/>
    </row>
    <row r="12715" spans="1:8">
      <c r="A12715" s="270"/>
      <c r="B12715" s="271"/>
      <c r="C12715" s="270"/>
      <c r="D12715" s="272"/>
      <c r="F12715" s="273"/>
      <c r="G12715" s="275"/>
      <c r="H12715" s="275"/>
    </row>
    <row r="12716" spans="1:8">
      <c r="A12716" s="270"/>
      <c r="B12716" s="271"/>
      <c r="C12716" s="270"/>
      <c r="D12716" s="272"/>
      <c r="F12716" s="273"/>
      <c r="G12716" s="275"/>
      <c r="H12716" s="275"/>
    </row>
    <row r="12717" spans="1:8">
      <c r="A12717" s="270"/>
      <c r="B12717" s="271"/>
      <c r="C12717" s="270"/>
      <c r="D12717" s="272"/>
      <c r="F12717" s="273"/>
      <c r="G12717" s="275"/>
      <c r="H12717" s="275"/>
    </row>
    <row r="12718" spans="1:8">
      <c r="A12718" s="270"/>
      <c r="B12718" s="271"/>
      <c r="C12718" s="270"/>
      <c r="D12718" s="272"/>
      <c r="F12718" s="273"/>
      <c r="G12718" s="275"/>
      <c r="H12718" s="275"/>
    </row>
    <row r="12719" spans="1:8">
      <c r="A12719" s="270"/>
      <c r="B12719" s="271"/>
      <c r="C12719" s="270"/>
      <c r="D12719" s="272"/>
      <c r="F12719" s="273"/>
      <c r="G12719" s="275"/>
      <c r="H12719" s="275"/>
    </row>
    <row r="12720" spans="1:8">
      <c r="A12720" s="270"/>
      <c r="B12720" s="271"/>
      <c r="C12720" s="270"/>
      <c r="D12720" s="272"/>
      <c r="F12720" s="273"/>
      <c r="G12720" s="275"/>
      <c r="H12720" s="275"/>
    </row>
    <row r="12721" spans="1:8">
      <c r="A12721" s="270"/>
      <c r="B12721" s="271"/>
      <c r="C12721" s="270"/>
      <c r="D12721" s="272"/>
      <c r="F12721" s="273"/>
      <c r="G12721" s="275"/>
      <c r="H12721" s="275"/>
    </row>
    <row r="12722" spans="1:8">
      <c r="A12722" s="270"/>
      <c r="B12722" s="271"/>
      <c r="C12722" s="270"/>
      <c r="D12722" s="272"/>
      <c r="F12722" s="273"/>
      <c r="G12722" s="275"/>
      <c r="H12722" s="275"/>
    </row>
    <row r="12723" spans="1:8">
      <c r="A12723" s="270"/>
      <c r="B12723" s="271"/>
      <c r="C12723" s="270"/>
      <c r="D12723" s="272"/>
      <c r="F12723" s="273"/>
      <c r="G12723" s="275"/>
      <c r="H12723" s="275"/>
    </row>
    <row r="12724" spans="1:8">
      <c r="A12724" s="270"/>
      <c r="B12724" s="271"/>
      <c r="C12724" s="270"/>
      <c r="D12724" s="272"/>
      <c r="F12724" s="273"/>
      <c r="G12724" s="275"/>
      <c r="H12724" s="275"/>
    </row>
    <row r="12725" spans="1:8">
      <c r="A12725" s="270"/>
      <c r="B12725" s="271"/>
      <c r="C12725" s="270"/>
      <c r="D12725" s="272"/>
      <c r="F12725" s="273"/>
      <c r="G12725" s="275"/>
      <c r="H12725" s="275"/>
    </row>
    <row r="12726" spans="1:8">
      <c r="A12726" s="270"/>
      <c r="B12726" s="271"/>
      <c r="C12726" s="270"/>
      <c r="D12726" s="272"/>
      <c r="F12726" s="273"/>
      <c r="G12726" s="275"/>
      <c r="H12726" s="275"/>
    </row>
    <row r="12727" spans="1:8">
      <c r="A12727" s="270"/>
      <c r="B12727" s="271"/>
      <c r="C12727" s="270"/>
      <c r="D12727" s="272"/>
      <c r="F12727" s="273"/>
      <c r="G12727" s="275"/>
      <c r="H12727" s="275"/>
    </row>
    <row r="12728" spans="1:8">
      <c r="A12728" s="270"/>
      <c r="B12728" s="271"/>
      <c r="C12728" s="270"/>
      <c r="D12728" s="272"/>
      <c r="F12728" s="273"/>
      <c r="G12728" s="275"/>
      <c r="H12728" s="275"/>
    </row>
    <row r="12729" spans="1:8">
      <c r="A12729" s="270"/>
      <c r="B12729" s="271"/>
      <c r="C12729" s="270"/>
      <c r="D12729" s="272"/>
      <c r="F12729" s="273"/>
      <c r="G12729" s="275"/>
      <c r="H12729" s="275"/>
    </row>
    <row r="12730" spans="1:8">
      <c r="A12730" s="270"/>
      <c r="B12730" s="271"/>
      <c r="C12730" s="270"/>
      <c r="D12730" s="272"/>
      <c r="F12730" s="273"/>
      <c r="G12730" s="275"/>
      <c r="H12730" s="275"/>
    </row>
    <row r="12731" spans="1:8">
      <c r="A12731" s="270"/>
      <c r="B12731" s="271"/>
      <c r="C12731" s="270"/>
      <c r="D12731" s="272"/>
      <c r="F12731" s="273"/>
      <c r="G12731" s="275"/>
      <c r="H12731" s="275"/>
    </row>
    <row r="12732" spans="1:8">
      <c r="A12732" s="270"/>
      <c r="B12732" s="271"/>
      <c r="C12732" s="270"/>
      <c r="D12732" s="272"/>
      <c r="F12732" s="273"/>
      <c r="G12732" s="275"/>
      <c r="H12732" s="275"/>
    </row>
    <row r="12733" spans="1:8">
      <c r="A12733" s="270"/>
      <c r="B12733" s="271"/>
      <c r="C12733" s="270"/>
      <c r="D12733" s="272"/>
      <c r="F12733" s="273"/>
      <c r="G12733" s="275"/>
      <c r="H12733" s="275"/>
    </row>
    <row r="12734" spans="1:8">
      <c r="A12734" s="270"/>
      <c r="B12734" s="271"/>
      <c r="C12734" s="270"/>
      <c r="D12734" s="272"/>
      <c r="F12734" s="273"/>
      <c r="G12734" s="275"/>
      <c r="H12734" s="275"/>
    </row>
    <row r="12735" spans="1:8">
      <c r="A12735" s="270"/>
      <c r="B12735" s="271"/>
      <c r="C12735" s="270"/>
      <c r="D12735" s="272"/>
      <c r="F12735" s="273"/>
      <c r="G12735" s="275"/>
      <c r="H12735" s="275"/>
    </row>
    <row r="12736" spans="1:8">
      <c r="A12736" s="270"/>
      <c r="B12736" s="271"/>
      <c r="C12736" s="270"/>
      <c r="D12736" s="272"/>
      <c r="F12736" s="273"/>
      <c r="G12736" s="275"/>
      <c r="H12736" s="275"/>
    </row>
    <row r="12737" spans="1:8">
      <c r="A12737" s="270"/>
      <c r="B12737" s="271"/>
      <c r="C12737" s="270"/>
      <c r="D12737" s="272"/>
      <c r="F12737" s="273"/>
      <c r="G12737" s="275"/>
      <c r="H12737" s="275"/>
    </row>
    <row r="12738" spans="1:8">
      <c r="A12738" s="270"/>
      <c r="B12738" s="271"/>
      <c r="C12738" s="270"/>
      <c r="D12738" s="272"/>
      <c r="F12738" s="273"/>
      <c r="G12738" s="275"/>
      <c r="H12738" s="275"/>
    </row>
    <row r="12739" spans="1:8">
      <c r="A12739" s="270"/>
      <c r="B12739" s="271"/>
      <c r="C12739" s="270"/>
      <c r="D12739" s="272"/>
      <c r="F12739" s="273"/>
      <c r="G12739" s="275"/>
      <c r="H12739" s="275"/>
    </row>
    <row r="12740" spans="1:8">
      <c r="A12740" s="270"/>
      <c r="B12740" s="271"/>
      <c r="C12740" s="270"/>
      <c r="D12740" s="272"/>
      <c r="F12740" s="273"/>
      <c r="G12740" s="275"/>
      <c r="H12740" s="275"/>
    </row>
    <row r="12741" spans="1:8">
      <c r="A12741" s="270"/>
      <c r="B12741" s="271"/>
      <c r="C12741" s="270"/>
      <c r="D12741" s="272"/>
      <c r="F12741" s="273"/>
      <c r="G12741" s="275"/>
      <c r="H12741" s="275"/>
    </row>
    <row r="12742" spans="1:8">
      <c r="A12742" s="270"/>
      <c r="B12742" s="271"/>
      <c r="C12742" s="270"/>
      <c r="D12742" s="272"/>
      <c r="F12742" s="273"/>
      <c r="G12742" s="275"/>
      <c r="H12742" s="275"/>
    </row>
    <row r="12743" spans="1:8">
      <c r="A12743" s="270"/>
      <c r="B12743" s="271"/>
      <c r="C12743" s="270"/>
      <c r="D12743" s="272"/>
      <c r="F12743" s="273"/>
      <c r="G12743" s="275"/>
      <c r="H12743" s="275"/>
    </row>
    <row r="12744" spans="1:8">
      <c r="A12744" s="270"/>
      <c r="B12744" s="271"/>
      <c r="C12744" s="270"/>
      <c r="D12744" s="272"/>
      <c r="F12744" s="273"/>
      <c r="G12744" s="275"/>
      <c r="H12744" s="275"/>
    </row>
    <row r="12745" spans="1:8">
      <c r="A12745" s="270"/>
      <c r="B12745" s="271"/>
      <c r="C12745" s="270"/>
      <c r="D12745" s="272"/>
      <c r="F12745" s="273"/>
      <c r="G12745" s="275"/>
      <c r="H12745" s="275"/>
    </row>
    <row r="12746" spans="1:8">
      <c r="A12746" s="270"/>
      <c r="B12746" s="271"/>
      <c r="C12746" s="270"/>
      <c r="D12746" s="272"/>
      <c r="F12746" s="273"/>
      <c r="G12746" s="275"/>
      <c r="H12746" s="275"/>
    </row>
    <row r="12747" spans="1:8">
      <c r="A12747" s="270"/>
      <c r="B12747" s="271"/>
      <c r="C12747" s="270"/>
      <c r="D12747" s="272"/>
      <c r="F12747" s="273"/>
      <c r="G12747" s="275"/>
      <c r="H12747" s="275"/>
    </row>
    <row r="12748" spans="1:8">
      <c r="A12748" s="270"/>
      <c r="B12748" s="271"/>
      <c r="C12748" s="270"/>
      <c r="D12748" s="272"/>
      <c r="F12748" s="273"/>
      <c r="G12748" s="275"/>
      <c r="H12748" s="275"/>
    </row>
    <row r="12749" spans="1:8">
      <c r="A12749" s="270"/>
      <c r="B12749" s="271"/>
      <c r="C12749" s="270"/>
      <c r="D12749" s="272"/>
      <c r="F12749" s="273"/>
      <c r="G12749" s="275"/>
      <c r="H12749" s="275"/>
    </row>
    <row r="12750" spans="1:8">
      <c r="A12750" s="270"/>
      <c r="B12750" s="271"/>
      <c r="C12750" s="270"/>
      <c r="D12750" s="272"/>
      <c r="F12750" s="273"/>
      <c r="G12750" s="275"/>
      <c r="H12750" s="275"/>
    </row>
    <row r="12751" spans="1:8">
      <c r="A12751" s="270"/>
      <c r="B12751" s="271"/>
      <c r="C12751" s="270"/>
      <c r="D12751" s="272"/>
      <c r="F12751" s="273"/>
      <c r="G12751" s="275"/>
      <c r="H12751" s="275"/>
    </row>
    <row r="12752" spans="1:8">
      <c r="A12752" s="270"/>
      <c r="B12752" s="271"/>
      <c r="C12752" s="270"/>
      <c r="D12752" s="272"/>
      <c r="F12752" s="273"/>
      <c r="G12752" s="275"/>
      <c r="H12752" s="275"/>
    </row>
    <row r="12753" spans="1:8">
      <c r="A12753" s="270"/>
      <c r="B12753" s="271"/>
      <c r="C12753" s="270"/>
      <c r="D12753" s="272"/>
      <c r="F12753" s="273"/>
      <c r="G12753" s="275"/>
      <c r="H12753" s="275"/>
    </row>
    <row r="12754" spans="1:8">
      <c r="A12754" s="270"/>
      <c r="B12754" s="271"/>
      <c r="C12754" s="270"/>
      <c r="D12754" s="272"/>
      <c r="F12754" s="273"/>
      <c r="G12754" s="275"/>
      <c r="H12754" s="275"/>
    </row>
    <row r="12755" spans="1:8">
      <c r="A12755" s="270"/>
      <c r="B12755" s="271"/>
      <c r="C12755" s="270"/>
      <c r="D12755" s="272"/>
      <c r="F12755" s="273"/>
      <c r="G12755" s="275"/>
      <c r="H12755" s="275"/>
    </row>
    <row r="12756" spans="1:8">
      <c r="A12756" s="270"/>
      <c r="B12756" s="271"/>
      <c r="C12756" s="270"/>
      <c r="D12756" s="272"/>
      <c r="F12756" s="273"/>
      <c r="G12756" s="275"/>
      <c r="H12756" s="275"/>
    </row>
    <row r="12757" spans="1:8">
      <c r="A12757" s="270"/>
      <c r="B12757" s="271"/>
      <c r="C12757" s="270"/>
      <c r="D12757" s="272"/>
      <c r="F12757" s="273"/>
      <c r="G12757" s="275"/>
      <c r="H12757" s="275"/>
    </row>
    <row r="12758" spans="1:8">
      <c r="A12758" s="270"/>
      <c r="B12758" s="271"/>
      <c r="C12758" s="270"/>
      <c r="D12758" s="272"/>
      <c r="F12758" s="273"/>
      <c r="G12758" s="275"/>
      <c r="H12758" s="275"/>
    </row>
    <row r="12759" spans="1:8">
      <c r="A12759" s="270"/>
      <c r="B12759" s="271"/>
      <c r="C12759" s="270"/>
      <c r="D12759" s="272"/>
      <c r="F12759" s="273"/>
      <c r="G12759" s="275"/>
      <c r="H12759" s="275"/>
    </row>
    <row r="12760" spans="1:8">
      <c r="A12760" s="270"/>
      <c r="B12760" s="271"/>
      <c r="C12760" s="270"/>
      <c r="D12760" s="272"/>
      <c r="F12760" s="273"/>
      <c r="G12760" s="275"/>
      <c r="H12760" s="275"/>
    </row>
    <row r="12761" spans="1:8">
      <c r="A12761" s="270"/>
      <c r="B12761" s="271"/>
      <c r="C12761" s="270"/>
      <c r="D12761" s="272"/>
      <c r="F12761" s="273"/>
      <c r="G12761" s="275"/>
      <c r="H12761" s="275"/>
    </row>
    <row r="12762" spans="1:8">
      <c r="A12762" s="270"/>
      <c r="B12762" s="271"/>
      <c r="C12762" s="270"/>
      <c r="D12762" s="272"/>
      <c r="F12762" s="273"/>
      <c r="G12762" s="275"/>
      <c r="H12762" s="275"/>
    </row>
    <row r="12763" spans="1:8">
      <c r="A12763" s="270"/>
      <c r="B12763" s="271"/>
      <c r="C12763" s="270"/>
      <c r="D12763" s="272"/>
      <c r="F12763" s="273"/>
      <c r="G12763" s="275"/>
      <c r="H12763" s="275"/>
    </row>
    <row r="12764" spans="1:8">
      <c r="A12764" s="270"/>
      <c r="B12764" s="271"/>
      <c r="C12764" s="270"/>
      <c r="D12764" s="272"/>
      <c r="F12764" s="273"/>
      <c r="G12764" s="275"/>
      <c r="H12764" s="275"/>
    </row>
    <row r="12765" spans="1:8">
      <c r="A12765" s="270"/>
      <c r="B12765" s="271"/>
      <c r="C12765" s="270"/>
      <c r="D12765" s="272"/>
      <c r="F12765" s="273"/>
      <c r="G12765" s="275"/>
      <c r="H12765" s="275"/>
    </row>
    <row r="12766" spans="1:8">
      <c r="A12766" s="270"/>
      <c r="B12766" s="271"/>
      <c r="C12766" s="270"/>
      <c r="D12766" s="272"/>
      <c r="F12766" s="273"/>
      <c r="G12766" s="275"/>
      <c r="H12766" s="275"/>
    </row>
    <row r="12767" spans="1:8">
      <c r="A12767" s="270"/>
      <c r="B12767" s="271"/>
      <c r="C12767" s="270"/>
      <c r="D12767" s="272"/>
      <c r="F12767" s="273"/>
      <c r="G12767" s="275"/>
      <c r="H12767" s="275"/>
    </row>
    <row r="12768" spans="1:8">
      <c r="A12768" s="270"/>
      <c r="B12768" s="271"/>
      <c r="C12768" s="270"/>
      <c r="D12768" s="272"/>
      <c r="F12768" s="273"/>
      <c r="G12768" s="275"/>
      <c r="H12768" s="275"/>
    </row>
    <row r="12769" spans="1:8">
      <c r="A12769" s="270"/>
      <c r="B12769" s="271"/>
      <c r="C12769" s="270"/>
      <c r="D12769" s="272"/>
      <c r="F12769" s="273"/>
      <c r="G12769" s="275"/>
      <c r="H12769" s="275"/>
    </row>
    <row r="12770" spans="1:8">
      <c r="A12770" s="270"/>
      <c r="B12770" s="271"/>
      <c r="C12770" s="270"/>
      <c r="D12770" s="272"/>
      <c r="F12770" s="273"/>
      <c r="G12770" s="275"/>
      <c r="H12770" s="275"/>
    </row>
    <row r="12771" spans="1:8">
      <c r="A12771" s="270"/>
      <c r="B12771" s="271"/>
      <c r="C12771" s="270"/>
      <c r="D12771" s="272"/>
      <c r="F12771" s="273"/>
      <c r="G12771" s="275"/>
      <c r="H12771" s="275"/>
    </row>
    <row r="12772" spans="1:8">
      <c r="A12772" s="270"/>
      <c r="B12772" s="271"/>
      <c r="C12772" s="270"/>
      <c r="D12772" s="272"/>
      <c r="F12772" s="273"/>
      <c r="G12772" s="275"/>
      <c r="H12772" s="275"/>
    </row>
    <row r="12773" spans="1:8">
      <c r="A12773" s="270"/>
      <c r="B12773" s="271"/>
      <c r="C12773" s="270"/>
      <c r="D12773" s="272"/>
      <c r="F12773" s="273"/>
      <c r="G12773" s="275"/>
      <c r="H12773" s="275"/>
    </row>
    <row r="12774" spans="1:8">
      <c r="A12774" s="270"/>
      <c r="B12774" s="271"/>
      <c r="C12774" s="270"/>
      <c r="D12774" s="272"/>
      <c r="F12774" s="273"/>
      <c r="G12774" s="275"/>
      <c r="H12774" s="275"/>
    </row>
    <row r="12775" spans="1:8">
      <c r="A12775" s="270"/>
      <c r="B12775" s="271"/>
      <c r="C12775" s="270"/>
      <c r="D12775" s="272"/>
      <c r="F12775" s="273"/>
      <c r="G12775" s="275"/>
      <c r="H12775" s="275"/>
    </row>
    <row r="12776" spans="1:8">
      <c r="A12776" s="270"/>
      <c r="B12776" s="271"/>
      <c r="C12776" s="270"/>
      <c r="D12776" s="272"/>
      <c r="F12776" s="273"/>
      <c r="G12776" s="275"/>
      <c r="H12776" s="275"/>
    </row>
    <row r="12777" spans="1:8">
      <c r="A12777" s="270"/>
      <c r="B12777" s="271"/>
      <c r="C12777" s="270"/>
      <c r="D12777" s="272"/>
      <c r="F12777" s="273"/>
      <c r="G12777" s="275"/>
      <c r="H12777" s="275"/>
    </row>
    <row r="12778" spans="1:8">
      <c r="A12778" s="270"/>
      <c r="B12778" s="271"/>
      <c r="C12778" s="270"/>
      <c r="D12778" s="272"/>
      <c r="F12778" s="273"/>
      <c r="G12778" s="275"/>
      <c r="H12778" s="275"/>
    </row>
    <row r="12779" spans="1:8">
      <c r="A12779" s="270"/>
      <c r="B12779" s="271"/>
      <c r="C12779" s="270"/>
      <c r="D12779" s="272"/>
      <c r="F12779" s="273"/>
      <c r="G12779" s="275"/>
      <c r="H12779" s="275"/>
    </row>
    <row r="12780" spans="1:8">
      <c r="A12780" s="270"/>
      <c r="B12780" s="271"/>
      <c r="C12780" s="270"/>
      <c r="D12780" s="272"/>
      <c r="F12780" s="273"/>
      <c r="G12780" s="275"/>
      <c r="H12780" s="275"/>
    </row>
    <row r="12781" spans="1:8">
      <c r="A12781" s="270"/>
      <c r="B12781" s="271"/>
      <c r="C12781" s="270"/>
      <c r="D12781" s="272"/>
      <c r="F12781" s="273"/>
      <c r="G12781" s="275"/>
      <c r="H12781" s="275"/>
    </row>
    <row r="12782" spans="1:8">
      <c r="A12782" s="270"/>
      <c r="B12782" s="271"/>
      <c r="C12782" s="270"/>
      <c r="D12782" s="272"/>
      <c r="F12782" s="273"/>
      <c r="G12782" s="275"/>
      <c r="H12782" s="275"/>
    </row>
    <row r="12783" spans="1:8">
      <c r="A12783" s="270"/>
      <c r="B12783" s="271"/>
      <c r="C12783" s="270"/>
      <c r="D12783" s="272"/>
      <c r="F12783" s="273"/>
      <c r="G12783" s="275"/>
      <c r="H12783" s="275"/>
    </row>
    <row r="12784" spans="1:8">
      <c r="A12784" s="270"/>
      <c r="B12784" s="271"/>
      <c r="C12784" s="270"/>
      <c r="D12784" s="272"/>
      <c r="F12784" s="273"/>
      <c r="G12784" s="275"/>
      <c r="H12784" s="275"/>
    </row>
    <row r="12785" spans="1:8">
      <c r="A12785" s="270"/>
      <c r="B12785" s="271"/>
      <c r="C12785" s="270"/>
      <c r="D12785" s="272"/>
      <c r="F12785" s="273"/>
      <c r="G12785" s="275"/>
      <c r="H12785" s="275"/>
    </row>
    <row r="12786" spans="1:8">
      <c r="A12786" s="270"/>
      <c r="B12786" s="271"/>
      <c r="C12786" s="270"/>
      <c r="D12786" s="272"/>
      <c r="F12786" s="273"/>
      <c r="G12786" s="275"/>
      <c r="H12786" s="275"/>
    </row>
    <row r="12787" spans="1:8">
      <c r="A12787" s="270"/>
      <c r="B12787" s="271"/>
      <c r="C12787" s="270"/>
      <c r="D12787" s="272"/>
      <c r="F12787" s="273"/>
      <c r="G12787" s="275"/>
      <c r="H12787" s="275"/>
    </row>
    <row r="12788" spans="1:8">
      <c r="A12788" s="270"/>
      <c r="B12788" s="271"/>
      <c r="C12788" s="270"/>
      <c r="D12788" s="272"/>
      <c r="F12788" s="273"/>
      <c r="G12788" s="275"/>
      <c r="H12788" s="275"/>
    </row>
    <row r="12789" spans="1:8">
      <c r="A12789" s="270"/>
      <c r="B12789" s="271"/>
      <c r="C12789" s="270"/>
      <c r="D12789" s="272"/>
      <c r="F12789" s="273"/>
      <c r="G12789" s="275"/>
      <c r="H12789" s="275"/>
    </row>
    <row r="12790" spans="1:8">
      <c r="A12790" s="270"/>
      <c r="B12790" s="271"/>
      <c r="C12790" s="270"/>
      <c r="D12790" s="272"/>
      <c r="F12790" s="273"/>
      <c r="G12790" s="275"/>
      <c r="H12790" s="275"/>
    </row>
    <row r="12791" spans="1:8">
      <c r="A12791" s="270"/>
      <c r="B12791" s="271"/>
      <c r="C12791" s="270"/>
      <c r="D12791" s="272"/>
      <c r="F12791" s="273"/>
      <c r="G12791" s="275"/>
      <c r="H12791" s="275"/>
    </row>
    <row r="12792" spans="1:8">
      <c r="A12792" s="270"/>
      <c r="B12792" s="271"/>
      <c r="C12792" s="270"/>
      <c r="D12792" s="272"/>
      <c r="F12792" s="273"/>
      <c r="G12792" s="275"/>
      <c r="H12792" s="275"/>
    </row>
    <row r="12793" spans="1:8">
      <c r="A12793" s="270"/>
      <c r="B12793" s="271"/>
      <c r="C12793" s="270"/>
      <c r="D12793" s="272"/>
      <c r="F12793" s="273"/>
      <c r="G12793" s="275"/>
      <c r="H12793" s="275"/>
    </row>
    <row r="12794" spans="1:8">
      <c r="A12794" s="270"/>
      <c r="B12794" s="271"/>
      <c r="C12794" s="270"/>
      <c r="D12794" s="272"/>
      <c r="F12794" s="273"/>
      <c r="G12794" s="275"/>
      <c r="H12794" s="275"/>
    </row>
    <row r="12795" spans="1:8">
      <c r="A12795" s="270"/>
      <c r="B12795" s="271"/>
      <c r="C12795" s="270"/>
      <c r="D12795" s="272"/>
      <c r="F12795" s="273"/>
      <c r="G12795" s="275"/>
      <c r="H12795" s="275"/>
    </row>
    <row r="12796" spans="1:8">
      <c r="A12796" s="270"/>
      <c r="B12796" s="271"/>
      <c r="C12796" s="270"/>
      <c r="D12796" s="272"/>
      <c r="F12796" s="273"/>
      <c r="G12796" s="275"/>
      <c r="H12796" s="275"/>
    </row>
    <row r="12797" spans="1:8">
      <c r="A12797" s="270"/>
      <c r="B12797" s="271"/>
      <c r="C12797" s="270"/>
      <c r="D12797" s="272"/>
      <c r="F12797" s="273"/>
      <c r="G12797" s="275"/>
      <c r="H12797" s="275"/>
    </row>
    <row r="12798" spans="1:8">
      <c r="A12798" s="270"/>
      <c r="B12798" s="271"/>
      <c r="C12798" s="270"/>
      <c r="D12798" s="272"/>
      <c r="F12798" s="273"/>
      <c r="G12798" s="275"/>
      <c r="H12798" s="275"/>
    </row>
    <row r="12799" spans="1:8">
      <c r="A12799" s="270"/>
      <c r="B12799" s="271"/>
      <c r="C12799" s="270"/>
      <c r="D12799" s="272"/>
      <c r="F12799" s="273"/>
      <c r="G12799" s="275"/>
      <c r="H12799" s="275"/>
    </row>
    <row r="12800" spans="1:8">
      <c r="A12800" s="270"/>
      <c r="B12800" s="271"/>
      <c r="C12800" s="270"/>
      <c r="D12800" s="272"/>
      <c r="F12800" s="273"/>
      <c r="G12800" s="275"/>
      <c r="H12800" s="275"/>
    </row>
    <row r="12801" spans="1:8">
      <c r="A12801" s="270"/>
      <c r="B12801" s="271"/>
      <c r="C12801" s="270"/>
      <c r="D12801" s="272"/>
      <c r="F12801" s="273"/>
      <c r="G12801" s="275"/>
      <c r="H12801" s="275"/>
    </row>
    <row r="12802" spans="1:8">
      <c r="A12802" s="270"/>
      <c r="B12802" s="271"/>
      <c r="C12802" s="270"/>
      <c r="D12802" s="272"/>
      <c r="F12802" s="273"/>
      <c r="G12802" s="275"/>
      <c r="H12802" s="275"/>
    </row>
    <row r="12803" spans="1:8">
      <c r="A12803" s="270"/>
      <c r="B12803" s="271"/>
      <c r="C12803" s="270"/>
      <c r="D12803" s="272"/>
      <c r="F12803" s="273"/>
      <c r="G12803" s="275"/>
      <c r="H12803" s="275"/>
    </row>
    <row r="12804" spans="1:8">
      <c r="A12804" s="270"/>
      <c r="B12804" s="271"/>
      <c r="C12804" s="270"/>
      <c r="D12804" s="272"/>
      <c r="F12804" s="273"/>
      <c r="G12804" s="275"/>
      <c r="H12804" s="275"/>
    </row>
    <row r="12805" spans="1:8">
      <c r="A12805" s="270"/>
      <c r="B12805" s="271"/>
      <c r="C12805" s="270"/>
      <c r="D12805" s="272"/>
      <c r="F12805" s="273"/>
      <c r="G12805" s="275"/>
      <c r="H12805" s="275"/>
    </row>
    <row r="12806" spans="1:8">
      <c r="A12806" s="270"/>
      <c r="B12806" s="271"/>
      <c r="C12806" s="270"/>
      <c r="D12806" s="272"/>
      <c r="F12806" s="273"/>
      <c r="G12806" s="275"/>
      <c r="H12806" s="275"/>
    </row>
    <row r="12807" spans="1:8">
      <c r="A12807" s="270"/>
      <c r="B12807" s="271"/>
      <c r="C12807" s="270"/>
      <c r="D12807" s="272"/>
      <c r="F12807" s="273"/>
      <c r="G12807" s="275"/>
      <c r="H12807" s="275"/>
    </row>
    <row r="12808" spans="1:8">
      <c r="A12808" s="270"/>
      <c r="B12808" s="271"/>
      <c r="C12808" s="270"/>
      <c r="D12808" s="272"/>
      <c r="F12808" s="273"/>
      <c r="G12808" s="275"/>
      <c r="H12808" s="275"/>
    </row>
    <row r="12809" spans="1:8">
      <c r="A12809" s="270"/>
      <c r="B12809" s="271"/>
      <c r="C12809" s="270"/>
      <c r="D12809" s="272"/>
      <c r="F12809" s="273"/>
      <c r="G12809" s="275"/>
      <c r="H12809" s="275"/>
    </row>
    <row r="12810" spans="1:8">
      <c r="A12810" s="270"/>
      <c r="B12810" s="271"/>
      <c r="C12810" s="270"/>
      <c r="D12810" s="272"/>
      <c r="F12810" s="273"/>
      <c r="G12810" s="275"/>
      <c r="H12810" s="275"/>
    </row>
    <row r="12811" spans="1:8">
      <c r="A12811" s="270"/>
      <c r="B12811" s="271"/>
      <c r="C12811" s="270"/>
      <c r="D12811" s="272"/>
      <c r="F12811" s="273"/>
      <c r="G12811" s="275"/>
      <c r="H12811" s="275"/>
    </row>
    <row r="12812" spans="1:8">
      <c r="A12812" s="270"/>
      <c r="B12812" s="271"/>
      <c r="C12812" s="270"/>
      <c r="D12812" s="272"/>
      <c r="F12812" s="273"/>
      <c r="G12812" s="275"/>
      <c r="H12812" s="275"/>
    </row>
    <row r="12813" spans="1:8">
      <c r="A12813" s="270"/>
      <c r="B12813" s="271"/>
      <c r="C12813" s="270"/>
      <c r="D12813" s="272"/>
      <c r="F12813" s="273"/>
      <c r="G12813" s="275"/>
      <c r="H12813" s="275"/>
    </row>
    <row r="12814" spans="1:8">
      <c r="A12814" s="270"/>
      <c r="B12814" s="271"/>
      <c r="C12814" s="270"/>
      <c r="D12814" s="272"/>
      <c r="F12814" s="273"/>
      <c r="G12814" s="275"/>
      <c r="H12814" s="275"/>
    </row>
    <row r="12815" spans="1:8">
      <c r="A12815" s="270"/>
      <c r="B12815" s="271"/>
      <c r="C12815" s="270"/>
      <c r="D12815" s="272"/>
      <c r="F12815" s="273"/>
      <c r="G12815" s="275"/>
      <c r="H12815" s="275"/>
    </row>
    <row r="12816" spans="1:8">
      <c r="A12816" s="270"/>
      <c r="B12816" s="271"/>
      <c r="C12816" s="270"/>
      <c r="D12816" s="272"/>
      <c r="F12816" s="273"/>
      <c r="G12816" s="275"/>
      <c r="H12816" s="275"/>
    </row>
    <row r="12817" spans="1:8">
      <c r="A12817" s="270"/>
      <c r="B12817" s="271"/>
      <c r="C12817" s="270"/>
      <c r="D12817" s="272"/>
      <c r="F12817" s="273"/>
      <c r="G12817" s="275"/>
      <c r="H12817" s="275"/>
    </row>
    <row r="12818" spans="1:8">
      <c r="A12818" s="270"/>
      <c r="B12818" s="271"/>
      <c r="C12818" s="270"/>
      <c r="D12818" s="272"/>
      <c r="F12818" s="273"/>
      <c r="G12818" s="275"/>
      <c r="H12818" s="275"/>
    </row>
    <row r="12819" spans="1:8">
      <c r="A12819" s="270"/>
      <c r="B12819" s="271"/>
      <c r="C12819" s="270"/>
      <c r="D12819" s="272"/>
      <c r="F12819" s="273"/>
      <c r="G12819" s="275"/>
      <c r="H12819" s="275"/>
    </row>
    <row r="12820" spans="1:8">
      <c r="A12820" s="270"/>
      <c r="B12820" s="271"/>
      <c r="C12820" s="270"/>
      <c r="D12820" s="272"/>
      <c r="F12820" s="273"/>
      <c r="G12820" s="275"/>
      <c r="H12820" s="275"/>
    </row>
    <row r="12821" spans="1:8">
      <c r="A12821" s="270"/>
      <c r="B12821" s="271"/>
      <c r="C12821" s="270"/>
      <c r="D12821" s="272"/>
      <c r="F12821" s="273"/>
      <c r="G12821" s="275"/>
      <c r="H12821" s="275"/>
    </row>
    <row r="12822" spans="1:8">
      <c r="A12822" s="270"/>
      <c r="B12822" s="271"/>
      <c r="C12822" s="270"/>
      <c r="D12822" s="272"/>
      <c r="F12822" s="273"/>
      <c r="G12822" s="275"/>
      <c r="H12822" s="275"/>
    </row>
    <row r="12823" spans="1:8">
      <c r="A12823" s="270"/>
      <c r="B12823" s="271"/>
      <c r="C12823" s="270"/>
      <c r="D12823" s="272"/>
      <c r="F12823" s="273"/>
      <c r="G12823" s="275"/>
      <c r="H12823" s="275"/>
    </row>
    <row r="12824" spans="1:8">
      <c r="A12824" s="270"/>
      <c r="B12824" s="271"/>
      <c r="C12824" s="270"/>
      <c r="D12824" s="272"/>
      <c r="F12824" s="273"/>
      <c r="G12824" s="275"/>
      <c r="H12824" s="275"/>
    </row>
    <row r="12825" spans="1:8">
      <c r="A12825" s="270"/>
      <c r="B12825" s="271"/>
      <c r="C12825" s="270"/>
      <c r="D12825" s="272"/>
      <c r="F12825" s="273"/>
      <c r="G12825" s="275"/>
      <c r="H12825" s="275"/>
    </row>
    <row r="12826" spans="1:8">
      <c r="A12826" s="270"/>
      <c r="B12826" s="271"/>
      <c r="C12826" s="270"/>
      <c r="D12826" s="272"/>
      <c r="F12826" s="273"/>
      <c r="G12826" s="275"/>
      <c r="H12826" s="275"/>
    </row>
    <row r="12827" spans="1:8">
      <c r="A12827" s="270"/>
      <c r="B12827" s="271"/>
      <c r="C12827" s="270"/>
      <c r="D12827" s="272"/>
      <c r="F12827" s="273"/>
      <c r="G12827" s="275"/>
      <c r="H12827" s="275"/>
    </row>
    <row r="12828" spans="1:8">
      <c r="A12828" s="270"/>
      <c r="B12828" s="271"/>
      <c r="C12828" s="270"/>
      <c r="D12828" s="272"/>
      <c r="F12828" s="273"/>
      <c r="G12828" s="275"/>
      <c r="H12828" s="275"/>
    </row>
    <row r="12829" spans="1:8">
      <c r="A12829" s="270"/>
      <c r="B12829" s="271"/>
      <c r="C12829" s="270"/>
      <c r="D12829" s="272"/>
      <c r="F12829" s="273"/>
      <c r="G12829" s="275"/>
      <c r="H12829" s="275"/>
    </row>
    <row r="12830" spans="1:8">
      <c r="A12830" s="270"/>
      <c r="B12830" s="271"/>
      <c r="C12830" s="270"/>
      <c r="D12830" s="272"/>
      <c r="F12830" s="273"/>
      <c r="G12830" s="275"/>
      <c r="H12830" s="275"/>
    </row>
    <row r="12831" spans="1:8">
      <c r="A12831" s="270"/>
      <c r="B12831" s="271"/>
      <c r="C12831" s="270"/>
      <c r="D12831" s="272"/>
      <c r="F12831" s="273"/>
      <c r="G12831" s="275"/>
      <c r="H12831" s="275"/>
    </row>
    <row r="12832" spans="1:8">
      <c r="A12832" s="270"/>
      <c r="B12832" s="271"/>
      <c r="C12832" s="270"/>
      <c r="D12832" s="272"/>
      <c r="F12832" s="273"/>
      <c r="G12832" s="275"/>
      <c r="H12832" s="275"/>
    </row>
    <row r="12833" spans="1:8">
      <c r="A12833" s="270"/>
      <c r="B12833" s="271"/>
      <c r="C12833" s="270"/>
      <c r="D12833" s="272"/>
      <c r="F12833" s="273"/>
      <c r="G12833" s="275"/>
      <c r="H12833" s="275"/>
    </row>
    <row r="12834" spans="1:8">
      <c r="A12834" s="270"/>
      <c r="B12834" s="271"/>
      <c r="C12834" s="270"/>
      <c r="D12834" s="272"/>
      <c r="F12834" s="273"/>
      <c r="G12834" s="275"/>
      <c r="H12834" s="275"/>
    </row>
    <row r="12835" spans="1:8">
      <c r="A12835" s="270"/>
      <c r="B12835" s="271"/>
      <c r="C12835" s="270"/>
      <c r="D12835" s="272"/>
      <c r="F12835" s="273"/>
      <c r="G12835" s="275"/>
      <c r="H12835" s="275"/>
    </row>
    <row r="12836" spans="1:8">
      <c r="A12836" s="270"/>
      <c r="B12836" s="271"/>
      <c r="C12836" s="270"/>
      <c r="D12836" s="272"/>
      <c r="F12836" s="273"/>
      <c r="G12836" s="275"/>
      <c r="H12836" s="275"/>
    </row>
    <row r="12837" spans="1:8">
      <c r="A12837" s="270"/>
      <c r="B12837" s="271"/>
      <c r="C12837" s="270"/>
      <c r="D12837" s="272"/>
      <c r="F12837" s="273"/>
      <c r="G12837" s="275"/>
      <c r="H12837" s="275"/>
    </row>
    <row r="12838" spans="1:8">
      <c r="A12838" s="270"/>
      <c r="B12838" s="271"/>
      <c r="C12838" s="270"/>
      <c r="D12838" s="272"/>
      <c r="F12838" s="273"/>
      <c r="G12838" s="275"/>
      <c r="H12838" s="275"/>
    </row>
    <row r="12839" spans="1:8">
      <c r="A12839" s="270"/>
      <c r="B12839" s="271"/>
      <c r="C12839" s="270"/>
      <c r="D12839" s="272"/>
      <c r="F12839" s="273"/>
      <c r="G12839" s="275"/>
      <c r="H12839" s="275"/>
    </row>
    <row r="12840" spans="1:8">
      <c r="A12840" s="270"/>
      <c r="B12840" s="271"/>
      <c r="C12840" s="270"/>
      <c r="D12840" s="272"/>
      <c r="F12840" s="273"/>
      <c r="G12840" s="275"/>
      <c r="H12840" s="275"/>
    </row>
    <row r="12841" spans="1:8">
      <c r="A12841" s="270"/>
      <c r="B12841" s="271"/>
      <c r="C12841" s="270"/>
      <c r="D12841" s="272"/>
      <c r="F12841" s="273"/>
      <c r="G12841" s="275"/>
      <c r="H12841" s="275"/>
    </row>
    <row r="12842" spans="1:8">
      <c r="A12842" s="270"/>
      <c r="B12842" s="271"/>
      <c r="C12842" s="270"/>
      <c r="D12842" s="272"/>
      <c r="F12842" s="273"/>
      <c r="G12842" s="275"/>
      <c r="H12842" s="275"/>
    </row>
    <row r="12843" spans="1:8">
      <c r="A12843" s="270"/>
      <c r="B12843" s="271"/>
      <c r="C12843" s="270"/>
      <c r="D12843" s="272"/>
      <c r="F12843" s="273"/>
      <c r="G12843" s="275"/>
      <c r="H12843" s="275"/>
    </row>
    <row r="12844" spans="1:8">
      <c r="A12844" s="270"/>
      <c r="B12844" s="271"/>
      <c r="C12844" s="270"/>
      <c r="D12844" s="272"/>
      <c r="F12844" s="273"/>
      <c r="G12844" s="275"/>
      <c r="H12844" s="275"/>
    </row>
    <row r="12845" spans="1:8">
      <c r="A12845" s="270"/>
      <c r="B12845" s="271"/>
      <c r="C12845" s="270"/>
      <c r="D12845" s="272"/>
      <c r="F12845" s="273"/>
      <c r="G12845" s="275"/>
      <c r="H12845" s="275"/>
    </row>
    <row r="12846" spans="1:8">
      <c r="A12846" s="270"/>
      <c r="B12846" s="271"/>
      <c r="C12846" s="270"/>
      <c r="D12846" s="272"/>
      <c r="F12846" s="273"/>
      <c r="G12846" s="275"/>
      <c r="H12846" s="275"/>
    </row>
    <row r="12847" spans="1:8">
      <c r="A12847" s="270"/>
      <c r="B12847" s="271"/>
      <c r="C12847" s="270"/>
      <c r="D12847" s="272"/>
      <c r="F12847" s="273"/>
      <c r="G12847" s="275"/>
      <c r="H12847" s="275"/>
    </row>
    <row r="12848" spans="1:8">
      <c r="A12848" s="270"/>
      <c r="B12848" s="271"/>
      <c r="C12848" s="270"/>
      <c r="D12848" s="272"/>
      <c r="F12848" s="273"/>
      <c r="G12848" s="275"/>
      <c r="H12848" s="275"/>
    </row>
    <row r="12849" spans="1:8">
      <c r="A12849" s="270"/>
      <c r="B12849" s="271"/>
      <c r="C12849" s="270"/>
      <c r="D12849" s="272"/>
      <c r="F12849" s="273"/>
      <c r="G12849" s="275"/>
      <c r="H12849" s="275"/>
    </row>
    <row r="12850" spans="1:8">
      <c r="A12850" s="270"/>
      <c r="B12850" s="271"/>
      <c r="C12850" s="270"/>
      <c r="D12850" s="272"/>
      <c r="F12850" s="273"/>
      <c r="G12850" s="275"/>
      <c r="H12850" s="275"/>
    </row>
    <row r="12851" spans="1:8">
      <c r="A12851" s="270"/>
      <c r="B12851" s="271"/>
      <c r="C12851" s="270"/>
      <c r="D12851" s="272"/>
      <c r="F12851" s="273"/>
      <c r="G12851" s="275"/>
      <c r="H12851" s="275"/>
    </row>
    <row r="12852" spans="1:8">
      <c r="A12852" s="270"/>
      <c r="B12852" s="271"/>
      <c r="C12852" s="270"/>
      <c r="D12852" s="272"/>
      <c r="F12852" s="273"/>
      <c r="G12852" s="275"/>
      <c r="H12852" s="275"/>
    </row>
    <row r="12853" spans="1:8">
      <c r="A12853" s="270"/>
      <c r="B12853" s="271"/>
      <c r="C12853" s="270"/>
      <c r="D12853" s="272"/>
      <c r="F12853" s="273"/>
      <c r="G12853" s="275"/>
      <c r="H12853" s="275"/>
    </row>
    <row r="12854" spans="1:8">
      <c r="A12854" s="270"/>
      <c r="B12854" s="271"/>
      <c r="C12854" s="270"/>
      <c r="D12854" s="272"/>
      <c r="F12854" s="273"/>
      <c r="G12854" s="275"/>
      <c r="H12854" s="275"/>
    </row>
    <row r="12855" spans="1:8">
      <c r="A12855" s="270"/>
      <c r="B12855" s="271"/>
      <c r="C12855" s="270"/>
      <c r="D12855" s="272"/>
      <c r="F12855" s="273"/>
      <c r="G12855" s="275"/>
      <c r="H12855" s="275"/>
    </row>
    <row r="12856" spans="1:8">
      <c r="A12856" s="270"/>
      <c r="B12856" s="271"/>
      <c r="C12856" s="270"/>
      <c r="D12856" s="272"/>
      <c r="F12856" s="273"/>
      <c r="G12856" s="275"/>
      <c r="H12856" s="275"/>
    </row>
    <row r="12857" spans="1:8">
      <c r="A12857" s="270"/>
      <c r="B12857" s="271"/>
      <c r="C12857" s="270"/>
      <c r="D12857" s="272"/>
      <c r="F12857" s="273"/>
      <c r="G12857" s="275"/>
      <c r="H12857" s="275"/>
    </row>
    <row r="12858" spans="1:8">
      <c r="A12858" s="270"/>
      <c r="B12858" s="271"/>
      <c r="C12858" s="270"/>
      <c r="D12858" s="272"/>
      <c r="F12858" s="273"/>
      <c r="G12858" s="275"/>
      <c r="H12858" s="275"/>
    </row>
    <row r="12859" spans="1:8">
      <c r="A12859" s="270"/>
      <c r="B12859" s="271"/>
      <c r="C12859" s="270"/>
      <c r="D12859" s="272"/>
      <c r="F12859" s="273"/>
      <c r="G12859" s="275"/>
      <c r="H12859" s="275"/>
    </row>
    <row r="12860" spans="1:8">
      <c r="A12860" s="270"/>
      <c r="B12860" s="271"/>
      <c r="C12860" s="270"/>
      <c r="D12860" s="272"/>
      <c r="F12860" s="273"/>
      <c r="G12860" s="275"/>
      <c r="H12860" s="275"/>
    </row>
    <row r="12861" spans="1:8">
      <c r="A12861" s="270"/>
      <c r="B12861" s="271"/>
      <c r="C12861" s="270"/>
      <c r="D12861" s="272"/>
      <c r="F12861" s="273"/>
      <c r="G12861" s="275"/>
      <c r="H12861" s="275"/>
    </row>
    <row r="12862" spans="1:8">
      <c r="A12862" s="270"/>
      <c r="B12862" s="271"/>
      <c r="C12862" s="270"/>
      <c r="D12862" s="272"/>
      <c r="F12862" s="273"/>
      <c r="G12862" s="275"/>
      <c r="H12862" s="275"/>
    </row>
    <row r="12863" spans="1:8">
      <c r="A12863" s="270"/>
      <c r="B12863" s="271"/>
      <c r="C12863" s="270"/>
      <c r="D12863" s="272"/>
      <c r="F12863" s="273"/>
      <c r="G12863" s="275"/>
      <c r="H12863" s="275"/>
    </row>
    <row r="12864" spans="1:8">
      <c r="A12864" s="270"/>
      <c r="B12864" s="271"/>
      <c r="C12864" s="270"/>
      <c r="D12864" s="272"/>
      <c r="F12864" s="273"/>
      <c r="G12864" s="275"/>
      <c r="H12864" s="275"/>
    </row>
    <row r="12865" spans="1:8">
      <c r="A12865" s="270"/>
      <c r="B12865" s="271"/>
      <c r="C12865" s="270"/>
      <c r="D12865" s="272"/>
      <c r="F12865" s="273"/>
      <c r="G12865" s="275"/>
      <c r="H12865" s="275"/>
    </row>
    <row r="12866" spans="1:8">
      <c r="A12866" s="270"/>
      <c r="B12866" s="271"/>
      <c r="C12866" s="270"/>
      <c r="D12866" s="272"/>
      <c r="F12866" s="273"/>
      <c r="G12866" s="275"/>
      <c r="H12866" s="275"/>
    </row>
    <row r="12867" spans="1:8">
      <c r="A12867" s="270"/>
      <c r="B12867" s="271"/>
      <c r="C12867" s="270"/>
      <c r="D12867" s="272"/>
      <c r="F12867" s="273"/>
      <c r="G12867" s="275"/>
      <c r="H12867" s="275"/>
    </row>
    <row r="12868" spans="1:8">
      <c r="A12868" s="270"/>
      <c r="B12868" s="271"/>
      <c r="C12868" s="270"/>
      <c r="D12868" s="272"/>
      <c r="F12868" s="273"/>
      <c r="G12868" s="275"/>
      <c r="H12868" s="275"/>
    </row>
    <row r="12869" spans="1:8">
      <c r="A12869" s="270"/>
      <c r="B12869" s="271"/>
      <c r="C12869" s="270"/>
      <c r="D12869" s="272"/>
      <c r="F12869" s="273"/>
      <c r="G12869" s="275"/>
      <c r="H12869" s="275"/>
    </row>
    <row r="12870" spans="1:8">
      <c r="A12870" s="270"/>
      <c r="B12870" s="271"/>
      <c r="C12870" s="270"/>
      <c r="D12870" s="272"/>
      <c r="F12870" s="273"/>
      <c r="G12870" s="275"/>
      <c r="H12870" s="275"/>
    </row>
    <row r="12871" spans="1:8">
      <c r="A12871" s="270"/>
      <c r="B12871" s="271"/>
      <c r="C12871" s="270"/>
      <c r="D12871" s="272"/>
      <c r="F12871" s="273"/>
      <c r="G12871" s="275"/>
      <c r="H12871" s="275"/>
    </row>
    <row r="12872" spans="1:8">
      <c r="A12872" s="270"/>
      <c r="B12872" s="271"/>
      <c r="C12872" s="270"/>
      <c r="D12872" s="272"/>
      <c r="F12872" s="273"/>
      <c r="G12872" s="275"/>
      <c r="H12872" s="275"/>
    </row>
    <row r="12873" spans="1:8">
      <c r="A12873" s="270"/>
      <c r="B12873" s="271"/>
      <c r="C12873" s="270"/>
      <c r="D12873" s="272"/>
      <c r="F12873" s="273"/>
      <c r="G12873" s="275"/>
      <c r="H12873" s="275"/>
    </row>
    <row r="12874" spans="1:8">
      <c r="A12874" s="270"/>
      <c r="B12874" s="271"/>
      <c r="C12874" s="270"/>
      <c r="D12874" s="272"/>
      <c r="F12874" s="273"/>
      <c r="G12874" s="275"/>
      <c r="H12874" s="275"/>
    </row>
    <row r="12875" spans="1:8">
      <c r="A12875" s="270"/>
      <c r="B12875" s="271"/>
      <c r="C12875" s="270"/>
      <c r="D12875" s="272"/>
      <c r="F12875" s="273"/>
      <c r="G12875" s="275"/>
      <c r="H12875" s="275"/>
    </row>
    <row r="12876" spans="1:8">
      <c r="A12876" s="270"/>
      <c r="B12876" s="271"/>
      <c r="C12876" s="270"/>
      <c r="D12876" s="272"/>
      <c r="F12876" s="273"/>
      <c r="G12876" s="275"/>
      <c r="H12876" s="275"/>
    </row>
    <row r="12877" spans="1:8">
      <c r="A12877" s="270"/>
      <c r="B12877" s="271"/>
      <c r="C12877" s="270"/>
      <c r="D12877" s="272"/>
      <c r="F12877" s="273"/>
      <c r="G12877" s="275"/>
      <c r="H12877" s="275"/>
    </row>
    <row r="12878" spans="1:8">
      <c r="A12878" s="270"/>
      <c r="B12878" s="271"/>
      <c r="C12878" s="270"/>
      <c r="D12878" s="272"/>
      <c r="F12878" s="273"/>
      <c r="G12878" s="275"/>
      <c r="H12878" s="275"/>
    </row>
    <row r="12879" spans="1:8">
      <c r="A12879" s="270"/>
      <c r="B12879" s="271"/>
      <c r="C12879" s="270"/>
      <c r="D12879" s="272"/>
      <c r="F12879" s="273"/>
      <c r="G12879" s="275"/>
      <c r="H12879" s="275"/>
    </row>
    <row r="12880" spans="1:8">
      <c r="A12880" s="270"/>
      <c r="B12880" s="271"/>
      <c r="C12880" s="270"/>
      <c r="D12880" s="272"/>
      <c r="F12880" s="273"/>
      <c r="G12880" s="275"/>
      <c r="H12880" s="275"/>
    </row>
    <row r="12881" spans="1:8">
      <c r="A12881" s="270"/>
      <c r="B12881" s="271"/>
      <c r="C12881" s="270"/>
      <c r="D12881" s="272"/>
      <c r="F12881" s="273"/>
      <c r="G12881" s="275"/>
      <c r="H12881" s="275"/>
    </row>
    <row r="12882" spans="1:8">
      <c r="A12882" s="270"/>
      <c r="B12882" s="271"/>
      <c r="C12882" s="270"/>
      <c r="D12882" s="272"/>
      <c r="F12882" s="273"/>
      <c r="G12882" s="275"/>
      <c r="H12882" s="275"/>
    </row>
    <row r="12883" spans="1:8">
      <c r="A12883" s="270"/>
      <c r="B12883" s="271"/>
      <c r="C12883" s="270"/>
      <c r="D12883" s="272"/>
      <c r="F12883" s="273"/>
      <c r="G12883" s="275"/>
      <c r="H12883" s="275"/>
    </row>
    <row r="12884" spans="1:8">
      <c r="A12884" s="270"/>
      <c r="B12884" s="271"/>
      <c r="C12884" s="270"/>
      <c r="D12884" s="272"/>
      <c r="F12884" s="273"/>
      <c r="G12884" s="275"/>
      <c r="H12884" s="275"/>
    </row>
    <row r="12885" spans="1:8">
      <c r="A12885" s="270"/>
      <c r="B12885" s="271"/>
      <c r="C12885" s="270"/>
      <c r="D12885" s="272"/>
      <c r="F12885" s="273"/>
      <c r="G12885" s="275"/>
      <c r="H12885" s="275"/>
    </row>
    <row r="12886" spans="1:8">
      <c r="A12886" s="270"/>
      <c r="B12886" s="271"/>
      <c r="C12886" s="270"/>
      <c r="D12886" s="272"/>
      <c r="F12886" s="273"/>
      <c r="G12886" s="275"/>
      <c r="H12886" s="275"/>
    </row>
    <row r="12887" spans="1:8">
      <c r="A12887" s="270"/>
      <c r="B12887" s="271"/>
      <c r="C12887" s="270"/>
      <c r="D12887" s="272"/>
      <c r="F12887" s="273"/>
      <c r="G12887" s="275"/>
      <c r="H12887" s="275"/>
    </row>
    <row r="12888" spans="1:8">
      <c r="A12888" s="270"/>
      <c r="B12888" s="271"/>
      <c r="C12888" s="270"/>
      <c r="D12888" s="272"/>
      <c r="F12888" s="273"/>
      <c r="G12888" s="275"/>
      <c r="H12888" s="275"/>
    </row>
    <row r="12889" spans="1:8">
      <c r="A12889" s="270"/>
      <c r="B12889" s="271"/>
      <c r="C12889" s="270"/>
      <c r="D12889" s="272"/>
      <c r="F12889" s="273"/>
      <c r="G12889" s="275"/>
      <c r="H12889" s="275"/>
    </row>
    <row r="12890" spans="1:8">
      <c r="A12890" s="270"/>
      <c r="B12890" s="271"/>
      <c r="C12890" s="270"/>
      <c r="D12890" s="272"/>
      <c r="F12890" s="273"/>
      <c r="G12890" s="275"/>
      <c r="H12890" s="275"/>
    </row>
    <row r="12891" spans="1:8">
      <c r="A12891" s="270"/>
      <c r="B12891" s="271"/>
      <c r="C12891" s="270"/>
      <c r="D12891" s="272"/>
      <c r="F12891" s="273"/>
      <c r="G12891" s="275"/>
      <c r="H12891" s="275"/>
    </row>
    <row r="12892" spans="1:8">
      <c r="A12892" s="270"/>
      <c r="B12892" s="271"/>
      <c r="C12892" s="270"/>
      <c r="D12892" s="272"/>
      <c r="F12892" s="273"/>
      <c r="G12892" s="275"/>
      <c r="H12892" s="275"/>
    </row>
    <row r="12893" spans="1:8">
      <c r="A12893" s="270"/>
      <c r="B12893" s="271"/>
      <c r="C12893" s="270"/>
      <c r="D12893" s="272"/>
      <c r="F12893" s="273"/>
      <c r="G12893" s="275"/>
      <c r="H12893" s="275"/>
    </row>
    <row r="12894" spans="1:8">
      <c r="A12894" s="270"/>
      <c r="B12894" s="271"/>
      <c r="C12894" s="270"/>
      <c r="D12894" s="272"/>
      <c r="F12894" s="273"/>
      <c r="G12894" s="275"/>
      <c r="H12894" s="275"/>
    </row>
    <row r="12895" spans="1:8">
      <c r="A12895" s="270"/>
      <c r="B12895" s="271"/>
      <c r="C12895" s="270"/>
      <c r="D12895" s="272"/>
      <c r="F12895" s="273"/>
      <c r="G12895" s="275"/>
      <c r="H12895" s="275"/>
    </row>
    <row r="12896" spans="1:8">
      <c r="A12896" s="270"/>
      <c r="B12896" s="271"/>
      <c r="C12896" s="270"/>
      <c r="D12896" s="272"/>
      <c r="F12896" s="273"/>
      <c r="G12896" s="275"/>
      <c r="H12896" s="275"/>
    </row>
    <row r="12897" spans="1:8">
      <c r="A12897" s="270"/>
      <c r="B12897" s="271"/>
      <c r="C12897" s="270"/>
      <c r="D12897" s="272"/>
      <c r="F12897" s="273"/>
      <c r="G12897" s="275"/>
      <c r="H12897" s="275"/>
    </row>
    <row r="12898" spans="1:8">
      <c r="A12898" s="270"/>
      <c r="B12898" s="271"/>
      <c r="C12898" s="270"/>
      <c r="D12898" s="272"/>
      <c r="F12898" s="273"/>
      <c r="G12898" s="275"/>
      <c r="H12898" s="275"/>
    </row>
    <row r="12899" spans="1:8">
      <c r="A12899" s="270"/>
      <c r="B12899" s="271"/>
      <c r="C12899" s="270"/>
      <c r="D12899" s="272"/>
      <c r="F12899" s="273"/>
      <c r="G12899" s="275"/>
      <c r="H12899" s="275"/>
    </row>
    <row r="12900" spans="1:8">
      <c r="A12900" s="270"/>
      <c r="B12900" s="271"/>
      <c r="C12900" s="270"/>
      <c r="D12900" s="272"/>
      <c r="F12900" s="273"/>
      <c r="G12900" s="275"/>
      <c r="H12900" s="275"/>
    </row>
    <row r="12901" spans="1:8">
      <c r="A12901" s="270"/>
      <c r="B12901" s="271"/>
      <c r="C12901" s="270"/>
      <c r="D12901" s="272"/>
      <c r="F12901" s="273"/>
      <c r="G12901" s="275"/>
      <c r="H12901" s="275"/>
    </row>
    <row r="12902" spans="1:8">
      <c r="A12902" s="270"/>
      <c r="B12902" s="271"/>
      <c r="C12902" s="270"/>
      <c r="D12902" s="272"/>
      <c r="F12902" s="273"/>
      <c r="G12902" s="275"/>
      <c r="H12902" s="275"/>
    </row>
    <row r="12903" spans="1:8">
      <c r="A12903" s="270"/>
      <c r="B12903" s="271"/>
      <c r="C12903" s="270"/>
      <c r="D12903" s="272"/>
      <c r="F12903" s="273"/>
      <c r="G12903" s="275"/>
      <c r="H12903" s="275"/>
    </row>
    <row r="12904" spans="1:8">
      <c r="A12904" s="270"/>
      <c r="B12904" s="271"/>
      <c r="C12904" s="270"/>
      <c r="D12904" s="272"/>
      <c r="F12904" s="273"/>
      <c r="G12904" s="275"/>
      <c r="H12904" s="275"/>
    </row>
    <row r="12905" spans="1:8">
      <c r="A12905" s="270"/>
      <c r="B12905" s="271"/>
      <c r="C12905" s="270"/>
      <c r="D12905" s="272"/>
      <c r="F12905" s="273"/>
      <c r="G12905" s="275"/>
      <c r="H12905" s="275"/>
    </row>
    <row r="12906" spans="1:8">
      <c r="A12906" s="270"/>
      <c r="B12906" s="271"/>
      <c r="C12906" s="270"/>
      <c r="D12906" s="272"/>
      <c r="F12906" s="273"/>
      <c r="G12906" s="275"/>
      <c r="H12906" s="275"/>
    </row>
    <row r="12907" spans="1:8">
      <c r="A12907" s="270"/>
      <c r="B12907" s="271"/>
      <c r="C12907" s="270"/>
      <c r="D12907" s="272"/>
      <c r="F12907" s="273"/>
      <c r="G12907" s="275"/>
      <c r="H12907" s="275"/>
    </row>
    <row r="12908" spans="1:8">
      <c r="A12908" s="270"/>
      <c r="B12908" s="271"/>
      <c r="C12908" s="270"/>
      <c r="D12908" s="272"/>
      <c r="F12908" s="273"/>
      <c r="G12908" s="275"/>
      <c r="H12908" s="275"/>
    </row>
    <row r="12909" spans="1:8">
      <c r="A12909" s="270"/>
      <c r="B12909" s="271"/>
      <c r="C12909" s="270"/>
      <c r="D12909" s="272"/>
      <c r="F12909" s="273"/>
      <c r="G12909" s="275"/>
      <c r="H12909" s="275"/>
    </row>
    <row r="12910" spans="1:8">
      <c r="A12910" s="270"/>
      <c r="B12910" s="271"/>
      <c r="C12910" s="270"/>
      <c r="D12910" s="272"/>
      <c r="F12910" s="273"/>
      <c r="G12910" s="275"/>
      <c r="H12910" s="275"/>
    </row>
    <row r="12911" spans="1:8">
      <c r="A12911" s="270"/>
      <c r="B12911" s="271"/>
      <c r="C12911" s="270"/>
      <c r="D12911" s="272"/>
      <c r="F12911" s="273"/>
      <c r="G12911" s="275"/>
      <c r="H12911" s="275"/>
    </row>
    <row r="12912" spans="1:8">
      <c r="A12912" s="270"/>
      <c r="B12912" s="271"/>
      <c r="C12912" s="270"/>
      <c r="D12912" s="272"/>
      <c r="F12912" s="273"/>
      <c r="G12912" s="275"/>
      <c r="H12912" s="275"/>
    </row>
    <row r="12913" spans="1:8">
      <c r="A12913" s="270"/>
      <c r="B12913" s="271"/>
      <c r="C12913" s="270"/>
      <c r="D12913" s="272"/>
      <c r="F12913" s="273"/>
      <c r="G12913" s="275"/>
      <c r="H12913" s="275"/>
    </row>
    <row r="12914" spans="1:8">
      <c r="A12914" s="270"/>
      <c r="B12914" s="271"/>
      <c r="C12914" s="270"/>
      <c r="D12914" s="272"/>
      <c r="F12914" s="273"/>
      <c r="G12914" s="275"/>
      <c r="H12914" s="275"/>
    </row>
    <row r="12915" spans="1:8">
      <c r="A12915" s="270"/>
      <c r="B12915" s="271"/>
      <c r="C12915" s="270"/>
      <c r="D12915" s="272"/>
      <c r="F12915" s="273"/>
      <c r="G12915" s="275"/>
      <c r="H12915" s="275"/>
    </row>
    <row r="12916" spans="1:8">
      <c r="A12916" s="270"/>
      <c r="B12916" s="271"/>
      <c r="C12916" s="270"/>
      <c r="D12916" s="272"/>
      <c r="F12916" s="273"/>
      <c r="G12916" s="275"/>
      <c r="H12916" s="275"/>
    </row>
    <row r="12917" spans="1:8">
      <c r="A12917" s="270"/>
      <c r="B12917" s="271"/>
      <c r="C12917" s="270"/>
      <c r="D12917" s="272"/>
      <c r="F12917" s="273"/>
      <c r="G12917" s="275"/>
      <c r="H12917" s="275"/>
    </row>
    <row r="12918" spans="1:8">
      <c r="A12918" s="270"/>
      <c r="B12918" s="271"/>
      <c r="C12918" s="270"/>
      <c r="D12918" s="272"/>
      <c r="F12918" s="273"/>
      <c r="G12918" s="275"/>
      <c r="H12918" s="275"/>
    </row>
    <row r="12919" spans="1:8">
      <c r="A12919" s="270"/>
      <c r="B12919" s="271"/>
      <c r="C12919" s="270"/>
      <c r="D12919" s="272"/>
      <c r="F12919" s="273"/>
      <c r="G12919" s="275"/>
      <c r="H12919" s="275"/>
    </row>
    <row r="12920" spans="1:8">
      <c r="A12920" s="270"/>
      <c r="B12920" s="271"/>
      <c r="C12920" s="270"/>
      <c r="D12920" s="272"/>
      <c r="F12920" s="273"/>
      <c r="G12920" s="275"/>
      <c r="H12920" s="275"/>
    </row>
    <row r="12921" spans="1:8">
      <c r="A12921" s="270"/>
      <c r="B12921" s="271"/>
      <c r="C12921" s="270"/>
      <c r="D12921" s="272"/>
      <c r="F12921" s="273"/>
      <c r="G12921" s="275"/>
      <c r="H12921" s="275"/>
    </row>
    <row r="12922" spans="1:8">
      <c r="A12922" s="270"/>
      <c r="B12922" s="271"/>
      <c r="C12922" s="270"/>
      <c r="D12922" s="272"/>
      <c r="F12922" s="273"/>
      <c r="G12922" s="275"/>
      <c r="H12922" s="275"/>
    </row>
    <row r="12923" spans="1:8">
      <c r="A12923" s="270"/>
      <c r="B12923" s="271"/>
      <c r="C12923" s="270"/>
      <c r="D12923" s="272"/>
      <c r="F12923" s="273"/>
      <c r="G12923" s="275"/>
      <c r="H12923" s="275"/>
    </row>
    <row r="12924" spans="1:8">
      <c r="A12924" s="270"/>
      <c r="B12924" s="271"/>
      <c r="C12924" s="270"/>
      <c r="D12924" s="272"/>
      <c r="F12924" s="273"/>
      <c r="G12924" s="275"/>
      <c r="H12924" s="275"/>
    </row>
    <row r="12925" spans="1:8">
      <c r="A12925" s="270"/>
      <c r="B12925" s="271"/>
      <c r="C12925" s="270"/>
      <c r="D12925" s="272"/>
      <c r="F12925" s="273"/>
      <c r="G12925" s="275"/>
      <c r="H12925" s="275"/>
    </row>
    <row r="12926" spans="1:8">
      <c r="A12926" s="270"/>
      <c r="B12926" s="271"/>
      <c r="C12926" s="270"/>
      <c r="D12926" s="272"/>
      <c r="F12926" s="273"/>
      <c r="G12926" s="275"/>
      <c r="H12926" s="275"/>
    </row>
    <row r="12927" spans="1:8">
      <c r="A12927" s="270"/>
      <c r="B12927" s="271"/>
      <c r="C12927" s="270"/>
      <c r="D12927" s="272"/>
      <c r="F12927" s="273"/>
      <c r="G12927" s="275"/>
      <c r="H12927" s="275"/>
    </row>
    <row r="12928" spans="1:8">
      <c r="A12928" s="270"/>
      <c r="B12928" s="271"/>
      <c r="C12928" s="270"/>
      <c r="D12928" s="272"/>
      <c r="F12928" s="273"/>
      <c r="G12928" s="275"/>
      <c r="H12928" s="275"/>
    </row>
    <row r="12929" spans="1:8">
      <c r="A12929" s="270"/>
      <c r="B12929" s="271"/>
      <c r="C12929" s="270"/>
      <c r="D12929" s="272"/>
      <c r="F12929" s="273"/>
      <c r="G12929" s="275"/>
      <c r="H12929" s="275"/>
    </row>
    <row r="12930" spans="1:8">
      <c r="A12930" s="270"/>
      <c r="B12930" s="271"/>
      <c r="C12930" s="270"/>
      <c r="D12930" s="272"/>
      <c r="F12930" s="273"/>
      <c r="G12930" s="275"/>
      <c r="H12930" s="275"/>
    </row>
    <row r="12931" spans="1:8">
      <c r="A12931" s="270"/>
      <c r="B12931" s="271"/>
      <c r="C12931" s="270"/>
      <c r="D12931" s="272"/>
      <c r="F12931" s="273"/>
      <c r="G12931" s="275"/>
      <c r="H12931" s="275"/>
    </row>
    <row r="12932" spans="1:8">
      <c r="A12932" s="270"/>
      <c r="B12932" s="271"/>
      <c r="C12932" s="270"/>
      <c r="D12932" s="272"/>
      <c r="F12932" s="273"/>
      <c r="G12932" s="275"/>
      <c r="H12932" s="275"/>
    </row>
    <row r="12933" spans="1:8">
      <c r="A12933" s="270"/>
      <c r="B12933" s="271"/>
      <c r="C12933" s="270"/>
      <c r="D12933" s="272"/>
      <c r="F12933" s="273"/>
      <c r="G12933" s="275"/>
      <c r="H12933" s="275"/>
    </row>
    <row r="12934" spans="1:8">
      <c r="A12934" s="270"/>
      <c r="B12934" s="271"/>
      <c r="C12934" s="270"/>
      <c r="D12934" s="272"/>
      <c r="F12934" s="273"/>
      <c r="G12934" s="275"/>
      <c r="H12934" s="275"/>
    </row>
    <row r="12935" spans="1:8">
      <c r="A12935" s="270"/>
      <c r="B12935" s="271"/>
      <c r="C12935" s="270"/>
      <c r="D12935" s="272"/>
      <c r="F12935" s="273"/>
      <c r="G12935" s="275"/>
      <c r="H12935" s="275"/>
    </row>
    <row r="12936" spans="1:8">
      <c r="A12936" s="270"/>
      <c r="B12936" s="271"/>
      <c r="C12936" s="270"/>
      <c r="D12936" s="272"/>
      <c r="F12936" s="273"/>
      <c r="G12936" s="275"/>
      <c r="H12936" s="275"/>
    </row>
    <row r="12937" spans="1:8">
      <c r="A12937" s="270"/>
      <c r="B12937" s="271"/>
      <c r="C12937" s="270"/>
      <c r="D12937" s="272"/>
      <c r="F12937" s="273"/>
      <c r="G12937" s="275"/>
      <c r="H12937" s="275"/>
    </row>
    <row r="12938" spans="1:8">
      <c r="A12938" s="270"/>
      <c r="B12938" s="271"/>
      <c r="C12938" s="270"/>
      <c r="D12938" s="272"/>
      <c r="F12938" s="273"/>
      <c r="G12938" s="275"/>
      <c r="H12938" s="275"/>
    </row>
    <row r="12939" spans="1:8">
      <c r="A12939" s="270"/>
      <c r="B12939" s="271"/>
      <c r="C12939" s="270"/>
      <c r="D12939" s="272"/>
      <c r="F12939" s="273"/>
      <c r="G12939" s="275"/>
      <c r="H12939" s="275"/>
    </row>
    <row r="12940" spans="1:8">
      <c r="A12940" s="270"/>
      <c r="B12940" s="271"/>
      <c r="C12940" s="270"/>
      <c r="D12940" s="272"/>
      <c r="F12940" s="273"/>
      <c r="G12940" s="275"/>
      <c r="H12940" s="275"/>
    </row>
    <row r="12941" spans="1:8">
      <c r="A12941" s="270"/>
      <c r="B12941" s="271"/>
      <c r="C12941" s="270"/>
      <c r="D12941" s="272"/>
      <c r="F12941" s="273"/>
      <c r="G12941" s="275"/>
      <c r="H12941" s="275"/>
    </row>
    <row r="12942" spans="1:8">
      <c r="A12942" s="270"/>
      <c r="B12942" s="271"/>
      <c r="C12942" s="270"/>
      <c r="D12942" s="272"/>
      <c r="F12942" s="273"/>
      <c r="G12942" s="275"/>
      <c r="H12942" s="275"/>
    </row>
    <row r="12943" spans="1:8">
      <c r="A12943" s="270"/>
      <c r="B12943" s="271"/>
      <c r="C12943" s="270"/>
      <c r="D12943" s="272"/>
      <c r="F12943" s="273"/>
      <c r="G12943" s="275"/>
      <c r="H12943" s="275"/>
    </row>
    <row r="12944" spans="1:8">
      <c r="A12944" s="270"/>
      <c r="B12944" s="271"/>
      <c r="C12944" s="270"/>
      <c r="D12944" s="272"/>
      <c r="F12944" s="273"/>
      <c r="G12944" s="275"/>
      <c r="H12944" s="275"/>
    </row>
    <row r="12945" spans="1:8">
      <c r="A12945" s="270"/>
      <c r="B12945" s="271"/>
      <c r="C12945" s="270"/>
      <c r="D12945" s="272"/>
      <c r="F12945" s="273"/>
      <c r="G12945" s="275"/>
      <c r="H12945" s="275"/>
    </row>
    <row r="12946" spans="1:8">
      <c r="A12946" s="270"/>
      <c r="B12946" s="271"/>
      <c r="C12946" s="270"/>
      <c r="D12946" s="272"/>
      <c r="F12946" s="273"/>
      <c r="G12946" s="275"/>
      <c r="H12946" s="275"/>
    </row>
    <row r="12947" spans="1:8">
      <c r="A12947" s="270"/>
      <c r="B12947" s="271"/>
      <c r="C12947" s="270"/>
      <c r="D12947" s="272"/>
      <c r="F12947" s="273"/>
      <c r="G12947" s="275"/>
      <c r="H12947" s="275"/>
    </row>
    <row r="12948" spans="1:8">
      <c r="A12948" s="270"/>
      <c r="B12948" s="271"/>
      <c r="C12948" s="270"/>
      <c r="D12948" s="272"/>
      <c r="F12948" s="273"/>
      <c r="G12948" s="275"/>
      <c r="H12948" s="275"/>
    </row>
    <row r="12949" spans="1:8">
      <c r="A12949" s="270"/>
      <c r="B12949" s="271"/>
      <c r="C12949" s="270"/>
      <c r="D12949" s="272"/>
      <c r="F12949" s="273"/>
      <c r="G12949" s="275"/>
      <c r="H12949" s="275"/>
    </row>
    <row r="12950" spans="1:8">
      <c r="A12950" s="270"/>
      <c r="B12950" s="271"/>
      <c r="C12950" s="270"/>
      <c r="D12950" s="272"/>
      <c r="F12950" s="273"/>
      <c r="G12950" s="275"/>
      <c r="H12950" s="275"/>
    </row>
    <row r="12951" spans="1:8">
      <c r="A12951" s="270"/>
      <c r="B12951" s="271"/>
      <c r="C12951" s="270"/>
      <c r="D12951" s="272"/>
      <c r="F12951" s="273"/>
      <c r="G12951" s="275"/>
      <c r="H12951" s="275"/>
    </row>
    <row r="12952" spans="1:8">
      <c r="A12952" s="270"/>
      <c r="B12952" s="271"/>
      <c r="C12952" s="270"/>
      <c r="D12952" s="272"/>
      <c r="F12952" s="273"/>
      <c r="G12952" s="275"/>
      <c r="H12952" s="275"/>
    </row>
    <row r="12953" spans="1:8">
      <c r="A12953" s="270"/>
      <c r="B12953" s="271"/>
      <c r="C12953" s="270"/>
      <c r="D12953" s="272"/>
      <c r="F12953" s="273"/>
      <c r="G12953" s="275"/>
      <c r="H12953" s="275"/>
    </row>
    <row r="12954" spans="1:8">
      <c r="A12954" s="270"/>
      <c r="B12954" s="271"/>
      <c r="C12954" s="270"/>
      <c r="D12954" s="272"/>
      <c r="F12954" s="273"/>
      <c r="G12954" s="275"/>
      <c r="H12954" s="275"/>
    </row>
    <row r="12955" spans="1:8">
      <c r="A12955" s="270"/>
      <c r="B12955" s="271"/>
      <c r="C12955" s="270"/>
      <c r="D12955" s="272"/>
      <c r="F12955" s="273"/>
      <c r="G12955" s="275"/>
      <c r="H12955" s="275"/>
    </row>
    <row r="12956" spans="1:8">
      <c r="A12956" s="270"/>
      <c r="B12956" s="271"/>
      <c r="C12956" s="270"/>
      <c r="D12956" s="272"/>
      <c r="F12956" s="273"/>
      <c r="G12956" s="275"/>
      <c r="H12956" s="275"/>
    </row>
    <row r="12957" spans="1:8">
      <c r="A12957" s="270"/>
      <c r="B12957" s="271"/>
      <c r="C12957" s="270"/>
      <c r="D12957" s="272"/>
      <c r="F12957" s="273"/>
      <c r="G12957" s="275"/>
      <c r="H12957" s="275"/>
    </row>
    <row r="12958" spans="1:8">
      <c r="A12958" s="270"/>
      <c r="B12958" s="271"/>
      <c r="C12958" s="270"/>
      <c r="D12958" s="272"/>
      <c r="F12958" s="273"/>
      <c r="G12958" s="275"/>
      <c r="H12958" s="275"/>
    </row>
    <row r="12959" spans="1:8">
      <c r="A12959" s="270"/>
      <c r="B12959" s="271"/>
      <c r="C12959" s="270"/>
      <c r="D12959" s="272"/>
      <c r="F12959" s="273"/>
      <c r="G12959" s="275"/>
      <c r="H12959" s="275"/>
    </row>
    <row r="12960" spans="1:8">
      <c r="A12960" s="270"/>
      <c r="B12960" s="271"/>
      <c r="C12960" s="270"/>
      <c r="D12960" s="272"/>
      <c r="F12960" s="273"/>
      <c r="G12960" s="275"/>
      <c r="H12960" s="275"/>
    </row>
    <row r="12961" spans="1:8">
      <c r="A12961" s="270"/>
      <c r="B12961" s="271"/>
      <c r="C12961" s="270"/>
      <c r="D12961" s="272"/>
      <c r="F12961" s="273"/>
      <c r="G12961" s="275"/>
      <c r="H12961" s="275"/>
    </row>
    <row r="12962" spans="1:8">
      <c r="A12962" s="270"/>
      <c r="B12962" s="271"/>
      <c r="C12962" s="270"/>
      <c r="D12962" s="272"/>
      <c r="F12962" s="273"/>
      <c r="G12962" s="275"/>
      <c r="H12962" s="275"/>
    </row>
    <row r="12963" spans="1:8">
      <c r="A12963" s="270"/>
      <c r="B12963" s="271"/>
      <c r="C12963" s="270"/>
      <c r="D12963" s="272"/>
      <c r="F12963" s="273"/>
      <c r="G12963" s="275"/>
      <c r="H12963" s="275"/>
    </row>
    <row r="12964" spans="1:8">
      <c r="A12964" s="270"/>
      <c r="B12964" s="271"/>
      <c r="C12964" s="270"/>
      <c r="D12964" s="272"/>
      <c r="F12964" s="273"/>
      <c r="G12964" s="275"/>
      <c r="H12964" s="275"/>
    </row>
    <row r="12965" spans="1:8">
      <c r="A12965" s="270"/>
      <c r="B12965" s="271"/>
      <c r="C12965" s="270"/>
      <c r="D12965" s="272"/>
      <c r="F12965" s="273"/>
      <c r="G12965" s="275"/>
      <c r="H12965" s="275"/>
    </row>
    <row r="12966" spans="1:8">
      <c r="A12966" s="270"/>
      <c r="B12966" s="271"/>
      <c r="C12966" s="270"/>
      <c r="D12966" s="272"/>
      <c r="F12966" s="273"/>
      <c r="G12966" s="275"/>
      <c r="H12966" s="275"/>
    </row>
    <row r="12967" spans="1:8">
      <c r="A12967" s="270"/>
      <c r="B12967" s="271"/>
      <c r="C12967" s="270"/>
      <c r="D12967" s="272"/>
      <c r="F12967" s="273"/>
      <c r="G12967" s="275"/>
      <c r="H12967" s="275"/>
    </row>
    <row r="12968" spans="1:8">
      <c r="A12968" s="270"/>
      <c r="B12968" s="271"/>
      <c r="C12968" s="270"/>
      <c r="D12968" s="272"/>
      <c r="F12968" s="273"/>
      <c r="G12968" s="275"/>
      <c r="H12968" s="275"/>
    </row>
    <row r="12969" spans="1:8">
      <c r="A12969" s="270"/>
      <c r="B12969" s="271"/>
      <c r="C12969" s="270"/>
      <c r="D12969" s="272"/>
      <c r="F12969" s="273"/>
      <c r="G12969" s="275"/>
      <c r="H12969" s="275"/>
    </row>
    <row r="12970" spans="1:8">
      <c r="A12970" s="270"/>
      <c r="B12970" s="271"/>
      <c r="C12970" s="270"/>
      <c r="D12970" s="272"/>
      <c r="F12970" s="273"/>
      <c r="G12970" s="275"/>
      <c r="H12970" s="275"/>
    </row>
    <row r="12971" spans="1:8">
      <c r="A12971" s="270"/>
      <c r="B12971" s="271"/>
      <c r="C12971" s="270"/>
      <c r="D12971" s="272"/>
      <c r="F12971" s="273"/>
      <c r="G12971" s="275"/>
      <c r="H12971" s="275"/>
    </row>
    <row r="12972" spans="1:8">
      <c r="A12972" s="270"/>
      <c r="B12972" s="271"/>
      <c r="C12972" s="270"/>
      <c r="D12972" s="272"/>
      <c r="F12972" s="273"/>
      <c r="G12972" s="275"/>
      <c r="H12972" s="275"/>
    </row>
    <row r="12973" spans="1:8">
      <c r="A12973" s="270"/>
      <c r="B12973" s="271"/>
      <c r="C12973" s="270"/>
      <c r="D12973" s="272"/>
      <c r="F12973" s="273"/>
      <c r="G12973" s="275"/>
      <c r="H12973" s="275"/>
    </row>
    <row r="12974" spans="1:8">
      <c r="A12974" s="270"/>
      <c r="B12974" s="271"/>
      <c r="C12974" s="270"/>
      <c r="D12974" s="272"/>
      <c r="F12974" s="273"/>
      <c r="G12974" s="275"/>
      <c r="H12974" s="275"/>
    </row>
    <row r="12975" spans="1:8">
      <c r="A12975" s="270"/>
      <c r="B12975" s="271"/>
      <c r="C12975" s="270"/>
      <c r="D12975" s="272"/>
      <c r="F12975" s="273"/>
      <c r="G12975" s="275"/>
      <c r="H12975" s="275"/>
    </row>
    <row r="12976" spans="1:8">
      <c r="A12976" s="270"/>
      <c r="B12976" s="271"/>
      <c r="C12976" s="270"/>
      <c r="D12976" s="272"/>
      <c r="F12976" s="273"/>
      <c r="G12976" s="275"/>
      <c r="H12976" s="275"/>
    </row>
    <row r="12977" spans="1:8">
      <c r="A12977" s="270"/>
      <c r="B12977" s="271"/>
      <c r="C12977" s="270"/>
      <c r="D12977" s="272"/>
      <c r="F12977" s="273"/>
      <c r="G12977" s="275"/>
      <c r="H12977" s="275"/>
    </row>
    <row r="12978" spans="1:8">
      <c r="A12978" s="270"/>
      <c r="B12978" s="271"/>
      <c r="C12978" s="270"/>
      <c r="D12978" s="272"/>
      <c r="F12978" s="273"/>
      <c r="G12978" s="275"/>
      <c r="H12978" s="275"/>
    </row>
    <row r="12979" spans="1:8">
      <c r="A12979" s="270"/>
      <c r="B12979" s="271"/>
      <c r="C12979" s="270"/>
      <c r="D12979" s="272"/>
      <c r="F12979" s="273"/>
      <c r="G12979" s="275"/>
      <c r="H12979" s="275"/>
    </row>
    <row r="12980" spans="1:8">
      <c r="A12980" s="270"/>
      <c r="B12980" s="271"/>
      <c r="C12980" s="270"/>
      <c r="D12980" s="272"/>
      <c r="F12980" s="273"/>
      <c r="G12980" s="275"/>
      <c r="H12980" s="275"/>
    </row>
    <row r="12981" spans="1:8">
      <c r="A12981" s="270"/>
      <c r="B12981" s="271"/>
      <c r="C12981" s="270"/>
      <c r="D12981" s="272"/>
      <c r="F12981" s="273"/>
      <c r="G12981" s="275"/>
      <c r="H12981" s="275"/>
    </row>
    <row r="12982" spans="1:8">
      <c r="A12982" s="270"/>
      <c r="B12982" s="271"/>
      <c r="C12982" s="270"/>
      <c r="D12982" s="272"/>
      <c r="F12982" s="273"/>
      <c r="G12982" s="275"/>
      <c r="H12982" s="275"/>
    </row>
    <row r="12983" spans="1:8">
      <c r="A12983" s="270"/>
      <c r="B12983" s="271"/>
      <c r="C12983" s="270"/>
      <c r="D12983" s="272"/>
      <c r="F12983" s="273"/>
      <c r="G12983" s="275"/>
      <c r="H12983" s="275"/>
    </row>
    <row r="12984" spans="1:8">
      <c r="A12984" s="270"/>
      <c r="B12984" s="271"/>
      <c r="C12984" s="270"/>
      <c r="D12984" s="272"/>
      <c r="F12984" s="273"/>
      <c r="G12984" s="275"/>
      <c r="H12984" s="275"/>
    </row>
    <row r="12985" spans="1:8">
      <c r="A12985" s="270"/>
      <c r="B12985" s="271"/>
      <c r="C12985" s="270"/>
      <c r="D12985" s="272"/>
      <c r="F12985" s="273"/>
      <c r="G12985" s="275"/>
      <c r="H12985" s="275"/>
    </row>
    <row r="12986" spans="1:8">
      <c r="A12986" s="270"/>
      <c r="B12986" s="271"/>
      <c r="C12986" s="270"/>
      <c r="D12986" s="272"/>
      <c r="F12986" s="273"/>
      <c r="G12986" s="275"/>
      <c r="H12986" s="275"/>
    </row>
    <row r="12987" spans="1:8">
      <c r="A12987" s="270"/>
      <c r="B12987" s="271"/>
      <c r="C12987" s="270"/>
      <c r="D12987" s="272"/>
      <c r="F12987" s="273"/>
      <c r="G12987" s="275"/>
      <c r="H12987" s="275"/>
    </row>
    <row r="12988" spans="1:8">
      <c r="A12988" s="270"/>
      <c r="B12988" s="271"/>
      <c r="C12988" s="270"/>
      <c r="D12988" s="272"/>
      <c r="F12988" s="273"/>
      <c r="G12988" s="275"/>
      <c r="H12988" s="275"/>
    </row>
    <row r="12989" spans="1:8">
      <c r="A12989" s="270"/>
      <c r="B12989" s="271"/>
      <c r="C12989" s="270"/>
      <c r="D12989" s="272"/>
      <c r="F12989" s="273"/>
      <c r="G12989" s="275"/>
      <c r="H12989" s="275"/>
    </row>
    <row r="12990" spans="1:8">
      <c r="A12990" s="270"/>
      <c r="B12990" s="271"/>
      <c r="C12990" s="270"/>
      <c r="D12990" s="272"/>
      <c r="F12990" s="273"/>
      <c r="G12990" s="275"/>
      <c r="H12990" s="275"/>
    </row>
    <row r="12991" spans="1:8">
      <c r="A12991" s="270"/>
      <c r="B12991" s="271"/>
      <c r="C12991" s="270"/>
      <c r="D12991" s="272"/>
      <c r="F12991" s="273"/>
      <c r="G12991" s="275"/>
      <c r="H12991" s="275"/>
    </row>
    <row r="12992" spans="1:8">
      <c r="A12992" s="270"/>
      <c r="B12992" s="271"/>
      <c r="C12992" s="270"/>
      <c r="D12992" s="272"/>
      <c r="F12992" s="273"/>
      <c r="G12992" s="275"/>
      <c r="H12992" s="275"/>
    </row>
    <row r="12993" spans="1:8">
      <c r="A12993" s="270"/>
      <c r="B12993" s="271"/>
      <c r="C12993" s="270"/>
      <c r="D12993" s="272"/>
      <c r="F12993" s="273"/>
      <c r="G12993" s="275"/>
      <c r="H12993" s="275"/>
    </row>
    <row r="12994" spans="1:8">
      <c r="A12994" s="270"/>
      <c r="B12994" s="271"/>
      <c r="C12994" s="270"/>
      <c r="D12994" s="272"/>
      <c r="F12994" s="273"/>
      <c r="G12994" s="275"/>
      <c r="H12994" s="275"/>
    </row>
    <row r="12995" spans="1:8">
      <c r="A12995" s="270"/>
      <c r="B12995" s="271"/>
      <c r="C12995" s="270"/>
      <c r="D12995" s="272"/>
      <c r="F12995" s="273"/>
      <c r="G12995" s="275"/>
      <c r="H12995" s="275"/>
    </row>
    <row r="12996" spans="1:8">
      <c r="A12996" s="270"/>
      <c r="B12996" s="271"/>
      <c r="C12996" s="270"/>
      <c r="D12996" s="272"/>
      <c r="F12996" s="273"/>
      <c r="G12996" s="275"/>
      <c r="H12996" s="275"/>
    </row>
    <row r="12997" spans="1:8">
      <c r="A12997" s="270"/>
      <c r="B12997" s="271"/>
      <c r="C12997" s="270"/>
      <c r="D12997" s="272"/>
      <c r="F12997" s="273"/>
      <c r="G12997" s="275"/>
      <c r="H12997" s="275"/>
    </row>
    <row r="12998" spans="1:8">
      <c r="A12998" s="270"/>
      <c r="B12998" s="271"/>
      <c r="C12998" s="270"/>
      <c r="D12998" s="272"/>
      <c r="F12998" s="273"/>
      <c r="G12998" s="275"/>
      <c r="H12998" s="275"/>
    </row>
    <row r="12999" spans="1:8">
      <c r="A12999" s="270"/>
      <c r="B12999" s="271"/>
      <c r="C12999" s="270"/>
      <c r="D12999" s="272"/>
      <c r="F12999" s="273"/>
      <c r="G12999" s="275"/>
      <c r="H12999" s="275"/>
    </row>
    <row r="13000" spans="1:8">
      <c r="A13000" s="270"/>
      <c r="B13000" s="271"/>
      <c r="C13000" s="270"/>
      <c r="D13000" s="272"/>
      <c r="F13000" s="273"/>
      <c r="G13000" s="275"/>
      <c r="H13000" s="275"/>
    </row>
    <row r="13001" spans="1:8">
      <c r="A13001" s="270"/>
      <c r="B13001" s="271"/>
      <c r="C13001" s="270"/>
      <c r="D13001" s="272"/>
      <c r="F13001" s="273"/>
      <c r="G13001" s="275"/>
      <c r="H13001" s="275"/>
    </row>
    <row r="13002" spans="1:8">
      <c r="A13002" s="270"/>
      <c r="B13002" s="271"/>
      <c r="C13002" s="270"/>
      <c r="D13002" s="272"/>
      <c r="F13002" s="273"/>
      <c r="G13002" s="275"/>
      <c r="H13002" s="275"/>
    </row>
    <row r="13003" spans="1:8">
      <c r="A13003" s="270"/>
      <c r="B13003" s="271"/>
      <c r="C13003" s="270"/>
      <c r="D13003" s="272"/>
      <c r="F13003" s="273"/>
      <c r="G13003" s="275"/>
      <c r="H13003" s="275"/>
    </row>
    <row r="13004" spans="1:8">
      <c r="A13004" s="270"/>
      <c r="B13004" s="271"/>
      <c r="C13004" s="270"/>
      <c r="D13004" s="272"/>
      <c r="F13004" s="273"/>
      <c r="G13004" s="275"/>
      <c r="H13004" s="275"/>
    </row>
    <row r="13005" spans="1:8">
      <c r="A13005" s="270"/>
      <c r="B13005" s="271"/>
      <c r="C13005" s="270"/>
      <c r="D13005" s="272"/>
      <c r="F13005" s="273"/>
      <c r="G13005" s="275"/>
      <c r="H13005" s="275"/>
    </row>
    <row r="13006" spans="1:8">
      <c r="A13006" s="270"/>
      <c r="B13006" s="271"/>
      <c r="C13006" s="270"/>
      <c r="D13006" s="272"/>
      <c r="F13006" s="273"/>
      <c r="G13006" s="275"/>
      <c r="H13006" s="275"/>
    </row>
    <row r="13007" spans="1:8">
      <c r="A13007" s="270"/>
      <c r="B13007" s="271"/>
      <c r="C13007" s="270"/>
      <c r="D13007" s="272"/>
      <c r="F13007" s="273"/>
      <c r="G13007" s="275"/>
      <c r="H13007" s="275"/>
    </row>
    <row r="13008" spans="1:8">
      <c r="A13008" s="270"/>
      <c r="B13008" s="271"/>
      <c r="C13008" s="270"/>
      <c r="D13008" s="272"/>
      <c r="F13008" s="273"/>
      <c r="G13008" s="275"/>
      <c r="H13008" s="275"/>
    </row>
    <row r="13009" spans="1:8">
      <c r="A13009" s="270"/>
      <c r="B13009" s="271"/>
      <c r="C13009" s="270"/>
      <c r="D13009" s="272"/>
      <c r="F13009" s="273"/>
      <c r="G13009" s="275"/>
      <c r="H13009" s="275"/>
    </row>
    <row r="13010" spans="1:8">
      <c r="A13010" s="270"/>
      <c r="B13010" s="271"/>
      <c r="C13010" s="270"/>
      <c r="D13010" s="272"/>
      <c r="F13010" s="273"/>
      <c r="G13010" s="275"/>
      <c r="H13010" s="275"/>
    </row>
    <row r="13011" spans="1:8">
      <c r="A13011" s="270"/>
      <c r="B13011" s="271"/>
      <c r="C13011" s="270"/>
      <c r="D13011" s="272"/>
      <c r="F13011" s="273"/>
      <c r="G13011" s="275"/>
      <c r="H13011" s="275"/>
    </row>
    <row r="13012" spans="1:8">
      <c r="A13012" s="270"/>
      <c r="B13012" s="271"/>
      <c r="C13012" s="270"/>
      <c r="D13012" s="272"/>
      <c r="F13012" s="273"/>
      <c r="G13012" s="275"/>
      <c r="H13012" s="275"/>
    </row>
    <row r="13013" spans="1:8">
      <c r="A13013" s="270"/>
      <c r="B13013" s="271"/>
      <c r="C13013" s="270"/>
      <c r="D13013" s="272"/>
      <c r="F13013" s="273"/>
      <c r="G13013" s="275"/>
      <c r="H13013" s="275"/>
    </row>
    <row r="13014" spans="1:8">
      <c r="A13014" s="270"/>
      <c r="B13014" s="271"/>
      <c r="C13014" s="270"/>
      <c r="D13014" s="272"/>
      <c r="F13014" s="273"/>
      <c r="G13014" s="275"/>
      <c r="H13014" s="275"/>
    </row>
    <row r="13015" spans="1:8">
      <c r="A13015" s="270"/>
      <c r="B13015" s="271"/>
      <c r="C13015" s="270"/>
      <c r="D13015" s="272"/>
      <c r="F13015" s="273"/>
      <c r="G13015" s="275"/>
      <c r="H13015" s="275"/>
    </row>
    <row r="13016" spans="1:8">
      <c r="A13016" s="270"/>
      <c r="B13016" s="271"/>
      <c r="C13016" s="270"/>
      <c r="D13016" s="272"/>
      <c r="F13016" s="273"/>
      <c r="G13016" s="275"/>
      <c r="H13016" s="275"/>
    </row>
    <row r="13017" spans="1:8">
      <c r="A13017" s="270"/>
      <c r="B13017" s="271"/>
      <c r="C13017" s="270"/>
      <c r="D13017" s="272"/>
      <c r="F13017" s="273"/>
      <c r="G13017" s="275"/>
      <c r="H13017" s="275"/>
    </row>
    <row r="13018" spans="1:8">
      <c r="A13018" s="270"/>
      <c r="B13018" s="271"/>
      <c r="C13018" s="270"/>
      <c r="D13018" s="272"/>
      <c r="F13018" s="273"/>
      <c r="G13018" s="275"/>
      <c r="H13018" s="275"/>
    </row>
    <row r="13019" spans="1:8">
      <c r="A13019" s="270"/>
      <c r="B13019" s="271"/>
      <c r="C13019" s="270"/>
      <c r="D13019" s="272"/>
      <c r="F13019" s="273"/>
      <c r="G13019" s="275"/>
      <c r="H13019" s="275"/>
    </row>
    <row r="13020" spans="1:8">
      <c r="A13020" s="270"/>
      <c r="B13020" s="271"/>
      <c r="C13020" s="270"/>
      <c r="D13020" s="272"/>
      <c r="F13020" s="273"/>
      <c r="G13020" s="275"/>
      <c r="H13020" s="275"/>
    </row>
    <row r="13021" spans="1:8">
      <c r="A13021" s="270"/>
      <c r="B13021" s="271"/>
      <c r="C13021" s="270"/>
      <c r="D13021" s="272"/>
      <c r="F13021" s="273"/>
      <c r="G13021" s="275"/>
      <c r="H13021" s="275"/>
    </row>
    <row r="13022" spans="1:8">
      <c r="A13022" s="270"/>
      <c r="B13022" s="271"/>
      <c r="C13022" s="270"/>
      <c r="D13022" s="272"/>
      <c r="F13022" s="273"/>
      <c r="G13022" s="275"/>
      <c r="H13022" s="275"/>
    </row>
    <row r="13023" spans="1:8">
      <c r="A13023" s="270"/>
      <c r="B13023" s="271"/>
      <c r="C13023" s="270"/>
      <c r="D13023" s="272"/>
      <c r="F13023" s="273"/>
      <c r="G13023" s="275"/>
      <c r="H13023" s="275"/>
    </row>
    <row r="13024" spans="1:8">
      <c r="A13024" s="270"/>
      <c r="B13024" s="271"/>
      <c r="C13024" s="270"/>
      <c r="D13024" s="272"/>
      <c r="F13024" s="273"/>
      <c r="G13024" s="275"/>
      <c r="H13024" s="275"/>
    </row>
    <row r="13025" spans="1:8">
      <c r="A13025" s="270"/>
      <c r="B13025" s="271"/>
      <c r="C13025" s="270"/>
      <c r="D13025" s="272"/>
      <c r="F13025" s="273"/>
      <c r="G13025" s="275"/>
      <c r="H13025" s="275"/>
    </row>
    <row r="13026" spans="1:8">
      <c r="A13026" s="270"/>
      <c r="B13026" s="271"/>
      <c r="C13026" s="270"/>
      <c r="D13026" s="272"/>
      <c r="F13026" s="273"/>
      <c r="G13026" s="275"/>
      <c r="H13026" s="275"/>
    </row>
    <row r="13027" spans="1:8">
      <c r="A13027" s="270"/>
      <c r="B13027" s="271"/>
      <c r="C13027" s="270"/>
      <c r="D13027" s="272"/>
      <c r="F13027" s="273"/>
      <c r="G13027" s="275"/>
      <c r="H13027" s="275"/>
    </row>
    <row r="13028" spans="1:8">
      <c r="A13028" s="270"/>
      <c r="B13028" s="271"/>
      <c r="C13028" s="270"/>
      <c r="D13028" s="272"/>
      <c r="F13028" s="273"/>
      <c r="G13028" s="275"/>
      <c r="H13028" s="275"/>
    </row>
    <row r="13029" spans="1:8">
      <c r="A13029" s="270"/>
      <c r="B13029" s="271"/>
      <c r="C13029" s="270"/>
      <c r="D13029" s="272"/>
      <c r="F13029" s="273"/>
      <c r="G13029" s="275"/>
      <c r="H13029" s="275"/>
    </row>
    <row r="13030" spans="1:8">
      <c r="A13030" s="270"/>
      <c r="B13030" s="271"/>
      <c r="C13030" s="270"/>
      <c r="D13030" s="272"/>
      <c r="F13030" s="273"/>
      <c r="G13030" s="275"/>
      <c r="H13030" s="275"/>
    </row>
    <row r="13031" spans="1:8">
      <c r="A13031" s="270"/>
      <c r="B13031" s="271"/>
      <c r="C13031" s="270"/>
      <c r="D13031" s="272"/>
      <c r="F13031" s="273"/>
      <c r="G13031" s="275"/>
      <c r="H13031" s="275"/>
    </row>
    <row r="13032" spans="1:8">
      <c r="A13032" s="270"/>
      <c r="B13032" s="271"/>
      <c r="C13032" s="270"/>
      <c r="D13032" s="272"/>
      <c r="F13032" s="273"/>
      <c r="G13032" s="275"/>
      <c r="H13032" s="275"/>
    </row>
    <row r="13033" spans="1:8">
      <c r="A13033" s="270"/>
      <c r="B13033" s="271"/>
      <c r="C13033" s="270"/>
      <c r="D13033" s="272"/>
      <c r="F13033" s="273"/>
      <c r="G13033" s="275"/>
      <c r="H13033" s="275"/>
    </row>
    <row r="13034" spans="1:8">
      <c r="A13034" s="270"/>
      <c r="B13034" s="271"/>
      <c r="C13034" s="270"/>
      <c r="D13034" s="272"/>
      <c r="F13034" s="273"/>
      <c r="G13034" s="275"/>
      <c r="H13034" s="275"/>
    </row>
    <row r="13035" spans="1:8">
      <c r="A13035" s="270"/>
      <c r="B13035" s="271"/>
      <c r="C13035" s="270"/>
      <c r="D13035" s="272"/>
      <c r="F13035" s="273"/>
      <c r="G13035" s="275"/>
      <c r="H13035" s="275"/>
    </row>
    <row r="13036" spans="1:8">
      <c r="A13036" s="270"/>
      <c r="B13036" s="271"/>
      <c r="C13036" s="270"/>
      <c r="D13036" s="272"/>
      <c r="F13036" s="273"/>
      <c r="G13036" s="275"/>
      <c r="H13036" s="275"/>
    </row>
    <row r="13037" spans="1:8">
      <c r="A13037" s="270"/>
      <c r="B13037" s="271"/>
      <c r="C13037" s="270"/>
      <c r="D13037" s="272"/>
      <c r="F13037" s="273"/>
      <c r="G13037" s="275"/>
      <c r="H13037" s="275"/>
    </row>
    <row r="13038" spans="1:8">
      <c r="A13038" s="270"/>
      <c r="B13038" s="271"/>
      <c r="C13038" s="270"/>
      <c r="D13038" s="272"/>
      <c r="F13038" s="273"/>
      <c r="G13038" s="275"/>
      <c r="H13038" s="275"/>
    </row>
    <row r="13039" spans="1:8">
      <c r="A13039" s="270"/>
      <c r="B13039" s="271"/>
      <c r="C13039" s="270"/>
      <c r="D13039" s="272"/>
      <c r="F13039" s="273"/>
      <c r="G13039" s="275"/>
      <c r="H13039" s="275"/>
    </row>
    <row r="13040" spans="1:8">
      <c r="A13040" s="270"/>
      <c r="B13040" s="271"/>
      <c r="C13040" s="270"/>
      <c r="D13040" s="272"/>
      <c r="F13040" s="273"/>
      <c r="G13040" s="275"/>
      <c r="H13040" s="275"/>
    </row>
    <row r="13041" spans="1:8">
      <c r="A13041" s="270"/>
      <c r="B13041" s="271"/>
      <c r="C13041" s="270"/>
      <c r="D13041" s="272"/>
      <c r="F13041" s="273"/>
      <c r="G13041" s="275"/>
      <c r="H13041" s="275"/>
    </row>
    <row r="13042" spans="1:8">
      <c r="A13042" s="270"/>
      <c r="B13042" s="271"/>
      <c r="C13042" s="270"/>
      <c r="D13042" s="272"/>
      <c r="F13042" s="273"/>
      <c r="G13042" s="275"/>
      <c r="H13042" s="275"/>
    </row>
    <row r="13043" spans="1:8">
      <c r="A13043" s="270"/>
      <c r="B13043" s="271"/>
      <c r="C13043" s="270"/>
      <c r="D13043" s="272"/>
      <c r="F13043" s="273"/>
      <c r="G13043" s="275"/>
      <c r="H13043" s="275"/>
    </row>
    <row r="13044" spans="1:8">
      <c r="A13044" s="270"/>
      <c r="B13044" s="271"/>
      <c r="C13044" s="270"/>
      <c r="D13044" s="272"/>
      <c r="F13044" s="273"/>
      <c r="G13044" s="275"/>
      <c r="H13044" s="275"/>
    </row>
    <row r="13045" spans="1:8">
      <c r="A13045" s="270"/>
      <c r="B13045" s="271"/>
      <c r="C13045" s="270"/>
      <c r="D13045" s="272"/>
      <c r="F13045" s="273"/>
      <c r="G13045" s="275"/>
      <c r="H13045" s="275"/>
    </row>
    <row r="13046" spans="1:8">
      <c r="A13046" s="270"/>
      <c r="B13046" s="271"/>
      <c r="C13046" s="270"/>
      <c r="D13046" s="272"/>
      <c r="F13046" s="273"/>
      <c r="G13046" s="275"/>
      <c r="H13046" s="275"/>
    </row>
    <row r="13047" spans="1:8">
      <c r="A13047" s="270"/>
      <c r="B13047" s="271"/>
      <c r="C13047" s="270"/>
      <c r="D13047" s="272"/>
      <c r="F13047" s="273"/>
      <c r="G13047" s="275"/>
      <c r="H13047" s="275"/>
    </row>
    <row r="13048" spans="1:8">
      <c r="A13048" s="270"/>
      <c r="B13048" s="271"/>
      <c r="C13048" s="270"/>
      <c r="D13048" s="272"/>
      <c r="F13048" s="273"/>
      <c r="G13048" s="275"/>
      <c r="H13048" s="275"/>
    </row>
    <row r="13049" spans="1:8">
      <c r="A13049" s="270"/>
      <c r="B13049" s="271"/>
      <c r="C13049" s="270"/>
      <c r="D13049" s="272"/>
      <c r="F13049" s="273"/>
      <c r="G13049" s="275"/>
      <c r="H13049" s="275"/>
    </row>
    <row r="13050" spans="1:8">
      <c r="A13050" s="270"/>
      <c r="B13050" s="271"/>
      <c r="C13050" s="270"/>
      <c r="D13050" s="272"/>
      <c r="F13050" s="273"/>
      <c r="G13050" s="275"/>
      <c r="H13050" s="275"/>
    </row>
    <row r="13051" spans="1:8">
      <c r="A13051" s="270"/>
      <c r="B13051" s="271"/>
      <c r="C13051" s="270"/>
      <c r="D13051" s="272"/>
      <c r="F13051" s="273"/>
      <c r="G13051" s="275"/>
      <c r="H13051" s="275"/>
    </row>
    <row r="13052" spans="1:8">
      <c r="A13052" s="270"/>
      <c r="B13052" s="271"/>
      <c r="C13052" s="270"/>
      <c r="D13052" s="272"/>
      <c r="F13052" s="273"/>
      <c r="G13052" s="275"/>
      <c r="H13052" s="275"/>
    </row>
    <row r="13053" spans="1:8">
      <c r="A13053" s="270"/>
      <c r="B13053" s="271"/>
      <c r="C13053" s="270"/>
      <c r="D13053" s="272"/>
      <c r="F13053" s="273"/>
      <c r="G13053" s="275"/>
      <c r="H13053" s="275"/>
    </row>
    <row r="13054" spans="1:8">
      <c r="A13054" s="270"/>
      <c r="B13054" s="271"/>
      <c r="C13054" s="270"/>
      <c r="D13054" s="272"/>
      <c r="F13054" s="273"/>
      <c r="G13054" s="275"/>
      <c r="H13054" s="275"/>
    </row>
    <row r="13055" spans="1:8">
      <c r="A13055" s="270"/>
      <c r="B13055" s="271"/>
      <c r="C13055" s="270"/>
      <c r="D13055" s="272"/>
      <c r="F13055" s="273"/>
      <c r="G13055" s="275"/>
      <c r="H13055" s="275"/>
    </row>
    <row r="13056" spans="1:8">
      <c r="A13056" s="270"/>
      <c r="B13056" s="271"/>
      <c r="C13056" s="270"/>
      <c r="D13056" s="272"/>
      <c r="F13056" s="273"/>
      <c r="G13056" s="275"/>
      <c r="H13056" s="275"/>
    </row>
    <row r="13057" spans="1:8">
      <c r="A13057" s="270"/>
      <c r="B13057" s="271"/>
      <c r="C13057" s="270"/>
      <c r="D13057" s="272"/>
      <c r="F13057" s="273"/>
      <c r="G13057" s="275"/>
      <c r="H13057" s="275"/>
    </row>
    <row r="13058" spans="1:8">
      <c r="A13058" s="270"/>
      <c r="B13058" s="271"/>
      <c r="C13058" s="270"/>
      <c r="D13058" s="272"/>
      <c r="F13058" s="273"/>
      <c r="G13058" s="275"/>
      <c r="H13058" s="275"/>
    </row>
    <row r="13059" spans="1:8">
      <c r="A13059" s="270"/>
      <c r="B13059" s="271"/>
      <c r="C13059" s="270"/>
      <c r="D13059" s="272"/>
      <c r="F13059" s="273"/>
      <c r="G13059" s="275"/>
      <c r="H13059" s="275"/>
    </row>
    <row r="13060" spans="1:8">
      <c r="A13060" s="270"/>
      <c r="B13060" s="271"/>
      <c r="C13060" s="270"/>
      <c r="D13060" s="272"/>
      <c r="F13060" s="273"/>
      <c r="G13060" s="275"/>
      <c r="H13060" s="275"/>
    </row>
    <row r="13061" spans="1:8">
      <c r="A13061" s="270"/>
      <c r="B13061" s="271"/>
      <c r="C13061" s="270"/>
      <c r="D13061" s="272"/>
      <c r="F13061" s="273"/>
      <c r="G13061" s="275"/>
      <c r="H13061" s="275"/>
    </row>
    <row r="13062" spans="1:8">
      <c r="A13062" s="270"/>
      <c r="B13062" s="271"/>
      <c r="C13062" s="270"/>
      <c r="D13062" s="272"/>
      <c r="F13062" s="273"/>
      <c r="G13062" s="275"/>
      <c r="H13062" s="275"/>
    </row>
    <row r="13063" spans="1:8">
      <c r="A13063" s="270"/>
      <c r="B13063" s="271"/>
      <c r="C13063" s="270"/>
      <c r="D13063" s="272"/>
      <c r="F13063" s="273"/>
      <c r="G13063" s="275"/>
      <c r="H13063" s="275"/>
    </row>
    <row r="13064" spans="1:8">
      <c r="A13064" s="270"/>
      <c r="B13064" s="271"/>
      <c r="C13064" s="270"/>
      <c r="D13064" s="272"/>
      <c r="F13064" s="273"/>
      <c r="G13064" s="275"/>
      <c r="H13064" s="275"/>
    </row>
    <row r="13065" spans="1:8">
      <c r="A13065" s="270"/>
      <c r="B13065" s="271"/>
      <c r="C13065" s="270"/>
      <c r="D13065" s="272"/>
      <c r="F13065" s="273"/>
      <c r="G13065" s="275"/>
      <c r="H13065" s="275"/>
    </row>
    <row r="13066" spans="1:8">
      <c r="A13066" s="270"/>
      <c r="B13066" s="271"/>
      <c r="C13066" s="270"/>
      <c r="D13066" s="272"/>
      <c r="F13066" s="273"/>
      <c r="G13066" s="275"/>
      <c r="H13066" s="275"/>
    </row>
    <row r="13067" spans="1:8">
      <c r="A13067" s="270"/>
      <c r="B13067" s="271"/>
      <c r="C13067" s="270"/>
      <c r="D13067" s="272"/>
      <c r="F13067" s="273"/>
      <c r="G13067" s="275"/>
      <c r="H13067" s="275"/>
    </row>
    <row r="13068" spans="1:8">
      <c r="A13068" s="270"/>
      <c r="B13068" s="271"/>
      <c r="C13068" s="270"/>
      <c r="D13068" s="272"/>
      <c r="F13068" s="273"/>
      <c r="G13068" s="275"/>
      <c r="H13068" s="275"/>
    </row>
    <row r="13069" spans="1:8">
      <c r="A13069" s="270"/>
      <c r="B13069" s="271"/>
      <c r="C13069" s="270"/>
      <c r="D13069" s="272"/>
      <c r="F13069" s="273"/>
      <c r="G13069" s="275"/>
      <c r="H13069" s="275"/>
    </row>
    <row r="13070" spans="1:8">
      <c r="A13070" s="270"/>
      <c r="B13070" s="271"/>
      <c r="C13070" s="270"/>
      <c r="D13070" s="272"/>
      <c r="F13070" s="273"/>
      <c r="G13070" s="275"/>
      <c r="H13070" s="275"/>
    </row>
    <row r="13071" spans="1:8">
      <c r="A13071" s="270"/>
      <c r="B13071" s="271"/>
      <c r="C13071" s="270"/>
      <c r="D13071" s="272"/>
      <c r="F13071" s="273"/>
      <c r="G13071" s="275"/>
      <c r="H13071" s="275"/>
    </row>
    <row r="13072" spans="1:8">
      <c r="A13072" s="270"/>
      <c r="B13072" s="271"/>
      <c r="C13072" s="270"/>
      <c r="D13072" s="272"/>
      <c r="F13072" s="273"/>
      <c r="G13072" s="275"/>
      <c r="H13072" s="275"/>
    </row>
    <row r="13073" spans="1:8">
      <c r="A13073" s="270"/>
      <c r="B13073" s="271"/>
      <c r="C13073" s="270"/>
      <c r="D13073" s="272"/>
      <c r="F13073" s="273"/>
      <c r="G13073" s="275"/>
      <c r="H13073" s="275"/>
    </row>
    <row r="13074" spans="1:8">
      <c r="A13074" s="270"/>
      <c r="B13074" s="271"/>
      <c r="C13074" s="270"/>
      <c r="D13074" s="272"/>
      <c r="F13074" s="273"/>
      <c r="G13074" s="275"/>
      <c r="H13074" s="275"/>
    </row>
    <row r="13075" spans="1:8">
      <c r="A13075" s="270"/>
      <c r="B13075" s="271"/>
      <c r="C13075" s="270"/>
      <c r="D13075" s="272"/>
      <c r="F13075" s="273"/>
      <c r="G13075" s="275"/>
      <c r="H13075" s="275"/>
    </row>
    <row r="13076" spans="1:8">
      <c r="A13076" s="270"/>
      <c r="B13076" s="271"/>
      <c r="C13076" s="270"/>
      <c r="D13076" s="272"/>
      <c r="F13076" s="273"/>
      <c r="G13076" s="275"/>
      <c r="H13076" s="275"/>
    </row>
    <row r="13077" spans="1:8">
      <c r="A13077" s="270"/>
      <c r="B13077" s="271"/>
      <c r="C13077" s="270"/>
      <c r="D13077" s="272"/>
      <c r="F13077" s="273"/>
      <c r="G13077" s="275"/>
      <c r="H13077" s="275"/>
    </row>
    <row r="13078" spans="1:8">
      <c r="A13078" s="270"/>
      <c r="B13078" s="271"/>
      <c r="C13078" s="270"/>
      <c r="D13078" s="272"/>
      <c r="F13078" s="273"/>
      <c r="G13078" s="275"/>
      <c r="H13078" s="275"/>
    </row>
    <row r="13079" spans="1:8">
      <c r="A13079" s="270"/>
      <c r="B13079" s="271"/>
      <c r="C13079" s="270"/>
      <c r="D13079" s="272"/>
      <c r="F13079" s="273"/>
      <c r="G13079" s="275"/>
      <c r="H13079" s="275"/>
    </row>
    <row r="13080" spans="1:8">
      <c r="A13080" s="270"/>
      <c r="B13080" s="271"/>
      <c r="C13080" s="270"/>
      <c r="D13080" s="272"/>
      <c r="F13080" s="273"/>
      <c r="G13080" s="275"/>
      <c r="H13080" s="275"/>
    </row>
    <row r="13081" spans="1:8">
      <c r="A13081" s="270"/>
      <c r="B13081" s="271"/>
      <c r="C13081" s="270"/>
      <c r="D13081" s="272"/>
      <c r="F13081" s="273"/>
      <c r="G13081" s="275"/>
      <c r="H13081" s="275"/>
    </row>
    <row r="13082" spans="1:8">
      <c r="A13082" s="270"/>
      <c r="B13082" s="271"/>
      <c r="C13082" s="270"/>
      <c r="D13082" s="272"/>
      <c r="F13082" s="273"/>
      <c r="G13082" s="275"/>
      <c r="H13082" s="275"/>
    </row>
    <row r="13083" spans="1:8">
      <c r="A13083" s="270"/>
      <c r="B13083" s="271"/>
      <c r="C13083" s="270"/>
      <c r="D13083" s="272"/>
      <c r="F13083" s="273"/>
      <c r="G13083" s="275"/>
      <c r="H13083" s="275"/>
    </row>
    <row r="13084" spans="1:8">
      <c r="A13084" s="270"/>
      <c r="B13084" s="271"/>
      <c r="C13084" s="270"/>
      <c r="D13084" s="272"/>
      <c r="F13084" s="273"/>
      <c r="G13084" s="275"/>
      <c r="H13084" s="275"/>
    </row>
    <row r="13085" spans="1:8">
      <c r="A13085" s="270"/>
      <c r="B13085" s="271"/>
      <c r="C13085" s="270"/>
      <c r="D13085" s="272"/>
      <c r="F13085" s="273"/>
      <c r="G13085" s="275"/>
      <c r="H13085" s="275"/>
    </row>
    <row r="13086" spans="1:8">
      <c r="A13086" s="270"/>
      <c r="B13086" s="271"/>
      <c r="C13086" s="270"/>
      <c r="D13086" s="272"/>
      <c r="F13086" s="273"/>
      <c r="G13086" s="275"/>
      <c r="H13086" s="275"/>
    </row>
    <row r="13087" spans="1:8">
      <c r="A13087" s="270"/>
      <c r="B13087" s="271"/>
      <c r="C13087" s="270"/>
      <c r="D13087" s="272"/>
      <c r="F13087" s="273"/>
      <c r="G13087" s="275"/>
      <c r="H13087" s="275"/>
    </row>
    <row r="13088" spans="1:8">
      <c r="A13088" s="270"/>
      <c r="B13088" s="271"/>
      <c r="C13088" s="270"/>
      <c r="D13088" s="272"/>
      <c r="F13088" s="273"/>
      <c r="G13088" s="275"/>
      <c r="H13088" s="275"/>
    </row>
    <row r="13089" spans="1:8">
      <c r="A13089" s="270"/>
      <c r="B13089" s="271"/>
      <c r="C13089" s="270"/>
      <c r="D13089" s="272"/>
      <c r="F13089" s="273"/>
      <c r="G13089" s="275"/>
      <c r="H13089" s="275"/>
    </row>
    <row r="13090" spans="1:8">
      <c r="A13090" s="270"/>
      <c r="B13090" s="271"/>
      <c r="C13090" s="270"/>
      <c r="D13090" s="272"/>
      <c r="F13090" s="273"/>
      <c r="G13090" s="275"/>
      <c r="H13090" s="275"/>
    </row>
    <row r="13091" spans="1:8">
      <c r="A13091" s="270"/>
      <c r="B13091" s="271"/>
      <c r="C13091" s="270"/>
      <c r="D13091" s="272"/>
      <c r="F13091" s="273"/>
      <c r="G13091" s="275"/>
      <c r="H13091" s="275"/>
    </row>
    <row r="13092" spans="1:8">
      <c r="A13092" s="270"/>
      <c r="B13092" s="271"/>
      <c r="C13092" s="270"/>
      <c r="D13092" s="272"/>
      <c r="F13092" s="273"/>
      <c r="G13092" s="275"/>
      <c r="H13092" s="275"/>
    </row>
    <row r="13093" spans="1:8">
      <c r="A13093" s="270"/>
      <c r="B13093" s="271"/>
      <c r="C13093" s="270"/>
      <c r="D13093" s="272"/>
      <c r="F13093" s="273"/>
      <c r="G13093" s="275"/>
      <c r="H13093" s="275"/>
    </row>
    <row r="13094" spans="1:8">
      <c r="A13094" s="270"/>
      <c r="B13094" s="271"/>
      <c r="C13094" s="270"/>
      <c r="D13094" s="272"/>
      <c r="F13094" s="273"/>
      <c r="G13094" s="275"/>
      <c r="H13094" s="275"/>
    </row>
    <row r="13095" spans="1:8">
      <c r="A13095" s="270"/>
      <c r="B13095" s="271"/>
      <c r="C13095" s="270"/>
      <c r="D13095" s="272"/>
      <c r="F13095" s="273"/>
      <c r="G13095" s="275"/>
      <c r="H13095" s="275"/>
    </row>
    <row r="13096" spans="1:8">
      <c r="A13096" s="270"/>
      <c r="B13096" s="271"/>
      <c r="C13096" s="270"/>
      <c r="D13096" s="272"/>
      <c r="F13096" s="273"/>
      <c r="G13096" s="275"/>
      <c r="H13096" s="275"/>
    </row>
    <row r="13097" spans="1:8">
      <c r="A13097" s="270"/>
      <c r="B13097" s="271"/>
      <c r="C13097" s="270"/>
      <c r="D13097" s="272"/>
      <c r="F13097" s="273"/>
      <c r="G13097" s="275"/>
      <c r="H13097" s="275"/>
    </row>
    <row r="13098" spans="1:8">
      <c r="A13098" s="270"/>
      <c r="B13098" s="271"/>
      <c r="C13098" s="270"/>
      <c r="D13098" s="272"/>
      <c r="F13098" s="273"/>
      <c r="G13098" s="275"/>
      <c r="H13098" s="275"/>
    </row>
    <row r="13099" spans="1:8">
      <c r="A13099" s="270"/>
      <c r="B13099" s="271"/>
      <c r="C13099" s="270"/>
      <c r="D13099" s="272"/>
      <c r="F13099" s="273"/>
      <c r="G13099" s="275"/>
      <c r="H13099" s="275"/>
    </row>
    <row r="13100" spans="1:8">
      <c r="A13100" s="270"/>
      <c r="B13100" s="271"/>
      <c r="C13100" s="270"/>
      <c r="D13100" s="272"/>
      <c r="F13100" s="273"/>
      <c r="G13100" s="275"/>
      <c r="H13100" s="275"/>
    </row>
    <row r="13101" spans="1:8">
      <c r="A13101" s="270"/>
      <c r="B13101" s="271"/>
      <c r="C13101" s="270"/>
      <c r="D13101" s="272"/>
      <c r="F13101" s="273"/>
      <c r="G13101" s="275"/>
      <c r="H13101" s="275"/>
    </row>
    <row r="13102" spans="1:8">
      <c r="A13102" s="270"/>
      <c r="B13102" s="271"/>
      <c r="C13102" s="270"/>
      <c r="D13102" s="272"/>
      <c r="F13102" s="273"/>
      <c r="G13102" s="275"/>
      <c r="H13102" s="275"/>
    </row>
    <row r="13103" spans="1:8">
      <c r="A13103" s="270"/>
      <c r="B13103" s="271"/>
      <c r="C13103" s="270"/>
      <c r="D13103" s="272"/>
      <c r="F13103" s="273"/>
      <c r="G13103" s="275"/>
      <c r="H13103" s="275"/>
    </row>
    <row r="13104" spans="1:8">
      <c r="A13104" s="270"/>
      <c r="B13104" s="271"/>
      <c r="C13104" s="270"/>
      <c r="D13104" s="272"/>
      <c r="F13104" s="273"/>
      <c r="G13104" s="275"/>
      <c r="H13104" s="275"/>
    </row>
    <row r="13105" spans="1:8">
      <c r="A13105" s="270"/>
      <c r="B13105" s="271"/>
      <c r="C13105" s="270"/>
      <c r="D13105" s="272"/>
      <c r="F13105" s="273"/>
      <c r="G13105" s="275"/>
      <c r="H13105" s="275"/>
    </row>
    <row r="13106" spans="1:8">
      <c r="A13106" s="270"/>
      <c r="B13106" s="271"/>
      <c r="C13106" s="270"/>
      <c r="D13106" s="272"/>
      <c r="F13106" s="273"/>
      <c r="G13106" s="275"/>
      <c r="H13106" s="275"/>
    </row>
    <row r="13107" spans="1:8">
      <c r="A13107" s="270"/>
      <c r="B13107" s="271"/>
      <c r="C13107" s="270"/>
      <c r="D13107" s="272"/>
      <c r="F13107" s="273"/>
      <c r="G13107" s="275"/>
      <c r="H13107" s="275"/>
    </row>
    <row r="13108" spans="1:8">
      <c r="A13108" s="270"/>
      <c r="B13108" s="271"/>
      <c r="C13108" s="270"/>
      <c r="D13108" s="272"/>
      <c r="F13108" s="273"/>
      <c r="G13108" s="275"/>
      <c r="H13108" s="275"/>
    </row>
    <row r="13109" spans="1:8">
      <c r="A13109" s="270"/>
      <c r="B13109" s="271"/>
      <c r="C13109" s="270"/>
      <c r="D13109" s="272"/>
      <c r="F13109" s="273"/>
      <c r="G13109" s="275"/>
      <c r="H13109" s="275"/>
    </row>
    <row r="13110" spans="1:8">
      <c r="A13110" s="270"/>
      <c r="B13110" s="271"/>
      <c r="C13110" s="270"/>
      <c r="D13110" s="272"/>
      <c r="F13110" s="273"/>
      <c r="G13110" s="275"/>
      <c r="H13110" s="275"/>
    </row>
    <row r="13111" spans="1:8">
      <c r="A13111" s="270"/>
      <c r="B13111" s="271"/>
      <c r="C13111" s="270"/>
      <c r="D13111" s="272"/>
      <c r="F13111" s="273"/>
      <c r="G13111" s="275"/>
      <c r="H13111" s="275"/>
    </row>
    <row r="13112" spans="1:8">
      <c r="A13112" s="270"/>
      <c r="B13112" s="271"/>
      <c r="C13112" s="270"/>
      <c r="D13112" s="272"/>
      <c r="F13112" s="273"/>
      <c r="G13112" s="275"/>
      <c r="H13112" s="275"/>
    </row>
    <row r="13113" spans="1:8">
      <c r="A13113" s="270"/>
      <c r="B13113" s="271"/>
      <c r="C13113" s="270"/>
      <c r="D13113" s="272"/>
      <c r="F13113" s="273"/>
      <c r="G13113" s="275"/>
      <c r="H13113" s="275"/>
    </row>
    <row r="13114" spans="1:8">
      <c r="A13114" s="270"/>
      <c r="B13114" s="271"/>
      <c r="C13114" s="270"/>
      <c r="D13114" s="272"/>
      <c r="F13114" s="273"/>
      <c r="G13114" s="275"/>
      <c r="H13114" s="275"/>
    </row>
    <row r="13115" spans="1:8">
      <c r="A13115" s="270"/>
      <c r="B13115" s="271"/>
      <c r="C13115" s="270"/>
      <c r="D13115" s="272"/>
      <c r="F13115" s="273"/>
      <c r="G13115" s="275"/>
      <c r="H13115" s="275"/>
    </row>
    <row r="13116" spans="1:8">
      <c r="A13116" s="270"/>
      <c r="B13116" s="271"/>
      <c r="C13116" s="270"/>
      <c r="D13116" s="272"/>
      <c r="F13116" s="273"/>
      <c r="G13116" s="275"/>
      <c r="H13116" s="275"/>
    </row>
    <row r="13117" spans="1:8">
      <c r="A13117" s="270"/>
      <c r="B13117" s="271"/>
      <c r="C13117" s="270"/>
      <c r="D13117" s="272"/>
      <c r="F13117" s="273"/>
      <c r="G13117" s="275"/>
      <c r="H13117" s="275"/>
    </row>
    <row r="13118" spans="1:8">
      <c r="A13118" s="270"/>
      <c r="B13118" s="271"/>
      <c r="C13118" s="270"/>
      <c r="D13118" s="272"/>
      <c r="F13118" s="273"/>
      <c r="G13118" s="275"/>
      <c r="H13118" s="275"/>
    </row>
    <row r="13119" spans="1:8">
      <c r="A13119" s="270"/>
      <c r="B13119" s="271"/>
      <c r="C13119" s="270"/>
      <c r="D13119" s="272"/>
      <c r="F13119" s="273"/>
      <c r="G13119" s="275"/>
      <c r="H13119" s="275"/>
    </row>
    <row r="13120" spans="1:8">
      <c r="A13120" s="270"/>
      <c r="B13120" s="271"/>
      <c r="C13120" s="270"/>
      <c r="D13120" s="272"/>
      <c r="F13120" s="273"/>
      <c r="G13120" s="275"/>
      <c r="H13120" s="275"/>
    </row>
    <row r="13121" spans="1:8">
      <c r="A13121" s="270"/>
      <c r="B13121" s="271"/>
      <c r="C13121" s="270"/>
      <c r="D13121" s="272"/>
      <c r="F13121" s="273"/>
      <c r="G13121" s="275"/>
      <c r="H13121" s="275"/>
    </row>
    <row r="13122" spans="1:8">
      <c r="A13122" s="270"/>
      <c r="B13122" s="271"/>
      <c r="C13122" s="270"/>
      <c r="D13122" s="272"/>
      <c r="F13122" s="273"/>
      <c r="G13122" s="275"/>
      <c r="H13122" s="275"/>
    </row>
    <row r="13123" spans="1:8">
      <c r="A13123" s="270"/>
      <c r="B13123" s="271"/>
      <c r="C13123" s="270"/>
      <c r="D13123" s="272"/>
      <c r="F13123" s="273"/>
      <c r="G13123" s="275"/>
      <c r="H13123" s="275"/>
    </row>
    <row r="13124" spans="1:8">
      <c r="A13124" s="270"/>
      <c r="B13124" s="271"/>
      <c r="C13124" s="270"/>
      <c r="D13124" s="272"/>
      <c r="F13124" s="273"/>
      <c r="G13124" s="275"/>
      <c r="H13124" s="275"/>
    </row>
    <row r="13125" spans="1:8">
      <c r="A13125" s="270"/>
      <c r="B13125" s="271"/>
      <c r="C13125" s="270"/>
      <c r="D13125" s="272"/>
      <c r="F13125" s="273"/>
      <c r="G13125" s="275"/>
      <c r="H13125" s="275"/>
    </row>
    <row r="13126" spans="1:8">
      <c r="A13126" s="270"/>
      <c r="B13126" s="271"/>
      <c r="C13126" s="270"/>
      <c r="D13126" s="272"/>
      <c r="F13126" s="273"/>
      <c r="G13126" s="275"/>
      <c r="H13126" s="275"/>
    </row>
    <row r="13127" spans="1:8">
      <c r="A13127" s="270"/>
      <c r="B13127" s="271"/>
      <c r="C13127" s="270"/>
      <c r="D13127" s="272"/>
      <c r="F13127" s="273"/>
      <c r="G13127" s="275"/>
      <c r="H13127" s="275"/>
    </row>
    <row r="13128" spans="1:8">
      <c r="A13128" s="270"/>
      <c r="B13128" s="271"/>
      <c r="C13128" s="270"/>
      <c r="D13128" s="272"/>
      <c r="F13128" s="273"/>
      <c r="G13128" s="275"/>
      <c r="H13128" s="275"/>
    </row>
    <row r="13129" spans="1:8">
      <c r="A13129" s="270"/>
      <c r="B13129" s="271"/>
      <c r="C13129" s="270"/>
      <c r="D13129" s="272"/>
      <c r="F13129" s="273"/>
      <c r="G13129" s="275"/>
      <c r="H13129" s="275"/>
    </row>
    <row r="13130" spans="1:8">
      <c r="A13130" s="270"/>
      <c r="B13130" s="271"/>
      <c r="C13130" s="270"/>
      <c r="D13130" s="272"/>
      <c r="F13130" s="273"/>
      <c r="G13130" s="275"/>
      <c r="H13130" s="275"/>
    </row>
    <row r="13131" spans="1:8">
      <c r="A13131" s="270"/>
      <c r="B13131" s="271"/>
      <c r="C13131" s="270"/>
      <c r="D13131" s="272"/>
      <c r="F13131" s="273"/>
      <c r="G13131" s="275"/>
      <c r="H13131" s="275"/>
    </row>
    <row r="13132" spans="1:8">
      <c r="A13132" s="270"/>
      <c r="B13132" s="271"/>
      <c r="C13132" s="270"/>
      <c r="D13132" s="272"/>
      <c r="F13132" s="273"/>
      <c r="G13132" s="275"/>
      <c r="H13132" s="275"/>
    </row>
    <row r="13133" spans="1:8">
      <c r="A13133" s="270"/>
      <c r="B13133" s="271"/>
      <c r="C13133" s="270"/>
      <c r="D13133" s="272"/>
      <c r="F13133" s="273"/>
      <c r="G13133" s="275"/>
      <c r="H13133" s="275"/>
    </row>
    <row r="13134" spans="1:8">
      <c r="A13134" s="270"/>
      <c r="B13134" s="271"/>
      <c r="C13134" s="270"/>
      <c r="D13134" s="272"/>
      <c r="F13134" s="273"/>
      <c r="G13134" s="275"/>
      <c r="H13134" s="275"/>
    </row>
    <row r="13135" spans="1:8">
      <c r="A13135" s="270"/>
      <c r="B13135" s="271"/>
      <c r="C13135" s="270"/>
      <c r="D13135" s="272"/>
      <c r="F13135" s="273"/>
      <c r="G13135" s="275"/>
      <c r="H13135" s="275"/>
    </row>
    <row r="13136" spans="1:8">
      <c r="A13136" s="270"/>
      <c r="B13136" s="271"/>
      <c r="C13136" s="270"/>
      <c r="D13136" s="272"/>
      <c r="F13136" s="273"/>
      <c r="G13136" s="275"/>
      <c r="H13136" s="275"/>
    </row>
    <row r="13137" spans="1:8">
      <c r="A13137" s="270"/>
      <c r="B13137" s="271"/>
      <c r="C13137" s="270"/>
      <c r="D13137" s="272"/>
      <c r="F13137" s="273"/>
      <c r="G13137" s="275"/>
      <c r="H13137" s="275"/>
    </row>
    <row r="13138" spans="1:8">
      <c r="A13138" s="270"/>
      <c r="B13138" s="271"/>
      <c r="C13138" s="270"/>
      <c r="D13138" s="272"/>
      <c r="F13138" s="273"/>
      <c r="G13138" s="275"/>
      <c r="H13138" s="275"/>
    </row>
    <row r="13139" spans="1:8">
      <c r="A13139" s="270"/>
      <c r="B13139" s="271"/>
      <c r="C13139" s="270"/>
      <c r="D13139" s="272"/>
      <c r="F13139" s="273"/>
      <c r="G13139" s="275"/>
      <c r="H13139" s="275"/>
    </row>
    <row r="13140" spans="1:8">
      <c r="A13140" s="270"/>
      <c r="B13140" s="271"/>
      <c r="C13140" s="270"/>
      <c r="D13140" s="272"/>
      <c r="F13140" s="273"/>
      <c r="G13140" s="275"/>
      <c r="H13140" s="275"/>
    </row>
    <row r="13141" spans="1:8">
      <c r="A13141" s="270"/>
      <c r="B13141" s="271"/>
      <c r="C13141" s="270"/>
      <c r="D13141" s="272"/>
      <c r="F13141" s="273"/>
      <c r="G13141" s="275"/>
      <c r="H13141" s="275"/>
    </row>
    <row r="13142" spans="1:8">
      <c r="A13142" s="270"/>
      <c r="B13142" s="271"/>
      <c r="C13142" s="270"/>
      <c r="D13142" s="272"/>
      <c r="F13142" s="273"/>
      <c r="G13142" s="275"/>
      <c r="H13142" s="275"/>
    </row>
    <row r="13143" spans="1:8">
      <c r="A13143" s="270"/>
      <c r="B13143" s="271"/>
      <c r="C13143" s="270"/>
      <c r="D13143" s="272"/>
      <c r="F13143" s="273"/>
      <c r="G13143" s="275"/>
      <c r="H13143" s="275"/>
    </row>
    <row r="13144" spans="1:8">
      <c r="A13144" s="270"/>
      <c r="B13144" s="271"/>
      <c r="C13144" s="270"/>
      <c r="D13144" s="272"/>
      <c r="F13144" s="273"/>
      <c r="G13144" s="275"/>
      <c r="H13144" s="275"/>
    </row>
    <row r="13145" spans="1:8">
      <c r="A13145" s="270"/>
      <c r="B13145" s="271"/>
      <c r="C13145" s="270"/>
      <c r="D13145" s="272"/>
      <c r="F13145" s="273"/>
      <c r="G13145" s="275"/>
      <c r="H13145" s="275"/>
    </row>
    <row r="13146" spans="1:8">
      <c r="A13146" s="270"/>
      <c r="B13146" s="271"/>
      <c r="C13146" s="270"/>
      <c r="D13146" s="272"/>
      <c r="F13146" s="273"/>
      <c r="G13146" s="275"/>
      <c r="H13146" s="275"/>
    </row>
    <row r="13147" spans="1:8">
      <c r="A13147" s="270"/>
      <c r="B13147" s="271"/>
      <c r="C13147" s="270"/>
      <c r="D13147" s="272"/>
      <c r="F13147" s="273"/>
      <c r="G13147" s="275"/>
      <c r="H13147" s="275"/>
    </row>
    <row r="13148" spans="1:8">
      <c r="A13148" s="270"/>
      <c r="B13148" s="271"/>
      <c r="C13148" s="270"/>
      <c r="D13148" s="272"/>
      <c r="F13148" s="273"/>
      <c r="G13148" s="275"/>
      <c r="H13148" s="275"/>
    </row>
    <row r="13149" spans="1:8">
      <c r="A13149" s="270"/>
      <c r="B13149" s="271"/>
      <c r="C13149" s="270"/>
      <c r="D13149" s="272"/>
      <c r="F13149" s="273"/>
      <c r="G13149" s="275"/>
      <c r="H13149" s="275"/>
    </row>
    <row r="13150" spans="1:8">
      <c r="A13150" s="270"/>
      <c r="B13150" s="271"/>
      <c r="C13150" s="270"/>
      <c r="D13150" s="272"/>
      <c r="F13150" s="273"/>
      <c r="G13150" s="275"/>
      <c r="H13150" s="275"/>
    </row>
    <row r="13151" spans="1:8">
      <c r="A13151" s="270"/>
      <c r="B13151" s="271"/>
      <c r="C13151" s="270"/>
      <c r="D13151" s="272"/>
      <c r="F13151" s="273"/>
      <c r="G13151" s="275"/>
      <c r="H13151" s="275"/>
    </row>
    <row r="13152" spans="1:8">
      <c r="A13152" s="270"/>
      <c r="B13152" s="271"/>
      <c r="C13152" s="270"/>
      <c r="D13152" s="272"/>
      <c r="F13152" s="273"/>
      <c r="G13152" s="275"/>
      <c r="H13152" s="275"/>
    </row>
    <row r="13153" spans="1:8">
      <c r="A13153" s="270"/>
      <c r="B13153" s="271"/>
      <c r="C13153" s="270"/>
      <c r="D13153" s="272"/>
      <c r="F13153" s="273"/>
      <c r="G13153" s="275"/>
      <c r="H13153" s="275"/>
    </row>
    <row r="13154" spans="1:8">
      <c r="A13154" s="270"/>
      <c r="B13154" s="271"/>
      <c r="C13154" s="270"/>
      <c r="D13154" s="272"/>
      <c r="F13154" s="273"/>
      <c r="G13154" s="275"/>
      <c r="H13154" s="275"/>
    </row>
    <row r="13155" spans="1:8">
      <c r="A13155" s="270"/>
      <c r="B13155" s="271"/>
      <c r="C13155" s="270"/>
      <c r="D13155" s="272"/>
      <c r="F13155" s="273"/>
      <c r="G13155" s="275"/>
      <c r="H13155" s="275"/>
    </row>
    <row r="13156" spans="1:8">
      <c r="A13156" s="270"/>
      <c r="B13156" s="271"/>
      <c r="C13156" s="270"/>
      <c r="D13156" s="272"/>
      <c r="F13156" s="273"/>
      <c r="G13156" s="275"/>
      <c r="H13156" s="275"/>
    </row>
    <row r="13157" spans="1:8">
      <c r="A13157" s="270"/>
      <c r="B13157" s="271"/>
      <c r="C13157" s="270"/>
      <c r="D13157" s="272"/>
      <c r="F13157" s="273"/>
      <c r="G13157" s="275"/>
      <c r="H13157" s="275"/>
    </row>
    <row r="13158" spans="1:8">
      <c r="A13158" s="270"/>
      <c r="B13158" s="271"/>
      <c r="C13158" s="270"/>
      <c r="D13158" s="272"/>
      <c r="F13158" s="273"/>
      <c r="G13158" s="275"/>
      <c r="H13158" s="275"/>
    </row>
    <row r="13159" spans="1:8">
      <c r="A13159" s="270"/>
      <c r="B13159" s="271"/>
      <c r="C13159" s="270"/>
      <c r="D13159" s="272"/>
      <c r="F13159" s="273"/>
      <c r="G13159" s="275"/>
      <c r="H13159" s="275"/>
    </row>
    <row r="13160" spans="1:8">
      <c r="A13160" s="270"/>
      <c r="B13160" s="271"/>
      <c r="C13160" s="270"/>
      <c r="D13160" s="272"/>
      <c r="F13160" s="273"/>
      <c r="G13160" s="275"/>
      <c r="H13160" s="275"/>
    </row>
    <row r="13161" spans="1:8">
      <c r="A13161" s="270"/>
      <c r="B13161" s="271"/>
      <c r="C13161" s="270"/>
      <c r="D13161" s="272"/>
      <c r="F13161" s="273"/>
      <c r="G13161" s="275"/>
      <c r="H13161" s="275"/>
    </row>
    <row r="13162" spans="1:8">
      <c r="A13162" s="270"/>
      <c r="B13162" s="271"/>
      <c r="C13162" s="270"/>
      <c r="D13162" s="272"/>
      <c r="F13162" s="273"/>
      <c r="G13162" s="275"/>
      <c r="H13162" s="275"/>
    </row>
    <row r="13163" spans="1:8">
      <c r="A13163" s="270"/>
      <c r="B13163" s="271"/>
      <c r="C13163" s="270"/>
      <c r="D13163" s="272"/>
      <c r="F13163" s="273"/>
      <c r="G13163" s="275"/>
      <c r="H13163" s="275"/>
    </row>
    <row r="13164" spans="1:8">
      <c r="A13164" s="270"/>
      <c r="B13164" s="271"/>
      <c r="C13164" s="270"/>
      <c r="D13164" s="272"/>
      <c r="F13164" s="273"/>
      <c r="G13164" s="275"/>
      <c r="H13164" s="275"/>
    </row>
    <row r="13165" spans="1:8">
      <c r="A13165" s="270"/>
      <c r="B13165" s="271"/>
      <c r="C13165" s="270"/>
      <c r="D13165" s="272"/>
      <c r="F13165" s="273"/>
      <c r="G13165" s="275"/>
      <c r="H13165" s="275"/>
    </row>
    <row r="13166" spans="1:8">
      <c r="A13166" s="270"/>
      <c r="B13166" s="271"/>
      <c r="C13166" s="270"/>
      <c r="D13166" s="272"/>
      <c r="F13166" s="273"/>
      <c r="G13166" s="275"/>
      <c r="H13166" s="275"/>
    </row>
    <row r="13167" spans="1:8">
      <c r="A13167" s="270"/>
      <c r="B13167" s="271"/>
      <c r="C13167" s="270"/>
      <c r="D13167" s="272"/>
      <c r="F13167" s="273"/>
      <c r="G13167" s="275"/>
      <c r="H13167" s="275"/>
    </row>
    <row r="13168" spans="1:8">
      <c r="A13168" s="270"/>
      <c r="B13168" s="271"/>
      <c r="C13168" s="270"/>
      <c r="D13168" s="272"/>
      <c r="F13168" s="273"/>
      <c r="G13168" s="275"/>
      <c r="H13168" s="275"/>
    </row>
    <row r="13169" spans="1:8">
      <c r="A13169" s="270"/>
      <c r="B13169" s="271"/>
      <c r="C13169" s="270"/>
      <c r="D13169" s="272"/>
      <c r="F13169" s="273"/>
      <c r="G13169" s="275"/>
      <c r="H13169" s="275"/>
    </row>
    <row r="13170" spans="1:8">
      <c r="A13170" s="270"/>
      <c r="B13170" s="271"/>
      <c r="C13170" s="270"/>
      <c r="D13170" s="272"/>
      <c r="F13170" s="273"/>
      <c r="G13170" s="275"/>
      <c r="H13170" s="275"/>
    </row>
    <row r="13171" spans="1:8">
      <c r="A13171" s="270"/>
      <c r="B13171" s="271"/>
      <c r="C13171" s="270"/>
      <c r="D13171" s="272"/>
      <c r="F13171" s="273"/>
      <c r="G13171" s="275"/>
      <c r="H13171" s="275"/>
    </row>
    <row r="13172" spans="1:8">
      <c r="A13172" s="270"/>
      <c r="B13172" s="271"/>
      <c r="C13172" s="270"/>
      <c r="D13172" s="272"/>
      <c r="F13172" s="273"/>
      <c r="G13172" s="275"/>
      <c r="H13172" s="275"/>
    </row>
    <row r="13173" spans="1:8">
      <c r="A13173" s="270"/>
      <c r="B13173" s="271"/>
      <c r="C13173" s="270"/>
      <c r="D13173" s="272"/>
      <c r="F13173" s="273"/>
      <c r="G13173" s="275"/>
      <c r="H13173" s="275"/>
    </row>
    <row r="13174" spans="1:8">
      <c r="A13174" s="270"/>
      <c r="B13174" s="271"/>
      <c r="C13174" s="270"/>
      <c r="D13174" s="272"/>
      <c r="F13174" s="273"/>
      <c r="G13174" s="275"/>
      <c r="H13174" s="275"/>
    </row>
    <row r="13175" spans="1:8">
      <c r="A13175" s="270"/>
      <c r="B13175" s="271"/>
      <c r="C13175" s="270"/>
      <c r="D13175" s="272"/>
      <c r="F13175" s="273"/>
      <c r="G13175" s="275"/>
      <c r="H13175" s="275"/>
    </row>
    <row r="13176" spans="1:8">
      <c r="A13176" s="270"/>
      <c r="B13176" s="271"/>
      <c r="C13176" s="270"/>
      <c r="D13176" s="272"/>
      <c r="F13176" s="273"/>
      <c r="G13176" s="275"/>
      <c r="H13176" s="275"/>
    </row>
    <row r="13177" spans="1:8">
      <c r="A13177" s="270"/>
      <c r="B13177" s="271"/>
      <c r="C13177" s="270"/>
      <c r="D13177" s="272"/>
      <c r="F13177" s="273"/>
      <c r="G13177" s="275"/>
      <c r="H13177" s="275"/>
    </row>
    <row r="13178" spans="1:8">
      <c r="A13178" s="270"/>
      <c r="B13178" s="271"/>
      <c r="C13178" s="270"/>
      <c r="D13178" s="272"/>
      <c r="F13178" s="273"/>
      <c r="G13178" s="275"/>
      <c r="H13178" s="275"/>
    </row>
    <row r="13179" spans="1:8">
      <c r="A13179" s="270"/>
      <c r="B13179" s="271"/>
      <c r="C13179" s="270"/>
      <c r="D13179" s="272"/>
      <c r="F13179" s="273"/>
      <c r="G13179" s="275"/>
      <c r="H13179" s="275"/>
    </row>
    <row r="13180" spans="1:8">
      <c r="A13180" s="270"/>
      <c r="B13180" s="271"/>
      <c r="C13180" s="270"/>
      <c r="D13180" s="272"/>
      <c r="F13180" s="273"/>
      <c r="G13180" s="275"/>
      <c r="H13180" s="275"/>
    </row>
    <row r="13181" spans="1:8">
      <c r="A13181" s="270"/>
      <c r="B13181" s="271"/>
      <c r="C13181" s="270"/>
      <c r="D13181" s="272"/>
      <c r="F13181" s="273"/>
      <c r="G13181" s="275"/>
      <c r="H13181" s="275"/>
    </row>
    <row r="13182" spans="1:8">
      <c r="A13182" s="270"/>
      <c r="B13182" s="271"/>
      <c r="C13182" s="270"/>
      <c r="D13182" s="272"/>
      <c r="F13182" s="273"/>
      <c r="G13182" s="275"/>
      <c r="H13182" s="275"/>
    </row>
    <row r="13183" spans="1:8">
      <c r="A13183" s="270"/>
      <c r="B13183" s="271"/>
      <c r="C13183" s="270"/>
      <c r="D13183" s="272"/>
      <c r="F13183" s="273"/>
      <c r="G13183" s="275"/>
      <c r="H13183" s="275"/>
    </row>
    <row r="13184" spans="1:8">
      <c r="A13184" s="270"/>
      <c r="B13184" s="271"/>
      <c r="C13184" s="270"/>
      <c r="D13184" s="272"/>
      <c r="F13184" s="273"/>
      <c r="G13184" s="275"/>
      <c r="H13184" s="275"/>
    </row>
    <row r="13185" spans="1:8">
      <c r="A13185" s="270"/>
      <c r="B13185" s="271"/>
      <c r="C13185" s="270"/>
      <c r="D13185" s="272"/>
      <c r="F13185" s="273"/>
      <c r="G13185" s="275"/>
      <c r="H13185" s="275"/>
    </row>
    <row r="13186" spans="1:8">
      <c r="A13186" s="270"/>
      <c r="B13186" s="271"/>
      <c r="C13186" s="270"/>
      <c r="D13186" s="272"/>
      <c r="F13186" s="273"/>
      <c r="G13186" s="275"/>
      <c r="H13186" s="275"/>
    </row>
    <row r="13187" spans="1:8">
      <c r="A13187" s="270"/>
      <c r="B13187" s="271"/>
      <c r="C13187" s="270"/>
      <c r="D13187" s="272"/>
      <c r="F13187" s="273"/>
      <c r="G13187" s="275"/>
      <c r="H13187" s="275"/>
    </row>
    <row r="13188" spans="1:8">
      <c r="A13188" s="270"/>
      <c r="B13188" s="271"/>
      <c r="C13188" s="270"/>
      <c r="D13188" s="272"/>
      <c r="F13188" s="273"/>
      <c r="G13188" s="275"/>
      <c r="H13188" s="275"/>
    </row>
    <row r="13189" spans="1:8">
      <c r="A13189" s="270"/>
      <c r="B13189" s="271"/>
      <c r="C13189" s="270"/>
      <c r="D13189" s="272"/>
      <c r="F13189" s="273"/>
      <c r="G13189" s="275"/>
      <c r="H13189" s="275"/>
    </row>
    <row r="13190" spans="1:8">
      <c r="A13190" s="270"/>
      <c r="B13190" s="271"/>
      <c r="C13190" s="270"/>
      <c r="D13190" s="272"/>
      <c r="F13190" s="273"/>
      <c r="G13190" s="275"/>
      <c r="H13190" s="275"/>
    </row>
    <row r="13191" spans="1:8">
      <c r="A13191" s="270"/>
      <c r="B13191" s="271"/>
      <c r="C13191" s="270"/>
      <c r="D13191" s="272"/>
      <c r="F13191" s="273"/>
      <c r="G13191" s="275"/>
      <c r="H13191" s="275"/>
    </row>
    <row r="13192" spans="1:8">
      <c r="A13192" s="270"/>
      <c r="B13192" s="271"/>
      <c r="C13192" s="270"/>
      <c r="D13192" s="272"/>
      <c r="F13192" s="273"/>
      <c r="G13192" s="275"/>
      <c r="H13192" s="275"/>
    </row>
    <row r="13193" spans="1:8">
      <c r="A13193" s="270"/>
      <c r="B13193" s="271"/>
      <c r="C13193" s="270"/>
      <c r="D13193" s="272"/>
      <c r="F13193" s="273"/>
      <c r="G13193" s="275"/>
      <c r="H13193" s="275"/>
    </row>
    <row r="13194" spans="1:8">
      <c r="A13194" s="270"/>
      <c r="B13194" s="271"/>
      <c r="C13194" s="270"/>
      <c r="D13194" s="272"/>
      <c r="F13194" s="273"/>
      <c r="G13194" s="275"/>
      <c r="H13194" s="275"/>
    </row>
    <row r="13195" spans="1:8">
      <c r="A13195" s="270"/>
      <c r="B13195" s="271"/>
      <c r="C13195" s="270"/>
      <c r="D13195" s="272"/>
      <c r="F13195" s="273"/>
      <c r="G13195" s="275"/>
      <c r="H13195" s="275"/>
    </row>
    <row r="13196" spans="1:8">
      <c r="A13196" s="270"/>
      <c r="B13196" s="271"/>
      <c r="C13196" s="270"/>
      <c r="D13196" s="272"/>
      <c r="F13196" s="273"/>
      <c r="G13196" s="275"/>
      <c r="H13196" s="275"/>
    </row>
    <row r="13197" spans="1:8">
      <c r="A13197" s="270"/>
      <c r="B13197" s="271"/>
      <c r="C13197" s="270"/>
      <c r="D13197" s="272"/>
      <c r="F13197" s="273"/>
      <c r="G13197" s="275"/>
      <c r="H13197" s="275"/>
    </row>
    <row r="13198" spans="1:8">
      <c r="A13198" s="270"/>
      <c r="B13198" s="271"/>
      <c r="C13198" s="270"/>
      <c r="D13198" s="272"/>
      <c r="F13198" s="273"/>
      <c r="G13198" s="275"/>
      <c r="H13198" s="275"/>
    </row>
    <row r="13199" spans="1:8">
      <c r="A13199" s="270"/>
      <c r="B13199" s="271"/>
      <c r="C13199" s="270"/>
      <c r="D13199" s="272"/>
      <c r="F13199" s="273"/>
      <c r="G13199" s="275"/>
      <c r="H13199" s="275"/>
    </row>
    <row r="13200" spans="1:8">
      <c r="A13200" s="270"/>
      <c r="B13200" s="271"/>
      <c r="C13200" s="270"/>
      <c r="D13200" s="272"/>
      <c r="F13200" s="273"/>
      <c r="G13200" s="275"/>
      <c r="H13200" s="275"/>
    </row>
    <row r="13201" spans="1:8">
      <c r="A13201" s="270"/>
      <c r="B13201" s="271"/>
      <c r="C13201" s="270"/>
      <c r="D13201" s="272"/>
      <c r="F13201" s="273"/>
      <c r="G13201" s="275"/>
      <c r="H13201" s="275"/>
    </row>
    <row r="13202" spans="1:8">
      <c r="A13202" s="270"/>
      <c r="B13202" s="271"/>
      <c r="C13202" s="270"/>
      <c r="D13202" s="272"/>
      <c r="F13202" s="273"/>
      <c r="G13202" s="275"/>
      <c r="H13202" s="275"/>
    </row>
    <row r="13203" spans="1:8">
      <c r="A13203" s="270"/>
      <c r="B13203" s="271"/>
      <c r="C13203" s="270"/>
      <c r="D13203" s="272"/>
      <c r="F13203" s="273"/>
      <c r="G13203" s="275"/>
      <c r="H13203" s="275"/>
    </row>
    <row r="13204" spans="1:8">
      <c r="A13204" s="270"/>
      <c r="B13204" s="271"/>
      <c r="C13204" s="270"/>
      <c r="D13204" s="272"/>
      <c r="F13204" s="273"/>
      <c r="G13204" s="275"/>
      <c r="H13204" s="275"/>
    </row>
    <row r="13205" spans="1:8">
      <c r="A13205" s="270"/>
      <c r="B13205" s="271"/>
      <c r="C13205" s="270"/>
      <c r="D13205" s="272"/>
      <c r="F13205" s="273"/>
      <c r="G13205" s="275"/>
      <c r="H13205" s="275"/>
    </row>
    <row r="13206" spans="1:8">
      <c r="A13206" s="270"/>
      <c r="B13206" s="271"/>
      <c r="C13206" s="270"/>
      <c r="D13206" s="272"/>
      <c r="F13206" s="273"/>
      <c r="G13206" s="275"/>
      <c r="H13206" s="275"/>
    </row>
    <row r="13207" spans="1:8">
      <c r="A13207" s="270"/>
      <c r="B13207" s="271"/>
      <c r="C13207" s="270"/>
      <c r="D13207" s="272"/>
      <c r="F13207" s="273"/>
      <c r="G13207" s="275"/>
      <c r="H13207" s="275"/>
    </row>
    <row r="13208" spans="1:8">
      <c r="A13208" s="270"/>
      <c r="B13208" s="271"/>
      <c r="C13208" s="270"/>
      <c r="D13208" s="272"/>
      <c r="F13208" s="273"/>
      <c r="G13208" s="275"/>
      <c r="H13208" s="275"/>
    </row>
    <row r="13209" spans="1:8">
      <c r="A13209" s="270"/>
      <c r="B13209" s="271"/>
      <c r="C13209" s="270"/>
      <c r="D13209" s="272"/>
      <c r="F13209" s="273"/>
      <c r="G13209" s="275"/>
      <c r="H13209" s="275"/>
    </row>
    <row r="13210" spans="1:8">
      <c r="A13210" s="270"/>
      <c r="B13210" s="271"/>
      <c r="C13210" s="270"/>
      <c r="D13210" s="272"/>
      <c r="F13210" s="273"/>
      <c r="G13210" s="275"/>
      <c r="H13210" s="275"/>
    </row>
    <row r="13211" spans="1:8">
      <c r="A13211" s="270"/>
      <c r="B13211" s="271"/>
      <c r="C13211" s="270"/>
      <c r="D13211" s="272"/>
      <c r="F13211" s="273"/>
      <c r="G13211" s="275"/>
      <c r="H13211" s="275"/>
    </row>
    <row r="13212" spans="1:8">
      <c r="A13212" s="270"/>
      <c r="B13212" s="271"/>
      <c r="C13212" s="270"/>
      <c r="D13212" s="272"/>
      <c r="F13212" s="273"/>
      <c r="G13212" s="275"/>
      <c r="H13212" s="275"/>
    </row>
    <row r="13213" spans="1:8">
      <c r="A13213" s="270"/>
      <c r="B13213" s="271"/>
      <c r="C13213" s="270"/>
      <c r="D13213" s="272"/>
      <c r="F13213" s="273"/>
      <c r="G13213" s="275"/>
      <c r="H13213" s="275"/>
    </row>
    <row r="13214" spans="1:8">
      <c r="A13214" s="270"/>
      <c r="B13214" s="271"/>
      <c r="C13214" s="270"/>
      <c r="D13214" s="272"/>
      <c r="F13214" s="273"/>
      <c r="G13214" s="275"/>
      <c r="H13214" s="275"/>
    </row>
    <row r="13215" spans="1:8">
      <c r="A13215" s="270"/>
      <c r="B13215" s="271"/>
      <c r="C13215" s="270"/>
      <c r="D13215" s="272"/>
      <c r="F13215" s="273"/>
      <c r="G13215" s="275"/>
      <c r="H13215" s="275"/>
    </row>
    <row r="13216" spans="1:8">
      <c r="A13216" s="270"/>
      <c r="B13216" s="271"/>
      <c r="C13216" s="270"/>
      <c r="D13216" s="272"/>
      <c r="F13216" s="273"/>
      <c r="G13216" s="275"/>
      <c r="H13216" s="275"/>
    </row>
    <row r="13217" spans="1:8">
      <c r="A13217" s="270"/>
      <c r="B13217" s="271"/>
      <c r="C13217" s="270"/>
      <c r="D13217" s="272"/>
      <c r="F13217" s="273"/>
      <c r="G13217" s="275"/>
      <c r="H13217" s="275"/>
    </row>
    <row r="13218" spans="1:8">
      <c r="A13218" s="270"/>
      <c r="B13218" s="271"/>
      <c r="C13218" s="270"/>
      <c r="D13218" s="272"/>
      <c r="F13218" s="273"/>
      <c r="G13218" s="275"/>
      <c r="H13218" s="275"/>
    </row>
    <row r="13219" spans="1:8">
      <c r="A13219" s="270"/>
      <c r="B13219" s="271"/>
      <c r="C13219" s="270"/>
      <c r="D13219" s="272"/>
      <c r="F13219" s="273"/>
      <c r="G13219" s="275"/>
      <c r="H13219" s="275"/>
    </row>
    <row r="13220" spans="1:8">
      <c r="A13220" s="270"/>
      <c r="B13220" s="271"/>
      <c r="C13220" s="270"/>
      <c r="D13220" s="272"/>
      <c r="F13220" s="273"/>
      <c r="G13220" s="275"/>
      <c r="H13220" s="275"/>
    </row>
    <row r="13221" spans="1:8">
      <c r="A13221" s="270"/>
      <c r="B13221" s="271"/>
      <c r="C13221" s="270"/>
      <c r="D13221" s="272"/>
      <c r="F13221" s="273"/>
      <c r="G13221" s="275"/>
      <c r="H13221" s="275"/>
    </row>
    <row r="13222" spans="1:8">
      <c r="A13222" s="270"/>
      <c r="B13222" s="271"/>
      <c r="C13222" s="270"/>
      <c r="D13222" s="272"/>
      <c r="F13222" s="273"/>
      <c r="G13222" s="275"/>
      <c r="H13222" s="275"/>
    </row>
    <row r="13223" spans="1:8">
      <c r="A13223" s="270"/>
      <c r="B13223" s="271"/>
      <c r="C13223" s="270"/>
      <c r="D13223" s="272"/>
      <c r="F13223" s="273"/>
      <c r="G13223" s="275"/>
      <c r="H13223" s="275"/>
    </row>
    <row r="13224" spans="1:8">
      <c r="A13224" s="270"/>
      <c r="B13224" s="271"/>
      <c r="C13224" s="270"/>
      <c r="D13224" s="272"/>
      <c r="F13224" s="273"/>
      <c r="G13224" s="275"/>
      <c r="H13224" s="275"/>
    </row>
    <row r="13225" spans="1:8">
      <c r="A13225" s="270"/>
      <c r="B13225" s="271"/>
      <c r="C13225" s="270"/>
      <c r="D13225" s="272"/>
      <c r="F13225" s="273"/>
      <c r="G13225" s="275"/>
      <c r="H13225" s="275"/>
    </row>
    <row r="13226" spans="1:8">
      <c r="A13226" s="270"/>
      <c r="B13226" s="271"/>
      <c r="C13226" s="270"/>
      <c r="D13226" s="272"/>
      <c r="F13226" s="273"/>
      <c r="G13226" s="275"/>
      <c r="H13226" s="275"/>
    </row>
    <row r="13227" spans="1:8">
      <c r="A13227" s="270"/>
      <c r="B13227" s="271"/>
      <c r="C13227" s="270"/>
      <c r="D13227" s="272"/>
      <c r="F13227" s="273"/>
      <c r="G13227" s="275"/>
      <c r="H13227" s="275"/>
    </row>
    <row r="13228" spans="1:8">
      <c r="A13228" s="270"/>
      <c r="B13228" s="271"/>
      <c r="C13228" s="270"/>
      <c r="D13228" s="272"/>
      <c r="F13228" s="273"/>
      <c r="G13228" s="275"/>
      <c r="H13228" s="275"/>
    </row>
    <row r="13229" spans="1:8">
      <c r="A13229" s="270"/>
      <c r="B13229" s="271"/>
      <c r="C13229" s="270"/>
      <c r="D13229" s="272"/>
      <c r="F13229" s="273"/>
      <c r="G13229" s="275"/>
      <c r="H13229" s="275"/>
    </row>
    <row r="13230" spans="1:8">
      <c r="A13230" s="270"/>
      <c r="B13230" s="271"/>
      <c r="C13230" s="270"/>
      <c r="D13230" s="272"/>
      <c r="F13230" s="273"/>
      <c r="G13230" s="275"/>
      <c r="H13230" s="275"/>
    </row>
    <row r="13231" spans="1:8">
      <c r="A13231" s="270"/>
      <c r="B13231" s="271"/>
      <c r="C13231" s="270"/>
      <c r="D13231" s="272"/>
      <c r="F13231" s="273"/>
      <c r="G13231" s="275"/>
      <c r="H13231" s="275"/>
    </row>
    <row r="13232" spans="1:8">
      <c r="A13232" s="270"/>
      <c r="B13232" s="271"/>
      <c r="C13232" s="270"/>
      <c r="D13232" s="272"/>
      <c r="F13232" s="273"/>
      <c r="G13232" s="275"/>
      <c r="H13232" s="275"/>
    </row>
    <row r="13233" spans="1:8">
      <c r="A13233" s="270"/>
      <c r="B13233" s="271"/>
      <c r="C13233" s="270"/>
      <c r="D13233" s="272"/>
      <c r="F13233" s="273"/>
      <c r="G13233" s="275"/>
      <c r="H13233" s="275"/>
    </row>
    <row r="13234" spans="1:8">
      <c r="A13234" s="270"/>
      <c r="B13234" s="271"/>
      <c r="C13234" s="270"/>
      <c r="D13234" s="272"/>
      <c r="F13234" s="273"/>
      <c r="G13234" s="275"/>
      <c r="H13234" s="275"/>
    </row>
    <row r="13235" spans="1:8">
      <c r="A13235" s="270"/>
      <c r="B13235" s="271"/>
      <c r="C13235" s="270"/>
      <c r="D13235" s="272"/>
      <c r="F13235" s="273"/>
      <c r="G13235" s="275"/>
      <c r="H13235" s="275"/>
    </row>
    <row r="13236" spans="1:8">
      <c r="A13236" s="270"/>
      <c r="B13236" s="271"/>
      <c r="C13236" s="270"/>
      <c r="D13236" s="272"/>
      <c r="F13236" s="273"/>
      <c r="G13236" s="275"/>
      <c r="H13236" s="275"/>
    </row>
    <row r="13237" spans="1:8">
      <c r="A13237" s="270"/>
      <c r="B13237" s="271"/>
      <c r="C13237" s="270"/>
      <c r="D13237" s="272"/>
      <c r="F13237" s="273"/>
      <c r="G13237" s="275"/>
      <c r="H13237" s="275"/>
    </row>
    <row r="13238" spans="1:8">
      <c r="A13238" s="270"/>
      <c r="B13238" s="271"/>
      <c r="C13238" s="270"/>
      <c r="D13238" s="272"/>
      <c r="F13238" s="273"/>
      <c r="G13238" s="275"/>
      <c r="H13238" s="275"/>
    </row>
    <row r="13239" spans="1:8">
      <c r="A13239" s="270"/>
      <c r="B13239" s="271"/>
      <c r="C13239" s="270"/>
      <c r="D13239" s="272"/>
      <c r="F13239" s="273"/>
      <c r="G13239" s="275"/>
      <c r="H13239" s="275"/>
    </row>
    <row r="13240" spans="1:8">
      <c r="A13240" s="270"/>
      <c r="B13240" s="271"/>
      <c r="C13240" s="270"/>
      <c r="D13240" s="272"/>
      <c r="F13240" s="273"/>
      <c r="G13240" s="275"/>
      <c r="H13240" s="275"/>
    </row>
    <row r="13241" spans="1:8">
      <c r="A13241" s="270"/>
      <c r="B13241" s="271"/>
      <c r="C13241" s="270"/>
      <c r="D13241" s="272"/>
      <c r="F13241" s="273"/>
      <c r="G13241" s="275"/>
      <c r="H13241" s="275"/>
    </row>
    <row r="13242" spans="1:8">
      <c r="A13242" s="270"/>
      <c r="B13242" s="271"/>
      <c r="C13242" s="270"/>
      <c r="D13242" s="272"/>
      <c r="F13242" s="273"/>
      <c r="G13242" s="275"/>
      <c r="H13242" s="275"/>
    </row>
    <row r="13243" spans="1:8">
      <c r="A13243" s="270"/>
      <c r="B13243" s="271"/>
      <c r="C13243" s="270"/>
      <c r="D13243" s="272"/>
      <c r="F13243" s="273"/>
      <c r="G13243" s="275"/>
      <c r="H13243" s="275"/>
    </row>
    <row r="13244" spans="1:8">
      <c r="A13244" s="270"/>
      <c r="B13244" s="271"/>
      <c r="C13244" s="270"/>
      <c r="D13244" s="272"/>
      <c r="F13244" s="273"/>
      <c r="G13244" s="275"/>
      <c r="H13244" s="275"/>
    </row>
    <row r="13245" spans="1:8">
      <c r="A13245" s="270"/>
      <c r="B13245" s="271"/>
      <c r="C13245" s="270"/>
      <c r="D13245" s="272"/>
      <c r="F13245" s="273"/>
      <c r="G13245" s="275"/>
      <c r="H13245" s="275"/>
    </row>
    <row r="13246" spans="1:8">
      <c r="A13246" s="270"/>
      <c r="B13246" s="271"/>
      <c r="C13246" s="270"/>
      <c r="D13246" s="272"/>
      <c r="F13246" s="273"/>
      <c r="G13246" s="275"/>
      <c r="H13246" s="275"/>
    </row>
    <row r="13247" spans="1:8">
      <c r="A13247" s="270"/>
      <c r="B13247" s="271"/>
      <c r="C13247" s="270"/>
      <c r="D13247" s="272"/>
      <c r="F13247" s="273"/>
      <c r="G13247" s="275"/>
      <c r="H13247" s="275"/>
    </row>
    <row r="13248" spans="1:8">
      <c r="A13248" s="270"/>
      <c r="B13248" s="271"/>
      <c r="C13248" s="270"/>
      <c r="D13248" s="272"/>
      <c r="F13248" s="273"/>
      <c r="G13248" s="275"/>
      <c r="H13248" s="275"/>
    </row>
    <row r="13249" spans="1:8">
      <c r="A13249" s="270"/>
      <c r="B13249" s="271"/>
      <c r="C13249" s="270"/>
      <c r="D13249" s="272"/>
      <c r="F13249" s="273"/>
      <c r="G13249" s="275"/>
      <c r="H13249" s="275"/>
    </row>
    <row r="13250" spans="1:8">
      <c r="A13250" s="270"/>
      <c r="B13250" s="271"/>
      <c r="C13250" s="270"/>
      <c r="D13250" s="272"/>
      <c r="F13250" s="273"/>
      <c r="G13250" s="275"/>
      <c r="H13250" s="275"/>
    </row>
    <row r="13251" spans="1:8">
      <c r="A13251" s="270"/>
      <c r="B13251" s="271"/>
      <c r="C13251" s="270"/>
      <c r="D13251" s="272"/>
      <c r="F13251" s="273"/>
      <c r="G13251" s="275"/>
      <c r="H13251" s="275"/>
    </row>
    <row r="13252" spans="1:8">
      <c r="A13252" s="270"/>
      <c r="B13252" s="271"/>
      <c r="C13252" s="270"/>
      <c r="D13252" s="272"/>
      <c r="F13252" s="273"/>
      <c r="G13252" s="275"/>
      <c r="H13252" s="275"/>
    </row>
    <row r="13253" spans="1:8">
      <c r="A13253" s="270"/>
      <c r="B13253" s="271"/>
      <c r="C13253" s="270"/>
      <c r="D13253" s="272"/>
      <c r="F13253" s="273"/>
      <c r="G13253" s="275"/>
      <c r="H13253" s="275"/>
    </row>
    <row r="13254" spans="1:8">
      <c r="A13254" s="270"/>
      <c r="B13254" s="271"/>
      <c r="C13254" s="270"/>
      <c r="D13254" s="272"/>
      <c r="F13254" s="273"/>
      <c r="G13254" s="275"/>
      <c r="H13254" s="275"/>
    </row>
    <row r="13255" spans="1:8">
      <c r="A13255" s="270"/>
      <c r="B13255" s="271"/>
      <c r="C13255" s="270"/>
      <c r="D13255" s="272"/>
      <c r="F13255" s="273"/>
      <c r="G13255" s="275"/>
      <c r="H13255" s="275"/>
    </row>
    <row r="13256" spans="1:8">
      <c r="A13256" s="270"/>
      <c r="B13256" s="271"/>
      <c r="C13256" s="270"/>
      <c r="D13256" s="272"/>
      <c r="F13256" s="273"/>
      <c r="G13256" s="275"/>
      <c r="H13256" s="275"/>
    </row>
    <row r="13257" spans="1:8">
      <c r="A13257" s="270"/>
      <c r="B13257" s="271"/>
      <c r="C13257" s="270"/>
      <c r="D13257" s="272"/>
      <c r="F13257" s="273"/>
      <c r="G13257" s="275"/>
      <c r="H13257" s="275"/>
    </row>
    <row r="13258" spans="1:8">
      <c r="A13258" s="270"/>
      <c r="B13258" s="271"/>
      <c r="C13258" s="270"/>
      <c r="D13258" s="272"/>
      <c r="F13258" s="273"/>
      <c r="G13258" s="275"/>
      <c r="H13258" s="275"/>
    </row>
    <row r="13259" spans="1:8">
      <c r="A13259" s="270"/>
      <c r="B13259" s="271"/>
      <c r="C13259" s="270"/>
      <c r="D13259" s="272"/>
      <c r="F13259" s="273"/>
      <c r="G13259" s="275"/>
      <c r="H13259" s="275"/>
    </row>
    <row r="13260" spans="1:8">
      <c r="A13260" s="270"/>
      <c r="B13260" s="271"/>
      <c r="C13260" s="270"/>
      <c r="D13260" s="272"/>
      <c r="F13260" s="273"/>
      <c r="G13260" s="275"/>
      <c r="H13260" s="275"/>
    </row>
    <row r="13261" spans="1:8">
      <c r="A13261" s="270"/>
      <c r="B13261" s="271"/>
      <c r="C13261" s="270"/>
      <c r="D13261" s="272"/>
      <c r="F13261" s="273"/>
      <c r="G13261" s="275"/>
      <c r="H13261" s="275"/>
    </row>
    <row r="13262" spans="1:8">
      <c r="A13262" s="270"/>
      <c r="B13262" s="271"/>
      <c r="C13262" s="270"/>
      <c r="D13262" s="272"/>
      <c r="F13262" s="273"/>
      <c r="G13262" s="275"/>
      <c r="H13262" s="275"/>
    </row>
    <row r="13263" spans="1:8">
      <c r="A13263" s="270"/>
      <c r="B13263" s="271"/>
      <c r="C13263" s="270"/>
      <c r="D13263" s="272"/>
      <c r="F13263" s="273"/>
      <c r="G13263" s="275"/>
      <c r="H13263" s="275"/>
    </row>
    <row r="13264" spans="1:8">
      <c r="A13264" s="270"/>
      <c r="B13264" s="271"/>
      <c r="C13264" s="270"/>
      <c r="D13264" s="272"/>
      <c r="F13264" s="273"/>
      <c r="G13264" s="275"/>
      <c r="H13264" s="275"/>
    </row>
    <row r="13265" spans="1:8">
      <c r="A13265" s="270"/>
      <c r="B13265" s="271"/>
      <c r="C13265" s="270"/>
      <c r="D13265" s="272"/>
      <c r="F13265" s="273"/>
      <c r="G13265" s="275"/>
      <c r="H13265" s="275"/>
    </row>
    <row r="13266" spans="1:8">
      <c r="A13266" s="270"/>
      <c r="B13266" s="271"/>
      <c r="C13266" s="270"/>
      <c r="D13266" s="272"/>
      <c r="F13266" s="273"/>
      <c r="G13266" s="275"/>
      <c r="H13266" s="275"/>
    </row>
    <row r="13267" spans="1:8">
      <c r="A13267" s="270"/>
      <c r="B13267" s="271"/>
      <c r="C13267" s="270"/>
      <c r="D13267" s="272"/>
      <c r="F13267" s="273"/>
      <c r="G13267" s="275"/>
      <c r="H13267" s="275"/>
    </row>
    <row r="13268" spans="1:8">
      <c r="A13268" s="270"/>
      <c r="B13268" s="271"/>
      <c r="C13268" s="270"/>
      <c r="D13268" s="272"/>
      <c r="F13268" s="273"/>
      <c r="G13268" s="275"/>
      <c r="H13268" s="275"/>
    </row>
    <row r="13269" spans="1:8">
      <c r="A13269" s="270"/>
      <c r="B13269" s="271"/>
      <c r="C13269" s="270"/>
      <c r="D13269" s="272"/>
      <c r="F13269" s="273"/>
      <c r="G13269" s="275"/>
      <c r="H13269" s="275"/>
    </row>
    <row r="13270" spans="1:8">
      <c r="A13270" s="270"/>
      <c r="B13270" s="271"/>
      <c r="C13270" s="270"/>
      <c r="D13270" s="272"/>
      <c r="F13270" s="273"/>
      <c r="G13270" s="275"/>
      <c r="H13270" s="275"/>
    </row>
    <row r="13271" spans="1:8">
      <c r="A13271" s="270"/>
      <c r="B13271" s="271"/>
      <c r="C13271" s="270"/>
      <c r="D13271" s="272"/>
      <c r="F13271" s="273"/>
      <c r="G13271" s="275"/>
      <c r="H13271" s="275"/>
    </row>
    <row r="13272" spans="1:8">
      <c r="A13272" s="270"/>
      <c r="B13272" s="271"/>
      <c r="C13272" s="270"/>
      <c r="D13272" s="272"/>
      <c r="F13272" s="273"/>
      <c r="G13272" s="275"/>
      <c r="H13272" s="275"/>
    </row>
    <row r="13273" spans="1:8">
      <c r="A13273" s="270"/>
      <c r="B13273" s="271"/>
      <c r="C13273" s="270"/>
      <c r="D13273" s="272"/>
      <c r="F13273" s="273"/>
      <c r="G13273" s="275"/>
      <c r="H13273" s="275"/>
    </row>
    <row r="13274" spans="1:8">
      <c r="A13274" s="270"/>
      <c r="B13274" s="271"/>
      <c r="C13274" s="270"/>
      <c r="D13274" s="272"/>
      <c r="F13274" s="273"/>
      <c r="G13274" s="275"/>
      <c r="H13274" s="275"/>
    </row>
    <row r="13275" spans="1:8">
      <c r="A13275" s="270"/>
      <c r="B13275" s="271"/>
      <c r="C13275" s="270"/>
      <c r="D13275" s="272"/>
      <c r="F13275" s="273"/>
      <c r="G13275" s="275"/>
      <c r="H13275" s="275"/>
    </row>
    <row r="13276" spans="1:8">
      <c r="A13276" s="270"/>
      <c r="B13276" s="271"/>
      <c r="C13276" s="270"/>
      <c r="D13276" s="272"/>
      <c r="F13276" s="273"/>
      <c r="G13276" s="275"/>
      <c r="H13276" s="275"/>
    </row>
    <row r="13277" spans="1:8">
      <c r="A13277" s="270"/>
      <c r="B13277" s="271"/>
      <c r="C13277" s="270"/>
      <c r="D13277" s="272"/>
      <c r="F13277" s="273"/>
      <c r="G13277" s="275"/>
      <c r="H13277" s="275"/>
    </row>
    <row r="13278" spans="1:8">
      <c r="A13278" s="270"/>
      <c r="B13278" s="271"/>
      <c r="C13278" s="270"/>
      <c r="D13278" s="272"/>
      <c r="F13278" s="273"/>
      <c r="G13278" s="275"/>
      <c r="H13278" s="275"/>
    </row>
    <row r="13279" spans="1:8">
      <c r="A13279" s="270"/>
      <c r="B13279" s="271"/>
      <c r="C13279" s="270"/>
      <c r="D13279" s="272"/>
      <c r="F13279" s="273"/>
      <c r="G13279" s="275"/>
      <c r="H13279" s="275"/>
    </row>
    <row r="13280" spans="1:8">
      <c r="A13280" s="270"/>
      <c r="B13280" s="271"/>
      <c r="C13280" s="270"/>
      <c r="D13280" s="272"/>
      <c r="F13280" s="273"/>
      <c r="G13280" s="275"/>
      <c r="H13280" s="275"/>
    </row>
    <row r="13281" spans="1:8">
      <c r="A13281" s="270"/>
      <c r="B13281" s="271"/>
      <c r="C13281" s="270"/>
      <c r="D13281" s="272"/>
      <c r="F13281" s="273"/>
      <c r="G13281" s="275"/>
      <c r="H13281" s="275"/>
    </row>
    <row r="13282" spans="1:8">
      <c r="A13282" s="270"/>
      <c r="B13282" s="271"/>
      <c r="C13282" s="270"/>
      <c r="D13282" s="272"/>
      <c r="F13282" s="273"/>
      <c r="G13282" s="275"/>
      <c r="H13282" s="275"/>
    </row>
    <row r="13283" spans="1:8">
      <c r="A13283" s="270"/>
      <c r="B13283" s="271"/>
      <c r="C13283" s="270"/>
      <c r="D13283" s="272"/>
      <c r="F13283" s="273"/>
      <c r="G13283" s="275"/>
      <c r="H13283" s="275"/>
    </row>
    <row r="13284" spans="1:8">
      <c r="A13284" s="270"/>
      <c r="B13284" s="271"/>
      <c r="C13284" s="270"/>
      <c r="D13284" s="272"/>
      <c r="F13284" s="273"/>
      <c r="G13284" s="275"/>
      <c r="H13284" s="275"/>
    </row>
    <row r="13285" spans="1:8">
      <c r="A13285" s="270"/>
      <c r="B13285" s="271"/>
      <c r="C13285" s="270"/>
      <c r="D13285" s="272"/>
      <c r="F13285" s="273"/>
      <c r="G13285" s="275"/>
      <c r="H13285" s="275"/>
    </row>
    <row r="13286" spans="1:8">
      <c r="A13286" s="270"/>
      <c r="B13286" s="271"/>
      <c r="C13286" s="270"/>
      <c r="D13286" s="272"/>
      <c r="F13286" s="273"/>
      <c r="G13286" s="275"/>
      <c r="H13286" s="275"/>
    </row>
    <row r="13287" spans="1:8">
      <c r="A13287" s="270"/>
      <c r="B13287" s="271"/>
      <c r="C13287" s="270"/>
      <c r="D13287" s="272"/>
      <c r="F13287" s="273"/>
      <c r="G13287" s="275"/>
      <c r="H13287" s="275"/>
    </row>
    <row r="13288" spans="1:8">
      <c r="A13288" s="270"/>
      <c r="B13288" s="271"/>
      <c r="C13288" s="270"/>
      <c r="D13288" s="272"/>
      <c r="F13288" s="273"/>
      <c r="G13288" s="275"/>
      <c r="H13288" s="275"/>
    </row>
    <row r="13289" spans="1:8">
      <c r="A13289" s="270"/>
      <c r="B13289" s="271"/>
      <c r="C13289" s="270"/>
      <c r="D13289" s="272"/>
      <c r="F13289" s="273"/>
      <c r="G13289" s="275"/>
      <c r="H13289" s="275"/>
    </row>
    <row r="13290" spans="1:8">
      <c r="A13290" s="270"/>
      <c r="B13290" s="271"/>
      <c r="C13290" s="270"/>
      <c r="D13290" s="272"/>
      <c r="F13290" s="273"/>
      <c r="G13290" s="275"/>
      <c r="H13290" s="275"/>
    </row>
    <row r="13291" spans="1:8">
      <c r="A13291" s="270"/>
      <c r="B13291" s="271"/>
      <c r="C13291" s="270"/>
      <c r="D13291" s="272"/>
      <c r="F13291" s="273"/>
      <c r="G13291" s="275"/>
      <c r="H13291" s="275"/>
    </row>
    <row r="13292" spans="1:8">
      <c r="A13292" s="270"/>
      <c r="B13292" s="271"/>
      <c r="C13292" s="270"/>
      <c r="D13292" s="272"/>
      <c r="F13292" s="273"/>
      <c r="G13292" s="275"/>
      <c r="H13292" s="275"/>
    </row>
    <row r="13293" spans="1:8">
      <c r="A13293" s="270"/>
      <c r="B13293" s="271"/>
      <c r="C13293" s="270"/>
      <c r="D13293" s="272"/>
      <c r="F13293" s="273"/>
      <c r="G13293" s="275"/>
      <c r="H13293" s="275"/>
    </row>
    <row r="13294" spans="1:8">
      <c r="A13294" s="270"/>
      <c r="B13294" s="271"/>
      <c r="C13294" s="270"/>
      <c r="D13294" s="272"/>
      <c r="F13294" s="273"/>
      <c r="G13294" s="275"/>
      <c r="H13294" s="275"/>
    </row>
    <row r="13295" spans="1:8">
      <c r="A13295" s="270"/>
      <c r="B13295" s="271"/>
      <c r="C13295" s="270"/>
      <c r="D13295" s="272"/>
      <c r="F13295" s="273"/>
      <c r="G13295" s="275"/>
      <c r="H13295" s="275"/>
    </row>
    <row r="13296" spans="1:8">
      <c r="A13296" s="270"/>
      <c r="B13296" s="271"/>
      <c r="C13296" s="270"/>
      <c r="D13296" s="272"/>
      <c r="F13296" s="273"/>
      <c r="G13296" s="275"/>
      <c r="H13296" s="275"/>
    </row>
    <row r="13297" spans="1:8">
      <c r="A13297" s="270"/>
      <c r="B13297" s="271"/>
      <c r="C13297" s="270"/>
      <c r="D13297" s="272"/>
      <c r="F13297" s="273"/>
      <c r="G13297" s="275"/>
      <c r="H13297" s="275"/>
    </row>
    <row r="13298" spans="1:8">
      <c r="A13298" s="270"/>
      <c r="B13298" s="271"/>
      <c r="C13298" s="270"/>
      <c r="D13298" s="272"/>
      <c r="F13298" s="273"/>
      <c r="G13298" s="275"/>
      <c r="H13298" s="275"/>
    </row>
    <row r="13299" spans="1:8">
      <c r="A13299" s="270"/>
      <c r="B13299" s="271"/>
      <c r="C13299" s="270"/>
      <c r="D13299" s="272"/>
      <c r="F13299" s="273"/>
      <c r="G13299" s="275"/>
      <c r="H13299" s="275"/>
    </row>
    <row r="13300" spans="1:8">
      <c r="A13300" s="270"/>
      <c r="B13300" s="271"/>
      <c r="C13300" s="270"/>
      <c r="D13300" s="272"/>
      <c r="F13300" s="273"/>
      <c r="G13300" s="275"/>
      <c r="H13300" s="275"/>
    </row>
    <row r="13301" spans="1:8">
      <c r="A13301" s="270"/>
      <c r="B13301" s="271"/>
      <c r="C13301" s="270"/>
      <c r="D13301" s="272"/>
      <c r="F13301" s="273"/>
      <c r="G13301" s="275"/>
      <c r="H13301" s="275"/>
    </row>
    <row r="13302" spans="1:8">
      <c r="A13302" s="270"/>
      <c r="B13302" s="271"/>
      <c r="C13302" s="270"/>
      <c r="D13302" s="272"/>
      <c r="F13302" s="273"/>
      <c r="G13302" s="275"/>
      <c r="H13302" s="275"/>
    </row>
    <row r="13303" spans="1:8">
      <c r="A13303" s="270"/>
      <c r="B13303" s="271"/>
      <c r="C13303" s="270"/>
      <c r="D13303" s="272"/>
      <c r="F13303" s="273"/>
      <c r="G13303" s="275"/>
      <c r="H13303" s="275"/>
    </row>
    <row r="13304" spans="1:8">
      <c r="A13304" s="270"/>
      <c r="B13304" s="271"/>
      <c r="C13304" s="270"/>
      <c r="D13304" s="272"/>
      <c r="F13304" s="273"/>
      <c r="G13304" s="275"/>
      <c r="H13304" s="275"/>
    </row>
    <row r="13305" spans="1:8">
      <c r="A13305" s="270"/>
      <c r="B13305" s="271"/>
      <c r="C13305" s="270"/>
      <c r="D13305" s="272"/>
      <c r="F13305" s="273"/>
      <c r="G13305" s="275"/>
      <c r="H13305" s="275"/>
    </row>
    <row r="13306" spans="1:8">
      <c r="A13306" s="270"/>
      <c r="B13306" s="271"/>
      <c r="C13306" s="270"/>
      <c r="D13306" s="272"/>
      <c r="F13306" s="273"/>
      <c r="G13306" s="275"/>
      <c r="H13306" s="275"/>
    </row>
    <row r="13307" spans="1:8">
      <c r="A13307" s="270"/>
      <c r="B13307" s="271"/>
      <c r="C13307" s="270"/>
      <c r="D13307" s="272"/>
      <c r="F13307" s="273"/>
      <c r="G13307" s="275"/>
      <c r="H13307" s="275"/>
    </row>
    <row r="13308" spans="1:8">
      <c r="A13308" s="270"/>
      <c r="B13308" s="271"/>
      <c r="C13308" s="270"/>
      <c r="D13308" s="272"/>
      <c r="F13308" s="273"/>
      <c r="G13308" s="275"/>
      <c r="H13308" s="275"/>
    </row>
    <row r="13309" spans="1:8">
      <c r="A13309" s="270"/>
      <c r="B13309" s="271"/>
      <c r="C13309" s="270"/>
      <c r="D13309" s="272"/>
      <c r="F13309" s="273"/>
      <c r="G13309" s="275"/>
      <c r="H13309" s="275"/>
    </row>
    <row r="13310" spans="1:8">
      <c r="A13310" s="270"/>
      <c r="B13310" s="271"/>
      <c r="C13310" s="270"/>
      <c r="D13310" s="272"/>
      <c r="F13310" s="273"/>
      <c r="G13310" s="275"/>
      <c r="H13310" s="275"/>
    </row>
    <row r="13311" spans="1:8">
      <c r="A13311" s="270"/>
      <c r="B13311" s="271"/>
      <c r="C13311" s="270"/>
      <c r="D13311" s="272"/>
      <c r="F13311" s="273"/>
      <c r="G13311" s="275"/>
      <c r="H13311" s="275"/>
    </row>
    <row r="13312" spans="1:8">
      <c r="A13312" s="270"/>
      <c r="B13312" s="271"/>
      <c r="C13312" s="270"/>
      <c r="D13312" s="272"/>
      <c r="F13312" s="273"/>
      <c r="G13312" s="275"/>
      <c r="H13312" s="275"/>
    </row>
    <row r="13313" spans="1:8">
      <c r="A13313" s="270"/>
      <c r="B13313" s="271"/>
      <c r="C13313" s="270"/>
      <c r="D13313" s="272"/>
      <c r="F13313" s="273"/>
      <c r="G13313" s="275"/>
      <c r="H13313" s="275"/>
    </row>
    <row r="13314" spans="1:8">
      <c r="A13314" s="270"/>
      <c r="B13314" s="271"/>
      <c r="C13314" s="270"/>
      <c r="D13314" s="272"/>
      <c r="F13314" s="273"/>
      <c r="G13314" s="275"/>
      <c r="H13314" s="275"/>
    </row>
    <row r="13315" spans="1:8">
      <c r="A13315" s="270"/>
      <c r="B13315" s="271"/>
      <c r="C13315" s="270"/>
      <c r="D13315" s="272"/>
      <c r="F13315" s="273"/>
      <c r="G13315" s="275"/>
      <c r="H13315" s="275"/>
    </row>
    <row r="13316" spans="1:8">
      <c r="A13316" s="270"/>
      <c r="B13316" s="271"/>
      <c r="C13316" s="270"/>
      <c r="D13316" s="272"/>
      <c r="F13316" s="273"/>
      <c r="G13316" s="275"/>
      <c r="H13316" s="275"/>
    </row>
    <row r="13317" spans="1:8">
      <c r="A13317" s="270"/>
      <c r="B13317" s="271"/>
      <c r="C13317" s="270"/>
      <c r="D13317" s="272"/>
      <c r="F13317" s="273"/>
      <c r="G13317" s="275"/>
      <c r="H13317" s="275"/>
    </row>
    <row r="13318" spans="1:8">
      <c r="A13318" s="270"/>
      <c r="B13318" s="271"/>
      <c r="C13318" s="270"/>
      <c r="D13318" s="272"/>
      <c r="F13318" s="273"/>
      <c r="G13318" s="275"/>
      <c r="H13318" s="275"/>
    </row>
    <row r="13319" spans="1:8">
      <c r="A13319" s="270"/>
      <c r="B13319" s="271"/>
      <c r="C13319" s="270"/>
      <c r="D13319" s="272"/>
      <c r="F13319" s="273"/>
      <c r="G13319" s="275"/>
      <c r="H13319" s="275"/>
    </row>
    <row r="13320" spans="1:8">
      <c r="A13320" s="270"/>
      <c r="B13320" s="271"/>
      <c r="C13320" s="270"/>
      <c r="D13320" s="272"/>
      <c r="F13320" s="273"/>
      <c r="G13320" s="275"/>
      <c r="H13320" s="275"/>
    </row>
    <row r="13321" spans="1:8">
      <c r="A13321" s="270"/>
      <c r="B13321" s="271"/>
      <c r="C13321" s="270"/>
      <c r="D13321" s="272"/>
      <c r="F13321" s="273"/>
      <c r="G13321" s="275"/>
      <c r="H13321" s="275"/>
    </row>
    <row r="13322" spans="1:8">
      <c r="A13322" s="270"/>
      <c r="B13322" s="271"/>
      <c r="C13322" s="270"/>
      <c r="D13322" s="272"/>
      <c r="F13322" s="273"/>
      <c r="G13322" s="275"/>
      <c r="H13322" s="275"/>
    </row>
    <row r="13323" spans="1:8">
      <c r="A13323" s="270"/>
      <c r="B13323" s="271"/>
      <c r="C13323" s="270"/>
      <c r="D13323" s="272"/>
      <c r="F13323" s="273"/>
      <c r="G13323" s="275"/>
      <c r="H13323" s="275"/>
    </row>
    <row r="13324" spans="1:8">
      <c r="A13324" s="270"/>
      <c r="B13324" s="271"/>
      <c r="C13324" s="270"/>
      <c r="D13324" s="272"/>
      <c r="F13324" s="273"/>
      <c r="G13324" s="275"/>
      <c r="H13324" s="275"/>
    </row>
    <row r="13325" spans="1:8">
      <c r="A13325" s="270"/>
      <c r="B13325" s="271"/>
      <c r="C13325" s="270"/>
      <c r="D13325" s="272"/>
      <c r="F13325" s="273"/>
      <c r="G13325" s="275"/>
      <c r="H13325" s="275"/>
    </row>
    <row r="13326" spans="1:8">
      <c r="A13326" s="270"/>
      <c r="B13326" s="271"/>
      <c r="C13326" s="270"/>
      <c r="D13326" s="272"/>
      <c r="F13326" s="273"/>
      <c r="G13326" s="275"/>
      <c r="H13326" s="275"/>
    </row>
    <row r="13327" spans="1:8">
      <c r="A13327" s="270"/>
      <c r="B13327" s="271"/>
      <c r="C13327" s="270"/>
      <c r="D13327" s="272"/>
      <c r="F13327" s="273"/>
      <c r="G13327" s="275"/>
      <c r="H13327" s="275"/>
    </row>
    <row r="13328" spans="1:8">
      <c r="A13328" s="270"/>
      <c r="B13328" s="271"/>
      <c r="C13328" s="270"/>
      <c r="D13328" s="272"/>
      <c r="F13328" s="273"/>
      <c r="G13328" s="275"/>
      <c r="H13328" s="275"/>
    </row>
    <row r="13329" spans="1:8">
      <c r="A13329" s="270"/>
      <c r="B13329" s="271"/>
      <c r="C13329" s="270"/>
      <c r="D13329" s="272"/>
      <c r="F13329" s="273"/>
      <c r="G13329" s="275"/>
      <c r="H13329" s="275"/>
    </row>
    <row r="13330" spans="1:8">
      <c r="A13330" s="270"/>
      <c r="B13330" s="271"/>
      <c r="C13330" s="270"/>
      <c r="D13330" s="272"/>
      <c r="F13330" s="273"/>
      <c r="G13330" s="275"/>
      <c r="H13330" s="275"/>
    </row>
    <row r="13331" spans="1:8">
      <c r="A13331" s="270"/>
      <c r="B13331" s="271"/>
      <c r="C13331" s="270"/>
      <c r="D13331" s="272"/>
      <c r="F13331" s="273"/>
      <c r="G13331" s="275"/>
      <c r="H13331" s="275"/>
    </row>
    <row r="13332" spans="1:8">
      <c r="A13332" s="270"/>
      <c r="B13332" s="271"/>
      <c r="C13332" s="270"/>
      <c r="D13332" s="272"/>
      <c r="F13332" s="273"/>
      <c r="G13332" s="275"/>
      <c r="H13332" s="275"/>
    </row>
    <row r="13333" spans="1:8">
      <c r="A13333" s="270"/>
      <c r="B13333" s="271"/>
      <c r="C13333" s="270"/>
      <c r="D13333" s="272"/>
      <c r="F13333" s="273"/>
      <c r="G13333" s="275"/>
      <c r="H13333" s="275"/>
    </row>
    <row r="13334" spans="1:8">
      <c r="A13334" s="270"/>
      <c r="B13334" s="271"/>
      <c r="C13334" s="270"/>
      <c r="D13334" s="272"/>
      <c r="F13334" s="273"/>
      <c r="G13334" s="275"/>
      <c r="H13334" s="275"/>
    </row>
    <row r="13335" spans="1:8">
      <c r="A13335" s="270"/>
      <c r="B13335" s="271"/>
      <c r="C13335" s="270"/>
      <c r="D13335" s="272"/>
      <c r="F13335" s="273"/>
      <c r="G13335" s="275"/>
      <c r="H13335" s="275"/>
    </row>
    <row r="13336" spans="1:8">
      <c r="A13336" s="270"/>
      <c r="B13336" s="271"/>
      <c r="C13336" s="270"/>
      <c r="D13336" s="272"/>
      <c r="F13336" s="273"/>
      <c r="G13336" s="275"/>
      <c r="H13336" s="275"/>
    </row>
    <row r="13337" spans="1:8">
      <c r="A13337" s="270"/>
      <c r="B13337" s="271"/>
      <c r="C13337" s="270"/>
      <c r="D13337" s="272"/>
      <c r="F13337" s="273"/>
      <c r="G13337" s="275"/>
      <c r="H13337" s="275"/>
    </row>
    <row r="13338" spans="1:8">
      <c r="A13338" s="270"/>
      <c r="B13338" s="271"/>
      <c r="C13338" s="270"/>
      <c r="D13338" s="272"/>
      <c r="F13338" s="273"/>
      <c r="G13338" s="275"/>
      <c r="H13338" s="275"/>
    </row>
    <row r="13339" spans="1:8">
      <c r="A13339" s="270"/>
      <c r="B13339" s="271"/>
      <c r="C13339" s="270"/>
      <c r="D13339" s="272"/>
      <c r="F13339" s="273"/>
      <c r="G13339" s="275"/>
      <c r="H13339" s="275"/>
    </row>
    <row r="13340" spans="1:8">
      <c r="A13340" s="270"/>
      <c r="B13340" s="271"/>
      <c r="C13340" s="270"/>
      <c r="D13340" s="272"/>
      <c r="F13340" s="273"/>
      <c r="G13340" s="275"/>
      <c r="H13340" s="275"/>
    </row>
    <row r="13341" spans="1:8">
      <c r="A13341" s="270"/>
      <c r="B13341" s="271"/>
      <c r="C13341" s="270"/>
      <c r="D13341" s="272"/>
      <c r="F13341" s="273"/>
      <c r="G13341" s="275"/>
      <c r="H13341" s="275"/>
    </row>
    <row r="13342" spans="1:8">
      <c r="A13342" s="270"/>
      <c r="B13342" s="271"/>
      <c r="C13342" s="270"/>
      <c r="D13342" s="272"/>
      <c r="F13342" s="273"/>
      <c r="G13342" s="275"/>
      <c r="H13342" s="275"/>
    </row>
    <row r="13343" spans="1:8">
      <c r="A13343" s="270"/>
      <c r="B13343" s="271"/>
      <c r="C13343" s="270"/>
      <c r="D13343" s="272"/>
      <c r="F13343" s="273"/>
      <c r="G13343" s="275"/>
      <c r="H13343" s="275"/>
    </row>
    <row r="13344" spans="1:8">
      <c r="A13344" s="270"/>
      <c r="B13344" s="271"/>
      <c r="C13344" s="270"/>
      <c r="D13344" s="272"/>
      <c r="F13344" s="273"/>
      <c r="G13344" s="275"/>
      <c r="H13344" s="275"/>
    </row>
    <row r="13345" spans="1:8">
      <c r="A13345" s="270"/>
      <c r="B13345" s="271"/>
      <c r="C13345" s="270"/>
      <c r="D13345" s="272"/>
      <c r="F13345" s="273"/>
      <c r="G13345" s="275"/>
      <c r="H13345" s="275"/>
    </row>
    <row r="13346" spans="1:8">
      <c r="A13346" s="270"/>
      <c r="B13346" s="271"/>
      <c r="C13346" s="270"/>
      <c r="D13346" s="272"/>
      <c r="F13346" s="273"/>
      <c r="G13346" s="275"/>
      <c r="H13346" s="275"/>
    </row>
    <row r="13347" spans="1:8">
      <c r="A13347" s="270"/>
      <c r="B13347" s="271"/>
      <c r="C13347" s="270"/>
      <c r="D13347" s="272"/>
      <c r="F13347" s="273"/>
      <c r="G13347" s="275"/>
      <c r="H13347" s="275"/>
    </row>
    <row r="13348" spans="1:8">
      <c r="A13348" s="270"/>
      <c r="B13348" s="271"/>
      <c r="C13348" s="270"/>
      <c r="D13348" s="272"/>
      <c r="F13348" s="273"/>
      <c r="G13348" s="275"/>
      <c r="H13348" s="275"/>
    </row>
    <row r="13349" spans="1:8">
      <c r="A13349" s="270"/>
      <c r="B13349" s="271"/>
      <c r="C13349" s="270"/>
      <c r="D13349" s="272"/>
      <c r="F13349" s="273"/>
      <c r="G13349" s="275"/>
      <c r="H13349" s="275"/>
    </row>
    <row r="13350" spans="1:8">
      <c r="A13350" s="270"/>
      <c r="B13350" s="271"/>
      <c r="C13350" s="270"/>
      <c r="D13350" s="272"/>
      <c r="F13350" s="273"/>
      <c r="G13350" s="275"/>
      <c r="H13350" s="275"/>
    </row>
    <row r="13351" spans="1:8">
      <c r="A13351" s="270"/>
      <c r="B13351" s="271"/>
      <c r="C13351" s="270"/>
      <c r="D13351" s="272"/>
      <c r="F13351" s="273"/>
      <c r="G13351" s="275"/>
      <c r="H13351" s="275"/>
    </row>
    <row r="13352" spans="1:8">
      <c r="A13352" s="270"/>
      <c r="B13352" s="271"/>
      <c r="C13352" s="270"/>
      <c r="D13352" s="272"/>
      <c r="F13352" s="273"/>
      <c r="G13352" s="275"/>
      <c r="H13352" s="275"/>
    </row>
    <row r="13353" spans="1:8">
      <c r="A13353" s="270"/>
      <c r="B13353" s="271"/>
      <c r="C13353" s="270"/>
      <c r="D13353" s="272"/>
      <c r="F13353" s="273"/>
      <c r="G13353" s="275"/>
      <c r="H13353" s="275"/>
    </row>
    <row r="13354" spans="1:8">
      <c r="A13354" s="270"/>
      <c r="B13354" s="271"/>
      <c r="C13354" s="270"/>
      <c r="D13354" s="272"/>
      <c r="F13354" s="273"/>
      <c r="G13354" s="275"/>
      <c r="H13354" s="275"/>
    </row>
    <row r="13355" spans="1:8">
      <c r="A13355" s="270"/>
      <c r="B13355" s="271"/>
      <c r="C13355" s="270"/>
      <c r="D13355" s="272"/>
      <c r="F13355" s="273"/>
      <c r="G13355" s="275"/>
      <c r="H13355" s="275"/>
    </row>
    <row r="13356" spans="1:8">
      <c r="A13356" s="270"/>
      <c r="B13356" s="271"/>
      <c r="C13356" s="270"/>
      <c r="D13356" s="272"/>
      <c r="F13356" s="273"/>
      <c r="G13356" s="275"/>
      <c r="H13356" s="275"/>
    </row>
    <row r="13357" spans="1:8">
      <c r="A13357" s="270"/>
      <c r="B13357" s="271"/>
      <c r="C13357" s="270"/>
      <c r="D13357" s="272"/>
      <c r="F13357" s="273"/>
      <c r="G13357" s="275"/>
      <c r="H13357" s="275"/>
    </row>
    <row r="13358" spans="1:8">
      <c r="A13358" s="270"/>
      <c r="B13358" s="271"/>
      <c r="C13358" s="270"/>
      <c r="D13358" s="272"/>
      <c r="F13358" s="273"/>
      <c r="G13358" s="275"/>
      <c r="H13358" s="275"/>
    </row>
    <row r="13359" spans="1:8">
      <c r="A13359" s="270"/>
      <c r="B13359" s="271"/>
      <c r="C13359" s="270"/>
      <c r="D13359" s="272"/>
      <c r="F13359" s="273"/>
      <c r="G13359" s="275"/>
      <c r="H13359" s="275"/>
    </row>
    <row r="13360" spans="1:8">
      <c r="A13360" s="270"/>
      <c r="B13360" s="271"/>
      <c r="C13360" s="270"/>
      <c r="D13360" s="272"/>
      <c r="F13360" s="273"/>
      <c r="G13360" s="275"/>
      <c r="H13360" s="275"/>
    </row>
    <row r="13361" spans="1:8">
      <c r="A13361" s="270"/>
      <c r="B13361" s="271"/>
      <c r="C13361" s="270"/>
      <c r="D13361" s="272"/>
      <c r="F13361" s="273"/>
      <c r="G13361" s="275"/>
      <c r="H13361" s="275"/>
    </row>
    <row r="13362" spans="1:8">
      <c r="A13362" s="270"/>
      <c r="B13362" s="271"/>
      <c r="C13362" s="270"/>
      <c r="D13362" s="272"/>
      <c r="F13362" s="273"/>
      <c r="G13362" s="275"/>
      <c r="H13362" s="275"/>
    </row>
    <row r="13363" spans="1:8">
      <c r="A13363" s="270"/>
      <c r="B13363" s="271"/>
      <c r="C13363" s="270"/>
      <c r="D13363" s="272"/>
      <c r="F13363" s="273"/>
      <c r="G13363" s="275"/>
      <c r="H13363" s="275"/>
    </row>
    <row r="13364" spans="1:8">
      <c r="A13364" s="270"/>
      <c r="B13364" s="271"/>
      <c r="C13364" s="270"/>
      <c r="D13364" s="272"/>
      <c r="F13364" s="273"/>
      <c r="G13364" s="275"/>
      <c r="H13364" s="275"/>
    </row>
    <row r="13365" spans="1:8">
      <c r="A13365" s="270"/>
      <c r="B13365" s="271"/>
      <c r="C13365" s="270"/>
      <c r="D13365" s="272"/>
      <c r="F13365" s="273"/>
      <c r="G13365" s="275"/>
      <c r="H13365" s="275"/>
    </row>
    <row r="13366" spans="1:8">
      <c r="A13366" s="270"/>
      <c r="B13366" s="271"/>
      <c r="C13366" s="270"/>
      <c r="D13366" s="272"/>
      <c r="F13366" s="273"/>
      <c r="G13366" s="275"/>
      <c r="H13366" s="275"/>
    </row>
    <row r="13367" spans="1:8">
      <c r="A13367" s="270"/>
      <c r="B13367" s="271"/>
      <c r="C13367" s="270"/>
      <c r="D13367" s="272"/>
      <c r="F13367" s="273"/>
      <c r="G13367" s="275"/>
      <c r="H13367" s="275"/>
    </row>
    <row r="13368" spans="1:8">
      <c r="A13368" s="270"/>
      <c r="B13368" s="271"/>
      <c r="C13368" s="270"/>
      <c r="D13368" s="272"/>
      <c r="F13368" s="273"/>
      <c r="G13368" s="275"/>
      <c r="H13368" s="275"/>
    </row>
    <row r="13369" spans="1:8">
      <c r="A13369" s="270"/>
      <c r="B13369" s="271"/>
      <c r="C13369" s="270"/>
      <c r="D13369" s="272"/>
      <c r="F13369" s="273"/>
      <c r="G13369" s="275"/>
      <c r="H13369" s="275"/>
    </row>
    <row r="13370" spans="1:8">
      <c r="A13370" s="270"/>
      <c r="B13370" s="271"/>
      <c r="C13370" s="270"/>
      <c r="D13370" s="272"/>
      <c r="F13370" s="273"/>
      <c r="G13370" s="275"/>
      <c r="H13370" s="275"/>
    </row>
    <row r="13371" spans="1:8">
      <c r="A13371" s="270"/>
      <c r="B13371" s="271"/>
      <c r="C13371" s="270"/>
      <c r="D13371" s="272"/>
      <c r="F13371" s="273"/>
      <c r="G13371" s="275"/>
      <c r="H13371" s="275"/>
    </row>
    <row r="13372" spans="1:8">
      <c r="A13372" s="270"/>
      <c r="B13372" s="271"/>
      <c r="C13372" s="270"/>
      <c r="D13372" s="272"/>
      <c r="F13372" s="273"/>
      <c r="G13372" s="275"/>
      <c r="H13372" s="275"/>
    </row>
    <row r="13373" spans="1:8">
      <c r="A13373" s="270"/>
      <c r="B13373" s="271"/>
      <c r="C13373" s="270"/>
      <c r="D13373" s="272"/>
      <c r="F13373" s="273"/>
      <c r="G13373" s="275"/>
      <c r="H13373" s="275"/>
    </row>
    <row r="13374" spans="1:8">
      <c r="A13374" s="270"/>
      <c r="B13374" s="271"/>
      <c r="C13374" s="270"/>
      <c r="D13374" s="272"/>
      <c r="F13374" s="273"/>
      <c r="G13374" s="275"/>
      <c r="H13374" s="275"/>
    </row>
    <row r="13375" spans="1:8">
      <c r="A13375" s="270"/>
      <c r="B13375" s="271"/>
      <c r="C13375" s="270"/>
      <c r="D13375" s="272"/>
      <c r="F13375" s="273"/>
      <c r="G13375" s="275"/>
      <c r="H13375" s="275"/>
    </row>
    <row r="13376" spans="1:8">
      <c r="A13376" s="270"/>
      <c r="B13376" s="271"/>
      <c r="C13376" s="270"/>
      <c r="D13376" s="272"/>
      <c r="F13376" s="273"/>
      <c r="G13376" s="275"/>
      <c r="H13376" s="275"/>
    </row>
    <row r="13377" spans="1:8">
      <c r="A13377" s="270"/>
      <c r="B13377" s="271"/>
      <c r="C13377" s="270"/>
      <c r="D13377" s="272"/>
      <c r="F13377" s="273"/>
      <c r="G13377" s="275"/>
      <c r="H13377" s="275"/>
    </row>
    <row r="13378" spans="1:8">
      <c r="A13378" s="270"/>
      <c r="B13378" s="271"/>
      <c r="C13378" s="270"/>
      <c r="D13378" s="272"/>
      <c r="F13378" s="273"/>
      <c r="G13378" s="275"/>
      <c r="H13378" s="275"/>
    </row>
    <row r="13379" spans="1:8">
      <c r="A13379" s="270"/>
      <c r="B13379" s="271"/>
      <c r="C13379" s="270"/>
      <c r="D13379" s="272"/>
      <c r="F13379" s="273"/>
      <c r="G13379" s="275"/>
      <c r="H13379" s="275"/>
    </row>
    <row r="13380" spans="1:8">
      <c r="A13380" s="270"/>
      <c r="B13380" s="271"/>
      <c r="C13380" s="270"/>
      <c r="D13380" s="272"/>
      <c r="F13380" s="273"/>
      <c r="G13380" s="275"/>
      <c r="H13380" s="275"/>
    </row>
    <row r="13381" spans="1:8">
      <c r="A13381" s="270"/>
      <c r="B13381" s="271"/>
      <c r="C13381" s="270"/>
      <c r="D13381" s="272"/>
      <c r="F13381" s="273"/>
      <c r="G13381" s="275"/>
      <c r="H13381" s="275"/>
    </row>
    <row r="13382" spans="1:8">
      <c r="A13382" s="270"/>
      <c r="B13382" s="271"/>
      <c r="C13382" s="270"/>
      <c r="D13382" s="272"/>
      <c r="F13382" s="273"/>
      <c r="G13382" s="275"/>
      <c r="H13382" s="275"/>
    </row>
    <row r="13383" spans="1:8">
      <c r="A13383" s="270"/>
      <c r="B13383" s="271"/>
      <c r="C13383" s="270"/>
      <c r="D13383" s="272"/>
      <c r="F13383" s="273"/>
      <c r="G13383" s="275"/>
      <c r="H13383" s="275"/>
    </row>
    <row r="13384" spans="1:8">
      <c r="A13384" s="270"/>
      <c r="B13384" s="271"/>
      <c r="C13384" s="270"/>
      <c r="D13384" s="272"/>
      <c r="F13384" s="273"/>
      <c r="G13384" s="275"/>
      <c r="H13384" s="275"/>
    </row>
    <row r="13385" spans="1:8">
      <c r="A13385" s="270"/>
      <c r="B13385" s="271"/>
      <c r="C13385" s="270"/>
      <c r="D13385" s="272"/>
      <c r="F13385" s="273"/>
      <c r="G13385" s="275"/>
      <c r="H13385" s="275"/>
    </row>
    <row r="13386" spans="1:8">
      <c r="A13386" s="270"/>
      <c r="B13386" s="271"/>
      <c r="C13386" s="270"/>
      <c r="D13386" s="272"/>
      <c r="F13386" s="273"/>
      <c r="G13386" s="275"/>
      <c r="H13386" s="275"/>
    </row>
    <row r="13387" spans="1:8">
      <c r="A13387" s="270"/>
      <c r="B13387" s="271"/>
      <c r="C13387" s="270"/>
      <c r="D13387" s="272"/>
      <c r="F13387" s="273"/>
      <c r="G13387" s="275"/>
      <c r="H13387" s="275"/>
    </row>
    <row r="13388" spans="1:8">
      <c r="A13388" s="270"/>
      <c r="B13388" s="271"/>
      <c r="C13388" s="270"/>
      <c r="D13388" s="272"/>
      <c r="F13388" s="273"/>
      <c r="G13388" s="275"/>
      <c r="H13388" s="275"/>
    </row>
    <row r="13389" spans="1:8">
      <c r="A13389" s="270"/>
      <c r="B13389" s="271"/>
      <c r="C13389" s="270"/>
      <c r="D13389" s="272"/>
      <c r="F13389" s="273"/>
      <c r="G13389" s="275"/>
      <c r="H13389" s="275"/>
    </row>
    <row r="13390" spans="1:8">
      <c r="A13390" s="270"/>
      <c r="B13390" s="271"/>
      <c r="C13390" s="270"/>
      <c r="D13390" s="272"/>
      <c r="F13390" s="273"/>
      <c r="G13390" s="275"/>
      <c r="H13390" s="275"/>
    </row>
    <row r="13391" spans="1:8">
      <c r="A13391" s="270"/>
      <c r="B13391" s="271"/>
      <c r="C13391" s="270"/>
      <c r="D13391" s="272"/>
      <c r="F13391" s="273"/>
      <c r="G13391" s="275"/>
      <c r="H13391" s="275"/>
    </row>
    <row r="13392" spans="1:8">
      <c r="A13392" s="270"/>
      <c r="B13392" s="271"/>
      <c r="C13392" s="270"/>
      <c r="D13392" s="272"/>
      <c r="F13392" s="273"/>
      <c r="G13392" s="275"/>
      <c r="H13392" s="275"/>
    </row>
    <row r="13393" spans="1:8">
      <c r="A13393" s="270"/>
      <c r="B13393" s="271"/>
      <c r="C13393" s="270"/>
      <c r="D13393" s="272"/>
      <c r="F13393" s="273"/>
      <c r="G13393" s="275"/>
      <c r="H13393" s="275"/>
    </row>
    <row r="13394" spans="1:8">
      <c r="A13394" s="270"/>
      <c r="B13394" s="271"/>
      <c r="C13394" s="270"/>
      <c r="D13394" s="272"/>
      <c r="F13394" s="273"/>
      <c r="G13394" s="275"/>
      <c r="H13394" s="275"/>
    </row>
    <row r="13395" spans="1:8">
      <c r="A13395" s="270"/>
      <c r="B13395" s="271"/>
      <c r="C13395" s="270"/>
      <c r="D13395" s="272"/>
      <c r="F13395" s="273"/>
      <c r="G13395" s="275"/>
      <c r="H13395" s="275"/>
    </row>
    <row r="13396" spans="1:8">
      <c r="A13396" s="270"/>
      <c r="B13396" s="271"/>
      <c r="C13396" s="270"/>
      <c r="D13396" s="272"/>
      <c r="F13396" s="273"/>
      <c r="G13396" s="275"/>
      <c r="H13396" s="275"/>
    </row>
    <row r="13397" spans="1:8">
      <c r="A13397" s="270"/>
      <c r="B13397" s="271"/>
      <c r="C13397" s="270"/>
      <c r="D13397" s="272"/>
      <c r="F13397" s="273"/>
      <c r="G13397" s="275"/>
      <c r="H13397" s="275"/>
    </row>
    <row r="13398" spans="1:8">
      <c r="A13398" s="270"/>
      <c r="B13398" s="271"/>
      <c r="C13398" s="270"/>
      <c r="D13398" s="272"/>
      <c r="F13398" s="273"/>
      <c r="G13398" s="275"/>
      <c r="H13398" s="275"/>
    </row>
    <row r="13399" spans="1:8">
      <c r="A13399" s="270"/>
      <c r="B13399" s="271"/>
      <c r="C13399" s="270"/>
      <c r="D13399" s="272"/>
      <c r="F13399" s="273"/>
      <c r="G13399" s="275"/>
      <c r="H13399" s="275"/>
    </row>
    <row r="13400" spans="1:8">
      <c r="A13400" s="270"/>
      <c r="B13400" s="271"/>
      <c r="C13400" s="270"/>
      <c r="D13400" s="272"/>
      <c r="F13400" s="273"/>
      <c r="G13400" s="275"/>
      <c r="H13400" s="275"/>
    </row>
    <row r="13401" spans="1:8">
      <c r="A13401" s="270"/>
      <c r="B13401" s="271"/>
      <c r="C13401" s="270"/>
      <c r="D13401" s="272"/>
      <c r="F13401" s="273"/>
      <c r="G13401" s="275"/>
      <c r="H13401" s="275"/>
    </row>
    <row r="13402" spans="1:8">
      <c r="A13402" s="270"/>
      <c r="B13402" s="271"/>
      <c r="C13402" s="270"/>
      <c r="D13402" s="272"/>
      <c r="F13402" s="273"/>
      <c r="G13402" s="275"/>
      <c r="H13402" s="275"/>
    </row>
    <row r="13403" spans="1:8">
      <c r="A13403" s="270"/>
      <c r="B13403" s="271"/>
      <c r="C13403" s="270"/>
      <c r="D13403" s="272"/>
      <c r="F13403" s="273"/>
      <c r="G13403" s="275"/>
      <c r="H13403" s="275"/>
    </row>
    <row r="13404" spans="1:8">
      <c r="A13404" s="270"/>
      <c r="B13404" s="271"/>
      <c r="C13404" s="270"/>
      <c r="D13404" s="272"/>
      <c r="F13404" s="273"/>
      <c r="G13404" s="275"/>
      <c r="H13404" s="275"/>
    </row>
    <row r="13405" spans="1:8">
      <c r="A13405" s="270"/>
      <c r="B13405" s="271"/>
      <c r="C13405" s="270"/>
      <c r="D13405" s="272"/>
      <c r="F13405" s="273"/>
      <c r="G13405" s="275"/>
      <c r="H13405" s="275"/>
    </row>
    <row r="13406" spans="1:8">
      <c r="A13406" s="270"/>
      <c r="B13406" s="271"/>
      <c r="C13406" s="270"/>
      <c r="D13406" s="272"/>
      <c r="F13406" s="273"/>
      <c r="G13406" s="275"/>
      <c r="H13406" s="275"/>
    </row>
    <row r="13407" spans="1:8">
      <c r="A13407" s="270"/>
      <c r="B13407" s="271"/>
      <c r="C13407" s="270"/>
      <c r="D13407" s="272"/>
      <c r="F13407" s="273"/>
      <c r="G13407" s="275"/>
      <c r="H13407" s="275"/>
    </row>
    <row r="13408" spans="1:8">
      <c r="A13408" s="270"/>
      <c r="B13408" s="271"/>
      <c r="C13408" s="270"/>
      <c r="D13408" s="272"/>
      <c r="F13408" s="273"/>
      <c r="G13408" s="275"/>
      <c r="H13408" s="275"/>
    </row>
    <row r="13409" spans="1:8">
      <c r="A13409" s="270"/>
      <c r="B13409" s="271"/>
      <c r="C13409" s="270"/>
      <c r="D13409" s="272"/>
      <c r="F13409" s="273"/>
      <c r="G13409" s="275"/>
      <c r="H13409" s="275"/>
    </row>
    <row r="13410" spans="1:8">
      <c r="A13410" s="270"/>
      <c r="B13410" s="271"/>
      <c r="C13410" s="270"/>
      <c r="D13410" s="272"/>
      <c r="F13410" s="273"/>
      <c r="G13410" s="275"/>
      <c r="H13410" s="275"/>
    </row>
    <row r="13411" spans="1:8">
      <c r="A13411" s="270"/>
      <c r="B13411" s="271"/>
      <c r="C13411" s="270"/>
      <c r="D13411" s="272"/>
      <c r="F13411" s="273"/>
      <c r="G13411" s="275"/>
      <c r="H13411" s="275"/>
    </row>
    <row r="13412" spans="1:8">
      <c r="A13412" s="270"/>
      <c r="B13412" s="271"/>
      <c r="C13412" s="270"/>
      <c r="D13412" s="272"/>
      <c r="F13412" s="273"/>
      <c r="G13412" s="275"/>
      <c r="H13412" s="275"/>
    </row>
    <row r="13413" spans="1:8">
      <c r="A13413" s="270"/>
      <c r="B13413" s="271"/>
      <c r="C13413" s="270"/>
      <c r="D13413" s="272"/>
      <c r="F13413" s="273"/>
      <c r="G13413" s="275"/>
      <c r="H13413" s="275"/>
    </row>
    <row r="13414" spans="1:8">
      <c r="A13414" s="270"/>
      <c r="B13414" s="271"/>
      <c r="C13414" s="270"/>
      <c r="D13414" s="272"/>
      <c r="F13414" s="273"/>
      <c r="G13414" s="275"/>
      <c r="H13414" s="275"/>
    </row>
    <row r="13415" spans="1:8">
      <c r="A13415" s="270"/>
      <c r="B13415" s="271"/>
      <c r="C13415" s="270"/>
      <c r="D13415" s="272"/>
      <c r="F13415" s="273"/>
      <c r="G13415" s="275"/>
      <c r="H13415" s="275"/>
    </row>
    <row r="13416" spans="1:8">
      <c r="A13416" s="270"/>
      <c r="B13416" s="271"/>
      <c r="C13416" s="270"/>
      <c r="D13416" s="272"/>
      <c r="F13416" s="273"/>
      <c r="G13416" s="275"/>
      <c r="H13416" s="275"/>
    </row>
    <row r="13417" spans="1:8">
      <c r="A13417" s="270"/>
      <c r="B13417" s="271"/>
      <c r="C13417" s="270"/>
      <c r="D13417" s="272"/>
      <c r="F13417" s="273"/>
      <c r="G13417" s="275"/>
      <c r="H13417" s="275"/>
    </row>
    <row r="13418" spans="1:8">
      <c r="A13418" s="270"/>
      <c r="B13418" s="271"/>
      <c r="C13418" s="270"/>
      <c r="D13418" s="272"/>
      <c r="F13418" s="273"/>
      <c r="G13418" s="275"/>
      <c r="H13418" s="275"/>
    </row>
    <row r="13419" spans="1:8">
      <c r="A13419" s="270"/>
      <c r="B13419" s="271"/>
      <c r="C13419" s="270"/>
      <c r="D13419" s="272"/>
      <c r="F13419" s="273"/>
      <c r="G13419" s="275"/>
      <c r="H13419" s="275"/>
    </row>
    <row r="13420" spans="1:8">
      <c r="A13420" s="270"/>
      <c r="B13420" s="271"/>
      <c r="C13420" s="270"/>
      <c r="D13420" s="272"/>
      <c r="F13420" s="273"/>
      <c r="G13420" s="275"/>
      <c r="H13420" s="275"/>
    </row>
    <row r="13421" spans="1:8">
      <c r="A13421" s="270"/>
      <c r="B13421" s="271"/>
      <c r="C13421" s="270"/>
      <c r="D13421" s="272"/>
      <c r="F13421" s="273"/>
      <c r="G13421" s="275"/>
      <c r="H13421" s="275"/>
    </row>
    <row r="13422" spans="1:8">
      <c r="A13422" s="270"/>
      <c r="B13422" s="271"/>
      <c r="C13422" s="270"/>
      <c r="D13422" s="272"/>
      <c r="F13422" s="273"/>
      <c r="G13422" s="275"/>
      <c r="H13422" s="275"/>
    </row>
    <row r="13423" spans="1:8">
      <c r="A13423" s="270"/>
      <c r="B13423" s="271"/>
      <c r="C13423" s="270"/>
      <c r="D13423" s="272"/>
      <c r="F13423" s="273"/>
      <c r="G13423" s="275"/>
      <c r="H13423" s="275"/>
    </row>
    <row r="13424" spans="1:8">
      <c r="A13424" s="270"/>
      <c r="B13424" s="271"/>
      <c r="C13424" s="270"/>
      <c r="D13424" s="272"/>
      <c r="F13424" s="273"/>
      <c r="G13424" s="275"/>
      <c r="H13424" s="275"/>
    </row>
    <row r="13425" spans="1:8">
      <c r="A13425" s="270"/>
      <c r="B13425" s="271"/>
      <c r="C13425" s="270"/>
      <c r="D13425" s="272"/>
      <c r="F13425" s="273"/>
      <c r="G13425" s="275"/>
      <c r="H13425" s="275"/>
    </row>
    <row r="13426" spans="1:8">
      <c r="A13426" s="270"/>
      <c r="B13426" s="271"/>
      <c r="C13426" s="270"/>
      <c r="D13426" s="272"/>
      <c r="F13426" s="273"/>
      <c r="G13426" s="275"/>
      <c r="H13426" s="275"/>
    </row>
    <row r="13427" spans="1:8">
      <c r="A13427" s="270"/>
      <c r="B13427" s="271"/>
      <c r="C13427" s="270"/>
      <c r="D13427" s="272"/>
      <c r="F13427" s="273"/>
      <c r="G13427" s="275"/>
      <c r="H13427" s="275"/>
    </row>
    <row r="13428" spans="1:8">
      <c r="A13428" s="270"/>
      <c r="B13428" s="271"/>
      <c r="C13428" s="270"/>
      <c r="D13428" s="272"/>
      <c r="F13428" s="273"/>
      <c r="G13428" s="275"/>
      <c r="H13428" s="275"/>
    </row>
    <row r="13429" spans="1:8">
      <c r="A13429" s="270"/>
      <c r="B13429" s="271"/>
      <c r="C13429" s="270"/>
      <c r="D13429" s="272"/>
      <c r="F13429" s="273"/>
      <c r="G13429" s="275"/>
      <c r="H13429" s="275"/>
    </row>
    <row r="13430" spans="1:8">
      <c r="A13430" s="270"/>
      <c r="B13430" s="271"/>
      <c r="C13430" s="270"/>
      <c r="D13430" s="272"/>
      <c r="F13430" s="273"/>
      <c r="G13430" s="275"/>
      <c r="H13430" s="275"/>
    </row>
    <row r="13431" spans="1:8">
      <c r="A13431" s="270"/>
      <c r="B13431" s="271"/>
      <c r="C13431" s="270"/>
      <c r="D13431" s="272"/>
      <c r="F13431" s="273"/>
      <c r="G13431" s="275"/>
      <c r="H13431" s="275"/>
    </row>
    <row r="13432" spans="1:8">
      <c r="A13432" s="270"/>
      <c r="B13432" s="271"/>
      <c r="C13432" s="270"/>
      <c r="D13432" s="272"/>
      <c r="F13432" s="273"/>
      <c r="G13432" s="275"/>
      <c r="H13432" s="275"/>
    </row>
    <row r="13433" spans="1:8">
      <c r="A13433" s="270"/>
      <c r="B13433" s="271"/>
      <c r="C13433" s="270"/>
      <c r="D13433" s="272"/>
      <c r="F13433" s="273"/>
      <c r="G13433" s="275"/>
      <c r="H13433" s="275"/>
    </row>
    <row r="13434" spans="1:8">
      <c r="A13434" s="270"/>
      <c r="B13434" s="271"/>
      <c r="C13434" s="270"/>
      <c r="D13434" s="272"/>
      <c r="F13434" s="273"/>
      <c r="G13434" s="275"/>
      <c r="H13434" s="275"/>
    </row>
    <row r="13435" spans="1:8">
      <c r="A13435" s="270"/>
      <c r="B13435" s="271"/>
      <c r="C13435" s="270"/>
      <c r="D13435" s="272"/>
      <c r="F13435" s="273"/>
      <c r="G13435" s="275"/>
      <c r="H13435" s="275"/>
    </row>
    <row r="13436" spans="1:8">
      <c r="A13436" s="270"/>
      <c r="B13436" s="271"/>
      <c r="C13436" s="270"/>
      <c r="D13436" s="272"/>
      <c r="F13436" s="273"/>
      <c r="G13436" s="275"/>
      <c r="H13436" s="275"/>
    </row>
    <row r="13437" spans="1:8">
      <c r="A13437" s="270"/>
      <c r="B13437" s="271"/>
      <c r="C13437" s="270"/>
      <c r="D13437" s="272"/>
      <c r="F13437" s="273"/>
      <c r="G13437" s="275"/>
      <c r="H13437" s="275"/>
    </row>
    <row r="13438" spans="1:8">
      <c r="A13438" s="270"/>
      <c r="B13438" s="271"/>
      <c r="C13438" s="270"/>
      <c r="D13438" s="272"/>
      <c r="F13438" s="273"/>
      <c r="G13438" s="275"/>
      <c r="H13438" s="275"/>
    </row>
    <row r="13439" spans="1:8">
      <c r="A13439" s="270"/>
      <c r="B13439" s="271"/>
      <c r="C13439" s="270"/>
      <c r="D13439" s="272"/>
      <c r="F13439" s="273"/>
      <c r="G13439" s="275"/>
      <c r="H13439" s="275"/>
    </row>
    <row r="13440" spans="1:8">
      <c r="A13440" s="270"/>
      <c r="B13440" s="271"/>
      <c r="C13440" s="270"/>
      <c r="D13440" s="272"/>
      <c r="F13440" s="273"/>
      <c r="G13440" s="275"/>
      <c r="H13440" s="275"/>
    </row>
    <row r="13441" spans="1:8">
      <c r="A13441" s="270"/>
      <c r="B13441" s="271"/>
      <c r="C13441" s="270"/>
      <c r="D13441" s="272"/>
      <c r="F13441" s="273"/>
      <c r="G13441" s="275"/>
      <c r="H13441" s="275"/>
    </row>
    <row r="13442" spans="1:8">
      <c r="A13442" s="270"/>
      <c r="B13442" s="271"/>
      <c r="C13442" s="270"/>
      <c r="D13442" s="272"/>
      <c r="F13442" s="273"/>
      <c r="G13442" s="275"/>
      <c r="H13442" s="275"/>
    </row>
    <row r="13443" spans="1:8">
      <c r="A13443" s="270"/>
      <c r="B13443" s="271"/>
      <c r="C13443" s="270"/>
      <c r="D13443" s="272"/>
      <c r="F13443" s="273"/>
      <c r="G13443" s="275"/>
      <c r="H13443" s="275"/>
    </row>
    <row r="13444" spans="1:8">
      <c r="A13444" s="270"/>
      <c r="B13444" s="271"/>
      <c r="C13444" s="270"/>
      <c r="D13444" s="272"/>
      <c r="F13444" s="273"/>
      <c r="G13444" s="275"/>
      <c r="H13444" s="275"/>
    </row>
    <row r="13445" spans="1:8">
      <c r="A13445" s="270"/>
      <c r="B13445" s="271"/>
      <c r="C13445" s="270"/>
      <c r="D13445" s="272"/>
      <c r="F13445" s="273"/>
      <c r="G13445" s="275"/>
      <c r="H13445" s="275"/>
    </row>
    <row r="13446" spans="1:8">
      <c r="A13446" s="270"/>
      <c r="B13446" s="271"/>
      <c r="C13446" s="270"/>
      <c r="D13446" s="272"/>
      <c r="F13446" s="273"/>
      <c r="G13446" s="275"/>
      <c r="H13446" s="275"/>
    </row>
    <row r="13447" spans="1:8">
      <c r="A13447" s="270"/>
      <c r="B13447" s="271"/>
      <c r="C13447" s="270"/>
      <c r="D13447" s="272"/>
      <c r="F13447" s="273"/>
      <c r="G13447" s="275"/>
      <c r="H13447" s="275"/>
    </row>
    <row r="13448" spans="1:8">
      <c r="A13448" s="270"/>
      <c r="B13448" s="271"/>
      <c r="C13448" s="270"/>
      <c r="D13448" s="272"/>
      <c r="F13448" s="273"/>
      <c r="G13448" s="275"/>
      <c r="H13448" s="275"/>
    </row>
    <row r="13449" spans="1:8">
      <c r="A13449" s="270"/>
      <c r="B13449" s="271"/>
      <c r="C13449" s="270"/>
      <c r="D13449" s="272"/>
      <c r="F13449" s="273"/>
      <c r="G13449" s="275"/>
      <c r="H13449" s="275"/>
    </row>
    <row r="13450" spans="1:8">
      <c r="A13450" s="270"/>
      <c r="B13450" s="271"/>
      <c r="C13450" s="270"/>
      <c r="D13450" s="272"/>
      <c r="F13450" s="273"/>
      <c r="G13450" s="275"/>
      <c r="H13450" s="275"/>
    </row>
    <row r="13451" spans="1:8">
      <c r="A13451" s="270"/>
      <c r="B13451" s="271"/>
      <c r="C13451" s="270"/>
      <c r="D13451" s="272"/>
      <c r="F13451" s="273"/>
      <c r="G13451" s="275"/>
      <c r="H13451" s="275"/>
    </row>
    <row r="13452" spans="1:8">
      <c r="A13452" s="270"/>
      <c r="B13452" s="271"/>
      <c r="C13452" s="270"/>
      <c r="D13452" s="272"/>
      <c r="F13452" s="273"/>
      <c r="G13452" s="275"/>
      <c r="H13452" s="275"/>
    </row>
    <row r="13453" spans="1:8">
      <c r="A13453" s="270"/>
      <c r="B13453" s="271"/>
      <c r="C13453" s="270"/>
      <c r="D13453" s="272"/>
      <c r="F13453" s="273"/>
      <c r="G13453" s="275"/>
      <c r="H13453" s="275"/>
    </row>
    <row r="13454" spans="1:8">
      <c r="A13454" s="270"/>
      <c r="B13454" s="271"/>
      <c r="C13454" s="270"/>
      <c r="D13454" s="272"/>
      <c r="F13454" s="273"/>
      <c r="G13454" s="275"/>
      <c r="H13454" s="275"/>
    </row>
    <row r="13455" spans="1:8">
      <c r="A13455" s="270"/>
      <c r="B13455" s="271"/>
      <c r="C13455" s="270"/>
      <c r="D13455" s="272"/>
      <c r="F13455" s="273"/>
      <c r="G13455" s="275"/>
      <c r="H13455" s="275"/>
    </row>
    <row r="13456" spans="1:8">
      <c r="A13456" s="270"/>
      <c r="B13456" s="271"/>
      <c r="C13456" s="270"/>
      <c r="D13456" s="272"/>
      <c r="F13456" s="273"/>
      <c r="G13456" s="275"/>
      <c r="H13456" s="275"/>
    </row>
    <row r="13457" spans="1:8">
      <c r="A13457" s="270"/>
      <c r="B13457" s="271"/>
      <c r="C13457" s="270"/>
      <c r="D13457" s="272"/>
      <c r="F13457" s="273"/>
      <c r="G13457" s="275"/>
      <c r="H13457" s="275"/>
    </row>
    <row r="13458" spans="1:8">
      <c r="A13458" s="270"/>
      <c r="B13458" s="271"/>
      <c r="C13458" s="270"/>
      <c r="D13458" s="272"/>
      <c r="F13458" s="273"/>
      <c r="G13458" s="275"/>
      <c r="H13458" s="275"/>
    </row>
    <row r="13459" spans="1:8">
      <c r="A13459" s="270"/>
      <c r="B13459" s="271"/>
      <c r="C13459" s="270"/>
      <c r="D13459" s="272"/>
      <c r="F13459" s="273"/>
      <c r="G13459" s="275"/>
      <c r="H13459" s="275"/>
    </row>
    <row r="13460" spans="1:8">
      <c r="A13460" s="270"/>
      <c r="B13460" s="271"/>
      <c r="C13460" s="270"/>
      <c r="D13460" s="272"/>
      <c r="F13460" s="273"/>
      <c r="G13460" s="275"/>
      <c r="H13460" s="275"/>
    </row>
    <row r="13461" spans="1:8">
      <c r="A13461" s="270"/>
      <c r="B13461" s="271"/>
      <c r="C13461" s="270"/>
      <c r="D13461" s="272"/>
      <c r="F13461" s="273"/>
      <c r="G13461" s="275"/>
      <c r="H13461" s="275"/>
    </row>
    <row r="13462" spans="1:8">
      <c r="A13462" s="270"/>
      <c r="B13462" s="271"/>
      <c r="C13462" s="270"/>
      <c r="D13462" s="272"/>
      <c r="F13462" s="273"/>
      <c r="G13462" s="275"/>
      <c r="H13462" s="275"/>
    </row>
    <row r="13463" spans="1:8">
      <c r="A13463" s="270"/>
      <c r="B13463" s="271"/>
      <c r="C13463" s="270"/>
      <c r="D13463" s="272"/>
      <c r="F13463" s="273"/>
      <c r="G13463" s="275"/>
      <c r="H13463" s="275"/>
    </row>
    <row r="13464" spans="1:8">
      <c r="A13464" s="270"/>
      <c r="B13464" s="271"/>
      <c r="C13464" s="270"/>
      <c r="D13464" s="272"/>
      <c r="F13464" s="273"/>
      <c r="G13464" s="275"/>
      <c r="H13464" s="275"/>
    </row>
    <row r="13465" spans="1:8">
      <c r="A13465" s="270"/>
      <c r="B13465" s="271"/>
      <c r="C13465" s="270"/>
      <c r="D13465" s="272"/>
      <c r="F13465" s="273"/>
      <c r="G13465" s="275"/>
      <c r="H13465" s="275"/>
    </row>
    <row r="13466" spans="1:8">
      <c r="A13466" s="270"/>
      <c r="B13466" s="271"/>
      <c r="C13466" s="270"/>
      <c r="D13466" s="272"/>
      <c r="F13466" s="273"/>
      <c r="G13466" s="275"/>
      <c r="H13466" s="275"/>
    </row>
    <row r="13467" spans="1:8">
      <c r="A13467" s="270"/>
      <c r="B13467" s="271"/>
      <c r="C13467" s="270"/>
      <c r="D13467" s="272"/>
      <c r="F13467" s="273"/>
      <c r="G13467" s="275"/>
      <c r="H13467" s="275"/>
    </row>
    <row r="13468" spans="1:8">
      <c r="A13468" s="270"/>
      <c r="B13468" s="271"/>
      <c r="C13468" s="270"/>
      <c r="D13468" s="272"/>
      <c r="F13468" s="273"/>
      <c r="G13468" s="275"/>
      <c r="H13468" s="275"/>
    </row>
    <row r="13469" spans="1:8">
      <c r="A13469" s="270"/>
      <c r="B13469" s="271"/>
      <c r="C13469" s="270"/>
      <c r="D13469" s="272"/>
      <c r="F13469" s="273"/>
      <c r="G13469" s="275"/>
      <c r="H13469" s="275"/>
    </row>
    <row r="13470" spans="1:8">
      <c r="A13470" s="270"/>
      <c r="B13470" s="271"/>
      <c r="C13470" s="270"/>
      <c r="D13470" s="272"/>
      <c r="F13470" s="273"/>
      <c r="G13470" s="275"/>
      <c r="H13470" s="275"/>
    </row>
    <row r="13471" spans="1:8">
      <c r="A13471" s="270"/>
      <c r="B13471" s="271"/>
      <c r="C13471" s="270"/>
      <c r="D13471" s="272"/>
      <c r="F13471" s="273"/>
      <c r="G13471" s="275"/>
      <c r="H13471" s="275"/>
    </row>
    <row r="13472" spans="1:8">
      <c r="A13472" s="270"/>
      <c r="B13472" s="271"/>
      <c r="C13472" s="270"/>
      <c r="D13472" s="272"/>
      <c r="F13472" s="273"/>
      <c r="G13472" s="275"/>
      <c r="H13472" s="275"/>
    </row>
    <row r="13473" spans="1:8">
      <c r="A13473" s="270"/>
      <c r="B13473" s="271"/>
      <c r="C13473" s="270"/>
      <c r="D13473" s="272"/>
      <c r="F13473" s="273"/>
      <c r="G13473" s="275"/>
      <c r="H13473" s="275"/>
    </row>
    <row r="13474" spans="1:8">
      <c r="A13474" s="270"/>
      <c r="B13474" s="271"/>
      <c r="C13474" s="270"/>
      <c r="D13474" s="272"/>
      <c r="F13474" s="273"/>
      <c r="G13474" s="275"/>
      <c r="H13474" s="275"/>
    </row>
    <row r="13475" spans="1:8">
      <c r="A13475" s="270"/>
      <c r="B13475" s="271"/>
      <c r="C13475" s="270"/>
      <c r="D13475" s="272"/>
      <c r="F13475" s="273"/>
      <c r="G13475" s="275"/>
      <c r="H13475" s="275"/>
    </row>
    <row r="13476" spans="1:8">
      <c r="A13476" s="270"/>
      <c r="B13476" s="271"/>
      <c r="C13476" s="270"/>
      <c r="D13476" s="272"/>
      <c r="F13476" s="273"/>
      <c r="G13476" s="275"/>
      <c r="H13476" s="275"/>
    </row>
    <row r="13477" spans="1:8">
      <c r="A13477" s="270"/>
      <c r="B13477" s="271"/>
      <c r="C13477" s="270"/>
      <c r="D13477" s="272"/>
      <c r="F13477" s="273"/>
      <c r="G13477" s="275"/>
      <c r="H13477" s="275"/>
    </row>
    <row r="13478" spans="1:8">
      <c r="A13478" s="270"/>
      <c r="B13478" s="271"/>
      <c r="C13478" s="270"/>
      <c r="D13478" s="272"/>
      <c r="F13478" s="273"/>
      <c r="G13478" s="275"/>
      <c r="H13478" s="275"/>
    </row>
    <row r="13479" spans="1:8">
      <c r="A13479" s="270"/>
      <c r="B13479" s="271"/>
      <c r="C13479" s="270"/>
      <c r="D13479" s="272"/>
      <c r="F13479" s="273"/>
      <c r="G13479" s="275"/>
      <c r="H13479" s="275"/>
    </row>
    <row r="13480" spans="1:8">
      <c r="A13480" s="270"/>
      <c r="B13480" s="271"/>
      <c r="C13480" s="270"/>
      <c r="D13480" s="272"/>
      <c r="F13480" s="273"/>
      <c r="G13480" s="275"/>
      <c r="H13480" s="275"/>
    </row>
    <row r="13481" spans="1:8">
      <c r="A13481" s="270"/>
      <c r="B13481" s="271"/>
      <c r="C13481" s="270"/>
      <c r="D13481" s="272"/>
      <c r="F13481" s="273"/>
      <c r="G13481" s="275"/>
      <c r="H13481" s="275"/>
    </row>
    <row r="13482" spans="1:8">
      <c r="A13482" s="270"/>
      <c r="B13482" s="271"/>
      <c r="C13482" s="270"/>
      <c r="D13482" s="272"/>
      <c r="F13482" s="273"/>
      <c r="G13482" s="275"/>
      <c r="H13482" s="275"/>
    </row>
    <row r="13483" spans="1:8">
      <c r="A13483" s="270"/>
      <c r="B13483" s="271"/>
      <c r="C13483" s="270"/>
      <c r="D13483" s="272"/>
      <c r="F13483" s="273"/>
      <c r="G13483" s="275"/>
      <c r="H13483" s="275"/>
    </row>
    <row r="13484" spans="1:8">
      <c r="A13484" s="270"/>
      <c r="B13484" s="271"/>
      <c r="C13484" s="270"/>
      <c r="D13484" s="272"/>
      <c r="F13484" s="273"/>
      <c r="G13484" s="275"/>
      <c r="H13484" s="275"/>
    </row>
    <row r="13485" spans="1:8">
      <c r="A13485" s="270"/>
      <c r="B13485" s="271"/>
      <c r="C13485" s="270"/>
      <c r="D13485" s="272"/>
      <c r="F13485" s="273"/>
      <c r="G13485" s="275"/>
      <c r="H13485" s="275"/>
    </row>
    <row r="13486" spans="1:8">
      <c r="A13486" s="270"/>
      <c r="B13486" s="271"/>
      <c r="C13486" s="270"/>
      <c r="D13486" s="272"/>
      <c r="F13486" s="273"/>
      <c r="G13486" s="275"/>
      <c r="H13486" s="275"/>
    </row>
    <row r="13487" spans="1:8">
      <c r="A13487" s="270"/>
      <c r="B13487" s="271"/>
      <c r="C13487" s="270"/>
      <c r="D13487" s="272"/>
      <c r="F13487" s="273"/>
      <c r="G13487" s="275"/>
      <c r="H13487" s="275"/>
    </row>
    <row r="13488" spans="1:8">
      <c r="A13488" s="270"/>
      <c r="B13488" s="271"/>
      <c r="C13488" s="270"/>
      <c r="D13488" s="272"/>
      <c r="F13488" s="273"/>
      <c r="G13488" s="275"/>
      <c r="H13488" s="275"/>
    </row>
    <row r="13489" spans="1:8">
      <c r="A13489" s="270"/>
      <c r="B13489" s="271"/>
      <c r="C13489" s="270"/>
      <c r="D13489" s="272"/>
      <c r="F13489" s="273"/>
      <c r="G13489" s="275"/>
      <c r="H13489" s="275"/>
    </row>
    <row r="13490" spans="1:8">
      <c r="A13490" s="270"/>
      <c r="B13490" s="271"/>
      <c r="C13490" s="270"/>
      <c r="D13490" s="272"/>
      <c r="F13490" s="273"/>
      <c r="G13490" s="275"/>
      <c r="H13490" s="275"/>
    </row>
    <row r="13491" spans="1:8">
      <c r="A13491" s="270"/>
      <c r="B13491" s="271"/>
      <c r="C13491" s="270"/>
      <c r="D13491" s="272"/>
      <c r="F13491" s="273"/>
      <c r="G13491" s="275"/>
      <c r="H13491" s="275"/>
    </row>
    <row r="13492" spans="1:8">
      <c r="A13492" s="270"/>
      <c r="B13492" s="271"/>
      <c r="C13492" s="270"/>
      <c r="D13492" s="272"/>
      <c r="F13492" s="273"/>
      <c r="G13492" s="275"/>
      <c r="H13492" s="275"/>
    </row>
    <row r="13493" spans="1:8">
      <c r="A13493" s="270"/>
      <c r="B13493" s="271"/>
      <c r="C13493" s="270"/>
      <c r="D13493" s="272"/>
      <c r="F13493" s="273"/>
      <c r="G13493" s="275"/>
      <c r="H13493" s="275"/>
    </row>
    <row r="13494" spans="1:8">
      <c r="A13494" s="270"/>
      <c r="B13494" s="271"/>
      <c r="C13494" s="270"/>
      <c r="D13494" s="272"/>
      <c r="F13494" s="273"/>
      <c r="G13494" s="275"/>
      <c r="H13494" s="275"/>
    </row>
    <row r="13495" spans="1:8">
      <c r="A13495" s="270"/>
      <c r="B13495" s="271"/>
      <c r="C13495" s="270"/>
      <c r="D13495" s="272"/>
      <c r="F13495" s="273"/>
      <c r="G13495" s="275"/>
      <c r="H13495" s="275"/>
    </row>
    <row r="13496" spans="1:8">
      <c r="A13496" s="270"/>
      <c r="B13496" s="271"/>
      <c r="C13496" s="270"/>
      <c r="D13496" s="272"/>
      <c r="F13496" s="273"/>
      <c r="G13496" s="275"/>
      <c r="H13496" s="275"/>
    </row>
    <row r="13497" spans="1:8">
      <c r="A13497" s="270"/>
      <c r="B13497" s="271"/>
      <c r="C13497" s="270"/>
      <c r="D13497" s="272"/>
      <c r="F13497" s="273"/>
      <c r="G13497" s="275"/>
      <c r="H13497" s="275"/>
    </row>
    <row r="13498" spans="1:8">
      <c r="A13498" s="270"/>
      <c r="B13498" s="271"/>
      <c r="C13498" s="270"/>
      <c r="D13498" s="272"/>
      <c r="F13498" s="273"/>
      <c r="G13498" s="275"/>
      <c r="H13498" s="275"/>
    </row>
    <row r="13499" spans="1:8">
      <c r="A13499" s="270"/>
      <c r="B13499" s="271"/>
      <c r="C13499" s="270"/>
      <c r="D13499" s="272"/>
      <c r="F13499" s="273"/>
      <c r="G13499" s="275"/>
      <c r="H13499" s="275"/>
    </row>
    <row r="13500" spans="1:8">
      <c r="A13500" s="270"/>
      <c r="B13500" s="271"/>
      <c r="C13500" s="270"/>
      <c r="D13500" s="272"/>
      <c r="F13500" s="273"/>
      <c r="G13500" s="275"/>
      <c r="H13500" s="275"/>
    </row>
    <row r="13501" spans="1:8">
      <c r="A13501" s="270"/>
      <c r="B13501" s="271"/>
      <c r="C13501" s="270"/>
      <c r="D13501" s="272"/>
      <c r="F13501" s="273"/>
      <c r="G13501" s="275"/>
      <c r="H13501" s="275"/>
    </row>
    <row r="13502" spans="1:8">
      <c r="A13502" s="270"/>
      <c r="B13502" s="271"/>
      <c r="C13502" s="270"/>
      <c r="D13502" s="272"/>
      <c r="F13502" s="273"/>
      <c r="G13502" s="275"/>
      <c r="H13502" s="275"/>
    </row>
    <row r="13503" spans="1:8">
      <c r="A13503" s="270"/>
      <c r="B13503" s="271"/>
      <c r="C13503" s="270"/>
      <c r="D13503" s="272"/>
      <c r="F13503" s="273"/>
      <c r="G13503" s="275"/>
      <c r="H13503" s="275"/>
    </row>
    <row r="13504" spans="1:8">
      <c r="A13504" s="270"/>
      <c r="B13504" s="271"/>
      <c r="C13504" s="270"/>
      <c r="D13504" s="272"/>
      <c r="F13504" s="273"/>
      <c r="G13504" s="275"/>
      <c r="H13504" s="275"/>
    </row>
    <row r="13505" spans="1:8">
      <c r="A13505" s="270"/>
      <c r="B13505" s="271"/>
      <c r="C13505" s="270"/>
      <c r="D13505" s="272"/>
      <c r="F13505" s="273"/>
      <c r="G13505" s="275"/>
      <c r="H13505" s="275"/>
    </row>
    <row r="13506" spans="1:8">
      <c r="A13506" s="270"/>
      <c r="B13506" s="271"/>
      <c r="C13506" s="270"/>
      <c r="D13506" s="272"/>
      <c r="F13506" s="273"/>
      <c r="G13506" s="275"/>
      <c r="H13506" s="275"/>
    </row>
    <row r="13507" spans="1:8">
      <c r="A13507" s="270"/>
      <c r="B13507" s="271"/>
      <c r="C13507" s="270"/>
      <c r="D13507" s="272"/>
      <c r="F13507" s="273"/>
      <c r="G13507" s="275"/>
      <c r="H13507" s="275"/>
    </row>
    <row r="13508" spans="1:8">
      <c r="A13508" s="270"/>
      <c r="B13508" s="271"/>
      <c r="C13508" s="270"/>
      <c r="D13508" s="272"/>
      <c r="F13508" s="273"/>
      <c r="G13508" s="275"/>
      <c r="H13508" s="275"/>
    </row>
    <row r="13509" spans="1:8">
      <c r="A13509" s="270"/>
      <c r="B13509" s="271"/>
      <c r="C13509" s="270"/>
      <c r="D13509" s="272"/>
      <c r="F13509" s="273"/>
      <c r="G13509" s="275"/>
      <c r="H13509" s="275"/>
    </row>
    <row r="13510" spans="1:8">
      <c r="A13510" s="270"/>
      <c r="B13510" s="271"/>
      <c r="C13510" s="270"/>
      <c r="D13510" s="272"/>
      <c r="F13510" s="273"/>
      <c r="G13510" s="275"/>
      <c r="H13510" s="275"/>
    </row>
    <row r="13511" spans="1:8">
      <c r="A13511" s="270"/>
      <c r="B13511" s="271"/>
      <c r="C13511" s="270"/>
      <c r="D13511" s="272"/>
      <c r="F13511" s="273"/>
      <c r="G13511" s="275"/>
      <c r="H13511" s="275"/>
    </row>
    <row r="13512" spans="1:8">
      <c r="A13512" s="270"/>
      <c r="B13512" s="271"/>
      <c r="C13512" s="270"/>
      <c r="D13512" s="272"/>
      <c r="F13512" s="273"/>
      <c r="G13512" s="275"/>
      <c r="H13512" s="275"/>
    </row>
    <row r="13513" spans="1:8">
      <c r="A13513" s="270"/>
      <c r="B13513" s="271"/>
      <c r="C13513" s="270"/>
      <c r="D13513" s="272"/>
      <c r="F13513" s="273"/>
      <c r="G13513" s="275"/>
      <c r="H13513" s="275"/>
    </row>
    <row r="13514" spans="1:8">
      <c r="A13514" s="270"/>
      <c r="B13514" s="271"/>
      <c r="C13514" s="270"/>
      <c r="D13514" s="272"/>
      <c r="F13514" s="273"/>
      <c r="G13514" s="275"/>
      <c r="H13514" s="275"/>
    </row>
    <row r="13515" spans="1:8">
      <c r="A13515" s="270"/>
      <c r="B13515" s="271"/>
      <c r="C13515" s="270"/>
      <c r="D13515" s="272"/>
      <c r="F13515" s="273"/>
      <c r="G13515" s="275"/>
      <c r="H13515" s="275"/>
    </row>
    <row r="13516" spans="1:8">
      <c r="A13516" s="270"/>
      <c r="B13516" s="271"/>
      <c r="C13516" s="270"/>
      <c r="D13516" s="272"/>
      <c r="F13516" s="273"/>
      <c r="G13516" s="275"/>
      <c r="H13516" s="275"/>
    </row>
    <row r="13517" spans="1:8">
      <c r="A13517" s="270"/>
      <c r="B13517" s="271"/>
      <c r="C13517" s="270"/>
      <c r="D13517" s="272"/>
      <c r="F13517" s="273"/>
      <c r="G13517" s="275"/>
      <c r="H13517" s="275"/>
    </row>
    <row r="13518" spans="1:8">
      <c r="A13518" s="270"/>
      <c r="B13518" s="271"/>
      <c r="C13518" s="270"/>
      <c r="D13518" s="272"/>
      <c r="F13518" s="273"/>
      <c r="G13518" s="275"/>
      <c r="H13518" s="275"/>
    </row>
    <row r="13519" spans="1:8">
      <c r="A13519" s="270"/>
      <c r="B13519" s="271"/>
      <c r="C13519" s="270"/>
      <c r="D13519" s="272"/>
      <c r="F13519" s="273"/>
      <c r="G13519" s="275"/>
      <c r="H13519" s="275"/>
    </row>
    <row r="13520" spans="1:8">
      <c r="A13520" s="270"/>
      <c r="B13520" s="271"/>
      <c r="C13520" s="270"/>
      <c r="D13520" s="272"/>
      <c r="F13520" s="273"/>
      <c r="G13520" s="275"/>
      <c r="H13520" s="275"/>
    </row>
    <row r="13521" spans="1:8">
      <c r="A13521" s="270"/>
      <c r="B13521" s="271"/>
      <c r="C13521" s="270"/>
      <c r="D13521" s="272"/>
      <c r="F13521" s="273"/>
      <c r="G13521" s="275"/>
      <c r="H13521" s="275"/>
    </row>
    <row r="13522" spans="1:8">
      <c r="A13522" s="270"/>
      <c r="B13522" s="271"/>
      <c r="C13522" s="270"/>
      <c r="D13522" s="272"/>
      <c r="F13522" s="273"/>
      <c r="G13522" s="275"/>
      <c r="H13522" s="275"/>
    </row>
    <row r="13523" spans="1:8">
      <c r="A13523" s="270"/>
      <c r="B13523" s="271"/>
      <c r="C13523" s="270"/>
      <c r="D13523" s="272"/>
      <c r="F13523" s="273"/>
      <c r="G13523" s="275"/>
      <c r="H13523" s="275"/>
    </row>
    <row r="13524" spans="1:8">
      <c r="A13524" s="270"/>
      <c r="B13524" s="271"/>
      <c r="C13524" s="270"/>
      <c r="D13524" s="272"/>
      <c r="F13524" s="273"/>
      <c r="G13524" s="275"/>
      <c r="H13524" s="275"/>
    </row>
    <row r="13525" spans="1:8">
      <c r="A13525" s="270"/>
      <c r="B13525" s="271"/>
      <c r="C13525" s="270"/>
      <c r="D13525" s="272"/>
      <c r="F13525" s="273"/>
      <c r="G13525" s="275"/>
      <c r="H13525" s="275"/>
    </row>
    <row r="13526" spans="1:8">
      <c r="A13526" s="270"/>
      <c r="B13526" s="271"/>
      <c r="C13526" s="270"/>
      <c r="D13526" s="272"/>
      <c r="F13526" s="273"/>
      <c r="G13526" s="275"/>
      <c r="H13526" s="275"/>
    </row>
    <row r="13527" spans="1:8">
      <c r="A13527" s="270"/>
      <c r="B13527" s="271"/>
      <c r="C13527" s="270"/>
      <c r="D13527" s="272"/>
      <c r="F13527" s="273"/>
      <c r="G13527" s="275"/>
      <c r="H13527" s="275"/>
    </row>
    <row r="13528" spans="1:8">
      <c r="A13528" s="270"/>
      <c r="B13528" s="271"/>
      <c r="C13528" s="270"/>
      <c r="D13528" s="272"/>
      <c r="F13528" s="273"/>
      <c r="G13528" s="275"/>
      <c r="H13528" s="275"/>
    </row>
    <row r="13529" spans="1:8">
      <c r="A13529" s="270"/>
      <c r="B13529" s="271"/>
      <c r="C13529" s="270"/>
      <c r="D13529" s="272"/>
      <c r="F13529" s="273"/>
      <c r="G13529" s="275"/>
      <c r="H13529" s="275"/>
    </row>
    <row r="13530" spans="1:8">
      <c r="A13530" s="270"/>
      <c r="B13530" s="271"/>
      <c r="C13530" s="270"/>
      <c r="D13530" s="272"/>
      <c r="F13530" s="273"/>
      <c r="G13530" s="275"/>
      <c r="H13530" s="275"/>
    </row>
    <row r="13531" spans="1:8">
      <c r="A13531" s="270"/>
      <c r="B13531" s="271"/>
      <c r="C13531" s="270"/>
      <c r="D13531" s="272"/>
      <c r="F13531" s="273"/>
      <c r="G13531" s="275"/>
      <c r="H13531" s="275"/>
    </row>
    <row r="13532" spans="1:8">
      <c r="A13532" s="270"/>
      <c r="B13532" s="271"/>
      <c r="C13532" s="270"/>
      <c r="D13532" s="272"/>
      <c r="F13532" s="273"/>
      <c r="G13532" s="275"/>
      <c r="H13532" s="275"/>
    </row>
    <row r="13533" spans="1:8">
      <c r="A13533" s="270"/>
      <c r="B13533" s="271"/>
      <c r="C13533" s="270"/>
      <c r="D13533" s="272"/>
      <c r="F13533" s="273"/>
      <c r="G13533" s="275"/>
      <c r="H13533" s="275"/>
    </row>
    <row r="13534" spans="1:8">
      <c r="A13534" s="270"/>
      <c r="B13534" s="271"/>
      <c r="C13534" s="270"/>
      <c r="D13534" s="272"/>
      <c r="F13534" s="273"/>
      <c r="G13534" s="275"/>
      <c r="H13534" s="275"/>
    </row>
    <row r="13535" spans="1:8">
      <c r="A13535" s="270"/>
      <c r="B13535" s="271"/>
      <c r="C13535" s="270"/>
      <c r="D13535" s="272"/>
      <c r="F13535" s="273"/>
      <c r="G13535" s="275"/>
      <c r="H13535" s="275"/>
    </row>
    <row r="13536" spans="1:8">
      <c r="A13536" s="270"/>
      <c r="B13536" s="271"/>
      <c r="C13536" s="270"/>
      <c r="D13536" s="272"/>
      <c r="F13536" s="273"/>
      <c r="G13536" s="275"/>
      <c r="H13536" s="275"/>
    </row>
    <row r="13537" spans="1:8">
      <c r="A13537" s="270"/>
      <c r="B13537" s="271"/>
      <c r="C13537" s="270"/>
      <c r="D13537" s="272"/>
      <c r="F13537" s="273"/>
      <c r="G13537" s="275"/>
      <c r="H13537" s="275"/>
    </row>
    <row r="13538" spans="1:8">
      <c r="A13538" s="270"/>
      <c r="B13538" s="271"/>
      <c r="C13538" s="270"/>
      <c r="D13538" s="272"/>
      <c r="F13538" s="273"/>
      <c r="G13538" s="275"/>
      <c r="H13538" s="275"/>
    </row>
    <row r="13539" spans="1:8">
      <c r="A13539" s="270"/>
      <c r="B13539" s="271"/>
      <c r="C13539" s="270"/>
      <c r="D13539" s="272"/>
      <c r="F13539" s="273"/>
      <c r="G13539" s="275"/>
      <c r="H13539" s="275"/>
    </row>
    <row r="13540" spans="1:8">
      <c r="A13540" s="270"/>
      <c r="B13540" s="271"/>
      <c r="C13540" s="270"/>
      <c r="D13540" s="272"/>
      <c r="F13540" s="273"/>
      <c r="G13540" s="275"/>
      <c r="H13540" s="275"/>
    </row>
    <row r="13541" spans="1:8">
      <c r="A13541" s="270"/>
      <c r="B13541" s="271"/>
      <c r="C13541" s="270"/>
      <c r="D13541" s="272"/>
      <c r="F13541" s="273"/>
      <c r="G13541" s="275"/>
      <c r="H13541" s="275"/>
    </row>
    <row r="13542" spans="1:8">
      <c r="A13542" s="270"/>
      <c r="B13542" s="271"/>
      <c r="C13542" s="270"/>
      <c r="D13542" s="272"/>
      <c r="F13542" s="273"/>
      <c r="G13542" s="275"/>
      <c r="H13542" s="275"/>
    </row>
    <row r="13543" spans="1:8">
      <c r="A13543" s="270"/>
      <c r="B13543" s="271"/>
      <c r="C13543" s="270"/>
      <c r="D13543" s="272"/>
      <c r="F13543" s="273"/>
      <c r="G13543" s="275"/>
      <c r="H13543" s="275"/>
    </row>
    <row r="13544" spans="1:8">
      <c r="A13544" s="270"/>
      <c r="B13544" s="271"/>
      <c r="C13544" s="270"/>
      <c r="D13544" s="272"/>
      <c r="F13544" s="273"/>
      <c r="G13544" s="275"/>
      <c r="H13544" s="275"/>
    </row>
    <row r="13545" spans="1:8">
      <c r="A13545" s="270"/>
      <c r="B13545" s="271"/>
      <c r="C13545" s="270"/>
      <c r="D13545" s="272"/>
      <c r="F13545" s="273"/>
      <c r="G13545" s="275"/>
      <c r="H13545" s="275"/>
    </row>
    <row r="13546" spans="1:8">
      <c r="A13546" s="270"/>
      <c r="B13546" s="271"/>
      <c r="C13546" s="270"/>
      <c r="D13546" s="272"/>
      <c r="F13546" s="273"/>
      <c r="G13546" s="275"/>
      <c r="H13546" s="275"/>
    </row>
    <row r="13547" spans="1:8">
      <c r="A13547" s="270"/>
      <c r="B13547" s="271"/>
      <c r="C13547" s="270"/>
      <c r="D13547" s="272"/>
      <c r="F13547" s="273"/>
      <c r="G13547" s="275"/>
      <c r="H13547" s="275"/>
    </row>
    <row r="13548" spans="1:8">
      <c r="A13548" s="270"/>
      <c r="B13548" s="271"/>
      <c r="C13548" s="270"/>
      <c r="D13548" s="272"/>
      <c r="F13548" s="273"/>
      <c r="G13548" s="275"/>
      <c r="H13548" s="275"/>
    </row>
    <row r="13549" spans="1:8">
      <c r="A13549" s="270"/>
      <c r="B13549" s="271"/>
      <c r="C13549" s="270"/>
      <c r="D13549" s="272"/>
      <c r="F13549" s="273"/>
      <c r="G13549" s="275"/>
      <c r="H13549" s="275"/>
    </row>
    <row r="13550" spans="1:8">
      <c r="A13550" s="270"/>
      <c r="B13550" s="271"/>
      <c r="C13550" s="270"/>
      <c r="D13550" s="272"/>
      <c r="F13550" s="273"/>
      <c r="G13550" s="275"/>
      <c r="H13550" s="275"/>
    </row>
    <row r="13551" spans="1:8">
      <c r="A13551" s="270"/>
      <c r="B13551" s="271"/>
      <c r="C13551" s="270"/>
      <c r="D13551" s="272"/>
      <c r="F13551" s="273"/>
      <c r="G13551" s="275"/>
      <c r="H13551" s="275"/>
    </row>
    <row r="13552" spans="1:8">
      <c r="A13552" s="270"/>
      <c r="B13552" s="271"/>
      <c r="C13552" s="270"/>
      <c r="D13552" s="272"/>
      <c r="F13552" s="273"/>
      <c r="G13552" s="275"/>
      <c r="H13552" s="275"/>
    </row>
    <row r="13553" spans="1:8">
      <c r="A13553" s="270"/>
      <c r="B13553" s="271"/>
      <c r="C13553" s="270"/>
      <c r="D13553" s="272"/>
      <c r="F13553" s="273"/>
      <c r="G13553" s="275"/>
      <c r="H13553" s="275"/>
    </row>
    <row r="13554" spans="1:8">
      <c r="A13554" s="270"/>
      <c r="B13554" s="271"/>
      <c r="C13554" s="270"/>
      <c r="D13554" s="272"/>
      <c r="F13554" s="273"/>
      <c r="G13554" s="275"/>
      <c r="H13554" s="275"/>
    </row>
    <row r="13555" spans="1:8">
      <c r="A13555" s="270"/>
      <c r="B13555" s="271"/>
      <c r="C13555" s="270"/>
      <c r="D13555" s="272"/>
      <c r="F13555" s="273"/>
      <c r="G13555" s="275"/>
      <c r="H13555" s="275"/>
    </row>
    <row r="13556" spans="1:8">
      <c r="A13556" s="270"/>
      <c r="B13556" s="271"/>
      <c r="C13556" s="270"/>
      <c r="D13556" s="272"/>
      <c r="F13556" s="273"/>
      <c r="G13556" s="275"/>
      <c r="H13556" s="275"/>
    </row>
    <row r="13557" spans="1:8">
      <c r="A13557" s="270"/>
      <c r="B13557" s="271"/>
      <c r="C13557" s="270"/>
      <c r="D13557" s="272"/>
      <c r="F13557" s="273"/>
      <c r="G13557" s="275"/>
      <c r="H13557" s="275"/>
    </row>
    <row r="13558" spans="1:8">
      <c r="A13558" s="270"/>
      <c r="B13558" s="271"/>
      <c r="C13558" s="270"/>
      <c r="D13558" s="272"/>
      <c r="F13558" s="273"/>
      <c r="G13558" s="275"/>
      <c r="H13558" s="275"/>
    </row>
    <row r="13559" spans="1:8">
      <c r="A13559" s="270"/>
      <c r="B13559" s="271"/>
      <c r="C13559" s="270"/>
      <c r="D13559" s="272"/>
      <c r="F13559" s="273"/>
      <c r="G13559" s="275"/>
      <c r="H13559" s="275"/>
    </row>
    <row r="13560" spans="1:8">
      <c r="A13560" s="270"/>
      <c r="B13560" s="271"/>
      <c r="C13560" s="270"/>
      <c r="D13560" s="272"/>
      <c r="F13560" s="273"/>
      <c r="G13560" s="275"/>
      <c r="H13560" s="275"/>
    </row>
    <row r="13561" spans="1:8">
      <c r="A13561" s="270"/>
      <c r="B13561" s="271"/>
      <c r="C13561" s="270"/>
      <c r="D13561" s="272"/>
      <c r="F13561" s="273"/>
      <c r="G13561" s="275"/>
      <c r="H13561" s="275"/>
    </row>
    <row r="13562" spans="1:8">
      <c r="A13562" s="270"/>
      <c r="B13562" s="271"/>
      <c r="C13562" s="270"/>
      <c r="D13562" s="272"/>
      <c r="F13562" s="273"/>
      <c r="G13562" s="275"/>
      <c r="H13562" s="275"/>
    </row>
    <row r="13563" spans="1:8">
      <c r="A13563" s="270"/>
      <c r="B13563" s="271"/>
      <c r="C13563" s="270"/>
      <c r="D13563" s="272"/>
      <c r="F13563" s="273"/>
      <c r="G13563" s="275"/>
      <c r="H13563" s="275"/>
    </row>
    <row r="13564" spans="1:8">
      <c r="A13564" s="270"/>
      <c r="B13564" s="271"/>
      <c r="C13564" s="270"/>
      <c r="D13564" s="272"/>
      <c r="F13564" s="273"/>
      <c r="G13564" s="275"/>
      <c r="H13564" s="275"/>
    </row>
    <row r="13565" spans="1:8">
      <c r="A13565" s="270"/>
      <c r="B13565" s="271"/>
      <c r="C13565" s="270"/>
      <c r="D13565" s="272"/>
      <c r="F13565" s="273"/>
      <c r="G13565" s="275"/>
      <c r="H13565" s="275"/>
    </row>
    <row r="13566" spans="1:8">
      <c r="A13566" s="270"/>
      <c r="B13566" s="271"/>
      <c r="C13566" s="270"/>
      <c r="D13566" s="272"/>
      <c r="F13566" s="273"/>
      <c r="G13566" s="275"/>
      <c r="H13566" s="275"/>
    </row>
    <row r="13567" spans="1:8">
      <c r="A13567" s="270"/>
      <c r="B13567" s="271"/>
      <c r="C13567" s="270"/>
      <c r="D13567" s="272"/>
      <c r="F13567" s="273"/>
      <c r="G13567" s="275"/>
      <c r="H13567" s="275"/>
    </row>
    <row r="13568" spans="1:8">
      <c r="A13568" s="270"/>
      <c r="B13568" s="271"/>
      <c r="C13568" s="270"/>
      <c r="D13568" s="272"/>
      <c r="F13568" s="273"/>
      <c r="G13568" s="275"/>
      <c r="H13568" s="275"/>
    </row>
    <row r="13569" spans="1:8">
      <c r="A13569" s="270"/>
      <c r="B13569" s="271"/>
      <c r="C13569" s="270"/>
      <c r="D13569" s="272"/>
      <c r="F13569" s="273"/>
      <c r="G13569" s="275"/>
      <c r="H13569" s="275"/>
    </row>
    <row r="13570" spans="1:8">
      <c r="A13570" s="270"/>
      <c r="B13570" s="271"/>
      <c r="C13570" s="270"/>
      <c r="D13570" s="272"/>
      <c r="F13570" s="273"/>
      <c r="G13570" s="275"/>
      <c r="H13570" s="275"/>
    </row>
    <row r="13571" spans="1:8">
      <c r="A13571" s="270"/>
      <c r="B13571" s="271"/>
      <c r="C13571" s="270"/>
      <c r="D13571" s="272"/>
      <c r="F13571" s="273"/>
      <c r="G13571" s="275"/>
      <c r="H13571" s="275"/>
    </row>
    <row r="13572" spans="1:8">
      <c r="A13572" s="270"/>
      <c r="B13572" s="271"/>
      <c r="C13572" s="270"/>
      <c r="D13572" s="272"/>
      <c r="F13572" s="273"/>
      <c r="G13572" s="275"/>
      <c r="H13572" s="275"/>
    </row>
    <row r="13573" spans="1:8">
      <c r="A13573" s="270"/>
      <c r="B13573" s="271"/>
      <c r="C13573" s="270"/>
      <c r="D13573" s="272"/>
      <c r="F13573" s="273"/>
      <c r="G13573" s="275"/>
      <c r="H13573" s="275"/>
    </row>
    <row r="13574" spans="1:8">
      <c r="A13574" s="270"/>
      <c r="B13574" s="271"/>
      <c r="C13574" s="270"/>
      <c r="D13574" s="272"/>
      <c r="F13574" s="273"/>
      <c r="G13574" s="275"/>
      <c r="H13574" s="275"/>
    </row>
    <row r="13575" spans="1:8">
      <c r="A13575" s="270"/>
      <c r="B13575" s="271"/>
      <c r="C13575" s="270"/>
      <c r="D13575" s="272"/>
      <c r="F13575" s="273"/>
      <c r="G13575" s="275"/>
      <c r="H13575" s="275"/>
    </row>
    <row r="13576" spans="1:8">
      <c r="A13576" s="270"/>
      <c r="B13576" s="271"/>
      <c r="C13576" s="270"/>
      <c r="D13576" s="272"/>
      <c r="F13576" s="273"/>
      <c r="G13576" s="275"/>
      <c r="H13576" s="275"/>
    </row>
    <row r="13577" spans="1:8">
      <c r="A13577" s="270"/>
      <c r="B13577" s="271"/>
      <c r="C13577" s="270"/>
      <c r="D13577" s="272"/>
      <c r="F13577" s="273"/>
      <c r="G13577" s="275"/>
      <c r="H13577" s="275"/>
    </row>
    <row r="13578" spans="1:8">
      <c r="A13578" s="270"/>
      <c r="B13578" s="271"/>
      <c r="C13578" s="270"/>
      <c r="D13578" s="272"/>
      <c r="F13578" s="273"/>
      <c r="G13578" s="275"/>
      <c r="H13578" s="275"/>
    </row>
    <row r="13579" spans="1:8">
      <c r="A13579" s="270"/>
      <c r="B13579" s="271"/>
      <c r="C13579" s="270"/>
      <c r="D13579" s="272"/>
      <c r="F13579" s="273"/>
      <c r="G13579" s="275"/>
      <c r="H13579" s="275"/>
    </row>
    <row r="13580" spans="1:8">
      <c r="A13580" s="270"/>
      <c r="B13580" s="271"/>
      <c r="C13580" s="270"/>
      <c r="D13580" s="272"/>
      <c r="F13580" s="273"/>
      <c r="G13580" s="275"/>
      <c r="H13580" s="275"/>
    </row>
    <row r="13581" spans="1:8">
      <c r="A13581" s="270"/>
      <c r="B13581" s="271"/>
      <c r="C13581" s="270"/>
      <c r="D13581" s="272"/>
      <c r="F13581" s="273"/>
      <c r="G13581" s="275"/>
      <c r="H13581" s="275"/>
    </row>
    <row r="13582" spans="1:8">
      <c r="A13582" s="270"/>
      <c r="B13582" s="271"/>
      <c r="C13582" s="270"/>
      <c r="D13582" s="272"/>
      <c r="F13582" s="273"/>
      <c r="G13582" s="275"/>
      <c r="H13582" s="275"/>
    </row>
    <row r="13583" spans="1:8">
      <c r="A13583" s="270"/>
      <c r="B13583" s="271"/>
      <c r="C13583" s="270"/>
      <c r="D13583" s="272"/>
      <c r="F13583" s="273"/>
      <c r="G13583" s="275"/>
      <c r="H13583" s="275"/>
    </row>
    <row r="13584" spans="1:8">
      <c r="A13584" s="270"/>
      <c r="B13584" s="271"/>
      <c r="C13584" s="270"/>
      <c r="D13584" s="272"/>
      <c r="F13584" s="273"/>
      <c r="G13584" s="275"/>
      <c r="H13584" s="275"/>
    </row>
    <row r="13585" spans="1:8">
      <c r="A13585" s="270"/>
      <c r="B13585" s="271"/>
      <c r="C13585" s="270"/>
      <c r="D13585" s="272"/>
      <c r="F13585" s="273"/>
      <c r="G13585" s="275"/>
      <c r="H13585" s="275"/>
    </row>
    <row r="13586" spans="1:8">
      <c r="A13586" s="270"/>
      <c r="B13586" s="271"/>
      <c r="C13586" s="270"/>
      <c r="D13586" s="272"/>
      <c r="F13586" s="273"/>
      <c r="G13586" s="275"/>
      <c r="H13586" s="275"/>
    </row>
    <row r="13587" spans="1:8">
      <c r="A13587" s="270"/>
      <c r="B13587" s="271"/>
      <c r="C13587" s="270"/>
      <c r="D13587" s="272"/>
      <c r="F13587" s="273"/>
      <c r="G13587" s="275"/>
      <c r="H13587" s="275"/>
    </row>
    <row r="13588" spans="1:8">
      <c r="A13588" s="270"/>
      <c r="B13588" s="271"/>
      <c r="C13588" s="270"/>
      <c r="D13588" s="272"/>
      <c r="F13588" s="273"/>
      <c r="G13588" s="275"/>
      <c r="H13588" s="275"/>
    </row>
    <row r="13589" spans="1:8">
      <c r="A13589" s="270"/>
      <c r="B13589" s="271"/>
      <c r="C13589" s="270"/>
      <c r="D13589" s="272"/>
      <c r="F13589" s="273"/>
      <c r="G13589" s="275"/>
      <c r="H13589" s="275"/>
    </row>
    <row r="13590" spans="1:8">
      <c r="A13590" s="270"/>
      <c r="B13590" s="271"/>
      <c r="C13590" s="270"/>
      <c r="D13590" s="272"/>
      <c r="F13590" s="273"/>
      <c r="G13590" s="275"/>
      <c r="H13590" s="275"/>
    </row>
    <row r="13591" spans="1:8">
      <c r="A13591" s="270"/>
      <c r="B13591" s="271"/>
      <c r="C13591" s="270"/>
      <c r="D13591" s="272"/>
      <c r="F13591" s="273"/>
      <c r="G13591" s="275"/>
      <c r="H13591" s="275"/>
    </row>
    <row r="13592" spans="1:8">
      <c r="A13592" s="270"/>
      <c r="B13592" s="271"/>
      <c r="C13592" s="270"/>
      <c r="D13592" s="272"/>
      <c r="F13592" s="273"/>
      <c r="G13592" s="275"/>
      <c r="H13592" s="275"/>
    </row>
    <row r="13593" spans="1:8">
      <c r="A13593" s="270"/>
      <c r="B13593" s="271"/>
      <c r="C13593" s="270"/>
      <c r="D13593" s="272"/>
      <c r="F13593" s="273"/>
      <c r="G13593" s="275"/>
      <c r="H13593" s="275"/>
    </row>
    <row r="13594" spans="1:8">
      <c r="A13594" s="270"/>
      <c r="B13594" s="271"/>
      <c r="C13594" s="270"/>
      <c r="D13594" s="272"/>
      <c r="F13594" s="273"/>
      <c r="G13594" s="275"/>
      <c r="H13594" s="275"/>
    </row>
    <row r="13595" spans="1:8">
      <c r="A13595" s="270"/>
      <c r="B13595" s="271"/>
      <c r="C13595" s="270"/>
      <c r="D13595" s="272"/>
      <c r="F13595" s="273"/>
      <c r="G13595" s="275"/>
      <c r="H13595" s="275"/>
    </row>
    <row r="13596" spans="1:8">
      <c r="A13596" s="270"/>
      <c r="B13596" s="271"/>
      <c r="C13596" s="270"/>
      <c r="D13596" s="272"/>
      <c r="F13596" s="273"/>
      <c r="G13596" s="275"/>
      <c r="H13596" s="275"/>
    </row>
    <row r="13597" spans="1:8">
      <c r="A13597" s="270"/>
      <c r="B13597" s="271"/>
      <c r="C13597" s="270"/>
      <c r="D13597" s="272"/>
      <c r="F13597" s="273"/>
      <c r="G13597" s="275"/>
      <c r="H13597" s="275"/>
    </row>
    <row r="13598" spans="1:8">
      <c r="A13598" s="270"/>
      <c r="B13598" s="271"/>
      <c r="C13598" s="270"/>
      <c r="D13598" s="272"/>
      <c r="F13598" s="273"/>
      <c r="G13598" s="275"/>
      <c r="H13598" s="275"/>
    </row>
    <row r="13599" spans="1:8">
      <c r="A13599" s="270"/>
      <c r="B13599" s="271"/>
      <c r="C13599" s="270"/>
      <c r="D13599" s="272"/>
      <c r="F13599" s="273"/>
      <c r="G13599" s="275"/>
      <c r="H13599" s="275"/>
    </row>
    <row r="13600" spans="1:8">
      <c r="A13600" s="270"/>
      <c r="B13600" s="271"/>
      <c r="C13600" s="270"/>
      <c r="D13600" s="272"/>
      <c r="F13600" s="273"/>
      <c r="G13600" s="275"/>
      <c r="H13600" s="275"/>
    </row>
    <row r="13601" spans="1:8">
      <c r="A13601" s="270"/>
      <c r="B13601" s="271"/>
      <c r="C13601" s="270"/>
      <c r="D13601" s="272"/>
      <c r="F13601" s="273"/>
      <c r="G13601" s="275"/>
      <c r="H13601" s="275"/>
    </row>
    <row r="13602" spans="1:8">
      <c r="A13602" s="270"/>
      <c r="B13602" s="271"/>
      <c r="C13602" s="270"/>
      <c r="D13602" s="272"/>
      <c r="F13602" s="273"/>
      <c r="G13602" s="275"/>
      <c r="H13602" s="275"/>
    </row>
    <row r="13603" spans="1:8">
      <c r="A13603" s="270"/>
      <c r="B13603" s="271"/>
      <c r="C13603" s="270"/>
      <c r="D13603" s="272"/>
      <c r="F13603" s="273"/>
      <c r="G13603" s="275"/>
      <c r="H13603" s="275"/>
    </row>
    <row r="13604" spans="1:8">
      <c r="A13604" s="270"/>
      <c r="B13604" s="271"/>
      <c r="C13604" s="270"/>
      <c r="D13604" s="272"/>
      <c r="F13604" s="273"/>
      <c r="G13604" s="275"/>
      <c r="H13604" s="275"/>
    </row>
    <row r="13605" spans="1:8">
      <c r="A13605" s="270"/>
      <c r="B13605" s="271"/>
      <c r="C13605" s="270"/>
      <c r="D13605" s="272"/>
      <c r="F13605" s="273"/>
      <c r="G13605" s="275"/>
      <c r="H13605" s="275"/>
    </row>
    <row r="13606" spans="1:8">
      <c r="A13606" s="270"/>
      <c r="B13606" s="271"/>
      <c r="C13606" s="270"/>
      <c r="D13606" s="272"/>
      <c r="F13606" s="273"/>
      <c r="G13606" s="275"/>
      <c r="H13606" s="275"/>
    </row>
    <row r="13607" spans="1:8">
      <c r="A13607" s="270"/>
      <c r="B13607" s="271"/>
      <c r="C13607" s="270"/>
      <c r="D13607" s="272"/>
      <c r="F13607" s="273"/>
      <c r="G13607" s="275"/>
      <c r="H13607" s="275"/>
    </row>
    <row r="13608" spans="1:8">
      <c r="A13608" s="270"/>
      <c r="B13608" s="271"/>
      <c r="C13608" s="270"/>
      <c r="D13608" s="272"/>
      <c r="F13608" s="273"/>
      <c r="G13608" s="275"/>
      <c r="H13608" s="275"/>
    </row>
    <row r="13609" spans="1:8">
      <c r="A13609" s="270"/>
      <c r="B13609" s="271"/>
      <c r="C13609" s="270"/>
      <c r="D13609" s="272"/>
      <c r="F13609" s="273"/>
      <c r="G13609" s="275"/>
      <c r="H13609" s="275"/>
    </row>
    <row r="13610" spans="1:8">
      <c r="A13610" s="270"/>
      <c r="B13610" s="271"/>
      <c r="C13610" s="270"/>
      <c r="D13610" s="272"/>
      <c r="F13610" s="273"/>
      <c r="G13610" s="275"/>
      <c r="H13610" s="275"/>
    </row>
    <row r="13611" spans="1:8">
      <c r="A13611" s="270"/>
      <c r="B13611" s="271"/>
      <c r="C13611" s="270"/>
      <c r="D13611" s="272"/>
      <c r="F13611" s="273"/>
      <c r="G13611" s="275"/>
      <c r="H13611" s="275"/>
    </row>
    <row r="13612" spans="1:8">
      <c r="A13612" s="270"/>
      <c r="B13612" s="271"/>
      <c r="C13612" s="270"/>
      <c r="D13612" s="272"/>
      <c r="F13612" s="273"/>
      <c r="G13612" s="275"/>
      <c r="H13612" s="275"/>
    </row>
    <row r="13613" spans="1:8">
      <c r="A13613" s="270"/>
      <c r="B13613" s="271"/>
      <c r="C13613" s="270"/>
      <c r="D13613" s="272"/>
      <c r="F13613" s="273"/>
      <c r="G13613" s="275"/>
      <c r="H13613" s="275"/>
    </row>
    <row r="13614" spans="1:8">
      <c r="A13614" s="270"/>
      <c r="B13614" s="271"/>
      <c r="C13614" s="270"/>
      <c r="D13614" s="272"/>
      <c r="F13614" s="273"/>
      <c r="G13614" s="275"/>
      <c r="H13614" s="275"/>
    </row>
    <row r="13615" spans="1:8">
      <c r="A13615" s="270"/>
      <c r="B13615" s="271"/>
      <c r="C13615" s="270"/>
      <c r="D13615" s="272"/>
      <c r="F13615" s="273"/>
      <c r="G13615" s="275"/>
      <c r="H13615" s="275"/>
    </row>
    <row r="13616" spans="1:8">
      <c r="A13616" s="270"/>
      <c r="B13616" s="271"/>
      <c r="C13616" s="270"/>
      <c r="D13616" s="272"/>
      <c r="F13616" s="273"/>
      <c r="G13616" s="275"/>
      <c r="H13616" s="275"/>
    </row>
    <row r="13617" spans="1:8">
      <c r="A13617" s="270"/>
      <c r="B13617" s="271"/>
      <c r="C13617" s="270"/>
      <c r="D13617" s="272"/>
      <c r="F13617" s="273"/>
      <c r="G13617" s="275"/>
      <c r="H13617" s="275"/>
    </row>
    <row r="13618" spans="1:8">
      <c r="A13618" s="270"/>
      <c r="B13618" s="271"/>
      <c r="C13618" s="270"/>
      <c r="D13618" s="272"/>
      <c r="F13618" s="273"/>
      <c r="G13618" s="275"/>
      <c r="H13618" s="275"/>
    </row>
    <row r="13619" spans="1:8">
      <c r="A13619" s="270"/>
      <c r="B13619" s="271"/>
      <c r="C13619" s="270"/>
      <c r="D13619" s="272"/>
      <c r="F13619" s="273"/>
      <c r="G13619" s="275"/>
      <c r="H13619" s="275"/>
    </row>
    <row r="13620" spans="1:8">
      <c r="A13620" s="270"/>
      <c r="B13620" s="271"/>
      <c r="C13620" s="270"/>
      <c r="D13620" s="272"/>
      <c r="F13620" s="273"/>
      <c r="G13620" s="275"/>
      <c r="H13620" s="275"/>
    </row>
    <row r="13621" spans="1:8">
      <c r="A13621" s="270"/>
      <c r="B13621" s="271"/>
      <c r="C13621" s="270"/>
      <c r="D13621" s="272"/>
      <c r="F13621" s="273"/>
      <c r="G13621" s="275"/>
      <c r="H13621" s="275"/>
    </row>
    <row r="13622" spans="1:8">
      <c r="A13622" s="270"/>
      <c r="B13622" s="271"/>
      <c r="C13622" s="270"/>
      <c r="D13622" s="272"/>
      <c r="F13622" s="273"/>
      <c r="G13622" s="275"/>
      <c r="H13622" s="275"/>
    </row>
    <row r="13623" spans="1:8">
      <c r="A13623" s="270"/>
      <c r="B13623" s="271"/>
      <c r="C13623" s="270"/>
      <c r="D13623" s="272"/>
      <c r="F13623" s="273"/>
      <c r="G13623" s="275"/>
      <c r="H13623" s="275"/>
    </row>
    <row r="13624" spans="1:8">
      <c r="A13624" s="270"/>
      <c r="B13624" s="271"/>
      <c r="C13624" s="270"/>
      <c r="D13624" s="272"/>
      <c r="F13624" s="273"/>
      <c r="G13624" s="275"/>
      <c r="H13624" s="275"/>
    </row>
    <row r="13625" spans="1:8">
      <c r="A13625" s="270"/>
      <c r="B13625" s="271"/>
      <c r="C13625" s="270"/>
      <c r="D13625" s="272"/>
      <c r="F13625" s="273"/>
      <c r="G13625" s="275"/>
      <c r="H13625" s="275"/>
    </row>
    <row r="13626" spans="1:8">
      <c r="A13626" s="270"/>
      <c r="B13626" s="271"/>
      <c r="C13626" s="270"/>
      <c r="D13626" s="272"/>
      <c r="F13626" s="273"/>
      <c r="G13626" s="275"/>
      <c r="H13626" s="275"/>
    </row>
    <row r="13627" spans="1:8">
      <c r="A13627" s="270"/>
      <c r="B13627" s="271"/>
      <c r="C13627" s="270"/>
      <c r="D13627" s="272"/>
      <c r="F13627" s="273"/>
      <c r="G13627" s="275"/>
      <c r="H13627" s="275"/>
    </row>
    <row r="13628" spans="1:8">
      <c r="A13628" s="270"/>
      <c r="B13628" s="271"/>
      <c r="C13628" s="270"/>
      <c r="D13628" s="272"/>
      <c r="F13628" s="273"/>
      <c r="G13628" s="275"/>
      <c r="H13628" s="275"/>
    </row>
    <row r="13629" spans="1:8">
      <c r="A13629" s="270"/>
      <c r="B13629" s="271"/>
      <c r="C13629" s="270"/>
      <c r="D13629" s="272"/>
      <c r="F13629" s="273"/>
      <c r="G13629" s="275"/>
      <c r="H13629" s="275"/>
    </row>
    <row r="13630" spans="1:8">
      <c r="A13630" s="270"/>
      <c r="B13630" s="271"/>
      <c r="C13630" s="270"/>
      <c r="D13630" s="272"/>
      <c r="F13630" s="273"/>
      <c r="G13630" s="275"/>
      <c r="H13630" s="275"/>
    </row>
    <row r="13631" spans="1:8">
      <c r="A13631" s="270"/>
      <c r="B13631" s="271"/>
      <c r="C13631" s="270"/>
      <c r="D13631" s="272"/>
      <c r="F13631" s="273"/>
      <c r="G13631" s="275"/>
      <c r="H13631" s="275"/>
    </row>
    <row r="13632" spans="1:8">
      <c r="A13632" s="270"/>
      <c r="B13632" s="271"/>
      <c r="C13632" s="270"/>
      <c r="D13632" s="272"/>
      <c r="F13632" s="273"/>
      <c r="G13632" s="275"/>
      <c r="H13632" s="275"/>
    </row>
    <row r="13633" spans="1:8">
      <c r="A13633" s="270"/>
      <c r="B13633" s="271"/>
      <c r="C13633" s="270"/>
      <c r="D13633" s="272"/>
      <c r="F13633" s="273"/>
      <c r="G13633" s="275"/>
      <c r="H13633" s="275"/>
    </row>
    <row r="13634" spans="1:8">
      <c r="A13634" s="270"/>
      <c r="B13634" s="271"/>
      <c r="C13634" s="270"/>
      <c r="D13634" s="272"/>
      <c r="F13634" s="273"/>
      <c r="G13634" s="275"/>
      <c r="H13634" s="275"/>
    </row>
    <row r="13635" spans="1:8">
      <c r="A13635" s="270"/>
      <c r="B13635" s="271"/>
      <c r="C13635" s="270"/>
      <c r="D13635" s="272"/>
      <c r="F13635" s="273"/>
      <c r="G13635" s="275"/>
      <c r="H13635" s="275"/>
    </row>
    <row r="13636" spans="1:8">
      <c r="A13636" s="270"/>
      <c r="B13636" s="271"/>
      <c r="C13636" s="270"/>
      <c r="D13636" s="272"/>
      <c r="F13636" s="273"/>
      <c r="G13636" s="275"/>
      <c r="H13636" s="275"/>
    </row>
    <row r="13637" spans="1:8">
      <c r="A13637" s="270"/>
      <c r="B13637" s="271"/>
      <c r="C13637" s="270"/>
      <c r="D13637" s="272"/>
      <c r="F13637" s="273"/>
      <c r="G13637" s="275"/>
      <c r="H13637" s="275"/>
    </row>
    <row r="13638" spans="1:8">
      <c r="A13638" s="270"/>
      <c r="B13638" s="271"/>
      <c r="C13638" s="270"/>
      <c r="D13638" s="272"/>
      <c r="F13638" s="273"/>
      <c r="G13638" s="275"/>
      <c r="H13638" s="275"/>
    </row>
    <row r="13639" spans="1:8">
      <c r="A13639" s="270"/>
      <c r="B13639" s="271"/>
      <c r="C13639" s="270"/>
      <c r="D13639" s="272"/>
      <c r="F13639" s="273"/>
      <c r="G13639" s="275"/>
      <c r="H13639" s="275"/>
    </row>
    <row r="13640" spans="1:8">
      <c r="A13640" s="270"/>
      <c r="B13640" s="271"/>
      <c r="C13640" s="270"/>
      <c r="D13640" s="272"/>
      <c r="F13640" s="273"/>
      <c r="G13640" s="275"/>
      <c r="H13640" s="275"/>
    </row>
    <row r="13641" spans="1:8">
      <c r="A13641" s="270"/>
      <c r="B13641" s="271"/>
      <c r="C13641" s="270"/>
      <c r="D13641" s="272"/>
      <c r="F13641" s="273"/>
      <c r="G13641" s="275"/>
      <c r="H13641" s="275"/>
    </row>
    <row r="13642" spans="1:8">
      <c r="A13642" s="270"/>
      <c r="B13642" s="271"/>
      <c r="C13642" s="270"/>
      <c r="D13642" s="272"/>
      <c r="F13642" s="273"/>
      <c r="G13642" s="275"/>
      <c r="H13642" s="275"/>
    </row>
    <row r="13643" spans="1:8">
      <c r="A13643" s="270"/>
      <c r="B13643" s="271"/>
      <c r="C13643" s="270"/>
      <c r="D13643" s="272"/>
      <c r="F13643" s="273"/>
      <c r="G13643" s="275"/>
      <c r="H13643" s="275"/>
    </row>
    <row r="13644" spans="1:8">
      <c r="A13644" s="270"/>
      <c r="B13644" s="271"/>
      <c r="C13644" s="270"/>
      <c r="D13644" s="272"/>
      <c r="F13644" s="273"/>
      <c r="G13644" s="275"/>
      <c r="H13644" s="275"/>
    </row>
    <row r="13645" spans="1:8">
      <c r="A13645" s="270"/>
      <c r="B13645" s="271"/>
      <c r="C13645" s="270"/>
      <c r="D13645" s="272"/>
      <c r="F13645" s="273"/>
      <c r="G13645" s="275"/>
      <c r="H13645" s="275"/>
    </row>
    <row r="13646" spans="1:8">
      <c r="A13646" s="270"/>
      <c r="B13646" s="271"/>
      <c r="C13646" s="270"/>
      <c r="D13646" s="272"/>
      <c r="F13646" s="273"/>
      <c r="G13646" s="275"/>
      <c r="H13646" s="275"/>
    </row>
    <row r="13647" spans="1:8">
      <c r="A13647" s="270"/>
      <c r="B13647" s="271"/>
      <c r="C13647" s="270"/>
      <c r="D13647" s="272"/>
      <c r="F13647" s="273"/>
      <c r="G13647" s="275"/>
      <c r="H13647" s="275"/>
    </row>
    <row r="13648" spans="1:8">
      <c r="A13648" s="270"/>
      <c r="B13648" s="271"/>
      <c r="C13648" s="270"/>
      <c r="D13648" s="272"/>
      <c r="F13648" s="273"/>
      <c r="G13648" s="275"/>
      <c r="H13648" s="275"/>
    </row>
    <row r="13649" spans="1:8">
      <c r="A13649" s="270"/>
      <c r="B13649" s="271"/>
      <c r="C13649" s="270"/>
      <c r="D13649" s="272"/>
      <c r="F13649" s="273"/>
      <c r="G13649" s="275"/>
      <c r="H13649" s="275"/>
    </row>
    <row r="13650" spans="1:8">
      <c r="A13650" s="270"/>
      <c r="B13650" s="271"/>
      <c r="C13650" s="270"/>
      <c r="D13650" s="272"/>
      <c r="F13650" s="273"/>
      <c r="G13650" s="275"/>
      <c r="H13650" s="275"/>
    </row>
    <row r="13651" spans="1:8">
      <c r="A13651" s="270"/>
      <c r="B13651" s="271"/>
      <c r="C13651" s="270"/>
      <c r="D13651" s="272"/>
      <c r="F13651" s="273"/>
      <c r="G13651" s="275"/>
      <c r="H13651" s="275"/>
    </row>
    <row r="13652" spans="1:8">
      <c r="A13652" s="270"/>
      <c r="B13652" s="271"/>
      <c r="C13652" s="270"/>
      <c r="D13652" s="272"/>
      <c r="F13652" s="273"/>
      <c r="G13652" s="275"/>
      <c r="H13652" s="275"/>
    </row>
    <row r="13653" spans="1:8">
      <c r="A13653" s="270"/>
      <c r="B13653" s="271"/>
      <c r="C13653" s="270"/>
      <c r="D13653" s="272"/>
      <c r="F13653" s="273"/>
      <c r="G13653" s="275"/>
      <c r="H13653" s="275"/>
    </row>
    <row r="13654" spans="1:8">
      <c r="A13654" s="270"/>
      <c r="B13654" s="271"/>
      <c r="C13654" s="270"/>
      <c r="D13654" s="272"/>
      <c r="F13654" s="273"/>
      <c r="G13654" s="275"/>
      <c r="H13654" s="275"/>
    </row>
    <row r="13655" spans="1:8">
      <c r="A13655" s="270"/>
      <c r="B13655" s="271"/>
      <c r="C13655" s="270"/>
      <c r="D13655" s="272"/>
      <c r="F13655" s="273"/>
      <c r="G13655" s="275"/>
      <c r="H13655" s="275"/>
    </row>
    <row r="13656" spans="1:8">
      <c r="A13656" s="270"/>
      <c r="B13656" s="271"/>
      <c r="C13656" s="270"/>
      <c r="D13656" s="272"/>
      <c r="F13656" s="273"/>
      <c r="G13656" s="275"/>
      <c r="H13656" s="275"/>
    </row>
    <row r="13657" spans="1:8">
      <c r="A13657" s="270"/>
      <c r="B13657" s="271"/>
      <c r="C13657" s="270"/>
      <c r="D13657" s="272"/>
      <c r="F13657" s="273"/>
      <c r="G13657" s="275"/>
      <c r="H13657" s="275"/>
    </row>
    <row r="13658" spans="1:8">
      <c r="A13658" s="270"/>
      <c r="B13658" s="271"/>
      <c r="C13658" s="270"/>
      <c r="D13658" s="272"/>
      <c r="F13658" s="273"/>
      <c r="G13658" s="275"/>
      <c r="H13658" s="275"/>
    </row>
    <row r="13659" spans="1:8">
      <c r="A13659" s="270"/>
      <c r="B13659" s="271"/>
      <c r="C13659" s="270"/>
      <c r="D13659" s="272"/>
      <c r="F13659" s="273"/>
      <c r="G13659" s="275"/>
      <c r="H13659" s="275"/>
    </row>
    <row r="13660" spans="1:8">
      <c r="A13660" s="270"/>
      <c r="B13660" s="271"/>
      <c r="C13660" s="270"/>
      <c r="D13660" s="272"/>
      <c r="F13660" s="273"/>
      <c r="G13660" s="275"/>
      <c r="H13660" s="275"/>
    </row>
    <row r="13661" spans="1:8">
      <c r="A13661" s="270"/>
      <c r="B13661" s="271"/>
      <c r="C13661" s="270"/>
      <c r="D13661" s="272"/>
      <c r="F13661" s="273"/>
      <c r="G13661" s="275"/>
      <c r="H13661" s="275"/>
    </row>
    <row r="13662" spans="1:8">
      <c r="A13662" s="270"/>
      <c r="B13662" s="271"/>
      <c r="C13662" s="270"/>
      <c r="D13662" s="272"/>
      <c r="F13662" s="273"/>
      <c r="G13662" s="275"/>
      <c r="H13662" s="275"/>
    </row>
    <row r="13663" spans="1:8">
      <c r="A13663" s="270"/>
      <c r="B13663" s="271"/>
      <c r="C13663" s="270"/>
      <c r="D13663" s="272"/>
      <c r="F13663" s="273"/>
      <c r="G13663" s="275"/>
      <c r="H13663" s="275"/>
    </row>
    <row r="13664" spans="1:8">
      <c r="A13664" s="270"/>
      <c r="B13664" s="271"/>
      <c r="C13664" s="270"/>
      <c r="D13664" s="272"/>
      <c r="F13664" s="273"/>
      <c r="G13664" s="275"/>
      <c r="H13664" s="275"/>
    </row>
    <row r="13665" spans="1:8">
      <c r="A13665" s="270"/>
      <c r="B13665" s="271"/>
      <c r="C13665" s="270"/>
      <c r="D13665" s="272"/>
      <c r="F13665" s="273"/>
      <c r="G13665" s="275"/>
      <c r="H13665" s="275"/>
    </row>
    <row r="13666" spans="1:8">
      <c r="A13666" s="270"/>
      <c r="B13666" s="271"/>
      <c r="C13666" s="270"/>
      <c r="D13666" s="272"/>
      <c r="F13666" s="273"/>
      <c r="G13666" s="275"/>
      <c r="H13666" s="275"/>
    </row>
    <row r="13667" spans="1:8">
      <c r="A13667" s="270"/>
      <c r="B13667" s="271"/>
      <c r="C13667" s="270"/>
      <c r="D13667" s="272"/>
      <c r="F13667" s="273"/>
      <c r="G13667" s="275"/>
      <c r="H13667" s="275"/>
    </row>
    <row r="13668" spans="1:8">
      <c r="A13668" s="270"/>
      <c r="B13668" s="271"/>
      <c r="C13668" s="270"/>
      <c r="D13668" s="272"/>
      <c r="F13668" s="273"/>
      <c r="G13668" s="275"/>
      <c r="H13668" s="275"/>
    </row>
    <row r="13669" spans="1:8">
      <c r="A13669" s="270"/>
      <c r="B13669" s="271"/>
      <c r="C13669" s="270"/>
      <c r="D13669" s="272"/>
      <c r="F13669" s="273"/>
      <c r="G13669" s="275"/>
      <c r="H13669" s="275"/>
    </row>
    <row r="13670" spans="1:8">
      <c r="A13670" s="270"/>
      <c r="B13670" s="271"/>
      <c r="C13670" s="270"/>
      <c r="D13670" s="272"/>
      <c r="F13670" s="273"/>
      <c r="G13670" s="275"/>
      <c r="H13670" s="275"/>
    </row>
    <row r="13671" spans="1:8">
      <c r="A13671" s="270"/>
      <c r="B13671" s="271"/>
      <c r="C13671" s="270"/>
      <c r="D13671" s="272"/>
      <c r="F13671" s="273"/>
      <c r="G13671" s="275"/>
      <c r="H13671" s="275"/>
    </row>
    <row r="13672" spans="1:8">
      <c r="A13672" s="270"/>
      <c r="B13672" s="271"/>
      <c r="C13672" s="270"/>
      <c r="D13672" s="272"/>
      <c r="F13672" s="273"/>
      <c r="G13672" s="275"/>
      <c r="H13672" s="275"/>
    </row>
    <row r="13673" spans="1:8">
      <c r="A13673" s="270"/>
      <c r="B13673" s="271"/>
      <c r="C13673" s="270"/>
      <c r="D13673" s="272"/>
      <c r="F13673" s="273"/>
      <c r="G13673" s="275"/>
      <c r="H13673" s="275"/>
    </row>
    <row r="13674" spans="1:8">
      <c r="A13674" s="270"/>
      <c r="B13674" s="271"/>
      <c r="C13674" s="270"/>
      <c r="D13674" s="272"/>
      <c r="F13674" s="273"/>
      <c r="G13674" s="275"/>
      <c r="H13674" s="275"/>
    </row>
    <row r="13675" spans="1:8">
      <c r="A13675" s="270"/>
      <c r="B13675" s="271"/>
      <c r="C13675" s="270"/>
      <c r="D13675" s="272"/>
      <c r="F13675" s="273"/>
      <c r="G13675" s="275"/>
      <c r="H13675" s="275"/>
    </row>
    <row r="13676" spans="1:8">
      <c r="A13676" s="270"/>
      <c r="B13676" s="271"/>
      <c r="C13676" s="270"/>
      <c r="D13676" s="272"/>
      <c r="F13676" s="273"/>
      <c r="G13676" s="275"/>
      <c r="H13676" s="275"/>
    </row>
    <row r="13677" spans="1:8">
      <c r="A13677" s="270"/>
      <c r="B13677" s="271"/>
      <c r="C13677" s="270"/>
      <c r="D13677" s="272"/>
      <c r="F13677" s="273"/>
      <c r="G13677" s="275"/>
      <c r="H13677" s="275"/>
    </row>
    <row r="13678" spans="1:8">
      <c r="A13678" s="270"/>
      <c r="B13678" s="271"/>
      <c r="C13678" s="270"/>
      <c r="D13678" s="272"/>
      <c r="F13678" s="273"/>
      <c r="G13678" s="275"/>
      <c r="H13678" s="275"/>
    </row>
    <row r="13679" spans="1:8">
      <c r="A13679" s="270"/>
      <c r="B13679" s="271"/>
      <c r="C13679" s="270"/>
      <c r="D13679" s="272"/>
      <c r="F13679" s="273"/>
      <c r="G13679" s="275"/>
      <c r="H13679" s="275"/>
    </row>
    <row r="13680" spans="1:8">
      <c r="A13680" s="270"/>
      <c r="B13680" s="271"/>
      <c r="C13680" s="270"/>
      <c r="D13680" s="272"/>
      <c r="F13680" s="273"/>
      <c r="G13680" s="275"/>
      <c r="H13680" s="275"/>
    </row>
    <row r="13681" spans="1:8">
      <c r="A13681" s="270"/>
      <c r="B13681" s="271"/>
      <c r="C13681" s="270"/>
      <c r="D13681" s="272"/>
      <c r="F13681" s="273"/>
      <c r="G13681" s="275"/>
      <c r="H13681" s="275"/>
    </row>
    <row r="13682" spans="1:8">
      <c r="A13682" s="270"/>
      <c r="B13682" s="271"/>
      <c r="C13682" s="270"/>
      <c r="D13682" s="272"/>
      <c r="F13682" s="273"/>
      <c r="G13682" s="275"/>
      <c r="H13682" s="275"/>
    </row>
    <row r="13683" spans="1:8">
      <c r="A13683" s="270"/>
      <c r="B13683" s="271"/>
      <c r="C13683" s="270"/>
      <c r="D13683" s="272"/>
      <c r="F13683" s="273"/>
      <c r="G13683" s="275"/>
      <c r="H13683" s="275"/>
    </row>
    <row r="13684" spans="1:8">
      <c r="A13684" s="270"/>
      <c r="B13684" s="271"/>
      <c r="C13684" s="270"/>
      <c r="D13684" s="272"/>
      <c r="F13684" s="273"/>
      <c r="G13684" s="275"/>
      <c r="H13684" s="275"/>
    </row>
    <row r="13685" spans="1:8">
      <c r="A13685" s="270"/>
      <c r="B13685" s="271"/>
      <c r="C13685" s="270"/>
      <c r="D13685" s="272"/>
      <c r="F13685" s="273"/>
      <c r="G13685" s="275"/>
      <c r="H13685" s="275"/>
    </row>
    <row r="13686" spans="1:8">
      <c r="A13686" s="270"/>
      <c r="B13686" s="271"/>
      <c r="C13686" s="270"/>
      <c r="D13686" s="272"/>
      <c r="F13686" s="273"/>
      <c r="G13686" s="275"/>
      <c r="H13686" s="275"/>
    </row>
    <row r="13687" spans="1:8">
      <c r="A13687" s="270"/>
      <c r="B13687" s="271"/>
      <c r="C13687" s="270"/>
      <c r="D13687" s="272"/>
      <c r="F13687" s="273"/>
      <c r="G13687" s="275"/>
      <c r="H13687" s="275"/>
    </row>
    <row r="13688" spans="1:8">
      <c r="A13688" s="270"/>
      <c r="B13688" s="271"/>
      <c r="C13688" s="270"/>
      <c r="D13688" s="272"/>
      <c r="F13688" s="273"/>
      <c r="G13688" s="275"/>
      <c r="H13688" s="275"/>
    </row>
    <row r="13689" spans="1:8">
      <c r="A13689" s="270"/>
      <c r="B13689" s="271"/>
      <c r="C13689" s="270"/>
      <c r="D13689" s="272"/>
      <c r="F13689" s="273"/>
      <c r="G13689" s="275"/>
      <c r="H13689" s="275"/>
    </row>
    <row r="13690" spans="1:8">
      <c r="A13690" s="270"/>
      <c r="B13690" s="271"/>
      <c r="C13690" s="270"/>
      <c r="D13690" s="272"/>
      <c r="F13690" s="273"/>
      <c r="G13690" s="275"/>
      <c r="H13690" s="275"/>
    </row>
    <row r="13691" spans="1:8">
      <c r="A13691" s="270"/>
      <c r="B13691" s="271"/>
      <c r="C13691" s="270"/>
      <c r="D13691" s="272"/>
      <c r="F13691" s="273"/>
      <c r="G13691" s="275"/>
      <c r="H13691" s="275"/>
    </row>
    <row r="13692" spans="1:8">
      <c r="A13692" s="270"/>
      <c r="B13692" s="271"/>
      <c r="C13692" s="270"/>
      <c r="D13692" s="272"/>
      <c r="F13692" s="273"/>
      <c r="G13692" s="275"/>
      <c r="H13692" s="275"/>
    </row>
    <row r="13693" spans="1:8">
      <c r="A13693" s="270"/>
      <c r="B13693" s="271"/>
      <c r="C13693" s="270"/>
      <c r="D13693" s="272"/>
      <c r="F13693" s="273"/>
      <c r="G13693" s="275"/>
      <c r="H13693" s="275"/>
    </row>
    <row r="13694" spans="1:8">
      <c r="A13694" s="270"/>
      <c r="B13694" s="271"/>
      <c r="C13694" s="270"/>
      <c r="D13694" s="272"/>
      <c r="F13694" s="273"/>
      <c r="G13694" s="275"/>
      <c r="H13694" s="275"/>
    </row>
    <row r="13695" spans="1:8">
      <c r="A13695" s="270"/>
      <c r="B13695" s="271"/>
      <c r="C13695" s="270"/>
      <c r="D13695" s="272"/>
      <c r="F13695" s="273"/>
      <c r="G13695" s="275"/>
      <c r="H13695" s="275"/>
    </row>
    <row r="13696" spans="1:8">
      <c r="A13696" s="270"/>
      <c r="B13696" s="271"/>
      <c r="C13696" s="270"/>
      <c r="D13696" s="272"/>
      <c r="F13696" s="273"/>
      <c r="G13696" s="275"/>
      <c r="H13696" s="275"/>
    </row>
    <row r="13697" spans="1:8">
      <c r="A13697" s="270"/>
      <c r="B13697" s="271"/>
      <c r="C13697" s="270"/>
      <c r="D13697" s="272"/>
      <c r="F13697" s="273"/>
      <c r="G13697" s="275"/>
      <c r="H13697" s="275"/>
    </row>
    <row r="13698" spans="1:8">
      <c r="A13698" s="270"/>
      <c r="B13698" s="271"/>
      <c r="C13698" s="270"/>
      <c r="D13698" s="272"/>
      <c r="F13698" s="273"/>
      <c r="G13698" s="275"/>
      <c r="H13698" s="275"/>
    </row>
    <row r="13699" spans="1:8">
      <c r="A13699" s="270"/>
      <c r="B13699" s="271"/>
      <c r="C13699" s="270"/>
      <c r="D13699" s="272"/>
      <c r="F13699" s="273"/>
      <c r="G13699" s="275"/>
      <c r="H13699" s="275"/>
    </row>
    <row r="13700" spans="1:8">
      <c r="A13700" s="270"/>
      <c r="B13700" s="271"/>
      <c r="C13700" s="270"/>
      <c r="D13700" s="272"/>
      <c r="F13700" s="273"/>
      <c r="G13700" s="275"/>
      <c r="H13700" s="275"/>
    </row>
    <row r="13701" spans="1:8">
      <c r="A13701" s="270"/>
      <c r="B13701" s="271"/>
      <c r="C13701" s="270"/>
      <c r="D13701" s="272"/>
      <c r="F13701" s="273"/>
      <c r="G13701" s="275"/>
      <c r="H13701" s="275"/>
    </row>
    <row r="13702" spans="1:8">
      <c r="A13702" s="270"/>
      <c r="B13702" s="271"/>
      <c r="C13702" s="270"/>
      <c r="D13702" s="272"/>
      <c r="F13702" s="273"/>
      <c r="G13702" s="275"/>
      <c r="H13702" s="275"/>
    </row>
    <row r="13703" spans="1:8">
      <c r="A13703" s="270"/>
      <c r="B13703" s="271"/>
      <c r="C13703" s="270"/>
      <c r="D13703" s="272"/>
      <c r="F13703" s="273"/>
      <c r="G13703" s="275"/>
      <c r="H13703" s="275"/>
    </row>
    <row r="13704" spans="1:8">
      <c r="A13704" s="270"/>
      <c r="B13704" s="271"/>
      <c r="C13704" s="270"/>
      <c r="D13704" s="272"/>
      <c r="F13704" s="273"/>
      <c r="G13704" s="275"/>
      <c r="H13704" s="275"/>
    </row>
    <row r="13705" spans="1:8">
      <c r="A13705" s="270"/>
      <c r="B13705" s="271"/>
      <c r="C13705" s="270"/>
      <c r="D13705" s="272"/>
      <c r="F13705" s="273"/>
      <c r="G13705" s="275"/>
      <c r="H13705" s="275"/>
    </row>
    <row r="13706" spans="1:8">
      <c r="A13706" s="270"/>
      <c r="B13706" s="271"/>
      <c r="C13706" s="270"/>
      <c r="D13706" s="272"/>
      <c r="F13706" s="273"/>
      <c r="G13706" s="275"/>
      <c r="H13706" s="275"/>
    </row>
    <row r="13707" spans="1:8">
      <c r="A13707" s="270"/>
      <c r="B13707" s="271"/>
      <c r="C13707" s="270"/>
      <c r="D13707" s="272"/>
      <c r="F13707" s="273"/>
      <c r="G13707" s="275"/>
      <c r="H13707" s="275"/>
    </row>
    <row r="13708" spans="1:8">
      <c r="A13708" s="270"/>
      <c r="B13708" s="271"/>
      <c r="C13708" s="270"/>
      <c r="D13708" s="272"/>
      <c r="F13708" s="273"/>
      <c r="G13708" s="275"/>
      <c r="H13708" s="275"/>
    </row>
    <row r="13709" spans="1:8">
      <c r="A13709" s="270"/>
      <c r="B13709" s="271"/>
      <c r="C13709" s="270"/>
      <c r="D13709" s="272"/>
      <c r="F13709" s="273"/>
      <c r="G13709" s="275"/>
      <c r="H13709" s="275"/>
    </row>
    <row r="13710" spans="1:8">
      <c r="A13710" s="270"/>
      <c r="B13710" s="271"/>
      <c r="C13710" s="270"/>
      <c r="D13710" s="272"/>
      <c r="F13710" s="273"/>
      <c r="G13710" s="275"/>
      <c r="H13710" s="275"/>
    </row>
    <row r="13711" spans="1:8">
      <c r="A13711" s="270"/>
      <c r="B13711" s="271"/>
      <c r="C13711" s="270"/>
      <c r="D13711" s="272"/>
      <c r="F13711" s="273"/>
      <c r="G13711" s="275"/>
      <c r="H13711" s="275"/>
    </row>
    <row r="13712" spans="1:8">
      <c r="A13712" s="270"/>
      <c r="B13712" s="271"/>
      <c r="C13712" s="270"/>
      <c r="D13712" s="272"/>
      <c r="F13712" s="273"/>
      <c r="G13712" s="275"/>
      <c r="H13712" s="275"/>
    </row>
    <row r="13713" spans="1:8">
      <c r="A13713" s="270"/>
      <c r="B13713" s="271"/>
      <c r="C13713" s="270"/>
      <c r="D13713" s="272"/>
      <c r="F13713" s="273"/>
      <c r="G13713" s="275"/>
      <c r="H13713" s="275"/>
    </row>
    <row r="13714" spans="1:8">
      <c r="A13714" s="270"/>
      <c r="B13714" s="271"/>
      <c r="C13714" s="270"/>
      <c r="D13714" s="272"/>
      <c r="F13714" s="273"/>
      <c r="G13714" s="275"/>
      <c r="H13714" s="275"/>
    </row>
    <row r="13715" spans="1:8">
      <c r="A13715" s="270"/>
      <c r="B13715" s="271"/>
      <c r="C13715" s="270"/>
      <c r="D13715" s="272"/>
      <c r="F13715" s="273"/>
      <c r="G13715" s="275"/>
      <c r="H13715" s="275"/>
    </row>
    <row r="13716" spans="1:8">
      <c r="A13716" s="270"/>
      <c r="B13716" s="271"/>
      <c r="C13716" s="270"/>
      <c r="D13716" s="272"/>
      <c r="F13716" s="273"/>
      <c r="G13716" s="275"/>
      <c r="H13716" s="275"/>
    </row>
    <row r="13717" spans="1:8">
      <c r="A13717" s="270"/>
      <c r="B13717" s="271"/>
      <c r="C13717" s="270"/>
      <c r="D13717" s="272"/>
      <c r="F13717" s="273"/>
      <c r="G13717" s="275"/>
      <c r="H13717" s="275"/>
    </row>
    <row r="13718" spans="1:8">
      <c r="A13718" s="270"/>
      <c r="B13718" s="271"/>
      <c r="C13718" s="270"/>
      <c r="D13718" s="272"/>
      <c r="F13718" s="273"/>
      <c r="G13718" s="275"/>
      <c r="H13718" s="275"/>
    </row>
    <row r="13719" spans="1:8">
      <c r="A13719" s="270"/>
      <c r="B13719" s="271"/>
      <c r="C13719" s="270"/>
      <c r="D13719" s="272"/>
      <c r="F13719" s="273"/>
      <c r="G13719" s="275"/>
      <c r="H13719" s="275"/>
    </row>
    <row r="13720" spans="1:8">
      <c r="A13720" s="270"/>
      <c r="B13720" s="271"/>
      <c r="C13720" s="270"/>
      <c r="D13720" s="272"/>
      <c r="F13720" s="273"/>
      <c r="G13720" s="275"/>
      <c r="H13720" s="275"/>
    </row>
    <row r="13721" spans="1:8">
      <c r="A13721" s="270"/>
      <c r="B13721" s="271"/>
      <c r="C13721" s="270"/>
      <c r="D13721" s="272"/>
      <c r="F13721" s="273"/>
      <c r="G13721" s="275"/>
      <c r="H13721" s="275"/>
    </row>
    <row r="13722" spans="1:8">
      <c r="A13722" s="270"/>
      <c r="B13722" s="271"/>
      <c r="C13722" s="270"/>
      <c r="D13722" s="272"/>
      <c r="F13722" s="273"/>
      <c r="G13722" s="275"/>
      <c r="H13722" s="275"/>
    </row>
    <row r="13723" spans="1:8">
      <c r="A13723" s="270"/>
      <c r="B13723" s="271"/>
      <c r="C13723" s="270"/>
      <c r="D13723" s="272"/>
      <c r="F13723" s="273"/>
      <c r="G13723" s="275"/>
      <c r="H13723" s="275"/>
    </row>
    <row r="13724" spans="1:8">
      <c r="A13724" s="270"/>
      <c r="B13724" s="271"/>
      <c r="C13724" s="270"/>
      <c r="D13724" s="272"/>
      <c r="F13724" s="273"/>
      <c r="G13724" s="275"/>
      <c r="H13724" s="275"/>
    </row>
    <row r="13725" spans="1:8">
      <c r="A13725" s="270"/>
      <c r="B13725" s="271"/>
      <c r="C13725" s="270"/>
      <c r="D13725" s="272"/>
      <c r="F13725" s="273"/>
      <c r="G13725" s="275"/>
      <c r="H13725" s="275"/>
    </row>
    <row r="13726" spans="1:8">
      <c r="A13726" s="270"/>
      <c r="B13726" s="271"/>
      <c r="C13726" s="270"/>
      <c r="D13726" s="272"/>
      <c r="F13726" s="273"/>
      <c r="G13726" s="275"/>
      <c r="H13726" s="275"/>
    </row>
    <row r="13727" spans="1:8">
      <c r="A13727" s="270"/>
      <c r="B13727" s="271"/>
      <c r="C13727" s="270"/>
      <c r="D13727" s="272"/>
      <c r="F13727" s="273"/>
      <c r="G13727" s="275"/>
      <c r="H13727" s="275"/>
    </row>
    <row r="13728" spans="1:8">
      <c r="A13728" s="270"/>
      <c r="B13728" s="271"/>
      <c r="C13728" s="270"/>
      <c r="D13728" s="272"/>
      <c r="F13728" s="273"/>
      <c r="G13728" s="275"/>
      <c r="H13728" s="275"/>
    </row>
    <row r="13729" spans="1:8">
      <c r="A13729" s="270"/>
      <c r="B13729" s="271"/>
      <c r="C13729" s="270"/>
      <c r="D13729" s="272"/>
      <c r="F13729" s="273"/>
      <c r="G13729" s="275"/>
      <c r="H13729" s="275"/>
    </row>
    <row r="13730" spans="1:8">
      <c r="A13730" s="270"/>
      <c r="B13730" s="271"/>
      <c r="C13730" s="270"/>
      <c r="D13730" s="272"/>
      <c r="F13730" s="273"/>
      <c r="G13730" s="275"/>
      <c r="H13730" s="275"/>
    </row>
    <row r="13731" spans="1:8">
      <c r="A13731" s="270"/>
      <c r="B13731" s="271"/>
      <c r="C13731" s="270"/>
      <c r="D13731" s="272"/>
      <c r="F13731" s="273"/>
      <c r="G13731" s="275"/>
      <c r="H13731" s="275"/>
    </row>
    <row r="13732" spans="1:8">
      <c r="A13732" s="270"/>
      <c r="B13732" s="271"/>
      <c r="C13732" s="270"/>
      <c r="D13732" s="272"/>
      <c r="F13732" s="273"/>
      <c r="G13732" s="275"/>
      <c r="H13732" s="275"/>
    </row>
    <row r="13733" spans="1:8">
      <c r="A13733" s="270"/>
      <c r="B13733" s="271"/>
      <c r="C13733" s="270"/>
      <c r="D13733" s="272"/>
      <c r="F13733" s="273"/>
      <c r="G13733" s="275"/>
      <c r="H13733" s="275"/>
    </row>
    <row r="13734" spans="1:8">
      <c r="A13734" s="270"/>
      <c r="B13734" s="271"/>
      <c r="C13734" s="270"/>
      <c r="D13734" s="272"/>
      <c r="F13734" s="273"/>
      <c r="G13734" s="275"/>
      <c r="H13734" s="275"/>
    </row>
    <row r="13735" spans="1:8">
      <c r="A13735" s="270"/>
      <c r="B13735" s="271"/>
      <c r="C13735" s="270"/>
      <c r="D13735" s="272"/>
      <c r="F13735" s="273"/>
      <c r="G13735" s="275"/>
      <c r="H13735" s="275"/>
    </row>
    <row r="13736" spans="1:8">
      <c r="A13736" s="270"/>
      <c r="B13736" s="271"/>
      <c r="C13736" s="270"/>
      <c r="D13736" s="272"/>
      <c r="F13736" s="273"/>
      <c r="G13736" s="275"/>
      <c r="H13736" s="275"/>
    </row>
    <row r="13737" spans="1:8">
      <c r="A13737" s="270"/>
      <c r="B13737" s="271"/>
      <c r="C13737" s="270"/>
      <c r="D13737" s="272"/>
      <c r="F13737" s="273"/>
      <c r="G13737" s="275"/>
      <c r="H13737" s="275"/>
    </row>
    <row r="13738" spans="1:8">
      <c r="A13738" s="270"/>
      <c r="B13738" s="271"/>
      <c r="C13738" s="270"/>
      <c r="D13738" s="272"/>
      <c r="F13738" s="273"/>
      <c r="G13738" s="275"/>
      <c r="H13738" s="275"/>
    </row>
    <row r="13739" spans="1:8">
      <c r="A13739" s="270"/>
      <c r="B13739" s="271"/>
      <c r="C13739" s="270"/>
      <c r="D13739" s="272"/>
      <c r="F13739" s="273"/>
      <c r="G13739" s="275"/>
      <c r="H13739" s="275"/>
    </row>
    <row r="13740" spans="1:8">
      <c r="A13740" s="270"/>
      <c r="B13740" s="271"/>
      <c r="C13740" s="270"/>
      <c r="D13740" s="272"/>
      <c r="F13740" s="273"/>
      <c r="G13740" s="275"/>
      <c r="H13740" s="275"/>
    </row>
    <row r="13741" spans="1:8">
      <c r="A13741" s="270"/>
      <c r="B13741" s="271"/>
      <c r="C13741" s="270"/>
      <c r="D13741" s="272"/>
      <c r="F13741" s="273"/>
      <c r="G13741" s="275"/>
      <c r="H13741" s="275"/>
    </row>
    <row r="13742" spans="1:8">
      <c r="A13742" s="270"/>
      <c r="B13742" s="271"/>
      <c r="C13742" s="270"/>
      <c r="D13742" s="272"/>
      <c r="F13742" s="273"/>
      <c r="G13742" s="275"/>
      <c r="H13742" s="275"/>
    </row>
    <row r="13743" spans="1:8">
      <c r="A13743" s="270"/>
      <c r="B13743" s="271"/>
      <c r="C13743" s="270"/>
      <c r="D13743" s="272"/>
      <c r="F13743" s="273"/>
      <c r="G13743" s="275"/>
      <c r="H13743" s="275"/>
    </row>
    <row r="13744" spans="1:8">
      <c r="A13744" s="270"/>
      <c r="B13744" s="271"/>
      <c r="C13744" s="270"/>
      <c r="D13744" s="272"/>
      <c r="F13744" s="273"/>
      <c r="G13744" s="275"/>
      <c r="H13744" s="275"/>
    </row>
    <row r="13745" spans="1:8">
      <c r="A13745" s="270"/>
      <c r="B13745" s="271"/>
      <c r="C13745" s="270"/>
      <c r="D13745" s="272"/>
      <c r="F13745" s="273"/>
      <c r="G13745" s="275"/>
      <c r="H13745" s="275"/>
    </row>
    <row r="13746" spans="1:8">
      <c r="A13746" s="270"/>
      <c r="B13746" s="271"/>
      <c r="C13746" s="270"/>
      <c r="D13746" s="272"/>
      <c r="F13746" s="273"/>
      <c r="G13746" s="275"/>
      <c r="H13746" s="275"/>
    </row>
    <row r="13747" spans="1:8">
      <c r="A13747" s="270"/>
      <c r="B13747" s="271"/>
      <c r="C13747" s="270"/>
      <c r="D13747" s="272"/>
      <c r="F13747" s="273"/>
      <c r="G13747" s="275"/>
      <c r="H13747" s="275"/>
    </row>
    <row r="13748" spans="1:8">
      <c r="A13748" s="270"/>
      <c r="B13748" s="271"/>
      <c r="C13748" s="270"/>
      <c r="D13748" s="272"/>
      <c r="F13748" s="273"/>
      <c r="G13748" s="275"/>
      <c r="H13748" s="275"/>
    </row>
    <row r="13749" spans="1:8">
      <c r="A13749" s="270"/>
      <c r="B13749" s="271"/>
      <c r="C13749" s="270"/>
      <c r="D13749" s="272"/>
      <c r="F13749" s="273"/>
      <c r="G13749" s="275"/>
      <c r="H13749" s="275"/>
    </row>
    <row r="13750" spans="1:8">
      <c r="A13750" s="270"/>
      <c r="B13750" s="271"/>
      <c r="C13750" s="270"/>
      <c r="D13750" s="272"/>
      <c r="F13750" s="273"/>
      <c r="G13750" s="275"/>
      <c r="H13750" s="275"/>
    </row>
    <row r="13751" spans="1:8">
      <c r="A13751" s="270"/>
      <c r="B13751" s="271"/>
      <c r="C13751" s="270"/>
      <c r="D13751" s="272"/>
      <c r="F13751" s="273"/>
      <c r="G13751" s="275"/>
      <c r="H13751" s="275"/>
    </row>
    <row r="13752" spans="1:8">
      <c r="A13752" s="270"/>
      <c r="B13752" s="271"/>
      <c r="C13752" s="270"/>
      <c r="D13752" s="272"/>
      <c r="F13752" s="273"/>
      <c r="G13752" s="275"/>
      <c r="H13752" s="275"/>
    </row>
    <row r="13753" spans="1:8">
      <c r="A13753" s="270"/>
      <c r="B13753" s="271"/>
      <c r="C13753" s="270"/>
      <c r="D13753" s="272"/>
      <c r="F13753" s="273"/>
      <c r="G13753" s="275"/>
      <c r="H13753" s="275"/>
    </row>
    <row r="13754" spans="1:8">
      <c r="A13754" s="270"/>
      <c r="B13754" s="271"/>
      <c r="C13754" s="270"/>
      <c r="D13754" s="272"/>
      <c r="F13754" s="273"/>
      <c r="G13754" s="275"/>
      <c r="H13754" s="275"/>
    </row>
    <row r="13755" spans="1:8">
      <c r="A13755" s="270"/>
      <c r="B13755" s="271"/>
      <c r="C13755" s="270"/>
      <c r="D13755" s="272"/>
      <c r="F13755" s="273"/>
      <c r="G13755" s="275"/>
      <c r="H13755" s="275"/>
    </row>
    <row r="13756" spans="1:8">
      <c r="A13756" s="270"/>
      <c r="B13756" s="271"/>
      <c r="C13756" s="270"/>
      <c r="D13756" s="272"/>
      <c r="F13756" s="273"/>
      <c r="G13756" s="275"/>
      <c r="H13756" s="275"/>
    </row>
    <row r="13757" spans="1:8">
      <c r="A13757" s="270"/>
      <c r="B13757" s="271"/>
      <c r="C13757" s="270"/>
      <c r="D13757" s="272"/>
      <c r="F13757" s="273"/>
      <c r="G13757" s="275"/>
      <c r="H13757" s="275"/>
    </row>
    <row r="13758" spans="1:8">
      <c r="A13758" s="270"/>
      <c r="B13758" s="271"/>
      <c r="C13758" s="270"/>
      <c r="D13758" s="272"/>
      <c r="F13758" s="273"/>
      <c r="G13758" s="275"/>
      <c r="H13758" s="275"/>
    </row>
    <row r="13759" spans="1:8">
      <c r="A13759" s="270"/>
      <c r="B13759" s="271"/>
      <c r="C13759" s="270"/>
      <c r="D13759" s="272"/>
      <c r="F13759" s="273"/>
      <c r="G13759" s="275"/>
      <c r="H13759" s="275"/>
    </row>
    <row r="13760" spans="1:8">
      <c r="A13760" s="270"/>
      <c r="B13760" s="271"/>
      <c r="C13760" s="270"/>
      <c r="D13760" s="272"/>
      <c r="F13760" s="273"/>
      <c r="G13760" s="275"/>
      <c r="H13760" s="275"/>
    </row>
    <row r="13761" spans="1:8">
      <c r="A13761" s="270"/>
      <c r="B13761" s="271"/>
      <c r="C13761" s="270"/>
      <c r="D13761" s="272"/>
      <c r="F13761" s="273"/>
      <c r="G13761" s="275"/>
      <c r="H13761" s="275"/>
    </row>
    <row r="13762" spans="1:8">
      <c r="A13762" s="270"/>
      <c r="B13762" s="271"/>
      <c r="C13762" s="270"/>
      <c r="D13762" s="272"/>
      <c r="F13762" s="273"/>
      <c r="G13762" s="275"/>
      <c r="H13762" s="275"/>
    </row>
    <row r="13763" spans="1:8">
      <c r="A13763" s="270"/>
      <c r="B13763" s="271"/>
      <c r="C13763" s="270"/>
      <c r="D13763" s="272"/>
      <c r="F13763" s="273"/>
      <c r="G13763" s="275"/>
      <c r="H13763" s="275"/>
    </row>
    <row r="13764" spans="1:8">
      <c r="A13764" s="270"/>
      <c r="B13764" s="271"/>
      <c r="C13764" s="270"/>
      <c r="D13764" s="272"/>
      <c r="F13764" s="273"/>
      <c r="G13764" s="275"/>
      <c r="H13764" s="275"/>
    </row>
    <row r="13765" spans="1:8">
      <c r="A13765" s="270"/>
      <c r="B13765" s="271"/>
      <c r="C13765" s="270"/>
      <c r="D13765" s="272"/>
      <c r="F13765" s="273"/>
      <c r="G13765" s="275"/>
      <c r="H13765" s="275"/>
    </row>
    <row r="13766" spans="1:8">
      <c r="A13766" s="270"/>
      <c r="B13766" s="271"/>
      <c r="C13766" s="270"/>
      <c r="D13766" s="272"/>
      <c r="F13766" s="273"/>
      <c r="G13766" s="275"/>
      <c r="H13766" s="275"/>
    </row>
    <row r="13767" spans="1:8">
      <c r="A13767" s="270"/>
      <c r="B13767" s="271"/>
      <c r="C13767" s="270"/>
      <c r="D13767" s="272"/>
      <c r="F13767" s="273"/>
      <c r="G13767" s="275"/>
      <c r="H13767" s="275"/>
    </row>
    <row r="13768" spans="1:8">
      <c r="A13768" s="270"/>
      <c r="B13768" s="271"/>
      <c r="C13768" s="270"/>
      <c r="D13768" s="272"/>
      <c r="F13768" s="273"/>
      <c r="G13768" s="275"/>
      <c r="H13768" s="275"/>
    </row>
    <row r="13769" spans="1:8">
      <c r="A13769" s="270"/>
      <c r="B13769" s="271"/>
      <c r="C13769" s="270"/>
      <c r="D13769" s="272"/>
      <c r="F13769" s="273"/>
      <c r="G13769" s="275"/>
      <c r="H13769" s="275"/>
    </row>
    <row r="13770" spans="1:8">
      <c r="A13770" s="270"/>
      <c r="B13770" s="271"/>
      <c r="C13770" s="270"/>
      <c r="D13770" s="272"/>
      <c r="F13770" s="273"/>
      <c r="G13770" s="275"/>
      <c r="H13770" s="275"/>
    </row>
    <row r="13771" spans="1:8">
      <c r="A13771" s="270"/>
      <c r="B13771" s="271"/>
      <c r="C13771" s="270"/>
      <c r="D13771" s="272"/>
      <c r="F13771" s="273"/>
      <c r="G13771" s="275"/>
      <c r="H13771" s="275"/>
    </row>
    <row r="13772" spans="1:8">
      <c r="A13772" s="270"/>
      <c r="B13772" s="271"/>
      <c r="C13772" s="270"/>
      <c r="D13772" s="272"/>
      <c r="F13772" s="273"/>
      <c r="G13772" s="275"/>
      <c r="H13772" s="275"/>
    </row>
    <row r="13773" spans="1:8">
      <c r="A13773" s="270"/>
      <c r="B13773" s="271"/>
      <c r="C13773" s="270"/>
      <c r="D13773" s="272"/>
      <c r="F13773" s="273"/>
      <c r="G13773" s="275"/>
      <c r="H13773" s="275"/>
    </row>
    <row r="13774" spans="1:8">
      <c r="A13774" s="270"/>
      <c r="B13774" s="271"/>
      <c r="C13774" s="270"/>
      <c r="D13774" s="272"/>
      <c r="F13774" s="273"/>
      <c r="G13774" s="275"/>
      <c r="H13774" s="275"/>
    </row>
    <row r="13775" spans="1:8">
      <c r="A13775" s="270"/>
      <c r="B13775" s="271"/>
      <c r="C13775" s="270"/>
      <c r="D13775" s="272"/>
      <c r="F13775" s="273"/>
      <c r="G13775" s="275"/>
      <c r="H13775" s="275"/>
    </row>
    <row r="13776" spans="1:8">
      <c r="A13776" s="270"/>
      <c r="B13776" s="271"/>
      <c r="C13776" s="270"/>
      <c r="D13776" s="272"/>
      <c r="F13776" s="273"/>
      <c r="G13776" s="275"/>
      <c r="H13776" s="275"/>
    </row>
    <row r="13777" spans="1:8">
      <c r="A13777" s="270"/>
      <c r="B13777" s="271"/>
      <c r="C13777" s="270"/>
      <c r="D13777" s="272"/>
      <c r="F13777" s="273"/>
      <c r="G13777" s="275"/>
      <c r="H13777" s="275"/>
    </row>
    <row r="13778" spans="1:8">
      <c r="A13778" s="270"/>
      <c r="B13778" s="271"/>
      <c r="C13778" s="270"/>
      <c r="D13778" s="272"/>
      <c r="F13778" s="273"/>
      <c r="G13778" s="275"/>
      <c r="H13778" s="275"/>
    </row>
    <row r="13779" spans="1:8">
      <c r="A13779" s="270"/>
      <c r="B13779" s="271"/>
      <c r="C13779" s="270"/>
      <c r="D13779" s="272"/>
      <c r="F13779" s="273"/>
      <c r="G13779" s="275"/>
      <c r="H13779" s="275"/>
    </row>
    <row r="13780" spans="1:8">
      <c r="A13780" s="270"/>
      <c r="B13780" s="271"/>
      <c r="C13780" s="270"/>
      <c r="D13780" s="272"/>
      <c r="F13780" s="273"/>
      <c r="G13780" s="275"/>
      <c r="H13780" s="275"/>
    </row>
    <row r="13781" spans="1:8">
      <c r="A13781" s="270"/>
      <c r="B13781" s="271"/>
      <c r="C13781" s="270"/>
      <c r="D13781" s="272"/>
      <c r="F13781" s="273"/>
      <c r="G13781" s="275"/>
      <c r="H13781" s="275"/>
    </row>
    <row r="13782" spans="1:8">
      <c r="A13782" s="270"/>
      <c r="B13782" s="271"/>
      <c r="C13782" s="270"/>
      <c r="D13782" s="272"/>
      <c r="F13782" s="273"/>
      <c r="G13782" s="275"/>
      <c r="H13782" s="275"/>
    </row>
    <row r="13783" spans="1:8">
      <c r="A13783" s="270"/>
      <c r="B13783" s="271"/>
      <c r="C13783" s="270"/>
      <c r="D13783" s="272"/>
      <c r="F13783" s="273"/>
      <c r="G13783" s="275"/>
      <c r="H13783" s="275"/>
    </row>
    <row r="13784" spans="1:8">
      <c r="A13784" s="270"/>
      <c r="B13784" s="271"/>
      <c r="C13784" s="270"/>
      <c r="D13784" s="272"/>
      <c r="F13784" s="273"/>
      <c r="G13784" s="275"/>
      <c r="H13784" s="275"/>
    </row>
    <row r="13785" spans="1:8">
      <c r="A13785" s="270"/>
      <c r="B13785" s="271"/>
      <c r="C13785" s="270"/>
      <c r="D13785" s="272"/>
      <c r="F13785" s="273"/>
      <c r="G13785" s="275"/>
      <c r="H13785" s="275"/>
    </row>
    <row r="13786" spans="1:8">
      <c r="A13786" s="270"/>
      <c r="B13786" s="271"/>
      <c r="C13786" s="270"/>
      <c r="D13786" s="272"/>
      <c r="F13786" s="273"/>
      <c r="G13786" s="275"/>
      <c r="H13786" s="275"/>
    </row>
    <row r="13787" spans="1:8">
      <c r="A13787" s="270"/>
      <c r="B13787" s="271"/>
      <c r="C13787" s="270"/>
      <c r="D13787" s="272"/>
      <c r="F13787" s="273"/>
      <c r="G13787" s="275"/>
      <c r="H13787" s="275"/>
    </row>
    <row r="13788" spans="1:8">
      <c r="A13788" s="270"/>
      <c r="B13788" s="271"/>
      <c r="C13788" s="270"/>
      <c r="D13788" s="272"/>
      <c r="F13788" s="273"/>
      <c r="G13788" s="275"/>
      <c r="H13788" s="275"/>
    </row>
    <row r="13789" spans="1:8">
      <c r="A13789" s="270"/>
      <c r="B13789" s="271"/>
      <c r="C13789" s="270"/>
      <c r="D13789" s="272"/>
      <c r="F13789" s="273"/>
      <c r="G13789" s="275"/>
      <c r="H13789" s="275"/>
    </row>
    <row r="13790" spans="1:8">
      <c r="A13790" s="270"/>
      <c r="B13790" s="271"/>
      <c r="C13790" s="270"/>
      <c r="D13790" s="272"/>
      <c r="F13790" s="273"/>
      <c r="G13790" s="275"/>
      <c r="H13790" s="275"/>
    </row>
    <row r="13791" spans="1:8">
      <c r="A13791" s="270"/>
      <c r="B13791" s="271"/>
      <c r="C13791" s="270"/>
      <c r="D13791" s="272"/>
      <c r="F13791" s="273"/>
      <c r="G13791" s="275"/>
      <c r="H13791" s="275"/>
    </row>
    <row r="13792" spans="1:8">
      <c r="A13792" s="270"/>
      <c r="B13792" s="271"/>
      <c r="C13792" s="270"/>
      <c r="D13792" s="272"/>
      <c r="F13792" s="273"/>
      <c r="G13792" s="275"/>
      <c r="H13792" s="275"/>
    </row>
    <row r="13793" spans="1:8">
      <c r="A13793" s="270"/>
      <c r="B13793" s="271"/>
      <c r="C13793" s="270"/>
      <c r="D13793" s="272"/>
      <c r="F13793" s="273"/>
      <c r="G13793" s="275"/>
      <c r="H13793" s="275"/>
    </row>
    <row r="13794" spans="1:8">
      <c r="A13794" s="270"/>
      <c r="B13794" s="271"/>
      <c r="C13794" s="270"/>
      <c r="D13794" s="272"/>
      <c r="F13794" s="273"/>
      <c r="G13794" s="275"/>
      <c r="H13794" s="275"/>
    </row>
    <row r="13795" spans="1:8">
      <c r="A13795" s="270"/>
      <c r="B13795" s="271"/>
      <c r="C13795" s="270"/>
      <c r="D13795" s="272"/>
      <c r="F13795" s="273"/>
      <c r="G13795" s="275"/>
      <c r="H13795" s="275"/>
    </row>
    <row r="13796" spans="1:8">
      <c r="A13796" s="270"/>
      <c r="B13796" s="271"/>
      <c r="C13796" s="270"/>
      <c r="D13796" s="272"/>
      <c r="F13796" s="273"/>
      <c r="G13796" s="275"/>
      <c r="H13796" s="275"/>
    </row>
    <row r="13797" spans="1:8">
      <c r="A13797" s="270"/>
      <c r="B13797" s="271"/>
      <c r="C13797" s="270"/>
      <c r="D13797" s="272"/>
      <c r="F13797" s="273"/>
      <c r="G13797" s="275"/>
      <c r="H13797" s="275"/>
    </row>
    <row r="13798" spans="1:8">
      <c r="A13798" s="270"/>
      <c r="B13798" s="271"/>
      <c r="C13798" s="270"/>
      <c r="D13798" s="272"/>
      <c r="F13798" s="273"/>
      <c r="G13798" s="275"/>
      <c r="H13798" s="275"/>
    </row>
    <row r="13799" spans="1:8">
      <c r="A13799" s="270"/>
      <c r="B13799" s="271"/>
      <c r="C13799" s="270"/>
      <c r="D13799" s="272"/>
      <c r="F13799" s="273"/>
      <c r="G13799" s="275"/>
      <c r="H13799" s="275"/>
    </row>
    <row r="13800" spans="1:8">
      <c r="A13800" s="270"/>
      <c r="B13800" s="271"/>
      <c r="C13800" s="270"/>
      <c r="D13800" s="272"/>
      <c r="F13800" s="273"/>
      <c r="G13800" s="275"/>
      <c r="H13800" s="275"/>
    </row>
    <row r="13801" spans="1:8">
      <c r="A13801" s="270"/>
      <c r="B13801" s="271"/>
      <c r="C13801" s="270"/>
      <c r="D13801" s="272"/>
      <c r="F13801" s="273"/>
      <c r="G13801" s="275"/>
      <c r="H13801" s="275"/>
    </row>
    <row r="13802" spans="1:8">
      <c r="A13802" s="270"/>
      <c r="B13802" s="271"/>
      <c r="C13802" s="270"/>
      <c r="D13802" s="272"/>
      <c r="F13802" s="273"/>
      <c r="G13802" s="275"/>
      <c r="H13802" s="275"/>
    </row>
    <row r="13803" spans="1:8">
      <c r="A13803" s="270"/>
      <c r="B13803" s="271"/>
      <c r="C13803" s="270"/>
      <c r="D13803" s="272"/>
      <c r="F13803" s="273"/>
      <c r="G13803" s="275"/>
      <c r="H13803" s="275"/>
    </row>
    <row r="13804" spans="1:8">
      <c r="A13804" s="270"/>
      <c r="B13804" s="271"/>
      <c r="C13804" s="270"/>
      <c r="D13804" s="272"/>
      <c r="F13804" s="273"/>
      <c r="G13804" s="275"/>
      <c r="H13804" s="275"/>
    </row>
    <row r="13805" spans="1:8">
      <c r="A13805" s="270"/>
      <c r="B13805" s="271"/>
      <c r="C13805" s="270"/>
      <c r="D13805" s="272"/>
      <c r="F13805" s="273"/>
      <c r="G13805" s="275"/>
      <c r="H13805" s="275"/>
    </row>
    <row r="13806" spans="1:8">
      <c r="A13806" s="270"/>
      <c r="B13806" s="271"/>
      <c r="C13806" s="270"/>
      <c r="D13806" s="272"/>
      <c r="F13806" s="273"/>
      <c r="G13806" s="275"/>
      <c r="H13806" s="275"/>
    </row>
    <row r="13807" spans="1:8">
      <c r="A13807" s="270"/>
      <c r="B13807" s="271"/>
      <c r="C13807" s="270"/>
      <c r="D13807" s="272"/>
      <c r="F13807" s="273"/>
      <c r="G13807" s="275"/>
      <c r="H13807" s="275"/>
    </row>
    <row r="13808" spans="1:8">
      <c r="A13808" s="270"/>
      <c r="B13808" s="271"/>
      <c r="C13808" s="270"/>
      <c r="D13808" s="272"/>
      <c r="F13808" s="273"/>
      <c r="G13808" s="275"/>
      <c r="H13808" s="275"/>
    </row>
    <row r="13809" spans="1:8">
      <c r="A13809" s="270"/>
      <c r="B13809" s="271"/>
      <c r="C13809" s="270"/>
      <c r="D13809" s="272"/>
      <c r="F13809" s="273"/>
      <c r="G13809" s="275"/>
      <c r="H13809" s="275"/>
    </row>
    <row r="13810" spans="1:8">
      <c r="A13810" s="270"/>
      <c r="B13810" s="271"/>
      <c r="C13810" s="270"/>
      <c r="D13810" s="272"/>
      <c r="F13810" s="273"/>
      <c r="G13810" s="275"/>
      <c r="H13810" s="275"/>
    </row>
    <row r="13811" spans="1:8">
      <c r="A13811" s="270"/>
      <c r="B13811" s="271"/>
      <c r="C13811" s="270"/>
      <c r="D13811" s="272"/>
      <c r="F13811" s="273"/>
      <c r="G13811" s="275"/>
      <c r="H13811" s="275"/>
    </row>
    <row r="13812" spans="1:8">
      <c r="A13812" s="270"/>
      <c r="B13812" s="271"/>
      <c r="C13812" s="270"/>
      <c r="D13812" s="272"/>
      <c r="F13812" s="273"/>
      <c r="G13812" s="275"/>
      <c r="H13812" s="275"/>
    </row>
    <row r="13813" spans="1:8">
      <c r="A13813" s="270"/>
      <c r="B13813" s="271"/>
      <c r="C13813" s="270"/>
      <c r="D13813" s="272"/>
      <c r="F13813" s="273"/>
      <c r="G13813" s="275"/>
      <c r="H13813" s="275"/>
    </row>
    <row r="13814" spans="1:8">
      <c r="A13814" s="270"/>
      <c r="B13814" s="271"/>
      <c r="C13814" s="270"/>
      <c r="D13814" s="272"/>
      <c r="F13814" s="273"/>
      <c r="G13814" s="275"/>
      <c r="H13814" s="275"/>
    </row>
    <row r="13815" spans="1:8">
      <c r="A13815" s="270"/>
      <c r="B13815" s="271"/>
      <c r="C13815" s="270"/>
      <c r="D13815" s="272"/>
      <c r="F13815" s="273"/>
      <c r="G13815" s="275"/>
      <c r="H13815" s="275"/>
    </row>
    <row r="13816" spans="1:8">
      <c r="A13816" s="270"/>
      <c r="B13816" s="271"/>
      <c r="C13816" s="270"/>
      <c r="D13816" s="272"/>
      <c r="F13816" s="273"/>
      <c r="G13816" s="275"/>
      <c r="H13816" s="275"/>
    </row>
    <row r="13817" spans="1:8">
      <c r="A13817" s="270"/>
      <c r="B13817" s="271"/>
      <c r="C13817" s="270"/>
      <c r="D13817" s="272"/>
      <c r="F13817" s="273"/>
      <c r="G13817" s="275"/>
      <c r="H13817" s="275"/>
    </row>
    <row r="13818" spans="1:8">
      <c r="A13818" s="270"/>
      <c r="B13818" s="271"/>
      <c r="C13818" s="270"/>
      <c r="D13818" s="272"/>
      <c r="F13818" s="273"/>
      <c r="G13818" s="275"/>
      <c r="H13818" s="275"/>
    </row>
    <row r="13819" spans="1:8">
      <c r="A13819" s="270"/>
      <c r="B13819" s="271"/>
      <c r="C13819" s="270"/>
      <c r="D13819" s="272"/>
      <c r="F13819" s="273"/>
      <c r="G13819" s="275"/>
      <c r="H13819" s="275"/>
    </row>
    <row r="13820" spans="1:8">
      <c r="A13820" s="270"/>
      <c r="B13820" s="271"/>
      <c r="C13820" s="270"/>
      <c r="D13820" s="272"/>
      <c r="F13820" s="273"/>
      <c r="G13820" s="275"/>
      <c r="H13820" s="275"/>
    </row>
    <row r="13821" spans="1:8">
      <c r="A13821" s="270"/>
      <c r="B13821" s="271"/>
      <c r="C13821" s="270"/>
      <c r="D13821" s="272"/>
      <c r="F13821" s="273"/>
      <c r="G13821" s="275"/>
      <c r="H13821" s="275"/>
    </row>
    <row r="13822" spans="1:8">
      <c r="A13822" s="270"/>
      <c r="B13822" s="271"/>
      <c r="C13822" s="270"/>
      <c r="D13822" s="272"/>
      <c r="F13822" s="273"/>
      <c r="G13822" s="275"/>
      <c r="H13822" s="275"/>
    </row>
    <row r="13823" spans="1:8">
      <c r="A13823" s="270"/>
      <c r="B13823" s="271"/>
      <c r="C13823" s="270"/>
      <c r="D13823" s="272"/>
      <c r="F13823" s="273"/>
      <c r="G13823" s="275"/>
      <c r="H13823" s="275"/>
    </row>
    <row r="13824" spans="1:8">
      <c r="A13824" s="270"/>
      <c r="B13824" s="271"/>
      <c r="C13824" s="270"/>
      <c r="D13824" s="272"/>
      <c r="F13824" s="273"/>
      <c r="G13824" s="275"/>
      <c r="H13824" s="275"/>
    </row>
    <row r="13825" spans="1:8">
      <c r="A13825" s="270"/>
      <c r="B13825" s="271"/>
      <c r="C13825" s="270"/>
      <c r="D13825" s="272"/>
      <c r="F13825" s="273"/>
      <c r="G13825" s="275"/>
      <c r="H13825" s="275"/>
    </row>
    <row r="13826" spans="1:8">
      <c r="A13826" s="270"/>
      <c r="B13826" s="271"/>
      <c r="C13826" s="270"/>
      <c r="D13826" s="272"/>
      <c r="F13826" s="273"/>
      <c r="G13826" s="275"/>
      <c r="H13826" s="275"/>
    </row>
    <row r="13827" spans="1:8">
      <c r="A13827" s="270"/>
      <c r="B13827" s="271"/>
      <c r="C13827" s="270"/>
      <c r="D13827" s="272"/>
      <c r="F13827" s="273"/>
      <c r="G13827" s="275"/>
      <c r="H13827" s="275"/>
    </row>
    <row r="13828" spans="1:8">
      <c r="A13828" s="270"/>
      <c r="B13828" s="271"/>
      <c r="C13828" s="270"/>
      <c r="D13828" s="272"/>
      <c r="F13828" s="273"/>
      <c r="G13828" s="275"/>
      <c r="H13828" s="275"/>
    </row>
    <row r="13829" spans="1:8">
      <c r="A13829" s="270"/>
      <c r="B13829" s="271"/>
      <c r="C13829" s="270"/>
      <c r="D13829" s="272"/>
      <c r="F13829" s="273"/>
      <c r="G13829" s="275"/>
      <c r="H13829" s="275"/>
    </row>
    <row r="13830" spans="1:8">
      <c r="A13830" s="270"/>
      <c r="B13830" s="271"/>
      <c r="C13830" s="270"/>
      <c r="D13830" s="272"/>
      <c r="F13830" s="273"/>
      <c r="G13830" s="275"/>
      <c r="H13830" s="275"/>
    </row>
    <row r="13831" spans="1:8">
      <c r="A13831" s="270"/>
      <c r="B13831" s="271"/>
      <c r="C13831" s="270"/>
      <c r="D13831" s="272"/>
      <c r="F13831" s="273"/>
      <c r="G13831" s="275"/>
      <c r="H13831" s="275"/>
    </row>
    <row r="13832" spans="1:8">
      <c r="A13832" s="270"/>
      <c r="B13832" s="271"/>
      <c r="C13832" s="270"/>
      <c r="D13832" s="272"/>
      <c r="F13832" s="273"/>
      <c r="G13832" s="275"/>
      <c r="H13832" s="275"/>
    </row>
    <row r="13833" spans="1:8">
      <c r="A13833" s="270"/>
      <c r="B13833" s="271"/>
      <c r="C13833" s="270"/>
      <c r="D13833" s="272"/>
      <c r="F13833" s="273"/>
      <c r="G13833" s="275"/>
      <c r="H13833" s="275"/>
    </row>
    <row r="13834" spans="1:8">
      <c r="A13834" s="270"/>
      <c r="B13834" s="271"/>
      <c r="C13834" s="270"/>
      <c r="D13834" s="272"/>
      <c r="F13834" s="273"/>
      <c r="G13834" s="275"/>
      <c r="H13834" s="275"/>
    </row>
    <row r="13835" spans="1:8">
      <c r="A13835" s="270"/>
      <c r="B13835" s="271"/>
      <c r="C13835" s="270"/>
      <c r="D13835" s="272"/>
      <c r="F13835" s="273"/>
      <c r="G13835" s="275"/>
      <c r="H13835" s="275"/>
    </row>
    <row r="13836" spans="1:8">
      <c r="A13836" s="270"/>
      <c r="B13836" s="271"/>
      <c r="C13836" s="270"/>
      <c r="D13836" s="272"/>
      <c r="F13836" s="273"/>
      <c r="G13836" s="275"/>
      <c r="H13836" s="275"/>
    </row>
    <row r="13837" spans="1:8">
      <c r="A13837" s="270"/>
      <c r="B13837" s="271"/>
      <c r="C13837" s="270"/>
      <c r="D13837" s="272"/>
      <c r="F13837" s="273"/>
      <c r="G13837" s="275"/>
      <c r="H13837" s="275"/>
    </row>
    <row r="13838" spans="1:8">
      <c r="A13838" s="270"/>
      <c r="B13838" s="271"/>
      <c r="C13838" s="270"/>
      <c r="D13838" s="272"/>
      <c r="F13838" s="273"/>
      <c r="G13838" s="275"/>
      <c r="H13838" s="275"/>
    </row>
    <row r="13839" spans="1:8">
      <c r="A13839" s="270"/>
      <c r="B13839" s="271"/>
      <c r="C13839" s="270"/>
      <c r="D13839" s="272"/>
      <c r="F13839" s="273"/>
      <c r="G13839" s="275"/>
      <c r="H13839" s="275"/>
    </row>
    <row r="13840" spans="1:8">
      <c r="A13840" s="270"/>
      <c r="B13840" s="271"/>
      <c r="C13840" s="270"/>
      <c r="D13840" s="272"/>
      <c r="F13840" s="273"/>
      <c r="G13840" s="275"/>
      <c r="H13840" s="275"/>
    </row>
    <row r="13841" spans="1:8">
      <c r="A13841" s="270"/>
      <c r="B13841" s="271"/>
      <c r="C13841" s="270"/>
      <c r="D13841" s="272"/>
      <c r="F13841" s="273"/>
      <c r="G13841" s="275"/>
      <c r="H13841" s="275"/>
    </row>
    <row r="13842" spans="1:8">
      <c r="A13842" s="270"/>
      <c r="B13842" s="271"/>
      <c r="C13842" s="270"/>
      <c r="D13842" s="272"/>
      <c r="F13842" s="273"/>
      <c r="G13842" s="275"/>
      <c r="H13842" s="275"/>
    </row>
    <row r="13843" spans="1:8">
      <c r="A13843" s="270"/>
      <c r="B13843" s="271"/>
      <c r="C13843" s="270"/>
      <c r="D13843" s="272"/>
      <c r="F13843" s="273"/>
      <c r="G13843" s="275"/>
      <c r="H13843" s="275"/>
    </row>
    <row r="13844" spans="1:8">
      <c r="A13844" s="270"/>
      <c r="B13844" s="271"/>
      <c r="C13844" s="270"/>
      <c r="D13844" s="272"/>
      <c r="F13844" s="273"/>
      <c r="G13844" s="275"/>
      <c r="H13844" s="275"/>
    </row>
    <row r="13845" spans="1:8">
      <c r="A13845" s="270"/>
      <c r="B13845" s="271"/>
      <c r="C13845" s="270"/>
      <c r="D13845" s="272"/>
      <c r="F13845" s="273"/>
      <c r="G13845" s="275"/>
      <c r="H13845" s="275"/>
    </row>
    <row r="13846" spans="1:8">
      <c r="A13846" s="270"/>
      <c r="B13846" s="271"/>
      <c r="C13846" s="270"/>
      <c r="D13846" s="272"/>
      <c r="F13846" s="273"/>
      <c r="G13846" s="275"/>
      <c r="H13846" s="275"/>
    </row>
    <row r="13847" spans="1:8">
      <c r="A13847" s="270"/>
      <c r="B13847" s="271"/>
      <c r="C13847" s="270"/>
      <c r="D13847" s="272"/>
      <c r="F13847" s="273"/>
      <c r="G13847" s="275"/>
      <c r="H13847" s="275"/>
    </row>
    <row r="13848" spans="1:8">
      <c r="A13848" s="270"/>
      <c r="B13848" s="271"/>
      <c r="C13848" s="270"/>
      <c r="D13848" s="272"/>
      <c r="F13848" s="273"/>
      <c r="G13848" s="275"/>
      <c r="H13848" s="275"/>
    </row>
    <row r="13849" spans="1:8">
      <c r="A13849" s="270"/>
      <c r="B13849" s="271"/>
      <c r="C13849" s="270"/>
      <c r="D13849" s="272"/>
      <c r="F13849" s="273"/>
      <c r="G13849" s="275"/>
      <c r="H13849" s="275"/>
    </row>
    <row r="13850" spans="1:8">
      <c r="A13850" s="270"/>
      <c r="B13850" s="271"/>
      <c r="C13850" s="270"/>
      <c r="D13850" s="272"/>
      <c r="F13850" s="273"/>
      <c r="G13850" s="275"/>
      <c r="H13850" s="275"/>
    </row>
    <row r="13851" spans="1:8">
      <c r="A13851" s="270"/>
      <c r="B13851" s="271"/>
      <c r="C13851" s="270"/>
      <c r="D13851" s="272"/>
      <c r="F13851" s="273"/>
      <c r="G13851" s="275"/>
      <c r="H13851" s="275"/>
    </row>
    <row r="13852" spans="1:8">
      <c r="A13852" s="270"/>
      <c r="B13852" s="271"/>
      <c r="C13852" s="270"/>
      <c r="D13852" s="272"/>
      <c r="F13852" s="273"/>
      <c r="G13852" s="275"/>
      <c r="H13852" s="275"/>
    </row>
    <row r="13853" spans="1:8">
      <c r="A13853" s="270"/>
      <c r="B13853" s="271"/>
      <c r="C13853" s="270"/>
      <c r="D13853" s="272"/>
      <c r="F13853" s="273"/>
      <c r="G13853" s="275"/>
      <c r="H13853" s="275"/>
    </row>
    <row r="13854" spans="1:8">
      <c r="A13854" s="270"/>
      <c r="B13854" s="271"/>
      <c r="C13854" s="270"/>
      <c r="D13854" s="272"/>
      <c r="F13854" s="273"/>
      <c r="G13854" s="275"/>
      <c r="H13854" s="275"/>
    </row>
    <row r="13855" spans="1:8">
      <c r="A13855" s="270"/>
      <c r="B13855" s="271"/>
      <c r="C13855" s="270"/>
      <c r="D13855" s="272"/>
      <c r="F13855" s="273"/>
      <c r="G13855" s="275"/>
      <c r="H13855" s="275"/>
    </row>
    <row r="13856" spans="1:8">
      <c r="A13856" s="270"/>
      <c r="B13856" s="271"/>
      <c r="C13856" s="270"/>
      <c r="D13856" s="272"/>
      <c r="F13856" s="273"/>
      <c r="G13856" s="275"/>
      <c r="H13856" s="275"/>
    </row>
    <row r="13857" spans="1:8">
      <c r="A13857" s="270"/>
      <c r="B13857" s="271"/>
      <c r="C13857" s="270"/>
      <c r="D13857" s="272"/>
      <c r="F13857" s="273"/>
      <c r="G13857" s="275"/>
      <c r="H13857" s="275"/>
    </row>
    <row r="13858" spans="1:8">
      <c r="A13858" s="270"/>
      <c r="B13858" s="271"/>
      <c r="C13858" s="270"/>
      <c r="D13858" s="272"/>
      <c r="F13858" s="273"/>
      <c r="G13858" s="275"/>
      <c r="H13858" s="275"/>
    </row>
    <row r="13859" spans="1:8">
      <c r="A13859" s="270"/>
      <c r="B13859" s="271"/>
      <c r="C13859" s="270"/>
      <c r="D13859" s="272"/>
      <c r="F13859" s="273"/>
      <c r="G13859" s="275"/>
      <c r="H13859" s="275"/>
    </row>
    <row r="13860" spans="1:8">
      <c r="A13860" s="270"/>
      <c r="B13860" s="271"/>
      <c r="C13860" s="270"/>
      <c r="D13860" s="272"/>
      <c r="F13860" s="273"/>
      <c r="G13860" s="275"/>
      <c r="H13860" s="275"/>
    </row>
    <row r="13861" spans="1:8">
      <c r="A13861" s="270"/>
      <c r="B13861" s="271"/>
      <c r="C13861" s="270"/>
      <c r="D13861" s="272"/>
      <c r="F13861" s="273"/>
      <c r="G13861" s="275"/>
      <c r="H13861" s="275"/>
    </row>
    <row r="13862" spans="1:8">
      <c r="A13862" s="270"/>
      <c r="B13862" s="271"/>
      <c r="C13862" s="270"/>
      <c r="D13862" s="272"/>
      <c r="F13862" s="273"/>
      <c r="G13862" s="275"/>
      <c r="H13862" s="275"/>
    </row>
    <row r="13863" spans="1:8">
      <c r="A13863" s="270"/>
      <c r="B13863" s="271"/>
      <c r="C13863" s="270"/>
      <c r="D13863" s="272"/>
      <c r="F13863" s="273"/>
      <c r="G13863" s="275"/>
      <c r="H13863" s="275"/>
    </row>
    <row r="13864" spans="1:8">
      <c r="A13864" s="270"/>
      <c r="B13864" s="271"/>
      <c r="C13864" s="270"/>
      <c r="D13864" s="272"/>
      <c r="F13864" s="273"/>
      <c r="G13864" s="275"/>
      <c r="H13864" s="275"/>
    </row>
    <row r="13865" spans="1:8">
      <c r="A13865" s="270"/>
      <c r="B13865" s="271"/>
      <c r="C13865" s="270"/>
      <c r="D13865" s="272"/>
      <c r="F13865" s="273"/>
      <c r="G13865" s="275"/>
      <c r="H13865" s="275"/>
    </row>
    <row r="13866" spans="1:8">
      <c r="A13866" s="270"/>
      <c r="B13866" s="271"/>
      <c r="C13866" s="270"/>
      <c r="D13866" s="272"/>
      <c r="F13866" s="273"/>
      <c r="G13866" s="275"/>
      <c r="H13866" s="275"/>
    </row>
    <row r="13867" spans="1:8">
      <c r="A13867" s="270"/>
      <c r="B13867" s="271"/>
      <c r="C13867" s="270"/>
      <c r="D13867" s="272"/>
      <c r="F13867" s="273"/>
      <c r="G13867" s="275"/>
      <c r="H13867" s="275"/>
    </row>
    <row r="13868" spans="1:8">
      <c r="A13868" s="270"/>
      <c r="B13868" s="271"/>
      <c r="C13868" s="270"/>
      <c r="D13868" s="272"/>
      <c r="F13868" s="273"/>
      <c r="G13868" s="275"/>
      <c r="H13868" s="275"/>
    </row>
    <row r="13869" spans="1:8">
      <c r="A13869" s="270"/>
      <c r="B13869" s="271"/>
      <c r="C13869" s="270"/>
      <c r="D13869" s="272"/>
      <c r="F13869" s="273"/>
      <c r="G13869" s="275"/>
      <c r="H13869" s="275"/>
    </row>
    <row r="13870" spans="1:8">
      <c r="A13870" s="270"/>
      <c r="B13870" s="271"/>
      <c r="C13870" s="270"/>
      <c r="D13870" s="272"/>
      <c r="F13870" s="273"/>
      <c r="G13870" s="275"/>
      <c r="H13870" s="275"/>
    </row>
    <row r="13871" spans="1:8">
      <c r="A13871" s="270"/>
      <c r="B13871" s="271"/>
      <c r="C13871" s="270"/>
      <c r="D13871" s="272"/>
      <c r="F13871" s="273"/>
      <c r="G13871" s="275"/>
      <c r="H13871" s="275"/>
    </row>
    <row r="13872" spans="1:8">
      <c r="A13872" s="270"/>
      <c r="B13872" s="271"/>
      <c r="C13872" s="270"/>
      <c r="D13872" s="272"/>
      <c r="F13872" s="273"/>
      <c r="G13872" s="275"/>
      <c r="H13872" s="275"/>
    </row>
    <row r="13873" spans="1:8">
      <c r="A13873" s="270"/>
      <c r="B13873" s="271"/>
      <c r="C13873" s="270"/>
      <c r="D13873" s="272"/>
      <c r="F13873" s="273"/>
      <c r="G13873" s="275"/>
      <c r="H13873" s="275"/>
    </row>
    <row r="13874" spans="1:8">
      <c r="A13874" s="270"/>
      <c r="B13874" s="271"/>
      <c r="C13874" s="270"/>
      <c r="D13874" s="272"/>
      <c r="F13874" s="273"/>
      <c r="G13874" s="275"/>
      <c r="H13874" s="275"/>
    </row>
    <row r="13875" spans="1:8">
      <c r="A13875" s="270"/>
      <c r="B13875" s="271"/>
      <c r="C13875" s="270"/>
      <c r="D13875" s="272"/>
      <c r="F13875" s="273"/>
      <c r="G13875" s="275"/>
      <c r="H13875" s="275"/>
    </row>
    <row r="13876" spans="1:8">
      <c r="A13876" s="270"/>
      <c r="B13876" s="271"/>
      <c r="C13876" s="270"/>
      <c r="D13876" s="272"/>
      <c r="F13876" s="273"/>
      <c r="G13876" s="275"/>
      <c r="H13876" s="275"/>
    </row>
    <row r="13877" spans="1:8">
      <c r="A13877" s="270"/>
      <c r="B13877" s="271"/>
      <c r="C13877" s="270"/>
      <c r="D13877" s="272"/>
      <c r="F13877" s="273"/>
      <c r="G13877" s="275"/>
      <c r="H13877" s="275"/>
    </row>
    <row r="13878" spans="1:8">
      <c r="A13878" s="270"/>
      <c r="B13878" s="271"/>
      <c r="C13878" s="270"/>
      <c r="D13878" s="272"/>
      <c r="F13878" s="273"/>
      <c r="G13878" s="275"/>
      <c r="H13878" s="275"/>
    </row>
    <row r="13879" spans="1:8">
      <c r="A13879" s="270"/>
      <c r="B13879" s="271"/>
      <c r="C13879" s="270"/>
      <c r="D13879" s="272"/>
      <c r="F13879" s="273"/>
      <c r="G13879" s="275"/>
      <c r="H13879" s="275"/>
    </row>
    <row r="13880" spans="1:8">
      <c r="A13880" s="270"/>
      <c r="B13880" s="271"/>
      <c r="C13880" s="270"/>
      <c r="D13880" s="272"/>
      <c r="F13880" s="273"/>
      <c r="G13880" s="275"/>
      <c r="H13880" s="275"/>
    </row>
    <row r="13881" spans="1:8">
      <c r="A13881" s="270"/>
      <c r="B13881" s="271"/>
      <c r="C13881" s="270"/>
      <c r="D13881" s="272"/>
      <c r="F13881" s="273"/>
      <c r="G13881" s="275"/>
      <c r="H13881" s="275"/>
    </row>
    <row r="13882" spans="1:8">
      <c r="A13882" s="270"/>
      <c r="B13882" s="271"/>
      <c r="C13882" s="270"/>
      <c r="D13882" s="272"/>
      <c r="F13882" s="273"/>
      <c r="G13882" s="275"/>
      <c r="H13882" s="275"/>
    </row>
    <row r="13883" spans="1:8">
      <c r="A13883" s="270"/>
      <c r="B13883" s="271"/>
      <c r="C13883" s="270"/>
      <c r="D13883" s="272"/>
      <c r="F13883" s="273"/>
      <c r="G13883" s="275"/>
      <c r="H13883" s="275"/>
    </row>
    <row r="13884" spans="1:8">
      <c r="A13884" s="270"/>
      <c r="B13884" s="271"/>
      <c r="C13884" s="270"/>
      <c r="D13884" s="272"/>
      <c r="F13884" s="273"/>
      <c r="G13884" s="275"/>
      <c r="H13884" s="275"/>
    </row>
    <row r="13885" spans="1:8">
      <c r="A13885" s="270"/>
      <c r="B13885" s="271"/>
      <c r="C13885" s="270"/>
      <c r="D13885" s="272"/>
      <c r="F13885" s="273"/>
      <c r="G13885" s="275"/>
      <c r="H13885" s="275"/>
    </row>
    <row r="13886" spans="1:8">
      <c r="A13886" s="270"/>
      <c r="B13886" s="271"/>
      <c r="C13886" s="270"/>
      <c r="D13886" s="272"/>
      <c r="F13886" s="273"/>
      <c r="G13886" s="275"/>
      <c r="H13886" s="275"/>
    </row>
    <row r="13887" spans="1:8">
      <c r="A13887" s="270"/>
      <c r="B13887" s="271"/>
      <c r="C13887" s="270"/>
      <c r="D13887" s="272"/>
      <c r="F13887" s="273"/>
      <c r="G13887" s="275"/>
      <c r="H13887" s="275"/>
    </row>
    <row r="13888" spans="1:8">
      <c r="A13888" s="270"/>
      <c r="B13888" s="271"/>
      <c r="C13888" s="270"/>
      <c r="D13888" s="272"/>
      <c r="F13888" s="273"/>
      <c r="G13888" s="275"/>
      <c r="H13888" s="275"/>
    </row>
    <row r="13889" spans="1:8">
      <c r="A13889" s="270"/>
      <c r="B13889" s="271"/>
      <c r="C13889" s="270"/>
      <c r="D13889" s="272"/>
      <c r="F13889" s="273"/>
      <c r="G13889" s="275"/>
      <c r="H13889" s="275"/>
    </row>
    <row r="13890" spans="1:8">
      <c r="A13890" s="270"/>
      <c r="B13890" s="271"/>
      <c r="C13890" s="270"/>
      <c r="D13890" s="272"/>
      <c r="F13890" s="273"/>
      <c r="G13890" s="275"/>
      <c r="H13890" s="275"/>
    </row>
    <row r="13891" spans="1:8">
      <c r="A13891" s="270"/>
      <c r="B13891" s="271"/>
      <c r="C13891" s="270"/>
      <c r="D13891" s="272"/>
      <c r="F13891" s="273"/>
      <c r="G13891" s="275"/>
      <c r="H13891" s="275"/>
    </row>
    <row r="13892" spans="1:8">
      <c r="A13892" s="270"/>
      <c r="B13892" s="271"/>
      <c r="C13892" s="270"/>
      <c r="D13892" s="272"/>
      <c r="F13892" s="273"/>
      <c r="G13892" s="275"/>
      <c r="H13892" s="275"/>
    </row>
    <row r="13893" spans="1:8">
      <c r="A13893" s="270"/>
      <c r="B13893" s="271"/>
      <c r="C13893" s="270"/>
      <c r="D13893" s="272"/>
      <c r="F13893" s="273"/>
      <c r="G13893" s="275"/>
      <c r="H13893" s="275"/>
    </row>
    <row r="13894" spans="1:8">
      <c r="A13894" s="270"/>
      <c r="B13894" s="271"/>
      <c r="C13894" s="270"/>
      <c r="D13894" s="272"/>
      <c r="F13894" s="273"/>
      <c r="G13894" s="275"/>
      <c r="H13894" s="275"/>
    </row>
    <row r="13895" spans="1:8">
      <c r="A13895" s="270"/>
      <c r="B13895" s="271"/>
      <c r="C13895" s="270"/>
      <c r="D13895" s="272"/>
      <c r="F13895" s="273"/>
      <c r="G13895" s="275"/>
      <c r="H13895" s="275"/>
    </row>
    <row r="13896" spans="1:8">
      <c r="A13896" s="270"/>
      <c r="B13896" s="271"/>
      <c r="C13896" s="270"/>
      <c r="D13896" s="272"/>
      <c r="F13896" s="273"/>
      <c r="G13896" s="275"/>
      <c r="H13896" s="275"/>
    </row>
    <row r="13897" spans="1:8">
      <c r="A13897" s="270"/>
      <c r="B13897" s="271"/>
      <c r="C13897" s="270"/>
      <c r="D13897" s="272"/>
      <c r="F13897" s="273"/>
      <c r="G13897" s="275"/>
      <c r="H13897" s="275"/>
    </row>
    <row r="13898" spans="1:8">
      <c r="A13898" s="270"/>
      <c r="B13898" s="271"/>
      <c r="C13898" s="270"/>
      <c r="D13898" s="272"/>
      <c r="F13898" s="273"/>
      <c r="G13898" s="275"/>
      <c r="H13898" s="275"/>
    </row>
    <row r="13899" spans="1:8">
      <c r="A13899" s="270"/>
      <c r="B13899" s="271"/>
      <c r="C13899" s="270"/>
      <c r="D13899" s="272"/>
      <c r="F13899" s="273"/>
      <c r="G13899" s="275"/>
      <c r="H13899" s="275"/>
    </row>
    <row r="13900" spans="1:8">
      <c r="A13900" s="270"/>
      <c r="B13900" s="271"/>
      <c r="C13900" s="270"/>
      <c r="D13900" s="272"/>
      <c r="F13900" s="273"/>
      <c r="G13900" s="275"/>
      <c r="H13900" s="275"/>
    </row>
    <row r="13901" spans="1:8">
      <c r="A13901" s="270"/>
      <c r="B13901" s="271"/>
      <c r="C13901" s="270"/>
      <c r="D13901" s="272"/>
      <c r="F13901" s="273"/>
      <c r="G13901" s="275"/>
      <c r="H13901" s="275"/>
    </row>
    <row r="13902" spans="1:8">
      <c r="A13902" s="270"/>
      <c r="B13902" s="271"/>
      <c r="C13902" s="270"/>
      <c r="D13902" s="272"/>
      <c r="F13902" s="273"/>
      <c r="G13902" s="275"/>
      <c r="H13902" s="275"/>
    </row>
    <row r="13903" spans="1:8">
      <c r="A13903" s="270"/>
      <c r="B13903" s="271"/>
      <c r="C13903" s="270"/>
      <c r="D13903" s="272"/>
      <c r="F13903" s="273"/>
      <c r="G13903" s="275"/>
      <c r="H13903" s="275"/>
    </row>
    <row r="13904" spans="1:8">
      <c r="A13904" s="270"/>
      <c r="B13904" s="271"/>
      <c r="C13904" s="270"/>
      <c r="D13904" s="272"/>
      <c r="F13904" s="273"/>
      <c r="G13904" s="275"/>
      <c r="H13904" s="275"/>
    </row>
    <row r="13905" spans="1:8">
      <c r="A13905" s="270"/>
      <c r="B13905" s="271"/>
      <c r="C13905" s="270"/>
      <c r="D13905" s="272"/>
      <c r="F13905" s="273"/>
      <c r="G13905" s="275"/>
      <c r="H13905" s="275"/>
    </row>
    <row r="13906" spans="1:8">
      <c r="A13906" s="270"/>
      <c r="B13906" s="271"/>
      <c r="C13906" s="270"/>
      <c r="D13906" s="272"/>
      <c r="F13906" s="273"/>
      <c r="G13906" s="275"/>
      <c r="H13906" s="275"/>
    </row>
    <row r="13907" spans="1:8">
      <c r="A13907" s="270"/>
      <c r="B13907" s="271"/>
      <c r="C13907" s="270"/>
      <c r="D13907" s="272"/>
      <c r="F13907" s="273"/>
      <c r="G13907" s="275"/>
      <c r="H13907" s="275"/>
    </row>
    <row r="13908" spans="1:8">
      <c r="A13908" s="270"/>
      <c r="B13908" s="271"/>
      <c r="C13908" s="270"/>
      <c r="D13908" s="272"/>
      <c r="F13908" s="273"/>
      <c r="G13908" s="275"/>
      <c r="H13908" s="275"/>
    </row>
    <row r="13909" spans="1:8">
      <c r="A13909" s="270"/>
      <c r="B13909" s="271"/>
      <c r="C13909" s="270"/>
      <c r="D13909" s="272"/>
      <c r="F13909" s="273"/>
      <c r="G13909" s="275"/>
      <c r="H13909" s="275"/>
    </row>
    <row r="13910" spans="1:8">
      <c r="A13910" s="270"/>
      <c r="B13910" s="271"/>
      <c r="C13910" s="270"/>
      <c r="D13910" s="272"/>
      <c r="F13910" s="273"/>
      <c r="G13910" s="275"/>
      <c r="H13910" s="275"/>
    </row>
    <row r="13911" spans="1:8">
      <c r="A13911" s="270"/>
      <c r="B13911" s="271"/>
      <c r="C13911" s="270"/>
      <c r="D13911" s="272"/>
      <c r="F13911" s="273"/>
      <c r="G13911" s="275"/>
      <c r="H13911" s="275"/>
    </row>
    <row r="13912" spans="1:8">
      <c r="A13912" s="270"/>
      <c r="B13912" s="271"/>
      <c r="C13912" s="270"/>
      <c r="D13912" s="272"/>
      <c r="F13912" s="273"/>
      <c r="G13912" s="275"/>
      <c r="H13912" s="275"/>
    </row>
    <row r="13913" spans="1:8">
      <c r="A13913" s="270"/>
      <c r="B13913" s="271"/>
      <c r="C13913" s="270"/>
      <c r="D13913" s="272"/>
      <c r="F13913" s="273"/>
      <c r="G13913" s="275"/>
      <c r="H13913" s="275"/>
    </row>
    <row r="13914" spans="1:8">
      <c r="A13914" s="270"/>
      <c r="B13914" s="271"/>
      <c r="C13914" s="270"/>
      <c r="D13914" s="272"/>
      <c r="F13914" s="273"/>
      <c r="G13914" s="275"/>
      <c r="H13914" s="275"/>
    </row>
    <row r="13915" spans="1:8">
      <c r="A13915" s="270"/>
      <c r="B13915" s="271"/>
      <c r="C13915" s="270"/>
      <c r="D13915" s="272"/>
      <c r="F13915" s="273"/>
      <c r="G13915" s="275"/>
      <c r="H13915" s="275"/>
    </row>
    <row r="13916" spans="1:8">
      <c r="A13916" s="270"/>
      <c r="B13916" s="271"/>
      <c r="C13916" s="270"/>
      <c r="D13916" s="272"/>
      <c r="F13916" s="273"/>
      <c r="G13916" s="275"/>
      <c r="H13916" s="275"/>
    </row>
    <row r="13917" spans="1:8">
      <c r="A13917" s="270"/>
      <c r="B13917" s="271"/>
      <c r="C13917" s="270"/>
      <c r="D13917" s="272"/>
      <c r="F13917" s="273"/>
      <c r="G13917" s="275"/>
      <c r="H13917" s="275"/>
    </row>
    <row r="13918" spans="1:8">
      <c r="A13918" s="270"/>
      <c r="B13918" s="271"/>
      <c r="C13918" s="270"/>
      <c r="D13918" s="272"/>
      <c r="F13918" s="273"/>
      <c r="G13918" s="275"/>
      <c r="H13918" s="275"/>
    </row>
    <row r="13919" spans="1:8">
      <c r="A13919" s="270"/>
      <c r="B13919" s="271"/>
      <c r="C13919" s="270"/>
      <c r="D13919" s="272"/>
      <c r="F13919" s="273"/>
      <c r="G13919" s="275"/>
      <c r="H13919" s="275"/>
    </row>
    <row r="13920" spans="1:8">
      <c r="A13920" s="270"/>
      <c r="B13920" s="271"/>
      <c r="C13920" s="270"/>
      <c r="D13920" s="272"/>
      <c r="F13920" s="273"/>
      <c r="G13920" s="275"/>
      <c r="H13920" s="275"/>
    </row>
    <row r="13921" spans="1:8">
      <c r="A13921" s="270"/>
      <c r="B13921" s="271"/>
      <c r="C13921" s="270"/>
      <c r="D13921" s="272"/>
      <c r="F13921" s="273"/>
      <c r="G13921" s="275"/>
      <c r="H13921" s="275"/>
    </row>
    <row r="13922" spans="1:8">
      <c r="A13922" s="270"/>
      <c r="B13922" s="271"/>
      <c r="C13922" s="270"/>
      <c r="D13922" s="272"/>
      <c r="F13922" s="273"/>
      <c r="G13922" s="275"/>
      <c r="H13922" s="275"/>
    </row>
    <row r="13923" spans="1:8">
      <c r="A13923" s="270"/>
      <c r="B13923" s="271"/>
      <c r="C13923" s="270"/>
      <c r="D13923" s="272"/>
      <c r="F13923" s="273"/>
      <c r="G13923" s="275"/>
      <c r="H13923" s="275"/>
    </row>
    <row r="13924" spans="1:8">
      <c r="A13924" s="270"/>
      <c r="B13924" s="271"/>
      <c r="C13924" s="270"/>
      <c r="D13924" s="272"/>
      <c r="F13924" s="273"/>
      <c r="G13924" s="275"/>
      <c r="H13924" s="275"/>
    </row>
    <row r="13925" spans="1:8">
      <c r="A13925" s="270"/>
      <c r="B13925" s="271"/>
      <c r="C13925" s="270"/>
      <c r="D13925" s="272"/>
      <c r="F13925" s="273"/>
      <c r="G13925" s="275"/>
      <c r="H13925" s="275"/>
    </row>
    <row r="13926" spans="1:8">
      <c r="A13926" s="270"/>
      <c r="B13926" s="271"/>
      <c r="C13926" s="270"/>
      <c r="D13926" s="272"/>
      <c r="F13926" s="273"/>
      <c r="G13926" s="275"/>
      <c r="H13926" s="275"/>
    </row>
    <row r="13927" spans="1:8">
      <c r="A13927" s="270"/>
      <c r="B13927" s="271"/>
      <c r="C13927" s="270"/>
      <c r="D13927" s="272"/>
      <c r="F13927" s="273"/>
      <c r="G13927" s="275"/>
      <c r="H13927" s="275"/>
    </row>
    <row r="13928" spans="1:8">
      <c r="A13928" s="270"/>
      <c r="B13928" s="271"/>
      <c r="C13928" s="270"/>
      <c r="D13928" s="272"/>
      <c r="F13928" s="273"/>
      <c r="G13928" s="275"/>
      <c r="H13928" s="275"/>
    </row>
    <row r="13929" spans="1:8">
      <c r="A13929" s="270"/>
      <c r="B13929" s="271"/>
      <c r="C13929" s="270"/>
      <c r="D13929" s="272"/>
      <c r="F13929" s="273"/>
      <c r="G13929" s="275"/>
      <c r="H13929" s="275"/>
    </row>
    <row r="13930" spans="1:8">
      <c r="A13930" s="270"/>
      <c r="B13930" s="271"/>
      <c r="C13930" s="270"/>
      <c r="D13930" s="272"/>
      <c r="F13930" s="273"/>
      <c r="G13930" s="275"/>
      <c r="H13930" s="275"/>
    </row>
    <row r="13931" spans="1:8">
      <c r="A13931" s="270"/>
      <c r="B13931" s="271"/>
      <c r="C13931" s="270"/>
      <c r="D13931" s="272"/>
      <c r="F13931" s="273"/>
      <c r="G13931" s="275"/>
      <c r="H13931" s="275"/>
    </row>
    <row r="13932" spans="1:8">
      <c r="A13932" s="270"/>
      <c r="B13932" s="271"/>
      <c r="C13932" s="270"/>
      <c r="D13932" s="272"/>
      <c r="F13932" s="273"/>
      <c r="G13932" s="275"/>
      <c r="H13932" s="275"/>
    </row>
    <row r="13933" spans="1:8">
      <c r="A13933" s="270"/>
      <c r="B13933" s="271"/>
      <c r="C13933" s="270"/>
      <c r="D13933" s="272"/>
      <c r="F13933" s="273"/>
      <c r="G13933" s="275"/>
      <c r="H13933" s="275"/>
    </row>
    <row r="13934" spans="1:8">
      <c r="A13934" s="270"/>
      <c r="B13934" s="271"/>
      <c r="C13934" s="270"/>
      <c r="D13934" s="272"/>
      <c r="F13934" s="273"/>
      <c r="G13934" s="275"/>
      <c r="H13934" s="275"/>
    </row>
    <row r="13935" spans="1:8">
      <c r="A13935" s="270"/>
      <c r="B13935" s="271"/>
      <c r="C13935" s="270"/>
      <c r="D13935" s="272"/>
      <c r="F13935" s="273"/>
      <c r="G13935" s="275"/>
      <c r="H13935" s="275"/>
    </row>
    <row r="13936" spans="1:8">
      <c r="A13936" s="270"/>
      <c r="B13936" s="271"/>
      <c r="C13936" s="270"/>
      <c r="D13936" s="272"/>
      <c r="F13936" s="273"/>
      <c r="G13936" s="275"/>
      <c r="H13936" s="275"/>
    </row>
    <row r="13937" spans="1:8">
      <c r="A13937" s="270"/>
      <c r="B13937" s="271"/>
      <c r="C13937" s="270"/>
      <c r="D13937" s="272"/>
      <c r="F13937" s="273"/>
      <c r="G13937" s="275"/>
      <c r="H13937" s="275"/>
    </row>
    <row r="13938" spans="1:8">
      <c r="A13938" s="270"/>
      <c r="B13938" s="271"/>
      <c r="C13938" s="270"/>
      <c r="D13938" s="272"/>
      <c r="F13938" s="273"/>
      <c r="G13938" s="275"/>
      <c r="H13938" s="275"/>
    </row>
    <row r="13939" spans="1:8">
      <c r="A13939" s="270"/>
      <c r="B13939" s="271"/>
      <c r="C13939" s="270"/>
      <c r="D13939" s="272"/>
      <c r="F13939" s="273"/>
      <c r="G13939" s="275"/>
      <c r="H13939" s="275"/>
    </row>
    <row r="13940" spans="1:8">
      <c r="A13940" s="270"/>
      <c r="B13940" s="271"/>
      <c r="C13940" s="270"/>
      <c r="D13940" s="272"/>
      <c r="F13940" s="273"/>
      <c r="G13940" s="275"/>
      <c r="H13940" s="275"/>
    </row>
    <row r="13941" spans="1:8">
      <c r="A13941" s="270"/>
      <c r="B13941" s="271"/>
      <c r="C13941" s="270"/>
      <c r="D13941" s="272"/>
      <c r="F13941" s="273"/>
      <c r="G13941" s="275"/>
      <c r="H13941" s="275"/>
    </row>
    <row r="13942" spans="1:8">
      <c r="A13942" s="270"/>
      <c r="B13942" s="271"/>
      <c r="C13942" s="270"/>
      <c r="D13942" s="272"/>
      <c r="F13942" s="273"/>
      <c r="G13942" s="275"/>
      <c r="H13942" s="275"/>
    </row>
    <row r="13943" spans="1:8">
      <c r="A13943" s="270"/>
      <c r="B13943" s="271"/>
      <c r="C13943" s="270"/>
      <c r="D13943" s="272"/>
      <c r="F13943" s="273"/>
      <c r="G13943" s="275"/>
      <c r="H13943" s="275"/>
    </row>
    <row r="13944" spans="1:8">
      <c r="A13944" s="270"/>
      <c r="B13944" s="271"/>
      <c r="C13944" s="270"/>
      <c r="D13944" s="272"/>
      <c r="F13944" s="273"/>
      <c r="G13944" s="275"/>
      <c r="H13944" s="275"/>
    </row>
    <row r="13945" spans="1:8">
      <c r="A13945" s="270"/>
      <c r="B13945" s="271"/>
      <c r="C13945" s="270"/>
      <c r="D13945" s="272"/>
      <c r="F13945" s="273"/>
      <c r="G13945" s="275"/>
      <c r="H13945" s="275"/>
    </row>
    <row r="13946" spans="1:8">
      <c r="A13946" s="270"/>
      <c r="B13946" s="271"/>
      <c r="C13946" s="270"/>
      <c r="D13946" s="272"/>
      <c r="F13946" s="273"/>
      <c r="G13946" s="275"/>
      <c r="H13946" s="275"/>
    </row>
    <row r="13947" spans="1:8">
      <c r="A13947" s="270"/>
      <c r="B13947" s="271"/>
      <c r="C13947" s="270"/>
      <c r="D13947" s="272"/>
      <c r="F13947" s="273"/>
      <c r="G13947" s="275"/>
      <c r="H13947" s="275"/>
    </row>
    <row r="13948" spans="1:8">
      <c r="A13948" s="270"/>
      <c r="B13948" s="271"/>
      <c r="C13948" s="270"/>
      <c r="D13948" s="272"/>
      <c r="F13948" s="273"/>
      <c r="G13948" s="275"/>
      <c r="H13948" s="275"/>
    </row>
    <row r="13949" spans="1:8">
      <c r="A13949" s="270"/>
      <c r="B13949" s="271"/>
      <c r="C13949" s="270"/>
      <c r="D13949" s="272"/>
      <c r="F13949" s="273"/>
      <c r="G13949" s="275"/>
      <c r="H13949" s="275"/>
    </row>
    <row r="13950" spans="1:8">
      <c r="A13950" s="270"/>
      <c r="B13950" s="271"/>
      <c r="C13950" s="270"/>
      <c r="D13950" s="272"/>
      <c r="F13950" s="273"/>
      <c r="G13950" s="275"/>
      <c r="H13950" s="275"/>
    </row>
    <row r="13951" spans="1:8">
      <c r="A13951" s="270"/>
      <c r="B13951" s="271"/>
      <c r="C13951" s="270"/>
      <c r="D13951" s="272"/>
      <c r="F13951" s="273"/>
      <c r="G13951" s="275"/>
      <c r="H13951" s="275"/>
    </row>
    <row r="13952" spans="1:8">
      <c r="A13952" s="270"/>
      <c r="B13952" s="271"/>
      <c r="C13952" s="270"/>
      <c r="D13952" s="272"/>
      <c r="F13952" s="273"/>
      <c r="G13952" s="275"/>
      <c r="H13952" s="275"/>
    </row>
    <row r="13953" spans="1:8">
      <c r="A13953" s="270"/>
      <c r="B13953" s="271"/>
      <c r="C13953" s="270"/>
      <c r="D13953" s="272"/>
      <c r="F13953" s="273"/>
      <c r="G13953" s="275"/>
      <c r="H13953" s="275"/>
    </row>
    <row r="13954" spans="1:8">
      <c r="A13954" s="270"/>
      <c r="B13954" s="271"/>
      <c r="C13954" s="270"/>
      <c r="D13954" s="272"/>
      <c r="F13954" s="273"/>
      <c r="G13954" s="275"/>
      <c r="H13954" s="275"/>
    </row>
    <row r="13955" spans="1:8">
      <c r="A13955" s="270"/>
      <c r="B13955" s="271"/>
      <c r="C13955" s="270"/>
      <c r="D13955" s="272"/>
      <c r="F13955" s="273"/>
      <c r="G13955" s="275"/>
      <c r="H13955" s="275"/>
    </row>
    <row r="13956" spans="1:8">
      <c r="A13956" s="270"/>
      <c r="B13956" s="271"/>
      <c r="C13956" s="270"/>
      <c r="D13956" s="272"/>
      <c r="F13956" s="273"/>
      <c r="G13956" s="275"/>
      <c r="H13956" s="275"/>
    </row>
    <row r="13957" spans="1:8">
      <c r="A13957" s="270"/>
      <c r="B13957" s="271"/>
      <c r="C13957" s="270"/>
      <c r="D13957" s="272"/>
      <c r="F13957" s="273"/>
      <c r="G13957" s="275"/>
      <c r="H13957" s="275"/>
    </row>
    <row r="13958" spans="1:8">
      <c r="A13958" s="270"/>
      <c r="B13958" s="271"/>
      <c r="C13958" s="270"/>
      <c r="D13958" s="272"/>
      <c r="F13958" s="273"/>
      <c r="G13958" s="275"/>
      <c r="H13958" s="275"/>
    </row>
    <row r="13959" spans="1:8">
      <c r="A13959" s="270"/>
      <c r="B13959" s="271"/>
      <c r="C13959" s="270"/>
      <c r="D13959" s="272"/>
      <c r="F13959" s="273"/>
      <c r="G13959" s="275"/>
      <c r="H13959" s="275"/>
    </row>
    <row r="13960" spans="1:8">
      <c r="A13960" s="270"/>
      <c r="B13960" s="271"/>
      <c r="C13960" s="270"/>
      <c r="D13960" s="272"/>
      <c r="F13960" s="273"/>
      <c r="G13960" s="275"/>
      <c r="H13960" s="275"/>
    </row>
    <row r="13961" spans="1:8">
      <c r="A13961" s="270"/>
      <c r="B13961" s="271"/>
      <c r="C13961" s="270"/>
      <c r="D13961" s="272"/>
      <c r="F13961" s="273"/>
      <c r="G13961" s="275"/>
      <c r="H13961" s="275"/>
    </row>
    <row r="13962" spans="1:8">
      <c r="A13962" s="270"/>
      <c r="B13962" s="271"/>
      <c r="C13962" s="270"/>
      <c r="D13962" s="272"/>
      <c r="F13962" s="273"/>
      <c r="G13962" s="275"/>
      <c r="H13962" s="275"/>
    </row>
    <row r="13963" spans="1:8">
      <c r="A13963" s="270"/>
      <c r="B13963" s="271"/>
      <c r="C13963" s="270"/>
      <c r="D13963" s="272"/>
      <c r="F13963" s="273"/>
      <c r="G13963" s="275"/>
      <c r="H13963" s="275"/>
    </row>
    <row r="13964" spans="1:8">
      <c r="A13964" s="270"/>
      <c r="B13964" s="271"/>
      <c r="C13964" s="270"/>
      <c r="D13964" s="272"/>
      <c r="F13964" s="273"/>
      <c r="G13964" s="275"/>
      <c r="H13964" s="275"/>
    </row>
    <row r="13965" spans="1:8">
      <c r="A13965" s="270"/>
      <c r="B13965" s="271"/>
      <c r="C13965" s="270"/>
      <c r="D13965" s="272"/>
      <c r="F13965" s="273"/>
      <c r="G13965" s="275"/>
      <c r="H13965" s="275"/>
    </row>
    <row r="13966" spans="1:8">
      <c r="A13966" s="270"/>
      <c r="B13966" s="271"/>
      <c r="C13966" s="270"/>
      <c r="D13966" s="272"/>
      <c r="F13966" s="273"/>
      <c r="G13966" s="275"/>
      <c r="H13966" s="275"/>
    </row>
    <row r="13967" spans="1:8">
      <c r="A13967" s="270"/>
      <c r="B13967" s="271"/>
      <c r="C13967" s="270"/>
      <c r="D13967" s="272"/>
      <c r="F13967" s="273"/>
      <c r="G13967" s="275"/>
      <c r="H13967" s="275"/>
    </row>
    <row r="13968" spans="1:8">
      <c r="A13968" s="270"/>
      <c r="B13968" s="271"/>
      <c r="C13968" s="270"/>
      <c r="D13968" s="272"/>
      <c r="F13968" s="273"/>
      <c r="G13968" s="275"/>
      <c r="H13968" s="275"/>
    </row>
    <row r="13969" spans="1:8">
      <c r="A13969" s="270"/>
      <c r="B13969" s="271"/>
      <c r="C13969" s="270"/>
      <c r="D13969" s="272"/>
      <c r="F13969" s="273"/>
      <c r="G13969" s="275"/>
      <c r="H13969" s="275"/>
    </row>
    <row r="13970" spans="1:8">
      <c r="A13970" s="270"/>
      <c r="B13970" s="271"/>
      <c r="C13970" s="270"/>
      <c r="D13970" s="272"/>
      <c r="F13970" s="273"/>
      <c r="G13970" s="275"/>
      <c r="H13970" s="275"/>
    </row>
    <row r="13971" spans="1:8">
      <c r="A13971" s="270"/>
      <c r="B13971" s="271"/>
      <c r="C13971" s="270"/>
      <c r="D13971" s="272"/>
      <c r="F13971" s="273"/>
      <c r="G13971" s="275"/>
      <c r="H13971" s="275"/>
    </row>
    <row r="13972" spans="1:8">
      <c r="A13972" s="270"/>
      <c r="B13972" s="271"/>
      <c r="C13972" s="270"/>
      <c r="D13972" s="272"/>
      <c r="F13972" s="273"/>
      <c r="G13972" s="275"/>
      <c r="H13972" s="275"/>
    </row>
    <row r="13973" spans="1:8">
      <c r="A13973" s="270"/>
      <c r="B13973" s="271"/>
      <c r="C13973" s="270"/>
      <c r="D13973" s="272"/>
      <c r="F13973" s="273"/>
      <c r="G13973" s="275"/>
      <c r="H13973" s="275"/>
    </row>
    <row r="13974" spans="1:8">
      <c r="A13974" s="270"/>
      <c r="B13974" s="271"/>
      <c r="C13974" s="270"/>
      <c r="D13974" s="272"/>
      <c r="F13974" s="273"/>
      <c r="G13974" s="275"/>
      <c r="H13974" s="275"/>
    </row>
    <row r="13975" spans="1:8">
      <c r="A13975" s="270"/>
      <c r="B13975" s="271"/>
      <c r="C13975" s="270"/>
      <c r="D13975" s="272"/>
      <c r="F13975" s="273"/>
      <c r="G13975" s="275"/>
      <c r="H13975" s="275"/>
    </row>
    <row r="13976" spans="1:8">
      <c r="A13976" s="270"/>
      <c r="B13976" s="271"/>
      <c r="C13976" s="270"/>
      <c r="D13976" s="272"/>
      <c r="F13976" s="273"/>
      <c r="G13976" s="275"/>
      <c r="H13976" s="275"/>
    </row>
    <row r="13977" spans="1:8">
      <c r="A13977" s="270"/>
      <c r="B13977" s="271"/>
      <c r="C13977" s="270"/>
      <c r="D13977" s="272"/>
      <c r="F13977" s="273"/>
      <c r="G13977" s="275"/>
      <c r="H13977" s="275"/>
    </row>
    <row r="13978" spans="1:8">
      <c r="A13978" s="270"/>
      <c r="B13978" s="271"/>
      <c r="C13978" s="270"/>
      <c r="D13978" s="272"/>
      <c r="F13978" s="273"/>
      <c r="G13978" s="275"/>
      <c r="H13978" s="275"/>
    </row>
    <row r="13979" spans="1:8">
      <c r="A13979" s="270"/>
      <c r="B13979" s="271"/>
      <c r="C13979" s="270"/>
      <c r="D13979" s="272"/>
      <c r="F13979" s="273"/>
      <c r="G13979" s="275"/>
      <c r="H13979" s="275"/>
    </row>
    <row r="13980" spans="1:8">
      <c r="A13980" s="270"/>
      <c r="B13980" s="271"/>
      <c r="C13980" s="270"/>
      <c r="D13980" s="272"/>
      <c r="F13980" s="273"/>
      <c r="G13980" s="275"/>
      <c r="H13980" s="275"/>
    </row>
    <row r="13981" spans="1:8">
      <c r="A13981" s="270"/>
      <c r="B13981" s="271"/>
      <c r="C13981" s="270"/>
      <c r="D13981" s="272"/>
      <c r="F13981" s="273"/>
      <c r="G13981" s="275"/>
      <c r="H13981" s="275"/>
    </row>
    <row r="13982" spans="1:8">
      <c r="A13982" s="270"/>
      <c r="B13982" s="271"/>
      <c r="C13982" s="270"/>
      <c r="D13982" s="272"/>
      <c r="F13982" s="273"/>
      <c r="G13982" s="275"/>
      <c r="H13982" s="275"/>
    </row>
    <row r="13983" spans="1:8">
      <c r="A13983" s="270"/>
      <c r="B13983" s="271"/>
      <c r="C13983" s="270"/>
      <c r="D13983" s="272"/>
      <c r="F13983" s="273"/>
      <c r="G13983" s="275"/>
      <c r="H13983" s="275"/>
    </row>
    <row r="13984" spans="1:8">
      <c r="A13984" s="270"/>
      <c r="B13984" s="271"/>
      <c r="C13984" s="270"/>
      <c r="D13984" s="272"/>
      <c r="F13984" s="273"/>
      <c r="G13984" s="275"/>
      <c r="H13984" s="275"/>
    </row>
    <row r="13985" spans="1:8">
      <c r="A13985" s="270"/>
      <c r="B13985" s="271"/>
      <c r="C13985" s="270"/>
      <c r="D13985" s="272"/>
      <c r="F13985" s="273"/>
      <c r="G13985" s="275"/>
      <c r="H13985" s="275"/>
    </row>
    <row r="13986" spans="1:8">
      <c r="A13986" s="270"/>
      <c r="B13986" s="271"/>
      <c r="C13986" s="270"/>
      <c r="D13986" s="272"/>
      <c r="F13986" s="273"/>
      <c r="G13986" s="275"/>
      <c r="H13986" s="275"/>
    </row>
    <row r="13987" spans="1:8">
      <c r="A13987" s="270"/>
      <c r="B13987" s="271"/>
      <c r="C13987" s="270"/>
      <c r="D13987" s="272"/>
      <c r="F13987" s="273"/>
      <c r="G13987" s="275"/>
      <c r="H13987" s="275"/>
    </row>
    <row r="13988" spans="1:8">
      <c r="A13988" s="270"/>
      <c r="B13988" s="271"/>
      <c r="C13988" s="270"/>
      <c r="D13988" s="272"/>
      <c r="F13988" s="273"/>
      <c r="G13988" s="275"/>
      <c r="H13988" s="275"/>
    </row>
    <row r="13989" spans="1:8">
      <c r="A13989" s="270"/>
      <c r="B13989" s="271"/>
      <c r="C13989" s="270"/>
      <c r="D13989" s="272"/>
      <c r="F13989" s="273"/>
      <c r="G13989" s="275"/>
      <c r="H13989" s="275"/>
    </row>
    <row r="13990" spans="1:8">
      <c r="A13990" s="270"/>
      <c r="B13990" s="271"/>
      <c r="C13990" s="270"/>
      <c r="D13990" s="272"/>
      <c r="F13990" s="273"/>
      <c r="G13990" s="275"/>
      <c r="H13990" s="275"/>
    </row>
    <row r="13991" spans="1:8">
      <c r="A13991" s="270"/>
      <c r="B13991" s="271"/>
      <c r="C13991" s="270"/>
      <c r="D13991" s="272"/>
      <c r="F13991" s="273"/>
      <c r="G13991" s="275"/>
      <c r="H13991" s="275"/>
    </row>
    <row r="13992" spans="1:8">
      <c r="A13992" s="270"/>
      <c r="B13992" s="271"/>
      <c r="C13992" s="270"/>
      <c r="D13992" s="272"/>
      <c r="F13992" s="273"/>
      <c r="G13992" s="275"/>
      <c r="H13992" s="275"/>
    </row>
    <row r="13993" spans="1:8">
      <c r="A13993" s="270"/>
      <c r="B13993" s="271"/>
      <c r="C13993" s="270"/>
      <c r="D13993" s="272"/>
      <c r="F13993" s="273"/>
      <c r="G13993" s="275"/>
      <c r="H13993" s="275"/>
    </row>
    <row r="13994" spans="1:8">
      <c r="A13994" s="270"/>
      <c r="B13994" s="271"/>
      <c r="C13994" s="270"/>
      <c r="D13994" s="272"/>
      <c r="F13994" s="273"/>
      <c r="G13994" s="275"/>
      <c r="H13994" s="275"/>
    </row>
    <row r="13995" spans="1:8">
      <c r="A13995" s="270"/>
      <c r="B13995" s="271"/>
      <c r="C13995" s="270"/>
      <c r="D13995" s="272"/>
      <c r="F13995" s="273"/>
      <c r="G13995" s="275"/>
      <c r="H13995" s="275"/>
    </row>
    <row r="13996" spans="1:8">
      <c r="A13996" s="270"/>
      <c r="B13996" s="271"/>
      <c r="C13996" s="270"/>
      <c r="D13996" s="272"/>
      <c r="F13996" s="273"/>
      <c r="G13996" s="275"/>
      <c r="H13996" s="275"/>
    </row>
    <row r="13997" spans="1:8">
      <c r="A13997" s="270"/>
      <c r="B13997" s="271"/>
      <c r="C13997" s="270"/>
      <c r="D13997" s="272"/>
      <c r="F13997" s="273"/>
      <c r="G13997" s="275"/>
      <c r="H13997" s="275"/>
    </row>
    <row r="13998" spans="1:8">
      <c r="A13998" s="270"/>
      <c r="B13998" s="271"/>
      <c r="C13998" s="270"/>
      <c r="D13998" s="272"/>
      <c r="F13998" s="273"/>
      <c r="G13998" s="275"/>
      <c r="H13998" s="275"/>
    </row>
    <row r="13999" spans="1:8">
      <c r="A13999" s="270"/>
      <c r="B13999" s="271"/>
      <c r="C13999" s="270"/>
      <c r="D13999" s="272"/>
      <c r="F13999" s="273"/>
      <c r="G13999" s="275"/>
      <c r="H13999" s="275"/>
    </row>
    <row r="14000" spans="1:8">
      <c r="A14000" s="270"/>
      <c r="B14000" s="271"/>
      <c r="C14000" s="270"/>
      <c r="D14000" s="272"/>
      <c r="F14000" s="273"/>
      <c r="G14000" s="275"/>
      <c r="H14000" s="275"/>
    </row>
    <row r="14001" spans="1:8">
      <c r="A14001" s="270"/>
      <c r="B14001" s="271"/>
      <c r="C14001" s="270"/>
      <c r="D14001" s="272"/>
      <c r="F14001" s="273"/>
      <c r="G14001" s="275"/>
      <c r="H14001" s="275"/>
    </row>
    <row r="14002" spans="1:8">
      <c r="A14002" s="270"/>
      <c r="B14002" s="271"/>
      <c r="C14002" s="270"/>
      <c r="D14002" s="272"/>
      <c r="F14002" s="273"/>
      <c r="G14002" s="275"/>
      <c r="H14002" s="275"/>
    </row>
    <row r="14003" spans="1:8">
      <c r="A14003" s="270"/>
      <c r="B14003" s="271"/>
      <c r="C14003" s="270"/>
      <c r="D14003" s="272"/>
      <c r="F14003" s="273"/>
      <c r="G14003" s="275"/>
      <c r="H14003" s="275"/>
    </row>
    <row r="14004" spans="1:8">
      <c r="A14004" s="270"/>
      <c r="B14004" s="271"/>
      <c r="C14004" s="270"/>
      <c r="D14004" s="272"/>
      <c r="F14004" s="273"/>
      <c r="G14004" s="275"/>
      <c r="H14004" s="275"/>
    </row>
    <row r="14005" spans="1:8">
      <c r="A14005" s="270"/>
      <c r="B14005" s="271"/>
      <c r="C14005" s="270"/>
      <c r="D14005" s="272"/>
      <c r="F14005" s="273"/>
      <c r="G14005" s="275"/>
      <c r="H14005" s="275"/>
    </row>
    <row r="14006" spans="1:8">
      <c r="A14006" s="270"/>
      <c r="B14006" s="271"/>
      <c r="C14006" s="270"/>
      <c r="D14006" s="272"/>
      <c r="F14006" s="273"/>
      <c r="G14006" s="275"/>
      <c r="H14006" s="275"/>
    </row>
    <row r="14007" spans="1:8">
      <c r="A14007" s="270"/>
      <c r="B14007" s="271"/>
      <c r="C14007" s="270"/>
      <c r="D14007" s="272"/>
      <c r="F14007" s="273"/>
      <c r="G14007" s="275"/>
      <c r="H14007" s="275"/>
    </row>
    <row r="14008" spans="1:8">
      <c r="A14008" s="270"/>
      <c r="B14008" s="271"/>
      <c r="C14008" s="270"/>
      <c r="D14008" s="272"/>
      <c r="F14008" s="273"/>
      <c r="G14008" s="275"/>
      <c r="H14008" s="275"/>
    </row>
    <row r="14009" spans="1:8">
      <c r="A14009" s="270"/>
      <c r="B14009" s="271"/>
      <c r="C14009" s="270"/>
      <c r="D14009" s="272"/>
      <c r="F14009" s="273"/>
      <c r="G14009" s="275"/>
      <c r="H14009" s="275"/>
    </row>
    <row r="14010" spans="1:8">
      <c r="A14010" s="270"/>
      <c r="B14010" s="271"/>
      <c r="C14010" s="270"/>
      <c r="D14010" s="272"/>
      <c r="F14010" s="273"/>
      <c r="G14010" s="275"/>
      <c r="H14010" s="275"/>
    </row>
    <row r="14011" spans="1:8">
      <c r="A14011" s="270"/>
      <c r="B14011" s="271"/>
      <c r="C14011" s="270"/>
      <c r="D14011" s="272"/>
      <c r="F14011" s="273"/>
      <c r="G14011" s="275"/>
      <c r="H14011" s="275"/>
    </row>
    <row r="14012" spans="1:8">
      <c r="A14012" s="270"/>
      <c r="B14012" s="271"/>
      <c r="C14012" s="270"/>
      <c r="D14012" s="272"/>
      <c r="F14012" s="273"/>
      <c r="G14012" s="275"/>
      <c r="H14012" s="275"/>
    </row>
    <row r="14013" spans="1:8">
      <c r="A14013" s="270"/>
      <c r="B14013" s="271"/>
      <c r="C14013" s="270"/>
      <c r="D14013" s="272"/>
      <c r="F14013" s="273"/>
      <c r="G14013" s="275"/>
      <c r="H14013" s="275"/>
    </row>
    <row r="14014" spans="1:8">
      <c r="A14014" s="270"/>
      <c r="B14014" s="271"/>
      <c r="C14014" s="270"/>
      <c r="D14014" s="272"/>
      <c r="F14014" s="273"/>
      <c r="G14014" s="275"/>
      <c r="H14014" s="275"/>
    </row>
    <row r="14015" spans="1:8">
      <c r="A14015" s="270"/>
      <c r="B14015" s="271"/>
      <c r="C14015" s="270"/>
      <c r="D14015" s="272"/>
      <c r="F14015" s="273"/>
      <c r="G14015" s="275"/>
      <c r="H14015" s="275"/>
    </row>
    <row r="14016" spans="1:8">
      <c r="A14016" s="270"/>
      <c r="B14016" s="271"/>
      <c r="C14016" s="270"/>
      <c r="D14016" s="272"/>
      <c r="F14016" s="273"/>
      <c r="G14016" s="275"/>
      <c r="H14016" s="275"/>
    </row>
    <row r="14017" spans="1:8">
      <c r="A14017" s="270"/>
      <c r="B14017" s="271"/>
      <c r="C14017" s="270"/>
      <c r="D14017" s="272"/>
      <c r="F14017" s="273"/>
      <c r="G14017" s="275"/>
      <c r="H14017" s="275"/>
    </row>
    <row r="14018" spans="1:8">
      <c r="A14018" s="270"/>
      <c r="B14018" s="271"/>
      <c r="C14018" s="270"/>
      <c r="D14018" s="272"/>
      <c r="F14018" s="273"/>
      <c r="G14018" s="275"/>
      <c r="H14018" s="275"/>
    </row>
    <row r="14019" spans="1:8">
      <c r="A14019" s="270"/>
      <c r="B14019" s="271"/>
      <c r="C14019" s="270"/>
      <c r="D14019" s="272"/>
      <c r="F14019" s="273"/>
      <c r="G14019" s="275"/>
      <c r="H14019" s="275"/>
    </row>
    <row r="14020" spans="1:8">
      <c r="A14020" s="270"/>
      <c r="B14020" s="271"/>
      <c r="C14020" s="270"/>
      <c r="D14020" s="272"/>
      <c r="F14020" s="273"/>
      <c r="G14020" s="275"/>
      <c r="H14020" s="275"/>
    </row>
    <row r="14021" spans="1:8">
      <c r="A14021" s="270"/>
      <c r="B14021" s="271"/>
      <c r="C14021" s="270"/>
      <c r="D14021" s="272"/>
      <c r="F14021" s="273"/>
      <c r="G14021" s="275"/>
      <c r="H14021" s="275"/>
    </row>
    <row r="14022" spans="1:8">
      <c r="A14022" s="270"/>
      <c r="B14022" s="271"/>
      <c r="C14022" s="270"/>
      <c r="D14022" s="272"/>
      <c r="F14022" s="273"/>
      <c r="G14022" s="275"/>
      <c r="H14022" s="275"/>
    </row>
    <row r="14023" spans="1:8">
      <c r="A14023" s="270"/>
      <c r="B14023" s="271"/>
      <c r="C14023" s="270"/>
      <c r="D14023" s="272"/>
      <c r="F14023" s="273"/>
      <c r="G14023" s="275"/>
      <c r="H14023" s="275"/>
    </row>
    <row r="14024" spans="1:8">
      <c r="A14024" s="270"/>
      <c r="B14024" s="271"/>
      <c r="C14024" s="270"/>
      <c r="D14024" s="272"/>
      <c r="F14024" s="273"/>
      <c r="G14024" s="275"/>
      <c r="H14024" s="275"/>
    </row>
    <row r="14025" spans="1:8">
      <c r="A14025" s="270"/>
      <c r="B14025" s="271"/>
      <c r="C14025" s="270"/>
      <c r="D14025" s="272"/>
      <c r="F14025" s="273"/>
      <c r="G14025" s="275"/>
      <c r="H14025" s="275"/>
    </row>
    <row r="14026" spans="1:8">
      <c r="A14026" s="270"/>
      <c r="B14026" s="271"/>
      <c r="C14026" s="270"/>
      <c r="D14026" s="272"/>
      <c r="F14026" s="273"/>
      <c r="G14026" s="275"/>
      <c r="H14026" s="275"/>
    </row>
    <row r="14027" spans="1:8">
      <c r="A14027" s="270"/>
      <c r="B14027" s="271"/>
      <c r="C14027" s="270"/>
      <c r="D14027" s="272"/>
      <c r="F14027" s="273"/>
      <c r="G14027" s="275"/>
      <c r="H14027" s="275"/>
    </row>
    <row r="14028" spans="1:8">
      <c r="A14028" s="270"/>
      <c r="B14028" s="271"/>
      <c r="C14028" s="270"/>
      <c r="D14028" s="272"/>
      <c r="F14028" s="273"/>
      <c r="G14028" s="275"/>
      <c r="H14028" s="275"/>
    </row>
    <row r="14029" spans="1:8">
      <c r="A14029" s="270"/>
      <c r="B14029" s="271"/>
      <c r="C14029" s="270"/>
      <c r="D14029" s="272"/>
      <c r="F14029" s="273"/>
      <c r="G14029" s="275"/>
      <c r="H14029" s="275"/>
    </row>
    <row r="14030" spans="1:8">
      <c r="A14030" s="270"/>
      <c r="B14030" s="271"/>
      <c r="C14030" s="270"/>
      <c r="D14030" s="272"/>
      <c r="F14030" s="273"/>
      <c r="G14030" s="275"/>
      <c r="H14030" s="275"/>
    </row>
    <row r="14031" spans="1:8">
      <c r="A14031" s="270"/>
      <c r="B14031" s="271"/>
      <c r="C14031" s="270"/>
      <c r="D14031" s="272"/>
      <c r="F14031" s="273"/>
      <c r="G14031" s="275"/>
      <c r="H14031" s="275"/>
    </row>
    <row r="14032" spans="1:8">
      <c r="A14032" s="270"/>
      <c r="B14032" s="271"/>
      <c r="C14032" s="270"/>
      <c r="D14032" s="272"/>
      <c r="F14032" s="273"/>
      <c r="G14032" s="275"/>
      <c r="H14032" s="275"/>
    </row>
    <row r="14033" spans="1:8">
      <c r="A14033" s="270"/>
      <c r="B14033" s="271"/>
      <c r="C14033" s="270"/>
      <c r="D14033" s="272"/>
      <c r="F14033" s="273"/>
      <c r="G14033" s="275"/>
      <c r="H14033" s="275"/>
    </row>
    <row r="14034" spans="1:8">
      <c r="A14034" s="270"/>
      <c r="B14034" s="271"/>
      <c r="C14034" s="270"/>
      <c r="D14034" s="272"/>
      <c r="F14034" s="273"/>
      <c r="G14034" s="275"/>
      <c r="H14034" s="275"/>
    </row>
    <row r="14035" spans="1:8">
      <c r="A14035" s="270"/>
      <c r="B14035" s="271"/>
      <c r="C14035" s="270"/>
      <c r="D14035" s="272"/>
      <c r="F14035" s="273"/>
      <c r="G14035" s="275"/>
      <c r="H14035" s="275"/>
    </row>
    <row r="14036" spans="1:8">
      <c r="A14036" s="270"/>
      <c r="B14036" s="271"/>
      <c r="C14036" s="270"/>
      <c r="D14036" s="272"/>
      <c r="F14036" s="273"/>
      <c r="G14036" s="275"/>
      <c r="H14036" s="275"/>
    </row>
    <row r="14037" spans="1:8">
      <c r="A14037" s="270"/>
      <c r="B14037" s="271"/>
      <c r="C14037" s="270"/>
      <c r="D14037" s="272"/>
      <c r="F14037" s="273"/>
      <c r="G14037" s="275"/>
      <c r="H14037" s="275"/>
    </row>
    <row r="14038" spans="1:8">
      <c r="A14038" s="270"/>
      <c r="B14038" s="271"/>
      <c r="C14038" s="270"/>
      <c r="D14038" s="272"/>
      <c r="F14038" s="273"/>
      <c r="G14038" s="275"/>
      <c r="H14038" s="275"/>
    </row>
    <row r="14039" spans="1:8">
      <c r="A14039" s="270"/>
      <c r="B14039" s="271"/>
      <c r="C14039" s="270"/>
      <c r="D14039" s="272"/>
      <c r="F14039" s="273"/>
      <c r="G14039" s="275"/>
      <c r="H14039" s="275"/>
    </row>
    <row r="14040" spans="1:8">
      <c r="A14040" s="270"/>
      <c r="B14040" s="271"/>
      <c r="C14040" s="270"/>
      <c r="D14040" s="272"/>
      <c r="F14040" s="273"/>
      <c r="G14040" s="275"/>
      <c r="H14040" s="275"/>
    </row>
    <row r="14041" spans="1:8">
      <c r="A14041" s="270"/>
      <c r="B14041" s="271"/>
      <c r="C14041" s="270"/>
      <c r="D14041" s="272"/>
      <c r="F14041" s="273"/>
      <c r="G14041" s="275"/>
      <c r="H14041" s="275"/>
    </row>
    <row r="14042" spans="1:8">
      <c r="A14042" s="270"/>
      <c r="B14042" s="271"/>
      <c r="C14042" s="270"/>
      <c r="D14042" s="272"/>
      <c r="F14042" s="273"/>
      <c r="G14042" s="275"/>
      <c r="H14042" s="275"/>
    </row>
    <row r="14043" spans="1:8">
      <c r="A14043" s="270"/>
      <c r="B14043" s="271"/>
      <c r="C14043" s="270"/>
      <c r="D14043" s="272"/>
      <c r="F14043" s="273"/>
      <c r="G14043" s="275"/>
      <c r="H14043" s="275"/>
    </row>
    <row r="14044" spans="1:8">
      <c r="A14044" s="270"/>
      <c r="B14044" s="271"/>
      <c r="C14044" s="270"/>
      <c r="D14044" s="272"/>
      <c r="F14044" s="273"/>
      <c r="G14044" s="275"/>
      <c r="H14044" s="275"/>
    </row>
    <row r="14045" spans="1:8">
      <c r="A14045" s="270"/>
      <c r="B14045" s="271"/>
      <c r="C14045" s="270"/>
      <c r="D14045" s="272"/>
      <c r="F14045" s="273"/>
      <c r="G14045" s="275"/>
      <c r="H14045" s="275"/>
    </row>
    <row r="14046" spans="1:8">
      <c r="A14046" s="270"/>
      <c r="B14046" s="271"/>
      <c r="C14046" s="270"/>
      <c r="D14046" s="272"/>
      <c r="F14046" s="273"/>
      <c r="G14046" s="275"/>
      <c r="H14046" s="275"/>
    </row>
    <row r="14047" spans="1:8">
      <c r="A14047" s="270"/>
      <c r="B14047" s="271"/>
      <c r="C14047" s="270"/>
      <c r="D14047" s="272"/>
      <c r="F14047" s="273"/>
      <c r="G14047" s="275"/>
      <c r="H14047" s="275"/>
    </row>
    <row r="14048" spans="1:8">
      <c r="A14048" s="270"/>
      <c r="B14048" s="271"/>
      <c r="C14048" s="270"/>
      <c r="D14048" s="272"/>
      <c r="F14048" s="273"/>
      <c r="G14048" s="275"/>
      <c r="H14048" s="275"/>
    </row>
    <row r="14049" spans="1:8">
      <c r="A14049" s="270"/>
      <c r="B14049" s="271"/>
      <c r="C14049" s="270"/>
      <c r="D14049" s="272"/>
      <c r="F14049" s="273"/>
      <c r="G14049" s="275"/>
      <c r="H14049" s="275"/>
    </row>
    <row r="14050" spans="1:8">
      <c r="A14050" s="270"/>
      <c r="B14050" s="271"/>
      <c r="C14050" s="270"/>
      <c r="D14050" s="272"/>
      <c r="F14050" s="273"/>
      <c r="G14050" s="275"/>
      <c r="H14050" s="275"/>
    </row>
    <row r="14051" spans="1:8">
      <c r="A14051" s="270"/>
      <c r="B14051" s="271"/>
      <c r="C14051" s="270"/>
      <c r="D14051" s="272"/>
      <c r="F14051" s="273"/>
      <c r="G14051" s="275"/>
      <c r="H14051" s="275"/>
    </row>
    <row r="14052" spans="1:8">
      <c r="A14052" s="270"/>
      <c r="B14052" s="271"/>
      <c r="C14052" s="270"/>
      <c r="D14052" s="272"/>
      <c r="F14052" s="273"/>
      <c r="G14052" s="275"/>
      <c r="H14052" s="275"/>
    </row>
    <row r="14053" spans="1:8">
      <c r="A14053" s="270"/>
      <c r="B14053" s="271"/>
      <c r="C14053" s="270"/>
      <c r="D14053" s="272"/>
      <c r="F14053" s="273"/>
      <c r="G14053" s="275"/>
      <c r="H14053" s="275"/>
    </row>
    <row r="14054" spans="1:8">
      <c r="A14054" s="270"/>
      <c r="B14054" s="271"/>
      <c r="C14054" s="270"/>
      <c r="D14054" s="272"/>
      <c r="F14054" s="273"/>
      <c r="G14054" s="275"/>
      <c r="H14054" s="275"/>
    </row>
    <row r="14055" spans="1:8">
      <c r="A14055" s="270"/>
      <c r="B14055" s="271"/>
      <c r="C14055" s="270"/>
      <c r="D14055" s="272"/>
      <c r="F14055" s="273"/>
      <c r="G14055" s="275"/>
      <c r="H14055" s="275"/>
    </row>
    <row r="14056" spans="1:8">
      <c r="A14056" s="270"/>
      <c r="B14056" s="271"/>
      <c r="C14056" s="270"/>
      <c r="D14056" s="272"/>
      <c r="F14056" s="273"/>
      <c r="G14056" s="275"/>
      <c r="H14056" s="275"/>
    </row>
    <row r="14057" spans="1:8">
      <c r="A14057" s="270"/>
      <c r="B14057" s="271"/>
      <c r="C14057" s="270"/>
      <c r="D14057" s="272"/>
      <c r="F14057" s="273"/>
      <c r="G14057" s="275"/>
      <c r="H14057" s="275"/>
    </row>
    <row r="14058" spans="1:8">
      <c r="A14058" s="270"/>
      <c r="B14058" s="271"/>
      <c r="C14058" s="270"/>
      <c r="D14058" s="272"/>
      <c r="F14058" s="273"/>
      <c r="G14058" s="275"/>
      <c r="H14058" s="275"/>
    </row>
    <row r="14059" spans="1:8">
      <c r="A14059" s="270"/>
      <c r="B14059" s="271"/>
      <c r="C14059" s="270"/>
      <c r="D14059" s="272"/>
      <c r="F14059" s="273"/>
      <c r="G14059" s="275"/>
      <c r="H14059" s="275"/>
    </row>
    <row r="14060" spans="1:8">
      <c r="A14060" s="270"/>
      <c r="B14060" s="271"/>
      <c r="C14060" s="270"/>
      <c r="D14060" s="272"/>
      <c r="F14060" s="273"/>
      <c r="G14060" s="275"/>
      <c r="H14060" s="275"/>
    </row>
    <row r="14061" spans="1:8">
      <c r="A14061" s="270"/>
      <c r="B14061" s="271"/>
      <c r="C14061" s="270"/>
      <c r="D14061" s="272"/>
      <c r="F14061" s="273"/>
      <c r="G14061" s="275"/>
      <c r="H14061" s="275"/>
    </row>
    <row r="14062" spans="1:8">
      <c r="A14062" s="270"/>
      <c r="B14062" s="271"/>
      <c r="C14062" s="270"/>
      <c r="D14062" s="272"/>
      <c r="F14062" s="273"/>
      <c r="G14062" s="275"/>
      <c r="H14062" s="275"/>
    </row>
    <row r="14063" spans="1:8">
      <c r="A14063" s="270"/>
      <c r="B14063" s="271"/>
      <c r="C14063" s="270"/>
      <c r="D14063" s="272"/>
      <c r="F14063" s="273"/>
      <c r="G14063" s="275"/>
      <c r="H14063" s="275"/>
    </row>
    <row r="14064" spans="1:8">
      <c r="A14064" s="270"/>
      <c r="B14064" s="271"/>
      <c r="C14064" s="270"/>
      <c r="D14064" s="272"/>
      <c r="F14064" s="273"/>
      <c r="G14064" s="275"/>
      <c r="H14064" s="275"/>
    </row>
    <row r="14065" spans="1:8">
      <c r="A14065" s="270"/>
      <c r="B14065" s="271"/>
      <c r="C14065" s="270"/>
      <c r="D14065" s="272"/>
      <c r="F14065" s="273"/>
      <c r="G14065" s="275"/>
      <c r="H14065" s="275"/>
    </row>
    <row r="14066" spans="1:8">
      <c r="A14066" s="270"/>
      <c r="B14066" s="271"/>
      <c r="C14066" s="270"/>
      <c r="D14066" s="272"/>
      <c r="F14066" s="273"/>
      <c r="G14066" s="275"/>
      <c r="H14066" s="275"/>
    </row>
    <row r="14067" spans="1:8">
      <c r="A14067" s="270"/>
      <c r="B14067" s="271"/>
      <c r="C14067" s="270"/>
      <c r="D14067" s="272"/>
      <c r="F14067" s="273"/>
      <c r="G14067" s="275"/>
      <c r="H14067" s="275"/>
    </row>
    <row r="14068" spans="1:8">
      <c r="A14068" s="270"/>
      <c r="B14068" s="271"/>
      <c r="C14068" s="270"/>
      <c r="D14068" s="272"/>
      <c r="F14068" s="273"/>
      <c r="G14068" s="275"/>
      <c r="H14068" s="275"/>
    </row>
    <row r="14069" spans="1:8">
      <c r="A14069" s="270"/>
      <c r="B14069" s="271"/>
      <c r="C14069" s="270"/>
      <c r="D14069" s="272"/>
      <c r="F14069" s="273"/>
      <c r="G14069" s="275"/>
      <c r="H14069" s="275"/>
    </row>
    <row r="14070" spans="1:8">
      <c r="A14070" s="270"/>
      <c r="B14070" s="271"/>
      <c r="C14070" s="270"/>
      <c r="D14070" s="272"/>
      <c r="F14070" s="273"/>
      <c r="G14070" s="275"/>
      <c r="H14070" s="275"/>
    </row>
    <row r="14071" spans="1:8">
      <c r="A14071" s="270"/>
      <c r="B14071" s="271"/>
      <c r="C14071" s="270"/>
      <c r="D14071" s="272"/>
      <c r="F14071" s="273"/>
      <c r="G14071" s="275"/>
      <c r="H14071" s="275"/>
    </row>
    <row r="14072" spans="1:8">
      <c r="A14072" s="270"/>
      <c r="B14072" s="271"/>
      <c r="C14072" s="270"/>
      <c r="D14072" s="272"/>
      <c r="F14072" s="273"/>
      <c r="G14072" s="275"/>
      <c r="H14072" s="275"/>
    </row>
    <row r="14073" spans="1:8">
      <c r="A14073" s="270"/>
      <c r="B14073" s="271"/>
      <c r="C14073" s="270"/>
      <c r="D14073" s="272"/>
      <c r="F14073" s="273"/>
      <c r="G14073" s="275"/>
      <c r="H14073" s="275"/>
    </row>
    <row r="14074" spans="1:8">
      <c r="A14074" s="270"/>
      <c r="B14074" s="271"/>
      <c r="C14074" s="270"/>
      <c r="D14074" s="272"/>
      <c r="F14074" s="273"/>
      <c r="G14074" s="275"/>
      <c r="H14074" s="275"/>
    </row>
    <row r="14075" spans="1:8">
      <c r="A14075" s="270"/>
      <c r="B14075" s="271"/>
      <c r="C14075" s="270"/>
      <c r="D14075" s="272"/>
      <c r="F14075" s="273"/>
      <c r="G14075" s="275"/>
      <c r="H14075" s="275"/>
    </row>
    <row r="14076" spans="1:8">
      <c r="A14076" s="270"/>
      <c r="B14076" s="271"/>
      <c r="C14076" s="270"/>
      <c r="D14076" s="272"/>
      <c r="F14076" s="273"/>
      <c r="G14076" s="275"/>
      <c r="H14076" s="275"/>
    </row>
    <row r="14077" spans="1:8">
      <c r="A14077" s="270"/>
      <c r="B14077" s="271"/>
      <c r="C14077" s="270"/>
      <c r="D14077" s="272"/>
      <c r="F14077" s="273"/>
      <c r="G14077" s="275"/>
      <c r="H14077" s="275"/>
    </row>
    <row r="14078" spans="1:8">
      <c r="A14078" s="270"/>
      <c r="B14078" s="271"/>
      <c r="C14078" s="270"/>
      <c r="D14078" s="272"/>
      <c r="F14078" s="273"/>
      <c r="G14078" s="275"/>
      <c r="H14078" s="275"/>
    </row>
    <row r="14079" spans="1:8">
      <c r="A14079" s="270"/>
      <c r="B14079" s="271"/>
      <c r="C14079" s="270"/>
      <c r="D14079" s="272"/>
      <c r="F14079" s="273"/>
      <c r="G14079" s="275"/>
      <c r="H14079" s="275"/>
    </row>
    <row r="14080" spans="1:8">
      <c r="A14080" s="270"/>
      <c r="B14080" s="271"/>
      <c r="C14080" s="270"/>
      <c r="D14080" s="272"/>
      <c r="F14080" s="273"/>
      <c r="G14080" s="275"/>
      <c r="H14080" s="275"/>
    </row>
    <row r="14081" spans="1:8">
      <c r="A14081" s="270"/>
      <c r="B14081" s="271"/>
      <c r="C14081" s="270"/>
      <c r="D14081" s="272"/>
      <c r="F14081" s="273"/>
      <c r="G14081" s="275"/>
      <c r="H14081" s="275"/>
    </row>
    <row r="14082" spans="1:8">
      <c r="A14082" s="270"/>
      <c r="B14082" s="271"/>
      <c r="C14082" s="270"/>
      <c r="D14082" s="272"/>
      <c r="F14082" s="273"/>
      <c r="G14082" s="275"/>
      <c r="H14082" s="275"/>
    </row>
    <row r="14083" spans="1:8">
      <c r="A14083" s="270"/>
      <c r="B14083" s="271"/>
      <c r="C14083" s="270"/>
      <c r="D14083" s="272"/>
      <c r="F14083" s="273"/>
      <c r="G14083" s="275"/>
      <c r="H14083" s="275"/>
    </row>
    <row r="14084" spans="1:8">
      <c r="A14084" s="270"/>
      <c r="B14084" s="271"/>
      <c r="C14084" s="270"/>
      <c r="D14084" s="272"/>
      <c r="F14084" s="273"/>
      <c r="G14084" s="275"/>
      <c r="H14084" s="275"/>
    </row>
    <row r="14085" spans="1:8">
      <c r="A14085" s="270"/>
      <c r="B14085" s="271"/>
      <c r="C14085" s="270"/>
      <c r="D14085" s="272"/>
      <c r="F14085" s="273"/>
      <c r="G14085" s="275"/>
      <c r="H14085" s="275"/>
    </row>
    <row r="14086" spans="1:8">
      <c r="A14086" s="270"/>
      <c r="B14086" s="271"/>
      <c r="C14086" s="270"/>
      <c r="D14086" s="272"/>
      <c r="F14086" s="273"/>
      <c r="G14086" s="275"/>
      <c r="H14086" s="275"/>
    </row>
    <row r="14087" spans="1:8">
      <c r="A14087" s="270"/>
      <c r="B14087" s="271"/>
      <c r="C14087" s="270"/>
      <c r="D14087" s="272"/>
      <c r="F14087" s="273"/>
      <c r="G14087" s="275"/>
      <c r="H14087" s="275"/>
    </row>
    <row r="14088" spans="1:8">
      <c r="A14088" s="270"/>
      <c r="B14088" s="271"/>
      <c r="C14088" s="270"/>
      <c r="D14088" s="272"/>
      <c r="F14088" s="273"/>
      <c r="G14088" s="275"/>
      <c r="H14088" s="275"/>
    </row>
    <row r="14089" spans="1:8">
      <c r="A14089" s="270"/>
      <c r="B14089" s="271"/>
      <c r="C14089" s="270"/>
      <c r="D14089" s="272"/>
      <c r="F14089" s="273"/>
      <c r="G14089" s="275"/>
      <c r="H14089" s="275"/>
    </row>
    <row r="14090" spans="1:8">
      <c r="A14090" s="270"/>
      <c r="B14090" s="271"/>
      <c r="C14090" s="270"/>
      <c r="D14090" s="272"/>
      <c r="F14090" s="273"/>
      <c r="G14090" s="275"/>
      <c r="H14090" s="275"/>
    </row>
    <row r="14091" spans="1:8">
      <c r="A14091" s="270"/>
      <c r="B14091" s="271"/>
      <c r="C14091" s="270"/>
      <c r="D14091" s="272"/>
      <c r="F14091" s="273"/>
      <c r="G14091" s="275"/>
      <c r="H14091" s="275"/>
    </row>
    <row r="14092" spans="1:8">
      <c r="A14092" s="270"/>
      <c r="B14092" s="271"/>
      <c r="C14092" s="270"/>
      <c r="D14092" s="272"/>
      <c r="F14092" s="273"/>
      <c r="G14092" s="275"/>
      <c r="H14092" s="275"/>
    </row>
    <row r="14093" spans="1:8">
      <c r="A14093" s="270"/>
      <c r="B14093" s="271"/>
      <c r="C14093" s="270"/>
      <c r="D14093" s="272"/>
      <c r="F14093" s="273"/>
      <c r="G14093" s="275"/>
      <c r="H14093" s="275"/>
    </row>
    <row r="14094" spans="1:8">
      <c r="A14094" s="270"/>
      <c r="B14094" s="271"/>
      <c r="C14094" s="270"/>
      <c r="D14094" s="272"/>
      <c r="F14094" s="273"/>
      <c r="G14094" s="275"/>
      <c r="H14094" s="275"/>
    </row>
    <row r="14095" spans="1:8">
      <c r="A14095" s="270"/>
      <c r="B14095" s="271"/>
      <c r="C14095" s="270"/>
      <c r="D14095" s="272"/>
      <c r="F14095" s="273"/>
      <c r="G14095" s="275"/>
      <c r="H14095" s="275"/>
    </row>
    <row r="14096" spans="1:8">
      <c r="A14096" s="270"/>
      <c r="B14096" s="271"/>
      <c r="C14096" s="270"/>
      <c r="D14096" s="272"/>
      <c r="F14096" s="273"/>
      <c r="G14096" s="275"/>
      <c r="H14096" s="275"/>
    </row>
    <row r="14097" spans="1:8">
      <c r="A14097" s="270"/>
      <c r="B14097" s="271"/>
      <c r="C14097" s="270"/>
      <c r="D14097" s="272"/>
      <c r="F14097" s="273"/>
      <c r="G14097" s="275"/>
      <c r="H14097" s="275"/>
    </row>
    <row r="14098" spans="1:8">
      <c r="A14098" s="270"/>
      <c r="B14098" s="271"/>
      <c r="C14098" s="270"/>
      <c r="D14098" s="272"/>
      <c r="F14098" s="273"/>
      <c r="G14098" s="275"/>
      <c r="H14098" s="275"/>
    </row>
    <row r="14099" spans="1:8">
      <c r="A14099" s="270"/>
      <c r="B14099" s="271"/>
      <c r="C14099" s="270"/>
      <c r="D14099" s="272"/>
      <c r="F14099" s="273"/>
      <c r="G14099" s="275"/>
      <c r="H14099" s="275"/>
    </row>
    <row r="14100" spans="1:8">
      <c r="A14100" s="270"/>
      <c r="B14100" s="271"/>
      <c r="C14100" s="270"/>
      <c r="D14100" s="272"/>
      <c r="F14100" s="273"/>
      <c r="G14100" s="275"/>
      <c r="H14100" s="275"/>
    </row>
    <row r="14101" spans="1:8">
      <c r="A14101" s="270"/>
      <c r="B14101" s="271"/>
      <c r="C14101" s="270"/>
      <c r="D14101" s="272"/>
      <c r="F14101" s="273"/>
      <c r="G14101" s="275"/>
      <c r="H14101" s="275"/>
    </row>
    <row r="14102" spans="1:8">
      <c r="A14102" s="270"/>
      <c r="B14102" s="271"/>
      <c r="C14102" s="270"/>
      <c r="D14102" s="272"/>
      <c r="F14102" s="273"/>
      <c r="G14102" s="275"/>
      <c r="H14102" s="275"/>
    </row>
    <row r="14103" spans="1:8">
      <c r="A14103" s="270"/>
      <c r="B14103" s="271"/>
      <c r="C14103" s="270"/>
      <c r="D14103" s="272"/>
      <c r="F14103" s="273"/>
      <c r="G14103" s="275"/>
      <c r="H14103" s="275"/>
    </row>
    <row r="14104" spans="1:8">
      <c r="A14104" s="270"/>
      <c r="B14104" s="271"/>
      <c r="C14104" s="270"/>
      <c r="D14104" s="272"/>
      <c r="F14104" s="273"/>
      <c r="G14104" s="275"/>
      <c r="H14104" s="275"/>
    </row>
    <row r="14105" spans="1:8">
      <c r="A14105" s="270"/>
      <c r="B14105" s="271"/>
      <c r="C14105" s="270"/>
      <c r="D14105" s="272"/>
      <c r="F14105" s="273"/>
      <c r="G14105" s="275"/>
      <c r="H14105" s="275"/>
    </row>
    <row r="14106" spans="1:8">
      <c r="A14106" s="270"/>
      <c r="B14106" s="271"/>
      <c r="C14106" s="270"/>
      <c r="D14106" s="272"/>
      <c r="F14106" s="273"/>
      <c r="G14106" s="275"/>
      <c r="H14106" s="275"/>
    </row>
    <row r="14107" spans="1:8">
      <c r="A14107" s="270"/>
      <c r="B14107" s="271"/>
      <c r="C14107" s="270"/>
      <c r="D14107" s="272"/>
      <c r="F14107" s="273"/>
      <c r="G14107" s="275"/>
      <c r="H14107" s="275"/>
    </row>
    <row r="14108" spans="1:8">
      <c r="A14108" s="270"/>
      <c r="B14108" s="271"/>
      <c r="C14108" s="270"/>
      <c r="D14108" s="272"/>
      <c r="F14108" s="273"/>
      <c r="G14108" s="275"/>
      <c r="H14108" s="275"/>
    </row>
    <row r="14109" spans="1:8">
      <c r="A14109" s="270"/>
      <c r="B14109" s="271"/>
      <c r="C14109" s="270"/>
      <c r="D14109" s="272"/>
      <c r="F14109" s="273"/>
      <c r="G14109" s="275"/>
      <c r="H14109" s="275"/>
    </row>
    <row r="14110" spans="1:8">
      <c r="A14110" s="270"/>
      <c r="B14110" s="271"/>
      <c r="C14110" s="270"/>
      <c r="D14110" s="272"/>
      <c r="F14110" s="273"/>
      <c r="G14110" s="275"/>
      <c r="H14110" s="275"/>
    </row>
    <row r="14111" spans="1:8">
      <c r="A14111" s="270"/>
      <c r="B14111" s="271"/>
      <c r="C14111" s="270"/>
      <c r="D14111" s="272"/>
      <c r="F14111" s="273"/>
      <c r="G14111" s="275"/>
      <c r="H14111" s="275"/>
    </row>
    <row r="14112" spans="1:8">
      <c r="A14112" s="270"/>
      <c r="B14112" s="271"/>
      <c r="C14112" s="270"/>
      <c r="D14112" s="272"/>
      <c r="F14112" s="273"/>
      <c r="G14112" s="275"/>
      <c r="H14112" s="275"/>
    </row>
    <row r="14113" spans="1:8">
      <c r="A14113" s="270"/>
      <c r="B14113" s="271"/>
      <c r="C14113" s="270"/>
      <c r="D14113" s="272"/>
      <c r="F14113" s="273"/>
      <c r="G14113" s="275"/>
      <c r="H14113" s="275"/>
    </row>
    <row r="14114" spans="1:8">
      <c r="A14114" s="270"/>
      <c r="B14114" s="271"/>
      <c r="C14114" s="270"/>
      <c r="D14114" s="272"/>
      <c r="F14114" s="273"/>
      <c r="G14114" s="275"/>
      <c r="H14114" s="275"/>
    </row>
    <row r="14115" spans="1:8">
      <c r="A14115" s="270"/>
      <c r="B14115" s="271"/>
      <c r="C14115" s="270"/>
      <c r="D14115" s="272"/>
      <c r="F14115" s="273"/>
      <c r="G14115" s="275"/>
      <c r="H14115" s="275"/>
    </row>
    <row r="14116" spans="1:8">
      <c r="A14116" s="270"/>
      <c r="B14116" s="271"/>
      <c r="C14116" s="270"/>
      <c r="D14116" s="272"/>
      <c r="F14116" s="273"/>
      <c r="G14116" s="275"/>
      <c r="H14116" s="275"/>
    </row>
    <row r="14117" spans="1:8">
      <c r="A14117" s="270"/>
      <c r="B14117" s="271"/>
      <c r="C14117" s="270"/>
      <c r="D14117" s="272"/>
      <c r="F14117" s="273"/>
      <c r="G14117" s="275"/>
      <c r="H14117" s="275"/>
    </row>
    <row r="14118" spans="1:8">
      <c r="A14118" s="270"/>
      <c r="B14118" s="271"/>
      <c r="C14118" s="270"/>
      <c r="D14118" s="272"/>
      <c r="F14118" s="273"/>
      <c r="G14118" s="275"/>
      <c r="H14118" s="275"/>
    </row>
    <row r="14119" spans="1:8">
      <c r="A14119" s="270"/>
      <c r="B14119" s="271"/>
      <c r="C14119" s="270"/>
      <c r="D14119" s="272"/>
      <c r="F14119" s="273"/>
      <c r="G14119" s="275"/>
      <c r="H14119" s="275"/>
    </row>
    <row r="14120" spans="1:8">
      <c r="A14120" s="270"/>
      <c r="B14120" s="271"/>
      <c r="C14120" s="270"/>
      <c r="D14120" s="272"/>
      <c r="F14120" s="273"/>
      <c r="G14120" s="275"/>
      <c r="H14120" s="275"/>
    </row>
    <row r="14121" spans="1:8">
      <c r="A14121" s="270"/>
      <c r="B14121" s="271"/>
      <c r="C14121" s="270"/>
      <c r="D14121" s="272"/>
      <c r="F14121" s="273"/>
      <c r="G14121" s="275"/>
      <c r="H14121" s="275"/>
    </row>
    <row r="14122" spans="1:8">
      <c r="A14122" s="270"/>
      <c r="B14122" s="271"/>
      <c r="C14122" s="270"/>
      <c r="D14122" s="272"/>
      <c r="F14122" s="273"/>
      <c r="G14122" s="275"/>
      <c r="H14122" s="275"/>
    </row>
    <row r="14123" spans="1:8">
      <c r="A14123" s="270"/>
      <c r="B14123" s="271"/>
      <c r="C14123" s="270"/>
      <c r="D14123" s="272"/>
      <c r="F14123" s="273"/>
      <c r="G14123" s="275"/>
      <c r="H14123" s="275"/>
    </row>
    <row r="14124" spans="1:8">
      <c r="A14124" s="270"/>
      <c r="B14124" s="271"/>
      <c r="C14124" s="270"/>
      <c r="D14124" s="272"/>
      <c r="F14124" s="273"/>
      <c r="G14124" s="275"/>
      <c r="H14124" s="275"/>
    </row>
    <row r="14125" spans="1:8">
      <c r="A14125" s="270"/>
      <c r="B14125" s="271"/>
      <c r="C14125" s="270"/>
      <c r="D14125" s="272"/>
      <c r="F14125" s="273"/>
      <c r="G14125" s="275"/>
      <c r="H14125" s="275"/>
    </row>
    <row r="14126" spans="1:8">
      <c r="A14126" s="270"/>
      <c r="B14126" s="271"/>
      <c r="C14126" s="270"/>
      <c r="D14126" s="272"/>
      <c r="F14126" s="273"/>
      <c r="G14126" s="275"/>
      <c r="H14126" s="275"/>
    </row>
    <row r="14127" spans="1:8">
      <c r="A14127" s="270"/>
      <c r="B14127" s="271"/>
      <c r="C14127" s="270"/>
      <c r="D14127" s="272"/>
      <c r="F14127" s="273"/>
      <c r="G14127" s="275"/>
      <c r="H14127" s="275"/>
    </row>
    <row r="14128" spans="1:8">
      <c r="A14128" s="270"/>
      <c r="B14128" s="271"/>
      <c r="C14128" s="270"/>
      <c r="D14128" s="272"/>
      <c r="F14128" s="273"/>
      <c r="G14128" s="275"/>
      <c r="H14128" s="275"/>
    </row>
    <row r="14129" spans="1:8">
      <c r="A14129" s="270"/>
      <c r="B14129" s="271"/>
      <c r="C14129" s="270"/>
      <c r="D14129" s="272"/>
      <c r="F14129" s="273"/>
      <c r="G14129" s="275"/>
      <c r="H14129" s="275"/>
    </row>
    <row r="14130" spans="1:8">
      <c r="A14130" s="270"/>
      <c r="B14130" s="271"/>
      <c r="C14130" s="270"/>
      <c r="D14130" s="272"/>
      <c r="F14130" s="273"/>
      <c r="G14130" s="275"/>
      <c r="H14130" s="275"/>
    </row>
    <row r="14131" spans="1:8">
      <c r="A14131" s="270"/>
      <c r="B14131" s="271"/>
      <c r="C14131" s="270"/>
      <c r="D14131" s="272"/>
      <c r="F14131" s="273"/>
      <c r="G14131" s="275"/>
      <c r="H14131" s="275"/>
    </row>
    <row r="14132" spans="1:8">
      <c r="A14132" s="270"/>
      <c r="B14132" s="271"/>
      <c r="C14132" s="270"/>
      <c r="D14132" s="272"/>
      <c r="F14132" s="273"/>
      <c r="G14132" s="275"/>
      <c r="H14132" s="275"/>
    </row>
    <row r="14133" spans="1:8">
      <c r="A14133" s="270"/>
      <c r="B14133" s="271"/>
      <c r="C14133" s="270"/>
      <c r="D14133" s="272"/>
      <c r="F14133" s="273"/>
      <c r="G14133" s="275"/>
      <c r="H14133" s="275"/>
    </row>
    <row r="14134" spans="1:8">
      <c r="A14134" s="270"/>
      <c r="B14134" s="271"/>
      <c r="C14134" s="270"/>
      <c r="D14134" s="272"/>
      <c r="F14134" s="273"/>
      <c r="G14134" s="275"/>
      <c r="H14134" s="275"/>
    </row>
    <row r="14135" spans="1:8">
      <c r="A14135" s="270"/>
      <c r="B14135" s="271"/>
      <c r="C14135" s="270"/>
      <c r="D14135" s="272"/>
      <c r="F14135" s="273"/>
      <c r="G14135" s="275"/>
      <c r="H14135" s="275"/>
    </row>
    <row r="14136" spans="1:8">
      <c r="A14136" s="270"/>
      <c r="B14136" s="271"/>
      <c r="C14136" s="270"/>
      <c r="D14136" s="272"/>
      <c r="F14136" s="273"/>
      <c r="G14136" s="275"/>
      <c r="H14136" s="275"/>
    </row>
    <row r="14137" spans="1:8">
      <c r="A14137" s="270"/>
      <c r="B14137" s="271"/>
      <c r="C14137" s="270"/>
      <c r="D14137" s="272"/>
      <c r="F14137" s="273"/>
      <c r="G14137" s="275"/>
      <c r="H14137" s="275"/>
    </row>
    <row r="14138" spans="1:8">
      <c r="A14138" s="270"/>
      <c r="B14138" s="271"/>
      <c r="C14138" s="270"/>
      <c r="D14138" s="272"/>
      <c r="F14138" s="273"/>
      <c r="G14138" s="275"/>
      <c r="H14138" s="275"/>
    </row>
    <row r="14139" spans="1:8">
      <c r="A14139" s="270"/>
      <c r="B14139" s="271"/>
      <c r="C14139" s="270"/>
      <c r="D14139" s="272"/>
      <c r="F14139" s="273"/>
      <c r="G14139" s="275"/>
      <c r="H14139" s="275"/>
    </row>
    <row r="14140" spans="1:8">
      <c r="A14140" s="270"/>
      <c r="B14140" s="271"/>
      <c r="C14140" s="270"/>
      <c r="D14140" s="272"/>
      <c r="F14140" s="273"/>
      <c r="G14140" s="275"/>
      <c r="H14140" s="275"/>
    </row>
    <row r="14141" spans="1:8">
      <c r="A14141" s="270"/>
      <c r="B14141" s="271"/>
      <c r="C14141" s="270"/>
      <c r="D14141" s="272"/>
      <c r="F14141" s="273"/>
      <c r="G14141" s="275"/>
      <c r="H14141" s="275"/>
    </row>
    <row r="14142" spans="1:8">
      <c r="A14142" s="270"/>
      <c r="B14142" s="271"/>
      <c r="C14142" s="270"/>
      <c r="D14142" s="272"/>
      <c r="F14142" s="273"/>
      <c r="G14142" s="275"/>
      <c r="H14142" s="275"/>
    </row>
    <row r="14143" spans="1:8">
      <c r="A14143" s="270"/>
      <c r="B14143" s="271"/>
      <c r="C14143" s="270"/>
      <c r="D14143" s="272"/>
      <c r="F14143" s="273"/>
      <c r="G14143" s="275"/>
      <c r="H14143" s="275"/>
    </row>
    <row r="14144" spans="1:8">
      <c r="A14144" s="270"/>
      <c r="B14144" s="271"/>
      <c r="C14144" s="270"/>
      <c r="D14144" s="272"/>
      <c r="F14144" s="273"/>
      <c r="G14144" s="275"/>
      <c r="H14144" s="275"/>
    </row>
    <row r="14145" spans="1:8">
      <c r="A14145" s="270"/>
      <c r="B14145" s="271"/>
      <c r="C14145" s="270"/>
      <c r="D14145" s="272"/>
      <c r="F14145" s="273"/>
      <c r="G14145" s="275"/>
      <c r="H14145" s="275"/>
    </row>
    <row r="14146" spans="1:8">
      <c r="A14146" s="270"/>
      <c r="B14146" s="271"/>
      <c r="C14146" s="270"/>
      <c r="D14146" s="272"/>
      <c r="F14146" s="273"/>
      <c r="G14146" s="275"/>
      <c r="H14146" s="275"/>
    </row>
    <row r="14147" spans="1:8">
      <c r="A14147" s="270"/>
      <c r="B14147" s="271"/>
      <c r="C14147" s="270"/>
      <c r="D14147" s="272"/>
      <c r="F14147" s="273"/>
      <c r="G14147" s="275"/>
      <c r="H14147" s="275"/>
    </row>
    <row r="14148" spans="1:8">
      <c r="A14148" s="270"/>
      <c r="B14148" s="271"/>
      <c r="C14148" s="270"/>
      <c r="D14148" s="272"/>
      <c r="F14148" s="273"/>
      <c r="G14148" s="275"/>
      <c r="H14148" s="275"/>
    </row>
    <row r="14149" spans="1:8">
      <c r="A14149" s="270"/>
      <c r="B14149" s="271"/>
      <c r="C14149" s="270"/>
      <c r="D14149" s="272"/>
      <c r="F14149" s="273"/>
      <c r="G14149" s="275"/>
      <c r="H14149" s="275"/>
    </row>
    <row r="14150" spans="1:8">
      <c r="A14150" s="270"/>
      <c r="B14150" s="271"/>
      <c r="C14150" s="270"/>
      <c r="D14150" s="272"/>
      <c r="F14150" s="273"/>
      <c r="G14150" s="275"/>
      <c r="H14150" s="275"/>
    </row>
    <row r="14151" spans="1:8">
      <c r="A14151" s="270"/>
      <c r="B14151" s="271"/>
      <c r="C14151" s="270"/>
      <c r="D14151" s="272"/>
      <c r="F14151" s="273"/>
      <c r="G14151" s="275"/>
      <c r="H14151" s="275"/>
    </row>
    <row r="14152" spans="1:8">
      <c r="A14152" s="270"/>
      <c r="B14152" s="271"/>
      <c r="C14152" s="270"/>
      <c r="D14152" s="272"/>
      <c r="F14152" s="273"/>
      <c r="G14152" s="275"/>
      <c r="H14152" s="275"/>
    </row>
    <row r="14153" spans="1:8">
      <c r="A14153" s="270"/>
      <c r="B14153" s="271"/>
      <c r="C14153" s="270"/>
      <c r="D14153" s="272"/>
      <c r="F14153" s="273"/>
      <c r="G14153" s="275"/>
      <c r="H14153" s="275"/>
    </row>
    <row r="14154" spans="1:8">
      <c r="A14154" s="270"/>
      <c r="B14154" s="271"/>
      <c r="C14154" s="270"/>
      <c r="D14154" s="272"/>
      <c r="F14154" s="273"/>
      <c r="G14154" s="275"/>
      <c r="H14154" s="275"/>
    </row>
    <row r="14155" spans="1:8">
      <c r="A14155" s="270"/>
      <c r="B14155" s="271"/>
      <c r="C14155" s="270"/>
      <c r="D14155" s="272"/>
      <c r="F14155" s="273"/>
      <c r="G14155" s="275"/>
      <c r="H14155" s="275"/>
    </row>
    <row r="14156" spans="1:8">
      <c r="A14156" s="270"/>
      <c r="B14156" s="271"/>
      <c r="C14156" s="270"/>
      <c r="D14156" s="272"/>
      <c r="F14156" s="273"/>
      <c r="G14156" s="275"/>
      <c r="H14156" s="275"/>
    </row>
    <row r="14157" spans="1:8">
      <c r="A14157" s="270"/>
      <c r="B14157" s="271"/>
      <c r="C14157" s="270"/>
      <c r="D14157" s="272"/>
      <c r="F14157" s="273"/>
      <c r="G14157" s="275"/>
      <c r="H14157" s="275"/>
    </row>
    <row r="14158" spans="1:8">
      <c r="A14158" s="270"/>
      <c r="B14158" s="271"/>
      <c r="C14158" s="270"/>
      <c r="D14158" s="272"/>
      <c r="F14158" s="273"/>
      <c r="G14158" s="275"/>
      <c r="H14158" s="275"/>
    </row>
    <row r="14159" spans="1:8">
      <c r="A14159" s="270"/>
      <c r="B14159" s="271"/>
      <c r="C14159" s="270"/>
      <c r="D14159" s="272"/>
      <c r="F14159" s="273"/>
      <c r="G14159" s="275"/>
      <c r="H14159" s="275"/>
    </row>
    <row r="14160" spans="1:8">
      <c r="A14160" s="270"/>
      <c r="B14160" s="271"/>
      <c r="C14160" s="270"/>
      <c r="D14160" s="272"/>
      <c r="F14160" s="273"/>
      <c r="G14160" s="275"/>
      <c r="H14160" s="275"/>
    </row>
    <row r="14161" spans="1:8">
      <c r="A14161" s="270"/>
      <c r="B14161" s="271"/>
      <c r="C14161" s="270"/>
      <c r="D14161" s="272"/>
      <c r="F14161" s="273"/>
      <c r="G14161" s="275"/>
      <c r="H14161" s="275"/>
    </row>
    <row r="14162" spans="1:8">
      <c r="A14162" s="270"/>
      <c r="B14162" s="271"/>
      <c r="C14162" s="270"/>
      <c r="D14162" s="272"/>
      <c r="F14162" s="273"/>
      <c r="G14162" s="275"/>
      <c r="H14162" s="275"/>
    </row>
    <row r="14163" spans="1:8">
      <c r="A14163" s="270"/>
      <c r="B14163" s="271"/>
      <c r="C14163" s="270"/>
      <c r="D14163" s="272"/>
      <c r="F14163" s="273"/>
      <c r="G14163" s="275"/>
      <c r="H14163" s="275"/>
    </row>
    <row r="14164" spans="1:8">
      <c r="A14164" s="270"/>
      <c r="B14164" s="271"/>
      <c r="C14164" s="270"/>
      <c r="D14164" s="272"/>
      <c r="F14164" s="273"/>
      <c r="G14164" s="275"/>
      <c r="H14164" s="275"/>
    </row>
    <row r="14165" spans="1:8">
      <c r="A14165" s="270"/>
      <c r="B14165" s="271"/>
      <c r="C14165" s="270"/>
      <c r="D14165" s="272"/>
      <c r="F14165" s="273"/>
      <c r="G14165" s="275"/>
      <c r="H14165" s="275"/>
    </row>
    <row r="14166" spans="1:8">
      <c r="A14166" s="270"/>
      <c r="B14166" s="271"/>
      <c r="C14166" s="270"/>
      <c r="D14166" s="272"/>
      <c r="F14166" s="273"/>
      <c r="G14166" s="275"/>
      <c r="H14166" s="275"/>
    </row>
    <row r="14167" spans="1:8">
      <c r="A14167" s="270"/>
      <c r="B14167" s="271"/>
      <c r="C14167" s="270"/>
      <c r="D14167" s="272"/>
      <c r="F14167" s="273"/>
      <c r="G14167" s="275"/>
      <c r="H14167" s="275"/>
    </row>
    <row r="14168" spans="1:8">
      <c r="A14168" s="270"/>
      <c r="B14168" s="271"/>
      <c r="C14168" s="270"/>
      <c r="D14168" s="272"/>
      <c r="F14168" s="273"/>
      <c r="G14168" s="275"/>
      <c r="H14168" s="275"/>
    </row>
    <row r="14169" spans="1:8">
      <c r="A14169" s="270"/>
      <c r="B14169" s="271"/>
      <c r="C14169" s="270"/>
      <c r="D14169" s="272"/>
      <c r="F14169" s="273"/>
      <c r="G14169" s="275"/>
      <c r="H14169" s="275"/>
    </row>
    <row r="14170" spans="1:8">
      <c r="A14170" s="270"/>
      <c r="B14170" s="271"/>
      <c r="C14170" s="270"/>
      <c r="D14170" s="272"/>
      <c r="F14170" s="273"/>
      <c r="G14170" s="275"/>
      <c r="H14170" s="275"/>
    </row>
    <row r="14171" spans="1:8">
      <c r="A14171" s="270"/>
      <c r="B14171" s="271"/>
      <c r="C14171" s="270"/>
      <c r="D14171" s="272"/>
      <c r="F14171" s="273"/>
      <c r="G14171" s="275"/>
      <c r="H14171" s="275"/>
    </row>
    <row r="14172" spans="1:8">
      <c r="A14172" s="270"/>
      <c r="B14172" s="271"/>
      <c r="C14172" s="270"/>
      <c r="D14172" s="272"/>
      <c r="F14172" s="273"/>
      <c r="G14172" s="275"/>
      <c r="H14172" s="275"/>
    </row>
    <row r="14173" spans="1:8">
      <c r="A14173" s="270"/>
      <c r="B14173" s="271"/>
      <c r="C14173" s="270"/>
      <c r="D14173" s="272"/>
      <c r="F14173" s="273"/>
      <c r="G14173" s="275"/>
      <c r="H14173" s="275"/>
    </row>
    <row r="14174" spans="1:8">
      <c r="A14174" s="270"/>
      <c r="B14174" s="271"/>
      <c r="C14174" s="270"/>
      <c r="D14174" s="272"/>
      <c r="F14174" s="273"/>
      <c r="G14174" s="275"/>
      <c r="H14174" s="275"/>
    </row>
    <row r="14175" spans="1:8">
      <c r="A14175" s="270"/>
      <c r="B14175" s="271"/>
      <c r="C14175" s="270"/>
      <c r="D14175" s="272"/>
      <c r="F14175" s="273"/>
      <c r="G14175" s="275"/>
      <c r="H14175" s="275"/>
    </row>
    <row r="14176" spans="1:8">
      <c r="A14176" s="270"/>
      <c r="B14176" s="271"/>
      <c r="C14176" s="270"/>
      <c r="D14176" s="272"/>
      <c r="F14176" s="273"/>
      <c r="G14176" s="275"/>
      <c r="H14176" s="275"/>
    </row>
    <row r="14177" spans="1:8">
      <c r="A14177" s="270"/>
      <c r="B14177" s="271"/>
      <c r="C14177" s="270"/>
      <c r="D14177" s="272"/>
      <c r="F14177" s="273"/>
      <c r="G14177" s="275"/>
      <c r="H14177" s="275"/>
    </row>
    <row r="14178" spans="1:8">
      <c r="A14178" s="270"/>
      <c r="B14178" s="271"/>
      <c r="C14178" s="270"/>
      <c r="D14178" s="272"/>
      <c r="F14178" s="273"/>
      <c r="G14178" s="275"/>
      <c r="H14178" s="275"/>
    </row>
    <row r="14179" spans="1:8">
      <c r="A14179" s="270"/>
      <c r="B14179" s="271"/>
      <c r="C14179" s="270"/>
      <c r="D14179" s="272"/>
      <c r="F14179" s="273"/>
      <c r="G14179" s="275"/>
      <c r="H14179" s="275"/>
    </row>
    <row r="14180" spans="1:8">
      <c r="A14180" s="270"/>
      <c r="B14180" s="271"/>
      <c r="C14180" s="270"/>
      <c r="D14180" s="272"/>
      <c r="F14180" s="273"/>
      <c r="G14180" s="275"/>
      <c r="H14180" s="275"/>
    </row>
    <row r="14181" spans="1:8">
      <c r="A14181" s="270"/>
      <c r="B14181" s="271"/>
      <c r="C14181" s="270"/>
      <c r="D14181" s="272"/>
      <c r="F14181" s="273"/>
      <c r="G14181" s="275"/>
      <c r="H14181" s="275"/>
    </row>
    <row r="14182" spans="1:8">
      <c r="A14182" s="270"/>
      <c r="B14182" s="271"/>
      <c r="C14182" s="270"/>
      <c r="D14182" s="272"/>
      <c r="F14182" s="273"/>
      <c r="G14182" s="275"/>
      <c r="H14182" s="275"/>
    </row>
    <row r="14183" spans="1:8">
      <c r="A14183" s="270"/>
      <c r="B14183" s="271"/>
      <c r="C14183" s="270"/>
      <c r="D14183" s="272"/>
      <c r="F14183" s="273"/>
      <c r="G14183" s="275"/>
      <c r="H14183" s="275"/>
    </row>
    <row r="14184" spans="1:8">
      <c r="A14184" s="270"/>
      <c r="B14184" s="271"/>
      <c r="C14184" s="270"/>
      <c r="D14184" s="272"/>
      <c r="F14184" s="273"/>
      <c r="G14184" s="275"/>
      <c r="H14184" s="275"/>
    </row>
    <row r="14185" spans="1:8">
      <c r="A14185" s="270"/>
      <c r="B14185" s="271"/>
      <c r="C14185" s="270"/>
      <c r="D14185" s="272"/>
      <c r="F14185" s="273"/>
      <c r="G14185" s="275"/>
      <c r="H14185" s="275"/>
    </row>
    <row r="14186" spans="1:8">
      <c r="A14186" s="270"/>
      <c r="B14186" s="271"/>
      <c r="C14186" s="270"/>
      <c r="D14186" s="272"/>
      <c r="F14186" s="273"/>
      <c r="G14186" s="275"/>
      <c r="H14186" s="275"/>
    </row>
    <row r="14187" spans="1:8">
      <c r="A14187" s="270"/>
      <c r="B14187" s="271"/>
      <c r="C14187" s="270"/>
      <c r="D14187" s="272"/>
      <c r="F14187" s="273"/>
      <c r="G14187" s="275"/>
      <c r="H14187" s="275"/>
    </row>
    <row r="14188" spans="1:8">
      <c r="A14188" s="270"/>
      <c r="B14188" s="271"/>
      <c r="C14188" s="270"/>
      <c r="D14188" s="272"/>
      <c r="F14188" s="273"/>
      <c r="G14188" s="275"/>
      <c r="H14188" s="275"/>
    </row>
    <row r="14189" spans="1:8">
      <c r="A14189" s="270"/>
      <c r="B14189" s="271"/>
      <c r="C14189" s="270"/>
      <c r="D14189" s="272"/>
      <c r="F14189" s="273"/>
      <c r="G14189" s="275"/>
      <c r="H14189" s="275"/>
    </row>
    <row r="14190" spans="1:8">
      <c r="A14190" s="270"/>
      <c r="B14190" s="271"/>
      <c r="C14190" s="270"/>
      <c r="D14190" s="272"/>
      <c r="F14190" s="273"/>
      <c r="G14190" s="275"/>
      <c r="H14190" s="275"/>
    </row>
    <row r="14191" spans="1:8">
      <c r="A14191" s="270"/>
      <c r="B14191" s="271"/>
      <c r="C14191" s="270"/>
      <c r="D14191" s="272"/>
      <c r="F14191" s="273"/>
      <c r="G14191" s="275"/>
      <c r="H14191" s="275"/>
    </row>
    <row r="14192" spans="1:8">
      <c r="A14192" s="270"/>
      <c r="B14192" s="271"/>
      <c r="C14192" s="270"/>
      <c r="D14192" s="272"/>
      <c r="F14192" s="273"/>
      <c r="G14192" s="275"/>
      <c r="H14192" s="275"/>
    </row>
    <row r="14193" spans="1:8">
      <c r="A14193" s="270"/>
      <c r="B14193" s="271"/>
      <c r="C14193" s="270"/>
      <c r="D14193" s="272"/>
      <c r="F14193" s="273"/>
      <c r="G14193" s="275"/>
      <c r="H14193" s="275"/>
    </row>
    <row r="14194" spans="1:8">
      <c r="A14194" s="270"/>
      <c r="B14194" s="271"/>
      <c r="C14194" s="270"/>
      <c r="D14194" s="272"/>
      <c r="F14194" s="273"/>
      <c r="G14194" s="275"/>
      <c r="H14194" s="275"/>
    </row>
    <row r="14195" spans="1:8">
      <c r="A14195" s="270"/>
      <c r="B14195" s="271"/>
      <c r="C14195" s="270"/>
      <c r="D14195" s="272"/>
      <c r="F14195" s="273"/>
      <c r="G14195" s="275"/>
      <c r="H14195" s="275"/>
    </row>
    <row r="14196" spans="1:8">
      <c r="A14196" s="270"/>
      <c r="B14196" s="271"/>
      <c r="C14196" s="270"/>
      <c r="D14196" s="272"/>
      <c r="F14196" s="273"/>
      <c r="G14196" s="275"/>
      <c r="H14196" s="275"/>
    </row>
    <row r="14197" spans="1:8">
      <c r="A14197" s="270"/>
      <c r="B14197" s="271"/>
      <c r="C14197" s="270"/>
      <c r="D14197" s="272"/>
      <c r="F14197" s="273"/>
      <c r="G14197" s="275"/>
      <c r="H14197" s="275"/>
    </row>
    <row r="14198" spans="1:8">
      <c r="A14198" s="270"/>
      <c r="B14198" s="271"/>
      <c r="C14198" s="270"/>
      <c r="D14198" s="272"/>
      <c r="F14198" s="273"/>
      <c r="G14198" s="275"/>
      <c r="H14198" s="275"/>
    </row>
    <row r="14199" spans="1:8">
      <c r="A14199" s="270"/>
      <c r="B14199" s="271"/>
      <c r="C14199" s="270"/>
      <c r="D14199" s="272"/>
      <c r="F14199" s="273"/>
      <c r="G14199" s="275"/>
      <c r="H14199" s="275"/>
    </row>
    <row r="14200" spans="1:8">
      <c r="A14200" s="270"/>
      <c r="B14200" s="271"/>
      <c r="C14200" s="270"/>
      <c r="D14200" s="272"/>
      <c r="F14200" s="273"/>
      <c r="G14200" s="275"/>
      <c r="H14200" s="275"/>
    </row>
    <row r="14201" spans="1:8">
      <c r="A14201" s="270"/>
      <c r="B14201" s="271"/>
      <c r="C14201" s="270"/>
      <c r="D14201" s="272"/>
      <c r="F14201" s="273"/>
      <c r="G14201" s="275"/>
      <c r="H14201" s="275"/>
    </row>
    <row r="14202" spans="1:8">
      <c r="A14202" s="270"/>
      <c r="B14202" s="271"/>
      <c r="C14202" s="270"/>
      <c r="D14202" s="272"/>
      <c r="F14202" s="273"/>
      <c r="G14202" s="275"/>
      <c r="H14202" s="275"/>
    </row>
    <row r="14203" spans="1:8">
      <c r="A14203" s="270"/>
      <c r="B14203" s="271"/>
      <c r="C14203" s="270"/>
      <c r="D14203" s="272"/>
      <c r="F14203" s="273"/>
      <c r="G14203" s="275"/>
      <c r="H14203" s="275"/>
    </row>
    <row r="14204" spans="1:8">
      <c r="A14204" s="270"/>
      <c r="B14204" s="271"/>
      <c r="C14204" s="270"/>
      <c r="D14204" s="272"/>
      <c r="F14204" s="273"/>
      <c r="G14204" s="275"/>
      <c r="H14204" s="275"/>
    </row>
    <row r="14205" spans="1:8">
      <c r="A14205" s="270"/>
      <c r="B14205" s="271"/>
      <c r="C14205" s="270"/>
      <c r="D14205" s="272"/>
      <c r="F14205" s="273"/>
      <c r="G14205" s="275"/>
      <c r="H14205" s="275"/>
    </row>
    <row r="14206" spans="1:8">
      <c r="A14206" s="270"/>
      <c r="B14206" s="271"/>
      <c r="C14206" s="270"/>
      <c r="D14206" s="272"/>
      <c r="F14206" s="273"/>
      <c r="G14206" s="275"/>
      <c r="H14206" s="275"/>
    </row>
    <row r="14207" spans="1:8">
      <c r="A14207" s="270"/>
      <c r="B14207" s="271"/>
      <c r="C14207" s="270"/>
      <c r="D14207" s="272"/>
      <c r="F14207" s="273"/>
      <c r="G14207" s="275"/>
      <c r="H14207" s="275"/>
    </row>
    <row r="14208" spans="1:8">
      <c r="A14208" s="270"/>
      <c r="B14208" s="271"/>
      <c r="C14208" s="270"/>
      <c r="D14208" s="272"/>
      <c r="F14208" s="273"/>
      <c r="G14208" s="275"/>
      <c r="H14208" s="275"/>
    </row>
    <row r="14209" spans="1:8">
      <c r="A14209" s="270"/>
      <c r="B14209" s="271"/>
      <c r="C14209" s="270"/>
      <c r="D14209" s="272"/>
      <c r="F14209" s="273"/>
      <c r="G14209" s="275"/>
      <c r="H14209" s="275"/>
    </row>
    <row r="14210" spans="1:8">
      <c r="A14210" s="270"/>
      <c r="B14210" s="271"/>
      <c r="C14210" s="270"/>
      <c r="D14210" s="272"/>
      <c r="F14210" s="273"/>
      <c r="G14210" s="275"/>
      <c r="H14210" s="275"/>
    </row>
    <row r="14211" spans="1:8">
      <c r="A14211" s="270"/>
      <c r="B14211" s="271"/>
      <c r="C14211" s="270"/>
      <c r="D14211" s="272"/>
      <c r="F14211" s="273"/>
      <c r="G14211" s="275"/>
      <c r="H14211" s="275"/>
    </row>
    <row r="14212" spans="1:8">
      <c r="A14212" s="270"/>
      <c r="B14212" s="271"/>
      <c r="C14212" s="270"/>
      <c r="D14212" s="272"/>
      <c r="F14212" s="273"/>
      <c r="G14212" s="275"/>
      <c r="H14212" s="275"/>
    </row>
    <row r="14213" spans="1:8">
      <c r="A14213" s="270"/>
      <c r="B14213" s="271"/>
      <c r="C14213" s="270"/>
      <c r="D14213" s="272"/>
      <c r="F14213" s="273"/>
      <c r="G14213" s="275"/>
      <c r="H14213" s="275"/>
    </row>
    <row r="14214" spans="1:8">
      <c r="A14214" s="270"/>
      <c r="B14214" s="271"/>
      <c r="C14214" s="270"/>
      <c r="D14214" s="272"/>
      <c r="F14214" s="273"/>
      <c r="G14214" s="275"/>
      <c r="H14214" s="275"/>
    </row>
    <row r="14215" spans="1:8">
      <c r="A14215" s="270"/>
      <c r="B14215" s="271"/>
      <c r="C14215" s="270"/>
      <c r="D14215" s="272"/>
      <c r="F14215" s="273"/>
      <c r="G14215" s="275"/>
      <c r="H14215" s="275"/>
    </row>
    <row r="14216" spans="1:8">
      <c r="A14216" s="270"/>
      <c r="B14216" s="271"/>
      <c r="C14216" s="270"/>
      <c r="D14216" s="272"/>
      <c r="F14216" s="273"/>
      <c r="G14216" s="275"/>
      <c r="H14216" s="275"/>
    </row>
    <row r="14217" spans="1:8">
      <c r="A14217" s="270"/>
      <c r="B14217" s="271"/>
      <c r="C14217" s="270"/>
      <c r="D14217" s="272"/>
      <c r="F14217" s="273"/>
      <c r="G14217" s="275"/>
      <c r="H14217" s="275"/>
    </row>
    <row r="14218" spans="1:8">
      <c r="A14218" s="270"/>
      <c r="B14218" s="271"/>
      <c r="C14218" s="270"/>
      <c r="D14218" s="272"/>
      <c r="F14218" s="273"/>
      <c r="G14218" s="275"/>
      <c r="H14218" s="275"/>
    </row>
    <row r="14219" spans="1:8">
      <c r="A14219" s="270"/>
      <c r="B14219" s="271"/>
      <c r="C14219" s="270"/>
      <c r="D14219" s="272"/>
      <c r="F14219" s="273"/>
      <c r="G14219" s="275"/>
      <c r="H14219" s="275"/>
    </row>
    <row r="14220" spans="1:8">
      <c r="A14220" s="270"/>
      <c r="B14220" s="271"/>
      <c r="C14220" s="270"/>
      <c r="D14220" s="272"/>
      <c r="F14220" s="273"/>
      <c r="G14220" s="275"/>
      <c r="H14220" s="275"/>
    </row>
    <row r="14221" spans="1:8">
      <c r="A14221" s="270"/>
      <c r="B14221" s="271"/>
      <c r="C14221" s="270"/>
      <c r="D14221" s="272"/>
      <c r="F14221" s="273"/>
      <c r="G14221" s="275"/>
      <c r="H14221" s="275"/>
    </row>
    <row r="14222" spans="1:8">
      <c r="A14222" s="270"/>
      <c r="B14222" s="271"/>
      <c r="C14222" s="270"/>
      <c r="D14222" s="272"/>
      <c r="F14222" s="273"/>
      <c r="G14222" s="275"/>
      <c r="H14222" s="275"/>
    </row>
    <row r="14223" spans="1:8">
      <c r="A14223" s="270"/>
      <c r="B14223" s="271"/>
      <c r="C14223" s="270"/>
      <c r="D14223" s="272"/>
      <c r="F14223" s="273"/>
      <c r="G14223" s="275"/>
      <c r="H14223" s="275"/>
    </row>
    <row r="14224" spans="1:8">
      <c r="A14224" s="270"/>
      <c r="B14224" s="271"/>
      <c r="C14224" s="270"/>
      <c r="D14224" s="272"/>
      <c r="F14224" s="273"/>
      <c r="G14224" s="275"/>
      <c r="H14224" s="275"/>
    </row>
    <row r="14225" spans="1:8">
      <c r="A14225" s="270"/>
      <c r="B14225" s="271"/>
      <c r="C14225" s="270"/>
      <c r="D14225" s="272"/>
      <c r="F14225" s="273"/>
      <c r="G14225" s="275"/>
      <c r="H14225" s="275"/>
    </row>
    <row r="14226" spans="1:8">
      <c r="A14226" s="270"/>
      <c r="B14226" s="271"/>
      <c r="C14226" s="270"/>
      <c r="D14226" s="272"/>
      <c r="F14226" s="273"/>
      <c r="G14226" s="275"/>
      <c r="H14226" s="275"/>
    </row>
    <row r="14227" spans="1:8">
      <c r="A14227" s="270"/>
      <c r="B14227" s="271"/>
      <c r="C14227" s="270"/>
      <c r="D14227" s="272"/>
      <c r="F14227" s="273"/>
      <c r="G14227" s="275"/>
      <c r="H14227" s="275"/>
    </row>
    <row r="14228" spans="1:8">
      <c r="A14228" s="270"/>
      <c r="B14228" s="271"/>
      <c r="C14228" s="270"/>
      <c r="D14228" s="272"/>
      <c r="F14228" s="273"/>
      <c r="G14228" s="275"/>
      <c r="H14228" s="275"/>
    </row>
    <row r="14229" spans="1:8">
      <c r="A14229" s="270"/>
      <c r="B14229" s="271"/>
      <c r="C14229" s="270"/>
      <c r="D14229" s="272"/>
      <c r="F14229" s="273"/>
      <c r="G14229" s="275"/>
      <c r="H14229" s="275"/>
    </row>
    <row r="14230" spans="1:8">
      <c r="A14230" s="270"/>
      <c r="B14230" s="271"/>
      <c r="C14230" s="270"/>
      <c r="D14230" s="272"/>
      <c r="F14230" s="273"/>
      <c r="G14230" s="275"/>
      <c r="H14230" s="275"/>
    </row>
    <row r="14231" spans="1:8">
      <c r="A14231" s="270"/>
      <c r="B14231" s="271"/>
      <c r="C14231" s="270"/>
      <c r="D14231" s="272"/>
      <c r="F14231" s="273"/>
      <c r="G14231" s="275"/>
      <c r="H14231" s="275"/>
    </row>
    <row r="14232" spans="1:8">
      <c r="A14232" s="270"/>
      <c r="B14232" s="271"/>
      <c r="C14232" s="270"/>
      <c r="D14232" s="272"/>
      <c r="F14232" s="273"/>
      <c r="G14232" s="275"/>
      <c r="H14232" s="275"/>
    </row>
    <row r="14233" spans="1:8">
      <c r="A14233" s="270"/>
      <c r="B14233" s="271"/>
      <c r="C14233" s="270"/>
      <c r="D14233" s="272"/>
      <c r="F14233" s="273"/>
      <c r="G14233" s="275"/>
      <c r="H14233" s="275"/>
    </row>
    <row r="14234" spans="1:8">
      <c r="A14234" s="270"/>
      <c r="B14234" s="271"/>
      <c r="C14234" s="270"/>
      <c r="D14234" s="272"/>
      <c r="F14234" s="273"/>
      <c r="G14234" s="275"/>
      <c r="H14234" s="275"/>
    </row>
    <row r="14235" spans="1:8">
      <c r="A14235" s="270"/>
      <c r="B14235" s="271"/>
      <c r="C14235" s="270"/>
      <c r="D14235" s="272"/>
      <c r="F14235" s="273"/>
      <c r="G14235" s="275"/>
      <c r="H14235" s="275"/>
    </row>
    <row r="14236" spans="1:8">
      <c r="A14236" s="270"/>
      <c r="B14236" s="271"/>
      <c r="C14236" s="270"/>
      <c r="D14236" s="272"/>
      <c r="F14236" s="273"/>
      <c r="G14236" s="275"/>
      <c r="H14236" s="275"/>
    </row>
    <row r="14237" spans="1:8">
      <c r="A14237" s="270"/>
      <c r="B14237" s="271"/>
      <c r="C14237" s="270"/>
      <c r="D14237" s="272"/>
      <c r="F14237" s="273"/>
      <c r="G14237" s="275"/>
      <c r="H14237" s="275"/>
    </row>
    <row r="14238" spans="1:8">
      <c r="A14238" s="270"/>
      <c r="B14238" s="271"/>
      <c r="C14238" s="270"/>
      <c r="D14238" s="272"/>
      <c r="F14238" s="273"/>
      <c r="G14238" s="275"/>
      <c r="H14238" s="275"/>
    </row>
    <row r="14239" spans="1:8">
      <c r="A14239" s="270"/>
      <c r="B14239" s="271"/>
      <c r="C14239" s="270"/>
      <c r="D14239" s="272"/>
      <c r="F14239" s="273"/>
      <c r="G14239" s="275"/>
      <c r="H14239" s="275"/>
    </row>
    <row r="14240" spans="1:8">
      <c r="A14240" s="270"/>
      <c r="B14240" s="271"/>
      <c r="C14240" s="270"/>
      <c r="D14240" s="272"/>
      <c r="F14240" s="273"/>
      <c r="G14240" s="275"/>
      <c r="H14240" s="275"/>
    </row>
    <row r="14241" spans="1:8">
      <c r="A14241" s="270"/>
      <c r="B14241" s="271"/>
      <c r="C14241" s="270"/>
      <c r="D14241" s="272"/>
      <c r="F14241" s="273"/>
      <c r="G14241" s="275"/>
      <c r="H14241" s="275"/>
    </row>
    <row r="14242" spans="1:8">
      <c r="A14242" s="270"/>
      <c r="B14242" s="271"/>
      <c r="C14242" s="270"/>
      <c r="D14242" s="272"/>
      <c r="F14242" s="273"/>
      <c r="G14242" s="275"/>
      <c r="H14242" s="275"/>
    </row>
    <row r="14243" spans="1:8">
      <c r="A14243" s="270"/>
      <c r="B14243" s="271"/>
      <c r="C14243" s="270"/>
      <c r="D14243" s="272"/>
      <c r="F14243" s="273"/>
      <c r="G14243" s="275"/>
      <c r="H14243" s="275"/>
    </row>
    <row r="14244" spans="1:8">
      <c r="A14244" s="270"/>
      <c r="B14244" s="271"/>
      <c r="C14244" s="270"/>
      <c r="D14244" s="272"/>
      <c r="F14244" s="273"/>
      <c r="G14244" s="275"/>
      <c r="H14244" s="275"/>
    </row>
    <row r="14245" spans="1:8">
      <c r="A14245" s="270"/>
      <c r="B14245" s="271"/>
      <c r="C14245" s="270"/>
      <c r="D14245" s="272"/>
      <c r="F14245" s="273"/>
      <c r="G14245" s="275"/>
      <c r="H14245" s="275"/>
    </row>
    <row r="14246" spans="1:8">
      <c r="A14246" s="270"/>
      <c r="B14246" s="271"/>
      <c r="C14246" s="270"/>
      <c r="D14246" s="272"/>
      <c r="F14246" s="273"/>
      <c r="G14246" s="275"/>
      <c r="H14246" s="275"/>
    </row>
    <row r="14247" spans="1:8">
      <c r="A14247" s="270"/>
      <c r="B14247" s="271"/>
      <c r="C14247" s="270"/>
      <c r="D14247" s="272"/>
      <c r="F14247" s="273"/>
      <c r="G14247" s="275"/>
      <c r="H14247" s="275"/>
    </row>
    <row r="14248" spans="1:8">
      <c r="A14248" s="270"/>
      <c r="B14248" s="271"/>
      <c r="C14248" s="270"/>
      <c r="D14248" s="272"/>
      <c r="F14248" s="273"/>
      <c r="G14248" s="275"/>
      <c r="H14248" s="275"/>
    </row>
    <row r="14249" spans="1:8">
      <c r="A14249" s="270"/>
      <c r="B14249" s="271"/>
      <c r="C14249" s="270"/>
      <c r="D14249" s="272"/>
      <c r="F14249" s="273"/>
      <c r="G14249" s="275"/>
      <c r="H14249" s="275"/>
    </row>
    <row r="14250" spans="1:8">
      <c r="A14250" s="270"/>
      <c r="B14250" s="271"/>
      <c r="C14250" s="270"/>
      <c r="D14250" s="272"/>
      <c r="F14250" s="273"/>
      <c r="G14250" s="275"/>
      <c r="H14250" s="275"/>
    </row>
    <row r="14251" spans="1:8">
      <c r="A14251" s="270"/>
      <c r="B14251" s="271"/>
      <c r="C14251" s="270"/>
      <c r="D14251" s="272"/>
      <c r="F14251" s="273"/>
      <c r="G14251" s="275"/>
      <c r="H14251" s="275"/>
    </row>
    <row r="14252" spans="1:8">
      <c r="A14252" s="270"/>
      <c r="B14252" s="271"/>
      <c r="C14252" s="270"/>
      <c r="D14252" s="272"/>
      <c r="F14252" s="273"/>
      <c r="G14252" s="275"/>
      <c r="H14252" s="275"/>
    </row>
    <row r="14253" spans="1:8">
      <c r="A14253" s="270"/>
      <c r="B14253" s="271"/>
      <c r="C14253" s="270"/>
      <c r="D14253" s="272"/>
      <c r="F14253" s="273"/>
      <c r="G14253" s="275"/>
      <c r="H14253" s="275"/>
    </row>
    <row r="14254" spans="1:8">
      <c r="A14254" s="270"/>
      <c r="B14254" s="271"/>
      <c r="C14254" s="270"/>
      <c r="D14254" s="272"/>
      <c r="F14254" s="273"/>
      <c r="G14254" s="275"/>
      <c r="H14254" s="275"/>
    </row>
    <row r="14255" spans="1:8">
      <c r="A14255" s="270"/>
      <c r="B14255" s="271"/>
      <c r="C14255" s="270"/>
      <c r="D14255" s="272"/>
      <c r="F14255" s="273"/>
      <c r="G14255" s="275"/>
      <c r="H14255" s="275"/>
    </row>
    <row r="14256" spans="1:8">
      <c r="A14256" s="270"/>
      <c r="B14256" s="271"/>
      <c r="C14256" s="270"/>
      <c r="D14256" s="272"/>
      <c r="F14256" s="273"/>
      <c r="G14256" s="275"/>
      <c r="H14256" s="275"/>
    </row>
    <row r="14257" spans="1:8">
      <c r="A14257" s="270"/>
      <c r="B14257" s="271"/>
      <c r="C14257" s="270"/>
      <c r="D14257" s="272"/>
      <c r="F14257" s="273"/>
      <c r="G14257" s="275"/>
      <c r="H14257" s="275"/>
    </row>
    <row r="14258" spans="1:8">
      <c r="A14258" s="270"/>
      <c r="B14258" s="271"/>
      <c r="C14258" s="270"/>
      <c r="D14258" s="272"/>
      <c r="F14258" s="273"/>
      <c r="G14258" s="275"/>
      <c r="H14258" s="275"/>
    </row>
    <row r="14259" spans="1:8">
      <c r="A14259" s="270"/>
      <c r="B14259" s="271"/>
      <c r="C14259" s="270"/>
      <c r="D14259" s="272"/>
      <c r="F14259" s="273"/>
      <c r="G14259" s="275"/>
      <c r="H14259" s="275"/>
    </row>
    <row r="14260" spans="1:8">
      <c r="A14260" s="270"/>
      <c r="B14260" s="271"/>
      <c r="C14260" s="270"/>
      <c r="D14260" s="272"/>
      <c r="F14260" s="273"/>
      <c r="G14260" s="275"/>
      <c r="H14260" s="275"/>
    </row>
    <row r="14261" spans="1:8">
      <c r="A14261" s="270"/>
      <c r="B14261" s="271"/>
      <c r="C14261" s="270"/>
      <c r="D14261" s="272"/>
      <c r="F14261" s="273"/>
      <c r="G14261" s="275"/>
      <c r="H14261" s="275"/>
    </row>
    <row r="14262" spans="1:8">
      <c r="A14262" s="270"/>
      <c r="B14262" s="271"/>
      <c r="C14262" s="270"/>
      <c r="D14262" s="272"/>
      <c r="F14262" s="273"/>
      <c r="G14262" s="275"/>
      <c r="H14262" s="275"/>
    </row>
    <row r="14263" spans="1:8">
      <c r="A14263" s="270"/>
      <c r="B14263" s="271"/>
      <c r="C14263" s="270"/>
      <c r="D14263" s="272"/>
      <c r="F14263" s="273"/>
      <c r="G14263" s="275"/>
      <c r="H14263" s="275"/>
    </row>
    <row r="14264" spans="1:8">
      <c r="A14264" s="270"/>
      <c r="B14264" s="271"/>
      <c r="C14264" s="270"/>
      <c r="D14264" s="272"/>
      <c r="F14264" s="273"/>
      <c r="G14264" s="275"/>
      <c r="H14264" s="275"/>
    </row>
    <row r="14265" spans="1:8">
      <c r="A14265" s="270"/>
      <c r="B14265" s="271"/>
      <c r="C14265" s="270"/>
      <c r="D14265" s="272"/>
      <c r="F14265" s="273"/>
      <c r="G14265" s="275"/>
      <c r="H14265" s="275"/>
    </row>
    <row r="14266" spans="1:8">
      <c r="A14266" s="270"/>
      <c r="B14266" s="271"/>
      <c r="C14266" s="270"/>
      <c r="D14266" s="272"/>
      <c r="F14266" s="273"/>
      <c r="G14266" s="275"/>
      <c r="H14266" s="275"/>
    </row>
    <row r="14267" spans="1:8">
      <c r="A14267" s="270"/>
      <c r="B14267" s="271"/>
      <c r="C14267" s="270"/>
      <c r="D14267" s="272"/>
      <c r="F14267" s="273"/>
      <c r="G14267" s="275"/>
      <c r="H14267" s="275"/>
    </row>
    <row r="14268" spans="1:8">
      <c r="A14268" s="270"/>
      <c r="B14268" s="271"/>
      <c r="C14268" s="270"/>
      <c r="D14268" s="272"/>
      <c r="F14268" s="273"/>
      <c r="G14268" s="275"/>
      <c r="H14268" s="275"/>
    </row>
    <row r="14269" spans="1:8">
      <c r="A14269" s="270"/>
      <c r="B14269" s="271"/>
      <c r="C14269" s="270"/>
      <c r="D14269" s="272"/>
      <c r="F14269" s="273"/>
      <c r="G14269" s="275"/>
      <c r="H14269" s="275"/>
    </row>
    <row r="14270" spans="1:8">
      <c r="A14270" s="270"/>
      <c r="B14270" s="271"/>
      <c r="C14270" s="270"/>
      <c r="D14270" s="272"/>
      <c r="F14270" s="273"/>
      <c r="G14270" s="275"/>
      <c r="H14270" s="275"/>
    </row>
    <row r="14271" spans="1:8">
      <c r="A14271" s="270"/>
      <c r="B14271" s="271"/>
      <c r="C14271" s="270"/>
      <c r="D14271" s="272"/>
      <c r="F14271" s="273"/>
      <c r="G14271" s="275"/>
      <c r="H14271" s="275"/>
    </row>
    <row r="14272" spans="1:8">
      <c r="A14272" s="270"/>
      <c r="B14272" s="271"/>
      <c r="C14272" s="270"/>
      <c r="D14272" s="272"/>
      <c r="F14272" s="273"/>
      <c r="G14272" s="275"/>
      <c r="H14272" s="275"/>
    </row>
    <row r="14273" spans="1:8">
      <c r="A14273" s="270"/>
      <c r="B14273" s="271"/>
      <c r="C14273" s="270"/>
      <c r="D14273" s="272"/>
      <c r="F14273" s="273"/>
      <c r="G14273" s="275"/>
      <c r="H14273" s="275"/>
    </row>
    <row r="14274" spans="1:8">
      <c r="A14274" s="270"/>
      <c r="B14274" s="271"/>
      <c r="C14274" s="270"/>
      <c r="D14274" s="272"/>
      <c r="F14274" s="273"/>
      <c r="G14274" s="275"/>
      <c r="H14274" s="275"/>
    </row>
    <row r="14275" spans="1:8">
      <c r="A14275" s="270"/>
      <c r="B14275" s="271"/>
      <c r="C14275" s="270"/>
      <c r="D14275" s="272"/>
      <c r="F14275" s="273"/>
      <c r="G14275" s="275"/>
      <c r="H14275" s="275"/>
    </row>
    <row r="14276" spans="1:8">
      <c r="A14276" s="270"/>
      <c r="B14276" s="271"/>
      <c r="C14276" s="270"/>
      <c r="D14276" s="272"/>
      <c r="F14276" s="273"/>
      <c r="G14276" s="275"/>
      <c r="H14276" s="275"/>
    </row>
    <row r="14277" spans="1:8">
      <c r="A14277" s="270"/>
      <c r="B14277" s="271"/>
      <c r="C14277" s="270"/>
      <c r="D14277" s="272"/>
      <c r="F14277" s="273"/>
      <c r="G14277" s="275"/>
      <c r="H14277" s="275"/>
    </row>
    <row r="14278" spans="1:8">
      <c r="A14278" s="270"/>
      <c r="B14278" s="271"/>
      <c r="C14278" s="270"/>
      <c r="D14278" s="272"/>
      <c r="F14278" s="273"/>
      <c r="G14278" s="275"/>
      <c r="H14278" s="275"/>
    </row>
    <row r="14279" spans="1:8">
      <c r="A14279" s="270"/>
      <c r="B14279" s="271"/>
      <c r="C14279" s="270"/>
      <c r="D14279" s="272"/>
      <c r="F14279" s="273"/>
      <c r="G14279" s="275"/>
      <c r="H14279" s="275"/>
    </row>
    <row r="14280" spans="1:8">
      <c r="A14280" s="270"/>
      <c r="B14280" s="271"/>
      <c r="C14280" s="270"/>
      <c r="D14280" s="272"/>
      <c r="F14280" s="273"/>
      <c r="G14280" s="275"/>
      <c r="H14280" s="275"/>
    </row>
    <row r="14281" spans="1:8">
      <c r="A14281" s="270"/>
      <c r="B14281" s="271"/>
      <c r="C14281" s="270"/>
      <c r="D14281" s="272"/>
      <c r="F14281" s="273"/>
      <c r="G14281" s="275"/>
      <c r="H14281" s="275"/>
    </row>
    <row r="14282" spans="1:8">
      <c r="A14282" s="270"/>
      <c r="B14282" s="271"/>
      <c r="C14282" s="270"/>
      <c r="D14282" s="272"/>
      <c r="F14282" s="273"/>
      <c r="G14282" s="275"/>
      <c r="H14282" s="275"/>
    </row>
    <row r="14283" spans="1:8">
      <c r="A14283" s="270"/>
      <c r="B14283" s="271"/>
      <c r="C14283" s="270"/>
      <c r="D14283" s="272"/>
      <c r="F14283" s="273"/>
      <c r="G14283" s="275"/>
      <c r="H14283" s="275"/>
    </row>
    <row r="14284" spans="1:8">
      <c r="A14284" s="270"/>
      <c r="B14284" s="271"/>
      <c r="C14284" s="270"/>
      <c r="D14284" s="272"/>
      <c r="F14284" s="273"/>
      <c r="G14284" s="275"/>
      <c r="H14284" s="275"/>
    </row>
    <row r="14285" spans="1:8">
      <c r="A14285" s="270"/>
      <c r="B14285" s="271"/>
      <c r="C14285" s="270"/>
      <c r="D14285" s="272"/>
      <c r="F14285" s="273"/>
      <c r="G14285" s="275"/>
      <c r="H14285" s="275"/>
    </row>
    <row r="14286" spans="1:8">
      <c r="A14286" s="270"/>
      <c r="B14286" s="271"/>
      <c r="C14286" s="270"/>
      <c r="D14286" s="272"/>
      <c r="F14286" s="273"/>
      <c r="G14286" s="275"/>
      <c r="H14286" s="275"/>
    </row>
    <row r="14287" spans="1:8">
      <c r="A14287" s="270"/>
      <c r="B14287" s="271"/>
      <c r="C14287" s="270"/>
      <c r="D14287" s="272"/>
      <c r="F14287" s="273"/>
      <c r="G14287" s="275"/>
      <c r="H14287" s="275"/>
    </row>
    <row r="14288" spans="1:8">
      <c r="A14288" s="270"/>
      <c r="B14288" s="271"/>
      <c r="C14288" s="270"/>
      <c r="D14288" s="272"/>
      <c r="F14288" s="273"/>
      <c r="G14288" s="275"/>
      <c r="H14288" s="275"/>
    </row>
    <row r="14289" spans="1:8">
      <c r="A14289" s="270"/>
      <c r="B14289" s="271"/>
      <c r="C14289" s="270"/>
      <c r="D14289" s="272"/>
      <c r="F14289" s="273"/>
      <c r="G14289" s="275"/>
      <c r="H14289" s="275"/>
    </row>
    <row r="14290" spans="1:8">
      <c r="A14290" s="270"/>
      <c r="B14290" s="271"/>
      <c r="C14290" s="270"/>
      <c r="D14290" s="272"/>
      <c r="F14290" s="273"/>
      <c r="G14290" s="275"/>
      <c r="H14290" s="275"/>
    </row>
    <row r="14291" spans="1:8">
      <c r="A14291" s="270"/>
      <c r="B14291" s="271"/>
      <c r="C14291" s="270"/>
      <c r="D14291" s="272"/>
      <c r="F14291" s="273"/>
      <c r="G14291" s="275"/>
      <c r="H14291" s="275"/>
    </row>
    <row r="14292" spans="1:8">
      <c r="A14292" s="270"/>
      <c r="B14292" s="271"/>
      <c r="C14292" s="270"/>
      <c r="D14292" s="272"/>
      <c r="F14292" s="273"/>
      <c r="G14292" s="275"/>
      <c r="H14292" s="275"/>
    </row>
    <row r="14293" spans="1:8">
      <c r="A14293" s="270"/>
      <c r="B14293" s="271"/>
      <c r="C14293" s="270"/>
      <c r="D14293" s="272"/>
      <c r="F14293" s="273"/>
      <c r="G14293" s="275"/>
      <c r="H14293" s="275"/>
    </row>
    <row r="14294" spans="1:8">
      <c r="A14294" s="270"/>
      <c r="B14294" s="271"/>
      <c r="C14294" s="270"/>
      <c r="D14294" s="272"/>
      <c r="F14294" s="273"/>
      <c r="G14294" s="275"/>
      <c r="H14294" s="275"/>
    </row>
    <row r="14295" spans="1:8">
      <c r="A14295" s="270"/>
      <c r="B14295" s="271"/>
      <c r="C14295" s="270"/>
      <c r="D14295" s="272"/>
      <c r="F14295" s="273"/>
      <c r="G14295" s="275"/>
      <c r="H14295" s="275"/>
    </row>
    <row r="14296" spans="1:8">
      <c r="A14296" s="270"/>
      <c r="B14296" s="271"/>
      <c r="C14296" s="270"/>
      <c r="D14296" s="272"/>
      <c r="F14296" s="273"/>
      <c r="G14296" s="275"/>
      <c r="H14296" s="275"/>
    </row>
    <row r="14297" spans="1:8">
      <c r="A14297" s="270"/>
      <c r="B14297" s="271"/>
      <c r="C14297" s="270"/>
      <c r="D14297" s="272"/>
      <c r="F14297" s="273"/>
      <c r="G14297" s="275"/>
      <c r="H14297" s="275"/>
    </row>
    <row r="14298" spans="1:8">
      <c r="A14298" s="270"/>
      <c r="B14298" s="271"/>
      <c r="C14298" s="270"/>
      <c r="D14298" s="272"/>
      <c r="F14298" s="273"/>
      <c r="G14298" s="275"/>
      <c r="H14298" s="275"/>
    </row>
    <row r="14299" spans="1:8">
      <c r="A14299" s="270"/>
      <c r="B14299" s="271"/>
      <c r="C14299" s="270"/>
      <c r="D14299" s="272"/>
      <c r="F14299" s="273"/>
      <c r="G14299" s="275"/>
      <c r="H14299" s="275"/>
    </row>
    <row r="14300" spans="1:8">
      <c r="A14300" s="270"/>
      <c r="B14300" s="271"/>
      <c r="C14300" s="270"/>
      <c r="D14300" s="272"/>
      <c r="F14300" s="273"/>
      <c r="G14300" s="275"/>
      <c r="H14300" s="275"/>
    </row>
    <row r="14301" spans="1:8">
      <c r="A14301" s="270"/>
      <c r="B14301" s="271"/>
      <c r="C14301" s="270"/>
      <c r="D14301" s="272"/>
      <c r="F14301" s="273"/>
      <c r="G14301" s="275"/>
      <c r="H14301" s="275"/>
    </row>
    <row r="14302" spans="1:8">
      <c r="A14302" s="270"/>
      <c r="B14302" s="271"/>
      <c r="C14302" s="270"/>
      <c r="D14302" s="272"/>
      <c r="F14302" s="273"/>
      <c r="G14302" s="275"/>
      <c r="H14302" s="275"/>
    </row>
    <row r="14303" spans="1:8">
      <c r="A14303" s="270"/>
      <c r="B14303" s="271"/>
      <c r="C14303" s="270"/>
      <c r="D14303" s="272"/>
      <c r="F14303" s="273"/>
      <c r="G14303" s="275"/>
      <c r="H14303" s="275"/>
    </row>
    <row r="14304" spans="1:8">
      <c r="A14304" s="270"/>
      <c r="B14304" s="271"/>
      <c r="C14304" s="270"/>
      <c r="D14304" s="272"/>
      <c r="F14304" s="273"/>
      <c r="G14304" s="275"/>
      <c r="H14304" s="275"/>
    </row>
    <row r="14305" spans="1:8">
      <c r="A14305" s="270"/>
      <c r="B14305" s="271"/>
      <c r="C14305" s="270"/>
      <c r="D14305" s="272"/>
      <c r="F14305" s="273"/>
      <c r="G14305" s="275"/>
      <c r="H14305" s="275"/>
    </row>
    <row r="14306" spans="1:8">
      <c r="A14306" s="270"/>
      <c r="B14306" s="271"/>
      <c r="C14306" s="270"/>
      <c r="D14306" s="272"/>
      <c r="F14306" s="273"/>
      <c r="G14306" s="275"/>
      <c r="H14306" s="275"/>
    </row>
    <row r="14307" spans="1:8">
      <c r="A14307" s="270"/>
      <c r="B14307" s="271"/>
      <c r="C14307" s="270"/>
      <c r="D14307" s="272"/>
      <c r="F14307" s="273"/>
      <c r="G14307" s="275"/>
      <c r="H14307" s="275"/>
    </row>
    <row r="14308" spans="1:8">
      <c r="A14308" s="270"/>
      <c r="B14308" s="271"/>
      <c r="C14308" s="270"/>
      <c r="D14308" s="272"/>
      <c r="F14308" s="273"/>
      <c r="G14308" s="275"/>
      <c r="H14308" s="275"/>
    </row>
    <row r="14309" spans="1:8">
      <c r="A14309" s="270"/>
      <c r="B14309" s="271"/>
      <c r="C14309" s="270"/>
      <c r="D14309" s="272"/>
      <c r="F14309" s="273"/>
      <c r="G14309" s="275"/>
      <c r="H14309" s="275"/>
    </row>
    <row r="14310" spans="1:8">
      <c r="A14310" s="270"/>
      <c r="B14310" s="271"/>
      <c r="C14310" s="270"/>
      <c r="D14310" s="272"/>
      <c r="F14310" s="273"/>
      <c r="G14310" s="275"/>
      <c r="H14310" s="275"/>
    </row>
    <row r="14311" spans="1:8">
      <c r="A14311" s="270"/>
      <c r="B14311" s="271"/>
      <c r="C14311" s="270"/>
      <c r="D14311" s="272"/>
      <c r="F14311" s="273"/>
      <c r="G14311" s="275"/>
      <c r="H14311" s="275"/>
    </row>
    <row r="14312" spans="1:8">
      <c r="A14312" s="270"/>
      <c r="B14312" s="271"/>
      <c r="C14312" s="270"/>
      <c r="D14312" s="272"/>
      <c r="F14312" s="273"/>
      <c r="G14312" s="275"/>
      <c r="H14312" s="275"/>
    </row>
    <row r="14313" spans="1:8">
      <c r="A14313" s="270"/>
      <c r="B14313" s="271"/>
      <c r="C14313" s="270"/>
      <c r="D14313" s="272"/>
      <c r="F14313" s="273"/>
      <c r="G14313" s="275"/>
      <c r="H14313" s="275"/>
    </row>
    <row r="14314" spans="1:8">
      <c r="A14314" s="270"/>
      <c r="B14314" s="271"/>
      <c r="C14314" s="270"/>
      <c r="D14314" s="272"/>
      <c r="F14314" s="273"/>
      <c r="G14314" s="275"/>
      <c r="H14314" s="275"/>
    </row>
    <row r="14315" spans="1:8">
      <c r="A14315" s="270"/>
      <c r="B14315" s="271"/>
      <c r="C14315" s="270"/>
      <c r="D14315" s="272"/>
      <c r="F14315" s="273"/>
      <c r="G14315" s="275"/>
      <c r="H14315" s="275"/>
    </row>
    <row r="14316" spans="1:8">
      <c r="A14316" s="270"/>
      <c r="B14316" s="271"/>
      <c r="C14316" s="270"/>
      <c r="D14316" s="272"/>
      <c r="F14316" s="273"/>
      <c r="G14316" s="275"/>
      <c r="H14316" s="275"/>
    </row>
    <row r="14317" spans="1:8">
      <c r="A14317" s="270"/>
      <c r="B14317" s="271"/>
      <c r="C14317" s="270"/>
      <c r="D14317" s="272"/>
      <c r="F14317" s="273"/>
      <c r="G14317" s="275"/>
      <c r="H14317" s="275"/>
    </row>
    <row r="14318" spans="1:8">
      <c r="A14318" s="270"/>
      <c r="B14318" s="271"/>
      <c r="C14318" s="270"/>
      <c r="D14318" s="272"/>
      <c r="F14318" s="273"/>
      <c r="G14318" s="275"/>
      <c r="H14318" s="275"/>
    </row>
    <row r="14319" spans="1:8">
      <c r="A14319" s="270"/>
      <c r="B14319" s="271"/>
      <c r="C14319" s="270"/>
      <c r="D14319" s="272"/>
      <c r="F14319" s="273"/>
      <c r="G14319" s="275"/>
      <c r="H14319" s="275"/>
    </row>
    <row r="14320" spans="1:8">
      <c r="A14320" s="270"/>
      <c r="B14320" s="271"/>
      <c r="C14320" s="270"/>
      <c r="D14320" s="272"/>
      <c r="F14320" s="273"/>
      <c r="G14320" s="275"/>
      <c r="H14320" s="275"/>
    </row>
    <row r="14321" spans="1:8">
      <c r="A14321" s="270"/>
      <c r="B14321" s="271"/>
      <c r="C14321" s="270"/>
      <c r="D14321" s="272"/>
      <c r="F14321" s="273"/>
      <c r="G14321" s="275"/>
      <c r="H14321" s="275"/>
    </row>
    <row r="14322" spans="1:8">
      <c r="A14322" s="270"/>
      <c r="B14322" s="271"/>
      <c r="C14322" s="270"/>
      <c r="D14322" s="272"/>
      <c r="F14322" s="273"/>
      <c r="G14322" s="275"/>
      <c r="H14322" s="275"/>
    </row>
    <row r="14323" spans="1:8">
      <c r="A14323" s="270"/>
      <c r="B14323" s="271"/>
      <c r="C14323" s="270"/>
      <c r="D14323" s="272"/>
      <c r="F14323" s="273"/>
      <c r="G14323" s="275"/>
      <c r="H14323" s="275"/>
    </row>
    <row r="14324" spans="1:8">
      <c r="A14324" s="270"/>
      <c r="B14324" s="271"/>
      <c r="C14324" s="270"/>
      <c r="D14324" s="272"/>
      <c r="F14324" s="273"/>
      <c r="G14324" s="275"/>
      <c r="H14324" s="275"/>
    </row>
    <row r="14325" spans="1:8">
      <c r="A14325" s="270"/>
      <c r="B14325" s="271"/>
      <c r="C14325" s="270"/>
      <c r="D14325" s="272"/>
      <c r="F14325" s="273"/>
      <c r="G14325" s="275"/>
      <c r="H14325" s="275"/>
    </row>
    <row r="14326" spans="1:8">
      <c r="A14326" s="270"/>
      <c r="B14326" s="271"/>
      <c r="C14326" s="270"/>
      <c r="D14326" s="272"/>
      <c r="F14326" s="273"/>
      <c r="G14326" s="275"/>
      <c r="H14326" s="275"/>
    </row>
    <row r="14327" spans="1:8">
      <c r="A14327" s="270"/>
      <c r="B14327" s="271"/>
      <c r="C14327" s="270"/>
      <c r="D14327" s="272"/>
      <c r="F14327" s="273"/>
      <c r="G14327" s="275"/>
      <c r="H14327" s="275"/>
    </row>
    <row r="14328" spans="1:8">
      <c r="A14328" s="270"/>
      <c r="B14328" s="271"/>
      <c r="C14328" s="270"/>
      <c r="D14328" s="272"/>
      <c r="F14328" s="273"/>
      <c r="G14328" s="275"/>
      <c r="H14328" s="275"/>
    </row>
    <row r="14329" spans="1:8">
      <c r="A14329" s="270"/>
      <c r="B14329" s="271"/>
      <c r="C14329" s="270"/>
      <c r="D14329" s="272"/>
      <c r="F14329" s="273"/>
      <c r="G14329" s="275"/>
      <c r="H14329" s="275"/>
    </row>
    <row r="14330" spans="1:8">
      <c r="A14330" s="270"/>
      <c r="B14330" s="271"/>
      <c r="C14330" s="270"/>
      <c r="D14330" s="272"/>
      <c r="F14330" s="273"/>
      <c r="G14330" s="275"/>
      <c r="H14330" s="275"/>
    </row>
    <row r="14331" spans="1:8">
      <c r="A14331" s="270"/>
      <c r="B14331" s="271"/>
      <c r="C14331" s="270"/>
      <c r="D14331" s="272"/>
      <c r="F14331" s="273"/>
      <c r="G14331" s="275"/>
      <c r="H14331" s="275"/>
    </row>
    <row r="14332" spans="1:8">
      <c r="A14332" s="270"/>
      <c r="B14332" s="271"/>
      <c r="C14332" s="270"/>
      <c r="D14332" s="272"/>
      <c r="F14332" s="273"/>
      <c r="G14332" s="275"/>
      <c r="H14332" s="275"/>
    </row>
    <row r="14333" spans="1:8">
      <c r="A14333" s="270"/>
      <c r="B14333" s="271"/>
      <c r="C14333" s="270"/>
      <c r="D14333" s="272"/>
      <c r="F14333" s="273"/>
      <c r="G14333" s="275"/>
      <c r="H14333" s="275"/>
    </row>
    <row r="14334" spans="1:8">
      <c r="A14334" s="270"/>
      <c r="B14334" s="271"/>
      <c r="C14334" s="270"/>
      <c r="D14334" s="272"/>
      <c r="F14334" s="273"/>
      <c r="G14334" s="275"/>
      <c r="H14334" s="275"/>
    </row>
    <row r="14335" spans="1:8">
      <c r="A14335" s="270"/>
      <c r="B14335" s="271"/>
      <c r="C14335" s="270"/>
      <c r="D14335" s="272"/>
      <c r="F14335" s="273"/>
      <c r="G14335" s="275"/>
      <c r="H14335" s="275"/>
    </row>
    <row r="14336" spans="1:8">
      <c r="A14336" s="270"/>
      <c r="B14336" s="271"/>
      <c r="C14336" s="270"/>
      <c r="D14336" s="272"/>
      <c r="F14336" s="273"/>
      <c r="G14336" s="275"/>
      <c r="H14336" s="275"/>
    </row>
    <row r="14337" spans="1:8">
      <c r="A14337" s="270"/>
      <c r="B14337" s="271"/>
      <c r="C14337" s="270"/>
      <c r="D14337" s="272"/>
      <c r="F14337" s="273"/>
      <c r="G14337" s="275"/>
      <c r="H14337" s="275"/>
    </row>
    <row r="14338" spans="1:8">
      <c r="A14338" s="270"/>
      <c r="B14338" s="271"/>
      <c r="C14338" s="270"/>
      <c r="D14338" s="272"/>
      <c r="F14338" s="273"/>
      <c r="G14338" s="275"/>
      <c r="H14338" s="275"/>
    </row>
    <row r="14339" spans="1:8">
      <c r="A14339" s="270"/>
      <c r="B14339" s="271"/>
      <c r="C14339" s="270"/>
      <c r="D14339" s="272"/>
      <c r="F14339" s="273"/>
      <c r="G14339" s="275"/>
      <c r="H14339" s="275"/>
    </row>
    <row r="14340" spans="1:8">
      <c r="A14340" s="270"/>
      <c r="B14340" s="271"/>
      <c r="C14340" s="270"/>
      <c r="D14340" s="272"/>
      <c r="F14340" s="273"/>
      <c r="G14340" s="275"/>
      <c r="H14340" s="275"/>
    </row>
    <row r="14341" spans="1:8">
      <c r="A14341" s="270"/>
      <c r="B14341" s="271"/>
      <c r="C14341" s="270"/>
      <c r="D14341" s="272"/>
      <c r="F14341" s="273"/>
      <c r="G14341" s="275"/>
      <c r="H14341" s="275"/>
    </row>
    <row r="14342" spans="1:8">
      <c r="A14342" s="270"/>
      <c r="B14342" s="271"/>
      <c r="C14342" s="270"/>
      <c r="D14342" s="272"/>
      <c r="F14342" s="273"/>
      <c r="G14342" s="275"/>
      <c r="H14342" s="275"/>
    </row>
    <row r="14343" spans="1:8">
      <c r="A14343" s="270"/>
      <c r="B14343" s="271"/>
      <c r="C14343" s="270"/>
      <c r="D14343" s="272"/>
      <c r="F14343" s="273"/>
      <c r="G14343" s="275"/>
      <c r="H14343" s="275"/>
    </row>
    <row r="14344" spans="1:8">
      <c r="A14344" s="270"/>
      <c r="B14344" s="271"/>
      <c r="C14344" s="270"/>
      <c r="D14344" s="272"/>
      <c r="F14344" s="273"/>
      <c r="G14344" s="275"/>
      <c r="H14344" s="275"/>
    </row>
    <row r="14345" spans="1:8">
      <c r="A14345" s="270"/>
      <c r="B14345" s="271"/>
      <c r="C14345" s="270"/>
      <c r="D14345" s="272"/>
      <c r="F14345" s="273"/>
      <c r="G14345" s="275"/>
      <c r="H14345" s="275"/>
    </row>
    <row r="14346" spans="1:8">
      <c r="A14346" s="270"/>
      <c r="B14346" s="271"/>
      <c r="C14346" s="270"/>
      <c r="D14346" s="272"/>
      <c r="F14346" s="273"/>
      <c r="G14346" s="275"/>
      <c r="H14346" s="275"/>
    </row>
    <row r="14347" spans="1:8">
      <c r="A14347" s="270"/>
      <c r="B14347" s="271"/>
      <c r="C14347" s="270"/>
      <c r="D14347" s="272"/>
      <c r="F14347" s="273"/>
      <c r="G14347" s="275"/>
      <c r="H14347" s="275"/>
    </row>
    <row r="14348" spans="1:8">
      <c r="A14348" s="270"/>
      <c r="B14348" s="271"/>
      <c r="C14348" s="270"/>
      <c r="D14348" s="272"/>
      <c r="F14348" s="273"/>
      <c r="G14348" s="275"/>
      <c r="H14348" s="275"/>
    </row>
    <row r="14349" spans="1:8">
      <c r="A14349" s="270"/>
      <c r="B14349" s="271"/>
      <c r="C14349" s="270"/>
      <c r="D14349" s="272"/>
      <c r="F14349" s="273"/>
      <c r="G14349" s="275"/>
      <c r="H14349" s="275"/>
    </row>
    <row r="14350" spans="1:8">
      <c r="A14350" s="270"/>
      <c r="B14350" s="271"/>
      <c r="C14350" s="270"/>
      <c r="D14350" s="272"/>
      <c r="F14350" s="273"/>
      <c r="G14350" s="275"/>
      <c r="H14350" s="275"/>
    </row>
    <row r="14351" spans="1:8">
      <c r="A14351" s="270"/>
      <c r="B14351" s="271"/>
      <c r="C14351" s="270"/>
      <c r="D14351" s="272"/>
      <c r="F14351" s="273"/>
      <c r="G14351" s="275"/>
      <c r="H14351" s="275"/>
    </row>
    <row r="14352" spans="1:8">
      <c r="A14352" s="270"/>
      <c r="B14352" s="271"/>
      <c r="C14352" s="270"/>
      <c r="D14352" s="272"/>
      <c r="F14352" s="273"/>
      <c r="G14352" s="275"/>
      <c r="H14352" s="275"/>
    </row>
    <row r="14353" spans="1:8">
      <c r="A14353" s="270"/>
      <c r="B14353" s="271"/>
      <c r="C14353" s="270"/>
      <c r="D14353" s="272"/>
      <c r="F14353" s="273"/>
      <c r="G14353" s="275"/>
      <c r="H14353" s="275"/>
    </row>
    <row r="14354" spans="1:8">
      <c r="A14354" s="270"/>
      <c r="B14354" s="271"/>
      <c r="C14354" s="270"/>
      <c r="D14354" s="272"/>
      <c r="F14354" s="273"/>
      <c r="G14354" s="275"/>
      <c r="H14354" s="275"/>
    </row>
    <row r="14355" spans="1:8">
      <c r="A14355" s="270"/>
      <c r="B14355" s="271"/>
      <c r="C14355" s="270"/>
      <c r="D14355" s="272"/>
      <c r="F14355" s="273"/>
      <c r="G14355" s="275"/>
      <c r="H14355" s="275"/>
    </row>
    <row r="14356" spans="1:8">
      <c r="A14356" s="270"/>
      <c r="B14356" s="271"/>
      <c r="C14356" s="270"/>
      <c r="D14356" s="272"/>
      <c r="F14356" s="273"/>
      <c r="G14356" s="275"/>
      <c r="H14356" s="275"/>
    </row>
    <row r="14357" spans="1:8">
      <c r="A14357" s="270"/>
      <c r="B14357" s="271"/>
      <c r="C14357" s="270"/>
      <c r="D14357" s="272"/>
      <c r="F14357" s="273"/>
      <c r="G14357" s="275"/>
      <c r="H14357" s="275"/>
    </row>
    <row r="14358" spans="1:8">
      <c r="A14358" s="270"/>
      <c r="B14358" s="271"/>
      <c r="C14358" s="270"/>
      <c r="D14358" s="272"/>
      <c r="F14358" s="273"/>
      <c r="G14358" s="275"/>
      <c r="H14358" s="275"/>
    </row>
    <row r="14359" spans="1:8">
      <c r="A14359" s="270"/>
      <c r="B14359" s="271"/>
      <c r="C14359" s="270"/>
      <c r="D14359" s="272"/>
      <c r="F14359" s="273"/>
      <c r="G14359" s="275"/>
      <c r="H14359" s="275"/>
    </row>
    <row r="14360" spans="1:8">
      <c r="A14360" s="270"/>
      <c r="B14360" s="271"/>
      <c r="C14360" s="270"/>
      <c r="D14360" s="272"/>
      <c r="F14360" s="273"/>
      <c r="G14360" s="275"/>
      <c r="H14360" s="275"/>
    </row>
    <row r="14361" spans="1:8">
      <c r="A14361" s="270"/>
      <c r="B14361" s="271"/>
      <c r="C14361" s="270"/>
      <c r="D14361" s="272"/>
      <c r="F14361" s="273"/>
      <c r="G14361" s="275"/>
      <c r="H14361" s="275"/>
    </row>
    <row r="14362" spans="1:8">
      <c r="A14362" s="270"/>
      <c r="B14362" s="271"/>
      <c r="C14362" s="270"/>
      <c r="D14362" s="272"/>
      <c r="F14362" s="273"/>
      <c r="G14362" s="275"/>
      <c r="H14362" s="275"/>
    </row>
    <row r="14363" spans="1:8">
      <c r="A14363" s="270"/>
      <c r="B14363" s="271"/>
      <c r="C14363" s="270"/>
      <c r="D14363" s="272"/>
      <c r="F14363" s="273"/>
      <c r="G14363" s="275"/>
      <c r="H14363" s="275"/>
    </row>
    <row r="14364" spans="1:8">
      <c r="A14364" s="270"/>
      <c r="B14364" s="271"/>
      <c r="C14364" s="270"/>
      <c r="D14364" s="272"/>
      <c r="F14364" s="273"/>
      <c r="G14364" s="275"/>
      <c r="H14364" s="275"/>
    </row>
    <row r="14365" spans="1:8">
      <c r="A14365" s="270"/>
      <c r="B14365" s="271"/>
      <c r="C14365" s="270"/>
      <c r="D14365" s="272"/>
      <c r="F14365" s="273"/>
      <c r="G14365" s="275"/>
      <c r="H14365" s="275"/>
    </row>
    <row r="14366" spans="1:8">
      <c r="A14366" s="270"/>
      <c r="B14366" s="271"/>
      <c r="C14366" s="270"/>
      <c r="D14366" s="272"/>
      <c r="F14366" s="273"/>
      <c r="G14366" s="275"/>
      <c r="H14366" s="275"/>
    </row>
    <row r="14367" spans="1:8">
      <c r="A14367" s="270"/>
      <c r="B14367" s="271"/>
      <c r="C14367" s="270"/>
      <c r="D14367" s="272"/>
      <c r="F14367" s="273"/>
      <c r="G14367" s="275"/>
      <c r="H14367" s="275"/>
    </row>
    <row r="14368" spans="1:8">
      <c r="A14368" s="270"/>
      <c r="B14368" s="271"/>
      <c r="C14368" s="270"/>
      <c r="D14368" s="272"/>
      <c r="F14368" s="273"/>
      <c r="G14368" s="275"/>
      <c r="H14368" s="275"/>
    </row>
    <row r="14369" spans="1:8">
      <c r="A14369" s="270"/>
      <c r="B14369" s="271"/>
      <c r="C14369" s="270"/>
      <c r="D14369" s="272"/>
      <c r="F14369" s="273"/>
      <c r="G14369" s="275"/>
      <c r="H14369" s="275"/>
    </row>
    <row r="14370" spans="1:8">
      <c r="A14370" s="270"/>
      <c r="B14370" s="271"/>
      <c r="C14370" s="270"/>
      <c r="D14370" s="272"/>
      <c r="F14370" s="273"/>
      <c r="G14370" s="275"/>
      <c r="H14370" s="275"/>
    </row>
    <row r="14371" spans="1:8">
      <c r="A14371" s="270"/>
      <c r="B14371" s="271"/>
      <c r="C14371" s="270"/>
      <c r="D14371" s="272"/>
      <c r="F14371" s="273"/>
      <c r="G14371" s="275"/>
      <c r="H14371" s="275"/>
    </row>
    <row r="14372" spans="1:8">
      <c r="A14372" s="270"/>
      <c r="B14372" s="271"/>
      <c r="C14372" s="270"/>
      <c r="D14372" s="272"/>
      <c r="F14372" s="273"/>
      <c r="G14372" s="275"/>
      <c r="H14372" s="275"/>
    </row>
    <row r="14373" spans="1:8">
      <c r="A14373" s="270"/>
      <c r="B14373" s="271"/>
      <c r="C14373" s="270"/>
      <c r="D14373" s="272"/>
      <c r="F14373" s="273"/>
      <c r="G14373" s="275"/>
      <c r="H14373" s="275"/>
    </row>
    <row r="14374" spans="1:8">
      <c r="A14374" s="270"/>
      <c r="B14374" s="271"/>
      <c r="C14374" s="270"/>
      <c r="D14374" s="272"/>
      <c r="F14374" s="273"/>
      <c r="G14374" s="275"/>
      <c r="H14374" s="275"/>
    </row>
    <row r="14375" spans="1:8">
      <c r="A14375" s="270"/>
      <c r="B14375" s="271"/>
      <c r="C14375" s="270"/>
      <c r="D14375" s="272"/>
      <c r="F14375" s="273"/>
      <c r="G14375" s="275"/>
      <c r="H14375" s="275"/>
    </row>
    <row r="14376" spans="1:8">
      <c r="A14376" s="270"/>
      <c r="B14376" s="271"/>
      <c r="C14376" s="270"/>
      <c r="D14376" s="272"/>
      <c r="F14376" s="273"/>
      <c r="G14376" s="275"/>
      <c r="H14376" s="275"/>
    </row>
    <row r="14377" spans="1:8">
      <c r="A14377" s="270"/>
      <c r="B14377" s="271"/>
      <c r="C14377" s="270"/>
      <c r="D14377" s="272"/>
      <c r="F14377" s="273"/>
      <c r="G14377" s="275"/>
      <c r="H14377" s="275"/>
    </row>
    <row r="14378" spans="1:8">
      <c r="A14378" s="270"/>
      <c r="B14378" s="271"/>
      <c r="C14378" s="270"/>
      <c r="D14378" s="272"/>
      <c r="F14378" s="273"/>
      <c r="G14378" s="275"/>
      <c r="H14378" s="275"/>
    </row>
    <row r="14379" spans="1:8">
      <c r="A14379" s="270"/>
      <c r="B14379" s="271"/>
      <c r="C14379" s="270"/>
      <c r="D14379" s="272"/>
      <c r="F14379" s="273"/>
      <c r="G14379" s="275"/>
      <c r="H14379" s="275"/>
    </row>
    <row r="14380" spans="1:8">
      <c r="A14380" s="270"/>
      <c r="B14380" s="271"/>
      <c r="C14380" s="270"/>
      <c r="D14380" s="272"/>
      <c r="F14380" s="273"/>
      <c r="G14380" s="275"/>
      <c r="H14380" s="275"/>
    </row>
    <row r="14381" spans="1:8">
      <c r="A14381" s="270"/>
      <c r="B14381" s="271"/>
      <c r="C14381" s="270"/>
      <c r="D14381" s="272"/>
      <c r="F14381" s="273"/>
      <c r="G14381" s="275"/>
      <c r="H14381" s="275"/>
    </row>
    <row r="14382" spans="1:8">
      <c r="A14382" s="270"/>
      <c r="B14382" s="271"/>
      <c r="C14382" s="270"/>
      <c r="D14382" s="272"/>
      <c r="F14382" s="273"/>
      <c r="G14382" s="275"/>
      <c r="H14382" s="275"/>
    </row>
    <row r="14383" spans="1:8">
      <c r="A14383" s="270"/>
      <c r="B14383" s="271"/>
      <c r="C14383" s="270"/>
      <c r="D14383" s="272"/>
      <c r="F14383" s="273"/>
      <c r="G14383" s="275"/>
      <c r="H14383" s="275"/>
    </row>
    <row r="14384" spans="1:8">
      <c r="A14384" s="270"/>
      <c r="B14384" s="271"/>
      <c r="C14384" s="270"/>
      <c r="D14384" s="272"/>
      <c r="F14384" s="273"/>
      <c r="G14384" s="275"/>
      <c r="H14384" s="275"/>
    </row>
    <row r="14385" spans="1:8">
      <c r="A14385" s="270"/>
      <c r="B14385" s="271"/>
      <c r="C14385" s="270"/>
      <c r="D14385" s="272"/>
      <c r="F14385" s="273"/>
      <c r="G14385" s="275"/>
      <c r="H14385" s="275"/>
    </row>
    <row r="14386" spans="1:8">
      <c r="A14386" s="270"/>
      <c r="B14386" s="271"/>
      <c r="C14386" s="270"/>
      <c r="D14386" s="272"/>
      <c r="F14386" s="273"/>
      <c r="G14386" s="275"/>
      <c r="H14386" s="275"/>
    </row>
    <row r="14387" spans="1:8">
      <c r="A14387" s="270"/>
      <c r="B14387" s="271"/>
      <c r="C14387" s="270"/>
      <c r="D14387" s="272"/>
      <c r="F14387" s="273"/>
      <c r="G14387" s="275"/>
      <c r="H14387" s="275"/>
    </row>
    <row r="14388" spans="1:8">
      <c r="A14388" s="270"/>
      <c r="B14388" s="271"/>
      <c r="C14388" s="270"/>
      <c r="D14388" s="272"/>
      <c r="F14388" s="273"/>
      <c r="G14388" s="275"/>
      <c r="H14388" s="275"/>
    </row>
    <row r="14389" spans="1:8">
      <c r="A14389" s="270"/>
      <c r="B14389" s="271"/>
      <c r="C14389" s="270"/>
      <c r="D14389" s="272"/>
      <c r="F14389" s="273"/>
      <c r="G14389" s="275"/>
      <c r="H14389" s="275"/>
    </row>
    <row r="14390" spans="1:8">
      <c r="A14390" s="270"/>
      <c r="B14390" s="271"/>
      <c r="C14390" s="270"/>
      <c r="D14390" s="272"/>
      <c r="F14390" s="273"/>
      <c r="G14390" s="275"/>
      <c r="H14390" s="275"/>
    </row>
    <row r="14391" spans="1:8">
      <c r="A14391" s="270"/>
      <c r="B14391" s="271"/>
      <c r="C14391" s="270"/>
      <c r="D14391" s="272"/>
      <c r="F14391" s="273"/>
      <c r="G14391" s="275"/>
      <c r="H14391" s="275"/>
    </row>
    <row r="14392" spans="1:8">
      <c r="A14392" s="270"/>
      <c r="B14392" s="271"/>
      <c r="C14392" s="270"/>
      <c r="D14392" s="272"/>
      <c r="F14392" s="273"/>
      <c r="G14392" s="275"/>
      <c r="H14392" s="275"/>
    </row>
    <row r="14393" spans="1:8">
      <c r="A14393" s="270"/>
      <c r="B14393" s="271"/>
      <c r="C14393" s="270"/>
      <c r="D14393" s="272"/>
      <c r="F14393" s="273"/>
      <c r="G14393" s="275"/>
      <c r="H14393" s="275"/>
    </row>
    <row r="14394" spans="1:8">
      <c r="A14394" s="270"/>
      <c r="B14394" s="271"/>
      <c r="C14394" s="270"/>
      <c r="D14394" s="272"/>
      <c r="F14394" s="273"/>
      <c r="G14394" s="275"/>
      <c r="H14394" s="275"/>
    </row>
    <row r="14395" spans="1:8">
      <c r="A14395" s="270"/>
      <c r="B14395" s="271"/>
      <c r="C14395" s="270"/>
      <c r="D14395" s="272"/>
      <c r="F14395" s="273"/>
      <c r="G14395" s="275"/>
      <c r="H14395" s="275"/>
    </row>
    <row r="14396" spans="1:8">
      <c r="A14396" s="270"/>
      <c r="B14396" s="271"/>
      <c r="C14396" s="270"/>
      <c r="D14396" s="272"/>
      <c r="F14396" s="273"/>
      <c r="G14396" s="275"/>
      <c r="H14396" s="275"/>
    </row>
    <row r="14397" spans="1:8">
      <c r="A14397" s="270"/>
      <c r="B14397" s="271"/>
      <c r="C14397" s="270"/>
      <c r="D14397" s="272"/>
      <c r="F14397" s="273"/>
      <c r="G14397" s="275"/>
      <c r="H14397" s="275"/>
    </row>
    <row r="14398" spans="1:8">
      <c r="A14398" s="270"/>
      <c r="B14398" s="271"/>
      <c r="C14398" s="270"/>
      <c r="D14398" s="272"/>
      <c r="F14398" s="273"/>
      <c r="G14398" s="275"/>
      <c r="H14398" s="275"/>
    </row>
    <row r="14399" spans="1:8">
      <c r="A14399" s="270"/>
      <c r="B14399" s="271"/>
      <c r="C14399" s="270"/>
      <c r="D14399" s="272"/>
      <c r="F14399" s="273"/>
      <c r="G14399" s="275"/>
      <c r="H14399" s="275"/>
    </row>
    <row r="14400" spans="1:8">
      <c r="A14400" s="270"/>
      <c r="B14400" s="271"/>
      <c r="C14400" s="270"/>
      <c r="D14400" s="272"/>
      <c r="F14400" s="273"/>
      <c r="G14400" s="275"/>
      <c r="H14400" s="275"/>
    </row>
    <row r="14401" spans="1:8">
      <c r="A14401" s="270"/>
      <c r="B14401" s="271"/>
      <c r="C14401" s="270"/>
      <c r="D14401" s="272"/>
      <c r="F14401" s="273"/>
      <c r="G14401" s="275"/>
      <c r="H14401" s="275"/>
    </row>
    <row r="14402" spans="1:8">
      <c r="A14402" s="270"/>
      <c r="B14402" s="271"/>
      <c r="C14402" s="270"/>
      <c r="D14402" s="272"/>
      <c r="F14402" s="273"/>
      <c r="G14402" s="275"/>
      <c r="H14402" s="275"/>
    </row>
    <row r="14403" spans="1:8">
      <c r="A14403" s="270"/>
      <c r="B14403" s="271"/>
      <c r="C14403" s="270"/>
      <c r="D14403" s="272"/>
      <c r="F14403" s="273"/>
      <c r="G14403" s="275"/>
      <c r="H14403" s="275"/>
    </row>
    <row r="14404" spans="1:8">
      <c r="A14404" s="270"/>
      <c r="B14404" s="271"/>
      <c r="C14404" s="270"/>
      <c r="D14404" s="272"/>
      <c r="F14404" s="273"/>
      <c r="G14404" s="275"/>
      <c r="H14404" s="275"/>
    </row>
    <row r="14405" spans="1:8">
      <c r="A14405" s="270"/>
      <c r="B14405" s="271"/>
      <c r="C14405" s="270"/>
      <c r="D14405" s="272"/>
      <c r="F14405" s="273"/>
      <c r="G14405" s="275"/>
      <c r="H14405" s="275"/>
    </row>
    <row r="14406" spans="1:8">
      <c r="A14406" s="270"/>
      <c r="B14406" s="271"/>
      <c r="C14406" s="270"/>
      <c r="D14406" s="272"/>
      <c r="F14406" s="273"/>
      <c r="G14406" s="275"/>
      <c r="H14406" s="275"/>
    </row>
    <row r="14407" spans="1:8">
      <c r="A14407" s="270"/>
      <c r="B14407" s="271"/>
      <c r="C14407" s="270"/>
      <c r="D14407" s="272"/>
      <c r="F14407" s="273"/>
      <c r="G14407" s="275"/>
      <c r="H14407" s="275"/>
    </row>
    <row r="14408" spans="1:8">
      <c r="A14408" s="270"/>
      <c r="B14408" s="271"/>
      <c r="C14408" s="270"/>
      <c r="D14408" s="272"/>
      <c r="F14408" s="273"/>
      <c r="G14408" s="275"/>
      <c r="H14408" s="275"/>
    </row>
    <row r="14409" spans="1:8">
      <c r="A14409" s="270"/>
      <c r="B14409" s="271"/>
      <c r="C14409" s="270"/>
      <c r="D14409" s="272"/>
      <c r="F14409" s="273"/>
      <c r="G14409" s="275"/>
      <c r="H14409" s="275"/>
    </row>
    <row r="14410" spans="1:8">
      <c r="A14410" s="270"/>
      <c r="B14410" s="271"/>
      <c r="C14410" s="270"/>
      <c r="D14410" s="272"/>
      <c r="F14410" s="273"/>
      <c r="G14410" s="275"/>
      <c r="H14410" s="275"/>
    </row>
    <row r="14411" spans="1:8">
      <c r="A14411" s="270"/>
      <c r="B14411" s="271"/>
      <c r="C14411" s="270"/>
      <c r="D14411" s="272"/>
      <c r="F14411" s="273"/>
      <c r="G14411" s="275"/>
      <c r="H14411" s="275"/>
    </row>
    <row r="14412" spans="1:8">
      <c r="A14412" s="270"/>
      <c r="B14412" s="271"/>
      <c r="C14412" s="270"/>
      <c r="D14412" s="272"/>
      <c r="F14412" s="273"/>
      <c r="G14412" s="275"/>
      <c r="H14412" s="275"/>
    </row>
    <row r="14413" spans="1:8">
      <c r="A14413" s="270"/>
      <c r="B14413" s="271"/>
      <c r="C14413" s="270"/>
      <c r="D14413" s="272"/>
      <c r="F14413" s="273"/>
      <c r="G14413" s="275"/>
      <c r="H14413" s="275"/>
    </row>
    <row r="14414" spans="1:8">
      <c r="A14414" s="270"/>
      <c r="B14414" s="271"/>
      <c r="C14414" s="270"/>
      <c r="D14414" s="272"/>
      <c r="F14414" s="273"/>
      <c r="G14414" s="275"/>
      <c r="H14414" s="275"/>
    </row>
    <row r="14415" spans="1:8">
      <c r="A14415" s="270"/>
      <c r="B14415" s="271"/>
      <c r="C14415" s="270"/>
      <c r="D14415" s="272"/>
      <c r="F14415" s="273"/>
      <c r="G14415" s="275"/>
      <c r="H14415" s="275"/>
    </row>
    <row r="14416" spans="1:8">
      <c r="A14416" s="270"/>
      <c r="B14416" s="271"/>
      <c r="C14416" s="270"/>
      <c r="D14416" s="272"/>
      <c r="F14416" s="273"/>
      <c r="G14416" s="275"/>
      <c r="H14416" s="275"/>
    </row>
    <row r="14417" spans="1:8">
      <c r="A14417" s="270"/>
      <c r="B14417" s="271"/>
      <c r="C14417" s="270"/>
      <c r="D14417" s="272"/>
      <c r="F14417" s="273"/>
      <c r="G14417" s="275"/>
      <c r="H14417" s="275"/>
    </row>
    <row r="14418" spans="1:8">
      <c r="A14418" s="270"/>
      <c r="B14418" s="271"/>
      <c r="C14418" s="270"/>
      <c r="D14418" s="272"/>
      <c r="F14418" s="273"/>
      <c r="G14418" s="275"/>
      <c r="H14418" s="275"/>
    </row>
    <row r="14419" spans="1:8">
      <c r="A14419" s="270"/>
      <c r="B14419" s="271"/>
      <c r="C14419" s="270"/>
      <c r="D14419" s="272"/>
      <c r="F14419" s="273"/>
      <c r="G14419" s="275"/>
      <c r="H14419" s="275"/>
    </row>
    <row r="14420" spans="1:8">
      <c r="A14420" s="270"/>
      <c r="B14420" s="271"/>
      <c r="C14420" s="270"/>
      <c r="D14420" s="272"/>
      <c r="F14420" s="273"/>
      <c r="G14420" s="275"/>
      <c r="H14420" s="275"/>
    </row>
    <row r="14421" spans="1:8">
      <c r="A14421" s="270"/>
      <c r="B14421" s="271"/>
      <c r="C14421" s="270"/>
      <c r="D14421" s="272"/>
      <c r="F14421" s="273"/>
      <c r="G14421" s="275"/>
      <c r="H14421" s="275"/>
    </row>
    <row r="14422" spans="1:8">
      <c r="A14422" s="270"/>
      <c r="B14422" s="271"/>
      <c r="C14422" s="270"/>
      <c r="D14422" s="272"/>
      <c r="F14422" s="273"/>
      <c r="G14422" s="275"/>
      <c r="H14422" s="275"/>
    </row>
    <row r="14423" spans="1:8">
      <c r="A14423" s="270"/>
      <c r="B14423" s="271"/>
      <c r="C14423" s="270"/>
      <c r="D14423" s="272"/>
      <c r="F14423" s="273"/>
      <c r="G14423" s="275"/>
      <c r="H14423" s="275"/>
    </row>
    <row r="14424" spans="1:8">
      <c r="A14424" s="270"/>
      <c r="B14424" s="271"/>
      <c r="C14424" s="270"/>
      <c r="D14424" s="272"/>
      <c r="F14424" s="273"/>
      <c r="G14424" s="275"/>
      <c r="H14424" s="275"/>
    </row>
    <row r="14425" spans="1:8">
      <c r="A14425" s="270"/>
      <c r="B14425" s="271"/>
      <c r="C14425" s="270"/>
      <c r="D14425" s="272"/>
      <c r="F14425" s="273"/>
      <c r="G14425" s="275"/>
      <c r="H14425" s="275"/>
    </row>
    <row r="14426" spans="1:8">
      <c r="A14426" s="270"/>
      <c r="B14426" s="271"/>
      <c r="C14426" s="270"/>
      <c r="D14426" s="272"/>
      <c r="F14426" s="273"/>
      <c r="G14426" s="275"/>
      <c r="H14426" s="275"/>
    </row>
    <row r="14427" spans="1:8">
      <c r="A14427" s="270"/>
      <c r="B14427" s="271"/>
      <c r="C14427" s="270"/>
      <c r="D14427" s="272"/>
      <c r="F14427" s="273"/>
      <c r="G14427" s="275"/>
      <c r="H14427" s="275"/>
    </row>
    <row r="14428" spans="1:8">
      <c r="A14428" s="270"/>
      <c r="B14428" s="271"/>
      <c r="C14428" s="270"/>
      <c r="D14428" s="272"/>
      <c r="F14428" s="273"/>
      <c r="G14428" s="275"/>
      <c r="H14428" s="275"/>
    </row>
    <row r="14429" spans="1:8">
      <c r="A14429" s="270"/>
      <c r="B14429" s="271"/>
      <c r="C14429" s="270"/>
      <c r="D14429" s="272"/>
      <c r="F14429" s="273"/>
      <c r="G14429" s="275"/>
      <c r="H14429" s="275"/>
    </row>
    <row r="14430" spans="1:8">
      <c r="A14430" s="270"/>
      <c r="B14430" s="271"/>
      <c r="C14430" s="270"/>
      <c r="D14430" s="272"/>
      <c r="F14430" s="273"/>
      <c r="G14430" s="275"/>
      <c r="H14430" s="275"/>
    </row>
    <row r="14431" spans="1:8">
      <c r="A14431" s="270"/>
      <c r="B14431" s="271"/>
      <c r="C14431" s="270"/>
      <c r="D14431" s="272"/>
      <c r="F14431" s="273"/>
      <c r="G14431" s="275"/>
      <c r="H14431" s="275"/>
    </row>
    <row r="14432" spans="1:8">
      <c r="A14432" s="270"/>
      <c r="B14432" s="271"/>
      <c r="C14432" s="270"/>
      <c r="D14432" s="272"/>
      <c r="F14432" s="273"/>
      <c r="G14432" s="275"/>
      <c r="H14432" s="275"/>
    </row>
    <row r="14433" spans="1:8">
      <c r="A14433" s="270"/>
      <c r="B14433" s="271"/>
      <c r="C14433" s="270"/>
      <c r="D14433" s="272"/>
      <c r="F14433" s="273"/>
      <c r="G14433" s="275"/>
      <c r="H14433" s="275"/>
    </row>
    <row r="14434" spans="1:8">
      <c r="A14434" s="270"/>
      <c r="B14434" s="271"/>
      <c r="C14434" s="270"/>
      <c r="D14434" s="272"/>
      <c r="F14434" s="273"/>
      <c r="G14434" s="275"/>
      <c r="H14434" s="275"/>
    </row>
    <row r="14435" spans="1:8">
      <c r="A14435" s="270"/>
      <c r="B14435" s="271"/>
      <c r="C14435" s="270"/>
      <c r="D14435" s="272"/>
      <c r="F14435" s="273"/>
      <c r="G14435" s="275"/>
      <c r="H14435" s="275"/>
    </row>
    <row r="14436" spans="1:8">
      <c r="A14436" s="270"/>
      <c r="B14436" s="271"/>
      <c r="C14436" s="270"/>
      <c r="D14436" s="272"/>
      <c r="F14436" s="273"/>
      <c r="G14436" s="275"/>
      <c r="H14436" s="275"/>
    </row>
    <row r="14437" spans="1:8">
      <c r="A14437" s="270"/>
      <c r="B14437" s="271"/>
      <c r="C14437" s="270"/>
      <c r="D14437" s="272"/>
      <c r="F14437" s="273"/>
      <c r="G14437" s="275"/>
      <c r="H14437" s="275"/>
    </row>
    <row r="14438" spans="1:8">
      <c r="A14438" s="270"/>
      <c r="B14438" s="271"/>
      <c r="C14438" s="270"/>
      <c r="D14438" s="272"/>
      <c r="F14438" s="273"/>
      <c r="G14438" s="275"/>
      <c r="H14438" s="275"/>
    </row>
    <row r="14439" spans="1:8">
      <c r="A14439" s="270"/>
      <c r="B14439" s="271"/>
      <c r="C14439" s="270"/>
      <c r="D14439" s="272"/>
      <c r="F14439" s="273"/>
      <c r="G14439" s="275"/>
      <c r="H14439" s="275"/>
    </row>
    <row r="14440" spans="1:8">
      <c r="A14440" s="270"/>
      <c r="B14440" s="271"/>
      <c r="C14440" s="270"/>
      <c r="D14440" s="272"/>
      <c r="F14440" s="273"/>
      <c r="G14440" s="275"/>
      <c r="H14440" s="275"/>
    </row>
    <row r="14441" spans="1:8">
      <c r="A14441" s="270"/>
      <c r="B14441" s="271"/>
      <c r="C14441" s="270"/>
      <c r="D14441" s="272"/>
      <c r="F14441" s="273"/>
      <c r="G14441" s="275"/>
      <c r="H14441" s="275"/>
    </row>
    <row r="14442" spans="1:8">
      <c r="A14442" s="270"/>
      <c r="B14442" s="271"/>
      <c r="C14442" s="270"/>
      <c r="D14442" s="272"/>
      <c r="F14442" s="273"/>
      <c r="G14442" s="275"/>
      <c r="H14442" s="275"/>
    </row>
    <row r="14443" spans="1:8">
      <c r="A14443" s="270"/>
      <c r="B14443" s="271"/>
      <c r="C14443" s="270"/>
      <c r="D14443" s="272"/>
      <c r="F14443" s="273"/>
      <c r="G14443" s="275"/>
      <c r="H14443" s="275"/>
    </row>
    <row r="14444" spans="1:8">
      <c r="A14444" s="270"/>
      <c r="B14444" s="271"/>
      <c r="C14444" s="270"/>
      <c r="D14444" s="272"/>
      <c r="F14444" s="273"/>
      <c r="G14444" s="275"/>
      <c r="H14444" s="275"/>
    </row>
    <row r="14445" spans="1:8">
      <c r="A14445" s="270"/>
      <c r="B14445" s="271"/>
      <c r="C14445" s="270"/>
      <c r="D14445" s="272"/>
      <c r="F14445" s="273"/>
      <c r="G14445" s="275"/>
      <c r="H14445" s="275"/>
    </row>
    <row r="14446" spans="1:8">
      <c r="A14446" s="270"/>
      <c r="B14446" s="271"/>
      <c r="C14446" s="270"/>
      <c r="D14446" s="272"/>
      <c r="F14446" s="273"/>
      <c r="G14446" s="275"/>
      <c r="H14446" s="275"/>
    </row>
    <row r="14447" spans="1:8">
      <c r="A14447" s="270"/>
      <c r="B14447" s="271"/>
      <c r="C14447" s="270"/>
      <c r="D14447" s="272"/>
      <c r="F14447" s="273"/>
      <c r="G14447" s="275"/>
      <c r="H14447" s="275"/>
    </row>
    <row r="14448" spans="1:8">
      <c r="A14448" s="270"/>
      <c r="B14448" s="271"/>
      <c r="C14448" s="270"/>
      <c r="D14448" s="272"/>
      <c r="F14448" s="273"/>
      <c r="G14448" s="275"/>
      <c r="H14448" s="275"/>
    </row>
    <row r="14449" spans="1:8">
      <c r="A14449" s="270"/>
      <c r="B14449" s="271"/>
      <c r="C14449" s="270"/>
      <c r="D14449" s="272"/>
      <c r="F14449" s="273"/>
      <c r="G14449" s="275"/>
      <c r="H14449" s="275"/>
    </row>
    <row r="14450" spans="1:8">
      <c r="A14450" s="270"/>
      <c r="B14450" s="271"/>
      <c r="C14450" s="270"/>
      <c r="D14450" s="272"/>
      <c r="F14450" s="273"/>
      <c r="G14450" s="275"/>
      <c r="H14450" s="275"/>
    </row>
    <row r="14451" spans="1:8">
      <c r="A14451" s="270"/>
      <c r="B14451" s="271"/>
      <c r="C14451" s="270"/>
      <c r="D14451" s="272"/>
      <c r="F14451" s="273"/>
      <c r="G14451" s="275"/>
      <c r="H14451" s="275"/>
    </row>
    <row r="14452" spans="1:8">
      <c r="A14452" s="270"/>
      <c r="B14452" s="271"/>
      <c r="C14452" s="270"/>
      <c r="D14452" s="272"/>
      <c r="F14452" s="273"/>
      <c r="G14452" s="275"/>
      <c r="H14452" s="275"/>
    </row>
    <row r="14453" spans="1:8">
      <c r="A14453" s="270"/>
      <c r="B14453" s="271"/>
      <c r="C14453" s="270"/>
      <c r="D14453" s="272"/>
      <c r="F14453" s="273"/>
      <c r="G14453" s="275"/>
      <c r="H14453" s="275"/>
    </row>
    <row r="14454" spans="1:8">
      <c r="A14454" s="270"/>
      <c r="B14454" s="271"/>
      <c r="C14454" s="270"/>
      <c r="D14454" s="272"/>
      <c r="F14454" s="273"/>
      <c r="G14454" s="275"/>
      <c r="H14454" s="275"/>
    </row>
    <row r="14455" spans="1:8">
      <c r="A14455" s="270"/>
      <c r="B14455" s="271"/>
      <c r="C14455" s="270"/>
      <c r="D14455" s="272"/>
      <c r="F14455" s="273"/>
      <c r="G14455" s="275"/>
      <c r="H14455" s="275"/>
    </row>
    <row r="14456" spans="1:8">
      <c r="A14456" s="270"/>
      <c r="B14456" s="271"/>
      <c r="C14456" s="270"/>
      <c r="D14456" s="272"/>
      <c r="F14456" s="273"/>
      <c r="G14456" s="275"/>
      <c r="H14456" s="275"/>
    </row>
    <row r="14457" spans="1:8">
      <c r="A14457" s="270"/>
      <c r="B14457" s="271"/>
      <c r="C14457" s="270"/>
      <c r="D14457" s="272"/>
      <c r="F14457" s="273"/>
      <c r="G14457" s="275"/>
      <c r="H14457" s="275"/>
    </row>
    <row r="14458" spans="1:8">
      <c r="A14458" s="270"/>
      <c r="B14458" s="271"/>
      <c r="C14458" s="270"/>
      <c r="D14458" s="272"/>
      <c r="F14458" s="273"/>
      <c r="G14458" s="275"/>
      <c r="H14458" s="275"/>
    </row>
    <row r="14459" spans="1:8">
      <c r="A14459" s="270"/>
      <c r="B14459" s="271"/>
      <c r="C14459" s="270"/>
      <c r="D14459" s="272"/>
      <c r="F14459" s="273"/>
      <c r="G14459" s="275"/>
      <c r="H14459" s="275"/>
    </row>
    <row r="14460" spans="1:8">
      <c r="A14460" s="270"/>
      <c r="B14460" s="271"/>
      <c r="C14460" s="270"/>
      <c r="D14460" s="272"/>
      <c r="F14460" s="273"/>
      <c r="G14460" s="275"/>
      <c r="H14460" s="275"/>
    </row>
    <row r="14461" spans="1:8">
      <c r="A14461" s="270"/>
      <c r="B14461" s="271"/>
      <c r="C14461" s="270"/>
      <c r="D14461" s="272"/>
      <c r="F14461" s="273"/>
      <c r="G14461" s="275"/>
      <c r="H14461" s="275"/>
    </row>
    <row r="14462" spans="1:8">
      <c r="A14462" s="270"/>
      <c r="B14462" s="271"/>
      <c r="C14462" s="270"/>
      <c r="D14462" s="272"/>
      <c r="F14462" s="273"/>
      <c r="G14462" s="275"/>
      <c r="H14462" s="275"/>
    </row>
    <row r="14463" spans="1:8">
      <c r="A14463" s="270"/>
      <c r="B14463" s="271"/>
      <c r="C14463" s="270"/>
      <c r="D14463" s="272"/>
      <c r="F14463" s="273"/>
      <c r="G14463" s="275"/>
      <c r="H14463" s="275"/>
    </row>
    <row r="14464" spans="1:8">
      <c r="A14464" s="270"/>
      <c r="B14464" s="271"/>
      <c r="C14464" s="270"/>
      <c r="D14464" s="272"/>
      <c r="F14464" s="273"/>
      <c r="G14464" s="275"/>
      <c r="H14464" s="275"/>
    </row>
    <row r="14465" spans="1:8">
      <c r="A14465" s="270"/>
      <c r="B14465" s="271"/>
      <c r="C14465" s="270"/>
      <c r="D14465" s="272"/>
      <c r="F14465" s="273"/>
      <c r="G14465" s="275"/>
      <c r="H14465" s="275"/>
    </row>
    <row r="14466" spans="1:8">
      <c r="A14466" s="270"/>
      <c r="B14466" s="271"/>
      <c r="C14466" s="270"/>
      <c r="D14466" s="272"/>
      <c r="F14466" s="273"/>
      <c r="G14466" s="275"/>
      <c r="H14466" s="275"/>
    </row>
    <row r="14467" spans="1:8">
      <c r="A14467" s="270"/>
      <c r="B14467" s="271"/>
      <c r="C14467" s="270"/>
      <c r="D14467" s="272"/>
      <c r="F14467" s="273"/>
      <c r="G14467" s="275"/>
      <c r="H14467" s="275"/>
    </row>
    <row r="14468" spans="1:8">
      <c r="A14468" s="270"/>
      <c r="B14468" s="271"/>
      <c r="C14468" s="270"/>
      <c r="D14468" s="272"/>
      <c r="F14468" s="273"/>
      <c r="G14468" s="275"/>
      <c r="H14468" s="275"/>
    </row>
    <row r="14469" spans="1:8">
      <c r="A14469" s="270"/>
      <c r="B14469" s="271"/>
      <c r="C14469" s="270"/>
      <c r="D14469" s="272"/>
      <c r="F14469" s="273"/>
      <c r="G14469" s="275"/>
      <c r="H14469" s="275"/>
    </row>
    <row r="14470" spans="1:8">
      <c r="A14470" s="270"/>
      <c r="B14470" s="271"/>
      <c r="C14470" s="270"/>
      <c r="D14470" s="272"/>
      <c r="F14470" s="273"/>
      <c r="G14470" s="275"/>
      <c r="H14470" s="275"/>
    </row>
    <row r="14471" spans="1:8">
      <c r="A14471" s="270"/>
      <c r="B14471" s="271"/>
      <c r="C14471" s="270"/>
      <c r="D14471" s="272"/>
      <c r="F14471" s="273"/>
      <c r="G14471" s="275"/>
      <c r="H14471" s="275"/>
    </row>
    <row r="14472" spans="1:8">
      <c r="A14472" s="270"/>
      <c r="B14472" s="271"/>
      <c r="C14472" s="270"/>
      <c r="D14472" s="272"/>
      <c r="F14472" s="273"/>
      <c r="G14472" s="275"/>
      <c r="H14472" s="275"/>
    </row>
    <row r="14473" spans="1:8">
      <c r="A14473" s="270"/>
      <c r="B14473" s="271"/>
      <c r="C14473" s="270"/>
      <c r="D14473" s="272"/>
      <c r="F14473" s="273"/>
      <c r="G14473" s="275"/>
      <c r="H14473" s="275"/>
    </row>
    <row r="14474" spans="1:8">
      <c r="A14474" s="270"/>
      <c r="B14474" s="271"/>
      <c r="C14474" s="270"/>
      <c r="D14474" s="272"/>
      <c r="F14474" s="273"/>
      <c r="G14474" s="275"/>
      <c r="H14474" s="275"/>
    </row>
    <row r="14475" spans="1:8">
      <c r="A14475" s="270"/>
      <c r="B14475" s="271"/>
      <c r="C14475" s="270"/>
      <c r="D14475" s="272"/>
      <c r="F14475" s="273"/>
      <c r="G14475" s="275"/>
      <c r="H14475" s="275"/>
    </row>
    <row r="14476" spans="1:8">
      <c r="A14476" s="270"/>
      <c r="B14476" s="271"/>
      <c r="C14476" s="270"/>
      <c r="D14476" s="272"/>
      <c r="F14476" s="273"/>
      <c r="G14476" s="275"/>
      <c r="H14476" s="275"/>
    </row>
    <row r="14477" spans="1:8">
      <c r="A14477" s="270"/>
      <c r="B14477" s="271"/>
      <c r="C14477" s="270"/>
      <c r="D14477" s="272"/>
      <c r="F14477" s="273"/>
      <c r="G14477" s="275"/>
      <c r="H14477" s="275"/>
    </row>
    <row r="14478" spans="1:8">
      <c r="A14478" s="270"/>
      <c r="B14478" s="271"/>
      <c r="C14478" s="270"/>
      <c r="D14478" s="272"/>
      <c r="F14478" s="273"/>
      <c r="G14478" s="275"/>
      <c r="H14478" s="275"/>
    </row>
    <row r="14479" spans="1:8">
      <c r="A14479" s="270"/>
      <c r="B14479" s="271"/>
      <c r="C14479" s="270"/>
      <c r="D14479" s="272"/>
      <c r="F14479" s="273"/>
      <c r="G14479" s="275"/>
      <c r="H14479" s="275"/>
    </row>
    <row r="14480" spans="1:8">
      <c r="A14480" s="270"/>
      <c r="B14480" s="271"/>
      <c r="C14480" s="270"/>
      <c r="D14480" s="272"/>
      <c r="F14480" s="273"/>
      <c r="G14480" s="275"/>
      <c r="H14480" s="275"/>
    </row>
    <row r="14481" spans="1:8">
      <c r="A14481" s="270"/>
      <c r="B14481" s="271"/>
      <c r="C14481" s="270"/>
      <c r="D14481" s="272"/>
      <c r="F14481" s="273"/>
      <c r="G14481" s="275"/>
      <c r="H14481" s="275"/>
    </row>
    <row r="14482" spans="1:8">
      <c r="A14482" s="270"/>
      <c r="B14482" s="271"/>
      <c r="C14482" s="270"/>
      <c r="D14482" s="272"/>
      <c r="F14482" s="273"/>
      <c r="G14482" s="275"/>
      <c r="H14482" s="275"/>
    </row>
    <row r="14483" spans="1:8">
      <c r="A14483" s="270"/>
      <c r="B14483" s="271"/>
      <c r="C14483" s="270"/>
      <c r="D14483" s="272"/>
      <c r="F14483" s="273"/>
      <c r="G14483" s="275"/>
      <c r="H14483" s="275"/>
    </row>
    <row r="14484" spans="1:8">
      <c r="A14484" s="270"/>
      <c r="B14484" s="271"/>
      <c r="C14484" s="270"/>
      <c r="D14484" s="272"/>
      <c r="F14484" s="273"/>
      <c r="G14484" s="275"/>
      <c r="H14484" s="275"/>
    </row>
    <row r="14485" spans="1:8">
      <c r="A14485" s="270"/>
      <c r="B14485" s="271"/>
      <c r="C14485" s="270"/>
      <c r="D14485" s="272"/>
      <c r="F14485" s="273"/>
      <c r="G14485" s="275"/>
      <c r="H14485" s="275"/>
    </row>
    <row r="14486" spans="1:8">
      <c r="A14486" s="270"/>
      <c r="B14486" s="271"/>
      <c r="C14486" s="270"/>
      <c r="D14486" s="272"/>
      <c r="F14486" s="273"/>
      <c r="G14486" s="275"/>
      <c r="H14486" s="275"/>
    </row>
    <row r="14487" spans="1:8">
      <c r="A14487" s="270"/>
      <c r="B14487" s="271"/>
      <c r="C14487" s="270"/>
      <c r="D14487" s="272"/>
      <c r="F14487" s="273"/>
      <c r="G14487" s="275"/>
      <c r="H14487" s="275"/>
    </row>
    <row r="14488" spans="1:8">
      <c r="A14488" s="270"/>
      <c r="B14488" s="271"/>
      <c r="C14488" s="270"/>
      <c r="D14488" s="272"/>
      <c r="F14488" s="273"/>
      <c r="G14488" s="275"/>
      <c r="H14488" s="275"/>
    </row>
    <row r="14489" spans="1:8">
      <c r="A14489" s="270"/>
      <c r="B14489" s="271"/>
      <c r="C14489" s="270"/>
      <c r="D14489" s="272"/>
      <c r="F14489" s="273"/>
      <c r="G14489" s="275"/>
      <c r="H14489" s="275"/>
    </row>
    <row r="14490" spans="1:8">
      <c r="A14490" s="270"/>
      <c r="B14490" s="271"/>
      <c r="C14490" s="270"/>
      <c r="D14490" s="272"/>
      <c r="F14490" s="273"/>
      <c r="G14490" s="275"/>
      <c r="H14490" s="275"/>
    </row>
    <row r="14491" spans="1:8">
      <c r="A14491" s="270"/>
      <c r="B14491" s="271"/>
      <c r="C14491" s="270"/>
      <c r="D14491" s="272"/>
      <c r="F14491" s="273"/>
      <c r="G14491" s="275"/>
      <c r="H14491" s="275"/>
    </row>
    <row r="14492" spans="1:8">
      <c r="A14492" s="270"/>
      <c r="B14492" s="271"/>
      <c r="C14492" s="270"/>
      <c r="D14492" s="272"/>
      <c r="F14492" s="273"/>
      <c r="G14492" s="275"/>
      <c r="H14492" s="275"/>
    </row>
    <row r="14493" spans="1:8">
      <c r="A14493" s="270"/>
      <c r="B14493" s="271"/>
      <c r="C14493" s="270"/>
      <c r="D14493" s="272"/>
      <c r="F14493" s="273"/>
      <c r="G14493" s="275"/>
      <c r="H14493" s="275"/>
    </row>
    <row r="14494" spans="1:8">
      <c r="A14494" s="270"/>
      <c r="B14494" s="271"/>
      <c r="C14494" s="270"/>
      <c r="D14494" s="272"/>
      <c r="F14494" s="273"/>
      <c r="G14494" s="275"/>
      <c r="H14494" s="275"/>
    </row>
    <row r="14495" spans="1:8">
      <c r="A14495" s="270"/>
      <c r="B14495" s="271"/>
      <c r="C14495" s="270"/>
      <c r="D14495" s="272"/>
      <c r="F14495" s="273"/>
      <c r="G14495" s="275"/>
      <c r="H14495" s="275"/>
    </row>
    <row r="14496" spans="1:8">
      <c r="A14496" s="270"/>
      <c r="B14496" s="271"/>
      <c r="C14496" s="270"/>
      <c r="D14496" s="272"/>
      <c r="F14496" s="273"/>
      <c r="G14496" s="275"/>
      <c r="H14496" s="275"/>
    </row>
    <row r="14497" spans="1:8">
      <c r="A14497" s="270"/>
      <c r="B14497" s="271"/>
      <c r="C14497" s="270"/>
      <c r="D14497" s="272"/>
      <c r="F14497" s="273"/>
      <c r="G14497" s="275"/>
      <c r="H14497" s="275"/>
    </row>
    <row r="14498" spans="1:8">
      <c r="A14498" s="270"/>
      <c r="B14498" s="271"/>
      <c r="C14498" s="270"/>
      <c r="D14498" s="272"/>
      <c r="F14498" s="273"/>
      <c r="G14498" s="275"/>
      <c r="H14498" s="275"/>
    </row>
    <row r="14499" spans="1:8">
      <c r="A14499" s="270"/>
      <c r="B14499" s="271"/>
      <c r="C14499" s="270"/>
      <c r="D14499" s="272"/>
      <c r="F14499" s="273"/>
      <c r="G14499" s="275"/>
      <c r="H14499" s="275"/>
    </row>
    <row r="14500" spans="1:8">
      <c r="A14500" s="270"/>
      <c r="B14500" s="271"/>
      <c r="C14500" s="270"/>
      <c r="D14500" s="272"/>
      <c r="F14500" s="273"/>
      <c r="G14500" s="275"/>
      <c r="H14500" s="275"/>
    </row>
    <row r="14501" spans="1:8">
      <c r="A14501" s="270"/>
      <c r="B14501" s="271"/>
      <c r="C14501" s="270"/>
      <c r="D14501" s="272"/>
      <c r="F14501" s="273"/>
      <c r="G14501" s="275"/>
      <c r="H14501" s="275"/>
    </row>
    <row r="14502" spans="1:8">
      <c r="A14502" s="270"/>
      <c r="B14502" s="271"/>
      <c r="C14502" s="270"/>
      <c r="D14502" s="272"/>
      <c r="F14502" s="273"/>
      <c r="G14502" s="275"/>
      <c r="H14502" s="275"/>
    </row>
    <row r="14503" spans="1:8">
      <c r="A14503" s="270"/>
      <c r="B14503" s="271"/>
      <c r="C14503" s="270"/>
      <c r="D14503" s="272"/>
      <c r="F14503" s="273"/>
      <c r="G14503" s="275"/>
      <c r="H14503" s="275"/>
    </row>
    <row r="14504" spans="1:8">
      <c r="A14504" s="270"/>
      <c r="B14504" s="271"/>
      <c r="C14504" s="270"/>
      <c r="D14504" s="272"/>
      <c r="F14504" s="273"/>
      <c r="G14504" s="275"/>
      <c r="H14504" s="275"/>
    </row>
    <row r="14505" spans="1:8">
      <c r="A14505" s="270"/>
      <c r="B14505" s="271"/>
      <c r="C14505" s="270"/>
      <c r="D14505" s="272"/>
      <c r="F14505" s="273"/>
      <c r="G14505" s="275"/>
      <c r="H14505" s="275"/>
    </row>
    <row r="14506" spans="1:8">
      <c r="A14506" s="270"/>
      <c r="B14506" s="271"/>
      <c r="C14506" s="270"/>
      <c r="D14506" s="272"/>
      <c r="F14506" s="273"/>
      <c r="G14506" s="275"/>
      <c r="H14506" s="275"/>
    </row>
    <row r="14507" spans="1:8">
      <c r="A14507" s="270"/>
      <c r="B14507" s="271"/>
      <c r="C14507" s="270"/>
      <c r="D14507" s="272"/>
      <c r="F14507" s="273"/>
      <c r="G14507" s="275"/>
      <c r="H14507" s="275"/>
    </row>
    <row r="14508" spans="1:8">
      <c r="A14508" s="270"/>
      <c r="B14508" s="271"/>
      <c r="C14508" s="270"/>
      <c r="D14508" s="272"/>
      <c r="F14508" s="273"/>
      <c r="G14508" s="275"/>
      <c r="H14508" s="275"/>
    </row>
    <row r="14509" spans="1:8">
      <c r="A14509" s="270"/>
      <c r="B14509" s="271"/>
      <c r="C14509" s="270"/>
      <c r="D14509" s="272"/>
      <c r="F14509" s="273"/>
      <c r="G14509" s="275"/>
      <c r="H14509" s="275"/>
    </row>
    <row r="14510" spans="1:8">
      <c r="A14510" s="270"/>
      <c r="B14510" s="271"/>
      <c r="C14510" s="270"/>
      <c r="D14510" s="272"/>
      <c r="F14510" s="273"/>
      <c r="G14510" s="275"/>
      <c r="H14510" s="275"/>
    </row>
    <row r="14511" spans="1:8">
      <c r="A14511" s="270"/>
      <c r="B14511" s="271"/>
      <c r="C14511" s="270"/>
      <c r="D14511" s="272"/>
      <c r="F14511" s="273"/>
      <c r="G14511" s="275"/>
      <c r="H14511" s="275"/>
    </row>
    <row r="14512" spans="1:8">
      <c r="A14512" s="270"/>
      <c r="B14512" s="271"/>
      <c r="C14512" s="270"/>
      <c r="D14512" s="272"/>
      <c r="F14512" s="273"/>
      <c r="G14512" s="275"/>
      <c r="H14512" s="275"/>
    </row>
    <row r="14513" spans="1:8">
      <c r="A14513" s="270"/>
      <c r="B14513" s="271"/>
      <c r="C14513" s="270"/>
      <c r="D14513" s="272"/>
      <c r="F14513" s="273"/>
      <c r="G14513" s="275"/>
      <c r="H14513" s="275"/>
    </row>
    <row r="14514" spans="1:8">
      <c r="A14514" s="270"/>
      <c r="B14514" s="271"/>
      <c r="C14514" s="270"/>
      <c r="D14514" s="272"/>
      <c r="F14514" s="273"/>
      <c r="G14514" s="275"/>
      <c r="H14514" s="275"/>
    </row>
    <row r="14515" spans="1:8">
      <c r="A14515" s="270"/>
      <c r="B14515" s="271"/>
      <c r="C14515" s="270"/>
      <c r="D14515" s="272"/>
      <c r="F14515" s="273"/>
      <c r="G14515" s="275"/>
      <c r="H14515" s="275"/>
    </row>
    <row r="14516" spans="1:8">
      <c r="A14516" s="270"/>
      <c r="B14516" s="271"/>
      <c r="C14516" s="270"/>
      <c r="D14516" s="272"/>
      <c r="F14516" s="273"/>
      <c r="G14516" s="275"/>
      <c r="H14516" s="275"/>
    </row>
    <row r="14517" spans="1:8">
      <c r="A14517" s="270"/>
      <c r="B14517" s="271"/>
      <c r="C14517" s="270"/>
      <c r="D14517" s="272"/>
      <c r="F14517" s="273"/>
      <c r="G14517" s="275"/>
      <c r="H14517" s="275"/>
    </row>
    <row r="14518" spans="1:8">
      <c r="A14518" s="270"/>
      <c r="B14518" s="271"/>
      <c r="C14518" s="270"/>
      <c r="D14518" s="272"/>
      <c r="F14518" s="273"/>
      <c r="G14518" s="275"/>
      <c r="H14518" s="275"/>
    </row>
    <row r="14519" spans="1:8">
      <c r="A14519" s="270"/>
      <c r="B14519" s="271"/>
      <c r="C14519" s="270"/>
      <c r="D14519" s="272"/>
      <c r="F14519" s="273"/>
      <c r="G14519" s="275"/>
      <c r="H14519" s="275"/>
    </row>
    <row r="14520" spans="1:8">
      <c r="A14520" s="270"/>
      <c r="B14520" s="271"/>
      <c r="C14520" s="270"/>
      <c r="D14520" s="272"/>
      <c r="F14520" s="273"/>
      <c r="G14520" s="275"/>
      <c r="H14520" s="275"/>
    </row>
    <row r="14521" spans="1:8">
      <c r="A14521" s="270"/>
      <c r="B14521" s="271"/>
      <c r="C14521" s="270"/>
      <c r="D14521" s="272"/>
      <c r="F14521" s="273"/>
      <c r="G14521" s="275"/>
      <c r="H14521" s="275"/>
    </row>
    <row r="14522" spans="1:8">
      <c r="A14522" s="270"/>
      <c r="B14522" s="271"/>
      <c r="C14522" s="270"/>
      <c r="D14522" s="272"/>
      <c r="F14522" s="273"/>
      <c r="G14522" s="275"/>
      <c r="H14522" s="275"/>
    </row>
    <row r="14523" spans="1:8">
      <c r="A14523" s="270"/>
      <c r="B14523" s="271"/>
      <c r="C14523" s="270"/>
      <c r="D14523" s="272"/>
      <c r="F14523" s="273"/>
      <c r="G14523" s="275"/>
      <c r="H14523" s="275"/>
    </row>
    <row r="14524" spans="1:8">
      <c r="A14524" s="270"/>
      <c r="B14524" s="271"/>
      <c r="C14524" s="270"/>
      <c r="D14524" s="272"/>
      <c r="F14524" s="273"/>
      <c r="G14524" s="275"/>
      <c r="H14524" s="275"/>
    </row>
    <row r="14525" spans="1:8">
      <c r="A14525" s="270"/>
      <c r="B14525" s="271"/>
      <c r="C14525" s="270"/>
      <c r="D14525" s="272"/>
      <c r="F14525" s="273"/>
      <c r="G14525" s="275"/>
      <c r="H14525" s="275"/>
    </row>
    <row r="14526" spans="1:8">
      <c r="A14526" s="270"/>
      <c r="B14526" s="271"/>
      <c r="C14526" s="270"/>
      <c r="D14526" s="272"/>
      <c r="F14526" s="273"/>
      <c r="G14526" s="275"/>
      <c r="H14526" s="275"/>
    </row>
    <row r="14527" spans="1:8">
      <c r="A14527" s="270"/>
      <c r="B14527" s="271"/>
      <c r="C14527" s="270"/>
      <c r="D14527" s="272"/>
      <c r="F14527" s="273"/>
      <c r="G14527" s="275"/>
      <c r="H14527" s="275"/>
    </row>
    <row r="14528" spans="1:8">
      <c r="A14528" s="270"/>
      <c r="B14528" s="271"/>
      <c r="C14528" s="270"/>
      <c r="D14528" s="272"/>
      <c r="F14528" s="273"/>
      <c r="G14528" s="275"/>
      <c r="H14528" s="275"/>
    </row>
    <row r="14529" spans="1:8">
      <c r="A14529" s="270"/>
      <c r="B14529" s="271"/>
      <c r="C14529" s="270"/>
      <c r="D14529" s="272"/>
      <c r="F14529" s="273"/>
      <c r="G14529" s="275"/>
      <c r="H14529" s="275"/>
    </row>
    <row r="14530" spans="1:8">
      <c r="A14530" s="270"/>
      <c r="B14530" s="271"/>
      <c r="C14530" s="270"/>
      <c r="D14530" s="272"/>
      <c r="F14530" s="273"/>
      <c r="G14530" s="275"/>
      <c r="H14530" s="275"/>
    </row>
    <row r="14531" spans="1:8">
      <c r="A14531" s="270"/>
      <c r="B14531" s="271"/>
      <c r="C14531" s="270"/>
      <c r="D14531" s="272"/>
      <c r="F14531" s="273"/>
      <c r="G14531" s="275"/>
      <c r="H14531" s="275"/>
    </row>
    <row r="14532" spans="1:8">
      <c r="A14532" s="270"/>
      <c r="B14532" s="271"/>
      <c r="C14532" s="270"/>
      <c r="D14532" s="272"/>
      <c r="F14532" s="273"/>
      <c r="G14532" s="275"/>
      <c r="H14532" s="275"/>
    </row>
    <row r="14533" spans="1:8">
      <c r="A14533" s="270"/>
      <c r="B14533" s="271"/>
      <c r="C14533" s="270"/>
      <c r="D14533" s="272"/>
      <c r="F14533" s="273"/>
      <c r="G14533" s="275"/>
      <c r="H14533" s="275"/>
    </row>
    <row r="14534" spans="1:8">
      <c r="A14534" s="270"/>
      <c r="B14534" s="271"/>
      <c r="C14534" s="270"/>
      <c r="D14534" s="272"/>
      <c r="F14534" s="273"/>
      <c r="G14534" s="275"/>
      <c r="H14534" s="275"/>
    </row>
    <row r="14535" spans="1:8">
      <c r="A14535" s="270"/>
      <c r="B14535" s="271"/>
      <c r="C14535" s="270"/>
      <c r="D14535" s="272"/>
      <c r="F14535" s="273"/>
      <c r="G14535" s="275"/>
      <c r="H14535" s="275"/>
    </row>
    <row r="14536" spans="1:8">
      <c r="A14536" s="270"/>
      <c r="B14536" s="271"/>
      <c r="C14536" s="270"/>
      <c r="D14536" s="272"/>
      <c r="F14536" s="273"/>
      <c r="G14536" s="275"/>
      <c r="H14536" s="275"/>
    </row>
    <row r="14537" spans="1:8">
      <c r="A14537" s="270"/>
      <c r="B14537" s="271"/>
      <c r="C14537" s="270"/>
      <c r="D14537" s="272"/>
      <c r="F14537" s="273"/>
      <c r="G14537" s="275"/>
      <c r="H14537" s="275"/>
    </row>
    <row r="14538" spans="1:8">
      <c r="A14538" s="270"/>
      <c r="B14538" s="271"/>
      <c r="C14538" s="270"/>
      <c r="D14538" s="272"/>
      <c r="F14538" s="273"/>
      <c r="G14538" s="275"/>
      <c r="H14538" s="275"/>
    </row>
    <row r="14539" spans="1:8">
      <c r="A14539" s="270"/>
      <c r="B14539" s="271"/>
      <c r="C14539" s="270"/>
      <c r="D14539" s="272"/>
      <c r="F14539" s="273"/>
      <c r="G14539" s="275"/>
      <c r="H14539" s="275"/>
    </row>
    <row r="14540" spans="1:8">
      <c r="A14540" s="270"/>
      <c r="B14540" s="271"/>
      <c r="C14540" s="270"/>
      <c r="D14540" s="272"/>
      <c r="F14540" s="273"/>
      <c r="G14540" s="275"/>
      <c r="H14540" s="275"/>
    </row>
    <row r="14541" spans="1:8">
      <c r="A14541" s="270"/>
      <c r="B14541" s="271"/>
      <c r="C14541" s="270"/>
      <c r="D14541" s="272"/>
      <c r="F14541" s="273"/>
      <c r="G14541" s="275"/>
      <c r="H14541" s="275"/>
    </row>
    <row r="14542" spans="1:8">
      <c r="A14542" s="270"/>
      <c r="B14542" s="271"/>
      <c r="C14542" s="270"/>
      <c r="D14542" s="272"/>
      <c r="F14542" s="273"/>
      <c r="G14542" s="275"/>
      <c r="H14542" s="275"/>
    </row>
    <row r="14543" spans="1:8">
      <c r="A14543" s="270"/>
      <c r="B14543" s="271"/>
      <c r="C14543" s="270"/>
      <c r="D14543" s="272"/>
      <c r="F14543" s="273"/>
      <c r="G14543" s="275"/>
      <c r="H14543" s="275"/>
    </row>
    <row r="14544" spans="1:8">
      <c r="A14544" s="270"/>
      <c r="B14544" s="271"/>
      <c r="C14544" s="270"/>
      <c r="D14544" s="272"/>
      <c r="F14544" s="273"/>
      <c r="G14544" s="275"/>
      <c r="H14544" s="275"/>
    </row>
    <row r="14545" spans="1:8">
      <c r="A14545" s="270"/>
      <c r="B14545" s="271"/>
      <c r="C14545" s="270"/>
      <c r="D14545" s="272"/>
      <c r="F14545" s="273"/>
      <c r="G14545" s="275"/>
      <c r="H14545" s="275"/>
    </row>
    <row r="14546" spans="1:8">
      <c r="A14546" s="270"/>
      <c r="B14546" s="271"/>
      <c r="C14546" s="270"/>
      <c r="D14546" s="272"/>
      <c r="F14546" s="273"/>
      <c r="G14546" s="275"/>
      <c r="H14546" s="275"/>
    </row>
    <row r="14547" spans="1:8">
      <c r="A14547" s="270"/>
      <c r="B14547" s="271"/>
      <c r="C14547" s="270"/>
      <c r="D14547" s="272"/>
      <c r="F14547" s="273"/>
      <c r="G14547" s="275"/>
      <c r="H14547" s="275"/>
    </row>
    <row r="14548" spans="1:8">
      <c r="A14548" s="270"/>
      <c r="B14548" s="271"/>
      <c r="C14548" s="270"/>
      <c r="D14548" s="272"/>
      <c r="F14548" s="273"/>
      <c r="G14548" s="275"/>
      <c r="H14548" s="275"/>
    </row>
    <row r="14549" spans="1:8">
      <c r="A14549" s="270"/>
      <c r="B14549" s="271"/>
      <c r="C14549" s="270"/>
      <c r="D14549" s="272"/>
      <c r="F14549" s="273"/>
      <c r="G14549" s="275"/>
      <c r="H14549" s="275"/>
    </row>
    <row r="14550" spans="1:8">
      <c r="A14550" s="270"/>
      <c r="B14550" s="271"/>
      <c r="C14550" s="270"/>
      <c r="D14550" s="272"/>
      <c r="F14550" s="273"/>
      <c r="G14550" s="275"/>
      <c r="H14550" s="275"/>
    </row>
    <row r="14551" spans="1:8">
      <c r="A14551" s="270"/>
      <c r="B14551" s="271"/>
      <c r="C14551" s="270"/>
      <c r="D14551" s="272"/>
      <c r="F14551" s="273"/>
      <c r="G14551" s="275"/>
      <c r="H14551" s="275"/>
    </row>
    <row r="14552" spans="1:8">
      <c r="A14552" s="270"/>
      <c r="B14552" s="271"/>
      <c r="C14552" s="270"/>
      <c r="D14552" s="272"/>
      <c r="F14552" s="273"/>
      <c r="G14552" s="275"/>
      <c r="H14552" s="275"/>
    </row>
    <row r="14553" spans="1:8">
      <c r="A14553" s="270"/>
      <c r="B14553" s="271"/>
      <c r="C14553" s="270"/>
      <c r="D14553" s="272"/>
      <c r="F14553" s="273"/>
      <c r="G14553" s="275"/>
      <c r="H14553" s="275"/>
    </row>
    <row r="14554" spans="1:8">
      <c r="A14554" s="270"/>
      <c r="B14554" s="271"/>
      <c r="C14554" s="270"/>
      <c r="D14554" s="272"/>
      <c r="F14554" s="273"/>
      <c r="G14554" s="275"/>
      <c r="H14554" s="275"/>
    </row>
    <row r="14555" spans="1:8">
      <c r="A14555" s="270"/>
      <c r="B14555" s="271"/>
      <c r="C14555" s="270"/>
      <c r="D14555" s="272"/>
      <c r="F14555" s="273"/>
      <c r="G14555" s="275"/>
      <c r="H14555" s="275"/>
    </row>
    <row r="14556" spans="1:8">
      <c r="A14556" s="270"/>
      <c r="B14556" s="271"/>
      <c r="C14556" s="270"/>
      <c r="D14556" s="272"/>
      <c r="F14556" s="273"/>
      <c r="G14556" s="275"/>
      <c r="H14556" s="275"/>
    </row>
    <row r="14557" spans="1:8">
      <c r="A14557" s="270"/>
      <c r="B14557" s="271"/>
      <c r="C14557" s="270"/>
      <c r="D14557" s="272"/>
      <c r="F14557" s="273"/>
      <c r="G14557" s="275"/>
      <c r="H14557" s="275"/>
    </row>
    <row r="14558" spans="1:8">
      <c r="A14558" s="270"/>
      <c r="B14558" s="271"/>
      <c r="C14558" s="270"/>
      <c r="D14558" s="272"/>
      <c r="F14558" s="273"/>
      <c r="G14558" s="275"/>
      <c r="H14558" s="275"/>
    </row>
    <row r="14559" spans="1:8">
      <c r="A14559" s="270"/>
      <c r="B14559" s="271"/>
      <c r="C14559" s="270"/>
      <c r="D14559" s="272"/>
      <c r="F14559" s="273"/>
      <c r="G14559" s="275"/>
      <c r="H14559" s="275"/>
    </row>
    <row r="14560" spans="1:8">
      <c r="A14560" s="270"/>
      <c r="B14560" s="271"/>
      <c r="C14560" s="270"/>
      <c r="D14560" s="272"/>
      <c r="F14560" s="273"/>
      <c r="G14560" s="275"/>
      <c r="H14560" s="275"/>
    </row>
    <row r="14561" spans="1:8">
      <c r="A14561" s="270"/>
      <c r="B14561" s="271"/>
      <c r="C14561" s="270"/>
      <c r="D14561" s="272"/>
      <c r="F14561" s="273"/>
      <c r="G14561" s="275"/>
      <c r="H14561" s="275"/>
    </row>
    <row r="14562" spans="1:8">
      <c r="A14562" s="270"/>
      <c r="B14562" s="271"/>
      <c r="C14562" s="270"/>
      <c r="D14562" s="272"/>
      <c r="F14562" s="273"/>
      <c r="G14562" s="275"/>
      <c r="H14562" s="275"/>
    </row>
    <row r="14563" spans="1:8">
      <c r="A14563" s="270"/>
      <c r="B14563" s="271"/>
      <c r="C14563" s="270"/>
      <c r="D14563" s="272"/>
      <c r="F14563" s="273"/>
      <c r="G14563" s="275"/>
      <c r="H14563" s="275"/>
    </row>
    <row r="14564" spans="1:8">
      <c r="A14564" s="270"/>
      <c r="B14564" s="271"/>
      <c r="C14564" s="270"/>
      <c r="D14564" s="272"/>
      <c r="F14564" s="273"/>
      <c r="G14564" s="275"/>
      <c r="H14564" s="275"/>
    </row>
    <row r="14565" spans="1:8">
      <c r="A14565" s="270"/>
      <c r="B14565" s="271"/>
      <c r="C14565" s="270"/>
      <c r="D14565" s="272"/>
      <c r="F14565" s="273"/>
      <c r="G14565" s="275"/>
      <c r="H14565" s="275"/>
    </row>
    <row r="14566" spans="1:8">
      <c r="A14566" s="270"/>
      <c r="B14566" s="271"/>
      <c r="C14566" s="270"/>
      <c r="D14566" s="272"/>
      <c r="F14566" s="273"/>
      <c r="G14566" s="275"/>
      <c r="H14566" s="275"/>
    </row>
    <row r="14567" spans="1:8">
      <c r="A14567" s="270"/>
      <c r="B14567" s="271"/>
      <c r="C14567" s="270"/>
      <c r="D14567" s="272"/>
      <c r="F14567" s="273"/>
      <c r="G14567" s="275"/>
      <c r="H14567" s="275"/>
    </row>
    <row r="14568" spans="1:8">
      <c r="A14568" s="270"/>
      <c r="B14568" s="271"/>
      <c r="C14568" s="270"/>
      <c r="D14568" s="272"/>
      <c r="F14568" s="273"/>
      <c r="G14568" s="275"/>
      <c r="H14568" s="275"/>
    </row>
    <row r="14569" spans="1:8">
      <c r="A14569" s="270"/>
      <c r="B14569" s="271"/>
      <c r="C14569" s="270"/>
      <c r="D14569" s="272"/>
      <c r="F14569" s="273"/>
      <c r="G14569" s="275"/>
      <c r="H14569" s="275"/>
    </row>
    <row r="14570" spans="1:8">
      <c r="A14570" s="270"/>
      <c r="B14570" s="271"/>
      <c r="C14570" s="270"/>
      <c r="D14570" s="272"/>
      <c r="F14570" s="273"/>
      <c r="G14570" s="275"/>
      <c r="H14570" s="275"/>
    </row>
    <row r="14571" spans="1:8">
      <c r="A14571" s="270"/>
      <c r="B14571" s="271"/>
      <c r="C14571" s="270"/>
      <c r="D14571" s="272"/>
      <c r="F14571" s="273"/>
      <c r="G14571" s="275"/>
      <c r="H14571" s="275"/>
    </row>
    <row r="14572" spans="1:8">
      <c r="A14572" s="270"/>
      <c r="B14572" s="271"/>
      <c r="C14572" s="270"/>
      <c r="D14572" s="272"/>
      <c r="F14572" s="273"/>
      <c r="G14572" s="275"/>
      <c r="H14572" s="275"/>
    </row>
    <row r="14573" spans="1:8">
      <c r="A14573" s="270"/>
      <c r="B14573" s="271"/>
      <c r="C14573" s="270"/>
      <c r="D14573" s="272"/>
      <c r="F14573" s="273"/>
      <c r="G14573" s="275"/>
      <c r="H14573" s="275"/>
    </row>
    <row r="14574" spans="1:8">
      <c r="A14574" s="270"/>
      <c r="B14574" s="271"/>
      <c r="C14574" s="270"/>
      <c r="D14574" s="272"/>
      <c r="F14574" s="273"/>
      <c r="G14574" s="275"/>
      <c r="H14574" s="275"/>
    </row>
    <row r="14575" spans="1:8">
      <c r="A14575" s="270"/>
      <c r="B14575" s="271"/>
      <c r="C14575" s="270"/>
      <c r="D14575" s="272"/>
      <c r="F14575" s="273"/>
      <c r="G14575" s="275"/>
      <c r="H14575" s="275"/>
    </row>
    <row r="14576" spans="1:8">
      <c r="A14576" s="270"/>
      <c r="B14576" s="271"/>
      <c r="C14576" s="270"/>
      <c r="D14576" s="272"/>
      <c r="F14576" s="273"/>
      <c r="G14576" s="275"/>
      <c r="H14576" s="275"/>
    </row>
    <row r="14577" spans="1:8">
      <c r="A14577" s="270"/>
      <c r="B14577" s="271"/>
      <c r="C14577" s="270"/>
      <c r="D14577" s="272"/>
      <c r="F14577" s="273"/>
      <c r="G14577" s="275"/>
      <c r="H14577" s="275"/>
    </row>
    <row r="14578" spans="1:8">
      <c r="A14578" s="270"/>
      <c r="B14578" s="271"/>
      <c r="C14578" s="270"/>
      <c r="D14578" s="272"/>
      <c r="F14578" s="273"/>
      <c r="G14578" s="275"/>
      <c r="H14578" s="275"/>
    </row>
    <row r="14579" spans="1:8">
      <c r="A14579" s="270"/>
      <c r="B14579" s="271"/>
      <c r="C14579" s="270"/>
      <c r="D14579" s="272"/>
      <c r="F14579" s="273"/>
      <c r="G14579" s="275"/>
      <c r="H14579" s="275"/>
    </row>
    <row r="14580" spans="1:8">
      <c r="A14580" s="270"/>
      <c r="B14580" s="271"/>
      <c r="C14580" s="270"/>
      <c r="D14580" s="272"/>
      <c r="F14580" s="273"/>
      <c r="G14580" s="275"/>
      <c r="H14580" s="275"/>
    </row>
    <row r="14581" spans="1:8">
      <c r="A14581" s="270"/>
      <c r="B14581" s="271"/>
      <c r="C14581" s="270"/>
      <c r="D14581" s="272"/>
      <c r="F14581" s="273"/>
      <c r="G14581" s="275"/>
      <c r="H14581" s="275"/>
    </row>
    <row r="14582" spans="1:8">
      <c r="A14582" s="270"/>
      <c r="B14582" s="271"/>
      <c r="C14582" s="270"/>
      <c r="D14582" s="272"/>
      <c r="F14582" s="273"/>
      <c r="G14582" s="275"/>
      <c r="H14582" s="275"/>
    </row>
    <row r="14583" spans="1:8">
      <c r="A14583" s="270"/>
      <c r="B14583" s="271"/>
      <c r="C14583" s="270"/>
      <c r="D14583" s="272"/>
      <c r="F14583" s="273"/>
      <c r="G14583" s="275"/>
      <c r="H14583" s="275"/>
    </row>
    <row r="14584" spans="1:8">
      <c r="A14584" s="270"/>
      <c r="B14584" s="271"/>
      <c r="C14584" s="270"/>
      <c r="D14584" s="272"/>
      <c r="F14584" s="273"/>
      <c r="G14584" s="275"/>
      <c r="H14584" s="275"/>
    </row>
    <row r="14585" spans="1:8">
      <c r="A14585" s="270"/>
      <c r="B14585" s="271"/>
      <c r="C14585" s="270"/>
      <c r="D14585" s="272"/>
      <c r="F14585" s="273"/>
      <c r="G14585" s="275"/>
      <c r="H14585" s="275"/>
    </row>
    <row r="14586" spans="1:8">
      <c r="A14586" s="270"/>
      <c r="B14586" s="271"/>
      <c r="C14586" s="270"/>
      <c r="D14586" s="272"/>
      <c r="F14586" s="273"/>
      <c r="G14586" s="275"/>
      <c r="H14586" s="275"/>
    </row>
    <row r="14587" spans="1:8">
      <c r="A14587" s="270"/>
      <c r="B14587" s="271"/>
      <c r="C14587" s="270"/>
      <c r="D14587" s="272"/>
      <c r="F14587" s="273"/>
      <c r="G14587" s="275"/>
      <c r="H14587" s="275"/>
    </row>
    <row r="14588" spans="1:8">
      <c r="A14588" s="270"/>
      <c r="B14588" s="271"/>
      <c r="C14588" s="270"/>
      <c r="D14588" s="272"/>
      <c r="F14588" s="273"/>
      <c r="G14588" s="275"/>
      <c r="H14588" s="275"/>
    </row>
    <row r="14589" spans="1:8">
      <c r="A14589" s="270"/>
      <c r="B14589" s="271"/>
      <c r="C14589" s="270"/>
      <c r="D14589" s="272"/>
      <c r="F14589" s="273"/>
      <c r="G14589" s="275"/>
      <c r="H14589" s="275"/>
    </row>
    <row r="14590" spans="1:8">
      <c r="A14590" s="270"/>
      <c r="B14590" s="271"/>
      <c r="C14590" s="270"/>
      <c r="D14590" s="272"/>
      <c r="F14590" s="273"/>
      <c r="G14590" s="275"/>
      <c r="H14590" s="275"/>
    </row>
    <row r="14591" spans="1:8">
      <c r="A14591" s="270"/>
      <c r="B14591" s="271"/>
      <c r="C14591" s="270"/>
      <c r="D14591" s="272"/>
      <c r="F14591" s="273"/>
      <c r="G14591" s="275"/>
      <c r="H14591" s="275"/>
    </row>
    <row r="14592" spans="1:8">
      <c r="A14592" s="270"/>
      <c r="B14592" s="271"/>
      <c r="C14592" s="270"/>
      <c r="D14592" s="272"/>
      <c r="F14592" s="273"/>
      <c r="G14592" s="275"/>
      <c r="H14592" s="275"/>
    </row>
    <row r="14593" spans="1:8">
      <c r="A14593" s="270"/>
      <c r="B14593" s="271"/>
      <c r="C14593" s="270"/>
      <c r="D14593" s="272"/>
      <c r="F14593" s="273"/>
      <c r="G14593" s="275"/>
      <c r="H14593" s="275"/>
    </row>
    <row r="14594" spans="1:8">
      <c r="A14594" s="270"/>
      <c r="B14594" s="271"/>
      <c r="C14594" s="270"/>
      <c r="D14594" s="272"/>
      <c r="F14594" s="273"/>
      <c r="G14594" s="275"/>
      <c r="H14594" s="275"/>
    </row>
    <row r="14595" spans="1:8">
      <c r="A14595" s="270"/>
      <c r="B14595" s="271"/>
      <c r="C14595" s="270"/>
      <c r="D14595" s="272"/>
      <c r="F14595" s="273"/>
      <c r="G14595" s="275"/>
      <c r="H14595" s="275"/>
    </row>
    <row r="14596" spans="1:8">
      <c r="A14596" s="270"/>
      <c r="B14596" s="271"/>
      <c r="C14596" s="270"/>
      <c r="D14596" s="272"/>
      <c r="F14596" s="273"/>
      <c r="G14596" s="275"/>
      <c r="H14596" s="275"/>
    </row>
    <row r="14597" spans="1:8">
      <c r="A14597" s="270"/>
      <c r="B14597" s="271"/>
      <c r="C14597" s="270"/>
      <c r="D14597" s="272"/>
      <c r="F14597" s="273"/>
      <c r="G14597" s="275"/>
      <c r="H14597" s="275"/>
    </row>
    <row r="14598" spans="1:8">
      <c r="A14598" s="270"/>
      <c r="B14598" s="271"/>
      <c r="C14598" s="270"/>
      <c r="D14598" s="272"/>
      <c r="F14598" s="273"/>
      <c r="G14598" s="275"/>
      <c r="H14598" s="275"/>
    </row>
    <row r="14599" spans="1:8">
      <c r="A14599" s="270"/>
      <c r="B14599" s="271"/>
      <c r="C14599" s="270"/>
      <c r="D14599" s="272"/>
      <c r="F14599" s="273"/>
      <c r="G14599" s="275"/>
      <c r="H14599" s="275"/>
    </row>
    <row r="14600" spans="1:8">
      <c r="A14600" s="270"/>
      <c r="B14600" s="271"/>
      <c r="C14600" s="270"/>
      <c r="D14600" s="272"/>
      <c r="F14600" s="273"/>
      <c r="G14600" s="275"/>
      <c r="H14600" s="275"/>
    </row>
    <row r="14601" spans="1:8">
      <c r="A14601" s="270"/>
      <c r="B14601" s="271"/>
      <c r="C14601" s="270"/>
      <c r="D14601" s="272"/>
      <c r="F14601" s="273"/>
      <c r="G14601" s="275"/>
      <c r="H14601" s="275"/>
    </row>
    <row r="14602" spans="1:8">
      <c r="A14602" s="270"/>
      <c r="B14602" s="271"/>
      <c r="C14602" s="270"/>
      <c r="D14602" s="272"/>
      <c r="F14602" s="273"/>
      <c r="G14602" s="275"/>
      <c r="H14602" s="275"/>
    </row>
    <row r="14603" spans="1:8">
      <c r="A14603" s="270"/>
      <c r="B14603" s="271"/>
      <c r="C14603" s="270"/>
      <c r="D14603" s="272"/>
      <c r="F14603" s="273"/>
      <c r="G14603" s="275"/>
      <c r="H14603" s="275"/>
    </row>
    <row r="14604" spans="1:8">
      <c r="A14604" s="270"/>
      <c r="B14604" s="271"/>
      <c r="C14604" s="270"/>
      <c r="D14604" s="272"/>
      <c r="F14604" s="273"/>
      <c r="G14604" s="275"/>
      <c r="H14604" s="275"/>
    </row>
    <row r="14605" spans="1:8">
      <c r="A14605" s="270"/>
      <c r="B14605" s="271"/>
      <c r="C14605" s="270"/>
      <c r="D14605" s="272"/>
      <c r="F14605" s="273"/>
      <c r="G14605" s="275"/>
      <c r="H14605" s="275"/>
    </row>
    <row r="14606" spans="1:8">
      <c r="A14606" s="270"/>
      <c r="B14606" s="271"/>
      <c r="C14606" s="270"/>
      <c r="D14606" s="272"/>
      <c r="F14606" s="273"/>
      <c r="G14606" s="275"/>
      <c r="H14606" s="275"/>
    </row>
    <row r="14607" spans="1:8">
      <c r="A14607" s="270"/>
      <c r="B14607" s="271"/>
      <c r="C14607" s="270"/>
      <c r="D14607" s="272"/>
      <c r="F14607" s="273"/>
      <c r="G14607" s="275"/>
      <c r="H14607" s="275"/>
    </row>
    <row r="14608" spans="1:8">
      <c r="A14608" s="270"/>
      <c r="B14608" s="271"/>
      <c r="C14608" s="270"/>
      <c r="D14608" s="272"/>
      <c r="F14608" s="273"/>
      <c r="G14608" s="275"/>
      <c r="H14608" s="275"/>
    </row>
    <row r="14609" spans="1:8">
      <c r="A14609" s="270"/>
      <c r="B14609" s="271"/>
      <c r="C14609" s="270"/>
      <c r="D14609" s="272"/>
      <c r="F14609" s="273"/>
      <c r="G14609" s="275"/>
      <c r="H14609" s="275"/>
    </row>
    <row r="14610" spans="1:8">
      <c r="A14610" s="270"/>
      <c r="B14610" s="271"/>
      <c r="C14610" s="270"/>
      <c r="D14610" s="272"/>
      <c r="F14610" s="273"/>
      <c r="G14610" s="275"/>
      <c r="H14610" s="275"/>
    </row>
    <row r="14611" spans="1:8">
      <c r="A14611" s="270"/>
      <c r="B14611" s="271"/>
      <c r="C14611" s="270"/>
      <c r="D14611" s="272"/>
      <c r="F14611" s="273"/>
      <c r="G14611" s="275"/>
      <c r="H14611" s="275"/>
    </row>
    <row r="14612" spans="1:8">
      <c r="A14612" s="270"/>
      <c r="B14612" s="271"/>
      <c r="C14612" s="270"/>
      <c r="D14612" s="272"/>
      <c r="F14612" s="273"/>
      <c r="G14612" s="275"/>
      <c r="H14612" s="275"/>
    </row>
    <row r="14613" spans="1:8">
      <c r="A14613" s="270"/>
      <c r="B14613" s="271"/>
      <c r="C14613" s="270"/>
      <c r="D14613" s="272"/>
      <c r="F14613" s="273"/>
      <c r="G14613" s="275"/>
      <c r="H14613" s="275"/>
    </row>
    <row r="14614" spans="1:8">
      <c r="A14614" s="270"/>
      <c r="B14614" s="271"/>
      <c r="C14614" s="270"/>
      <c r="D14614" s="272"/>
      <c r="F14614" s="273"/>
      <c r="G14614" s="275"/>
      <c r="H14614" s="275"/>
    </row>
    <row r="14615" spans="1:8">
      <c r="A14615" s="270"/>
      <c r="B14615" s="271"/>
      <c r="C14615" s="270"/>
      <c r="D14615" s="272"/>
      <c r="F14615" s="273"/>
      <c r="G14615" s="275"/>
      <c r="H14615" s="275"/>
    </row>
    <row r="14616" spans="1:8">
      <c r="A14616" s="270"/>
      <c r="B14616" s="271"/>
      <c r="C14616" s="270"/>
      <c r="D14616" s="272"/>
      <c r="F14616" s="273"/>
      <c r="G14616" s="275"/>
      <c r="H14616" s="275"/>
    </row>
    <row r="14617" spans="1:8">
      <c r="A14617" s="270"/>
      <c r="B14617" s="271"/>
      <c r="C14617" s="270"/>
      <c r="D14617" s="272"/>
      <c r="F14617" s="273"/>
      <c r="G14617" s="275"/>
      <c r="H14617" s="275"/>
    </row>
    <row r="14618" spans="1:8">
      <c r="A14618" s="270"/>
      <c r="B14618" s="271"/>
      <c r="C14618" s="270"/>
      <c r="D14618" s="272"/>
      <c r="F14618" s="273"/>
      <c r="G14618" s="275"/>
      <c r="H14618" s="275"/>
    </row>
    <row r="14619" spans="1:8">
      <c r="A14619" s="270"/>
      <c r="B14619" s="271"/>
      <c r="C14619" s="270"/>
      <c r="D14619" s="272"/>
      <c r="F14619" s="273"/>
      <c r="G14619" s="275"/>
      <c r="H14619" s="275"/>
    </row>
    <row r="14620" spans="1:8">
      <c r="A14620" s="270"/>
      <c r="B14620" s="271"/>
      <c r="C14620" s="270"/>
      <c r="D14620" s="272"/>
      <c r="F14620" s="273"/>
      <c r="G14620" s="275"/>
      <c r="H14620" s="275"/>
    </row>
    <row r="14621" spans="1:8">
      <c r="A14621" s="270"/>
      <c r="B14621" s="271"/>
      <c r="C14621" s="270"/>
      <c r="D14621" s="272"/>
      <c r="F14621" s="273"/>
      <c r="G14621" s="275"/>
      <c r="H14621" s="275"/>
    </row>
    <row r="14622" spans="1:8">
      <c r="A14622" s="270"/>
      <c r="B14622" s="271"/>
      <c r="C14622" s="270"/>
      <c r="D14622" s="272"/>
      <c r="F14622" s="273"/>
      <c r="G14622" s="275"/>
      <c r="H14622" s="275"/>
    </row>
    <row r="14623" spans="1:8">
      <c r="A14623" s="270"/>
      <c r="B14623" s="271"/>
      <c r="C14623" s="270"/>
      <c r="D14623" s="272"/>
      <c r="F14623" s="273"/>
      <c r="G14623" s="275"/>
      <c r="H14623" s="275"/>
    </row>
    <row r="14624" spans="1:8">
      <c r="A14624" s="270"/>
      <c r="B14624" s="271"/>
      <c r="C14624" s="270"/>
      <c r="D14624" s="272"/>
      <c r="F14624" s="273"/>
      <c r="G14624" s="275"/>
      <c r="H14624" s="275"/>
    </row>
    <row r="14625" spans="1:8">
      <c r="A14625" s="270"/>
      <c r="B14625" s="271"/>
      <c r="C14625" s="270"/>
      <c r="D14625" s="272"/>
      <c r="F14625" s="273"/>
      <c r="G14625" s="275"/>
      <c r="H14625" s="275"/>
    </row>
    <row r="14626" spans="1:8">
      <c r="A14626" s="270"/>
      <c r="B14626" s="271"/>
      <c r="C14626" s="270"/>
      <c r="D14626" s="272"/>
      <c r="F14626" s="273"/>
      <c r="G14626" s="275"/>
      <c r="H14626" s="275"/>
    </row>
    <row r="14627" spans="1:8">
      <c r="A14627" s="270"/>
      <c r="B14627" s="271"/>
      <c r="C14627" s="270"/>
      <c r="D14627" s="272"/>
      <c r="F14627" s="273"/>
      <c r="G14627" s="275"/>
      <c r="H14627" s="275"/>
    </row>
    <row r="14628" spans="1:8">
      <c r="A14628" s="270"/>
      <c r="B14628" s="271"/>
      <c r="C14628" s="270"/>
      <c r="D14628" s="272"/>
      <c r="F14628" s="273"/>
      <c r="G14628" s="275"/>
      <c r="H14628" s="275"/>
    </row>
    <row r="14629" spans="1:8">
      <c r="A14629" s="270"/>
      <c r="B14629" s="271"/>
      <c r="C14629" s="270"/>
      <c r="D14629" s="272"/>
      <c r="F14629" s="273"/>
      <c r="G14629" s="275"/>
      <c r="H14629" s="275"/>
    </row>
    <row r="14630" spans="1:8">
      <c r="A14630" s="270"/>
      <c r="B14630" s="271"/>
      <c r="C14630" s="270"/>
      <c r="D14630" s="272"/>
      <c r="F14630" s="273"/>
      <c r="G14630" s="275"/>
      <c r="H14630" s="275"/>
    </row>
    <row r="14631" spans="1:8">
      <c r="A14631" s="270"/>
      <c r="B14631" s="271"/>
      <c r="C14631" s="270"/>
      <c r="D14631" s="272"/>
      <c r="F14631" s="273"/>
      <c r="G14631" s="275"/>
      <c r="H14631" s="275"/>
    </row>
    <row r="14632" spans="1:8">
      <c r="A14632" s="270"/>
      <c r="B14632" s="271"/>
      <c r="C14632" s="270"/>
      <c r="D14632" s="272"/>
      <c r="F14632" s="273"/>
      <c r="G14632" s="275"/>
      <c r="H14632" s="275"/>
    </row>
    <row r="14633" spans="1:8">
      <c r="A14633" s="270"/>
      <c r="B14633" s="271"/>
      <c r="C14633" s="270"/>
      <c r="D14633" s="272"/>
      <c r="F14633" s="273"/>
      <c r="G14633" s="275"/>
      <c r="H14633" s="275"/>
    </row>
    <row r="14634" spans="1:8">
      <c r="A14634" s="270"/>
      <c r="B14634" s="271"/>
      <c r="C14634" s="270"/>
      <c r="D14634" s="272"/>
      <c r="F14634" s="273"/>
      <c r="G14634" s="275"/>
      <c r="H14634" s="275"/>
    </row>
    <row r="14635" spans="1:8">
      <c r="A14635" s="270"/>
      <c r="B14635" s="271"/>
      <c r="C14635" s="270"/>
      <c r="D14635" s="272"/>
      <c r="F14635" s="273"/>
      <c r="G14635" s="275"/>
      <c r="H14635" s="275"/>
    </row>
    <row r="14636" spans="1:8">
      <c r="A14636" s="270"/>
      <c r="B14636" s="271"/>
      <c r="C14636" s="270"/>
      <c r="D14636" s="272"/>
      <c r="F14636" s="273"/>
      <c r="G14636" s="275"/>
      <c r="H14636" s="275"/>
    </row>
    <row r="14637" spans="1:8">
      <c r="A14637" s="270"/>
      <c r="B14637" s="271"/>
      <c r="C14637" s="270"/>
      <c r="D14637" s="272"/>
      <c r="F14637" s="273"/>
      <c r="G14637" s="275"/>
      <c r="H14637" s="275"/>
    </row>
    <row r="14638" spans="1:8">
      <c r="A14638" s="270"/>
      <c r="B14638" s="271"/>
      <c r="C14638" s="270"/>
      <c r="D14638" s="272"/>
      <c r="F14638" s="273"/>
      <c r="G14638" s="275"/>
      <c r="H14638" s="275"/>
    </row>
    <row r="14639" spans="1:8">
      <c r="A14639" s="270"/>
      <c r="B14639" s="271"/>
      <c r="C14639" s="270"/>
      <c r="D14639" s="272"/>
      <c r="F14639" s="273"/>
      <c r="G14639" s="275"/>
      <c r="H14639" s="275"/>
    </row>
    <row r="14640" spans="1:8">
      <c r="A14640" s="270"/>
      <c r="B14640" s="271"/>
      <c r="C14640" s="270"/>
      <c r="D14640" s="272"/>
      <c r="F14640" s="273"/>
      <c r="G14640" s="275"/>
      <c r="H14640" s="275"/>
    </row>
    <row r="14641" spans="1:8">
      <c r="A14641" s="270"/>
      <c r="B14641" s="271"/>
      <c r="C14641" s="270"/>
      <c r="D14641" s="272"/>
      <c r="F14641" s="273"/>
      <c r="G14641" s="275"/>
      <c r="H14641" s="275"/>
    </row>
    <row r="14642" spans="1:8">
      <c r="A14642" s="270"/>
      <c r="B14642" s="271"/>
      <c r="C14642" s="270"/>
      <c r="D14642" s="272"/>
      <c r="F14642" s="273"/>
      <c r="G14642" s="275"/>
      <c r="H14642" s="275"/>
    </row>
    <row r="14643" spans="1:8">
      <c r="A14643" s="270"/>
      <c r="B14643" s="271"/>
      <c r="C14643" s="270"/>
      <c r="D14643" s="272"/>
      <c r="F14643" s="273"/>
      <c r="G14643" s="275"/>
      <c r="H14643" s="275"/>
    </row>
    <row r="14644" spans="1:8">
      <c r="A14644" s="270"/>
      <c r="B14644" s="271"/>
      <c r="C14644" s="270"/>
      <c r="D14644" s="272"/>
      <c r="F14644" s="273"/>
      <c r="G14644" s="275"/>
      <c r="H14644" s="275"/>
    </row>
    <row r="14645" spans="1:8">
      <c r="A14645" s="270"/>
      <c r="B14645" s="271"/>
      <c r="C14645" s="270"/>
      <c r="D14645" s="272"/>
      <c r="F14645" s="273"/>
      <c r="G14645" s="275"/>
      <c r="H14645" s="275"/>
    </row>
    <row r="14646" spans="1:8">
      <c r="A14646" s="270"/>
      <c r="B14646" s="271"/>
      <c r="C14646" s="270"/>
      <c r="D14646" s="272"/>
      <c r="F14646" s="273"/>
      <c r="G14646" s="275"/>
      <c r="H14646" s="275"/>
    </row>
    <row r="14647" spans="1:8">
      <c r="A14647" s="270"/>
      <c r="B14647" s="271"/>
      <c r="C14647" s="270"/>
      <c r="D14647" s="272"/>
      <c r="F14647" s="273"/>
      <c r="G14647" s="275"/>
      <c r="H14647" s="275"/>
    </row>
    <row r="14648" spans="1:8">
      <c r="A14648" s="270"/>
      <c r="B14648" s="271"/>
      <c r="C14648" s="270"/>
      <c r="D14648" s="272"/>
      <c r="F14648" s="273"/>
      <c r="G14648" s="275"/>
      <c r="H14648" s="275"/>
    </row>
    <row r="14649" spans="1:8">
      <c r="A14649" s="270"/>
      <c r="B14649" s="271"/>
      <c r="C14649" s="270"/>
      <c r="D14649" s="272"/>
      <c r="F14649" s="273"/>
      <c r="G14649" s="275"/>
      <c r="H14649" s="275"/>
    </row>
    <row r="14650" spans="1:8">
      <c r="A14650" s="270"/>
      <c r="B14650" s="271"/>
      <c r="C14650" s="270"/>
      <c r="D14650" s="272"/>
      <c r="F14650" s="273"/>
      <c r="G14650" s="275"/>
      <c r="H14650" s="275"/>
    </row>
    <row r="14651" spans="1:8">
      <c r="A14651" s="270"/>
      <c r="B14651" s="271"/>
      <c r="C14651" s="270"/>
      <c r="D14651" s="272"/>
      <c r="F14651" s="273"/>
      <c r="G14651" s="275"/>
      <c r="H14651" s="275"/>
    </row>
    <row r="14652" spans="1:8">
      <c r="A14652" s="270"/>
      <c r="B14652" s="271"/>
      <c r="C14652" s="270"/>
      <c r="D14652" s="272"/>
      <c r="F14652" s="273"/>
      <c r="G14652" s="275"/>
      <c r="H14652" s="275"/>
    </row>
    <row r="14653" spans="1:8">
      <c r="A14653" s="270"/>
      <c r="B14653" s="271"/>
      <c r="C14653" s="270"/>
      <c r="D14653" s="272"/>
      <c r="F14653" s="273"/>
      <c r="G14653" s="275"/>
      <c r="H14653" s="275"/>
    </row>
    <row r="14654" spans="1:8">
      <c r="A14654" s="270"/>
      <c r="B14654" s="271"/>
      <c r="C14654" s="270"/>
      <c r="D14654" s="272"/>
      <c r="F14654" s="273"/>
      <c r="G14654" s="275"/>
      <c r="H14654" s="275"/>
    </row>
    <row r="14655" spans="1:8">
      <c r="A14655" s="270"/>
      <c r="B14655" s="271"/>
      <c r="C14655" s="270"/>
      <c r="D14655" s="272"/>
      <c r="F14655" s="273"/>
      <c r="G14655" s="275"/>
      <c r="H14655" s="275"/>
    </row>
    <row r="14656" spans="1:8">
      <c r="A14656" s="270"/>
      <c r="B14656" s="271"/>
      <c r="C14656" s="270"/>
      <c r="D14656" s="272"/>
      <c r="F14656" s="273"/>
      <c r="G14656" s="275"/>
      <c r="H14656" s="275"/>
    </row>
    <row r="14657" spans="1:8">
      <c r="A14657" s="270"/>
      <c r="B14657" s="271"/>
      <c r="C14657" s="270"/>
      <c r="D14657" s="272"/>
      <c r="F14657" s="273"/>
      <c r="G14657" s="275"/>
      <c r="H14657" s="275"/>
    </row>
    <row r="14658" spans="1:8">
      <c r="A14658" s="270"/>
      <c r="B14658" s="271"/>
      <c r="C14658" s="270"/>
      <c r="D14658" s="272"/>
      <c r="F14658" s="273"/>
      <c r="G14658" s="275"/>
      <c r="H14658" s="275"/>
    </row>
    <row r="14659" spans="1:8">
      <c r="A14659" s="270"/>
      <c r="B14659" s="271"/>
      <c r="C14659" s="270"/>
      <c r="D14659" s="272"/>
      <c r="F14659" s="273"/>
      <c r="G14659" s="275"/>
      <c r="H14659" s="275"/>
    </row>
    <row r="14660" spans="1:8">
      <c r="A14660" s="270"/>
      <c r="B14660" s="271"/>
      <c r="C14660" s="270"/>
      <c r="D14660" s="272"/>
      <c r="F14660" s="273"/>
      <c r="G14660" s="275"/>
      <c r="H14660" s="275"/>
    </row>
    <row r="14661" spans="1:8">
      <c r="A14661" s="270"/>
      <c r="B14661" s="271"/>
      <c r="C14661" s="270"/>
      <c r="D14661" s="272"/>
      <c r="F14661" s="273"/>
      <c r="G14661" s="275"/>
      <c r="H14661" s="275"/>
    </row>
    <row r="14662" spans="1:8">
      <c r="A14662" s="270"/>
      <c r="B14662" s="271"/>
      <c r="C14662" s="270"/>
      <c r="D14662" s="272"/>
      <c r="F14662" s="273"/>
      <c r="G14662" s="275"/>
      <c r="H14662" s="275"/>
    </row>
    <row r="14663" spans="1:8">
      <c r="A14663" s="270"/>
      <c r="B14663" s="271"/>
      <c r="C14663" s="270"/>
      <c r="D14663" s="272"/>
      <c r="F14663" s="273"/>
      <c r="G14663" s="275"/>
      <c r="H14663" s="275"/>
    </row>
    <row r="14664" spans="1:8">
      <c r="A14664" s="270"/>
      <c r="B14664" s="271"/>
      <c r="C14664" s="270"/>
      <c r="D14664" s="272"/>
      <c r="F14664" s="273"/>
      <c r="G14664" s="275"/>
      <c r="H14664" s="275"/>
    </row>
    <row r="14665" spans="1:8">
      <c r="A14665" s="270"/>
      <c r="B14665" s="271"/>
      <c r="C14665" s="270"/>
      <c r="D14665" s="272"/>
      <c r="F14665" s="273"/>
      <c r="G14665" s="275"/>
      <c r="H14665" s="275"/>
    </row>
    <row r="14666" spans="1:8">
      <c r="A14666" s="270"/>
      <c r="B14666" s="271"/>
      <c r="C14666" s="270"/>
      <c r="D14666" s="272"/>
      <c r="F14666" s="273"/>
      <c r="G14666" s="275"/>
      <c r="H14666" s="275"/>
    </row>
    <row r="14667" spans="1:8">
      <c r="A14667" s="270"/>
      <c r="B14667" s="271"/>
      <c r="C14667" s="270"/>
      <c r="D14667" s="272"/>
      <c r="F14667" s="273"/>
      <c r="G14667" s="275"/>
      <c r="H14667" s="275"/>
    </row>
    <row r="14668" spans="1:8">
      <c r="A14668" s="270"/>
      <c r="B14668" s="271"/>
      <c r="C14668" s="270"/>
      <c r="D14668" s="272"/>
      <c r="F14668" s="273"/>
      <c r="G14668" s="275"/>
      <c r="H14668" s="275"/>
    </row>
    <row r="14669" spans="1:8">
      <c r="A14669" s="270"/>
      <c r="B14669" s="271"/>
      <c r="C14669" s="270"/>
      <c r="D14669" s="272"/>
      <c r="F14669" s="273"/>
      <c r="G14669" s="275"/>
      <c r="H14669" s="275"/>
    </row>
    <row r="14670" spans="1:8">
      <c r="A14670" s="270"/>
      <c r="B14670" s="271"/>
      <c r="C14670" s="270"/>
      <c r="D14670" s="272"/>
      <c r="F14670" s="273"/>
      <c r="G14670" s="275"/>
      <c r="H14670" s="275"/>
    </row>
    <row r="14671" spans="1:8">
      <c r="A14671" s="270"/>
      <c r="B14671" s="271"/>
      <c r="C14671" s="270"/>
      <c r="D14671" s="272"/>
      <c r="F14671" s="273"/>
      <c r="G14671" s="275"/>
      <c r="H14671" s="275"/>
    </row>
    <row r="14672" spans="1:8">
      <c r="A14672" s="270"/>
      <c r="B14672" s="271"/>
      <c r="C14672" s="270"/>
      <c r="D14672" s="272"/>
      <c r="F14672" s="273"/>
      <c r="G14672" s="275"/>
      <c r="H14672" s="275"/>
    </row>
    <row r="14673" spans="1:8">
      <c r="A14673" s="270"/>
      <c r="B14673" s="271"/>
      <c r="C14673" s="270"/>
      <c r="D14673" s="272"/>
      <c r="F14673" s="273"/>
      <c r="G14673" s="275"/>
      <c r="H14673" s="275"/>
    </row>
    <row r="14674" spans="1:8">
      <c r="A14674" s="270"/>
      <c r="B14674" s="271"/>
      <c r="C14674" s="270"/>
      <c r="D14674" s="272"/>
      <c r="F14674" s="273"/>
      <c r="G14674" s="275"/>
      <c r="H14674" s="275"/>
    </row>
    <row r="14675" spans="1:8">
      <c r="A14675" s="270"/>
      <c r="B14675" s="271"/>
      <c r="C14675" s="270"/>
      <c r="D14675" s="272"/>
      <c r="F14675" s="273"/>
      <c r="G14675" s="275"/>
      <c r="H14675" s="275"/>
    </row>
    <row r="14676" spans="1:8">
      <c r="A14676" s="270"/>
      <c r="B14676" s="271"/>
      <c r="C14676" s="270"/>
      <c r="D14676" s="272"/>
      <c r="F14676" s="273"/>
      <c r="G14676" s="275"/>
      <c r="H14676" s="275"/>
    </row>
    <row r="14677" spans="1:8">
      <c r="A14677" s="270"/>
      <c r="B14677" s="271"/>
      <c r="C14677" s="270"/>
      <c r="D14677" s="272"/>
      <c r="F14677" s="273"/>
      <c r="G14677" s="275"/>
      <c r="H14677" s="275"/>
    </row>
    <row r="14678" spans="1:8">
      <c r="A14678" s="270"/>
      <c r="B14678" s="271"/>
      <c r="C14678" s="270"/>
      <c r="D14678" s="272"/>
      <c r="F14678" s="273"/>
      <c r="G14678" s="275"/>
      <c r="H14678" s="275"/>
    </row>
    <row r="14679" spans="1:8">
      <c r="A14679" s="270"/>
      <c r="B14679" s="271"/>
      <c r="C14679" s="270"/>
      <c r="D14679" s="272"/>
      <c r="F14679" s="273"/>
      <c r="G14679" s="275"/>
      <c r="H14679" s="275"/>
    </row>
    <row r="14680" spans="1:8">
      <c r="A14680" s="270"/>
      <c r="B14680" s="271"/>
      <c r="C14680" s="270"/>
      <c r="D14680" s="272"/>
      <c r="F14680" s="273"/>
      <c r="G14680" s="275"/>
      <c r="H14680" s="275"/>
    </row>
    <row r="14681" spans="1:8">
      <c r="A14681" s="270"/>
      <c r="B14681" s="271"/>
      <c r="C14681" s="270"/>
      <c r="D14681" s="272"/>
      <c r="F14681" s="273"/>
      <c r="G14681" s="275"/>
      <c r="H14681" s="275"/>
    </row>
    <row r="14682" spans="1:8">
      <c r="A14682" s="270"/>
      <c r="B14682" s="271"/>
      <c r="C14682" s="270"/>
      <c r="D14682" s="272"/>
      <c r="F14682" s="273"/>
      <c r="G14682" s="275"/>
      <c r="H14682" s="275"/>
    </row>
    <row r="14683" spans="1:8">
      <c r="A14683" s="270"/>
      <c r="B14683" s="271"/>
      <c r="C14683" s="270"/>
      <c r="D14683" s="272"/>
      <c r="F14683" s="273"/>
      <c r="G14683" s="275"/>
      <c r="H14683" s="275"/>
    </row>
    <row r="14684" spans="1:8">
      <c r="A14684" s="270"/>
      <c r="B14684" s="271"/>
      <c r="C14684" s="270"/>
      <c r="D14684" s="272"/>
      <c r="F14684" s="273"/>
      <c r="G14684" s="275"/>
      <c r="H14684" s="275"/>
    </row>
    <row r="14685" spans="1:8">
      <c r="A14685" s="270"/>
      <c r="B14685" s="271"/>
      <c r="C14685" s="270"/>
      <c r="D14685" s="272"/>
      <c r="F14685" s="273"/>
      <c r="G14685" s="275"/>
      <c r="H14685" s="275"/>
    </row>
    <row r="14686" spans="1:8">
      <c r="A14686" s="270"/>
      <c r="B14686" s="271"/>
      <c r="C14686" s="270"/>
      <c r="D14686" s="272"/>
      <c r="F14686" s="273"/>
      <c r="G14686" s="275"/>
      <c r="H14686" s="275"/>
    </row>
    <row r="14687" spans="1:8">
      <c r="A14687" s="270"/>
      <c r="B14687" s="271"/>
      <c r="C14687" s="270"/>
      <c r="D14687" s="272"/>
      <c r="F14687" s="273"/>
      <c r="G14687" s="275"/>
      <c r="H14687" s="275"/>
    </row>
    <row r="14688" spans="1:8">
      <c r="A14688" s="270"/>
      <c r="B14688" s="271"/>
      <c r="C14688" s="270"/>
      <c r="D14688" s="272"/>
      <c r="F14688" s="273"/>
      <c r="G14688" s="275"/>
      <c r="H14688" s="275"/>
    </row>
    <row r="14689" spans="1:8">
      <c r="A14689" s="270"/>
      <c r="B14689" s="271"/>
      <c r="C14689" s="270"/>
      <c r="D14689" s="272"/>
      <c r="F14689" s="273"/>
      <c r="G14689" s="275"/>
      <c r="H14689" s="275"/>
    </row>
    <row r="14690" spans="1:8">
      <c r="A14690" s="270"/>
      <c r="B14690" s="271"/>
      <c r="C14690" s="270"/>
      <c r="D14690" s="272"/>
      <c r="F14690" s="273"/>
      <c r="G14690" s="275"/>
      <c r="H14690" s="275"/>
    </row>
    <row r="14691" spans="1:8">
      <c r="A14691" s="270"/>
      <c r="B14691" s="271"/>
      <c r="C14691" s="270"/>
      <c r="D14691" s="272"/>
      <c r="F14691" s="273"/>
      <c r="G14691" s="275"/>
      <c r="H14691" s="275"/>
    </row>
    <row r="14692" spans="1:8">
      <c r="A14692" s="270"/>
      <c r="B14692" s="271"/>
      <c r="C14692" s="270"/>
      <c r="D14692" s="272"/>
      <c r="F14692" s="273"/>
      <c r="G14692" s="275"/>
      <c r="H14692" s="275"/>
    </row>
    <row r="14693" spans="1:8">
      <c r="A14693" s="270"/>
      <c r="B14693" s="271"/>
      <c r="C14693" s="270"/>
      <c r="D14693" s="272"/>
      <c r="F14693" s="273"/>
      <c r="G14693" s="275"/>
      <c r="H14693" s="275"/>
    </row>
    <row r="14694" spans="1:8">
      <c r="A14694" s="270"/>
      <c r="B14694" s="271"/>
      <c r="C14694" s="270"/>
      <c r="D14694" s="272"/>
      <c r="F14694" s="273"/>
      <c r="G14694" s="275"/>
      <c r="H14694" s="275"/>
    </row>
    <row r="14695" spans="1:8">
      <c r="A14695" s="270"/>
      <c r="B14695" s="271"/>
      <c r="C14695" s="270"/>
      <c r="D14695" s="272"/>
      <c r="F14695" s="273"/>
      <c r="G14695" s="275"/>
      <c r="H14695" s="275"/>
    </row>
    <row r="14696" spans="1:8">
      <c r="A14696" s="270"/>
      <c r="B14696" s="271"/>
      <c r="C14696" s="270"/>
      <c r="D14696" s="272"/>
      <c r="F14696" s="273"/>
      <c r="G14696" s="275"/>
      <c r="H14696" s="275"/>
    </row>
    <row r="14697" spans="1:8">
      <c r="A14697" s="270"/>
      <c r="B14697" s="271"/>
      <c r="C14697" s="270"/>
      <c r="D14697" s="272"/>
      <c r="F14697" s="273"/>
      <c r="G14697" s="275"/>
      <c r="H14697" s="275"/>
    </row>
    <row r="14698" spans="1:8">
      <c r="A14698" s="270"/>
      <c r="B14698" s="271"/>
      <c r="C14698" s="270"/>
      <c r="D14698" s="272"/>
      <c r="F14698" s="273"/>
      <c r="G14698" s="275"/>
      <c r="H14698" s="275"/>
    </row>
    <row r="14699" spans="1:8">
      <c r="A14699" s="270"/>
      <c r="B14699" s="271"/>
      <c r="C14699" s="270"/>
      <c r="D14699" s="272"/>
      <c r="F14699" s="273"/>
      <c r="G14699" s="275"/>
      <c r="H14699" s="275"/>
    </row>
    <row r="14700" spans="1:8">
      <c r="A14700" s="270"/>
      <c r="B14700" s="271"/>
      <c r="C14700" s="270"/>
      <c r="D14700" s="272"/>
      <c r="F14700" s="273"/>
      <c r="G14700" s="275"/>
      <c r="H14700" s="275"/>
    </row>
    <row r="14701" spans="1:8">
      <c r="A14701" s="270"/>
      <c r="B14701" s="271"/>
      <c r="C14701" s="270"/>
      <c r="D14701" s="272"/>
      <c r="F14701" s="273"/>
      <c r="G14701" s="275"/>
      <c r="H14701" s="275"/>
    </row>
    <row r="14702" spans="1:8">
      <c r="A14702" s="270"/>
      <c r="B14702" s="271"/>
      <c r="C14702" s="270"/>
      <c r="D14702" s="272"/>
      <c r="F14702" s="273"/>
      <c r="G14702" s="275"/>
      <c r="H14702" s="275"/>
    </row>
    <row r="14703" spans="1:8">
      <c r="A14703" s="270"/>
      <c r="B14703" s="271"/>
      <c r="C14703" s="270"/>
      <c r="D14703" s="272"/>
      <c r="F14703" s="273"/>
      <c r="G14703" s="275"/>
      <c r="H14703" s="275"/>
    </row>
    <row r="14704" spans="1:8">
      <c r="A14704" s="270"/>
      <c r="B14704" s="271"/>
      <c r="C14704" s="270"/>
      <c r="D14704" s="272"/>
      <c r="F14704" s="273"/>
      <c r="G14704" s="275"/>
      <c r="H14704" s="275"/>
    </row>
    <row r="14705" spans="1:8">
      <c r="A14705" s="270"/>
      <c r="B14705" s="271"/>
      <c r="C14705" s="270"/>
      <c r="D14705" s="272"/>
      <c r="F14705" s="273"/>
      <c r="G14705" s="275"/>
      <c r="H14705" s="275"/>
    </row>
    <row r="14706" spans="1:8">
      <c r="A14706" s="270"/>
      <c r="B14706" s="271"/>
      <c r="C14706" s="270"/>
      <c r="D14706" s="272"/>
      <c r="F14706" s="273"/>
      <c r="G14706" s="275"/>
      <c r="H14706" s="275"/>
    </row>
    <row r="14707" spans="1:8">
      <c r="A14707" s="270"/>
      <c r="B14707" s="271"/>
      <c r="C14707" s="270"/>
      <c r="D14707" s="272"/>
      <c r="F14707" s="273"/>
      <c r="G14707" s="275"/>
      <c r="H14707" s="275"/>
    </row>
    <row r="14708" spans="1:8">
      <c r="A14708" s="270"/>
      <c r="B14708" s="271"/>
      <c r="C14708" s="270"/>
      <c r="D14708" s="272"/>
      <c r="F14708" s="273"/>
      <c r="G14708" s="275"/>
      <c r="H14708" s="275"/>
    </row>
    <row r="14709" spans="1:8">
      <c r="A14709" s="270"/>
      <c r="B14709" s="271"/>
      <c r="C14709" s="270"/>
      <c r="D14709" s="272"/>
      <c r="F14709" s="273"/>
      <c r="G14709" s="275"/>
      <c r="H14709" s="275"/>
    </row>
    <row r="14710" spans="1:8">
      <c r="A14710" s="270"/>
      <c r="B14710" s="271"/>
      <c r="C14710" s="270"/>
      <c r="D14710" s="272"/>
      <c r="F14710" s="273"/>
      <c r="G14710" s="275"/>
      <c r="H14710" s="275"/>
    </row>
    <row r="14711" spans="1:8">
      <c r="A14711" s="270"/>
      <c r="B14711" s="271"/>
      <c r="C14711" s="270"/>
      <c r="D14711" s="272"/>
      <c r="F14711" s="273"/>
      <c r="G14711" s="275"/>
      <c r="H14711" s="275"/>
    </row>
    <row r="14712" spans="1:8">
      <c r="A14712" s="270"/>
      <c r="B14712" s="271"/>
      <c r="C14712" s="270"/>
      <c r="D14712" s="272"/>
      <c r="F14712" s="273"/>
      <c r="G14712" s="275"/>
      <c r="H14712" s="275"/>
    </row>
    <row r="14713" spans="1:8">
      <c r="A14713" s="270"/>
      <c r="B14713" s="271"/>
      <c r="C14713" s="270"/>
      <c r="D14713" s="272"/>
      <c r="F14713" s="273"/>
      <c r="G14713" s="275"/>
      <c r="H14713" s="275"/>
    </row>
    <row r="14714" spans="1:8">
      <c r="A14714" s="270"/>
      <c r="B14714" s="271"/>
      <c r="C14714" s="270"/>
      <c r="D14714" s="272"/>
      <c r="F14714" s="273"/>
      <c r="G14714" s="275"/>
      <c r="H14714" s="275"/>
    </row>
    <row r="14715" spans="1:8">
      <c r="A14715" s="270"/>
      <c r="B14715" s="271"/>
      <c r="C14715" s="270"/>
      <c r="D14715" s="272"/>
      <c r="F14715" s="273"/>
      <c r="G14715" s="275"/>
      <c r="H14715" s="275"/>
    </row>
    <row r="14716" spans="1:8">
      <c r="A14716" s="270"/>
      <c r="B14716" s="271"/>
      <c r="C14716" s="270"/>
      <c r="D14716" s="272"/>
      <c r="F14716" s="273"/>
      <c r="G14716" s="275"/>
      <c r="H14716" s="275"/>
    </row>
    <row r="14717" spans="1:8">
      <c r="A14717" s="270"/>
      <c r="B14717" s="271"/>
      <c r="C14717" s="270"/>
      <c r="D14717" s="272"/>
      <c r="F14717" s="273"/>
      <c r="G14717" s="275"/>
      <c r="H14717" s="275"/>
    </row>
    <row r="14718" spans="1:8">
      <c r="A14718" s="270"/>
      <c r="B14718" s="271"/>
      <c r="C14718" s="270"/>
      <c r="D14718" s="272"/>
      <c r="F14718" s="273"/>
      <c r="G14718" s="275"/>
      <c r="H14718" s="275"/>
    </row>
    <row r="14719" spans="1:8">
      <c r="A14719" s="270"/>
      <c r="B14719" s="271"/>
      <c r="C14719" s="270"/>
      <c r="D14719" s="272"/>
      <c r="F14719" s="273"/>
      <c r="G14719" s="275"/>
      <c r="H14719" s="275"/>
    </row>
    <row r="14720" spans="1:8">
      <c r="A14720" s="270"/>
      <c r="B14720" s="271"/>
      <c r="C14720" s="270"/>
      <c r="D14720" s="272"/>
      <c r="F14720" s="273"/>
      <c r="G14720" s="275"/>
      <c r="H14720" s="275"/>
    </row>
    <row r="14721" spans="1:8">
      <c r="A14721" s="270"/>
      <c r="B14721" s="271"/>
      <c r="C14721" s="270"/>
      <c r="D14721" s="272"/>
      <c r="F14721" s="273"/>
      <c r="G14721" s="275"/>
      <c r="H14721" s="275"/>
    </row>
    <row r="14722" spans="1:8">
      <c r="A14722" s="270"/>
      <c r="B14722" s="271"/>
      <c r="C14722" s="270"/>
      <c r="D14722" s="272"/>
      <c r="F14722" s="273"/>
      <c r="G14722" s="275"/>
      <c r="H14722" s="275"/>
    </row>
    <row r="14723" spans="1:8">
      <c r="A14723" s="270"/>
      <c r="B14723" s="271"/>
      <c r="C14723" s="270"/>
      <c r="D14723" s="272"/>
      <c r="F14723" s="273"/>
      <c r="G14723" s="275"/>
      <c r="H14723" s="275"/>
    </row>
    <row r="14724" spans="1:8">
      <c r="A14724" s="270"/>
      <c r="B14724" s="271"/>
      <c r="C14724" s="270"/>
      <c r="D14724" s="272"/>
      <c r="F14724" s="273"/>
      <c r="G14724" s="275"/>
      <c r="H14724" s="275"/>
    </row>
    <row r="14725" spans="1:8">
      <c r="A14725" s="270"/>
      <c r="B14725" s="271"/>
      <c r="C14725" s="270"/>
      <c r="D14725" s="272"/>
      <c r="F14725" s="273"/>
      <c r="G14725" s="275"/>
      <c r="H14725" s="275"/>
    </row>
    <row r="14726" spans="1:8">
      <c r="A14726" s="270"/>
      <c r="B14726" s="271"/>
      <c r="C14726" s="270"/>
      <c r="D14726" s="272"/>
      <c r="F14726" s="273"/>
      <c r="G14726" s="275"/>
      <c r="H14726" s="275"/>
    </row>
    <row r="14727" spans="1:8">
      <c r="A14727" s="270"/>
      <c r="B14727" s="271"/>
      <c r="C14727" s="270"/>
      <c r="D14727" s="272"/>
      <c r="F14727" s="273"/>
      <c r="G14727" s="275"/>
      <c r="H14727" s="275"/>
    </row>
    <row r="14728" spans="1:8">
      <c r="A14728" s="270"/>
      <c r="B14728" s="271"/>
      <c r="C14728" s="270"/>
      <c r="D14728" s="272"/>
      <c r="F14728" s="273"/>
      <c r="G14728" s="275"/>
      <c r="H14728" s="275"/>
    </row>
    <row r="14729" spans="1:8">
      <c r="A14729" s="270"/>
      <c r="B14729" s="271"/>
      <c r="C14729" s="270"/>
      <c r="D14729" s="272"/>
      <c r="F14729" s="273"/>
      <c r="G14729" s="275"/>
      <c r="H14729" s="275"/>
    </row>
    <row r="14730" spans="1:8">
      <c r="A14730" s="270"/>
      <c r="B14730" s="271"/>
      <c r="C14730" s="270"/>
      <c r="D14730" s="272"/>
      <c r="F14730" s="273"/>
      <c r="G14730" s="275"/>
      <c r="H14730" s="275"/>
    </row>
    <row r="14731" spans="1:8">
      <c r="A14731" s="270"/>
      <c r="B14731" s="271"/>
      <c r="C14731" s="270"/>
      <c r="D14731" s="272"/>
      <c r="F14731" s="273"/>
      <c r="G14731" s="275"/>
      <c r="H14731" s="275"/>
    </row>
    <row r="14732" spans="1:8">
      <c r="A14732" s="270"/>
      <c r="B14732" s="271"/>
      <c r="C14732" s="270"/>
      <c r="D14732" s="272"/>
      <c r="F14732" s="273"/>
      <c r="G14732" s="275"/>
      <c r="H14732" s="275"/>
    </row>
    <row r="14733" spans="1:8">
      <c r="A14733" s="270"/>
      <c r="B14733" s="271"/>
      <c r="C14733" s="270"/>
      <c r="D14733" s="272"/>
      <c r="F14733" s="273"/>
      <c r="G14733" s="275"/>
      <c r="H14733" s="275"/>
    </row>
    <row r="14734" spans="1:8">
      <c r="A14734" s="270"/>
      <c r="B14734" s="271"/>
      <c r="C14734" s="270"/>
      <c r="D14734" s="272"/>
      <c r="F14734" s="273"/>
      <c r="G14734" s="275"/>
      <c r="H14734" s="275"/>
    </row>
    <row r="14735" spans="1:8">
      <c r="A14735" s="270"/>
      <c r="B14735" s="271"/>
      <c r="C14735" s="270"/>
      <c r="D14735" s="272"/>
      <c r="F14735" s="273"/>
      <c r="G14735" s="275"/>
      <c r="H14735" s="275"/>
    </row>
    <row r="14736" spans="1:8">
      <c r="A14736" s="270"/>
      <c r="B14736" s="271"/>
      <c r="C14736" s="270"/>
      <c r="D14736" s="272"/>
      <c r="F14736" s="273"/>
      <c r="G14736" s="275"/>
      <c r="H14736" s="275"/>
    </row>
    <row r="14737" spans="1:8">
      <c r="A14737" s="270"/>
      <c r="B14737" s="271"/>
      <c r="C14737" s="270"/>
      <c r="D14737" s="272"/>
      <c r="F14737" s="273"/>
      <c r="G14737" s="275"/>
      <c r="H14737" s="275"/>
    </row>
    <row r="14738" spans="1:8">
      <c r="A14738" s="270"/>
      <c r="B14738" s="271"/>
      <c r="C14738" s="270"/>
      <c r="D14738" s="272"/>
      <c r="F14738" s="273"/>
      <c r="G14738" s="275"/>
      <c r="H14738" s="275"/>
    </row>
    <row r="14739" spans="1:8">
      <c r="A14739" s="270"/>
      <c r="B14739" s="271"/>
      <c r="C14739" s="270"/>
      <c r="D14739" s="272"/>
      <c r="F14739" s="273"/>
      <c r="G14739" s="275"/>
      <c r="H14739" s="275"/>
    </row>
    <row r="14740" spans="1:8">
      <c r="A14740" s="270"/>
      <c r="B14740" s="271"/>
      <c r="C14740" s="270"/>
      <c r="D14740" s="272"/>
      <c r="F14740" s="273"/>
      <c r="G14740" s="275"/>
      <c r="H14740" s="275"/>
    </row>
    <row r="14741" spans="1:8">
      <c r="A14741" s="270"/>
      <c r="B14741" s="271"/>
      <c r="C14741" s="270"/>
      <c r="D14741" s="272"/>
      <c r="F14741" s="273"/>
      <c r="G14741" s="275"/>
      <c r="H14741" s="275"/>
    </row>
    <row r="14742" spans="1:8">
      <c r="A14742" s="270"/>
      <c r="B14742" s="271"/>
      <c r="C14742" s="270"/>
      <c r="D14742" s="272"/>
      <c r="F14742" s="273"/>
      <c r="G14742" s="275"/>
      <c r="H14742" s="275"/>
    </row>
    <row r="14743" spans="1:8">
      <c r="A14743" s="270"/>
      <c r="B14743" s="271"/>
      <c r="C14743" s="270"/>
      <c r="D14743" s="272"/>
      <c r="F14743" s="273"/>
      <c r="G14743" s="275"/>
      <c r="H14743" s="275"/>
    </row>
    <row r="14744" spans="1:8">
      <c r="A14744" s="270"/>
      <c r="B14744" s="271"/>
      <c r="C14744" s="270"/>
      <c r="D14744" s="272"/>
      <c r="F14744" s="273"/>
      <c r="G14744" s="275"/>
      <c r="H14744" s="275"/>
    </row>
    <row r="14745" spans="1:8">
      <c r="A14745" s="270"/>
      <c r="B14745" s="271"/>
      <c r="C14745" s="270"/>
      <c r="D14745" s="272"/>
      <c r="F14745" s="273"/>
      <c r="G14745" s="275"/>
      <c r="H14745" s="275"/>
    </row>
    <row r="14746" spans="1:8">
      <c r="A14746" s="270"/>
      <c r="B14746" s="271"/>
      <c r="C14746" s="270"/>
      <c r="D14746" s="272"/>
      <c r="F14746" s="273"/>
      <c r="G14746" s="275"/>
      <c r="H14746" s="275"/>
    </row>
    <row r="14747" spans="1:8">
      <c r="A14747" s="270"/>
      <c r="B14747" s="271"/>
      <c r="C14747" s="270"/>
      <c r="D14747" s="272"/>
      <c r="F14747" s="273"/>
      <c r="G14747" s="275"/>
      <c r="H14747" s="275"/>
    </row>
    <row r="14748" spans="1:8">
      <c r="A14748" s="270"/>
      <c r="B14748" s="271"/>
      <c r="C14748" s="270"/>
      <c r="D14748" s="272"/>
      <c r="F14748" s="273"/>
      <c r="G14748" s="275"/>
      <c r="H14748" s="275"/>
    </row>
    <row r="14749" spans="1:8">
      <c r="A14749" s="270"/>
      <c r="B14749" s="271"/>
      <c r="C14749" s="270"/>
      <c r="D14749" s="272"/>
      <c r="F14749" s="273"/>
      <c r="G14749" s="275"/>
      <c r="H14749" s="275"/>
    </row>
    <row r="14750" spans="1:8">
      <c r="A14750" s="270"/>
      <c r="B14750" s="271"/>
      <c r="C14750" s="270"/>
      <c r="D14750" s="272"/>
      <c r="F14750" s="273"/>
      <c r="G14750" s="275"/>
      <c r="H14750" s="275"/>
    </row>
    <row r="14751" spans="1:8">
      <c r="A14751" s="270"/>
      <c r="B14751" s="271"/>
      <c r="C14751" s="270"/>
      <c r="D14751" s="272"/>
      <c r="F14751" s="273"/>
      <c r="G14751" s="275"/>
      <c r="H14751" s="275"/>
    </row>
    <row r="14752" spans="1:8">
      <c r="A14752" s="270"/>
      <c r="B14752" s="271"/>
      <c r="C14752" s="270"/>
      <c r="D14752" s="272"/>
      <c r="F14752" s="273"/>
      <c r="G14752" s="275"/>
      <c r="H14752" s="275"/>
    </row>
    <row r="14753" spans="1:8">
      <c r="A14753" s="270"/>
      <c r="B14753" s="271"/>
      <c r="C14753" s="270"/>
      <c r="D14753" s="272"/>
      <c r="F14753" s="273"/>
      <c r="G14753" s="275"/>
      <c r="H14753" s="275"/>
    </row>
    <row r="14754" spans="1:8">
      <c r="A14754" s="270"/>
      <c r="B14754" s="271"/>
      <c r="C14754" s="270"/>
      <c r="D14754" s="272"/>
      <c r="F14754" s="273"/>
      <c r="G14754" s="275"/>
      <c r="H14754" s="275"/>
    </row>
    <row r="14755" spans="1:8">
      <c r="A14755" s="270"/>
      <c r="B14755" s="271"/>
      <c r="C14755" s="270"/>
      <c r="D14755" s="272"/>
      <c r="F14755" s="273"/>
      <c r="G14755" s="275"/>
      <c r="H14755" s="275"/>
    </row>
    <row r="14756" spans="1:8">
      <c r="A14756" s="270"/>
      <c r="B14756" s="271"/>
      <c r="C14756" s="270"/>
      <c r="D14756" s="272"/>
      <c r="F14756" s="273"/>
      <c r="G14756" s="275"/>
      <c r="H14756" s="275"/>
    </row>
    <row r="14757" spans="1:8">
      <c r="A14757" s="270"/>
      <c r="B14757" s="271"/>
      <c r="C14757" s="270"/>
      <c r="D14757" s="272"/>
      <c r="F14757" s="273"/>
      <c r="G14757" s="275"/>
      <c r="H14757" s="275"/>
    </row>
    <row r="14758" spans="1:8">
      <c r="A14758" s="270"/>
      <c r="B14758" s="271"/>
      <c r="C14758" s="270"/>
      <c r="D14758" s="272"/>
      <c r="F14758" s="273"/>
      <c r="G14758" s="275"/>
      <c r="H14758" s="275"/>
    </row>
    <row r="14759" spans="1:8">
      <c r="A14759" s="270"/>
      <c r="B14759" s="271"/>
      <c r="C14759" s="270"/>
      <c r="D14759" s="272"/>
      <c r="F14759" s="273"/>
      <c r="G14759" s="275"/>
      <c r="H14759" s="275"/>
    </row>
    <row r="14760" spans="1:8">
      <c r="A14760" s="270"/>
      <c r="B14760" s="271"/>
      <c r="C14760" s="270"/>
      <c r="D14760" s="272"/>
      <c r="F14760" s="273"/>
      <c r="G14760" s="275"/>
      <c r="H14760" s="275"/>
    </row>
    <row r="14761" spans="1:8">
      <c r="A14761" s="270"/>
      <c r="B14761" s="271"/>
      <c r="C14761" s="270"/>
      <c r="D14761" s="272"/>
      <c r="F14761" s="273"/>
      <c r="G14761" s="275"/>
      <c r="H14761" s="275"/>
    </row>
    <row r="14762" spans="1:8">
      <c r="A14762" s="270"/>
      <c r="B14762" s="271"/>
      <c r="C14762" s="270"/>
      <c r="D14762" s="272"/>
      <c r="F14762" s="273"/>
      <c r="G14762" s="275"/>
      <c r="H14762" s="275"/>
    </row>
    <row r="14763" spans="1:8">
      <c r="A14763" s="270"/>
      <c r="B14763" s="271"/>
      <c r="C14763" s="270"/>
      <c r="D14763" s="272"/>
      <c r="F14763" s="273"/>
      <c r="G14763" s="275"/>
      <c r="H14763" s="275"/>
    </row>
    <row r="14764" spans="1:8">
      <c r="A14764" s="270"/>
      <c r="B14764" s="271"/>
      <c r="C14764" s="270"/>
      <c r="D14764" s="272"/>
      <c r="F14764" s="273"/>
      <c r="G14764" s="275"/>
      <c r="H14764" s="275"/>
    </row>
    <row r="14765" spans="1:8">
      <c r="A14765" s="270"/>
      <c r="B14765" s="271"/>
      <c r="C14765" s="270"/>
      <c r="D14765" s="272"/>
      <c r="F14765" s="273"/>
      <c r="G14765" s="275"/>
      <c r="H14765" s="275"/>
    </row>
    <row r="14766" spans="1:8">
      <c r="A14766" s="270"/>
      <c r="B14766" s="271"/>
      <c r="C14766" s="270"/>
      <c r="D14766" s="272"/>
      <c r="F14766" s="273"/>
      <c r="G14766" s="275"/>
      <c r="H14766" s="275"/>
    </row>
    <row r="14767" spans="1:8">
      <c r="A14767" s="270"/>
      <c r="B14767" s="271"/>
      <c r="C14767" s="270"/>
      <c r="D14767" s="272"/>
      <c r="F14767" s="273"/>
      <c r="G14767" s="275"/>
      <c r="H14767" s="275"/>
    </row>
    <row r="14768" spans="1:8">
      <c r="A14768" s="270"/>
      <c r="B14768" s="271"/>
      <c r="C14768" s="270"/>
      <c r="D14768" s="272"/>
      <c r="F14768" s="273"/>
      <c r="G14768" s="275"/>
      <c r="H14768" s="275"/>
    </row>
    <row r="14769" spans="1:8">
      <c r="A14769" s="270"/>
      <c r="B14769" s="271"/>
      <c r="C14769" s="270"/>
      <c r="D14769" s="272"/>
      <c r="F14769" s="273"/>
      <c r="G14769" s="275"/>
      <c r="H14769" s="275"/>
    </row>
    <row r="14770" spans="1:8">
      <c r="A14770" s="270"/>
      <c r="B14770" s="271"/>
      <c r="C14770" s="270"/>
      <c r="D14770" s="272"/>
      <c r="F14770" s="273"/>
      <c r="G14770" s="275"/>
      <c r="H14770" s="275"/>
    </row>
    <row r="14771" spans="1:8">
      <c r="A14771" s="270"/>
      <c r="B14771" s="271"/>
      <c r="C14771" s="270"/>
      <c r="D14771" s="272"/>
      <c r="F14771" s="273"/>
      <c r="G14771" s="275"/>
      <c r="H14771" s="275"/>
    </row>
    <row r="14772" spans="1:8">
      <c r="A14772" s="270"/>
      <c r="B14772" s="271"/>
      <c r="C14772" s="270"/>
      <c r="D14772" s="272"/>
      <c r="F14772" s="273"/>
      <c r="G14772" s="275"/>
      <c r="H14772" s="275"/>
    </row>
    <row r="14773" spans="1:8">
      <c r="A14773" s="270"/>
      <c r="B14773" s="271"/>
      <c r="C14773" s="270"/>
      <c r="D14773" s="272"/>
      <c r="F14773" s="273"/>
      <c r="G14773" s="275"/>
      <c r="H14773" s="275"/>
    </row>
    <row r="14774" spans="1:8">
      <c r="A14774" s="270"/>
      <c r="B14774" s="271"/>
      <c r="C14774" s="270"/>
      <c r="D14774" s="272"/>
      <c r="F14774" s="273"/>
      <c r="G14774" s="275"/>
      <c r="H14774" s="275"/>
    </row>
    <row r="14775" spans="1:8">
      <c r="A14775" s="270"/>
      <c r="B14775" s="271"/>
      <c r="C14775" s="270"/>
      <c r="D14775" s="272"/>
      <c r="F14775" s="273"/>
      <c r="G14775" s="275"/>
      <c r="H14775" s="275"/>
    </row>
    <row r="14776" spans="1:8">
      <c r="A14776" s="270"/>
      <c r="B14776" s="271"/>
      <c r="C14776" s="270"/>
      <c r="D14776" s="272"/>
      <c r="F14776" s="273"/>
      <c r="G14776" s="275"/>
      <c r="H14776" s="275"/>
    </row>
    <row r="14777" spans="1:8">
      <c r="A14777" s="270"/>
      <c r="B14777" s="271"/>
      <c r="C14777" s="270"/>
      <c r="D14777" s="272"/>
      <c r="F14777" s="273"/>
      <c r="G14777" s="275"/>
      <c r="H14777" s="275"/>
    </row>
    <row r="14778" spans="1:8">
      <c r="A14778" s="270"/>
      <c r="B14778" s="271"/>
      <c r="C14778" s="270"/>
      <c r="D14778" s="272"/>
      <c r="F14778" s="273"/>
      <c r="G14778" s="275"/>
      <c r="H14778" s="275"/>
    </row>
    <row r="14779" spans="1:8">
      <c r="A14779" s="270"/>
      <c r="B14779" s="271"/>
      <c r="C14779" s="270"/>
      <c r="D14779" s="272"/>
      <c r="F14779" s="273"/>
      <c r="G14779" s="275"/>
      <c r="H14779" s="275"/>
    </row>
    <row r="14780" spans="1:8">
      <c r="A14780" s="270"/>
      <c r="B14780" s="271"/>
      <c r="C14780" s="270"/>
      <c r="D14780" s="272"/>
      <c r="F14780" s="273"/>
      <c r="G14780" s="275"/>
      <c r="H14780" s="275"/>
    </row>
    <row r="14781" spans="1:8">
      <c r="A14781" s="270"/>
      <c r="B14781" s="271"/>
      <c r="C14781" s="270"/>
      <c r="D14781" s="272"/>
      <c r="F14781" s="273"/>
      <c r="G14781" s="275"/>
      <c r="H14781" s="275"/>
    </row>
    <row r="14782" spans="1:8">
      <c r="A14782" s="270"/>
      <c r="B14782" s="271"/>
      <c r="C14782" s="270"/>
      <c r="D14782" s="272"/>
      <c r="F14782" s="273"/>
      <c r="G14782" s="275"/>
      <c r="H14782" s="275"/>
    </row>
    <row r="14783" spans="1:8">
      <c r="A14783" s="270"/>
      <c r="B14783" s="271"/>
      <c r="C14783" s="270"/>
      <c r="D14783" s="272"/>
      <c r="F14783" s="273"/>
      <c r="G14783" s="275"/>
      <c r="H14783" s="275"/>
    </row>
    <row r="14784" spans="1:8">
      <c r="A14784" s="270"/>
      <c r="B14784" s="271"/>
      <c r="C14784" s="270"/>
      <c r="D14784" s="272"/>
      <c r="F14784" s="273"/>
      <c r="G14784" s="275"/>
      <c r="H14784" s="275"/>
    </row>
    <row r="14785" spans="1:8">
      <c r="A14785" s="270"/>
      <c r="B14785" s="271"/>
      <c r="C14785" s="270"/>
      <c r="D14785" s="272"/>
      <c r="F14785" s="273"/>
      <c r="G14785" s="275"/>
      <c r="H14785" s="275"/>
    </row>
    <row r="14786" spans="1:8">
      <c r="A14786" s="270"/>
      <c r="B14786" s="271"/>
      <c r="C14786" s="270"/>
      <c r="D14786" s="272"/>
      <c r="F14786" s="273"/>
      <c r="G14786" s="275"/>
      <c r="H14786" s="275"/>
    </row>
    <row r="14787" spans="1:8">
      <c r="A14787" s="270"/>
      <c r="B14787" s="271"/>
      <c r="C14787" s="270"/>
      <c r="D14787" s="272"/>
      <c r="F14787" s="273"/>
      <c r="G14787" s="275"/>
      <c r="H14787" s="275"/>
    </row>
    <row r="14788" spans="1:8">
      <c r="A14788" s="270"/>
      <c r="B14788" s="271"/>
      <c r="C14788" s="270"/>
      <c r="D14788" s="272"/>
      <c r="F14788" s="273"/>
      <c r="G14788" s="275"/>
      <c r="H14788" s="275"/>
    </row>
    <row r="14789" spans="1:8">
      <c r="A14789" s="270"/>
      <c r="B14789" s="271"/>
      <c r="C14789" s="270"/>
      <c r="D14789" s="272"/>
      <c r="F14789" s="273"/>
      <c r="G14789" s="275"/>
      <c r="H14789" s="275"/>
    </row>
    <row r="14790" spans="1:8">
      <c r="A14790" s="270"/>
      <c r="B14790" s="271"/>
      <c r="C14790" s="270"/>
      <c r="D14790" s="272"/>
      <c r="F14790" s="273"/>
      <c r="G14790" s="275"/>
      <c r="H14790" s="275"/>
    </row>
    <row r="14791" spans="1:8">
      <c r="A14791" s="270"/>
      <c r="B14791" s="271"/>
      <c r="C14791" s="270"/>
      <c r="D14791" s="272"/>
      <c r="F14791" s="273"/>
      <c r="G14791" s="275"/>
      <c r="H14791" s="275"/>
    </row>
    <row r="14792" spans="1:8">
      <c r="A14792" s="270"/>
      <c r="B14792" s="271"/>
      <c r="C14792" s="270"/>
      <c r="D14792" s="272"/>
      <c r="F14792" s="273"/>
      <c r="G14792" s="275"/>
      <c r="H14792" s="275"/>
    </row>
    <row r="14793" spans="1:8">
      <c r="A14793" s="270"/>
      <c r="B14793" s="271"/>
      <c r="C14793" s="270"/>
      <c r="D14793" s="272"/>
      <c r="F14793" s="273"/>
      <c r="G14793" s="275"/>
      <c r="H14793" s="275"/>
    </row>
    <row r="14794" spans="1:8">
      <c r="A14794" s="270"/>
      <c r="B14794" s="271"/>
      <c r="C14794" s="270"/>
      <c r="D14794" s="272"/>
      <c r="F14794" s="273"/>
      <c r="G14794" s="275"/>
      <c r="H14794" s="275"/>
    </row>
    <row r="14795" spans="1:8">
      <c r="A14795" s="270"/>
      <c r="B14795" s="271"/>
      <c r="C14795" s="270"/>
      <c r="D14795" s="272"/>
      <c r="F14795" s="273"/>
      <c r="G14795" s="275"/>
      <c r="H14795" s="275"/>
    </row>
    <row r="14796" spans="1:8">
      <c r="A14796" s="270"/>
      <c r="B14796" s="271"/>
      <c r="C14796" s="270"/>
      <c r="D14796" s="272"/>
      <c r="F14796" s="273"/>
      <c r="G14796" s="275"/>
      <c r="H14796" s="275"/>
    </row>
    <row r="14797" spans="1:8">
      <c r="A14797" s="270"/>
      <c r="B14797" s="271"/>
      <c r="C14797" s="270"/>
      <c r="D14797" s="272"/>
      <c r="F14797" s="273"/>
      <c r="G14797" s="275"/>
      <c r="H14797" s="275"/>
    </row>
    <row r="14798" spans="1:8">
      <c r="A14798" s="270"/>
      <c r="B14798" s="271"/>
      <c r="C14798" s="270"/>
      <c r="D14798" s="272"/>
      <c r="F14798" s="273"/>
      <c r="G14798" s="275"/>
      <c r="H14798" s="275"/>
    </row>
    <row r="14799" spans="1:8">
      <c r="A14799" s="270"/>
      <c r="B14799" s="271"/>
      <c r="C14799" s="270"/>
      <c r="D14799" s="272"/>
      <c r="F14799" s="273"/>
      <c r="G14799" s="275"/>
      <c r="H14799" s="275"/>
    </row>
    <row r="14800" spans="1:8">
      <c r="A14800" s="270"/>
      <c r="B14800" s="271"/>
      <c r="C14800" s="270"/>
      <c r="D14800" s="272"/>
      <c r="F14800" s="273"/>
      <c r="G14800" s="275"/>
      <c r="H14800" s="275"/>
    </row>
    <row r="14801" spans="1:8">
      <c r="A14801" s="270"/>
      <c r="B14801" s="271"/>
      <c r="C14801" s="270"/>
      <c r="D14801" s="272"/>
      <c r="F14801" s="273"/>
      <c r="G14801" s="275"/>
      <c r="H14801" s="275"/>
    </row>
    <row r="14802" spans="1:8">
      <c r="A14802" s="270"/>
      <c r="B14802" s="271"/>
      <c r="C14802" s="270"/>
      <c r="D14802" s="272"/>
      <c r="F14802" s="273"/>
      <c r="G14802" s="275"/>
      <c r="H14802" s="275"/>
    </row>
    <row r="14803" spans="1:8">
      <c r="A14803" s="270"/>
      <c r="B14803" s="271"/>
      <c r="C14803" s="270"/>
      <c r="D14803" s="272"/>
      <c r="F14803" s="273"/>
      <c r="G14803" s="275"/>
      <c r="H14803" s="275"/>
    </row>
    <row r="14804" spans="1:8">
      <c r="A14804" s="270"/>
      <c r="B14804" s="271"/>
      <c r="C14804" s="270"/>
      <c r="D14804" s="272"/>
      <c r="F14804" s="273"/>
      <c r="G14804" s="275"/>
      <c r="H14804" s="275"/>
    </row>
    <row r="14805" spans="1:8">
      <c r="A14805" s="270"/>
      <c r="B14805" s="271"/>
      <c r="C14805" s="270"/>
      <c r="D14805" s="272"/>
      <c r="F14805" s="273"/>
      <c r="G14805" s="275"/>
      <c r="H14805" s="275"/>
    </row>
    <row r="14806" spans="1:8">
      <c r="A14806" s="270"/>
      <c r="B14806" s="271"/>
      <c r="C14806" s="270"/>
      <c r="D14806" s="272"/>
      <c r="F14806" s="273"/>
      <c r="G14806" s="275"/>
      <c r="H14806" s="275"/>
    </row>
    <row r="14807" spans="1:8">
      <c r="A14807" s="270"/>
      <c r="B14807" s="271"/>
      <c r="C14807" s="270"/>
      <c r="D14807" s="272"/>
      <c r="F14807" s="273"/>
      <c r="G14807" s="275"/>
      <c r="H14807" s="275"/>
    </row>
    <row r="14808" spans="1:8">
      <c r="A14808" s="270"/>
      <c r="B14808" s="271"/>
      <c r="C14808" s="270"/>
      <c r="D14808" s="272"/>
      <c r="F14808" s="273"/>
      <c r="G14808" s="275"/>
      <c r="H14808" s="275"/>
    </row>
    <row r="14809" spans="1:8">
      <c r="A14809" s="270"/>
      <c r="B14809" s="271"/>
      <c r="C14809" s="270"/>
      <c r="D14809" s="272"/>
      <c r="F14809" s="273"/>
      <c r="G14809" s="275"/>
      <c r="H14809" s="275"/>
    </row>
    <row r="14810" spans="1:8">
      <c r="A14810" s="270"/>
      <c r="B14810" s="271"/>
      <c r="C14810" s="270"/>
      <c r="D14810" s="272"/>
      <c r="F14810" s="273"/>
      <c r="G14810" s="275"/>
      <c r="H14810" s="275"/>
    </row>
    <row r="14811" spans="1:8">
      <c r="A14811" s="270"/>
      <c r="B14811" s="271"/>
      <c r="C14811" s="270"/>
      <c r="D14811" s="272"/>
      <c r="F14811" s="273"/>
      <c r="G14811" s="275"/>
      <c r="H14811" s="275"/>
    </row>
    <row r="14812" spans="1:8">
      <c r="A14812" s="270"/>
      <c r="B14812" s="271"/>
      <c r="C14812" s="270"/>
      <c r="D14812" s="272"/>
      <c r="F14812" s="273"/>
      <c r="G14812" s="275"/>
      <c r="H14812" s="275"/>
    </row>
    <row r="14813" spans="1:8">
      <c r="A14813" s="270"/>
      <c r="B14813" s="271"/>
      <c r="C14813" s="270"/>
      <c r="D14813" s="272"/>
      <c r="F14813" s="273"/>
      <c r="G14813" s="275"/>
      <c r="H14813" s="275"/>
    </row>
    <row r="14814" spans="1:8">
      <c r="A14814" s="270"/>
      <c r="B14814" s="271"/>
      <c r="C14814" s="270"/>
      <c r="D14814" s="272"/>
      <c r="F14814" s="273"/>
      <c r="G14814" s="275"/>
      <c r="H14814" s="275"/>
    </row>
    <row r="14815" spans="1:8">
      <c r="A14815" s="270"/>
      <c r="B14815" s="271"/>
      <c r="C14815" s="270"/>
      <c r="D14815" s="272"/>
      <c r="F14815" s="273"/>
      <c r="G14815" s="275"/>
      <c r="H14815" s="275"/>
    </row>
    <row r="14816" spans="1:8">
      <c r="A14816" s="270"/>
      <c r="B14816" s="271"/>
      <c r="C14816" s="270"/>
      <c r="D14816" s="272"/>
      <c r="F14816" s="273"/>
      <c r="G14816" s="275"/>
      <c r="H14816" s="275"/>
    </row>
    <row r="14817" spans="1:8">
      <c r="A14817" s="270"/>
      <c r="B14817" s="271"/>
      <c r="C14817" s="270"/>
      <c r="D14817" s="272"/>
      <c r="F14817" s="273"/>
      <c r="G14817" s="275"/>
      <c r="H14817" s="275"/>
    </row>
    <row r="14818" spans="1:8">
      <c r="A14818" s="270"/>
      <c r="B14818" s="271"/>
      <c r="C14818" s="270"/>
      <c r="D14818" s="272"/>
      <c r="F14818" s="273"/>
      <c r="G14818" s="275"/>
      <c r="H14818" s="275"/>
    </row>
    <row r="14819" spans="1:8">
      <c r="A14819" s="270"/>
      <c r="B14819" s="271"/>
      <c r="C14819" s="270"/>
      <c r="D14819" s="272"/>
      <c r="F14819" s="273"/>
      <c r="G14819" s="275"/>
      <c r="H14819" s="275"/>
    </row>
    <row r="14820" spans="1:8">
      <c r="A14820" s="270"/>
      <c r="B14820" s="271"/>
      <c r="C14820" s="270"/>
      <c r="D14820" s="272"/>
      <c r="F14820" s="273"/>
      <c r="G14820" s="275"/>
      <c r="H14820" s="275"/>
    </row>
    <row r="14821" spans="1:8">
      <c r="A14821" s="270"/>
      <c r="B14821" s="271"/>
      <c r="C14821" s="270"/>
      <c r="D14821" s="272"/>
      <c r="F14821" s="273"/>
      <c r="G14821" s="275"/>
      <c r="H14821" s="275"/>
    </row>
    <row r="14822" spans="1:8">
      <c r="A14822" s="270"/>
      <c r="B14822" s="271"/>
      <c r="C14822" s="270"/>
      <c r="D14822" s="272"/>
      <c r="F14822" s="273"/>
      <c r="G14822" s="275"/>
      <c r="H14822" s="275"/>
    </row>
    <row r="14823" spans="1:8">
      <c r="A14823" s="270"/>
      <c r="B14823" s="271"/>
      <c r="C14823" s="270"/>
      <c r="D14823" s="272"/>
      <c r="F14823" s="273"/>
      <c r="G14823" s="275"/>
      <c r="H14823" s="275"/>
    </row>
    <row r="14824" spans="1:8">
      <c r="A14824" s="270"/>
      <c r="B14824" s="271"/>
      <c r="C14824" s="270"/>
      <c r="D14824" s="272"/>
      <c r="F14824" s="273"/>
      <c r="G14824" s="275"/>
      <c r="H14824" s="275"/>
    </row>
    <row r="14825" spans="1:8">
      <c r="A14825" s="270"/>
      <c r="B14825" s="271"/>
      <c r="C14825" s="270"/>
      <c r="D14825" s="272"/>
      <c r="F14825" s="273"/>
      <c r="G14825" s="275"/>
      <c r="H14825" s="275"/>
    </row>
    <row r="14826" spans="1:8">
      <c r="A14826" s="270"/>
      <c r="B14826" s="271"/>
      <c r="C14826" s="270"/>
      <c r="D14826" s="272"/>
      <c r="F14826" s="273"/>
      <c r="G14826" s="275"/>
      <c r="H14826" s="275"/>
    </row>
    <row r="14827" spans="1:8">
      <c r="A14827" s="270"/>
      <c r="B14827" s="271"/>
      <c r="C14827" s="270"/>
      <c r="D14827" s="272"/>
      <c r="F14827" s="273"/>
      <c r="G14827" s="275"/>
      <c r="H14827" s="275"/>
    </row>
    <row r="14828" spans="1:8">
      <c r="A14828" s="270"/>
      <c r="B14828" s="271"/>
      <c r="C14828" s="270"/>
      <c r="D14828" s="272"/>
      <c r="F14828" s="273"/>
      <c r="G14828" s="275"/>
      <c r="H14828" s="275"/>
    </row>
    <row r="14829" spans="1:8">
      <c r="A14829" s="270"/>
      <c r="B14829" s="271"/>
      <c r="C14829" s="270"/>
      <c r="D14829" s="272"/>
      <c r="F14829" s="273"/>
      <c r="G14829" s="275"/>
      <c r="H14829" s="275"/>
    </row>
    <row r="14830" spans="1:8">
      <c r="A14830" s="270"/>
      <c r="B14830" s="271"/>
      <c r="C14830" s="270"/>
      <c r="D14830" s="272"/>
      <c r="F14830" s="273"/>
      <c r="G14830" s="275"/>
      <c r="H14830" s="275"/>
    </row>
    <row r="14831" spans="1:8">
      <c r="A14831" s="270"/>
      <c r="B14831" s="271"/>
      <c r="C14831" s="270"/>
      <c r="D14831" s="272"/>
      <c r="F14831" s="273"/>
      <c r="G14831" s="275"/>
      <c r="H14831" s="275"/>
    </row>
    <row r="14832" spans="1:8">
      <c r="A14832" s="270"/>
      <c r="B14832" s="271"/>
      <c r="C14832" s="270"/>
      <c r="D14832" s="272"/>
      <c r="F14832" s="273"/>
      <c r="G14832" s="275"/>
      <c r="H14832" s="275"/>
    </row>
    <row r="14833" spans="1:8">
      <c r="A14833" s="270"/>
      <c r="B14833" s="271"/>
      <c r="C14833" s="270"/>
      <c r="D14833" s="272"/>
      <c r="F14833" s="273"/>
      <c r="G14833" s="275"/>
      <c r="H14833" s="275"/>
    </row>
    <row r="14834" spans="1:8">
      <c r="A14834" s="270"/>
      <c r="B14834" s="271"/>
      <c r="C14834" s="270"/>
      <c r="D14834" s="272"/>
      <c r="F14834" s="273"/>
      <c r="G14834" s="275"/>
      <c r="H14834" s="275"/>
    </row>
    <row r="14835" spans="1:8">
      <c r="A14835" s="270"/>
      <c r="B14835" s="271"/>
      <c r="C14835" s="270"/>
      <c r="D14835" s="272"/>
      <c r="F14835" s="273"/>
      <c r="G14835" s="275"/>
      <c r="H14835" s="275"/>
    </row>
    <row r="14836" spans="1:8">
      <c r="A14836" s="270"/>
      <c r="B14836" s="271"/>
      <c r="C14836" s="270"/>
      <c r="D14836" s="272"/>
      <c r="F14836" s="273"/>
      <c r="G14836" s="275"/>
      <c r="H14836" s="275"/>
    </row>
    <row r="14837" spans="1:8">
      <c r="A14837" s="270"/>
      <c r="B14837" s="271"/>
      <c r="C14837" s="270"/>
      <c r="D14837" s="272"/>
      <c r="F14837" s="273"/>
      <c r="G14837" s="275"/>
      <c r="H14837" s="275"/>
    </row>
    <row r="14838" spans="1:8">
      <c r="A14838" s="270"/>
      <c r="B14838" s="271"/>
      <c r="C14838" s="270"/>
      <c r="D14838" s="272"/>
      <c r="F14838" s="273"/>
      <c r="G14838" s="275"/>
      <c r="H14838" s="275"/>
    </row>
    <row r="14839" spans="1:8">
      <c r="A14839" s="270"/>
      <c r="B14839" s="271"/>
      <c r="C14839" s="270"/>
      <c r="D14839" s="272"/>
      <c r="F14839" s="273"/>
      <c r="G14839" s="275"/>
      <c r="H14839" s="275"/>
    </row>
    <row r="14840" spans="1:8">
      <c r="A14840" s="270"/>
      <c r="B14840" s="271"/>
      <c r="C14840" s="270"/>
      <c r="D14840" s="272"/>
      <c r="F14840" s="273"/>
      <c r="G14840" s="275"/>
      <c r="H14840" s="275"/>
    </row>
    <row r="14841" spans="1:8">
      <c r="A14841" s="270"/>
      <c r="B14841" s="271"/>
      <c r="C14841" s="270"/>
      <c r="D14841" s="272"/>
      <c r="F14841" s="273"/>
      <c r="G14841" s="275"/>
      <c r="H14841" s="275"/>
    </row>
    <row r="14842" spans="1:8">
      <c r="A14842" s="270"/>
      <c r="B14842" s="271"/>
      <c r="C14842" s="270"/>
      <c r="D14842" s="272"/>
      <c r="F14842" s="273"/>
      <c r="G14842" s="275"/>
      <c r="H14842" s="275"/>
    </row>
    <row r="14843" spans="1:8">
      <c r="A14843" s="270"/>
      <c r="B14843" s="271"/>
      <c r="C14843" s="270"/>
      <c r="D14843" s="272"/>
      <c r="F14843" s="273"/>
      <c r="G14843" s="275"/>
      <c r="H14843" s="275"/>
    </row>
    <row r="14844" spans="1:8">
      <c r="A14844" s="270"/>
      <c r="B14844" s="271"/>
      <c r="C14844" s="270"/>
      <c r="D14844" s="272"/>
      <c r="F14844" s="273"/>
      <c r="G14844" s="275"/>
      <c r="H14844" s="275"/>
    </row>
    <row r="14845" spans="1:8">
      <c r="A14845" s="270"/>
      <c r="B14845" s="271"/>
      <c r="C14845" s="270"/>
      <c r="D14845" s="272"/>
      <c r="F14845" s="273"/>
      <c r="G14845" s="275"/>
      <c r="H14845" s="275"/>
    </row>
    <row r="14846" spans="1:8">
      <c r="A14846" s="270"/>
      <c r="B14846" s="271"/>
      <c r="C14846" s="270"/>
      <c r="D14846" s="272"/>
      <c r="F14846" s="273"/>
      <c r="G14846" s="275"/>
      <c r="H14846" s="275"/>
    </row>
    <row r="14847" spans="1:8">
      <c r="A14847" s="270"/>
      <c r="B14847" s="271"/>
      <c r="C14847" s="270"/>
      <c r="D14847" s="272"/>
      <c r="F14847" s="273"/>
      <c r="G14847" s="275"/>
      <c r="H14847" s="275"/>
    </row>
    <row r="14848" spans="1:8">
      <c r="A14848" s="270"/>
      <c r="B14848" s="271"/>
      <c r="C14848" s="270"/>
      <c r="D14848" s="272"/>
      <c r="F14848" s="273"/>
      <c r="G14848" s="275"/>
      <c r="H14848" s="275"/>
    </row>
    <row r="14849" spans="1:8">
      <c r="A14849" s="270"/>
      <c r="B14849" s="271"/>
      <c r="C14849" s="270"/>
      <c r="D14849" s="272"/>
      <c r="F14849" s="273"/>
      <c r="G14849" s="275"/>
      <c r="H14849" s="275"/>
    </row>
    <row r="14850" spans="1:8">
      <c r="A14850" s="270"/>
      <c r="B14850" s="271"/>
      <c r="C14850" s="270"/>
      <c r="D14850" s="272"/>
      <c r="F14850" s="273"/>
      <c r="G14850" s="275"/>
      <c r="H14850" s="275"/>
    </row>
    <row r="14851" spans="1:8">
      <c r="A14851" s="270"/>
      <c r="B14851" s="271"/>
      <c r="C14851" s="270"/>
      <c r="D14851" s="272"/>
      <c r="F14851" s="273"/>
      <c r="G14851" s="275"/>
      <c r="H14851" s="275"/>
    </row>
    <row r="14852" spans="1:8">
      <c r="A14852" s="270"/>
      <c r="B14852" s="271"/>
      <c r="C14852" s="270"/>
      <c r="D14852" s="272"/>
      <c r="F14852" s="273"/>
      <c r="G14852" s="275"/>
      <c r="H14852" s="275"/>
    </row>
    <row r="14853" spans="1:8">
      <c r="A14853" s="270"/>
      <c r="B14853" s="271"/>
      <c r="C14853" s="270"/>
      <c r="D14853" s="272"/>
      <c r="F14853" s="273"/>
      <c r="G14853" s="275"/>
      <c r="H14853" s="275"/>
    </row>
    <row r="14854" spans="1:8">
      <c r="A14854" s="270"/>
      <c r="B14854" s="271"/>
      <c r="C14854" s="270"/>
      <c r="D14854" s="272"/>
      <c r="F14854" s="273"/>
      <c r="G14854" s="275"/>
      <c r="H14854" s="275"/>
    </row>
    <row r="14855" spans="1:8">
      <c r="A14855" s="270"/>
      <c r="B14855" s="271"/>
      <c r="C14855" s="270"/>
      <c r="D14855" s="272"/>
      <c r="F14855" s="273"/>
      <c r="G14855" s="275"/>
      <c r="H14855" s="275"/>
    </row>
    <row r="14856" spans="1:8">
      <c r="A14856" s="270"/>
      <c r="B14856" s="271"/>
      <c r="C14856" s="270"/>
      <c r="D14856" s="272"/>
      <c r="F14856" s="273"/>
      <c r="G14856" s="275"/>
      <c r="H14856" s="275"/>
    </row>
    <row r="14857" spans="1:8">
      <c r="A14857" s="270"/>
      <c r="B14857" s="271"/>
      <c r="C14857" s="270"/>
      <c r="D14857" s="272"/>
      <c r="F14857" s="273"/>
      <c r="G14857" s="275"/>
      <c r="H14857" s="275"/>
    </row>
    <row r="14858" spans="1:8">
      <c r="A14858" s="270"/>
      <c r="B14858" s="271"/>
      <c r="C14858" s="270"/>
      <c r="D14858" s="272"/>
      <c r="F14858" s="273"/>
      <c r="G14858" s="275"/>
      <c r="H14858" s="275"/>
    </row>
    <row r="14859" spans="1:8">
      <c r="A14859" s="270"/>
      <c r="B14859" s="271"/>
      <c r="C14859" s="270"/>
      <c r="D14859" s="272"/>
      <c r="F14859" s="273"/>
      <c r="G14859" s="275"/>
      <c r="H14859" s="275"/>
    </row>
    <row r="14860" spans="1:8">
      <c r="A14860" s="270"/>
      <c r="B14860" s="271"/>
      <c r="C14860" s="270"/>
      <c r="D14860" s="272"/>
      <c r="F14860" s="273"/>
      <c r="G14860" s="275"/>
      <c r="H14860" s="275"/>
    </row>
    <row r="14861" spans="1:8">
      <c r="A14861" s="270"/>
      <c r="B14861" s="271"/>
      <c r="C14861" s="270"/>
      <c r="D14861" s="272"/>
      <c r="F14861" s="273"/>
      <c r="G14861" s="275"/>
      <c r="H14861" s="275"/>
    </row>
    <row r="14862" spans="1:8">
      <c r="A14862" s="270"/>
      <c r="B14862" s="271"/>
      <c r="C14862" s="270"/>
      <c r="D14862" s="272"/>
      <c r="F14862" s="273"/>
      <c r="G14862" s="275"/>
      <c r="H14862" s="275"/>
    </row>
    <row r="14863" spans="1:8">
      <c r="A14863" s="270"/>
      <c r="B14863" s="271"/>
      <c r="C14863" s="270"/>
      <c r="D14863" s="272"/>
      <c r="F14863" s="273"/>
      <c r="G14863" s="275"/>
      <c r="H14863" s="275"/>
    </row>
    <row r="14864" spans="1:8">
      <c r="A14864" s="270"/>
      <c r="B14864" s="271"/>
      <c r="C14864" s="270"/>
      <c r="D14864" s="272"/>
      <c r="F14864" s="273"/>
      <c r="G14864" s="275"/>
      <c r="H14864" s="275"/>
    </row>
    <row r="14865" spans="1:8">
      <c r="A14865" s="270"/>
      <c r="B14865" s="271"/>
      <c r="C14865" s="270"/>
      <c r="D14865" s="272"/>
      <c r="F14865" s="273"/>
      <c r="G14865" s="275"/>
      <c r="H14865" s="275"/>
    </row>
    <row r="14866" spans="1:8">
      <c r="A14866" s="270"/>
      <c r="B14866" s="271"/>
      <c r="C14866" s="270"/>
      <c r="D14866" s="272"/>
      <c r="F14866" s="273"/>
      <c r="G14866" s="275"/>
      <c r="H14866" s="275"/>
    </row>
    <row r="14867" spans="1:8">
      <c r="A14867" s="270"/>
      <c r="B14867" s="271"/>
      <c r="C14867" s="270"/>
      <c r="D14867" s="272"/>
      <c r="F14867" s="273"/>
      <c r="G14867" s="275"/>
      <c r="H14867" s="275"/>
    </row>
    <row r="14868" spans="1:8">
      <c r="A14868" s="270"/>
      <c r="B14868" s="271"/>
      <c r="C14868" s="270"/>
      <c r="D14868" s="272"/>
      <c r="F14868" s="273"/>
      <c r="G14868" s="275"/>
      <c r="H14868" s="275"/>
    </row>
    <row r="14869" spans="1:8">
      <c r="A14869" s="270"/>
      <c r="B14869" s="271"/>
      <c r="C14869" s="270"/>
      <c r="D14869" s="272"/>
      <c r="F14869" s="273"/>
      <c r="G14869" s="275"/>
      <c r="H14869" s="275"/>
    </row>
    <row r="14870" spans="1:8">
      <c r="A14870" s="270"/>
      <c r="B14870" s="271"/>
      <c r="C14870" s="270"/>
      <c r="D14870" s="272"/>
      <c r="F14870" s="273"/>
      <c r="G14870" s="275"/>
      <c r="H14870" s="275"/>
    </row>
    <row r="14871" spans="1:8">
      <c r="A14871" s="270"/>
      <c r="B14871" s="271"/>
      <c r="C14871" s="270"/>
      <c r="D14871" s="272"/>
      <c r="F14871" s="273"/>
      <c r="G14871" s="275"/>
      <c r="H14871" s="275"/>
    </row>
    <row r="14872" spans="1:8">
      <c r="A14872" s="270"/>
      <c r="B14872" s="271"/>
      <c r="C14872" s="270"/>
      <c r="D14872" s="272"/>
      <c r="F14872" s="273"/>
      <c r="G14872" s="275"/>
      <c r="H14872" s="275"/>
    </row>
    <row r="14873" spans="1:8">
      <c r="A14873" s="270"/>
      <c r="B14873" s="271"/>
      <c r="C14873" s="270"/>
      <c r="D14873" s="272"/>
      <c r="F14873" s="273"/>
      <c r="G14873" s="275"/>
      <c r="H14873" s="275"/>
    </row>
    <row r="14874" spans="1:8">
      <c r="A14874" s="270"/>
      <c r="B14874" s="271"/>
      <c r="C14874" s="270"/>
      <c r="D14874" s="272"/>
      <c r="F14874" s="273"/>
      <c r="G14874" s="275"/>
      <c r="H14874" s="275"/>
    </row>
    <row r="14875" spans="1:8">
      <c r="A14875" s="270"/>
      <c r="B14875" s="271"/>
      <c r="C14875" s="270"/>
      <c r="D14875" s="272"/>
      <c r="F14875" s="273"/>
      <c r="G14875" s="275"/>
      <c r="H14875" s="275"/>
    </row>
    <row r="14876" spans="1:8">
      <c r="A14876" s="270"/>
      <c r="B14876" s="271"/>
      <c r="C14876" s="270"/>
      <c r="D14876" s="272"/>
      <c r="F14876" s="273"/>
      <c r="G14876" s="275"/>
      <c r="H14876" s="275"/>
    </row>
    <row r="14877" spans="1:8">
      <c r="A14877" s="270"/>
      <c r="B14877" s="271"/>
      <c r="C14877" s="270"/>
      <c r="D14877" s="272"/>
      <c r="F14877" s="273"/>
      <c r="G14877" s="275"/>
      <c r="H14877" s="275"/>
    </row>
    <row r="14878" spans="1:8">
      <c r="A14878" s="270"/>
      <c r="B14878" s="271"/>
      <c r="C14878" s="270"/>
      <c r="D14878" s="272"/>
      <c r="F14878" s="273"/>
      <c r="G14878" s="275"/>
      <c r="H14878" s="275"/>
    </row>
    <row r="14879" spans="1:8">
      <c r="A14879" s="270"/>
      <c r="B14879" s="271"/>
      <c r="C14879" s="270"/>
      <c r="D14879" s="272"/>
      <c r="F14879" s="273"/>
      <c r="G14879" s="275"/>
      <c r="H14879" s="275"/>
    </row>
    <row r="14880" spans="1:8">
      <c r="A14880" s="270"/>
      <c r="B14880" s="271"/>
      <c r="C14880" s="270"/>
      <c r="D14880" s="272"/>
      <c r="F14880" s="273"/>
      <c r="G14880" s="275"/>
      <c r="H14880" s="275"/>
    </row>
    <row r="14881" spans="1:8">
      <c r="A14881" s="270"/>
      <c r="B14881" s="271"/>
      <c r="C14881" s="270"/>
      <c r="D14881" s="272"/>
      <c r="F14881" s="273"/>
      <c r="G14881" s="275"/>
      <c r="H14881" s="275"/>
    </row>
    <row r="14882" spans="1:8">
      <c r="A14882" s="270"/>
      <c r="B14882" s="271"/>
      <c r="C14882" s="270"/>
      <c r="D14882" s="272"/>
      <c r="F14882" s="273"/>
      <c r="G14882" s="275"/>
      <c r="H14882" s="275"/>
    </row>
    <row r="14883" spans="1:8">
      <c r="A14883" s="270"/>
      <c r="B14883" s="271"/>
      <c r="C14883" s="270"/>
      <c r="D14883" s="272"/>
      <c r="F14883" s="273"/>
      <c r="G14883" s="275"/>
      <c r="H14883" s="275"/>
    </row>
    <row r="14884" spans="1:8">
      <c r="A14884" s="270"/>
      <c r="B14884" s="271"/>
      <c r="C14884" s="270"/>
      <c r="D14884" s="272"/>
      <c r="F14884" s="273"/>
      <c r="G14884" s="275"/>
      <c r="H14884" s="275"/>
    </row>
    <row r="14885" spans="1:8">
      <c r="A14885" s="270"/>
      <c r="B14885" s="271"/>
      <c r="C14885" s="270"/>
      <c r="D14885" s="272"/>
      <c r="F14885" s="273"/>
      <c r="G14885" s="275"/>
      <c r="H14885" s="275"/>
    </row>
    <row r="14886" spans="1:8">
      <c r="A14886" s="270"/>
      <c r="B14886" s="271"/>
      <c r="C14886" s="270"/>
      <c r="D14886" s="272"/>
      <c r="F14886" s="273"/>
      <c r="G14886" s="275"/>
      <c r="H14886" s="275"/>
    </row>
    <row r="14887" spans="1:8">
      <c r="A14887" s="270"/>
      <c r="B14887" s="271"/>
      <c r="C14887" s="270"/>
      <c r="D14887" s="272"/>
      <c r="F14887" s="273"/>
      <c r="G14887" s="275"/>
      <c r="H14887" s="275"/>
    </row>
    <row r="14888" spans="1:8">
      <c r="A14888" s="270"/>
      <c r="B14888" s="271"/>
      <c r="C14888" s="270"/>
      <c r="D14888" s="272"/>
      <c r="F14888" s="273"/>
      <c r="G14888" s="275"/>
      <c r="H14888" s="275"/>
    </row>
    <row r="14889" spans="1:8">
      <c r="A14889" s="270"/>
      <c r="B14889" s="271"/>
      <c r="C14889" s="270"/>
      <c r="D14889" s="272"/>
      <c r="F14889" s="273"/>
      <c r="G14889" s="275"/>
      <c r="H14889" s="275"/>
    </row>
    <row r="14890" spans="1:8">
      <c r="A14890" s="270"/>
      <c r="B14890" s="271"/>
      <c r="C14890" s="270"/>
      <c r="D14890" s="272"/>
      <c r="F14890" s="273"/>
      <c r="G14890" s="275"/>
      <c r="H14890" s="275"/>
    </row>
    <row r="14891" spans="1:8">
      <c r="A14891" s="270"/>
      <c r="B14891" s="271"/>
      <c r="C14891" s="270"/>
      <c r="D14891" s="272"/>
      <c r="F14891" s="273"/>
      <c r="G14891" s="275"/>
      <c r="H14891" s="275"/>
    </row>
    <row r="14892" spans="1:8">
      <c r="A14892" s="270"/>
      <c r="B14892" s="271"/>
      <c r="C14892" s="270"/>
      <c r="D14892" s="272"/>
      <c r="F14892" s="273"/>
      <c r="G14892" s="275"/>
      <c r="H14892" s="275"/>
    </row>
    <row r="14893" spans="1:8">
      <c r="A14893" s="270"/>
      <c r="B14893" s="271"/>
      <c r="C14893" s="270"/>
      <c r="D14893" s="272"/>
      <c r="F14893" s="273"/>
      <c r="G14893" s="275"/>
      <c r="H14893" s="275"/>
    </row>
    <row r="14894" spans="1:8">
      <c r="A14894" s="270"/>
      <c r="B14894" s="271"/>
      <c r="C14894" s="270"/>
      <c r="D14894" s="272"/>
      <c r="F14894" s="273"/>
      <c r="G14894" s="275"/>
      <c r="H14894" s="275"/>
    </row>
    <row r="14895" spans="1:8">
      <c r="A14895" s="270"/>
      <c r="B14895" s="271"/>
      <c r="C14895" s="270"/>
      <c r="D14895" s="272"/>
      <c r="F14895" s="273"/>
      <c r="G14895" s="275"/>
      <c r="H14895" s="275"/>
    </row>
    <row r="14896" spans="1:8">
      <c r="A14896" s="270"/>
      <c r="B14896" s="271"/>
      <c r="C14896" s="270"/>
      <c r="D14896" s="272"/>
      <c r="F14896" s="273"/>
      <c r="G14896" s="275"/>
      <c r="H14896" s="275"/>
    </row>
    <row r="14897" spans="1:8">
      <c r="A14897" s="270"/>
      <c r="B14897" s="271"/>
      <c r="C14897" s="270"/>
      <c r="D14897" s="272"/>
      <c r="F14897" s="273"/>
      <c r="G14897" s="275"/>
      <c r="H14897" s="275"/>
    </row>
    <row r="14898" spans="1:8">
      <c r="A14898" s="270"/>
      <c r="B14898" s="271"/>
      <c r="C14898" s="270"/>
      <c r="D14898" s="272"/>
      <c r="F14898" s="273"/>
      <c r="G14898" s="275"/>
      <c r="H14898" s="275"/>
    </row>
    <row r="14899" spans="1:8">
      <c r="A14899" s="270"/>
      <c r="B14899" s="271"/>
      <c r="C14899" s="270"/>
      <c r="D14899" s="272"/>
      <c r="F14899" s="273"/>
      <c r="G14899" s="275"/>
      <c r="H14899" s="275"/>
    </row>
    <row r="14900" spans="1:8">
      <c r="A14900" s="270"/>
      <c r="B14900" s="271"/>
      <c r="C14900" s="270"/>
      <c r="D14900" s="272"/>
      <c r="F14900" s="273"/>
      <c r="G14900" s="275"/>
      <c r="H14900" s="275"/>
    </row>
    <row r="14901" spans="1:8">
      <c r="A14901" s="270"/>
      <c r="B14901" s="271"/>
      <c r="C14901" s="270"/>
      <c r="D14901" s="272"/>
      <c r="F14901" s="273"/>
      <c r="G14901" s="275"/>
      <c r="H14901" s="275"/>
    </row>
    <row r="14902" spans="1:8">
      <c r="A14902" s="270"/>
      <c r="B14902" s="271"/>
      <c r="C14902" s="270"/>
      <c r="D14902" s="272"/>
      <c r="F14902" s="273"/>
      <c r="G14902" s="275"/>
      <c r="H14902" s="275"/>
    </row>
    <row r="14903" spans="1:8">
      <c r="A14903" s="270"/>
      <c r="B14903" s="271"/>
      <c r="C14903" s="270"/>
      <c r="D14903" s="272"/>
      <c r="F14903" s="273"/>
      <c r="G14903" s="275"/>
      <c r="H14903" s="275"/>
    </row>
    <row r="14904" spans="1:8">
      <c r="A14904" s="270"/>
      <c r="B14904" s="271"/>
      <c r="C14904" s="270"/>
      <c r="D14904" s="272"/>
      <c r="F14904" s="273"/>
      <c r="G14904" s="275"/>
      <c r="H14904" s="275"/>
    </row>
    <row r="14905" spans="1:8">
      <c r="A14905" s="270"/>
      <c r="B14905" s="271"/>
      <c r="C14905" s="270"/>
      <c r="D14905" s="272"/>
      <c r="F14905" s="273"/>
      <c r="G14905" s="275"/>
      <c r="H14905" s="275"/>
    </row>
    <row r="14906" spans="1:8">
      <c r="A14906" s="270"/>
      <c r="B14906" s="271"/>
      <c r="C14906" s="270"/>
      <c r="D14906" s="272"/>
      <c r="F14906" s="273"/>
      <c r="G14906" s="275"/>
      <c r="H14906" s="275"/>
    </row>
    <row r="14907" spans="1:8">
      <c r="A14907" s="270"/>
      <c r="B14907" s="271"/>
      <c r="C14907" s="270"/>
      <c r="D14907" s="272"/>
      <c r="F14907" s="273"/>
      <c r="G14907" s="275"/>
      <c r="H14907" s="275"/>
    </row>
    <row r="14908" spans="1:8">
      <c r="A14908" s="270"/>
      <c r="B14908" s="271"/>
      <c r="C14908" s="270"/>
      <c r="D14908" s="272"/>
      <c r="F14908" s="273"/>
      <c r="G14908" s="275"/>
      <c r="H14908" s="275"/>
    </row>
    <row r="14909" spans="1:8">
      <c r="A14909" s="270"/>
      <c r="B14909" s="271"/>
      <c r="C14909" s="270"/>
      <c r="D14909" s="272"/>
      <c r="F14909" s="273"/>
      <c r="G14909" s="275"/>
      <c r="H14909" s="275"/>
    </row>
    <row r="14910" spans="1:8">
      <c r="A14910" s="270"/>
      <c r="B14910" s="271"/>
      <c r="C14910" s="270"/>
      <c r="D14910" s="272"/>
      <c r="F14910" s="273"/>
      <c r="G14910" s="275"/>
      <c r="H14910" s="275"/>
    </row>
    <row r="14911" spans="1:8">
      <c r="A14911" s="270"/>
      <c r="B14911" s="271"/>
      <c r="C14911" s="270"/>
      <c r="D14911" s="272"/>
      <c r="F14911" s="273"/>
      <c r="G14911" s="275"/>
      <c r="H14911" s="275"/>
    </row>
    <row r="14912" spans="1:8">
      <c r="A14912" s="270"/>
      <c r="B14912" s="271"/>
      <c r="C14912" s="270"/>
      <c r="D14912" s="272"/>
      <c r="F14912" s="273"/>
      <c r="G14912" s="275"/>
      <c r="H14912" s="275"/>
    </row>
    <row r="14913" spans="1:8">
      <c r="A14913" s="270"/>
      <c r="B14913" s="271"/>
      <c r="C14913" s="270"/>
      <c r="D14913" s="272"/>
      <c r="F14913" s="273"/>
      <c r="G14913" s="275"/>
      <c r="H14913" s="275"/>
    </row>
    <row r="14914" spans="1:8">
      <c r="A14914" s="270"/>
      <c r="B14914" s="271"/>
      <c r="C14914" s="270"/>
      <c r="D14914" s="272"/>
      <c r="F14914" s="273"/>
      <c r="G14914" s="275"/>
      <c r="H14914" s="275"/>
    </row>
    <row r="14915" spans="1:8">
      <c r="A14915" s="270"/>
      <c r="B14915" s="271"/>
      <c r="C14915" s="270"/>
      <c r="D14915" s="272"/>
      <c r="F14915" s="273"/>
      <c r="G14915" s="275"/>
      <c r="H14915" s="275"/>
    </row>
    <row r="14916" spans="1:8">
      <c r="A14916" s="270"/>
      <c r="B14916" s="271"/>
      <c r="C14916" s="270"/>
      <c r="D14916" s="272"/>
      <c r="F14916" s="273"/>
      <c r="G14916" s="275"/>
      <c r="H14916" s="275"/>
    </row>
    <row r="14917" spans="1:8">
      <c r="A14917" s="270"/>
      <c r="B14917" s="271"/>
      <c r="C14917" s="270"/>
      <c r="D14917" s="272"/>
      <c r="F14917" s="273"/>
      <c r="G14917" s="275"/>
      <c r="H14917" s="275"/>
    </row>
    <row r="14918" spans="1:8">
      <c r="A14918" s="270"/>
      <c r="B14918" s="271"/>
      <c r="C14918" s="270"/>
      <c r="D14918" s="272"/>
      <c r="F14918" s="273"/>
      <c r="G14918" s="275"/>
      <c r="H14918" s="275"/>
    </row>
    <row r="14919" spans="1:8">
      <c r="A14919" s="270"/>
      <c r="B14919" s="271"/>
      <c r="C14919" s="270"/>
      <c r="D14919" s="272"/>
      <c r="F14919" s="273"/>
      <c r="G14919" s="275"/>
      <c r="H14919" s="275"/>
    </row>
    <row r="14920" spans="1:8">
      <c r="A14920" s="270"/>
      <c r="B14920" s="271"/>
      <c r="C14920" s="270"/>
      <c r="D14920" s="272"/>
      <c r="F14920" s="273"/>
      <c r="G14920" s="275"/>
      <c r="H14920" s="275"/>
    </row>
    <row r="14921" spans="1:8">
      <c r="A14921" s="270"/>
      <c r="B14921" s="271"/>
      <c r="C14921" s="270"/>
      <c r="D14921" s="272"/>
      <c r="F14921" s="273"/>
      <c r="G14921" s="275"/>
      <c r="H14921" s="275"/>
    </row>
    <row r="14922" spans="1:8">
      <c r="A14922" s="270"/>
      <c r="B14922" s="271"/>
      <c r="C14922" s="270"/>
      <c r="D14922" s="272"/>
      <c r="F14922" s="273"/>
      <c r="G14922" s="275"/>
      <c r="H14922" s="275"/>
    </row>
    <row r="14923" spans="1:8">
      <c r="A14923" s="270"/>
      <c r="B14923" s="271"/>
      <c r="C14923" s="270"/>
      <c r="D14923" s="272"/>
      <c r="F14923" s="273"/>
      <c r="G14923" s="275"/>
      <c r="H14923" s="275"/>
    </row>
    <row r="14924" spans="1:8">
      <c r="A14924" s="270"/>
      <c r="B14924" s="271"/>
      <c r="C14924" s="270"/>
      <c r="D14924" s="272"/>
      <c r="F14924" s="273"/>
      <c r="G14924" s="275"/>
      <c r="H14924" s="275"/>
    </row>
    <row r="14925" spans="1:8">
      <c r="A14925" s="270"/>
      <c r="B14925" s="271"/>
      <c r="C14925" s="270"/>
      <c r="D14925" s="272"/>
      <c r="F14925" s="273"/>
      <c r="G14925" s="275"/>
      <c r="H14925" s="275"/>
    </row>
    <row r="14926" spans="1:8">
      <c r="A14926" s="270"/>
      <c r="B14926" s="271"/>
      <c r="C14926" s="270"/>
      <c r="D14926" s="272"/>
      <c r="F14926" s="273"/>
      <c r="G14926" s="275"/>
      <c r="H14926" s="275"/>
    </row>
    <row r="14927" spans="1:8">
      <c r="A14927" s="270"/>
      <c r="B14927" s="271"/>
      <c r="C14927" s="270"/>
      <c r="D14927" s="272"/>
      <c r="F14927" s="273"/>
      <c r="G14927" s="275"/>
      <c r="H14927" s="275"/>
    </row>
    <row r="14928" spans="1:8">
      <c r="A14928" s="270"/>
      <c r="B14928" s="271"/>
      <c r="C14928" s="270"/>
      <c r="D14928" s="272"/>
      <c r="F14928" s="273"/>
      <c r="G14928" s="275"/>
      <c r="H14928" s="275"/>
    </row>
    <row r="14929" spans="1:8">
      <c r="A14929" s="270"/>
      <c r="B14929" s="271"/>
      <c r="C14929" s="270"/>
      <c r="D14929" s="272"/>
      <c r="F14929" s="273"/>
      <c r="G14929" s="275"/>
      <c r="H14929" s="275"/>
    </row>
    <row r="14930" spans="1:8">
      <c r="A14930" s="270"/>
      <c r="B14930" s="271"/>
      <c r="C14930" s="270"/>
      <c r="D14930" s="272"/>
      <c r="F14930" s="273"/>
      <c r="G14930" s="275"/>
      <c r="H14930" s="275"/>
    </row>
    <row r="14931" spans="1:8">
      <c r="A14931" s="270"/>
      <c r="B14931" s="271"/>
      <c r="C14931" s="270"/>
      <c r="D14931" s="272"/>
      <c r="F14931" s="273"/>
      <c r="G14931" s="275"/>
      <c r="H14931" s="275"/>
    </row>
    <row r="14932" spans="1:8">
      <c r="A14932" s="270"/>
      <c r="B14932" s="271"/>
      <c r="C14932" s="270"/>
      <c r="D14932" s="272"/>
      <c r="F14932" s="273"/>
      <c r="G14932" s="275"/>
      <c r="H14932" s="275"/>
    </row>
    <row r="14933" spans="1:8">
      <c r="A14933" s="270"/>
      <c r="B14933" s="271"/>
      <c r="C14933" s="270"/>
      <c r="D14933" s="272"/>
      <c r="F14933" s="273"/>
      <c r="G14933" s="275"/>
      <c r="H14933" s="275"/>
    </row>
    <row r="14934" spans="1:8">
      <c r="A14934" s="270"/>
      <c r="B14934" s="271"/>
      <c r="C14934" s="270"/>
      <c r="D14934" s="272"/>
      <c r="F14934" s="273"/>
      <c r="G14934" s="275"/>
      <c r="H14934" s="275"/>
    </row>
    <row r="14935" spans="1:8">
      <c r="A14935" s="270"/>
      <c r="B14935" s="271"/>
      <c r="C14935" s="270"/>
      <c r="D14935" s="272"/>
      <c r="F14935" s="273"/>
      <c r="G14935" s="275"/>
      <c r="H14935" s="275"/>
    </row>
    <row r="14936" spans="1:8">
      <c r="A14936" s="270"/>
      <c r="B14936" s="271"/>
      <c r="C14936" s="270"/>
      <c r="D14936" s="272"/>
      <c r="F14936" s="273"/>
      <c r="G14936" s="275"/>
      <c r="H14936" s="275"/>
    </row>
    <row r="14937" spans="1:8">
      <c r="A14937" s="270"/>
      <c r="B14937" s="271"/>
      <c r="C14937" s="270"/>
      <c r="D14937" s="272"/>
      <c r="F14937" s="273"/>
      <c r="G14937" s="275"/>
      <c r="H14937" s="275"/>
    </row>
    <row r="14938" spans="1:8">
      <c r="A14938" s="270"/>
      <c r="B14938" s="271"/>
      <c r="C14938" s="270"/>
      <c r="D14938" s="272"/>
      <c r="F14938" s="273"/>
      <c r="G14938" s="275"/>
      <c r="H14938" s="275"/>
    </row>
    <row r="14939" spans="1:8">
      <c r="A14939" s="270"/>
      <c r="B14939" s="271"/>
      <c r="C14939" s="270"/>
      <c r="D14939" s="272"/>
      <c r="F14939" s="273"/>
      <c r="G14939" s="275"/>
      <c r="H14939" s="275"/>
    </row>
    <row r="14940" spans="1:8">
      <c r="A14940" s="270"/>
      <c r="B14940" s="271"/>
      <c r="C14940" s="270"/>
      <c r="D14940" s="272"/>
      <c r="F14940" s="273"/>
      <c r="G14940" s="275"/>
      <c r="H14940" s="275"/>
    </row>
    <row r="14941" spans="1:8">
      <c r="A14941" s="270"/>
      <c r="B14941" s="271"/>
      <c r="C14941" s="270"/>
      <c r="D14941" s="272"/>
      <c r="F14941" s="273"/>
      <c r="G14941" s="275"/>
      <c r="H14941" s="275"/>
    </row>
    <row r="14942" spans="1:8">
      <c r="A14942" s="270"/>
      <c r="B14942" s="271"/>
      <c r="C14942" s="270"/>
      <c r="D14942" s="272"/>
      <c r="F14942" s="273"/>
      <c r="G14942" s="275"/>
      <c r="H14942" s="275"/>
    </row>
    <row r="14943" spans="1:8">
      <c r="A14943" s="270"/>
      <c r="B14943" s="271"/>
      <c r="C14943" s="270"/>
      <c r="D14943" s="272"/>
      <c r="F14943" s="273"/>
      <c r="G14943" s="275"/>
      <c r="H14943" s="275"/>
    </row>
    <row r="14944" spans="1:8">
      <c r="A14944" s="270"/>
      <c r="B14944" s="271"/>
      <c r="C14944" s="270"/>
      <c r="D14944" s="272"/>
      <c r="F14944" s="273"/>
      <c r="G14944" s="275"/>
      <c r="H14944" s="275"/>
    </row>
    <row r="14945" spans="1:8">
      <c r="A14945" s="270"/>
      <c r="B14945" s="271"/>
      <c r="C14945" s="270"/>
      <c r="D14945" s="272"/>
      <c r="F14945" s="273"/>
      <c r="G14945" s="275"/>
      <c r="H14945" s="275"/>
    </row>
    <row r="14946" spans="1:8">
      <c r="A14946" s="270"/>
      <c r="B14946" s="271"/>
      <c r="C14946" s="270"/>
      <c r="D14946" s="272"/>
      <c r="F14946" s="273"/>
      <c r="G14946" s="275"/>
      <c r="H14946" s="275"/>
    </row>
    <row r="14947" spans="1:8">
      <c r="A14947" s="270"/>
      <c r="B14947" s="271"/>
      <c r="C14947" s="270"/>
      <c r="D14947" s="272"/>
      <c r="F14947" s="273"/>
      <c r="G14947" s="275"/>
      <c r="H14947" s="275"/>
    </row>
    <row r="14948" spans="1:8">
      <c r="A14948" s="270"/>
      <c r="B14948" s="271"/>
      <c r="C14948" s="270"/>
      <c r="D14948" s="272"/>
      <c r="F14948" s="273"/>
      <c r="G14948" s="275"/>
      <c r="H14948" s="275"/>
    </row>
    <row r="14949" spans="1:8">
      <c r="A14949" s="270"/>
      <c r="B14949" s="271"/>
      <c r="C14949" s="270"/>
      <c r="D14949" s="272"/>
      <c r="F14949" s="273"/>
      <c r="G14949" s="275"/>
      <c r="H14949" s="275"/>
    </row>
    <row r="14950" spans="1:8">
      <c r="A14950" s="270"/>
      <c r="B14950" s="271"/>
      <c r="C14950" s="270"/>
      <c r="D14950" s="272"/>
      <c r="F14950" s="273"/>
      <c r="G14950" s="275"/>
      <c r="H14950" s="275"/>
    </row>
    <row r="14951" spans="1:8">
      <c r="A14951" s="270"/>
      <c r="B14951" s="271"/>
      <c r="C14951" s="270"/>
      <c r="D14951" s="272"/>
      <c r="F14951" s="273"/>
      <c r="G14951" s="275"/>
      <c r="H14951" s="275"/>
    </row>
    <row r="14952" spans="1:8">
      <c r="A14952" s="270"/>
      <c r="B14952" s="271"/>
      <c r="C14952" s="270"/>
      <c r="D14952" s="272"/>
      <c r="F14952" s="273"/>
      <c r="G14952" s="275"/>
      <c r="H14952" s="275"/>
    </row>
    <row r="14953" spans="1:8">
      <c r="A14953" s="270"/>
      <c r="B14953" s="271"/>
      <c r="C14953" s="270"/>
      <c r="D14953" s="272"/>
      <c r="F14953" s="273"/>
      <c r="G14953" s="275"/>
      <c r="H14953" s="275"/>
    </row>
    <row r="14954" spans="1:8">
      <c r="A14954" s="270"/>
      <c r="B14954" s="271"/>
      <c r="C14954" s="270"/>
      <c r="D14954" s="272"/>
      <c r="F14954" s="273"/>
      <c r="G14954" s="275"/>
      <c r="H14954" s="275"/>
    </row>
    <row r="14955" spans="1:8">
      <c r="A14955" s="270"/>
      <c r="B14955" s="271"/>
      <c r="C14955" s="270"/>
      <c r="D14955" s="272"/>
      <c r="F14955" s="273"/>
      <c r="G14955" s="275"/>
      <c r="H14955" s="275"/>
    </row>
    <row r="14956" spans="1:8">
      <c r="A14956" s="270"/>
      <c r="B14956" s="271"/>
      <c r="C14956" s="270"/>
      <c r="D14956" s="272"/>
      <c r="F14956" s="273"/>
      <c r="G14956" s="275"/>
      <c r="H14956" s="275"/>
    </row>
    <row r="14957" spans="1:8">
      <c r="A14957" s="270"/>
      <c r="B14957" s="271"/>
      <c r="C14957" s="270"/>
      <c r="D14957" s="272"/>
      <c r="F14957" s="273"/>
      <c r="G14957" s="275"/>
      <c r="H14957" s="275"/>
    </row>
    <row r="14958" spans="1:8">
      <c r="A14958" s="270"/>
      <c r="B14958" s="271"/>
      <c r="C14958" s="270"/>
      <c r="D14958" s="272"/>
      <c r="F14958" s="273"/>
      <c r="G14958" s="275"/>
      <c r="H14958" s="275"/>
    </row>
    <row r="14959" spans="1:8">
      <c r="A14959" s="270"/>
      <c r="B14959" s="271"/>
      <c r="C14959" s="270"/>
      <c r="D14959" s="272"/>
      <c r="F14959" s="273"/>
      <c r="G14959" s="275"/>
      <c r="H14959" s="275"/>
    </row>
    <row r="14960" spans="1:8">
      <c r="A14960" s="270"/>
      <c r="B14960" s="271"/>
      <c r="C14960" s="270"/>
      <c r="D14960" s="272"/>
      <c r="F14960" s="273"/>
      <c r="G14960" s="275"/>
      <c r="H14960" s="275"/>
    </row>
    <row r="14961" spans="1:8">
      <c r="A14961" s="270"/>
      <c r="B14961" s="271"/>
      <c r="C14961" s="270"/>
      <c r="D14961" s="272"/>
      <c r="F14961" s="273"/>
      <c r="G14961" s="275"/>
      <c r="H14961" s="275"/>
    </row>
    <row r="14962" spans="1:8">
      <c r="A14962" s="270"/>
      <c r="B14962" s="271"/>
      <c r="C14962" s="270"/>
      <c r="D14962" s="272"/>
      <c r="F14962" s="273"/>
      <c r="G14962" s="275"/>
      <c r="H14962" s="275"/>
    </row>
    <row r="14963" spans="1:8">
      <c r="A14963" s="270"/>
      <c r="B14963" s="271"/>
      <c r="C14963" s="270"/>
      <c r="D14963" s="272"/>
      <c r="F14963" s="273"/>
      <c r="G14963" s="275"/>
      <c r="H14963" s="275"/>
    </row>
    <row r="14964" spans="1:8">
      <c r="A14964" s="270"/>
      <c r="B14964" s="271"/>
      <c r="C14964" s="270"/>
      <c r="D14964" s="272"/>
      <c r="F14964" s="273"/>
      <c r="G14964" s="275"/>
      <c r="H14964" s="275"/>
    </row>
    <row r="14965" spans="1:8">
      <c r="A14965" s="270"/>
      <c r="B14965" s="271"/>
      <c r="C14965" s="270"/>
      <c r="D14965" s="272"/>
      <c r="F14965" s="273"/>
      <c r="G14965" s="275"/>
      <c r="H14965" s="275"/>
    </row>
    <row r="14966" spans="1:8">
      <c r="A14966" s="270"/>
      <c r="B14966" s="271"/>
      <c r="C14966" s="270"/>
      <c r="D14966" s="272"/>
      <c r="F14966" s="273"/>
      <c r="G14966" s="275"/>
      <c r="H14966" s="275"/>
    </row>
    <row r="14967" spans="1:8">
      <c r="A14967" s="270"/>
      <c r="B14967" s="271"/>
      <c r="C14967" s="270"/>
      <c r="D14967" s="272"/>
      <c r="F14967" s="273"/>
      <c r="G14967" s="275"/>
      <c r="H14967" s="275"/>
    </row>
    <row r="14968" spans="1:8">
      <c r="A14968" s="270"/>
      <c r="B14968" s="271"/>
      <c r="C14968" s="270"/>
      <c r="D14968" s="272"/>
      <c r="F14968" s="273"/>
      <c r="G14968" s="275"/>
      <c r="H14968" s="275"/>
    </row>
    <row r="14969" spans="1:8">
      <c r="A14969" s="270"/>
      <c r="B14969" s="271"/>
      <c r="C14969" s="270"/>
      <c r="D14969" s="272"/>
      <c r="F14969" s="273"/>
      <c r="G14969" s="275"/>
      <c r="H14969" s="275"/>
    </row>
    <row r="14970" spans="1:8">
      <c r="A14970" s="270"/>
      <c r="B14970" s="271"/>
      <c r="C14970" s="270"/>
      <c r="D14970" s="272"/>
      <c r="F14970" s="273"/>
      <c r="G14970" s="275"/>
      <c r="H14970" s="275"/>
    </row>
    <row r="14971" spans="1:8">
      <c r="A14971" s="270"/>
      <c r="B14971" s="271"/>
      <c r="C14971" s="270"/>
      <c r="D14971" s="272"/>
      <c r="F14971" s="273"/>
      <c r="G14971" s="275"/>
      <c r="H14971" s="275"/>
    </row>
    <row r="14972" spans="1:8">
      <c r="A14972" s="270"/>
      <c r="B14972" s="271"/>
      <c r="C14972" s="270"/>
      <c r="D14972" s="272"/>
      <c r="F14972" s="273"/>
      <c r="G14972" s="275"/>
      <c r="H14972" s="275"/>
    </row>
    <row r="14973" spans="1:8">
      <c r="A14973" s="270"/>
      <c r="B14973" s="271"/>
      <c r="C14973" s="270"/>
      <c r="D14973" s="272"/>
      <c r="F14973" s="273"/>
      <c r="G14973" s="275"/>
      <c r="H14973" s="275"/>
    </row>
    <row r="14974" spans="1:8">
      <c r="A14974" s="270"/>
      <c r="B14974" s="271"/>
      <c r="C14974" s="270"/>
      <c r="D14974" s="272"/>
      <c r="F14974" s="273"/>
      <c r="G14974" s="275"/>
      <c r="H14974" s="275"/>
    </row>
    <row r="14975" spans="1:8">
      <c r="A14975" s="270"/>
      <c r="B14975" s="271"/>
      <c r="C14975" s="270"/>
      <c r="D14975" s="272"/>
      <c r="F14975" s="273"/>
      <c r="G14975" s="275"/>
      <c r="H14975" s="275"/>
    </row>
    <row r="14976" spans="1:8">
      <c r="A14976" s="270"/>
      <c r="B14976" s="271"/>
      <c r="C14976" s="270"/>
      <c r="D14976" s="272"/>
      <c r="F14976" s="273"/>
      <c r="G14976" s="275"/>
      <c r="H14976" s="275"/>
    </row>
    <row r="14977" spans="1:8">
      <c r="A14977" s="270"/>
      <c r="B14977" s="271"/>
      <c r="C14977" s="270"/>
      <c r="D14977" s="272"/>
      <c r="F14977" s="273"/>
      <c r="G14977" s="275"/>
      <c r="H14977" s="275"/>
    </row>
    <row r="14978" spans="1:8">
      <c r="A14978" s="270"/>
      <c r="B14978" s="271"/>
      <c r="C14978" s="270"/>
      <c r="D14978" s="272"/>
      <c r="F14978" s="273"/>
      <c r="G14978" s="275"/>
      <c r="H14978" s="275"/>
    </row>
    <row r="14979" spans="1:8">
      <c r="A14979" s="270"/>
      <c r="B14979" s="271"/>
      <c r="C14979" s="270"/>
      <c r="D14979" s="272"/>
      <c r="F14979" s="273"/>
      <c r="G14979" s="275"/>
      <c r="H14979" s="275"/>
    </row>
    <row r="14980" spans="1:8">
      <c r="A14980" s="270"/>
      <c r="B14980" s="271"/>
      <c r="C14980" s="270"/>
      <c r="D14980" s="272"/>
      <c r="F14980" s="273"/>
      <c r="G14980" s="275"/>
      <c r="H14980" s="275"/>
    </row>
    <row r="14981" spans="1:8">
      <c r="A14981" s="270"/>
      <c r="B14981" s="271"/>
      <c r="C14981" s="270"/>
      <c r="D14981" s="272"/>
      <c r="F14981" s="273"/>
      <c r="G14981" s="275"/>
      <c r="H14981" s="275"/>
    </row>
    <row r="14982" spans="1:8">
      <c r="A14982" s="270"/>
      <c r="B14982" s="271"/>
      <c r="C14982" s="270"/>
      <c r="D14982" s="272"/>
      <c r="F14982" s="273"/>
      <c r="G14982" s="275"/>
      <c r="H14982" s="275"/>
    </row>
    <row r="14983" spans="1:8">
      <c r="A14983" s="270"/>
      <c r="B14983" s="271"/>
      <c r="C14983" s="270"/>
      <c r="D14983" s="272"/>
      <c r="F14983" s="273"/>
      <c r="G14983" s="275"/>
      <c r="H14983" s="275"/>
    </row>
    <row r="14984" spans="1:8">
      <c r="A14984" s="270"/>
      <c r="B14984" s="271"/>
      <c r="C14984" s="270"/>
      <c r="D14984" s="272"/>
      <c r="F14984" s="273"/>
      <c r="G14984" s="275"/>
      <c r="H14984" s="275"/>
    </row>
    <row r="14985" spans="1:8">
      <c r="A14985" s="270"/>
      <c r="B14985" s="271"/>
      <c r="C14985" s="270"/>
      <c r="D14985" s="272"/>
      <c r="F14985" s="273"/>
      <c r="G14985" s="275"/>
      <c r="H14985" s="275"/>
    </row>
    <row r="14986" spans="1:8">
      <c r="A14986" s="270"/>
      <c r="B14986" s="271"/>
      <c r="C14986" s="270"/>
      <c r="D14986" s="272"/>
      <c r="F14986" s="273"/>
      <c r="G14986" s="275"/>
      <c r="H14986" s="275"/>
    </row>
    <row r="14987" spans="1:8">
      <c r="A14987" s="270"/>
      <c r="B14987" s="271"/>
      <c r="C14987" s="270"/>
      <c r="D14987" s="272"/>
      <c r="F14987" s="273"/>
      <c r="G14987" s="275"/>
      <c r="H14987" s="275"/>
    </row>
    <row r="14988" spans="1:8">
      <c r="A14988" s="270"/>
      <c r="B14988" s="271"/>
      <c r="C14988" s="270"/>
      <c r="D14988" s="272"/>
      <c r="F14988" s="273"/>
      <c r="G14988" s="275"/>
      <c r="H14988" s="275"/>
    </row>
    <row r="14989" spans="1:8">
      <c r="A14989" s="270"/>
      <c r="B14989" s="271"/>
      <c r="C14989" s="270"/>
      <c r="D14989" s="272"/>
      <c r="F14989" s="273"/>
      <c r="G14989" s="275"/>
      <c r="H14989" s="275"/>
    </row>
    <row r="14990" spans="1:8">
      <c r="A14990" s="270"/>
      <c r="B14990" s="271"/>
      <c r="C14990" s="270"/>
      <c r="D14990" s="272"/>
      <c r="F14990" s="273"/>
      <c r="G14990" s="275"/>
      <c r="H14990" s="275"/>
    </row>
    <row r="14991" spans="1:8">
      <c r="A14991" s="270"/>
      <c r="B14991" s="271"/>
      <c r="C14991" s="270"/>
      <c r="D14991" s="272"/>
      <c r="F14991" s="273"/>
      <c r="G14991" s="275"/>
      <c r="H14991" s="275"/>
    </row>
    <row r="14992" spans="1:8">
      <c r="A14992" s="270"/>
      <c r="B14992" s="271"/>
      <c r="C14992" s="270"/>
      <c r="D14992" s="272"/>
      <c r="F14992" s="273"/>
      <c r="G14992" s="275"/>
      <c r="H14992" s="275"/>
    </row>
    <row r="14993" spans="1:8">
      <c r="A14993" s="270"/>
      <c r="B14993" s="271"/>
      <c r="C14993" s="270"/>
      <c r="D14993" s="272"/>
      <c r="F14993" s="273"/>
      <c r="G14993" s="275"/>
      <c r="H14993" s="275"/>
    </row>
    <row r="14994" spans="1:8">
      <c r="A14994" s="270"/>
      <c r="B14994" s="271"/>
      <c r="C14994" s="270"/>
      <c r="D14994" s="272"/>
      <c r="F14994" s="273"/>
      <c r="G14994" s="275"/>
      <c r="H14994" s="275"/>
    </row>
    <row r="14995" spans="1:8">
      <c r="A14995" s="270"/>
      <c r="B14995" s="271"/>
      <c r="C14995" s="270"/>
      <c r="D14995" s="272"/>
      <c r="F14995" s="273"/>
      <c r="G14995" s="275"/>
      <c r="H14995" s="275"/>
    </row>
    <row r="14996" spans="1:8">
      <c r="A14996" s="270"/>
      <c r="B14996" s="271"/>
      <c r="C14996" s="270"/>
      <c r="D14996" s="272"/>
      <c r="F14996" s="273"/>
      <c r="G14996" s="275"/>
      <c r="H14996" s="275"/>
    </row>
    <row r="14997" spans="1:8">
      <c r="A14997" s="270"/>
      <c r="B14997" s="271"/>
      <c r="C14997" s="270"/>
      <c r="D14997" s="272"/>
      <c r="F14997" s="273"/>
      <c r="G14997" s="275"/>
      <c r="H14997" s="275"/>
    </row>
    <row r="14998" spans="1:8">
      <c r="A14998" s="270"/>
      <c r="B14998" s="271"/>
      <c r="C14998" s="270"/>
      <c r="D14998" s="272"/>
      <c r="F14998" s="273"/>
      <c r="G14998" s="275"/>
      <c r="H14998" s="275"/>
    </row>
    <row r="14999" spans="1:8">
      <c r="A14999" s="270"/>
      <c r="B14999" s="271"/>
      <c r="C14999" s="270"/>
      <c r="D14999" s="272"/>
      <c r="F14999" s="273"/>
      <c r="G14999" s="275"/>
      <c r="H14999" s="275"/>
    </row>
    <row r="15000" spans="1:8">
      <c r="A15000" s="270"/>
      <c r="B15000" s="271"/>
      <c r="C15000" s="270"/>
      <c r="D15000" s="272"/>
      <c r="F15000" s="273"/>
      <c r="G15000" s="275"/>
      <c r="H15000" s="275"/>
    </row>
    <row r="15001" spans="1:8">
      <c r="A15001" s="270"/>
      <c r="B15001" s="271"/>
      <c r="C15001" s="270"/>
      <c r="D15001" s="272"/>
      <c r="F15001" s="273"/>
      <c r="G15001" s="275"/>
      <c r="H15001" s="275"/>
    </row>
    <row r="15002" spans="1:8">
      <c r="A15002" s="270"/>
      <c r="B15002" s="271"/>
      <c r="C15002" s="270"/>
      <c r="D15002" s="272"/>
      <c r="F15002" s="273"/>
      <c r="G15002" s="275"/>
      <c r="H15002" s="275"/>
    </row>
    <row r="15003" spans="1:8">
      <c r="A15003" s="270"/>
      <c r="B15003" s="271"/>
      <c r="C15003" s="270"/>
      <c r="D15003" s="272"/>
      <c r="F15003" s="273"/>
      <c r="G15003" s="275"/>
      <c r="H15003" s="275"/>
    </row>
    <row r="15004" spans="1:8">
      <c r="A15004" s="270"/>
      <c r="B15004" s="271"/>
      <c r="C15004" s="270"/>
      <c r="D15004" s="272"/>
      <c r="F15004" s="273"/>
      <c r="G15004" s="275"/>
      <c r="H15004" s="275"/>
    </row>
    <row r="15005" spans="1:8">
      <c r="A15005" s="270"/>
      <c r="B15005" s="271"/>
      <c r="C15005" s="270"/>
      <c r="D15005" s="272"/>
      <c r="F15005" s="273"/>
      <c r="G15005" s="275"/>
      <c r="H15005" s="275"/>
    </row>
    <row r="15006" spans="1:8">
      <c r="A15006" s="270"/>
      <c r="B15006" s="271"/>
      <c r="C15006" s="270"/>
      <c r="D15006" s="272"/>
      <c r="F15006" s="273"/>
      <c r="G15006" s="275"/>
      <c r="H15006" s="275"/>
    </row>
    <row r="15007" spans="1:8">
      <c r="A15007" s="270"/>
      <c r="B15007" s="271"/>
      <c r="C15007" s="270"/>
      <c r="D15007" s="272"/>
      <c r="F15007" s="273"/>
      <c r="G15007" s="275"/>
      <c r="H15007" s="275"/>
    </row>
    <row r="15008" spans="1:8">
      <c r="A15008" s="270"/>
      <c r="B15008" s="271"/>
      <c r="C15008" s="270"/>
      <c r="D15008" s="272"/>
      <c r="F15008" s="273"/>
      <c r="G15008" s="275"/>
      <c r="H15008" s="275"/>
    </row>
    <row r="15009" spans="1:8">
      <c r="A15009" s="270"/>
      <c r="B15009" s="271"/>
      <c r="C15009" s="270"/>
      <c r="D15009" s="272"/>
      <c r="F15009" s="273"/>
      <c r="G15009" s="275"/>
      <c r="H15009" s="275"/>
    </row>
    <row r="15010" spans="1:8">
      <c r="A15010" s="270"/>
      <c r="B15010" s="271"/>
      <c r="C15010" s="270"/>
      <c r="D15010" s="272"/>
      <c r="F15010" s="273"/>
      <c r="G15010" s="275"/>
      <c r="H15010" s="275"/>
    </row>
    <row r="15011" spans="1:8">
      <c r="A15011" s="270"/>
      <c r="B15011" s="271"/>
      <c r="C15011" s="270"/>
      <c r="D15011" s="272"/>
      <c r="F15011" s="273"/>
      <c r="G15011" s="275"/>
      <c r="H15011" s="275"/>
    </row>
    <row r="15012" spans="1:8">
      <c r="A15012" s="270"/>
      <c r="B15012" s="271"/>
      <c r="C15012" s="270"/>
      <c r="D15012" s="272"/>
      <c r="F15012" s="273"/>
      <c r="G15012" s="275"/>
      <c r="H15012" s="275"/>
    </row>
    <row r="15013" spans="1:8">
      <c r="A15013" s="270"/>
      <c r="B15013" s="271"/>
      <c r="C15013" s="270"/>
      <c r="D15013" s="272"/>
      <c r="F15013" s="273"/>
      <c r="G15013" s="275"/>
      <c r="H15013" s="275"/>
    </row>
    <row r="15014" spans="1:8">
      <c r="A15014" s="270"/>
      <c r="B15014" s="271"/>
      <c r="C15014" s="270"/>
      <c r="D15014" s="272"/>
      <c r="F15014" s="273"/>
      <c r="G15014" s="275"/>
      <c r="H15014" s="275"/>
    </row>
    <row r="15015" spans="1:8">
      <c r="A15015" s="270"/>
      <c r="B15015" s="271"/>
      <c r="C15015" s="270"/>
      <c r="D15015" s="272"/>
      <c r="F15015" s="273"/>
      <c r="G15015" s="275"/>
      <c r="H15015" s="275"/>
    </row>
    <row r="15016" spans="1:8">
      <c r="A15016" s="270"/>
      <c r="B15016" s="271"/>
      <c r="C15016" s="270"/>
      <c r="D15016" s="272"/>
      <c r="F15016" s="273"/>
      <c r="G15016" s="275"/>
      <c r="H15016" s="275"/>
    </row>
    <row r="15017" spans="1:8">
      <c r="A15017" s="270"/>
      <c r="B15017" s="271"/>
      <c r="C15017" s="270"/>
      <c r="D15017" s="272"/>
      <c r="F15017" s="273"/>
      <c r="G15017" s="275"/>
      <c r="H15017" s="275"/>
    </row>
    <row r="15018" spans="1:8">
      <c r="A15018" s="270"/>
      <c r="B15018" s="271"/>
      <c r="C15018" s="270"/>
      <c r="D15018" s="272"/>
      <c r="F15018" s="273"/>
      <c r="G15018" s="275"/>
      <c r="H15018" s="275"/>
    </row>
    <row r="15019" spans="1:8">
      <c r="A15019" s="270"/>
      <c r="B15019" s="271"/>
      <c r="C15019" s="270"/>
      <c r="D15019" s="272"/>
      <c r="F15019" s="273"/>
      <c r="G15019" s="275"/>
      <c r="H15019" s="275"/>
    </row>
    <row r="15020" spans="1:8">
      <c r="A15020" s="270"/>
      <c r="B15020" s="271"/>
      <c r="C15020" s="270"/>
      <c r="D15020" s="272"/>
      <c r="F15020" s="273"/>
      <c r="G15020" s="275"/>
      <c r="H15020" s="275"/>
    </row>
    <row r="15021" spans="1:8">
      <c r="A15021" s="270"/>
      <c r="B15021" s="271"/>
      <c r="C15021" s="270"/>
      <c r="D15021" s="272"/>
      <c r="F15021" s="273"/>
      <c r="G15021" s="275"/>
      <c r="H15021" s="275"/>
    </row>
    <row r="15022" spans="1:8">
      <c r="A15022" s="270"/>
      <c r="B15022" s="271"/>
      <c r="C15022" s="270"/>
      <c r="D15022" s="272"/>
      <c r="F15022" s="273"/>
      <c r="G15022" s="275"/>
      <c r="H15022" s="275"/>
    </row>
    <row r="15023" spans="1:8">
      <c r="A15023" s="270"/>
      <c r="B15023" s="271"/>
      <c r="C15023" s="270"/>
      <c r="D15023" s="272"/>
      <c r="F15023" s="273"/>
      <c r="G15023" s="275"/>
      <c r="H15023" s="275"/>
    </row>
    <row r="15024" spans="1:8">
      <c r="A15024" s="270"/>
      <c r="B15024" s="271"/>
      <c r="C15024" s="270"/>
      <c r="D15024" s="272"/>
      <c r="F15024" s="273"/>
      <c r="G15024" s="275"/>
      <c r="H15024" s="275"/>
    </row>
    <row r="15025" spans="1:8">
      <c r="A15025" s="270"/>
      <c r="B15025" s="271"/>
      <c r="C15025" s="270"/>
      <c r="D15025" s="272"/>
      <c r="F15025" s="273"/>
      <c r="G15025" s="275"/>
      <c r="H15025" s="275"/>
    </row>
    <row r="15026" spans="1:8">
      <c r="A15026" s="270"/>
      <c r="B15026" s="271"/>
      <c r="C15026" s="270"/>
      <c r="D15026" s="272"/>
      <c r="F15026" s="273"/>
      <c r="G15026" s="275"/>
      <c r="H15026" s="275"/>
    </row>
    <row r="15027" spans="1:8">
      <c r="A15027" s="270"/>
      <c r="B15027" s="271"/>
      <c r="C15027" s="270"/>
      <c r="D15027" s="272"/>
      <c r="F15027" s="273"/>
      <c r="G15027" s="275"/>
      <c r="H15027" s="275"/>
    </row>
    <row r="15028" spans="1:8">
      <c r="A15028" s="270"/>
      <c r="B15028" s="271"/>
      <c r="C15028" s="270"/>
      <c r="D15028" s="272"/>
      <c r="F15028" s="273"/>
      <c r="G15028" s="275"/>
      <c r="H15028" s="275"/>
    </row>
    <row r="15029" spans="1:8">
      <c r="A15029" s="270"/>
      <c r="B15029" s="271"/>
      <c r="C15029" s="270"/>
      <c r="D15029" s="272"/>
      <c r="F15029" s="273"/>
      <c r="G15029" s="275"/>
      <c r="H15029" s="275"/>
    </row>
    <row r="15030" spans="1:8">
      <c r="A15030" s="270"/>
      <c r="B15030" s="271"/>
      <c r="C15030" s="270"/>
      <c r="D15030" s="272"/>
      <c r="F15030" s="273"/>
      <c r="G15030" s="275"/>
      <c r="H15030" s="275"/>
    </row>
    <row r="15031" spans="1:8">
      <c r="A15031" s="270"/>
      <c r="B15031" s="271"/>
      <c r="C15031" s="270"/>
      <c r="D15031" s="272"/>
      <c r="F15031" s="273"/>
      <c r="G15031" s="275"/>
      <c r="H15031" s="275"/>
    </row>
    <row r="15032" spans="1:8">
      <c r="A15032" s="270"/>
      <c r="B15032" s="271"/>
      <c r="C15032" s="270"/>
      <c r="D15032" s="272"/>
      <c r="F15032" s="273"/>
      <c r="G15032" s="275"/>
      <c r="H15032" s="275"/>
    </row>
    <row r="15033" spans="1:8">
      <c r="A15033" s="270"/>
      <c r="B15033" s="271"/>
      <c r="C15033" s="270"/>
      <c r="D15033" s="272"/>
      <c r="F15033" s="273"/>
      <c r="G15033" s="275"/>
      <c r="H15033" s="275"/>
    </row>
    <row r="15034" spans="1:8">
      <c r="A15034" s="270"/>
      <c r="B15034" s="271"/>
      <c r="C15034" s="270"/>
      <c r="D15034" s="272"/>
      <c r="F15034" s="273"/>
      <c r="G15034" s="275"/>
      <c r="H15034" s="275"/>
    </row>
    <row r="15035" spans="1:8">
      <c r="A15035" s="270"/>
      <c r="B15035" s="271"/>
      <c r="C15035" s="270"/>
      <c r="D15035" s="272"/>
      <c r="F15035" s="273"/>
      <c r="G15035" s="275"/>
      <c r="H15035" s="275"/>
    </row>
    <row r="15036" spans="1:8">
      <c r="A15036" s="270"/>
      <c r="B15036" s="271"/>
      <c r="C15036" s="270"/>
      <c r="D15036" s="272"/>
      <c r="F15036" s="273"/>
      <c r="G15036" s="275"/>
      <c r="H15036" s="275"/>
    </row>
    <row r="15037" spans="1:8">
      <c r="A15037" s="270"/>
      <c r="B15037" s="271"/>
      <c r="C15037" s="270"/>
      <c r="D15037" s="272"/>
      <c r="F15037" s="273"/>
      <c r="G15037" s="275"/>
      <c r="H15037" s="275"/>
    </row>
    <row r="15038" spans="1:8">
      <c r="A15038" s="270"/>
      <c r="B15038" s="271"/>
      <c r="C15038" s="270"/>
      <c r="D15038" s="272"/>
      <c r="F15038" s="273"/>
      <c r="G15038" s="275"/>
      <c r="H15038" s="275"/>
    </row>
    <row r="15039" spans="1:8">
      <c r="A15039" s="270"/>
      <c r="B15039" s="271"/>
      <c r="C15039" s="270"/>
      <c r="D15039" s="272"/>
      <c r="F15039" s="273"/>
      <c r="G15039" s="275"/>
      <c r="H15039" s="275"/>
    </row>
    <row r="15040" spans="1:8">
      <c r="A15040" s="270"/>
      <c r="B15040" s="271"/>
      <c r="C15040" s="270"/>
      <c r="D15040" s="272"/>
      <c r="F15040" s="273"/>
      <c r="G15040" s="275"/>
      <c r="H15040" s="275"/>
    </row>
    <row r="15041" spans="1:8">
      <c r="A15041" s="270"/>
      <c r="B15041" s="271"/>
      <c r="C15041" s="270"/>
      <c r="D15041" s="272"/>
      <c r="F15041" s="273"/>
      <c r="G15041" s="275"/>
      <c r="H15041" s="275"/>
    </row>
    <row r="15042" spans="1:8">
      <c r="A15042" s="270"/>
      <c r="B15042" s="271"/>
      <c r="C15042" s="270"/>
      <c r="D15042" s="272"/>
      <c r="F15042" s="273"/>
      <c r="G15042" s="275"/>
      <c r="H15042" s="275"/>
    </row>
    <row r="15043" spans="1:8">
      <c r="A15043" s="270"/>
      <c r="B15043" s="271"/>
      <c r="C15043" s="270"/>
      <c r="D15043" s="272"/>
      <c r="F15043" s="273"/>
      <c r="G15043" s="275"/>
      <c r="H15043" s="275"/>
    </row>
    <row r="15044" spans="1:8">
      <c r="A15044" s="270"/>
      <c r="B15044" s="271"/>
      <c r="C15044" s="270"/>
      <c r="D15044" s="272"/>
      <c r="F15044" s="273"/>
      <c r="G15044" s="275"/>
      <c r="H15044" s="275"/>
    </row>
    <row r="15045" spans="1:8">
      <c r="A15045" s="270"/>
      <c r="B15045" s="271"/>
      <c r="C15045" s="270"/>
      <c r="D15045" s="272"/>
      <c r="F15045" s="273"/>
      <c r="G15045" s="275"/>
      <c r="H15045" s="275"/>
    </row>
    <row r="15046" spans="1:8">
      <c r="A15046" s="270"/>
      <c r="B15046" s="271"/>
      <c r="C15046" s="270"/>
      <c r="D15046" s="272"/>
      <c r="F15046" s="273"/>
      <c r="G15046" s="275"/>
      <c r="H15046" s="275"/>
    </row>
    <row r="15047" spans="1:8">
      <c r="A15047" s="270"/>
      <c r="B15047" s="271"/>
      <c r="C15047" s="270"/>
      <c r="D15047" s="272"/>
      <c r="F15047" s="273"/>
      <c r="G15047" s="275"/>
      <c r="H15047" s="275"/>
    </row>
    <row r="15048" spans="1:8">
      <c r="A15048" s="270"/>
      <c r="B15048" s="271"/>
      <c r="C15048" s="270"/>
      <c r="D15048" s="272"/>
      <c r="F15048" s="273"/>
      <c r="G15048" s="275"/>
      <c r="H15048" s="275"/>
    </row>
    <row r="15049" spans="1:8">
      <c r="A15049" s="270"/>
      <c r="B15049" s="271"/>
      <c r="C15049" s="270"/>
      <c r="D15049" s="272"/>
      <c r="F15049" s="273"/>
      <c r="G15049" s="275"/>
      <c r="H15049" s="275"/>
    </row>
    <row r="15050" spans="1:8">
      <c r="A15050" s="270"/>
      <c r="B15050" s="271"/>
      <c r="C15050" s="270"/>
      <c r="D15050" s="272"/>
      <c r="F15050" s="273"/>
      <c r="G15050" s="275"/>
      <c r="H15050" s="275"/>
    </row>
    <row r="15051" spans="1:8">
      <c r="A15051" s="270"/>
      <c r="B15051" s="271"/>
      <c r="C15051" s="270"/>
      <c r="D15051" s="272"/>
      <c r="F15051" s="273"/>
      <c r="G15051" s="275"/>
      <c r="H15051" s="275"/>
    </row>
    <row r="15052" spans="1:8">
      <c r="A15052" s="270"/>
      <c r="B15052" s="271"/>
      <c r="C15052" s="270"/>
      <c r="D15052" s="272"/>
      <c r="F15052" s="273"/>
      <c r="G15052" s="275"/>
      <c r="H15052" s="275"/>
    </row>
    <row r="15053" spans="1:8">
      <c r="A15053" s="270"/>
      <c r="B15053" s="271"/>
      <c r="C15053" s="270"/>
      <c r="D15053" s="272"/>
      <c r="F15053" s="273"/>
      <c r="G15053" s="275"/>
      <c r="H15053" s="275"/>
    </row>
    <row r="15054" spans="1:8">
      <c r="A15054" s="270"/>
      <c r="B15054" s="271"/>
      <c r="C15054" s="270"/>
      <c r="D15054" s="272"/>
      <c r="F15054" s="273"/>
      <c r="G15054" s="275"/>
      <c r="H15054" s="275"/>
    </row>
    <row r="15055" spans="1:8">
      <c r="A15055" s="270"/>
      <c r="B15055" s="271"/>
      <c r="C15055" s="270"/>
      <c r="D15055" s="272"/>
      <c r="F15055" s="273"/>
      <c r="G15055" s="275"/>
      <c r="H15055" s="275"/>
    </row>
    <row r="15056" spans="1:8">
      <c r="A15056" s="270"/>
      <c r="B15056" s="271"/>
      <c r="C15056" s="270"/>
      <c r="D15056" s="272"/>
      <c r="F15056" s="273"/>
      <c r="G15056" s="275"/>
      <c r="H15056" s="275"/>
    </row>
    <row r="15057" spans="1:8">
      <c r="A15057" s="270"/>
      <c r="B15057" s="271"/>
      <c r="C15057" s="270"/>
      <c r="D15057" s="272"/>
      <c r="F15057" s="273"/>
      <c r="G15057" s="275"/>
      <c r="H15057" s="275"/>
    </row>
    <row r="15058" spans="1:8">
      <c r="A15058" s="270"/>
      <c r="B15058" s="271"/>
      <c r="C15058" s="270"/>
      <c r="D15058" s="272"/>
      <c r="F15058" s="273"/>
      <c r="G15058" s="275"/>
      <c r="H15058" s="275"/>
    </row>
    <row r="15059" spans="1:8">
      <c r="A15059" s="270"/>
      <c r="B15059" s="271"/>
      <c r="C15059" s="270"/>
      <c r="D15059" s="272"/>
      <c r="F15059" s="273"/>
      <c r="G15059" s="275"/>
      <c r="H15059" s="275"/>
    </row>
    <row r="15060" spans="1:8">
      <c r="A15060" s="270"/>
      <c r="B15060" s="271"/>
      <c r="C15060" s="270"/>
      <c r="D15060" s="272"/>
      <c r="F15060" s="273"/>
      <c r="G15060" s="275"/>
      <c r="H15060" s="275"/>
    </row>
    <row r="15061" spans="1:8">
      <c r="A15061" s="270"/>
      <c r="B15061" s="271"/>
      <c r="C15061" s="270"/>
      <c r="D15061" s="272"/>
      <c r="F15061" s="273"/>
      <c r="G15061" s="275"/>
      <c r="H15061" s="275"/>
    </row>
    <row r="15062" spans="1:8">
      <c r="A15062" s="270"/>
      <c r="B15062" s="271"/>
      <c r="C15062" s="270"/>
      <c r="D15062" s="272"/>
      <c r="F15062" s="273"/>
      <c r="G15062" s="275"/>
      <c r="H15062" s="275"/>
    </row>
    <row r="15063" spans="1:8">
      <c r="A15063" s="270"/>
      <c r="B15063" s="271"/>
      <c r="C15063" s="270"/>
      <c r="D15063" s="272"/>
      <c r="F15063" s="273"/>
      <c r="G15063" s="275"/>
      <c r="H15063" s="275"/>
    </row>
    <row r="15064" spans="1:8">
      <c r="A15064" s="270"/>
      <c r="B15064" s="271"/>
      <c r="C15064" s="270"/>
      <c r="D15064" s="272"/>
      <c r="F15064" s="273"/>
      <c r="G15064" s="275"/>
      <c r="H15064" s="275"/>
    </row>
    <row r="15065" spans="1:8">
      <c r="A15065" s="270"/>
      <c r="B15065" s="271"/>
      <c r="C15065" s="270"/>
      <c r="D15065" s="272"/>
      <c r="F15065" s="273"/>
      <c r="G15065" s="275"/>
      <c r="H15065" s="275"/>
    </row>
    <row r="15066" spans="1:8">
      <c r="A15066" s="270"/>
      <c r="B15066" s="271"/>
      <c r="C15066" s="270"/>
      <c r="D15066" s="272"/>
      <c r="F15066" s="273"/>
      <c r="G15066" s="275"/>
      <c r="H15066" s="275"/>
    </row>
    <row r="15067" spans="1:8">
      <c r="A15067" s="270"/>
      <c r="B15067" s="271"/>
      <c r="C15067" s="270"/>
      <c r="D15067" s="272"/>
      <c r="F15067" s="273"/>
      <c r="G15067" s="275"/>
      <c r="H15067" s="275"/>
    </row>
    <row r="15068" spans="1:8">
      <c r="A15068" s="270"/>
      <c r="B15068" s="271"/>
      <c r="C15068" s="270"/>
      <c r="D15068" s="272"/>
      <c r="F15068" s="273"/>
      <c r="G15068" s="275"/>
      <c r="H15068" s="275"/>
    </row>
    <row r="15069" spans="1:8">
      <c r="A15069" s="270"/>
      <c r="B15069" s="271"/>
      <c r="C15069" s="270"/>
      <c r="D15069" s="272"/>
      <c r="F15069" s="273"/>
      <c r="G15069" s="275"/>
      <c r="H15069" s="275"/>
    </row>
    <row r="15070" spans="1:8">
      <c r="A15070" s="270"/>
      <c r="B15070" s="271"/>
      <c r="C15070" s="270"/>
      <c r="D15070" s="272"/>
      <c r="F15070" s="273"/>
      <c r="G15070" s="275"/>
      <c r="H15070" s="275"/>
    </row>
    <row r="15071" spans="1:8">
      <c r="A15071" s="270"/>
      <c r="B15071" s="271"/>
      <c r="C15071" s="270"/>
      <c r="D15071" s="272"/>
      <c r="F15071" s="273"/>
      <c r="G15071" s="275"/>
      <c r="H15071" s="275"/>
    </row>
    <row r="15072" spans="1:8">
      <c r="A15072" s="270"/>
      <c r="B15072" s="271"/>
      <c r="C15072" s="270"/>
      <c r="D15072" s="272"/>
      <c r="F15072" s="273"/>
      <c r="G15072" s="275"/>
      <c r="H15072" s="275"/>
    </row>
    <row r="15073" spans="1:8">
      <c r="A15073" s="270"/>
      <c r="B15073" s="271"/>
      <c r="C15073" s="270"/>
      <c r="D15073" s="272"/>
      <c r="F15073" s="273"/>
      <c r="G15073" s="275"/>
      <c r="H15073" s="275"/>
    </row>
    <row r="15074" spans="1:8">
      <c r="A15074" s="270"/>
      <c r="B15074" s="271"/>
      <c r="C15074" s="270"/>
      <c r="D15074" s="272"/>
      <c r="F15074" s="273"/>
      <c r="G15074" s="275"/>
      <c r="H15074" s="275"/>
    </row>
    <row r="15075" spans="1:8">
      <c r="A15075" s="270"/>
      <c r="B15075" s="271"/>
      <c r="C15075" s="270"/>
      <c r="D15075" s="272"/>
      <c r="F15075" s="273"/>
      <c r="G15075" s="275"/>
      <c r="H15075" s="275"/>
    </row>
    <row r="15076" spans="1:8">
      <c r="A15076" s="270"/>
      <c r="B15076" s="271"/>
      <c r="C15076" s="270"/>
      <c r="D15076" s="272"/>
      <c r="F15076" s="273"/>
      <c r="G15076" s="275"/>
      <c r="H15076" s="275"/>
    </row>
    <row r="15077" spans="1:8">
      <c r="A15077" s="270"/>
      <c r="B15077" s="271"/>
      <c r="C15077" s="270"/>
      <c r="D15077" s="272"/>
      <c r="F15077" s="273"/>
      <c r="G15077" s="275"/>
      <c r="H15077" s="275"/>
    </row>
    <row r="15078" spans="1:8">
      <c r="A15078" s="270"/>
      <c r="B15078" s="271"/>
      <c r="C15078" s="270"/>
      <c r="D15078" s="272"/>
      <c r="F15078" s="273"/>
      <c r="G15078" s="275"/>
      <c r="H15078" s="275"/>
    </row>
    <row r="15079" spans="1:8">
      <c r="A15079" s="270"/>
      <c r="B15079" s="271"/>
      <c r="C15079" s="270"/>
      <c r="D15079" s="272"/>
      <c r="F15079" s="273"/>
      <c r="G15079" s="275"/>
      <c r="H15079" s="275"/>
    </row>
    <row r="15080" spans="1:8">
      <c r="A15080" s="270"/>
      <c r="B15080" s="271"/>
      <c r="C15080" s="270"/>
      <c r="D15080" s="272"/>
      <c r="F15080" s="273"/>
      <c r="G15080" s="275"/>
      <c r="H15080" s="275"/>
    </row>
    <row r="15081" spans="1:8">
      <c r="A15081" s="270"/>
      <c r="B15081" s="271"/>
      <c r="C15081" s="270"/>
      <c r="D15081" s="272"/>
      <c r="F15081" s="273"/>
      <c r="G15081" s="275"/>
      <c r="H15081" s="275"/>
    </row>
    <row r="15082" spans="1:8">
      <c r="A15082" s="270"/>
      <c r="B15082" s="271"/>
      <c r="C15082" s="270"/>
      <c r="D15082" s="272"/>
      <c r="F15082" s="273"/>
      <c r="G15082" s="275"/>
      <c r="H15082" s="275"/>
    </row>
    <row r="15083" spans="1:8">
      <c r="A15083" s="270"/>
      <c r="B15083" s="271"/>
      <c r="C15083" s="270"/>
      <c r="D15083" s="272"/>
      <c r="F15083" s="273"/>
      <c r="G15083" s="275"/>
      <c r="H15083" s="275"/>
    </row>
    <row r="15084" spans="1:8">
      <c r="A15084" s="270"/>
      <c r="B15084" s="271"/>
      <c r="C15084" s="270"/>
      <c r="D15084" s="272"/>
      <c r="F15084" s="273"/>
      <c r="G15084" s="275"/>
      <c r="H15084" s="275"/>
    </row>
    <row r="15085" spans="1:8">
      <c r="A15085" s="270"/>
      <c r="B15085" s="271"/>
      <c r="C15085" s="270"/>
      <c r="D15085" s="272"/>
      <c r="F15085" s="273"/>
      <c r="G15085" s="275"/>
      <c r="H15085" s="275"/>
    </row>
    <row r="15086" spans="1:8">
      <c r="A15086" s="270"/>
      <c r="B15086" s="271"/>
      <c r="C15086" s="270"/>
      <c r="D15086" s="272"/>
      <c r="F15086" s="273"/>
      <c r="G15086" s="275"/>
      <c r="H15086" s="275"/>
    </row>
    <row r="15087" spans="1:8">
      <c r="A15087" s="270"/>
      <c r="B15087" s="271"/>
      <c r="C15087" s="270"/>
      <c r="D15087" s="272"/>
      <c r="F15087" s="273"/>
      <c r="G15087" s="275"/>
      <c r="H15087" s="275"/>
    </row>
    <row r="15088" spans="1:8">
      <c r="A15088" s="270"/>
      <c r="B15088" s="271"/>
      <c r="C15088" s="270"/>
      <c r="D15088" s="272"/>
      <c r="F15088" s="273"/>
      <c r="G15088" s="275"/>
      <c r="H15088" s="275"/>
    </row>
    <row r="15089" spans="1:8">
      <c r="A15089" s="270"/>
      <c r="B15089" s="271"/>
      <c r="C15089" s="270"/>
      <c r="D15089" s="272"/>
      <c r="F15089" s="273"/>
      <c r="G15089" s="275"/>
      <c r="H15089" s="275"/>
    </row>
    <row r="15090" spans="1:8">
      <c r="A15090" s="270"/>
      <c r="B15090" s="271"/>
      <c r="C15090" s="270"/>
      <c r="D15090" s="272"/>
      <c r="F15090" s="273"/>
      <c r="G15090" s="275"/>
      <c r="H15090" s="275"/>
    </row>
    <row r="15091" spans="1:8">
      <c r="A15091" s="270"/>
      <c r="B15091" s="271"/>
      <c r="C15091" s="270"/>
      <c r="D15091" s="272"/>
      <c r="F15091" s="273"/>
      <c r="G15091" s="275"/>
      <c r="H15091" s="275"/>
    </row>
    <row r="15092" spans="1:8">
      <c r="A15092" s="270"/>
      <c r="B15092" s="271"/>
      <c r="C15092" s="270"/>
      <c r="D15092" s="272"/>
      <c r="F15092" s="273"/>
      <c r="G15092" s="275"/>
      <c r="H15092" s="275"/>
    </row>
    <row r="15093" spans="1:8">
      <c r="A15093" s="270"/>
      <c r="B15093" s="271"/>
      <c r="C15093" s="270"/>
      <c r="D15093" s="272"/>
      <c r="F15093" s="273"/>
      <c r="G15093" s="275"/>
      <c r="H15093" s="275"/>
    </row>
    <row r="15094" spans="1:8">
      <c r="A15094" s="270"/>
      <c r="B15094" s="271"/>
      <c r="C15094" s="270"/>
      <c r="D15094" s="272"/>
      <c r="F15094" s="273"/>
      <c r="G15094" s="275"/>
      <c r="H15094" s="275"/>
    </row>
    <row r="15095" spans="1:8">
      <c r="A15095" s="270"/>
      <c r="B15095" s="271"/>
      <c r="C15095" s="270"/>
      <c r="D15095" s="272"/>
      <c r="F15095" s="273"/>
      <c r="G15095" s="275"/>
      <c r="H15095" s="275"/>
    </row>
    <row r="15096" spans="1:8">
      <c r="A15096" s="270"/>
      <c r="B15096" s="271"/>
      <c r="C15096" s="270"/>
      <c r="D15096" s="272"/>
      <c r="F15096" s="273"/>
      <c r="G15096" s="275"/>
      <c r="H15096" s="275"/>
    </row>
    <row r="15097" spans="1:8">
      <c r="A15097" s="270"/>
      <c r="B15097" s="271"/>
      <c r="C15097" s="270"/>
      <c r="D15097" s="272"/>
      <c r="F15097" s="273"/>
      <c r="G15097" s="275"/>
      <c r="H15097" s="275"/>
    </row>
    <row r="15098" spans="1:8">
      <c r="A15098" s="270"/>
      <c r="B15098" s="271"/>
      <c r="C15098" s="270"/>
      <c r="D15098" s="272"/>
      <c r="F15098" s="273"/>
      <c r="G15098" s="275"/>
      <c r="H15098" s="275"/>
    </row>
    <row r="15099" spans="1:8">
      <c r="A15099" s="270"/>
      <c r="B15099" s="271"/>
      <c r="C15099" s="270"/>
      <c r="D15099" s="272"/>
      <c r="F15099" s="273"/>
      <c r="G15099" s="275"/>
      <c r="H15099" s="275"/>
    </row>
    <row r="15100" spans="1:8">
      <c r="A15100" s="270"/>
      <c r="B15100" s="271"/>
      <c r="C15100" s="270"/>
      <c r="D15100" s="272"/>
      <c r="F15100" s="273"/>
      <c r="G15100" s="275"/>
      <c r="H15100" s="275"/>
    </row>
    <row r="15101" spans="1:8">
      <c r="A15101" s="270"/>
      <c r="B15101" s="271"/>
      <c r="C15101" s="270"/>
      <c r="D15101" s="272"/>
      <c r="F15101" s="273"/>
      <c r="G15101" s="275"/>
      <c r="H15101" s="275"/>
    </row>
    <row r="15102" spans="1:8">
      <c r="A15102" s="270"/>
      <c r="B15102" s="271"/>
      <c r="C15102" s="270"/>
      <c r="D15102" s="272"/>
      <c r="F15102" s="273"/>
      <c r="G15102" s="275"/>
      <c r="H15102" s="275"/>
    </row>
    <row r="15103" spans="1:8">
      <c r="A15103" s="270"/>
      <c r="B15103" s="271"/>
      <c r="C15103" s="270"/>
      <c r="D15103" s="272"/>
      <c r="F15103" s="273"/>
      <c r="G15103" s="275"/>
      <c r="H15103" s="275"/>
    </row>
    <row r="15104" spans="1:8">
      <c r="A15104" s="270"/>
      <c r="B15104" s="271"/>
      <c r="C15104" s="270"/>
      <c r="D15104" s="272"/>
      <c r="F15104" s="273"/>
      <c r="G15104" s="275"/>
      <c r="H15104" s="275"/>
    </row>
    <row r="15105" spans="1:8">
      <c r="A15105" s="270"/>
      <c r="B15105" s="271"/>
      <c r="C15105" s="270"/>
      <c r="D15105" s="272"/>
      <c r="F15105" s="273"/>
      <c r="G15105" s="275"/>
      <c r="H15105" s="275"/>
    </row>
    <row r="15106" spans="1:8">
      <c r="A15106" s="270"/>
      <c r="B15106" s="271"/>
      <c r="C15106" s="270"/>
      <c r="D15106" s="272"/>
      <c r="F15106" s="273"/>
      <c r="G15106" s="275"/>
      <c r="H15106" s="275"/>
    </row>
    <row r="15107" spans="1:8">
      <c r="A15107" s="270"/>
      <c r="B15107" s="271"/>
      <c r="C15107" s="270"/>
      <c r="D15107" s="272"/>
      <c r="F15107" s="273"/>
      <c r="G15107" s="275"/>
      <c r="H15107" s="275"/>
    </row>
    <row r="15108" spans="1:8">
      <c r="A15108" s="270"/>
      <c r="B15108" s="271"/>
      <c r="C15108" s="270"/>
      <c r="D15108" s="272"/>
      <c r="F15108" s="273"/>
      <c r="G15108" s="275"/>
      <c r="H15108" s="275"/>
    </row>
    <row r="15109" spans="1:8">
      <c r="A15109" s="270"/>
      <c r="B15109" s="271"/>
      <c r="C15109" s="270"/>
      <c r="D15109" s="272"/>
      <c r="F15109" s="273"/>
      <c r="G15109" s="275"/>
      <c r="H15109" s="275"/>
    </row>
    <row r="15110" spans="1:8">
      <c r="A15110" s="270"/>
      <c r="B15110" s="271"/>
      <c r="C15110" s="270"/>
      <c r="D15110" s="272"/>
      <c r="F15110" s="273"/>
      <c r="G15110" s="275"/>
      <c r="H15110" s="275"/>
    </row>
    <row r="15111" spans="1:8">
      <c r="A15111" s="270"/>
      <c r="B15111" s="271"/>
      <c r="C15111" s="270"/>
      <c r="D15111" s="272"/>
      <c r="F15111" s="273"/>
      <c r="G15111" s="275"/>
      <c r="H15111" s="275"/>
    </row>
    <row r="15112" spans="1:8">
      <c r="A15112" s="270"/>
      <c r="B15112" s="271"/>
      <c r="C15112" s="270"/>
      <c r="D15112" s="272"/>
      <c r="F15112" s="273"/>
      <c r="G15112" s="275"/>
      <c r="H15112" s="275"/>
    </row>
    <row r="15113" spans="1:8">
      <c r="A15113" s="270"/>
      <c r="B15113" s="271"/>
      <c r="C15113" s="270"/>
      <c r="D15113" s="272"/>
      <c r="F15113" s="273"/>
      <c r="G15113" s="275"/>
      <c r="H15113" s="275"/>
    </row>
    <row r="15114" spans="1:8">
      <c r="A15114" s="270"/>
      <c r="B15114" s="271"/>
      <c r="C15114" s="270"/>
      <c r="D15114" s="272"/>
      <c r="F15114" s="273"/>
      <c r="G15114" s="275"/>
      <c r="H15114" s="275"/>
    </row>
    <row r="15115" spans="1:8">
      <c r="A15115" s="270"/>
      <c r="B15115" s="271"/>
      <c r="C15115" s="270"/>
      <c r="D15115" s="272"/>
      <c r="F15115" s="273"/>
      <c r="G15115" s="275"/>
      <c r="H15115" s="275"/>
    </row>
    <row r="15116" spans="1:8">
      <c r="A15116" s="270"/>
      <c r="B15116" s="271"/>
      <c r="C15116" s="270"/>
      <c r="D15116" s="272"/>
      <c r="F15116" s="273"/>
      <c r="G15116" s="275"/>
      <c r="H15116" s="275"/>
    </row>
    <row r="15117" spans="1:8">
      <c r="A15117" s="270"/>
      <c r="B15117" s="271"/>
      <c r="C15117" s="270"/>
      <c r="D15117" s="272"/>
      <c r="F15117" s="273"/>
      <c r="G15117" s="275"/>
      <c r="H15117" s="275"/>
    </row>
    <row r="15118" spans="1:8">
      <c r="A15118" s="270"/>
      <c r="B15118" s="271"/>
      <c r="C15118" s="270"/>
      <c r="D15118" s="272"/>
      <c r="F15118" s="273"/>
      <c r="G15118" s="275"/>
      <c r="H15118" s="275"/>
    </row>
    <row r="15119" spans="1:8">
      <c r="A15119" s="270"/>
      <c r="B15119" s="271"/>
      <c r="C15119" s="270"/>
      <c r="D15119" s="272"/>
      <c r="F15119" s="273"/>
      <c r="G15119" s="275"/>
      <c r="H15119" s="275"/>
    </row>
    <row r="15120" spans="1:8">
      <c r="A15120" s="270"/>
      <c r="B15120" s="271"/>
      <c r="C15120" s="270"/>
      <c r="D15120" s="272"/>
      <c r="F15120" s="273"/>
      <c r="G15120" s="275"/>
      <c r="H15120" s="275"/>
    </row>
    <row r="15121" spans="1:8">
      <c r="A15121" s="270"/>
      <c r="B15121" s="271"/>
      <c r="C15121" s="270"/>
      <c r="D15121" s="272"/>
      <c r="F15121" s="273"/>
      <c r="G15121" s="275"/>
      <c r="H15121" s="275"/>
    </row>
    <row r="15122" spans="1:8">
      <c r="A15122" s="270"/>
      <c r="B15122" s="271"/>
      <c r="C15122" s="270"/>
      <c r="D15122" s="272"/>
      <c r="F15122" s="273"/>
      <c r="G15122" s="275"/>
      <c r="H15122" s="275"/>
    </row>
    <row r="15123" spans="1:8">
      <c r="A15123" s="270"/>
      <c r="B15123" s="271"/>
      <c r="C15123" s="270"/>
      <c r="D15123" s="272"/>
      <c r="F15123" s="273"/>
      <c r="G15123" s="275"/>
      <c r="H15123" s="275"/>
    </row>
    <row r="15124" spans="1:8">
      <c r="A15124" s="270"/>
      <c r="B15124" s="271"/>
      <c r="C15124" s="270"/>
      <c r="D15124" s="272"/>
      <c r="F15124" s="273"/>
      <c r="G15124" s="275"/>
      <c r="H15124" s="275"/>
    </row>
    <row r="15125" spans="1:8">
      <c r="A15125" s="270"/>
      <c r="B15125" s="271"/>
      <c r="C15125" s="270"/>
      <c r="D15125" s="272"/>
      <c r="F15125" s="273"/>
      <c r="G15125" s="275"/>
      <c r="H15125" s="275"/>
    </row>
    <row r="15126" spans="1:8">
      <c r="A15126" s="270"/>
      <c r="B15126" s="271"/>
      <c r="C15126" s="270"/>
      <c r="D15126" s="272"/>
      <c r="F15126" s="273"/>
      <c r="G15126" s="275"/>
      <c r="H15126" s="275"/>
    </row>
    <row r="15127" spans="1:8">
      <c r="A15127" s="270"/>
      <c r="B15127" s="271"/>
      <c r="C15127" s="270"/>
      <c r="D15127" s="272"/>
      <c r="F15127" s="273"/>
      <c r="G15127" s="275"/>
      <c r="H15127" s="275"/>
    </row>
    <row r="15128" spans="1:8">
      <c r="A15128" s="270"/>
      <c r="B15128" s="271"/>
      <c r="C15128" s="270"/>
      <c r="D15128" s="272"/>
      <c r="F15128" s="273"/>
      <c r="G15128" s="275"/>
      <c r="H15128" s="275"/>
    </row>
    <row r="15129" spans="1:8">
      <c r="A15129" s="270"/>
      <c r="B15129" s="271"/>
      <c r="C15129" s="270"/>
      <c r="D15129" s="272"/>
      <c r="F15129" s="273"/>
      <c r="G15129" s="275"/>
      <c r="H15129" s="275"/>
    </row>
    <row r="15130" spans="1:8">
      <c r="A15130" s="270"/>
      <c r="B15130" s="271"/>
      <c r="C15130" s="270"/>
      <c r="D15130" s="272"/>
      <c r="F15130" s="273"/>
      <c r="G15130" s="275"/>
      <c r="H15130" s="275"/>
    </row>
    <row r="15131" spans="1:8">
      <c r="A15131" s="270"/>
      <c r="B15131" s="271"/>
      <c r="C15131" s="270"/>
      <c r="D15131" s="272"/>
      <c r="F15131" s="273"/>
      <c r="G15131" s="275"/>
      <c r="H15131" s="275"/>
    </row>
    <row r="15132" spans="1:8">
      <c r="A15132" s="270"/>
      <c r="B15132" s="271"/>
      <c r="C15132" s="270"/>
      <c r="D15132" s="272"/>
      <c r="F15132" s="273"/>
      <c r="G15132" s="275"/>
      <c r="H15132" s="275"/>
    </row>
    <row r="15133" spans="1:8">
      <c r="A15133" s="270"/>
      <c r="B15133" s="271"/>
      <c r="C15133" s="270"/>
      <c r="D15133" s="272"/>
      <c r="F15133" s="273"/>
      <c r="G15133" s="275"/>
      <c r="H15133" s="275"/>
    </row>
    <row r="15134" spans="1:8">
      <c r="A15134" s="270"/>
      <c r="B15134" s="271"/>
      <c r="C15134" s="270"/>
      <c r="D15134" s="272"/>
      <c r="F15134" s="273"/>
      <c r="G15134" s="275"/>
      <c r="H15134" s="275"/>
    </row>
    <row r="15135" spans="1:8">
      <c r="A15135" s="270"/>
      <c r="B15135" s="271"/>
      <c r="C15135" s="270"/>
      <c r="D15135" s="272"/>
      <c r="F15135" s="273"/>
      <c r="G15135" s="275"/>
      <c r="H15135" s="275"/>
    </row>
    <row r="15136" spans="1:8">
      <c r="A15136" s="270"/>
      <c r="B15136" s="271"/>
      <c r="C15136" s="270"/>
      <c r="D15136" s="272"/>
      <c r="F15136" s="273"/>
      <c r="G15136" s="275"/>
      <c r="H15136" s="275"/>
    </row>
    <row r="15137" spans="1:8">
      <c r="A15137" s="270"/>
      <c r="B15137" s="271"/>
      <c r="C15137" s="270"/>
      <c r="D15137" s="272"/>
      <c r="F15137" s="273"/>
      <c r="G15137" s="275"/>
      <c r="H15137" s="275"/>
    </row>
    <row r="15138" spans="1:8">
      <c r="A15138" s="270"/>
      <c r="B15138" s="271"/>
      <c r="C15138" s="270"/>
      <c r="D15138" s="272"/>
      <c r="F15138" s="273"/>
      <c r="G15138" s="275"/>
      <c r="H15138" s="275"/>
    </row>
    <row r="15139" spans="1:8">
      <c r="A15139" s="270"/>
      <c r="B15139" s="271"/>
      <c r="C15139" s="270"/>
      <c r="D15139" s="272"/>
      <c r="F15139" s="273"/>
      <c r="G15139" s="275"/>
      <c r="H15139" s="275"/>
    </row>
    <row r="15140" spans="1:8">
      <c r="A15140" s="270"/>
      <c r="B15140" s="271"/>
      <c r="C15140" s="270"/>
      <c r="D15140" s="272"/>
      <c r="F15140" s="273"/>
      <c r="G15140" s="275"/>
      <c r="H15140" s="275"/>
    </row>
    <row r="15141" spans="1:8">
      <c r="A15141" s="270"/>
      <c r="B15141" s="271"/>
      <c r="C15141" s="270"/>
      <c r="D15141" s="272"/>
      <c r="F15141" s="273"/>
      <c r="G15141" s="275"/>
      <c r="H15141" s="275"/>
    </row>
    <row r="15142" spans="1:8">
      <c r="A15142" s="270"/>
      <c r="B15142" s="271"/>
      <c r="C15142" s="270"/>
      <c r="D15142" s="272"/>
      <c r="F15142" s="273"/>
      <c r="G15142" s="275"/>
      <c r="H15142" s="275"/>
    </row>
    <row r="15143" spans="1:8">
      <c r="A15143" s="270"/>
      <c r="B15143" s="271"/>
      <c r="C15143" s="270"/>
      <c r="D15143" s="272"/>
      <c r="F15143" s="273"/>
      <c r="G15143" s="275"/>
      <c r="H15143" s="275"/>
    </row>
    <row r="15144" spans="1:8">
      <c r="A15144" s="270"/>
      <c r="B15144" s="271"/>
      <c r="C15144" s="270"/>
      <c r="D15144" s="272"/>
      <c r="F15144" s="273"/>
      <c r="G15144" s="275"/>
      <c r="H15144" s="275"/>
    </row>
    <row r="15145" spans="1:8">
      <c r="A15145" s="270"/>
      <c r="B15145" s="271"/>
      <c r="C15145" s="270"/>
      <c r="D15145" s="272"/>
      <c r="F15145" s="273"/>
      <c r="G15145" s="275"/>
      <c r="H15145" s="275"/>
    </row>
    <row r="15146" spans="1:8">
      <c r="A15146" s="270"/>
      <c r="B15146" s="271"/>
      <c r="C15146" s="270"/>
      <c r="D15146" s="272"/>
      <c r="F15146" s="273"/>
      <c r="G15146" s="275"/>
      <c r="H15146" s="275"/>
    </row>
    <row r="15147" spans="1:8">
      <c r="A15147" s="270"/>
      <c r="B15147" s="271"/>
      <c r="C15147" s="270"/>
      <c r="D15147" s="272"/>
      <c r="F15147" s="273"/>
      <c r="G15147" s="275"/>
      <c r="H15147" s="275"/>
    </row>
    <row r="15148" spans="1:8">
      <c r="A15148" s="270"/>
      <c r="B15148" s="271"/>
      <c r="C15148" s="270"/>
      <c r="D15148" s="272"/>
      <c r="F15148" s="273"/>
      <c r="G15148" s="275"/>
      <c r="H15148" s="275"/>
    </row>
    <row r="15149" spans="1:8">
      <c r="A15149" s="270"/>
      <c r="B15149" s="271"/>
      <c r="C15149" s="270"/>
      <c r="D15149" s="272"/>
      <c r="F15149" s="273"/>
      <c r="G15149" s="275"/>
      <c r="H15149" s="275"/>
    </row>
    <row r="15150" spans="1:8">
      <c r="A15150" s="270"/>
      <c r="B15150" s="271"/>
      <c r="C15150" s="270"/>
      <c r="D15150" s="272"/>
      <c r="F15150" s="273"/>
      <c r="G15150" s="275"/>
      <c r="H15150" s="275"/>
    </row>
    <row r="15151" spans="1:8">
      <c r="A15151" s="270"/>
      <c r="B15151" s="271"/>
      <c r="C15151" s="270"/>
      <c r="D15151" s="272"/>
      <c r="F15151" s="273"/>
      <c r="G15151" s="275"/>
      <c r="H15151" s="275"/>
    </row>
    <row r="15152" spans="1:8">
      <c r="A15152" s="270"/>
      <c r="B15152" s="271"/>
      <c r="C15152" s="270"/>
      <c r="D15152" s="272"/>
      <c r="F15152" s="273"/>
      <c r="G15152" s="275"/>
      <c r="H15152" s="275"/>
    </row>
    <row r="15153" spans="1:8">
      <c r="A15153" s="270"/>
      <c r="B15153" s="271"/>
      <c r="C15153" s="270"/>
      <c r="D15153" s="272"/>
      <c r="F15153" s="273"/>
      <c r="G15153" s="275"/>
      <c r="H15153" s="275"/>
    </row>
    <row r="15154" spans="1:8">
      <c r="A15154" s="270"/>
      <c r="B15154" s="271"/>
      <c r="C15154" s="270"/>
      <c r="D15154" s="272"/>
      <c r="F15154" s="273"/>
      <c r="G15154" s="275"/>
      <c r="H15154" s="275"/>
    </row>
    <row r="15155" spans="1:8">
      <c r="A15155" s="270"/>
      <c r="B15155" s="271"/>
      <c r="C15155" s="270"/>
      <c r="D15155" s="272"/>
      <c r="F15155" s="273"/>
      <c r="G15155" s="275"/>
      <c r="H15155" s="275"/>
    </row>
    <row r="15156" spans="1:8">
      <c r="A15156" s="270"/>
      <c r="B15156" s="271"/>
      <c r="C15156" s="270"/>
      <c r="D15156" s="272"/>
      <c r="F15156" s="273"/>
      <c r="G15156" s="275"/>
      <c r="H15156" s="275"/>
    </row>
    <row r="15157" spans="1:8">
      <c r="A15157" s="270"/>
      <c r="B15157" s="271"/>
      <c r="C15157" s="270"/>
      <c r="D15157" s="272"/>
      <c r="F15157" s="273"/>
      <c r="G15157" s="275"/>
      <c r="H15157" s="275"/>
    </row>
    <row r="15158" spans="1:8">
      <c r="A15158" s="270"/>
      <c r="B15158" s="271"/>
      <c r="C15158" s="270"/>
      <c r="D15158" s="272"/>
      <c r="F15158" s="273"/>
      <c r="G15158" s="275"/>
      <c r="H15158" s="275"/>
    </row>
    <row r="15159" spans="1:8">
      <c r="A15159" s="270"/>
      <c r="B15159" s="271"/>
      <c r="C15159" s="270"/>
      <c r="D15159" s="272"/>
      <c r="F15159" s="273"/>
      <c r="G15159" s="275"/>
      <c r="H15159" s="275"/>
    </row>
    <row r="15160" spans="1:8">
      <c r="A15160" s="270"/>
      <c r="B15160" s="271"/>
      <c r="C15160" s="270"/>
      <c r="D15160" s="272"/>
      <c r="F15160" s="273"/>
      <c r="G15160" s="275"/>
      <c r="H15160" s="275"/>
    </row>
    <row r="15161" spans="1:8">
      <c r="A15161" s="270"/>
      <c r="B15161" s="271"/>
      <c r="C15161" s="270"/>
      <c r="D15161" s="272"/>
      <c r="F15161" s="273"/>
      <c r="G15161" s="275"/>
      <c r="H15161" s="275"/>
    </row>
    <row r="15162" spans="1:8">
      <c r="A15162" s="270"/>
      <c r="B15162" s="271"/>
      <c r="C15162" s="270"/>
      <c r="D15162" s="272"/>
      <c r="F15162" s="273"/>
      <c r="G15162" s="275"/>
      <c r="H15162" s="275"/>
    </row>
    <row r="15163" spans="1:8">
      <c r="A15163" s="270"/>
      <c r="B15163" s="271"/>
      <c r="C15163" s="270"/>
      <c r="D15163" s="272"/>
      <c r="F15163" s="273"/>
      <c r="G15163" s="275"/>
      <c r="H15163" s="275"/>
    </row>
    <row r="15164" spans="1:8">
      <c r="A15164" s="270"/>
      <c r="B15164" s="271"/>
      <c r="C15164" s="270"/>
      <c r="D15164" s="272"/>
      <c r="F15164" s="273"/>
      <c r="G15164" s="275"/>
      <c r="H15164" s="275"/>
    </row>
    <row r="15165" spans="1:8">
      <c r="A15165" s="270"/>
      <c r="B15165" s="271"/>
      <c r="C15165" s="270"/>
      <c r="D15165" s="272"/>
      <c r="F15165" s="273"/>
      <c r="G15165" s="275"/>
      <c r="H15165" s="275"/>
    </row>
    <row r="15166" spans="1:8">
      <c r="A15166" s="270"/>
      <c r="B15166" s="271"/>
      <c r="C15166" s="270"/>
      <c r="D15166" s="272"/>
      <c r="F15166" s="273"/>
      <c r="G15166" s="275"/>
      <c r="H15166" s="275"/>
    </row>
    <row r="15167" spans="1:8">
      <c r="A15167" s="270"/>
      <c r="B15167" s="271"/>
      <c r="C15167" s="270"/>
      <c r="D15167" s="272"/>
      <c r="F15167" s="273"/>
      <c r="G15167" s="275"/>
      <c r="H15167" s="275"/>
    </row>
    <row r="15168" spans="1:8">
      <c r="A15168" s="270"/>
      <c r="B15168" s="271"/>
      <c r="C15168" s="270"/>
      <c r="D15168" s="272"/>
      <c r="F15168" s="273"/>
      <c r="G15168" s="275"/>
      <c r="H15168" s="275"/>
    </row>
    <row r="15169" spans="1:8">
      <c r="A15169" s="270"/>
      <c r="B15169" s="271"/>
      <c r="C15169" s="270"/>
      <c r="D15169" s="272"/>
      <c r="F15169" s="273"/>
      <c r="G15169" s="275"/>
      <c r="H15169" s="275"/>
    </row>
    <row r="15170" spans="1:8">
      <c r="A15170" s="270"/>
      <c r="B15170" s="271"/>
      <c r="C15170" s="270"/>
      <c r="D15170" s="272"/>
      <c r="F15170" s="273"/>
      <c r="G15170" s="275"/>
      <c r="H15170" s="275"/>
    </row>
    <row r="15171" spans="1:8">
      <c r="A15171" s="270"/>
      <c r="B15171" s="271"/>
      <c r="C15171" s="270"/>
      <c r="D15171" s="272"/>
      <c r="F15171" s="273"/>
      <c r="G15171" s="275"/>
      <c r="H15171" s="275"/>
    </row>
    <row r="15172" spans="1:8">
      <c r="A15172" s="270"/>
      <c r="B15172" s="271"/>
      <c r="C15172" s="270"/>
      <c r="D15172" s="272"/>
      <c r="F15172" s="273"/>
      <c r="G15172" s="275"/>
      <c r="H15172" s="275"/>
    </row>
    <row r="15173" spans="1:8">
      <c r="A15173" s="270"/>
      <c r="B15173" s="271"/>
      <c r="C15173" s="270"/>
      <c r="D15173" s="272"/>
      <c r="F15173" s="273"/>
      <c r="G15173" s="275"/>
      <c r="H15173" s="275"/>
    </row>
    <row r="15174" spans="1:8">
      <c r="A15174" s="270"/>
      <c r="B15174" s="271"/>
      <c r="C15174" s="270"/>
      <c r="D15174" s="272"/>
      <c r="F15174" s="273"/>
      <c r="G15174" s="275"/>
      <c r="H15174" s="275"/>
    </row>
    <row r="15175" spans="1:8">
      <c r="A15175" s="270"/>
      <c r="B15175" s="271"/>
      <c r="C15175" s="270"/>
      <c r="D15175" s="272"/>
      <c r="F15175" s="273"/>
      <c r="G15175" s="275"/>
      <c r="H15175" s="275"/>
    </row>
    <row r="15176" spans="1:8">
      <c r="A15176" s="270"/>
      <c r="B15176" s="271"/>
      <c r="C15176" s="270"/>
      <c r="D15176" s="272"/>
      <c r="F15176" s="273"/>
      <c r="G15176" s="275"/>
      <c r="H15176" s="275"/>
    </row>
    <row r="15177" spans="1:8">
      <c r="A15177" s="270"/>
      <c r="B15177" s="271"/>
      <c r="C15177" s="270"/>
      <c r="D15177" s="272"/>
      <c r="F15177" s="273"/>
      <c r="G15177" s="275"/>
      <c r="H15177" s="275"/>
    </row>
    <row r="15178" spans="1:8">
      <c r="A15178" s="270"/>
      <c r="B15178" s="271"/>
      <c r="C15178" s="270"/>
      <c r="D15178" s="272"/>
      <c r="F15178" s="273"/>
      <c r="G15178" s="275"/>
      <c r="H15178" s="275"/>
    </row>
    <row r="15179" spans="1:8">
      <c r="A15179" s="270"/>
      <c r="B15179" s="271"/>
      <c r="C15179" s="270"/>
      <c r="D15179" s="272"/>
      <c r="F15179" s="273"/>
      <c r="G15179" s="275"/>
      <c r="H15179" s="275"/>
    </row>
    <row r="15180" spans="1:8">
      <c r="A15180" s="270"/>
      <c r="B15180" s="271"/>
      <c r="C15180" s="270"/>
      <c r="D15180" s="272"/>
      <c r="F15180" s="273"/>
      <c r="G15180" s="275"/>
      <c r="H15180" s="275"/>
    </row>
    <row r="15181" spans="1:8">
      <c r="A15181" s="270"/>
      <c r="B15181" s="271"/>
      <c r="C15181" s="270"/>
      <c r="D15181" s="272"/>
      <c r="F15181" s="273"/>
      <c r="G15181" s="275"/>
      <c r="H15181" s="275"/>
    </row>
    <row r="15182" spans="1:8">
      <c r="A15182" s="270"/>
      <c r="B15182" s="271"/>
      <c r="C15182" s="270"/>
      <c r="D15182" s="272"/>
      <c r="F15182" s="273"/>
      <c r="G15182" s="275"/>
      <c r="H15182" s="275"/>
    </row>
    <row r="15183" spans="1:8">
      <c r="A15183" s="270"/>
      <c r="B15183" s="271"/>
      <c r="C15183" s="270"/>
      <c r="D15183" s="272"/>
      <c r="F15183" s="273"/>
      <c r="G15183" s="275"/>
      <c r="H15183" s="275"/>
    </row>
    <row r="15184" spans="1:8">
      <c r="A15184" s="270"/>
      <c r="B15184" s="271"/>
      <c r="C15184" s="270"/>
      <c r="D15184" s="272"/>
      <c r="F15184" s="273"/>
      <c r="G15184" s="275"/>
      <c r="H15184" s="275"/>
    </row>
    <row r="15185" spans="1:8">
      <c r="A15185" s="270"/>
      <c r="B15185" s="271"/>
      <c r="C15185" s="270"/>
      <c r="D15185" s="272"/>
      <c r="F15185" s="273"/>
      <c r="G15185" s="275"/>
      <c r="H15185" s="275"/>
    </row>
    <row r="15186" spans="1:8">
      <c r="A15186" s="270"/>
      <c r="B15186" s="271"/>
      <c r="C15186" s="270"/>
      <c r="D15186" s="272"/>
      <c r="F15186" s="273"/>
      <c r="G15186" s="275"/>
      <c r="H15186" s="275"/>
    </row>
    <row r="15187" spans="1:8">
      <c r="A15187" s="270"/>
      <c r="B15187" s="271"/>
      <c r="C15187" s="270"/>
      <c r="D15187" s="272"/>
      <c r="F15187" s="273"/>
      <c r="G15187" s="275"/>
      <c r="H15187" s="275"/>
    </row>
    <row r="15188" spans="1:8">
      <c r="A15188" s="270"/>
      <c r="B15188" s="271"/>
      <c r="C15188" s="270"/>
      <c r="D15188" s="272"/>
      <c r="F15188" s="273"/>
      <c r="G15188" s="275"/>
      <c r="H15188" s="275"/>
    </row>
    <row r="15189" spans="1:8">
      <c r="A15189" s="270"/>
      <c r="B15189" s="271"/>
      <c r="C15189" s="270"/>
      <c r="D15189" s="272"/>
      <c r="F15189" s="273"/>
      <c r="G15189" s="275"/>
      <c r="H15189" s="275"/>
    </row>
    <row r="15190" spans="1:8">
      <c r="A15190" s="270"/>
      <c r="B15190" s="271"/>
      <c r="C15190" s="270"/>
      <c r="D15190" s="272"/>
      <c r="F15190" s="273"/>
      <c r="G15190" s="275"/>
      <c r="H15190" s="275"/>
    </row>
    <row r="15191" spans="1:8">
      <c r="A15191" s="270"/>
      <c r="B15191" s="271"/>
      <c r="C15191" s="270"/>
      <c r="D15191" s="272"/>
      <c r="F15191" s="273"/>
      <c r="G15191" s="275"/>
      <c r="H15191" s="275"/>
    </row>
    <row r="15192" spans="1:8">
      <c r="A15192" s="270"/>
      <c r="B15192" s="271"/>
      <c r="C15192" s="270"/>
      <c r="D15192" s="272"/>
      <c r="F15192" s="273"/>
      <c r="G15192" s="275"/>
      <c r="H15192" s="275"/>
    </row>
    <row r="15193" spans="1:8">
      <c r="A15193" s="270"/>
      <c r="B15193" s="271"/>
      <c r="C15193" s="270"/>
      <c r="D15193" s="272"/>
      <c r="F15193" s="273"/>
      <c r="G15193" s="275"/>
      <c r="H15193" s="275"/>
    </row>
    <row r="15194" spans="1:8">
      <c r="A15194" s="270"/>
      <c r="B15194" s="271"/>
      <c r="C15194" s="270"/>
      <c r="D15194" s="272"/>
      <c r="F15194" s="273"/>
      <c r="G15194" s="275"/>
      <c r="H15194" s="275"/>
    </row>
    <row r="15195" spans="1:8">
      <c r="A15195" s="270"/>
      <c r="B15195" s="271"/>
      <c r="C15195" s="270"/>
      <c r="D15195" s="272"/>
      <c r="F15195" s="273"/>
      <c r="G15195" s="275"/>
      <c r="H15195" s="275"/>
    </row>
    <row r="15196" spans="1:8">
      <c r="A15196" s="270"/>
      <c r="B15196" s="271"/>
      <c r="C15196" s="270"/>
      <c r="D15196" s="272"/>
      <c r="F15196" s="273"/>
      <c r="G15196" s="275"/>
      <c r="H15196" s="275"/>
    </row>
    <row r="15197" spans="1:8">
      <c r="A15197" s="270"/>
      <c r="B15197" s="271"/>
      <c r="C15197" s="270"/>
      <c r="D15197" s="272"/>
      <c r="F15197" s="273"/>
      <c r="G15197" s="275"/>
      <c r="H15197" s="275"/>
    </row>
    <row r="15198" spans="1:8">
      <c r="A15198" s="270"/>
      <c r="B15198" s="271"/>
      <c r="C15198" s="270"/>
      <c r="D15198" s="272"/>
      <c r="F15198" s="273"/>
      <c r="G15198" s="275"/>
      <c r="H15198" s="275"/>
    </row>
    <row r="15199" spans="1:8">
      <c r="A15199" s="270"/>
      <c r="B15199" s="271"/>
      <c r="C15199" s="270"/>
      <c r="D15199" s="272"/>
      <c r="F15199" s="273"/>
      <c r="G15199" s="275"/>
      <c r="H15199" s="275"/>
    </row>
    <row r="15200" spans="1:8">
      <c r="A15200" s="270"/>
      <c r="B15200" s="271"/>
      <c r="C15200" s="270"/>
      <c r="D15200" s="272"/>
      <c r="F15200" s="273"/>
      <c r="G15200" s="275"/>
      <c r="H15200" s="275"/>
    </row>
    <row r="15201" spans="1:8">
      <c r="A15201" s="270"/>
      <c r="B15201" s="271"/>
      <c r="C15201" s="270"/>
      <c r="D15201" s="272"/>
      <c r="F15201" s="273"/>
      <c r="G15201" s="275"/>
      <c r="H15201" s="275"/>
    </row>
    <row r="15202" spans="1:8">
      <c r="A15202" s="270"/>
      <c r="B15202" s="271"/>
      <c r="C15202" s="270"/>
      <c r="D15202" s="272"/>
      <c r="F15202" s="273"/>
      <c r="G15202" s="275"/>
      <c r="H15202" s="275"/>
    </row>
    <row r="15203" spans="1:8">
      <c r="A15203" s="270"/>
      <c r="B15203" s="271"/>
      <c r="C15203" s="270"/>
      <c r="D15203" s="272"/>
      <c r="F15203" s="273"/>
      <c r="G15203" s="275"/>
      <c r="H15203" s="275"/>
    </row>
    <row r="15204" spans="1:8">
      <c r="A15204" s="270"/>
      <c r="B15204" s="271"/>
      <c r="C15204" s="270"/>
      <c r="D15204" s="272"/>
      <c r="F15204" s="273"/>
      <c r="G15204" s="275"/>
      <c r="H15204" s="275"/>
    </row>
    <row r="15205" spans="1:8">
      <c r="A15205" s="270"/>
      <c r="B15205" s="271"/>
      <c r="C15205" s="270"/>
      <c r="D15205" s="272"/>
      <c r="F15205" s="273"/>
      <c r="G15205" s="275"/>
      <c r="H15205" s="275"/>
    </row>
    <row r="15206" spans="1:8">
      <c r="A15206" s="270"/>
      <c r="B15206" s="271"/>
      <c r="C15206" s="270"/>
      <c r="D15206" s="272"/>
      <c r="F15206" s="273"/>
      <c r="G15206" s="275"/>
      <c r="H15206" s="275"/>
    </row>
    <row r="15207" spans="1:8">
      <c r="A15207" s="270"/>
      <c r="B15207" s="271"/>
      <c r="C15207" s="270"/>
      <c r="D15207" s="272"/>
      <c r="F15207" s="273"/>
      <c r="G15207" s="275"/>
      <c r="H15207" s="275"/>
    </row>
    <row r="15208" spans="1:8">
      <c r="A15208" s="270"/>
      <c r="B15208" s="271"/>
      <c r="C15208" s="270"/>
      <c r="D15208" s="272"/>
      <c r="F15208" s="273"/>
      <c r="G15208" s="275"/>
      <c r="H15208" s="275"/>
    </row>
    <row r="15209" spans="1:8">
      <c r="A15209" s="270"/>
      <c r="B15209" s="271"/>
      <c r="C15209" s="270"/>
      <c r="D15209" s="272"/>
      <c r="F15209" s="273"/>
      <c r="G15209" s="275"/>
      <c r="H15209" s="275"/>
    </row>
    <row r="15210" spans="1:8">
      <c r="A15210" s="270"/>
      <c r="B15210" s="271"/>
      <c r="C15210" s="270"/>
      <c r="D15210" s="272"/>
      <c r="F15210" s="273"/>
      <c r="G15210" s="275"/>
      <c r="H15210" s="275"/>
    </row>
    <row r="15211" spans="1:8">
      <c r="A15211" s="270"/>
      <c r="B15211" s="271"/>
      <c r="C15211" s="270"/>
      <c r="D15211" s="272"/>
      <c r="F15211" s="273"/>
      <c r="G15211" s="275"/>
      <c r="H15211" s="275"/>
    </row>
    <row r="15212" spans="1:8">
      <c r="A15212" s="270"/>
      <c r="B15212" s="271"/>
      <c r="C15212" s="270"/>
      <c r="D15212" s="272"/>
      <c r="F15212" s="273"/>
      <c r="G15212" s="275"/>
      <c r="H15212" s="275"/>
    </row>
    <row r="15213" spans="1:8">
      <c r="A15213" s="270"/>
      <c r="B15213" s="271"/>
      <c r="C15213" s="270"/>
      <c r="D15213" s="272"/>
      <c r="F15213" s="273"/>
      <c r="G15213" s="275"/>
      <c r="H15213" s="275"/>
    </row>
    <row r="15214" spans="1:8">
      <c r="A15214" s="270"/>
      <c r="B15214" s="271"/>
      <c r="C15214" s="270"/>
      <c r="D15214" s="272"/>
      <c r="F15214" s="273"/>
      <c r="G15214" s="275"/>
      <c r="H15214" s="275"/>
    </row>
    <row r="15215" spans="1:8">
      <c r="A15215" s="270"/>
      <c r="B15215" s="271"/>
      <c r="C15215" s="270"/>
      <c r="D15215" s="272"/>
      <c r="F15215" s="273"/>
      <c r="G15215" s="275"/>
      <c r="H15215" s="275"/>
    </row>
    <row r="15216" spans="1:8">
      <c r="A15216" s="270"/>
      <c r="B15216" s="271"/>
      <c r="C15216" s="270"/>
      <c r="D15216" s="272"/>
      <c r="F15216" s="273"/>
      <c r="G15216" s="275"/>
      <c r="H15216" s="275"/>
    </row>
    <row r="15217" spans="1:8">
      <c r="A15217" s="270"/>
      <c r="B15217" s="271"/>
      <c r="C15217" s="270"/>
      <c r="D15217" s="272"/>
      <c r="F15217" s="273"/>
      <c r="G15217" s="275"/>
      <c r="H15217" s="275"/>
    </row>
    <row r="15218" spans="1:8">
      <c r="A15218" s="270"/>
      <c r="B15218" s="271"/>
      <c r="C15218" s="270"/>
      <c r="D15218" s="272"/>
      <c r="F15218" s="273"/>
      <c r="G15218" s="275"/>
      <c r="H15218" s="275"/>
    </row>
    <row r="15219" spans="1:8">
      <c r="A15219" s="270"/>
      <c r="B15219" s="271"/>
      <c r="C15219" s="270"/>
      <c r="D15219" s="272"/>
      <c r="F15219" s="273"/>
      <c r="G15219" s="275"/>
      <c r="H15219" s="275"/>
    </row>
    <row r="15220" spans="1:8">
      <c r="A15220" s="270"/>
      <c r="B15220" s="271"/>
      <c r="C15220" s="270"/>
      <c r="D15220" s="272"/>
      <c r="F15220" s="273"/>
      <c r="G15220" s="275"/>
      <c r="H15220" s="275"/>
    </row>
    <row r="15221" spans="1:8">
      <c r="A15221" s="270"/>
      <c r="B15221" s="271"/>
      <c r="C15221" s="270"/>
      <c r="D15221" s="272"/>
      <c r="F15221" s="273"/>
      <c r="G15221" s="275"/>
      <c r="H15221" s="275"/>
    </row>
    <row r="15222" spans="1:8">
      <c r="A15222" s="270"/>
      <c r="B15222" s="271"/>
      <c r="C15222" s="270"/>
      <c r="D15222" s="272"/>
      <c r="F15222" s="273"/>
      <c r="G15222" s="275"/>
      <c r="H15222" s="275"/>
    </row>
    <row r="15223" spans="1:8">
      <c r="A15223" s="270"/>
      <c r="B15223" s="271"/>
      <c r="C15223" s="270"/>
      <c r="D15223" s="272"/>
      <c r="F15223" s="273"/>
      <c r="G15223" s="275"/>
      <c r="H15223" s="275"/>
    </row>
    <row r="15224" spans="1:8">
      <c r="A15224" s="270"/>
      <c r="B15224" s="271"/>
      <c r="C15224" s="270"/>
      <c r="D15224" s="272"/>
      <c r="F15224" s="273"/>
      <c r="G15224" s="275"/>
      <c r="H15224" s="275"/>
    </row>
    <row r="15225" spans="1:8">
      <c r="A15225" s="270"/>
      <c r="B15225" s="271"/>
      <c r="C15225" s="270"/>
      <c r="D15225" s="272"/>
      <c r="F15225" s="273"/>
      <c r="G15225" s="275"/>
      <c r="H15225" s="275"/>
    </row>
    <row r="15226" spans="1:8">
      <c r="A15226" s="270"/>
      <c r="B15226" s="271"/>
      <c r="C15226" s="270"/>
      <c r="D15226" s="272"/>
      <c r="F15226" s="273"/>
      <c r="G15226" s="275"/>
      <c r="H15226" s="275"/>
    </row>
    <row r="15227" spans="1:8">
      <c r="A15227" s="270"/>
      <c r="B15227" s="271"/>
      <c r="C15227" s="270"/>
      <c r="D15227" s="272"/>
      <c r="F15227" s="273"/>
      <c r="G15227" s="275"/>
      <c r="H15227" s="275"/>
    </row>
    <row r="15228" spans="1:8">
      <c r="A15228" s="270"/>
      <c r="B15228" s="271"/>
      <c r="C15228" s="270"/>
      <c r="D15228" s="272"/>
      <c r="F15228" s="273"/>
      <c r="G15228" s="275"/>
      <c r="H15228" s="275"/>
    </row>
    <row r="15229" spans="1:8">
      <c r="A15229" s="270"/>
      <c r="B15229" s="271"/>
      <c r="C15229" s="270"/>
      <c r="D15229" s="272"/>
      <c r="F15229" s="273"/>
      <c r="G15229" s="275"/>
      <c r="H15229" s="275"/>
    </row>
    <row r="15230" spans="1:8">
      <c r="A15230" s="270"/>
      <c r="B15230" s="271"/>
      <c r="C15230" s="270"/>
      <c r="D15230" s="272"/>
      <c r="F15230" s="273"/>
      <c r="G15230" s="275"/>
      <c r="H15230" s="275"/>
    </row>
    <row r="15231" spans="1:8">
      <c r="A15231" s="270"/>
      <c r="B15231" s="271"/>
      <c r="C15231" s="270"/>
      <c r="D15231" s="272"/>
      <c r="F15231" s="273"/>
      <c r="G15231" s="275"/>
      <c r="H15231" s="275"/>
    </row>
    <row r="15232" spans="1:8">
      <c r="A15232" s="270"/>
      <c r="B15232" s="271"/>
      <c r="C15232" s="270"/>
      <c r="D15232" s="272"/>
      <c r="F15232" s="273"/>
      <c r="G15232" s="275"/>
      <c r="H15232" s="275"/>
    </row>
    <row r="15233" spans="1:8">
      <c r="A15233" s="270"/>
      <c r="B15233" s="271"/>
      <c r="C15233" s="270"/>
      <c r="D15233" s="272"/>
      <c r="F15233" s="273"/>
      <c r="G15233" s="275"/>
      <c r="H15233" s="275"/>
    </row>
    <row r="15234" spans="1:8">
      <c r="A15234" s="270"/>
      <c r="B15234" s="271"/>
      <c r="C15234" s="270"/>
      <c r="D15234" s="272"/>
      <c r="F15234" s="273"/>
      <c r="G15234" s="275"/>
      <c r="H15234" s="275"/>
    </row>
    <row r="15235" spans="1:8">
      <c r="A15235" s="270"/>
      <c r="B15235" s="271"/>
      <c r="C15235" s="270"/>
      <c r="D15235" s="272"/>
      <c r="F15235" s="273"/>
      <c r="G15235" s="275"/>
      <c r="H15235" s="275"/>
    </row>
    <row r="15236" spans="1:8">
      <c r="A15236" s="270"/>
      <c r="B15236" s="271"/>
      <c r="C15236" s="270"/>
      <c r="D15236" s="272"/>
      <c r="F15236" s="273"/>
      <c r="G15236" s="275"/>
      <c r="H15236" s="275"/>
    </row>
    <row r="15237" spans="1:8">
      <c r="A15237" s="270"/>
      <c r="B15237" s="271"/>
      <c r="C15237" s="270"/>
      <c r="D15237" s="272"/>
      <c r="F15237" s="273"/>
      <c r="G15237" s="275"/>
      <c r="H15237" s="275"/>
    </row>
    <row r="15238" spans="1:8">
      <c r="A15238" s="270"/>
      <c r="B15238" s="271"/>
      <c r="C15238" s="270"/>
      <c r="D15238" s="272"/>
      <c r="F15238" s="273"/>
      <c r="G15238" s="275"/>
      <c r="H15238" s="275"/>
    </row>
    <row r="15239" spans="1:8">
      <c r="A15239" s="270"/>
      <c r="B15239" s="271"/>
      <c r="C15239" s="270"/>
      <c r="D15239" s="272"/>
      <c r="F15239" s="273"/>
      <c r="G15239" s="275"/>
      <c r="H15239" s="275"/>
    </row>
    <row r="15240" spans="1:8">
      <c r="A15240" s="270"/>
      <c r="B15240" s="271"/>
      <c r="C15240" s="270"/>
      <c r="D15240" s="272"/>
      <c r="F15240" s="273"/>
      <c r="G15240" s="275"/>
      <c r="H15240" s="275"/>
    </row>
    <row r="15241" spans="1:8">
      <c r="A15241" s="270"/>
      <c r="B15241" s="271"/>
      <c r="C15241" s="270"/>
      <c r="D15241" s="272"/>
      <c r="F15241" s="273"/>
      <c r="G15241" s="275"/>
      <c r="H15241" s="275"/>
    </row>
    <row r="15242" spans="1:8">
      <c r="A15242" s="270"/>
      <c r="B15242" s="271"/>
      <c r="C15242" s="270"/>
      <c r="D15242" s="272"/>
      <c r="F15242" s="273"/>
      <c r="G15242" s="275"/>
      <c r="H15242" s="275"/>
    </row>
    <row r="15243" spans="1:8">
      <c r="A15243" s="270"/>
      <c r="B15243" s="271"/>
      <c r="C15243" s="270"/>
      <c r="D15243" s="272"/>
      <c r="F15243" s="273"/>
      <c r="G15243" s="275"/>
      <c r="H15243" s="275"/>
    </row>
    <row r="15244" spans="1:8">
      <c r="A15244" s="270"/>
      <c r="B15244" s="271"/>
      <c r="C15244" s="270"/>
      <c r="D15244" s="272"/>
      <c r="F15244" s="273"/>
      <c r="G15244" s="275"/>
      <c r="H15244" s="275"/>
    </row>
    <row r="15245" spans="1:8">
      <c r="A15245" s="270"/>
      <c r="B15245" s="271"/>
      <c r="C15245" s="270"/>
      <c r="D15245" s="272"/>
      <c r="F15245" s="273"/>
      <c r="G15245" s="275"/>
      <c r="H15245" s="275"/>
    </row>
    <row r="15246" spans="1:8">
      <c r="A15246" s="270"/>
      <c r="B15246" s="271"/>
      <c r="C15246" s="270"/>
      <c r="D15246" s="272"/>
      <c r="F15246" s="273"/>
      <c r="G15246" s="275"/>
      <c r="H15246" s="275"/>
    </row>
    <row r="15247" spans="1:8">
      <c r="A15247" s="270"/>
      <c r="B15247" s="271"/>
      <c r="C15247" s="270"/>
      <c r="D15247" s="272"/>
      <c r="F15247" s="273"/>
      <c r="G15247" s="275"/>
      <c r="H15247" s="275"/>
    </row>
    <row r="15248" spans="1:8">
      <c r="A15248" s="270"/>
      <c r="B15248" s="271"/>
      <c r="C15248" s="270"/>
      <c r="D15248" s="272"/>
      <c r="F15248" s="273"/>
      <c r="G15248" s="275"/>
      <c r="H15248" s="275"/>
    </row>
    <row r="15249" spans="1:8">
      <c r="A15249" s="270"/>
      <c r="B15249" s="271"/>
      <c r="C15249" s="270"/>
      <c r="D15249" s="272"/>
      <c r="F15249" s="273"/>
      <c r="G15249" s="275"/>
      <c r="H15249" s="275"/>
    </row>
    <row r="15250" spans="1:8">
      <c r="A15250" s="270"/>
      <c r="B15250" s="271"/>
      <c r="C15250" s="270"/>
      <c r="D15250" s="272"/>
      <c r="F15250" s="273"/>
      <c r="G15250" s="275"/>
      <c r="H15250" s="275"/>
    </row>
    <row r="15251" spans="1:8">
      <c r="A15251" s="270"/>
      <c r="B15251" s="271"/>
      <c r="C15251" s="270"/>
      <c r="D15251" s="272"/>
      <c r="F15251" s="273"/>
      <c r="G15251" s="275"/>
      <c r="H15251" s="275"/>
    </row>
    <row r="15252" spans="1:8">
      <c r="A15252" s="270"/>
      <c r="B15252" s="271"/>
      <c r="C15252" s="270"/>
      <c r="D15252" s="272"/>
      <c r="F15252" s="273"/>
      <c r="G15252" s="275"/>
      <c r="H15252" s="275"/>
    </row>
    <row r="15253" spans="1:8">
      <c r="A15253" s="270"/>
      <c r="B15253" s="271"/>
      <c r="C15253" s="270"/>
      <c r="D15253" s="272"/>
      <c r="F15253" s="273"/>
      <c r="G15253" s="275"/>
      <c r="H15253" s="275"/>
    </row>
    <row r="15254" spans="1:8">
      <c r="A15254" s="270"/>
      <c r="B15254" s="271"/>
      <c r="C15254" s="270"/>
      <c r="D15254" s="272"/>
      <c r="F15254" s="273"/>
      <c r="G15254" s="275"/>
      <c r="H15254" s="275"/>
    </row>
    <row r="15255" spans="1:8">
      <c r="A15255" s="270"/>
      <c r="B15255" s="271"/>
      <c r="C15255" s="270"/>
      <c r="D15255" s="272"/>
      <c r="F15255" s="273"/>
      <c r="G15255" s="275"/>
      <c r="H15255" s="275"/>
    </row>
    <row r="15256" spans="1:8">
      <c r="A15256" s="270"/>
      <c r="B15256" s="271"/>
      <c r="C15256" s="270"/>
      <c r="D15256" s="272"/>
      <c r="F15256" s="273"/>
      <c r="G15256" s="275"/>
      <c r="H15256" s="275"/>
    </row>
    <row r="15257" spans="1:8">
      <c r="A15257" s="270"/>
      <c r="B15257" s="271"/>
      <c r="C15257" s="270"/>
      <c r="D15257" s="272"/>
      <c r="F15257" s="273"/>
      <c r="G15257" s="275"/>
      <c r="H15257" s="275"/>
    </row>
    <row r="15258" spans="1:8">
      <c r="A15258" s="270"/>
      <c r="B15258" s="271"/>
      <c r="C15258" s="270"/>
      <c r="D15258" s="272"/>
      <c r="F15258" s="273"/>
      <c r="G15258" s="275"/>
      <c r="H15258" s="275"/>
    </row>
    <row r="15259" spans="1:8">
      <c r="A15259" s="270"/>
      <c r="B15259" s="271"/>
      <c r="C15259" s="270"/>
      <c r="D15259" s="272"/>
      <c r="F15259" s="273"/>
      <c r="G15259" s="275"/>
      <c r="H15259" s="275"/>
    </row>
    <row r="15260" spans="1:8">
      <c r="A15260" s="270"/>
      <c r="B15260" s="271"/>
      <c r="C15260" s="270"/>
      <c r="D15260" s="272"/>
      <c r="F15260" s="273"/>
      <c r="G15260" s="275"/>
      <c r="H15260" s="275"/>
    </row>
    <row r="15261" spans="1:8">
      <c r="A15261" s="270"/>
      <c r="B15261" s="271"/>
      <c r="C15261" s="270"/>
      <c r="D15261" s="272"/>
      <c r="F15261" s="273"/>
      <c r="G15261" s="275"/>
      <c r="H15261" s="275"/>
    </row>
    <row r="15262" spans="1:8">
      <c r="A15262" s="270"/>
      <c r="B15262" s="271"/>
      <c r="C15262" s="270"/>
      <c r="D15262" s="272"/>
      <c r="F15262" s="273"/>
      <c r="G15262" s="275"/>
      <c r="H15262" s="275"/>
    </row>
    <row r="15263" spans="1:8">
      <c r="A15263" s="270"/>
      <c r="B15263" s="271"/>
      <c r="C15263" s="270"/>
      <c r="D15263" s="272"/>
      <c r="F15263" s="273"/>
      <c r="G15263" s="275"/>
      <c r="H15263" s="275"/>
    </row>
    <row r="15264" spans="1:8">
      <c r="A15264" s="270"/>
      <c r="B15264" s="271"/>
      <c r="C15264" s="270"/>
      <c r="D15264" s="272"/>
      <c r="F15264" s="273"/>
      <c r="G15264" s="275"/>
      <c r="H15264" s="275"/>
    </row>
    <row r="15265" spans="1:8">
      <c r="A15265" s="270"/>
      <c r="B15265" s="271"/>
      <c r="C15265" s="270"/>
      <c r="D15265" s="272"/>
      <c r="F15265" s="273"/>
      <c r="G15265" s="275"/>
      <c r="H15265" s="275"/>
    </row>
    <row r="15266" spans="1:8">
      <c r="A15266" s="270"/>
      <c r="B15266" s="271"/>
      <c r="C15266" s="270"/>
      <c r="D15266" s="272"/>
      <c r="F15266" s="273"/>
      <c r="G15266" s="275"/>
      <c r="H15266" s="275"/>
    </row>
    <row r="15267" spans="1:8">
      <c r="A15267" s="270"/>
      <c r="B15267" s="271"/>
      <c r="C15267" s="270"/>
      <c r="D15267" s="272"/>
      <c r="F15267" s="273"/>
      <c r="G15267" s="275"/>
      <c r="H15267" s="275"/>
    </row>
    <row r="15268" spans="1:8">
      <c r="A15268" s="270"/>
      <c r="B15268" s="271"/>
      <c r="C15268" s="270"/>
      <c r="D15268" s="272"/>
      <c r="F15268" s="273"/>
      <c r="G15268" s="275"/>
      <c r="H15268" s="275"/>
    </row>
    <row r="15269" spans="1:8">
      <c r="A15269" s="270"/>
      <c r="B15269" s="271"/>
      <c r="C15269" s="270"/>
      <c r="D15269" s="272"/>
      <c r="F15269" s="273"/>
      <c r="G15269" s="275"/>
      <c r="H15269" s="275"/>
    </row>
    <row r="15270" spans="1:8">
      <c r="A15270" s="270"/>
      <c r="B15270" s="271"/>
      <c r="C15270" s="270"/>
      <c r="D15270" s="272"/>
      <c r="F15270" s="273"/>
      <c r="G15270" s="275"/>
      <c r="H15270" s="275"/>
    </row>
    <row r="15271" spans="1:8">
      <c r="A15271" s="270"/>
      <c r="B15271" s="271"/>
      <c r="C15271" s="270"/>
      <c r="D15271" s="272"/>
      <c r="F15271" s="273"/>
      <c r="G15271" s="275"/>
      <c r="H15271" s="275"/>
    </row>
    <row r="15272" spans="1:8">
      <c r="A15272" s="270"/>
      <c r="B15272" s="271"/>
      <c r="C15272" s="270"/>
      <c r="D15272" s="272"/>
      <c r="F15272" s="273"/>
      <c r="G15272" s="275"/>
      <c r="H15272" s="275"/>
    </row>
    <row r="15273" spans="1:8">
      <c r="A15273" s="270"/>
      <c r="B15273" s="271"/>
      <c r="C15273" s="270"/>
      <c r="D15273" s="272"/>
      <c r="F15273" s="273"/>
      <c r="G15273" s="275"/>
      <c r="H15273" s="275"/>
    </row>
    <row r="15274" spans="1:8">
      <c r="A15274" s="270"/>
      <c r="B15274" s="271"/>
      <c r="C15274" s="270"/>
      <c r="D15274" s="272"/>
      <c r="F15274" s="273"/>
      <c r="G15274" s="275"/>
      <c r="H15274" s="275"/>
    </row>
    <row r="15275" spans="1:8">
      <c r="A15275" s="270"/>
      <c r="B15275" s="271"/>
      <c r="C15275" s="270"/>
      <c r="D15275" s="272"/>
      <c r="F15275" s="273"/>
      <c r="G15275" s="275"/>
      <c r="H15275" s="275"/>
    </row>
    <row r="15276" spans="1:8">
      <c r="A15276" s="270"/>
      <c r="B15276" s="271"/>
      <c r="C15276" s="270"/>
      <c r="D15276" s="272"/>
      <c r="F15276" s="273"/>
      <c r="G15276" s="275"/>
      <c r="H15276" s="275"/>
    </row>
    <row r="15277" spans="1:8">
      <c r="A15277" s="270"/>
      <c r="B15277" s="271"/>
      <c r="C15277" s="270"/>
      <c r="D15277" s="272"/>
      <c r="F15277" s="273"/>
      <c r="G15277" s="275"/>
      <c r="H15277" s="275"/>
    </row>
    <row r="15278" spans="1:8">
      <c r="A15278" s="270"/>
      <c r="B15278" s="271"/>
      <c r="C15278" s="270"/>
      <c r="D15278" s="272"/>
      <c r="F15278" s="273"/>
      <c r="G15278" s="275"/>
      <c r="H15278" s="275"/>
    </row>
    <row r="15279" spans="1:8">
      <c r="A15279" s="270"/>
      <c r="B15279" s="271"/>
      <c r="C15279" s="270"/>
      <c r="D15279" s="272"/>
      <c r="F15279" s="273"/>
      <c r="G15279" s="275"/>
      <c r="H15279" s="275"/>
    </row>
    <row r="15280" spans="1:8">
      <c r="A15280" s="270"/>
      <c r="B15280" s="271"/>
      <c r="C15280" s="270"/>
      <c r="D15280" s="272"/>
      <c r="F15280" s="273"/>
      <c r="G15280" s="275"/>
      <c r="H15280" s="275"/>
    </row>
    <row r="15281" spans="1:8">
      <c r="A15281" s="270"/>
      <c r="B15281" s="271"/>
      <c r="C15281" s="270"/>
      <c r="D15281" s="272"/>
      <c r="F15281" s="273"/>
      <c r="G15281" s="275"/>
      <c r="H15281" s="275"/>
    </row>
    <row r="15282" spans="1:8">
      <c r="A15282" s="270"/>
      <c r="B15282" s="271"/>
      <c r="C15282" s="270"/>
      <c r="D15282" s="272"/>
      <c r="F15282" s="273"/>
      <c r="G15282" s="275"/>
      <c r="H15282" s="275"/>
    </row>
    <row r="15283" spans="1:8">
      <c r="A15283" s="270"/>
      <c r="B15283" s="271"/>
      <c r="C15283" s="270"/>
      <c r="D15283" s="272"/>
      <c r="F15283" s="273"/>
      <c r="G15283" s="275"/>
      <c r="H15283" s="275"/>
    </row>
    <row r="15284" spans="1:8">
      <c r="A15284" s="270"/>
      <c r="B15284" s="271"/>
      <c r="C15284" s="270"/>
      <c r="D15284" s="272"/>
      <c r="F15284" s="273"/>
      <c r="G15284" s="275"/>
      <c r="H15284" s="275"/>
    </row>
    <row r="15285" spans="1:8">
      <c r="A15285" s="270"/>
      <c r="B15285" s="271"/>
      <c r="C15285" s="270"/>
      <c r="D15285" s="272"/>
      <c r="F15285" s="273"/>
      <c r="G15285" s="275"/>
      <c r="H15285" s="275"/>
    </row>
    <row r="15286" spans="1:8">
      <c r="A15286" s="270"/>
      <c r="B15286" s="271"/>
      <c r="C15286" s="270"/>
      <c r="D15286" s="272"/>
      <c r="F15286" s="273"/>
      <c r="G15286" s="275"/>
      <c r="H15286" s="275"/>
    </row>
    <row r="15287" spans="1:8">
      <c r="A15287" s="270"/>
      <c r="B15287" s="271"/>
      <c r="C15287" s="270"/>
      <c r="D15287" s="272"/>
      <c r="F15287" s="273"/>
      <c r="G15287" s="275"/>
      <c r="H15287" s="275"/>
    </row>
    <row r="15288" spans="1:8">
      <c r="A15288" s="270"/>
      <c r="B15288" s="271"/>
      <c r="C15288" s="270"/>
      <c r="D15288" s="272"/>
      <c r="F15288" s="273"/>
      <c r="G15288" s="275"/>
      <c r="H15288" s="275"/>
    </row>
    <row r="15289" spans="1:8">
      <c r="A15289" s="270"/>
      <c r="B15289" s="271"/>
      <c r="C15289" s="270"/>
      <c r="D15289" s="272"/>
      <c r="F15289" s="273"/>
      <c r="G15289" s="275"/>
      <c r="H15289" s="275"/>
    </row>
    <row r="15290" spans="1:8">
      <c r="A15290" s="270"/>
      <c r="B15290" s="271"/>
      <c r="C15290" s="270"/>
      <c r="D15290" s="272"/>
      <c r="F15290" s="273"/>
      <c r="G15290" s="275"/>
      <c r="H15290" s="275"/>
    </row>
    <row r="15291" spans="1:8">
      <c r="A15291" s="270"/>
      <c r="B15291" s="271"/>
      <c r="C15291" s="270"/>
      <c r="D15291" s="272"/>
      <c r="F15291" s="273"/>
      <c r="G15291" s="275"/>
      <c r="H15291" s="275"/>
    </row>
    <row r="15292" spans="1:8">
      <c r="A15292" s="270"/>
      <c r="B15292" s="271"/>
      <c r="C15292" s="270"/>
      <c r="D15292" s="272"/>
      <c r="F15292" s="273"/>
      <c r="G15292" s="275"/>
      <c r="H15292" s="275"/>
    </row>
    <row r="15293" spans="1:8">
      <c r="A15293" s="270"/>
      <c r="B15293" s="271"/>
      <c r="C15293" s="270"/>
      <c r="D15293" s="272"/>
      <c r="F15293" s="273"/>
      <c r="G15293" s="275"/>
      <c r="H15293" s="275"/>
    </row>
    <row r="15294" spans="1:8">
      <c r="A15294" s="270"/>
      <c r="B15294" s="271"/>
      <c r="C15294" s="270"/>
      <c r="D15294" s="272"/>
      <c r="F15294" s="273"/>
      <c r="G15294" s="275"/>
      <c r="H15294" s="275"/>
    </row>
    <row r="15295" spans="1:8">
      <c r="A15295" s="270"/>
      <c r="B15295" s="271"/>
      <c r="C15295" s="270"/>
      <c r="D15295" s="272"/>
      <c r="F15295" s="273"/>
      <c r="G15295" s="275"/>
      <c r="H15295" s="275"/>
    </row>
    <row r="15296" spans="1:8">
      <c r="A15296" s="270"/>
      <c r="B15296" s="271"/>
      <c r="C15296" s="270"/>
      <c r="D15296" s="272"/>
      <c r="F15296" s="273"/>
      <c r="G15296" s="275"/>
      <c r="H15296" s="275"/>
    </row>
    <row r="15297" spans="1:8">
      <c r="A15297" s="270"/>
      <c r="B15297" s="271"/>
      <c r="C15297" s="270"/>
      <c r="D15297" s="272"/>
      <c r="F15297" s="273"/>
      <c r="G15297" s="275"/>
      <c r="H15297" s="275"/>
    </row>
    <row r="15298" spans="1:8">
      <c r="A15298" s="270"/>
      <c r="B15298" s="271"/>
      <c r="C15298" s="270"/>
      <c r="D15298" s="272"/>
      <c r="F15298" s="273"/>
      <c r="G15298" s="275"/>
      <c r="H15298" s="275"/>
    </row>
    <row r="15299" spans="1:8">
      <c r="A15299" s="270"/>
      <c r="B15299" s="271"/>
      <c r="C15299" s="270"/>
      <c r="D15299" s="272"/>
      <c r="F15299" s="273"/>
      <c r="G15299" s="275"/>
      <c r="H15299" s="275"/>
    </row>
    <row r="15300" spans="1:8">
      <c r="A15300" s="270"/>
      <c r="B15300" s="271"/>
      <c r="C15300" s="270"/>
      <c r="D15300" s="272"/>
      <c r="F15300" s="273"/>
      <c r="G15300" s="275"/>
      <c r="H15300" s="275"/>
    </row>
    <row r="15301" spans="1:8">
      <c r="A15301" s="270"/>
      <c r="B15301" s="271"/>
      <c r="C15301" s="270"/>
      <c r="D15301" s="272"/>
      <c r="F15301" s="273"/>
      <c r="G15301" s="275"/>
      <c r="H15301" s="275"/>
    </row>
    <row r="15302" spans="1:8">
      <c r="A15302" s="270"/>
      <c r="B15302" s="271"/>
      <c r="C15302" s="270"/>
      <c r="D15302" s="272"/>
      <c r="F15302" s="273"/>
      <c r="G15302" s="275"/>
      <c r="H15302" s="275"/>
    </row>
    <row r="15303" spans="1:8">
      <c r="A15303" s="270"/>
      <c r="B15303" s="271"/>
      <c r="C15303" s="270"/>
      <c r="D15303" s="272"/>
      <c r="F15303" s="273"/>
      <c r="G15303" s="275"/>
      <c r="H15303" s="275"/>
    </row>
    <row r="15304" spans="1:8">
      <c r="A15304" s="270"/>
      <c r="B15304" s="271"/>
      <c r="C15304" s="270"/>
      <c r="D15304" s="272"/>
      <c r="F15304" s="273"/>
      <c r="G15304" s="275"/>
      <c r="H15304" s="275"/>
    </row>
    <row r="15305" spans="1:8">
      <c r="A15305" s="270"/>
      <c r="B15305" s="271"/>
      <c r="C15305" s="270"/>
      <c r="D15305" s="272"/>
      <c r="F15305" s="273"/>
      <c r="G15305" s="275"/>
      <c r="H15305" s="275"/>
    </row>
    <row r="15306" spans="1:8">
      <c r="A15306" s="270"/>
      <c r="B15306" s="271"/>
      <c r="C15306" s="270"/>
      <c r="D15306" s="272"/>
      <c r="F15306" s="273"/>
      <c r="G15306" s="275"/>
      <c r="H15306" s="275"/>
    </row>
    <row r="15307" spans="1:8">
      <c r="A15307" s="270"/>
      <c r="B15307" s="271"/>
      <c r="C15307" s="270"/>
      <c r="D15307" s="272"/>
      <c r="F15307" s="273"/>
      <c r="G15307" s="275"/>
      <c r="H15307" s="275"/>
    </row>
    <row r="15308" spans="1:8">
      <c r="A15308" s="270"/>
      <c r="B15308" s="271"/>
      <c r="C15308" s="270"/>
      <c r="D15308" s="272"/>
      <c r="F15308" s="273"/>
      <c r="G15308" s="275"/>
      <c r="H15308" s="275"/>
    </row>
    <row r="15309" spans="1:8">
      <c r="A15309" s="270"/>
      <c r="B15309" s="271"/>
      <c r="C15309" s="270"/>
      <c r="D15309" s="272"/>
      <c r="F15309" s="273"/>
      <c r="G15309" s="275"/>
      <c r="H15309" s="275"/>
    </row>
    <row r="15310" spans="1:8">
      <c r="A15310" s="270"/>
      <c r="B15310" s="271"/>
      <c r="C15310" s="270"/>
      <c r="D15310" s="272"/>
      <c r="F15310" s="273"/>
      <c r="G15310" s="275"/>
      <c r="H15310" s="275"/>
    </row>
    <row r="15311" spans="1:8">
      <c r="A15311" s="270"/>
      <c r="B15311" s="271"/>
      <c r="C15311" s="270"/>
      <c r="D15311" s="272"/>
      <c r="F15311" s="273"/>
      <c r="G15311" s="275"/>
      <c r="H15311" s="275"/>
    </row>
    <row r="15312" spans="1:8">
      <c r="A15312" s="270"/>
      <c r="B15312" s="271"/>
      <c r="C15312" s="270"/>
      <c r="D15312" s="272"/>
      <c r="F15312" s="273"/>
      <c r="G15312" s="275"/>
      <c r="H15312" s="275"/>
    </row>
    <row r="15313" spans="1:8">
      <c r="A15313" s="270"/>
      <c r="B15313" s="271"/>
      <c r="C15313" s="270"/>
      <c r="D15313" s="272"/>
      <c r="F15313" s="273"/>
      <c r="G15313" s="275"/>
      <c r="H15313" s="275"/>
    </row>
    <row r="15314" spans="1:8">
      <c r="A15314" s="270"/>
      <c r="B15314" s="271"/>
      <c r="C15314" s="270"/>
      <c r="D15314" s="272"/>
      <c r="F15314" s="273"/>
      <c r="G15314" s="275"/>
      <c r="H15314" s="275"/>
    </row>
    <row r="15315" spans="1:8">
      <c r="A15315" s="270"/>
      <c r="B15315" s="271"/>
      <c r="C15315" s="270"/>
      <c r="D15315" s="272"/>
      <c r="F15315" s="273"/>
      <c r="G15315" s="275"/>
      <c r="H15315" s="275"/>
    </row>
    <row r="15316" spans="1:8">
      <c r="A15316" s="270"/>
      <c r="B15316" s="271"/>
      <c r="C15316" s="270"/>
      <c r="D15316" s="272"/>
      <c r="F15316" s="273"/>
      <c r="G15316" s="275"/>
      <c r="H15316" s="275"/>
    </row>
    <row r="15317" spans="1:8">
      <c r="A15317" s="270"/>
      <c r="B15317" s="271"/>
      <c r="C15317" s="270"/>
      <c r="D15317" s="272"/>
      <c r="F15317" s="273"/>
      <c r="G15317" s="275"/>
      <c r="H15317" s="275"/>
    </row>
    <row r="15318" spans="1:8">
      <c r="A15318" s="270"/>
      <c r="B15318" s="271"/>
      <c r="C15318" s="270"/>
      <c r="D15318" s="272"/>
      <c r="F15318" s="273"/>
      <c r="G15318" s="275"/>
      <c r="H15318" s="275"/>
    </row>
    <row r="15319" spans="1:8">
      <c r="A15319" s="270"/>
      <c r="B15319" s="271"/>
      <c r="C15319" s="270"/>
      <c r="D15319" s="272"/>
      <c r="F15319" s="273"/>
      <c r="G15319" s="275"/>
      <c r="H15319" s="275"/>
    </row>
    <row r="15320" spans="1:8">
      <c r="A15320" s="270"/>
      <c r="B15320" s="271"/>
      <c r="C15320" s="270"/>
      <c r="D15320" s="272"/>
      <c r="F15320" s="273"/>
      <c r="G15320" s="275"/>
      <c r="H15320" s="275"/>
    </row>
    <row r="15321" spans="1:8">
      <c r="A15321" s="270"/>
      <c r="B15321" s="271"/>
      <c r="C15321" s="270"/>
      <c r="D15321" s="272"/>
      <c r="F15321" s="273"/>
      <c r="G15321" s="275"/>
      <c r="H15321" s="275"/>
    </row>
    <row r="15322" spans="1:8">
      <c r="A15322" s="270"/>
      <c r="B15322" s="271"/>
      <c r="C15322" s="270"/>
      <c r="D15322" s="272"/>
      <c r="F15322" s="273"/>
      <c r="G15322" s="275"/>
      <c r="H15322" s="275"/>
    </row>
    <row r="15323" spans="1:8">
      <c r="A15323" s="270"/>
      <c r="B15323" s="271"/>
      <c r="C15323" s="270"/>
      <c r="D15323" s="272"/>
      <c r="F15323" s="273"/>
      <c r="G15323" s="275"/>
      <c r="H15323" s="275"/>
    </row>
    <row r="15324" spans="1:8">
      <c r="A15324" s="270"/>
      <c r="B15324" s="271"/>
      <c r="C15324" s="270"/>
      <c r="D15324" s="272"/>
      <c r="F15324" s="273"/>
      <c r="G15324" s="275"/>
      <c r="H15324" s="275"/>
    </row>
    <row r="15325" spans="1:8">
      <c r="A15325" s="270"/>
      <c r="B15325" s="271"/>
      <c r="C15325" s="270"/>
      <c r="D15325" s="272"/>
      <c r="F15325" s="273"/>
      <c r="G15325" s="275"/>
      <c r="H15325" s="275"/>
    </row>
    <row r="15326" spans="1:8">
      <c r="A15326" s="270"/>
      <c r="B15326" s="271"/>
      <c r="C15326" s="270"/>
      <c r="D15326" s="272"/>
      <c r="F15326" s="273"/>
      <c r="G15326" s="275"/>
      <c r="H15326" s="275"/>
    </row>
    <row r="15327" spans="1:8">
      <c r="A15327" s="270"/>
      <c r="B15327" s="271"/>
      <c r="C15327" s="270"/>
      <c r="D15327" s="272"/>
      <c r="F15327" s="273"/>
      <c r="G15327" s="275"/>
      <c r="H15327" s="275"/>
    </row>
    <row r="15328" spans="1:8">
      <c r="A15328" s="270"/>
      <c r="B15328" s="271"/>
      <c r="C15328" s="270"/>
      <c r="D15328" s="272"/>
      <c r="F15328" s="273"/>
      <c r="G15328" s="275"/>
      <c r="H15328" s="275"/>
    </row>
    <row r="15329" spans="1:8">
      <c r="A15329" s="270"/>
      <c r="B15329" s="271"/>
      <c r="C15329" s="270"/>
      <c r="D15329" s="272"/>
      <c r="F15329" s="273"/>
      <c r="G15329" s="275"/>
      <c r="H15329" s="275"/>
    </row>
    <row r="15330" spans="1:8">
      <c r="A15330" s="270"/>
      <c r="B15330" s="271"/>
      <c r="C15330" s="270"/>
      <c r="D15330" s="272"/>
      <c r="F15330" s="273"/>
      <c r="G15330" s="275"/>
      <c r="H15330" s="275"/>
    </row>
    <row r="15331" spans="1:8">
      <c r="A15331" s="270"/>
      <c r="B15331" s="271"/>
      <c r="C15331" s="270"/>
      <c r="D15331" s="272"/>
      <c r="F15331" s="273"/>
      <c r="G15331" s="275"/>
      <c r="H15331" s="275"/>
    </row>
    <row r="15332" spans="1:8">
      <c r="A15332" s="270"/>
      <c r="B15332" s="271"/>
      <c r="C15332" s="270"/>
      <c r="D15332" s="272"/>
      <c r="F15332" s="273"/>
      <c r="G15332" s="275"/>
      <c r="H15332" s="275"/>
    </row>
    <row r="15333" spans="1:8">
      <c r="A15333" s="270"/>
      <c r="B15333" s="271"/>
      <c r="C15333" s="270"/>
      <c r="D15333" s="272"/>
      <c r="F15333" s="273"/>
      <c r="G15333" s="275"/>
      <c r="H15333" s="275"/>
    </row>
    <row r="15334" spans="1:8">
      <c r="A15334" s="270"/>
      <c r="B15334" s="271"/>
      <c r="C15334" s="270"/>
      <c r="D15334" s="272"/>
      <c r="F15334" s="273"/>
      <c r="G15334" s="275"/>
      <c r="H15334" s="275"/>
    </row>
    <row r="15335" spans="1:8">
      <c r="A15335" s="270"/>
      <c r="B15335" s="271"/>
      <c r="C15335" s="270"/>
      <c r="D15335" s="272"/>
      <c r="F15335" s="273"/>
      <c r="G15335" s="275"/>
      <c r="H15335" s="275"/>
    </row>
    <row r="15336" spans="1:8">
      <c r="A15336" s="270"/>
      <c r="B15336" s="271"/>
      <c r="C15336" s="270"/>
      <c r="D15336" s="272"/>
      <c r="F15336" s="273"/>
      <c r="G15336" s="275"/>
      <c r="H15336" s="275"/>
    </row>
    <row r="15337" spans="1:8">
      <c r="A15337" s="270"/>
      <c r="B15337" s="271"/>
      <c r="C15337" s="270"/>
      <c r="D15337" s="272"/>
      <c r="F15337" s="273"/>
      <c r="G15337" s="275"/>
      <c r="H15337" s="275"/>
    </row>
    <row r="15338" spans="1:8">
      <c r="A15338" s="270"/>
      <c r="B15338" s="271"/>
      <c r="C15338" s="270"/>
      <c r="D15338" s="272"/>
      <c r="F15338" s="273"/>
      <c r="G15338" s="275"/>
      <c r="H15338" s="275"/>
    </row>
    <row r="15339" spans="1:8">
      <c r="A15339" s="270"/>
      <c r="B15339" s="271"/>
      <c r="C15339" s="270"/>
      <c r="D15339" s="272"/>
      <c r="F15339" s="273"/>
      <c r="G15339" s="275"/>
      <c r="H15339" s="275"/>
    </row>
    <row r="15340" spans="1:8">
      <c r="A15340" s="270"/>
      <c r="B15340" s="271"/>
      <c r="C15340" s="270"/>
      <c r="D15340" s="272"/>
      <c r="F15340" s="273"/>
      <c r="G15340" s="275"/>
      <c r="H15340" s="275"/>
    </row>
    <row r="15341" spans="1:8">
      <c r="A15341" s="270"/>
      <c r="B15341" s="271"/>
      <c r="C15341" s="270"/>
      <c r="D15341" s="272"/>
      <c r="F15341" s="273"/>
      <c r="G15341" s="275"/>
      <c r="H15341" s="275"/>
    </row>
    <row r="15342" spans="1:8">
      <c r="A15342" s="270"/>
      <c r="B15342" s="271"/>
      <c r="C15342" s="270"/>
      <c r="D15342" s="272"/>
      <c r="F15342" s="273"/>
      <c r="G15342" s="275"/>
      <c r="H15342" s="275"/>
    </row>
    <row r="15343" spans="1:8">
      <c r="A15343" s="270"/>
      <c r="B15343" s="271"/>
      <c r="C15343" s="270"/>
      <c r="D15343" s="272"/>
      <c r="F15343" s="273"/>
      <c r="G15343" s="275"/>
      <c r="H15343" s="275"/>
    </row>
    <row r="15344" spans="1:8">
      <c r="A15344" s="270"/>
      <c r="B15344" s="271"/>
      <c r="C15344" s="270"/>
      <c r="D15344" s="272"/>
      <c r="F15344" s="273"/>
      <c r="G15344" s="275"/>
      <c r="H15344" s="275"/>
    </row>
    <row r="15345" spans="1:8">
      <c r="A15345" s="270"/>
      <c r="B15345" s="271"/>
      <c r="C15345" s="270"/>
      <c r="D15345" s="272"/>
      <c r="F15345" s="273"/>
      <c r="G15345" s="275"/>
      <c r="H15345" s="275"/>
    </row>
    <row r="15346" spans="1:8">
      <c r="A15346" s="270"/>
      <c r="B15346" s="271"/>
      <c r="C15346" s="270"/>
      <c r="D15346" s="272"/>
      <c r="F15346" s="273"/>
      <c r="G15346" s="275"/>
      <c r="H15346" s="275"/>
    </row>
    <row r="15347" spans="1:8">
      <c r="A15347" s="270"/>
      <c r="B15347" s="271"/>
      <c r="C15347" s="270"/>
      <c r="D15347" s="272"/>
      <c r="F15347" s="273"/>
      <c r="G15347" s="275"/>
      <c r="H15347" s="275"/>
    </row>
    <row r="15348" spans="1:8">
      <c r="A15348" s="270"/>
      <c r="B15348" s="271"/>
      <c r="C15348" s="270"/>
      <c r="D15348" s="272"/>
      <c r="F15348" s="273"/>
      <c r="G15348" s="275"/>
      <c r="H15348" s="275"/>
    </row>
    <row r="15349" spans="1:8">
      <c r="A15349" s="270"/>
      <c r="B15349" s="271"/>
      <c r="C15349" s="270"/>
      <c r="D15349" s="272"/>
      <c r="F15349" s="273"/>
      <c r="G15349" s="275"/>
      <c r="H15349" s="275"/>
    </row>
    <row r="15350" spans="1:8">
      <c r="A15350" s="270"/>
      <c r="B15350" s="271"/>
      <c r="C15350" s="270"/>
      <c r="D15350" s="272"/>
      <c r="F15350" s="273"/>
      <c r="G15350" s="275"/>
      <c r="H15350" s="275"/>
    </row>
    <row r="15351" spans="1:8">
      <c r="A15351" s="270"/>
      <c r="B15351" s="271"/>
      <c r="C15351" s="270"/>
      <c r="D15351" s="272"/>
      <c r="F15351" s="273"/>
      <c r="G15351" s="275"/>
      <c r="H15351" s="275"/>
    </row>
    <row r="15352" spans="1:8">
      <c r="A15352" s="270"/>
      <c r="B15352" s="271"/>
      <c r="C15352" s="270"/>
      <c r="D15352" s="272"/>
      <c r="F15352" s="273"/>
      <c r="G15352" s="275"/>
      <c r="H15352" s="275"/>
    </row>
    <row r="15353" spans="1:8">
      <c r="A15353" s="270"/>
      <c r="B15353" s="271"/>
      <c r="C15353" s="270"/>
      <c r="D15353" s="272"/>
      <c r="F15353" s="273"/>
      <c r="G15353" s="275"/>
      <c r="H15353" s="275"/>
    </row>
    <row r="15354" spans="1:8">
      <c r="A15354" s="270"/>
      <c r="B15354" s="271"/>
      <c r="C15354" s="270"/>
      <c r="D15354" s="272"/>
      <c r="F15354" s="273"/>
      <c r="G15354" s="275"/>
      <c r="H15354" s="275"/>
    </row>
    <row r="15355" spans="1:8">
      <c r="A15355" s="270"/>
      <c r="B15355" s="271"/>
      <c r="C15355" s="270"/>
      <c r="D15355" s="272"/>
      <c r="F15355" s="273"/>
      <c r="G15355" s="275"/>
      <c r="H15355" s="275"/>
    </row>
    <row r="15356" spans="1:8">
      <c r="A15356" s="270"/>
      <c r="B15356" s="271"/>
      <c r="C15356" s="270"/>
      <c r="D15356" s="272"/>
      <c r="F15356" s="273"/>
      <c r="G15356" s="275"/>
      <c r="H15356" s="275"/>
    </row>
    <row r="15357" spans="1:8">
      <c r="A15357" s="270"/>
      <c r="B15357" s="271"/>
      <c r="C15357" s="270"/>
      <c r="D15357" s="272"/>
      <c r="F15357" s="273"/>
      <c r="G15357" s="275"/>
      <c r="H15357" s="275"/>
    </row>
    <row r="15358" spans="1:8">
      <c r="A15358" s="270"/>
      <c r="B15358" s="271"/>
      <c r="C15358" s="270"/>
      <c r="D15358" s="272"/>
      <c r="F15358" s="273"/>
      <c r="G15358" s="275"/>
      <c r="H15358" s="275"/>
    </row>
    <row r="15359" spans="1:8">
      <c r="A15359" s="270"/>
      <c r="B15359" s="271"/>
      <c r="C15359" s="270"/>
      <c r="D15359" s="272"/>
      <c r="F15359" s="273"/>
      <c r="G15359" s="275"/>
      <c r="H15359" s="275"/>
    </row>
    <row r="15360" spans="1:8">
      <c r="A15360" s="270"/>
      <c r="B15360" s="271"/>
      <c r="C15360" s="270"/>
      <c r="D15360" s="272"/>
      <c r="F15360" s="273"/>
      <c r="G15360" s="275"/>
      <c r="H15360" s="275"/>
    </row>
    <row r="15361" spans="1:8">
      <c r="A15361" s="270"/>
      <c r="B15361" s="271"/>
      <c r="C15361" s="270"/>
      <c r="D15361" s="272"/>
      <c r="F15361" s="273"/>
      <c r="G15361" s="275"/>
      <c r="H15361" s="275"/>
    </row>
    <row r="15362" spans="1:8">
      <c r="A15362" s="270"/>
      <c r="B15362" s="271"/>
      <c r="C15362" s="270"/>
      <c r="D15362" s="272"/>
      <c r="F15362" s="273"/>
      <c r="G15362" s="275"/>
      <c r="H15362" s="275"/>
    </row>
    <row r="15363" spans="1:8">
      <c r="A15363" s="270"/>
      <c r="B15363" s="271"/>
      <c r="C15363" s="270"/>
      <c r="D15363" s="272"/>
      <c r="F15363" s="273"/>
      <c r="G15363" s="275"/>
      <c r="H15363" s="275"/>
    </row>
    <row r="15364" spans="1:8">
      <c r="A15364" s="270"/>
      <c r="B15364" s="271"/>
      <c r="C15364" s="270"/>
      <c r="D15364" s="272"/>
      <c r="F15364" s="273"/>
      <c r="G15364" s="275"/>
      <c r="H15364" s="275"/>
    </row>
    <row r="15365" spans="1:8">
      <c r="A15365" s="270"/>
      <c r="B15365" s="271"/>
      <c r="C15365" s="270"/>
      <c r="D15365" s="272"/>
      <c r="F15365" s="273"/>
      <c r="G15365" s="275"/>
      <c r="H15365" s="275"/>
    </row>
    <row r="15366" spans="1:8">
      <c r="A15366" s="270"/>
      <c r="B15366" s="271"/>
      <c r="C15366" s="270"/>
      <c r="D15366" s="272"/>
      <c r="F15366" s="273"/>
      <c r="G15366" s="275"/>
      <c r="H15366" s="275"/>
    </row>
    <row r="15367" spans="1:8">
      <c r="A15367" s="270"/>
      <c r="B15367" s="271"/>
      <c r="C15367" s="270"/>
      <c r="D15367" s="272"/>
      <c r="F15367" s="273"/>
      <c r="G15367" s="275"/>
      <c r="H15367" s="275"/>
    </row>
    <row r="15368" spans="1:8">
      <c r="A15368" s="270"/>
      <c r="B15368" s="271"/>
      <c r="C15368" s="270"/>
      <c r="D15368" s="272"/>
      <c r="F15368" s="273"/>
      <c r="G15368" s="275"/>
      <c r="H15368" s="275"/>
    </row>
    <row r="15369" spans="1:8">
      <c r="A15369" s="270"/>
      <c r="B15369" s="271"/>
      <c r="C15369" s="270"/>
      <c r="D15369" s="272"/>
      <c r="F15369" s="273"/>
      <c r="G15369" s="275"/>
      <c r="H15369" s="275"/>
    </row>
    <row r="15370" spans="1:8">
      <c r="A15370" s="270"/>
      <c r="B15370" s="271"/>
      <c r="C15370" s="270"/>
      <c r="D15370" s="272"/>
      <c r="F15370" s="273"/>
      <c r="G15370" s="275"/>
      <c r="H15370" s="275"/>
    </row>
    <row r="15371" spans="1:8">
      <c r="A15371" s="270"/>
      <c r="B15371" s="271"/>
      <c r="C15371" s="270"/>
      <c r="D15371" s="272"/>
      <c r="F15371" s="273"/>
      <c r="G15371" s="275"/>
      <c r="H15371" s="275"/>
    </row>
    <row r="15372" spans="1:8">
      <c r="A15372" s="270"/>
      <c r="B15372" s="271"/>
      <c r="C15372" s="270"/>
      <c r="D15372" s="272"/>
      <c r="F15372" s="273"/>
      <c r="G15372" s="275"/>
      <c r="H15372" s="275"/>
    </row>
    <row r="15373" spans="1:8">
      <c r="A15373" s="270"/>
      <c r="B15373" s="271"/>
      <c r="C15373" s="270"/>
      <c r="D15373" s="272"/>
      <c r="F15373" s="273"/>
      <c r="G15373" s="275"/>
      <c r="H15373" s="275"/>
    </row>
    <row r="15374" spans="1:8">
      <c r="A15374" s="270"/>
      <c r="B15374" s="271"/>
      <c r="C15374" s="270"/>
      <c r="D15374" s="272"/>
      <c r="F15374" s="273"/>
      <c r="G15374" s="275"/>
      <c r="H15374" s="275"/>
    </row>
    <row r="15375" spans="1:8">
      <c r="A15375" s="270"/>
      <c r="B15375" s="271"/>
      <c r="C15375" s="270"/>
      <c r="D15375" s="272"/>
      <c r="F15375" s="273"/>
      <c r="G15375" s="275"/>
      <c r="H15375" s="275"/>
    </row>
    <row r="15376" spans="1:8">
      <c r="A15376" s="270"/>
      <c r="B15376" s="271"/>
      <c r="C15376" s="270"/>
      <c r="D15376" s="272"/>
      <c r="F15376" s="273"/>
      <c r="G15376" s="275"/>
      <c r="H15376" s="275"/>
    </row>
    <row r="15377" spans="1:8">
      <c r="A15377" s="270"/>
      <c r="B15377" s="271"/>
      <c r="C15377" s="270"/>
      <c r="D15377" s="272"/>
      <c r="F15377" s="273"/>
      <c r="G15377" s="275"/>
      <c r="H15377" s="275"/>
    </row>
    <row r="15378" spans="1:8">
      <c r="A15378" s="270"/>
      <c r="B15378" s="271"/>
      <c r="C15378" s="270"/>
      <c r="D15378" s="272"/>
      <c r="F15378" s="273"/>
      <c r="G15378" s="275"/>
      <c r="H15378" s="275"/>
    </row>
    <row r="15379" spans="1:8">
      <c r="A15379" s="270"/>
      <c r="B15379" s="271"/>
      <c r="C15379" s="270"/>
      <c r="D15379" s="272"/>
      <c r="F15379" s="273"/>
      <c r="G15379" s="275"/>
      <c r="H15379" s="275"/>
    </row>
    <row r="15380" spans="1:8">
      <c r="A15380" s="270"/>
      <c r="B15380" s="271"/>
      <c r="C15380" s="270"/>
      <c r="D15380" s="272"/>
      <c r="F15380" s="273"/>
      <c r="G15380" s="275"/>
      <c r="H15380" s="275"/>
    </row>
    <row r="15381" spans="1:8">
      <c r="A15381" s="270"/>
      <c r="B15381" s="271"/>
      <c r="C15381" s="270"/>
      <c r="D15381" s="272"/>
      <c r="F15381" s="273"/>
      <c r="G15381" s="275"/>
      <c r="H15381" s="275"/>
    </row>
    <row r="15382" spans="1:8">
      <c r="A15382" s="270"/>
      <c r="B15382" s="271"/>
      <c r="C15382" s="270"/>
      <c r="D15382" s="272"/>
      <c r="F15382" s="273"/>
      <c r="G15382" s="275"/>
      <c r="H15382" s="275"/>
    </row>
    <row r="15383" spans="1:8">
      <c r="A15383" s="270"/>
      <c r="B15383" s="271"/>
      <c r="C15383" s="270"/>
      <c r="D15383" s="272"/>
      <c r="F15383" s="273"/>
      <c r="G15383" s="275"/>
      <c r="H15383" s="275"/>
    </row>
    <row r="15384" spans="1:8">
      <c r="A15384" s="270"/>
      <c r="B15384" s="271"/>
      <c r="C15384" s="270"/>
      <c r="D15384" s="272"/>
      <c r="F15384" s="273"/>
      <c r="G15384" s="275"/>
      <c r="H15384" s="275"/>
    </row>
    <row r="15385" spans="1:8">
      <c r="A15385" s="270"/>
      <c r="B15385" s="271"/>
      <c r="C15385" s="270"/>
      <c r="D15385" s="272"/>
      <c r="F15385" s="273"/>
      <c r="G15385" s="275"/>
      <c r="H15385" s="275"/>
    </row>
    <row r="15386" spans="1:8">
      <c r="A15386" s="270"/>
      <c r="B15386" s="271"/>
      <c r="C15386" s="270"/>
      <c r="D15386" s="272"/>
      <c r="F15386" s="273"/>
      <c r="G15386" s="275"/>
      <c r="H15386" s="275"/>
    </row>
    <row r="15387" spans="1:8">
      <c r="A15387" s="270"/>
      <c r="B15387" s="271"/>
      <c r="C15387" s="270"/>
      <c r="D15387" s="272"/>
      <c r="F15387" s="273"/>
      <c r="G15387" s="275"/>
      <c r="H15387" s="275"/>
    </row>
    <row r="15388" spans="1:8">
      <c r="A15388" s="270"/>
      <c r="B15388" s="271"/>
      <c r="C15388" s="270"/>
      <c r="D15388" s="272"/>
      <c r="F15388" s="273"/>
      <c r="G15388" s="275"/>
      <c r="H15388" s="275"/>
    </row>
    <row r="15389" spans="1:8">
      <c r="A15389" s="270"/>
      <c r="B15389" s="271"/>
      <c r="C15389" s="270"/>
      <c r="D15389" s="272"/>
      <c r="F15389" s="273"/>
      <c r="G15389" s="275"/>
      <c r="H15389" s="275"/>
    </row>
    <row r="15390" spans="1:8">
      <c r="A15390" s="270"/>
      <c r="B15390" s="271"/>
      <c r="C15390" s="270"/>
      <c r="D15390" s="272"/>
      <c r="F15390" s="273"/>
      <c r="G15390" s="275"/>
      <c r="H15390" s="275"/>
    </row>
    <row r="15391" spans="1:8">
      <c r="A15391" s="270"/>
      <c r="B15391" s="271"/>
      <c r="C15391" s="270"/>
      <c r="D15391" s="272"/>
      <c r="F15391" s="273"/>
      <c r="G15391" s="275"/>
      <c r="H15391" s="275"/>
    </row>
    <row r="15392" spans="1:8">
      <c r="A15392" s="270"/>
      <c r="B15392" s="271"/>
      <c r="C15392" s="270"/>
      <c r="D15392" s="272"/>
      <c r="F15392" s="273"/>
      <c r="G15392" s="275"/>
      <c r="H15392" s="275"/>
    </row>
    <row r="15393" spans="1:8">
      <c r="A15393" s="270"/>
      <c r="B15393" s="271"/>
      <c r="C15393" s="270"/>
      <c r="D15393" s="272"/>
      <c r="F15393" s="273"/>
      <c r="G15393" s="275"/>
      <c r="H15393" s="275"/>
    </row>
    <row r="15394" spans="1:8">
      <c r="A15394" s="270"/>
      <c r="B15394" s="271"/>
      <c r="C15394" s="270"/>
      <c r="D15394" s="272"/>
      <c r="F15394" s="273"/>
      <c r="G15394" s="275"/>
      <c r="H15394" s="275"/>
    </row>
    <row r="15395" spans="1:8">
      <c r="A15395" s="270"/>
      <c r="B15395" s="271"/>
      <c r="C15395" s="270"/>
      <c r="D15395" s="272"/>
      <c r="F15395" s="273"/>
      <c r="G15395" s="275"/>
      <c r="H15395" s="275"/>
    </row>
    <row r="15396" spans="1:8">
      <c r="A15396" s="270"/>
      <c r="B15396" s="271"/>
      <c r="C15396" s="270"/>
      <c r="D15396" s="272"/>
      <c r="F15396" s="273"/>
      <c r="G15396" s="275"/>
      <c r="H15396" s="275"/>
    </row>
    <row r="15397" spans="1:8">
      <c r="A15397" s="270"/>
      <c r="B15397" s="271"/>
      <c r="C15397" s="270"/>
      <c r="D15397" s="272"/>
      <c r="F15397" s="273"/>
      <c r="G15397" s="275"/>
      <c r="H15397" s="275"/>
    </row>
    <row r="15398" spans="1:8">
      <c r="A15398" s="270"/>
      <c r="B15398" s="271"/>
      <c r="C15398" s="270"/>
      <c r="D15398" s="272"/>
      <c r="F15398" s="273"/>
      <c r="G15398" s="275"/>
      <c r="H15398" s="275"/>
    </row>
    <row r="15399" spans="1:8">
      <c r="A15399" s="270"/>
      <c r="B15399" s="271"/>
      <c r="C15399" s="270"/>
      <c r="D15399" s="272"/>
      <c r="F15399" s="273"/>
      <c r="G15399" s="275"/>
      <c r="H15399" s="275"/>
    </row>
    <row r="15400" spans="1:8">
      <c r="A15400" s="270"/>
      <c r="B15400" s="271"/>
      <c r="C15400" s="270"/>
      <c r="D15400" s="272"/>
      <c r="F15400" s="273"/>
      <c r="G15400" s="275"/>
      <c r="H15400" s="275"/>
    </row>
    <row r="15401" spans="1:8">
      <c r="A15401" s="270"/>
      <c r="B15401" s="271"/>
      <c r="C15401" s="270"/>
      <c r="D15401" s="272"/>
      <c r="F15401" s="273"/>
      <c r="G15401" s="275"/>
      <c r="H15401" s="275"/>
    </row>
    <row r="15402" spans="1:8">
      <c r="A15402" s="270"/>
      <c r="B15402" s="271"/>
      <c r="C15402" s="270"/>
      <c r="D15402" s="272"/>
      <c r="F15402" s="273"/>
      <c r="G15402" s="275"/>
      <c r="H15402" s="275"/>
    </row>
    <row r="15403" spans="1:8">
      <c r="A15403" s="270"/>
      <c r="B15403" s="271"/>
      <c r="C15403" s="270"/>
      <c r="D15403" s="272"/>
      <c r="F15403" s="273"/>
      <c r="G15403" s="275"/>
      <c r="H15403" s="275"/>
    </row>
    <row r="15404" spans="1:8">
      <c r="A15404" s="270"/>
      <c r="B15404" s="271"/>
      <c r="C15404" s="270"/>
      <c r="D15404" s="272"/>
      <c r="F15404" s="273"/>
      <c r="G15404" s="275"/>
      <c r="H15404" s="275"/>
    </row>
    <row r="15405" spans="1:8">
      <c r="A15405" s="270"/>
      <c r="B15405" s="271"/>
      <c r="C15405" s="270"/>
      <c r="D15405" s="272"/>
      <c r="F15405" s="273"/>
      <c r="G15405" s="275"/>
      <c r="H15405" s="275"/>
    </row>
    <row r="15406" spans="1:8">
      <c r="A15406" s="270"/>
      <c r="B15406" s="271"/>
      <c r="C15406" s="270"/>
      <c r="D15406" s="272"/>
      <c r="F15406" s="273"/>
      <c r="G15406" s="275"/>
      <c r="H15406" s="275"/>
    </row>
    <row r="15407" spans="1:8">
      <c r="A15407" s="270"/>
      <c r="B15407" s="271"/>
      <c r="C15407" s="270"/>
      <c r="D15407" s="272"/>
      <c r="F15407" s="273"/>
      <c r="G15407" s="275"/>
      <c r="H15407" s="275"/>
    </row>
    <row r="15408" spans="1:8">
      <c r="A15408" s="270"/>
      <c r="B15408" s="271"/>
      <c r="C15408" s="270"/>
      <c r="D15408" s="272"/>
      <c r="F15408" s="273"/>
      <c r="G15408" s="275"/>
      <c r="H15408" s="275"/>
    </row>
    <row r="15409" spans="1:8">
      <c r="A15409" s="270"/>
      <c r="B15409" s="271"/>
      <c r="C15409" s="270"/>
      <c r="D15409" s="272"/>
      <c r="F15409" s="273"/>
      <c r="G15409" s="275"/>
      <c r="H15409" s="275"/>
    </row>
    <row r="15410" spans="1:8">
      <c r="A15410" s="270"/>
      <c r="B15410" s="271"/>
      <c r="C15410" s="270"/>
      <c r="D15410" s="272"/>
      <c r="F15410" s="273"/>
      <c r="G15410" s="275"/>
      <c r="H15410" s="275"/>
    </row>
    <row r="15411" spans="1:8">
      <c r="A15411" s="270"/>
      <c r="B15411" s="271"/>
      <c r="C15411" s="270"/>
      <c r="D15411" s="272"/>
      <c r="F15411" s="273"/>
      <c r="G15411" s="275"/>
      <c r="H15411" s="275"/>
    </row>
    <row r="15412" spans="1:8">
      <c r="A15412" s="270"/>
      <c r="B15412" s="271"/>
      <c r="C15412" s="270"/>
      <c r="D15412" s="272"/>
      <c r="F15412" s="273"/>
      <c r="G15412" s="275"/>
      <c r="H15412" s="275"/>
    </row>
    <row r="15413" spans="1:8">
      <c r="A15413" s="270"/>
      <c r="B15413" s="271"/>
      <c r="C15413" s="270"/>
      <c r="D15413" s="272"/>
      <c r="F15413" s="273"/>
      <c r="G15413" s="275"/>
      <c r="H15413" s="275"/>
    </row>
    <row r="15414" spans="1:8">
      <c r="A15414" s="270"/>
      <c r="B15414" s="271"/>
      <c r="C15414" s="270"/>
      <c r="D15414" s="272"/>
      <c r="F15414" s="273"/>
      <c r="G15414" s="275"/>
      <c r="H15414" s="275"/>
    </row>
    <row r="15415" spans="1:8">
      <c r="A15415" s="270"/>
      <c r="B15415" s="271"/>
      <c r="C15415" s="270"/>
      <c r="D15415" s="272"/>
      <c r="F15415" s="273"/>
      <c r="G15415" s="275"/>
      <c r="H15415" s="275"/>
    </row>
    <row r="15416" spans="1:8">
      <c r="A15416" s="270"/>
      <c r="B15416" s="271"/>
      <c r="C15416" s="270"/>
      <c r="D15416" s="272"/>
      <c r="F15416" s="273"/>
      <c r="G15416" s="275"/>
      <c r="H15416" s="275"/>
    </row>
    <row r="15417" spans="1:8">
      <c r="A15417" s="270"/>
      <c r="B15417" s="271"/>
      <c r="C15417" s="270"/>
      <c r="D15417" s="272"/>
      <c r="F15417" s="273"/>
      <c r="G15417" s="275"/>
      <c r="H15417" s="275"/>
    </row>
    <row r="15418" spans="1:8">
      <c r="A15418" s="270"/>
      <c r="B15418" s="271"/>
      <c r="C15418" s="270"/>
      <c r="D15418" s="272"/>
      <c r="F15418" s="273"/>
      <c r="G15418" s="275"/>
      <c r="H15418" s="275"/>
    </row>
    <row r="15419" spans="1:8">
      <c r="A15419" s="270"/>
      <c r="B15419" s="271"/>
      <c r="C15419" s="270"/>
      <c r="D15419" s="272"/>
      <c r="F15419" s="273"/>
      <c r="G15419" s="275"/>
      <c r="H15419" s="275"/>
    </row>
    <row r="15420" spans="1:8">
      <c r="A15420" s="270"/>
      <c r="B15420" s="271"/>
      <c r="C15420" s="270"/>
      <c r="D15420" s="272"/>
      <c r="F15420" s="273"/>
      <c r="G15420" s="275"/>
      <c r="H15420" s="275"/>
    </row>
    <row r="15421" spans="1:8">
      <c r="A15421" s="270"/>
      <c r="B15421" s="271"/>
      <c r="C15421" s="270"/>
      <c r="D15421" s="272"/>
      <c r="F15421" s="273"/>
      <c r="G15421" s="275"/>
      <c r="H15421" s="275"/>
    </row>
    <row r="15422" spans="1:8">
      <c r="A15422" s="270"/>
      <c r="B15422" s="271"/>
      <c r="C15422" s="270"/>
      <c r="D15422" s="272"/>
      <c r="F15422" s="273"/>
      <c r="G15422" s="275"/>
      <c r="H15422" s="275"/>
    </row>
    <row r="15423" spans="1:8">
      <c r="A15423" s="270"/>
      <c r="B15423" s="271"/>
      <c r="C15423" s="270"/>
      <c r="D15423" s="272"/>
      <c r="F15423" s="273"/>
      <c r="G15423" s="275"/>
      <c r="H15423" s="275"/>
    </row>
    <row r="15424" spans="1:8">
      <c r="A15424" s="270"/>
      <c r="B15424" s="271"/>
      <c r="C15424" s="270"/>
      <c r="D15424" s="272"/>
      <c r="F15424" s="273"/>
      <c r="G15424" s="275"/>
      <c r="H15424" s="275"/>
    </row>
    <row r="15425" spans="1:8">
      <c r="A15425" s="270"/>
      <c r="B15425" s="271"/>
      <c r="C15425" s="270"/>
      <c r="D15425" s="272"/>
      <c r="F15425" s="273"/>
      <c r="G15425" s="275"/>
      <c r="H15425" s="275"/>
    </row>
    <row r="15426" spans="1:8">
      <c r="A15426" s="270"/>
      <c r="B15426" s="271"/>
      <c r="C15426" s="270"/>
      <c r="D15426" s="272"/>
      <c r="F15426" s="273"/>
      <c r="G15426" s="275"/>
      <c r="H15426" s="275"/>
    </row>
    <row r="15427" spans="1:8">
      <c r="A15427" s="270"/>
      <c r="B15427" s="271"/>
      <c r="C15427" s="270"/>
      <c r="D15427" s="272"/>
      <c r="F15427" s="273"/>
      <c r="G15427" s="275"/>
      <c r="H15427" s="275"/>
    </row>
    <row r="15428" spans="1:8">
      <c r="A15428" s="270"/>
      <c r="B15428" s="271"/>
      <c r="C15428" s="270"/>
      <c r="D15428" s="272"/>
      <c r="F15428" s="273"/>
      <c r="G15428" s="275"/>
      <c r="H15428" s="275"/>
    </row>
    <row r="15429" spans="1:8">
      <c r="A15429" s="270"/>
      <c r="B15429" s="271"/>
      <c r="C15429" s="270"/>
      <c r="D15429" s="272"/>
      <c r="F15429" s="273"/>
      <c r="G15429" s="275"/>
      <c r="H15429" s="275"/>
    </row>
    <row r="15430" spans="1:8">
      <c r="A15430" s="270"/>
      <c r="B15430" s="271"/>
      <c r="C15430" s="270"/>
      <c r="D15430" s="272"/>
      <c r="F15430" s="273"/>
      <c r="G15430" s="275"/>
      <c r="H15430" s="275"/>
    </row>
    <row r="15431" spans="1:8">
      <c r="A15431" s="270"/>
      <c r="B15431" s="271"/>
      <c r="C15431" s="270"/>
      <c r="D15431" s="272"/>
      <c r="F15431" s="273"/>
      <c r="G15431" s="275"/>
      <c r="H15431" s="275"/>
    </row>
    <row r="15432" spans="1:8">
      <c r="A15432" s="270"/>
      <c r="B15432" s="271"/>
      <c r="C15432" s="270"/>
      <c r="D15432" s="272"/>
      <c r="F15432" s="273"/>
      <c r="G15432" s="275"/>
      <c r="H15432" s="275"/>
    </row>
    <row r="15433" spans="1:8">
      <c r="A15433" s="270"/>
      <c r="B15433" s="271"/>
      <c r="C15433" s="270"/>
      <c r="D15433" s="272"/>
      <c r="F15433" s="273"/>
      <c r="G15433" s="275"/>
      <c r="H15433" s="275"/>
    </row>
    <row r="15434" spans="1:8">
      <c r="A15434" s="270"/>
      <c r="B15434" s="271"/>
      <c r="C15434" s="270"/>
      <c r="D15434" s="272"/>
      <c r="F15434" s="273"/>
      <c r="G15434" s="275"/>
      <c r="H15434" s="275"/>
    </row>
    <row r="15435" spans="1:8">
      <c r="A15435" s="270"/>
      <c r="B15435" s="271"/>
      <c r="C15435" s="270"/>
      <c r="D15435" s="272"/>
      <c r="F15435" s="273"/>
      <c r="G15435" s="275"/>
      <c r="H15435" s="275"/>
    </row>
    <row r="15436" spans="1:8">
      <c r="A15436" s="270"/>
      <c r="B15436" s="271"/>
      <c r="C15436" s="270"/>
      <c r="D15436" s="272"/>
      <c r="F15436" s="273"/>
      <c r="G15436" s="275"/>
      <c r="H15436" s="275"/>
    </row>
    <row r="15437" spans="1:8">
      <c r="A15437" s="270"/>
      <c r="B15437" s="271"/>
      <c r="C15437" s="270"/>
      <c r="D15437" s="272"/>
      <c r="F15437" s="273"/>
      <c r="G15437" s="275"/>
      <c r="H15437" s="275"/>
    </row>
    <row r="15438" spans="1:8">
      <c r="A15438" s="270"/>
      <c r="B15438" s="271"/>
      <c r="C15438" s="270"/>
      <c r="D15438" s="272"/>
      <c r="F15438" s="273"/>
      <c r="G15438" s="275"/>
      <c r="H15438" s="275"/>
    </row>
    <row r="15439" spans="1:8">
      <c r="A15439" s="270"/>
      <c r="B15439" s="271"/>
      <c r="C15439" s="270"/>
      <c r="D15439" s="272"/>
      <c r="F15439" s="273"/>
      <c r="G15439" s="275"/>
      <c r="H15439" s="275"/>
    </row>
    <row r="15440" spans="1:8">
      <c r="A15440" s="270"/>
      <c r="B15440" s="271"/>
      <c r="C15440" s="270"/>
      <c r="D15440" s="272"/>
      <c r="F15440" s="273"/>
      <c r="G15440" s="275"/>
      <c r="H15440" s="275"/>
    </row>
    <row r="15441" spans="1:8">
      <c r="A15441" s="270"/>
      <c r="B15441" s="271"/>
      <c r="C15441" s="270"/>
      <c r="D15441" s="272"/>
      <c r="F15441" s="273"/>
      <c r="G15441" s="275"/>
      <c r="H15441" s="275"/>
    </row>
    <row r="15442" spans="1:8">
      <c r="A15442" s="270"/>
      <c r="B15442" s="271"/>
      <c r="C15442" s="270"/>
      <c r="D15442" s="272"/>
      <c r="F15442" s="273"/>
      <c r="G15442" s="275"/>
      <c r="H15442" s="275"/>
    </row>
    <row r="15443" spans="1:8">
      <c r="A15443" s="270"/>
      <c r="B15443" s="271"/>
      <c r="C15443" s="270"/>
      <c r="D15443" s="272"/>
      <c r="F15443" s="273"/>
      <c r="G15443" s="275"/>
      <c r="H15443" s="275"/>
    </row>
    <row r="15444" spans="1:8">
      <c r="A15444" s="270"/>
      <c r="B15444" s="271"/>
      <c r="C15444" s="270"/>
      <c r="D15444" s="272"/>
      <c r="F15444" s="273"/>
      <c r="G15444" s="275"/>
      <c r="H15444" s="275"/>
    </row>
    <row r="15445" spans="1:8">
      <c r="A15445" s="270"/>
      <c r="B15445" s="271"/>
      <c r="C15445" s="270"/>
      <c r="D15445" s="272"/>
      <c r="F15445" s="273"/>
      <c r="G15445" s="275"/>
      <c r="H15445" s="275"/>
    </row>
    <row r="15446" spans="1:8">
      <c r="A15446" s="270"/>
      <c r="B15446" s="271"/>
      <c r="C15446" s="270"/>
      <c r="D15446" s="272"/>
      <c r="F15446" s="273"/>
      <c r="G15446" s="275"/>
      <c r="H15446" s="275"/>
    </row>
    <row r="15447" spans="1:8">
      <c r="A15447" s="270"/>
      <c r="B15447" s="271"/>
      <c r="C15447" s="270"/>
      <c r="D15447" s="272"/>
      <c r="F15447" s="273"/>
      <c r="G15447" s="275"/>
      <c r="H15447" s="275"/>
    </row>
    <row r="15448" spans="1:8">
      <c r="A15448" s="270"/>
      <c r="B15448" s="271"/>
      <c r="C15448" s="270"/>
      <c r="D15448" s="272"/>
      <c r="F15448" s="273"/>
      <c r="G15448" s="275"/>
      <c r="H15448" s="275"/>
    </row>
    <row r="15449" spans="1:8">
      <c r="A15449" s="270"/>
      <c r="B15449" s="271"/>
      <c r="C15449" s="270"/>
      <c r="D15449" s="272"/>
      <c r="F15449" s="273"/>
      <c r="G15449" s="275"/>
      <c r="H15449" s="275"/>
    </row>
    <row r="15450" spans="1:8">
      <c r="A15450" s="270"/>
      <c r="B15450" s="271"/>
      <c r="C15450" s="270"/>
      <c r="D15450" s="272"/>
      <c r="F15450" s="273"/>
      <c r="G15450" s="275"/>
      <c r="H15450" s="275"/>
    </row>
    <row r="15451" spans="1:8">
      <c r="A15451" s="270"/>
      <c r="B15451" s="271"/>
      <c r="C15451" s="270"/>
      <c r="D15451" s="272"/>
      <c r="F15451" s="273"/>
      <c r="G15451" s="275"/>
      <c r="H15451" s="275"/>
    </row>
    <row r="15452" spans="1:8">
      <c r="A15452" s="270"/>
      <c r="B15452" s="271"/>
      <c r="C15452" s="270"/>
      <c r="D15452" s="272"/>
      <c r="F15452" s="273"/>
      <c r="G15452" s="275"/>
      <c r="H15452" s="275"/>
    </row>
    <row r="15453" spans="1:8">
      <c r="A15453" s="270"/>
      <c r="B15453" s="271"/>
      <c r="C15453" s="270"/>
      <c r="D15453" s="272"/>
      <c r="F15453" s="273"/>
      <c r="G15453" s="275"/>
      <c r="H15453" s="275"/>
    </row>
    <row r="15454" spans="1:8">
      <c r="A15454" s="270"/>
      <c r="B15454" s="271"/>
      <c r="C15454" s="270"/>
      <c r="D15454" s="272"/>
      <c r="F15454" s="273"/>
      <c r="G15454" s="275"/>
      <c r="H15454" s="275"/>
    </row>
    <row r="15455" spans="1:8">
      <c r="A15455" s="270"/>
      <c r="B15455" s="271"/>
      <c r="C15455" s="270"/>
      <c r="D15455" s="272"/>
      <c r="F15455" s="273"/>
      <c r="G15455" s="275"/>
      <c r="H15455" s="275"/>
    </row>
    <row r="15456" spans="1:8">
      <c r="A15456" s="270"/>
      <c r="B15456" s="271"/>
      <c r="C15456" s="270"/>
      <c r="D15456" s="272"/>
      <c r="F15456" s="273"/>
      <c r="G15456" s="275"/>
      <c r="H15456" s="275"/>
    </row>
    <row r="15457" spans="1:8">
      <c r="A15457" s="270"/>
      <c r="B15457" s="271"/>
      <c r="C15457" s="270"/>
      <c r="D15457" s="272"/>
      <c r="F15457" s="273"/>
      <c r="G15457" s="275"/>
      <c r="H15457" s="275"/>
    </row>
    <row r="15458" spans="1:8">
      <c r="A15458" s="270"/>
      <c r="B15458" s="271"/>
      <c r="C15458" s="270"/>
      <c r="D15458" s="272"/>
      <c r="F15458" s="273"/>
      <c r="G15458" s="275"/>
      <c r="H15458" s="275"/>
    </row>
    <row r="15459" spans="1:8">
      <c r="A15459" s="270"/>
      <c r="B15459" s="271"/>
      <c r="C15459" s="270"/>
      <c r="D15459" s="272"/>
      <c r="F15459" s="273"/>
      <c r="G15459" s="275"/>
      <c r="H15459" s="275"/>
    </row>
    <row r="15460" spans="1:8">
      <c r="A15460" s="270"/>
      <c r="B15460" s="271"/>
      <c r="C15460" s="270"/>
      <c r="D15460" s="272"/>
      <c r="F15460" s="273"/>
      <c r="G15460" s="275"/>
      <c r="H15460" s="275"/>
    </row>
    <row r="15461" spans="1:8">
      <c r="A15461" s="270"/>
      <c r="B15461" s="271"/>
      <c r="C15461" s="270"/>
      <c r="D15461" s="272"/>
      <c r="F15461" s="273"/>
      <c r="G15461" s="275"/>
      <c r="H15461" s="275"/>
    </row>
    <row r="15462" spans="1:8">
      <c r="A15462" s="270"/>
      <c r="B15462" s="271"/>
      <c r="C15462" s="270"/>
      <c r="D15462" s="272"/>
      <c r="F15462" s="273"/>
      <c r="G15462" s="275"/>
      <c r="H15462" s="275"/>
    </row>
    <row r="15463" spans="1:8">
      <c r="A15463" s="270"/>
      <c r="B15463" s="271"/>
      <c r="C15463" s="270"/>
      <c r="D15463" s="272"/>
      <c r="F15463" s="273"/>
      <c r="G15463" s="275"/>
      <c r="H15463" s="275"/>
    </row>
    <row r="15464" spans="1:8">
      <c r="A15464" s="270"/>
      <c r="B15464" s="271"/>
      <c r="C15464" s="270"/>
      <c r="D15464" s="272"/>
      <c r="F15464" s="273"/>
      <c r="G15464" s="275"/>
      <c r="H15464" s="275"/>
    </row>
    <row r="15465" spans="1:8">
      <c r="A15465" s="270"/>
      <c r="B15465" s="271"/>
      <c r="C15465" s="270"/>
      <c r="D15465" s="272"/>
      <c r="F15465" s="273"/>
      <c r="G15465" s="275"/>
      <c r="H15465" s="275"/>
    </row>
    <row r="15466" spans="1:8">
      <c r="A15466" s="270"/>
      <c r="B15466" s="271"/>
      <c r="C15466" s="270"/>
      <c r="D15466" s="272"/>
      <c r="F15466" s="273"/>
      <c r="G15466" s="275"/>
      <c r="H15466" s="275"/>
    </row>
    <row r="15467" spans="1:8">
      <c r="A15467" s="270"/>
      <c r="B15467" s="271"/>
      <c r="C15467" s="270"/>
      <c r="D15467" s="272"/>
      <c r="F15467" s="273"/>
      <c r="G15467" s="275"/>
      <c r="H15467" s="275"/>
    </row>
    <row r="15468" spans="1:8">
      <c r="A15468" s="270"/>
      <c r="B15468" s="271"/>
      <c r="C15468" s="270"/>
      <c r="D15468" s="272"/>
      <c r="F15468" s="273"/>
      <c r="G15468" s="275"/>
      <c r="H15468" s="275"/>
    </row>
    <row r="15469" spans="1:8">
      <c r="A15469" s="270"/>
      <c r="B15469" s="271"/>
      <c r="C15469" s="270"/>
      <c r="D15469" s="272"/>
      <c r="F15469" s="273"/>
      <c r="G15469" s="275"/>
      <c r="H15469" s="275"/>
    </row>
    <row r="15470" spans="1:8">
      <c r="A15470" s="270"/>
      <c r="B15470" s="271"/>
      <c r="C15470" s="270"/>
      <c r="D15470" s="272"/>
      <c r="F15470" s="273"/>
      <c r="G15470" s="275"/>
      <c r="H15470" s="275"/>
    </row>
    <row r="15471" spans="1:8">
      <c r="A15471" s="270"/>
      <c r="B15471" s="271"/>
      <c r="C15471" s="270"/>
      <c r="D15471" s="272"/>
      <c r="F15471" s="273"/>
      <c r="G15471" s="275"/>
      <c r="H15471" s="275"/>
    </row>
    <row r="15472" spans="1:8">
      <c r="A15472" s="270"/>
      <c r="B15472" s="271"/>
      <c r="C15472" s="270"/>
      <c r="D15472" s="272"/>
      <c r="F15472" s="273"/>
      <c r="G15472" s="275"/>
      <c r="H15472" s="275"/>
    </row>
    <row r="15473" spans="1:8">
      <c r="A15473" s="270"/>
      <c r="B15473" s="271"/>
      <c r="C15473" s="270"/>
      <c r="D15473" s="272"/>
      <c r="F15473" s="273"/>
      <c r="G15473" s="275"/>
      <c r="H15473" s="275"/>
    </row>
    <row r="15474" spans="1:8">
      <c r="A15474" s="270"/>
      <c r="B15474" s="271"/>
      <c r="C15474" s="270"/>
      <c r="D15474" s="272"/>
      <c r="F15474" s="273"/>
      <c r="G15474" s="275"/>
      <c r="H15474" s="275"/>
    </row>
    <row r="15475" spans="1:8">
      <c r="A15475" s="270"/>
      <c r="B15475" s="271"/>
      <c r="C15475" s="270"/>
      <c r="D15475" s="272"/>
      <c r="F15475" s="273"/>
      <c r="G15475" s="275"/>
      <c r="H15475" s="275"/>
    </row>
    <row r="15476" spans="1:8">
      <c r="A15476" s="270"/>
      <c r="B15476" s="271"/>
      <c r="C15476" s="270"/>
      <c r="D15476" s="272"/>
      <c r="F15476" s="273"/>
      <c r="G15476" s="275"/>
      <c r="H15476" s="275"/>
    </row>
    <row r="15477" spans="1:8">
      <c r="A15477" s="270"/>
      <c r="B15477" s="271"/>
      <c r="C15477" s="270"/>
      <c r="D15477" s="272"/>
      <c r="F15477" s="273"/>
      <c r="G15477" s="275"/>
      <c r="H15477" s="275"/>
    </row>
    <row r="15478" spans="1:8">
      <c r="A15478" s="270"/>
      <c r="B15478" s="271"/>
      <c r="C15478" s="270"/>
      <c r="D15478" s="272"/>
      <c r="F15478" s="273"/>
      <c r="G15478" s="275"/>
      <c r="H15478" s="275"/>
    </row>
    <row r="15479" spans="1:8">
      <c r="A15479" s="270"/>
      <c r="B15479" s="271"/>
      <c r="C15479" s="270"/>
      <c r="D15479" s="272"/>
      <c r="F15479" s="273"/>
      <c r="G15479" s="275"/>
      <c r="H15479" s="275"/>
    </row>
    <row r="15480" spans="1:8">
      <c r="A15480" s="270"/>
      <c r="B15480" s="271"/>
      <c r="C15480" s="270"/>
      <c r="D15480" s="272"/>
      <c r="F15480" s="273"/>
      <c r="G15480" s="275"/>
      <c r="H15480" s="275"/>
    </row>
    <row r="15481" spans="1:8">
      <c r="A15481" s="270"/>
      <c r="B15481" s="271"/>
      <c r="C15481" s="270"/>
      <c r="D15481" s="272"/>
      <c r="F15481" s="273"/>
      <c r="G15481" s="275"/>
      <c r="H15481" s="275"/>
    </row>
    <row r="15482" spans="1:8">
      <c r="A15482" s="270"/>
      <c r="B15482" s="271"/>
      <c r="C15482" s="270"/>
      <c r="D15482" s="272"/>
      <c r="F15482" s="273"/>
      <c r="G15482" s="275"/>
      <c r="H15482" s="275"/>
    </row>
    <row r="15483" spans="1:8">
      <c r="A15483" s="270"/>
      <c r="B15483" s="271"/>
      <c r="C15483" s="270"/>
      <c r="D15483" s="272"/>
      <c r="F15483" s="273"/>
      <c r="G15483" s="275"/>
      <c r="H15483" s="275"/>
    </row>
    <row r="15484" spans="1:8">
      <c r="A15484" s="270"/>
      <c r="B15484" s="271"/>
      <c r="C15484" s="270"/>
      <c r="D15484" s="272"/>
      <c r="F15484" s="273"/>
      <c r="G15484" s="275"/>
      <c r="H15484" s="275"/>
    </row>
    <row r="15485" spans="1:8">
      <c r="A15485" s="270"/>
      <c r="B15485" s="271"/>
      <c r="C15485" s="270"/>
      <c r="D15485" s="272"/>
      <c r="F15485" s="273"/>
      <c r="G15485" s="275"/>
      <c r="H15485" s="275"/>
    </row>
    <row r="15486" spans="1:8">
      <c r="A15486" s="270"/>
      <c r="B15486" s="271"/>
      <c r="C15486" s="270"/>
      <c r="D15486" s="272"/>
      <c r="F15486" s="273"/>
      <c r="G15486" s="275"/>
      <c r="H15486" s="275"/>
    </row>
    <row r="15487" spans="1:8">
      <c r="A15487" s="270"/>
      <c r="B15487" s="271"/>
      <c r="C15487" s="270"/>
      <c r="D15487" s="272"/>
      <c r="F15487" s="273"/>
      <c r="G15487" s="275"/>
      <c r="H15487" s="275"/>
    </row>
    <row r="15488" spans="1:8">
      <c r="A15488" s="270"/>
      <c r="B15488" s="271"/>
      <c r="C15488" s="270"/>
      <c r="D15488" s="272"/>
      <c r="F15488" s="273"/>
      <c r="G15488" s="275"/>
      <c r="H15488" s="275"/>
    </row>
    <row r="15489" spans="1:8">
      <c r="A15489" s="270"/>
      <c r="B15489" s="271"/>
      <c r="C15489" s="270"/>
      <c r="D15489" s="272"/>
      <c r="F15489" s="273"/>
      <c r="G15489" s="275"/>
      <c r="H15489" s="275"/>
    </row>
    <row r="15490" spans="1:8">
      <c r="A15490" s="270"/>
      <c r="B15490" s="271"/>
      <c r="C15490" s="270"/>
      <c r="D15490" s="272"/>
      <c r="F15490" s="273"/>
      <c r="G15490" s="275"/>
      <c r="H15490" s="275"/>
    </row>
    <row r="15491" spans="1:8">
      <c r="A15491" s="270"/>
      <c r="B15491" s="271"/>
      <c r="C15491" s="270"/>
      <c r="D15491" s="272"/>
      <c r="F15491" s="273"/>
      <c r="G15491" s="275"/>
      <c r="H15491" s="275"/>
    </row>
    <row r="15492" spans="1:8">
      <c r="A15492" s="270"/>
      <c r="B15492" s="271"/>
      <c r="C15492" s="270"/>
      <c r="D15492" s="272"/>
      <c r="F15492" s="273"/>
      <c r="G15492" s="275"/>
      <c r="H15492" s="275"/>
    </row>
    <row r="15493" spans="1:8">
      <c r="A15493" s="270"/>
      <c r="B15493" s="271"/>
      <c r="C15493" s="270"/>
      <c r="D15493" s="272"/>
      <c r="F15493" s="273"/>
      <c r="G15493" s="275"/>
      <c r="H15493" s="275"/>
    </row>
    <row r="15494" spans="1:8">
      <c r="A15494" s="270"/>
      <c r="B15494" s="271"/>
      <c r="C15494" s="270"/>
      <c r="D15494" s="272"/>
      <c r="F15494" s="273"/>
      <c r="G15494" s="275"/>
      <c r="H15494" s="275"/>
    </row>
    <row r="15495" spans="1:8">
      <c r="A15495" s="270"/>
      <c r="B15495" s="271"/>
      <c r="C15495" s="270"/>
      <c r="D15495" s="272"/>
      <c r="F15495" s="273"/>
      <c r="G15495" s="275"/>
      <c r="H15495" s="275"/>
    </row>
    <row r="15496" spans="1:8">
      <c r="A15496" s="270"/>
      <c r="B15496" s="271"/>
      <c r="C15496" s="270"/>
      <c r="D15496" s="272"/>
      <c r="F15496" s="273"/>
      <c r="G15496" s="275"/>
      <c r="H15496" s="275"/>
    </row>
    <row r="15497" spans="1:8">
      <c r="A15497" s="270"/>
      <c r="B15497" s="271"/>
      <c r="C15497" s="270"/>
      <c r="D15497" s="272"/>
      <c r="F15497" s="273"/>
      <c r="G15497" s="275"/>
      <c r="H15497" s="275"/>
    </row>
    <row r="15498" spans="1:8">
      <c r="A15498" s="270"/>
      <c r="B15498" s="271"/>
      <c r="C15498" s="270"/>
      <c r="D15498" s="272"/>
      <c r="F15498" s="273"/>
      <c r="G15498" s="275"/>
      <c r="H15498" s="275"/>
    </row>
    <row r="15499" spans="1:8">
      <c r="A15499" s="270"/>
      <c r="B15499" s="271"/>
      <c r="C15499" s="270"/>
      <c r="D15499" s="272"/>
      <c r="F15499" s="273"/>
      <c r="G15499" s="275"/>
      <c r="H15499" s="275"/>
    </row>
    <row r="15500" spans="1:8">
      <c r="A15500" s="270"/>
      <c r="B15500" s="271"/>
      <c r="C15500" s="270"/>
      <c r="D15500" s="272"/>
      <c r="F15500" s="273"/>
      <c r="G15500" s="275"/>
      <c r="H15500" s="275"/>
    </row>
    <row r="15501" spans="1:8">
      <c r="A15501" s="270"/>
      <c r="B15501" s="271"/>
      <c r="C15501" s="270"/>
      <c r="D15501" s="272"/>
      <c r="F15501" s="273"/>
      <c r="G15501" s="275"/>
      <c r="H15501" s="275"/>
    </row>
    <row r="15502" spans="1:8">
      <c r="A15502" s="270"/>
      <c r="B15502" s="271"/>
      <c r="C15502" s="270"/>
      <c r="D15502" s="272"/>
      <c r="F15502" s="273"/>
      <c r="G15502" s="275"/>
      <c r="H15502" s="275"/>
    </row>
    <row r="15503" spans="1:8">
      <c r="A15503" s="270"/>
      <c r="B15503" s="271"/>
      <c r="C15503" s="270"/>
      <c r="D15503" s="272"/>
      <c r="F15503" s="273"/>
      <c r="G15503" s="275"/>
      <c r="H15503" s="275"/>
    </row>
    <row r="15504" spans="1:8">
      <c r="A15504" s="270"/>
      <c r="B15504" s="271"/>
      <c r="C15504" s="270"/>
      <c r="D15504" s="272"/>
      <c r="F15504" s="273"/>
      <c r="G15504" s="275"/>
      <c r="H15504" s="275"/>
    </row>
    <row r="15505" spans="1:8">
      <c r="A15505" s="270"/>
      <c r="B15505" s="271"/>
      <c r="C15505" s="270"/>
      <c r="D15505" s="272"/>
      <c r="F15505" s="273"/>
      <c r="G15505" s="275"/>
      <c r="H15505" s="275"/>
    </row>
    <row r="15506" spans="1:8">
      <c r="A15506" s="270"/>
      <c r="B15506" s="271"/>
      <c r="C15506" s="270"/>
      <c r="D15506" s="272"/>
      <c r="F15506" s="273"/>
      <c r="G15506" s="275"/>
      <c r="H15506" s="275"/>
    </row>
    <row r="15507" spans="1:8">
      <c r="A15507" s="270"/>
      <c r="B15507" s="271"/>
      <c r="C15507" s="270"/>
      <c r="D15507" s="272"/>
      <c r="F15507" s="273"/>
      <c r="G15507" s="275"/>
      <c r="H15507" s="275"/>
    </row>
    <row r="15508" spans="1:8">
      <c r="A15508" s="270"/>
      <c r="B15508" s="271"/>
      <c r="C15508" s="270"/>
      <c r="D15508" s="272"/>
      <c r="F15508" s="273"/>
      <c r="G15508" s="275"/>
      <c r="H15508" s="275"/>
    </row>
    <row r="15509" spans="1:8">
      <c r="A15509" s="270"/>
      <c r="B15509" s="271"/>
      <c r="C15509" s="270"/>
      <c r="D15509" s="272"/>
      <c r="F15509" s="273"/>
      <c r="G15509" s="275"/>
      <c r="H15509" s="275"/>
    </row>
    <row r="15510" spans="1:8">
      <c r="A15510" s="270"/>
      <c r="B15510" s="271"/>
      <c r="C15510" s="270"/>
      <c r="D15510" s="272"/>
      <c r="F15510" s="273"/>
      <c r="G15510" s="275"/>
      <c r="H15510" s="275"/>
    </row>
    <row r="15511" spans="1:8">
      <c r="A15511" s="270"/>
      <c r="B15511" s="271"/>
      <c r="C15511" s="270"/>
      <c r="D15511" s="272"/>
      <c r="F15511" s="273"/>
      <c r="G15511" s="275"/>
      <c r="H15511" s="275"/>
    </row>
    <row r="15512" spans="1:8">
      <c r="A15512" s="270"/>
      <c r="B15512" s="271"/>
      <c r="C15512" s="270"/>
      <c r="D15512" s="272"/>
      <c r="F15512" s="273"/>
      <c r="G15512" s="275"/>
      <c r="H15512" s="275"/>
    </row>
    <row r="15513" spans="1:8">
      <c r="A15513" s="270"/>
      <c r="B15513" s="271"/>
      <c r="C15513" s="270"/>
      <c r="D15513" s="272"/>
      <c r="F15513" s="273"/>
      <c r="G15513" s="275"/>
      <c r="H15513" s="275"/>
    </row>
    <row r="15514" spans="1:8">
      <c r="A15514" s="270"/>
      <c r="B15514" s="271"/>
      <c r="C15514" s="270"/>
      <c r="D15514" s="272"/>
      <c r="F15514" s="273"/>
      <c r="G15514" s="275"/>
      <c r="H15514" s="275"/>
    </row>
    <row r="15515" spans="1:8">
      <c r="A15515" s="270"/>
      <c r="B15515" s="271"/>
      <c r="C15515" s="270"/>
      <c r="D15515" s="272"/>
      <c r="F15515" s="273"/>
      <c r="G15515" s="275"/>
      <c r="H15515" s="275"/>
    </row>
    <row r="15516" spans="1:8">
      <c r="A15516" s="270"/>
      <c r="B15516" s="271"/>
      <c r="C15516" s="270"/>
      <c r="D15516" s="272"/>
      <c r="F15516" s="273"/>
      <c r="G15516" s="275"/>
      <c r="H15516" s="275"/>
    </row>
    <row r="15517" spans="1:8">
      <c r="A15517" s="270"/>
      <c r="B15517" s="271"/>
      <c r="C15517" s="270"/>
      <c r="D15517" s="272"/>
      <c r="F15517" s="273"/>
      <c r="G15517" s="275"/>
      <c r="H15517" s="275"/>
    </row>
    <row r="15518" spans="1:8">
      <c r="A15518" s="270"/>
      <c r="B15518" s="271"/>
      <c r="C15518" s="270"/>
      <c r="D15518" s="272"/>
      <c r="F15518" s="273"/>
      <c r="G15518" s="275"/>
      <c r="H15518" s="275"/>
    </row>
    <row r="15519" spans="1:8">
      <c r="A15519" s="270"/>
      <c r="B15519" s="271"/>
      <c r="C15519" s="270"/>
      <c r="D15519" s="272"/>
      <c r="F15519" s="273"/>
      <c r="G15519" s="275"/>
      <c r="H15519" s="275"/>
    </row>
    <row r="15520" spans="1:8">
      <c r="A15520" s="270"/>
      <c r="B15520" s="271"/>
      <c r="C15520" s="270"/>
      <c r="D15520" s="272"/>
      <c r="F15520" s="273"/>
      <c r="G15520" s="275"/>
      <c r="H15520" s="275"/>
    </row>
    <row r="15521" spans="1:8">
      <c r="A15521" s="270"/>
      <c r="B15521" s="271"/>
      <c r="C15521" s="270"/>
      <c r="D15521" s="272"/>
      <c r="F15521" s="273"/>
      <c r="G15521" s="275"/>
      <c r="H15521" s="275"/>
    </row>
    <row r="15522" spans="1:8">
      <c r="A15522" s="270"/>
      <c r="B15522" s="271"/>
      <c r="C15522" s="270"/>
      <c r="D15522" s="272"/>
      <c r="F15522" s="273"/>
      <c r="G15522" s="275"/>
      <c r="H15522" s="275"/>
    </row>
    <row r="15523" spans="1:8">
      <c r="A15523" s="270"/>
      <c r="B15523" s="271"/>
      <c r="C15523" s="270"/>
      <c r="D15523" s="272"/>
      <c r="F15523" s="273"/>
      <c r="G15523" s="275"/>
      <c r="H15523" s="275"/>
    </row>
    <row r="15524" spans="1:8">
      <c r="A15524" s="270"/>
      <c r="B15524" s="271"/>
      <c r="C15524" s="270"/>
      <c r="D15524" s="272"/>
      <c r="F15524" s="273"/>
      <c r="G15524" s="275"/>
      <c r="H15524" s="275"/>
    </row>
    <row r="15525" spans="1:8">
      <c r="A15525" s="270"/>
      <c r="B15525" s="271"/>
      <c r="C15525" s="270"/>
      <c r="D15525" s="272"/>
      <c r="F15525" s="273"/>
      <c r="G15525" s="275"/>
      <c r="H15525" s="275"/>
    </row>
    <row r="15526" spans="1:8">
      <c r="A15526" s="270"/>
      <c r="B15526" s="271"/>
      <c r="C15526" s="270"/>
      <c r="D15526" s="272"/>
      <c r="F15526" s="273"/>
      <c r="G15526" s="275"/>
      <c r="H15526" s="275"/>
    </row>
    <row r="15527" spans="1:8">
      <c r="A15527" s="270"/>
      <c r="B15527" s="271"/>
      <c r="C15527" s="270"/>
      <c r="D15527" s="272"/>
      <c r="F15527" s="273"/>
      <c r="G15527" s="275"/>
      <c r="H15527" s="275"/>
    </row>
    <row r="15528" spans="1:8">
      <c r="A15528" s="270"/>
      <c r="B15528" s="271"/>
      <c r="C15528" s="270"/>
      <c r="D15528" s="272"/>
      <c r="F15528" s="273"/>
      <c r="G15528" s="275"/>
      <c r="H15528" s="275"/>
    </row>
    <row r="15529" spans="1:8">
      <c r="A15529" s="270"/>
      <c r="B15529" s="271"/>
      <c r="C15529" s="270"/>
      <c r="D15529" s="272"/>
      <c r="F15529" s="273"/>
      <c r="G15529" s="275"/>
      <c r="H15529" s="275"/>
    </row>
    <row r="15530" spans="1:8">
      <c r="A15530" s="270"/>
      <c r="B15530" s="271"/>
      <c r="C15530" s="270"/>
      <c r="D15530" s="272"/>
      <c r="F15530" s="273"/>
      <c r="G15530" s="275"/>
      <c r="H15530" s="275"/>
    </row>
    <row r="15531" spans="1:8">
      <c r="A15531" s="270"/>
      <c r="B15531" s="271"/>
      <c r="C15531" s="270"/>
      <c r="D15531" s="272"/>
      <c r="F15531" s="273"/>
      <c r="G15531" s="275"/>
      <c r="H15531" s="275"/>
    </row>
    <row r="15532" spans="1:8">
      <c r="A15532" s="270"/>
      <c r="B15532" s="271"/>
      <c r="C15532" s="270"/>
      <c r="D15532" s="272"/>
      <c r="F15532" s="273"/>
      <c r="G15532" s="275"/>
      <c r="H15532" s="275"/>
    </row>
    <row r="15533" spans="1:8">
      <c r="A15533" s="270"/>
      <c r="B15533" s="271"/>
      <c r="C15533" s="270"/>
      <c r="D15533" s="272"/>
      <c r="F15533" s="273"/>
      <c r="G15533" s="275"/>
      <c r="H15533" s="275"/>
    </row>
    <row r="15534" spans="1:8">
      <c r="A15534" s="270"/>
      <c r="B15534" s="271"/>
      <c r="C15534" s="270"/>
      <c r="D15534" s="272"/>
      <c r="F15534" s="273"/>
      <c r="G15534" s="275"/>
      <c r="H15534" s="275"/>
    </row>
    <row r="15535" spans="1:8">
      <c r="A15535" s="270"/>
      <c r="B15535" s="271"/>
      <c r="C15535" s="270"/>
      <c r="D15535" s="272"/>
      <c r="F15535" s="273"/>
      <c r="G15535" s="275"/>
      <c r="H15535" s="275"/>
    </row>
    <row r="15536" spans="1:8">
      <c r="A15536" s="270"/>
      <c r="B15536" s="271"/>
      <c r="C15536" s="270"/>
      <c r="D15536" s="272"/>
      <c r="F15536" s="273"/>
      <c r="G15536" s="275"/>
      <c r="H15536" s="275"/>
    </row>
    <row r="15537" spans="1:8">
      <c r="A15537" s="270"/>
      <c r="B15537" s="271"/>
      <c r="C15537" s="270"/>
      <c r="D15537" s="272"/>
      <c r="F15537" s="273"/>
      <c r="G15537" s="275"/>
      <c r="H15537" s="275"/>
    </row>
    <row r="15538" spans="1:8">
      <c r="A15538" s="270"/>
      <c r="B15538" s="271"/>
      <c r="C15538" s="270"/>
      <c r="D15538" s="272"/>
      <c r="F15538" s="273"/>
      <c r="G15538" s="275"/>
      <c r="H15538" s="275"/>
    </row>
    <row r="15539" spans="1:8">
      <c r="A15539" s="270"/>
      <c r="B15539" s="271"/>
      <c r="C15539" s="270"/>
      <c r="D15539" s="272"/>
      <c r="F15539" s="273"/>
      <c r="G15539" s="275"/>
      <c r="H15539" s="275"/>
    </row>
    <row r="15540" spans="1:8">
      <c r="A15540" s="270"/>
      <c r="B15540" s="271"/>
      <c r="C15540" s="270"/>
      <c r="D15540" s="272"/>
      <c r="F15540" s="273"/>
      <c r="G15540" s="275"/>
      <c r="H15540" s="275"/>
    </row>
    <row r="15541" spans="1:8">
      <c r="A15541" s="270"/>
      <c r="B15541" s="271"/>
      <c r="C15541" s="270"/>
      <c r="D15541" s="272"/>
      <c r="F15541" s="273"/>
      <c r="G15541" s="275"/>
      <c r="H15541" s="275"/>
    </row>
    <row r="15542" spans="1:8">
      <c r="A15542" s="270"/>
      <c r="B15542" s="271"/>
      <c r="C15542" s="270"/>
      <c r="D15542" s="272"/>
      <c r="F15542" s="273"/>
      <c r="G15542" s="275"/>
      <c r="H15542" s="275"/>
    </row>
    <row r="15543" spans="1:8">
      <c r="A15543" s="270"/>
      <c r="B15543" s="271"/>
      <c r="C15543" s="270"/>
      <c r="D15543" s="272"/>
      <c r="F15543" s="273"/>
      <c r="G15543" s="275"/>
      <c r="H15543" s="275"/>
    </row>
    <row r="15544" spans="1:8">
      <c r="A15544" s="270"/>
      <c r="B15544" s="271"/>
      <c r="C15544" s="270"/>
      <c r="D15544" s="272"/>
      <c r="F15544" s="273"/>
      <c r="G15544" s="275"/>
      <c r="H15544" s="275"/>
    </row>
    <row r="15545" spans="1:8">
      <c r="A15545" s="270"/>
      <c r="B15545" s="271"/>
      <c r="C15545" s="270"/>
      <c r="D15545" s="272"/>
      <c r="F15545" s="273"/>
      <c r="G15545" s="275"/>
      <c r="H15545" s="275"/>
    </row>
    <row r="15546" spans="1:8">
      <c r="A15546" s="270"/>
      <c r="B15546" s="271"/>
      <c r="C15546" s="270"/>
      <c r="D15546" s="272"/>
      <c r="F15546" s="273"/>
      <c r="G15546" s="275"/>
      <c r="H15546" s="275"/>
    </row>
    <row r="15547" spans="1:8">
      <c r="A15547" s="270"/>
      <c r="B15547" s="271"/>
      <c r="C15547" s="270"/>
      <c r="D15547" s="272"/>
      <c r="F15547" s="273"/>
      <c r="G15547" s="275"/>
      <c r="H15547" s="275"/>
    </row>
    <row r="15548" spans="1:8">
      <c r="A15548" s="270"/>
      <c r="B15548" s="271"/>
      <c r="C15548" s="270"/>
      <c r="D15548" s="272"/>
      <c r="F15548" s="273"/>
      <c r="G15548" s="275"/>
      <c r="H15548" s="275"/>
    </row>
    <row r="15549" spans="1:8">
      <c r="A15549" s="270"/>
      <c r="B15549" s="271"/>
      <c r="C15549" s="270"/>
      <c r="D15549" s="272"/>
      <c r="F15549" s="273"/>
      <c r="G15549" s="275"/>
      <c r="H15549" s="275"/>
    </row>
    <row r="15550" spans="1:8">
      <c r="A15550" s="270"/>
      <c r="B15550" s="271"/>
      <c r="C15550" s="270"/>
      <c r="D15550" s="272"/>
      <c r="F15550" s="273"/>
      <c r="G15550" s="275"/>
      <c r="H15550" s="275"/>
    </row>
    <row r="15551" spans="1:8">
      <c r="A15551" s="270"/>
      <c r="B15551" s="271"/>
      <c r="C15551" s="270"/>
      <c r="D15551" s="272"/>
      <c r="F15551" s="273"/>
      <c r="G15551" s="275"/>
      <c r="H15551" s="275"/>
    </row>
    <row r="15552" spans="1:8">
      <c r="A15552" s="270"/>
      <c r="B15552" s="271"/>
      <c r="C15552" s="270"/>
      <c r="D15552" s="272"/>
      <c r="F15552" s="273"/>
      <c r="G15552" s="275"/>
      <c r="H15552" s="275"/>
    </row>
    <row r="15553" spans="1:8">
      <c r="A15553" s="270"/>
      <c r="B15553" s="271"/>
      <c r="C15553" s="270"/>
      <c r="D15553" s="272"/>
      <c r="F15553" s="273"/>
      <c r="G15553" s="275"/>
      <c r="H15553" s="275"/>
    </row>
    <row r="15554" spans="1:8">
      <c r="A15554" s="270"/>
      <c r="B15554" s="271"/>
      <c r="C15554" s="270"/>
      <c r="D15554" s="272"/>
      <c r="F15554" s="273"/>
      <c r="G15554" s="275"/>
      <c r="H15554" s="275"/>
    </row>
    <row r="15555" spans="1:8">
      <c r="A15555" s="270"/>
      <c r="B15555" s="271"/>
      <c r="C15555" s="270"/>
      <c r="D15555" s="272"/>
      <c r="F15555" s="273"/>
      <c r="G15555" s="275"/>
      <c r="H15555" s="275"/>
    </row>
    <row r="15556" spans="1:8">
      <c r="A15556" s="270"/>
      <c r="B15556" s="271"/>
      <c r="C15556" s="270"/>
      <c r="D15556" s="272"/>
      <c r="F15556" s="273"/>
      <c r="G15556" s="275"/>
      <c r="H15556" s="275"/>
    </row>
    <row r="15557" spans="1:8">
      <c r="A15557" s="270"/>
      <c r="B15557" s="271"/>
      <c r="C15557" s="270"/>
      <c r="D15557" s="272"/>
      <c r="F15557" s="273"/>
      <c r="G15557" s="275"/>
      <c r="H15557" s="275"/>
    </row>
    <row r="15558" spans="1:8">
      <c r="A15558" s="270"/>
      <c r="B15558" s="271"/>
      <c r="C15558" s="270"/>
      <c r="D15558" s="272"/>
      <c r="F15558" s="273"/>
      <c r="G15558" s="275"/>
      <c r="H15558" s="275"/>
    </row>
    <row r="15559" spans="1:8">
      <c r="A15559" s="270"/>
      <c r="B15559" s="271"/>
      <c r="C15559" s="270"/>
      <c r="D15559" s="272"/>
      <c r="F15559" s="273"/>
      <c r="G15559" s="275"/>
      <c r="H15559" s="275"/>
    </row>
    <row r="15560" spans="1:8">
      <c r="A15560" s="270"/>
      <c r="B15560" s="271"/>
      <c r="C15560" s="270"/>
      <c r="D15560" s="272"/>
      <c r="F15560" s="273"/>
      <c r="G15560" s="275"/>
      <c r="H15560" s="275"/>
    </row>
    <row r="15561" spans="1:8">
      <c r="A15561" s="270"/>
      <c r="B15561" s="271"/>
      <c r="C15561" s="270"/>
      <c r="D15561" s="272"/>
      <c r="F15561" s="273"/>
      <c r="G15561" s="275"/>
      <c r="H15561" s="275"/>
    </row>
    <row r="15562" spans="1:8">
      <c r="A15562" s="270"/>
      <c r="B15562" s="271"/>
      <c r="C15562" s="270"/>
      <c r="D15562" s="272"/>
      <c r="F15562" s="273"/>
      <c r="G15562" s="275"/>
      <c r="H15562" s="275"/>
    </row>
    <row r="15563" spans="1:8">
      <c r="A15563" s="270"/>
      <c r="B15563" s="271"/>
      <c r="C15563" s="270"/>
      <c r="D15563" s="272"/>
      <c r="F15563" s="273"/>
      <c r="G15563" s="275"/>
      <c r="H15563" s="275"/>
    </row>
    <row r="15564" spans="1:8">
      <c r="A15564" s="270"/>
      <c r="B15564" s="271"/>
      <c r="C15564" s="270"/>
      <c r="D15564" s="272"/>
      <c r="F15564" s="273"/>
      <c r="G15564" s="275"/>
      <c r="H15564" s="275"/>
    </row>
    <row r="15565" spans="1:8">
      <c r="A15565" s="270"/>
      <c r="B15565" s="271"/>
      <c r="C15565" s="270"/>
      <c r="D15565" s="272"/>
      <c r="F15565" s="273"/>
      <c r="G15565" s="275"/>
      <c r="H15565" s="275"/>
    </row>
    <row r="15566" spans="1:8">
      <c r="A15566" s="270"/>
      <c r="B15566" s="271"/>
      <c r="C15566" s="270"/>
      <c r="D15566" s="272"/>
      <c r="F15566" s="273"/>
      <c r="G15566" s="275"/>
      <c r="H15566" s="275"/>
    </row>
    <row r="15567" spans="1:8">
      <c r="A15567" s="270"/>
      <c r="B15567" s="271"/>
      <c r="C15567" s="270"/>
      <c r="D15567" s="272"/>
      <c r="F15567" s="273"/>
      <c r="G15567" s="275"/>
      <c r="H15567" s="275"/>
    </row>
    <row r="15568" spans="1:8">
      <c r="A15568" s="270"/>
      <c r="B15568" s="271"/>
      <c r="C15568" s="270"/>
      <c r="D15568" s="272"/>
      <c r="F15568" s="273"/>
      <c r="G15568" s="275"/>
      <c r="H15568" s="275"/>
    </row>
    <row r="15569" spans="1:8">
      <c r="A15569" s="270"/>
      <c r="B15569" s="271"/>
      <c r="C15569" s="270"/>
      <c r="D15569" s="272"/>
      <c r="F15569" s="273"/>
      <c r="G15569" s="275"/>
      <c r="H15569" s="275"/>
    </row>
    <row r="15570" spans="1:8">
      <c r="A15570" s="270"/>
      <c r="B15570" s="271"/>
      <c r="C15570" s="270"/>
      <c r="D15570" s="272"/>
      <c r="F15570" s="273"/>
      <c r="G15570" s="275"/>
      <c r="H15570" s="275"/>
    </row>
    <row r="15571" spans="1:8">
      <c r="A15571" s="270"/>
      <c r="B15571" s="271"/>
      <c r="C15571" s="270"/>
      <c r="D15571" s="272"/>
      <c r="F15571" s="273"/>
      <c r="G15571" s="275"/>
      <c r="H15571" s="275"/>
    </row>
    <row r="15572" spans="1:8">
      <c r="A15572" s="270"/>
      <c r="B15572" s="271"/>
      <c r="C15572" s="270"/>
      <c r="D15572" s="272"/>
      <c r="F15572" s="273"/>
      <c r="G15572" s="275"/>
      <c r="H15572" s="275"/>
    </row>
    <row r="15573" spans="1:8">
      <c r="A15573" s="270"/>
      <c r="B15573" s="271"/>
      <c r="C15573" s="270"/>
      <c r="D15573" s="272"/>
      <c r="F15573" s="273"/>
      <c r="G15573" s="275"/>
      <c r="H15573" s="275"/>
    </row>
    <row r="15574" spans="1:8">
      <c r="A15574" s="270"/>
      <c r="B15574" s="271"/>
      <c r="C15574" s="270"/>
      <c r="D15574" s="272"/>
      <c r="F15574" s="273"/>
      <c r="G15574" s="275"/>
      <c r="H15574" s="275"/>
    </row>
    <row r="15575" spans="1:8">
      <c r="A15575" s="270"/>
      <c r="B15575" s="271"/>
      <c r="C15575" s="270"/>
      <c r="D15575" s="272"/>
      <c r="F15575" s="273"/>
      <c r="G15575" s="275"/>
      <c r="H15575" s="275"/>
    </row>
    <row r="15576" spans="1:8">
      <c r="A15576" s="270"/>
      <c r="B15576" s="271"/>
      <c r="C15576" s="270"/>
      <c r="D15576" s="272"/>
      <c r="F15576" s="273"/>
      <c r="G15576" s="275"/>
      <c r="H15576" s="275"/>
    </row>
    <row r="15577" spans="1:8">
      <c r="A15577" s="270"/>
      <c r="B15577" s="271"/>
      <c r="C15577" s="270"/>
      <c r="D15577" s="272"/>
      <c r="F15577" s="273"/>
      <c r="G15577" s="275"/>
      <c r="H15577" s="275"/>
    </row>
    <row r="15578" spans="1:8">
      <c r="A15578" s="270"/>
      <c r="B15578" s="271"/>
      <c r="C15578" s="270"/>
      <c r="D15578" s="272"/>
      <c r="F15578" s="273"/>
      <c r="G15578" s="275"/>
      <c r="H15578" s="275"/>
    </row>
    <row r="15579" spans="1:8">
      <c r="A15579" s="270"/>
      <c r="B15579" s="271"/>
      <c r="C15579" s="270"/>
      <c r="D15579" s="272"/>
      <c r="F15579" s="273"/>
      <c r="G15579" s="275"/>
      <c r="H15579" s="275"/>
    </row>
    <row r="15580" spans="1:8">
      <c r="A15580" s="270"/>
      <c r="B15580" s="271"/>
      <c r="C15580" s="270"/>
      <c r="D15580" s="272"/>
      <c r="F15580" s="273"/>
      <c r="G15580" s="275"/>
      <c r="H15580" s="275"/>
    </row>
    <row r="15581" spans="1:8">
      <c r="A15581" s="270"/>
      <c r="B15581" s="271"/>
      <c r="C15581" s="270"/>
      <c r="D15581" s="272"/>
      <c r="F15581" s="273"/>
      <c r="G15581" s="275"/>
      <c r="H15581" s="275"/>
    </row>
    <row r="15582" spans="1:8">
      <c r="A15582" s="270"/>
      <c r="B15582" s="271"/>
      <c r="C15582" s="270"/>
      <c r="D15582" s="272"/>
      <c r="F15582" s="273"/>
      <c r="G15582" s="275"/>
      <c r="H15582" s="275"/>
    </row>
    <row r="15583" spans="1:8">
      <c r="A15583" s="270"/>
      <c r="B15583" s="271"/>
      <c r="C15583" s="270"/>
      <c r="D15583" s="272"/>
      <c r="F15583" s="273"/>
      <c r="G15583" s="275"/>
      <c r="H15583" s="275"/>
    </row>
    <row r="15584" spans="1:8">
      <c r="A15584" s="270"/>
      <c r="B15584" s="271"/>
      <c r="C15584" s="270"/>
      <c r="D15584" s="272"/>
      <c r="F15584" s="273"/>
      <c r="G15584" s="275"/>
      <c r="H15584" s="275"/>
    </row>
    <row r="15585" spans="1:8">
      <c r="A15585" s="270"/>
      <c r="B15585" s="271"/>
      <c r="C15585" s="270"/>
      <c r="D15585" s="272"/>
      <c r="F15585" s="273"/>
      <c r="G15585" s="275"/>
      <c r="H15585" s="275"/>
    </row>
    <row r="15586" spans="1:8">
      <c r="A15586" s="270"/>
      <c r="B15586" s="271"/>
      <c r="C15586" s="270"/>
      <c r="D15586" s="272"/>
      <c r="F15586" s="273"/>
      <c r="G15586" s="275"/>
      <c r="H15586" s="275"/>
    </row>
    <row r="15587" spans="1:8">
      <c r="A15587" s="270"/>
      <c r="B15587" s="271"/>
      <c r="C15587" s="270"/>
      <c r="D15587" s="272"/>
      <c r="F15587" s="273"/>
      <c r="G15587" s="275"/>
      <c r="H15587" s="275"/>
    </row>
    <row r="15588" spans="1:8">
      <c r="A15588" s="270"/>
      <c r="B15588" s="271"/>
      <c r="C15588" s="270"/>
      <c r="D15588" s="272"/>
      <c r="F15588" s="273"/>
      <c r="G15588" s="275"/>
      <c r="H15588" s="275"/>
    </row>
    <row r="15589" spans="1:8">
      <c r="A15589" s="270"/>
      <c r="B15589" s="271"/>
      <c r="C15589" s="270"/>
      <c r="D15589" s="272"/>
      <c r="F15589" s="273"/>
      <c r="G15589" s="275"/>
      <c r="H15589" s="275"/>
    </row>
    <row r="15590" spans="1:8">
      <c r="A15590" s="270"/>
      <c r="B15590" s="271"/>
      <c r="C15590" s="270"/>
      <c r="D15590" s="272"/>
      <c r="F15590" s="273"/>
      <c r="G15590" s="275"/>
      <c r="H15590" s="275"/>
    </row>
    <row r="15591" spans="1:8">
      <c r="A15591" s="270"/>
      <c r="B15591" s="271"/>
      <c r="C15591" s="270"/>
      <c r="D15591" s="272"/>
      <c r="F15591" s="273"/>
      <c r="G15591" s="275"/>
      <c r="H15591" s="275"/>
    </row>
    <row r="15592" spans="1:8">
      <c r="A15592" s="270"/>
      <c r="B15592" s="271"/>
      <c r="C15592" s="270"/>
      <c r="D15592" s="272"/>
      <c r="F15592" s="273"/>
      <c r="G15592" s="275"/>
      <c r="H15592" s="275"/>
    </row>
    <row r="15593" spans="1:8">
      <c r="A15593" s="270"/>
      <c r="B15593" s="271"/>
      <c r="C15593" s="270"/>
      <c r="D15593" s="272"/>
      <c r="F15593" s="273"/>
      <c r="G15593" s="275"/>
      <c r="H15593" s="275"/>
    </row>
    <row r="15594" spans="1:8">
      <c r="A15594" s="270"/>
      <c r="B15594" s="271"/>
      <c r="C15594" s="270"/>
      <c r="D15594" s="272"/>
      <c r="F15594" s="273"/>
      <c r="G15594" s="275"/>
      <c r="H15594" s="275"/>
    </row>
    <row r="15595" spans="1:8">
      <c r="A15595" s="270"/>
      <c r="B15595" s="271"/>
      <c r="C15595" s="270"/>
      <c r="D15595" s="272"/>
      <c r="F15595" s="273"/>
      <c r="G15595" s="275"/>
      <c r="H15595" s="275"/>
    </row>
    <row r="15596" spans="1:8">
      <c r="A15596" s="270"/>
      <c r="B15596" s="271"/>
      <c r="C15596" s="270"/>
      <c r="D15596" s="272"/>
      <c r="F15596" s="273"/>
      <c r="G15596" s="275"/>
      <c r="H15596" s="275"/>
    </row>
    <row r="15597" spans="1:8">
      <c r="A15597" s="270"/>
      <c r="B15597" s="271"/>
      <c r="C15597" s="270"/>
      <c r="D15597" s="272"/>
      <c r="F15597" s="273"/>
      <c r="G15597" s="275"/>
      <c r="H15597" s="275"/>
    </row>
    <row r="15598" spans="1:8">
      <c r="A15598" s="270"/>
      <c r="B15598" s="271"/>
      <c r="C15598" s="270"/>
      <c r="D15598" s="272"/>
      <c r="F15598" s="273"/>
      <c r="G15598" s="275"/>
      <c r="H15598" s="275"/>
    </row>
    <row r="15599" spans="1:8">
      <c r="A15599" s="270"/>
      <c r="B15599" s="271"/>
      <c r="C15599" s="270"/>
      <c r="D15599" s="272"/>
      <c r="F15599" s="273"/>
      <c r="G15599" s="275"/>
      <c r="H15599" s="275"/>
    </row>
    <row r="15600" spans="1:8">
      <c r="A15600" s="270"/>
      <c r="B15600" s="271"/>
      <c r="C15600" s="270"/>
      <c r="D15600" s="272"/>
      <c r="F15600" s="273"/>
      <c r="G15600" s="275"/>
      <c r="H15600" s="275"/>
    </row>
    <row r="15601" spans="1:8">
      <c r="A15601" s="270"/>
      <c r="B15601" s="271"/>
      <c r="C15601" s="270"/>
      <c r="D15601" s="272"/>
      <c r="F15601" s="273"/>
      <c r="G15601" s="275"/>
      <c r="H15601" s="275"/>
    </row>
    <row r="15602" spans="1:8">
      <c r="A15602" s="270"/>
      <c r="B15602" s="271"/>
      <c r="C15602" s="270"/>
      <c r="D15602" s="272"/>
      <c r="F15602" s="273"/>
      <c r="G15602" s="275"/>
      <c r="H15602" s="275"/>
    </row>
    <row r="15603" spans="1:8">
      <c r="A15603" s="270"/>
      <c r="B15603" s="271"/>
      <c r="C15603" s="270"/>
      <c r="D15603" s="272"/>
      <c r="F15603" s="273"/>
      <c r="G15603" s="275"/>
      <c r="H15603" s="275"/>
    </row>
    <row r="15604" spans="1:8">
      <c r="A15604" s="270"/>
      <c r="B15604" s="271"/>
      <c r="C15604" s="270"/>
      <c r="D15604" s="272"/>
      <c r="F15604" s="273"/>
      <c r="G15604" s="275"/>
      <c r="H15604" s="275"/>
    </row>
    <row r="15605" spans="1:8">
      <c r="A15605" s="270"/>
      <c r="B15605" s="271"/>
      <c r="C15605" s="270"/>
      <c r="D15605" s="272"/>
      <c r="F15605" s="273"/>
      <c r="G15605" s="275"/>
      <c r="H15605" s="275"/>
    </row>
    <row r="15606" spans="1:8">
      <c r="A15606" s="270"/>
      <c r="B15606" s="271"/>
      <c r="C15606" s="270"/>
      <c r="D15606" s="272"/>
      <c r="F15606" s="273"/>
      <c r="G15606" s="275"/>
      <c r="H15606" s="275"/>
    </row>
    <row r="15607" spans="1:8">
      <c r="A15607" s="270"/>
      <c r="B15607" s="271"/>
      <c r="C15607" s="270"/>
      <c r="D15607" s="272"/>
      <c r="F15607" s="273"/>
      <c r="G15607" s="275"/>
      <c r="H15607" s="275"/>
    </row>
    <row r="15608" spans="1:8">
      <c r="A15608" s="270"/>
      <c r="B15608" s="271"/>
      <c r="C15608" s="270"/>
      <c r="D15608" s="272"/>
      <c r="F15608" s="273"/>
      <c r="G15608" s="275"/>
      <c r="H15608" s="275"/>
    </row>
    <row r="15609" spans="1:8">
      <c r="A15609" s="270"/>
      <c r="B15609" s="271"/>
      <c r="C15609" s="270"/>
      <c r="D15609" s="272"/>
      <c r="F15609" s="273"/>
      <c r="G15609" s="275"/>
      <c r="H15609" s="275"/>
    </row>
    <row r="15610" spans="1:8">
      <c r="A15610" s="270"/>
      <c r="B15610" s="271"/>
      <c r="C15610" s="270"/>
      <c r="D15610" s="272"/>
      <c r="F15610" s="273"/>
      <c r="G15610" s="275"/>
      <c r="H15610" s="275"/>
    </row>
    <row r="15611" spans="1:8">
      <c r="A15611" s="270"/>
      <c r="B15611" s="271"/>
      <c r="C15611" s="270"/>
      <c r="D15611" s="272"/>
      <c r="F15611" s="273"/>
      <c r="G15611" s="275"/>
      <c r="H15611" s="275"/>
    </row>
    <row r="15612" spans="1:8">
      <c r="A15612" s="270"/>
      <c r="B15612" s="271"/>
      <c r="C15612" s="270"/>
      <c r="D15612" s="272"/>
      <c r="F15612" s="273"/>
      <c r="G15612" s="275"/>
      <c r="H15612" s="275"/>
    </row>
    <row r="15613" spans="1:8">
      <c r="A15613" s="270"/>
      <c r="B15613" s="271"/>
      <c r="C15613" s="270"/>
      <c r="D15613" s="272"/>
      <c r="F15613" s="273"/>
      <c r="G15613" s="275"/>
      <c r="H15613" s="275"/>
    </row>
    <row r="15614" spans="1:8">
      <c r="A15614" s="270"/>
      <c r="B15614" s="271"/>
      <c r="C15614" s="270"/>
      <c r="D15614" s="272"/>
      <c r="F15614" s="273"/>
      <c r="G15614" s="275"/>
      <c r="H15614" s="275"/>
    </row>
    <row r="15615" spans="1:8">
      <c r="A15615" s="270"/>
      <c r="B15615" s="271"/>
      <c r="C15615" s="270"/>
      <c r="D15615" s="272"/>
      <c r="F15615" s="273"/>
      <c r="G15615" s="275"/>
      <c r="H15615" s="275"/>
    </row>
    <row r="15616" spans="1:8">
      <c r="A15616" s="270"/>
      <c r="B15616" s="271"/>
      <c r="C15616" s="270"/>
      <c r="D15616" s="272"/>
      <c r="F15616" s="273"/>
      <c r="G15616" s="275"/>
      <c r="H15616" s="275"/>
    </row>
    <row r="15617" spans="1:8">
      <c r="A15617" s="270"/>
      <c r="B15617" s="271"/>
      <c r="C15617" s="270"/>
      <c r="D15617" s="272"/>
      <c r="F15617" s="273"/>
      <c r="G15617" s="275"/>
      <c r="H15617" s="275"/>
    </row>
    <row r="15618" spans="1:8">
      <c r="A15618" s="270"/>
      <c r="B15618" s="271"/>
      <c r="C15618" s="270"/>
      <c r="D15618" s="272"/>
      <c r="F15618" s="273"/>
      <c r="G15618" s="275"/>
      <c r="H15618" s="275"/>
    </row>
    <row r="15619" spans="1:8">
      <c r="A15619" s="270"/>
      <c r="B15619" s="271"/>
      <c r="C15619" s="270"/>
      <c r="D15619" s="272"/>
      <c r="F15619" s="273"/>
      <c r="G15619" s="275"/>
      <c r="H15619" s="275"/>
    </row>
    <row r="15620" spans="1:8">
      <c r="A15620" s="270"/>
      <c r="B15620" s="271"/>
      <c r="C15620" s="270"/>
      <c r="D15620" s="272"/>
      <c r="F15620" s="273"/>
      <c r="G15620" s="275"/>
      <c r="H15620" s="275"/>
    </row>
    <row r="15621" spans="1:8">
      <c r="A15621" s="270"/>
      <c r="B15621" s="271"/>
      <c r="C15621" s="270"/>
      <c r="D15621" s="272"/>
      <c r="F15621" s="273"/>
      <c r="G15621" s="275"/>
      <c r="H15621" s="275"/>
    </row>
    <row r="15622" spans="1:8">
      <c r="A15622" s="270"/>
      <c r="B15622" s="271"/>
      <c r="C15622" s="270"/>
      <c r="D15622" s="272"/>
      <c r="F15622" s="273"/>
      <c r="G15622" s="275"/>
      <c r="H15622" s="275"/>
    </row>
    <row r="15623" spans="1:8">
      <c r="A15623" s="270"/>
      <c r="B15623" s="271"/>
      <c r="C15623" s="270"/>
      <c r="D15623" s="272"/>
      <c r="F15623" s="273"/>
      <c r="G15623" s="275"/>
      <c r="H15623" s="275"/>
    </row>
    <row r="15624" spans="1:8">
      <c r="A15624" s="270"/>
      <c r="B15624" s="271"/>
      <c r="C15624" s="270"/>
      <c r="D15624" s="272"/>
      <c r="F15624" s="273"/>
      <c r="G15624" s="275"/>
      <c r="H15624" s="275"/>
    </row>
    <row r="15625" spans="1:8">
      <c r="A15625" s="270"/>
      <c r="B15625" s="271"/>
      <c r="C15625" s="270"/>
      <c r="D15625" s="272"/>
      <c r="F15625" s="273"/>
      <c r="G15625" s="275"/>
      <c r="H15625" s="275"/>
    </row>
    <row r="15626" spans="1:8">
      <c r="A15626" s="270"/>
      <c r="B15626" s="271"/>
      <c r="C15626" s="270"/>
      <c r="D15626" s="272"/>
      <c r="F15626" s="273"/>
      <c r="G15626" s="275"/>
      <c r="H15626" s="275"/>
    </row>
    <row r="15627" spans="1:8">
      <c r="A15627" s="270"/>
      <c r="B15627" s="271"/>
      <c r="C15627" s="270"/>
      <c r="D15627" s="272"/>
      <c r="F15627" s="273"/>
      <c r="G15627" s="275"/>
      <c r="H15627" s="275"/>
    </row>
    <row r="15628" spans="1:8">
      <c r="A15628" s="270"/>
      <c r="B15628" s="271"/>
      <c r="C15628" s="270"/>
      <c r="D15628" s="272"/>
      <c r="F15628" s="273"/>
      <c r="G15628" s="275"/>
      <c r="H15628" s="275"/>
    </row>
    <row r="15629" spans="1:8">
      <c r="A15629" s="270"/>
      <c r="B15629" s="271"/>
      <c r="C15629" s="270"/>
      <c r="D15629" s="272"/>
      <c r="F15629" s="273"/>
      <c r="G15629" s="275"/>
      <c r="H15629" s="275"/>
    </row>
    <row r="15630" spans="1:8">
      <c r="A15630" s="270"/>
      <c r="B15630" s="271"/>
      <c r="C15630" s="270"/>
      <c r="D15630" s="272"/>
      <c r="F15630" s="273"/>
      <c r="G15630" s="275"/>
      <c r="H15630" s="275"/>
    </row>
    <row r="15631" spans="1:8">
      <c r="A15631" s="270"/>
      <c r="B15631" s="271"/>
      <c r="C15631" s="270"/>
      <c r="D15631" s="272"/>
      <c r="F15631" s="273"/>
      <c r="G15631" s="275"/>
      <c r="H15631" s="275"/>
    </row>
    <row r="15632" spans="1:8">
      <c r="A15632" s="270"/>
      <c r="B15632" s="271"/>
      <c r="C15632" s="270"/>
      <c r="D15632" s="272"/>
      <c r="F15632" s="273"/>
      <c r="G15632" s="275"/>
      <c r="H15632" s="275"/>
    </row>
    <row r="15633" spans="1:8">
      <c r="A15633" s="270"/>
      <c r="B15633" s="271"/>
      <c r="C15633" s="270"/>
      <c r="D15633" s="272"/>
      <c r="F15633" s="273"/>
      <c r="G15633" s="275"/>
      <c r="H15633" s="275"/>
    </row>
    <row r="15634" spans="1:8">
      <c r="A15634" s="270"/>
      <c r="B15634" s="271"/>
      <c r="C15634" s="270"/>
      <c r="D15634" s="272"/>
      <c r="F15634" s="273"/>
      <c r="G15634" s="275"/>
      <c r="H15634" s="275"/>
    </row>
    <row r="15635" spans="1:8">
      <c r="A15635" s="270"/>
      <c r="B15635" s="271"/>
      <c r="C15635" s="270"/>
      <c r="D15635" s="272"/>
      <c r="F15635" s="273"/>
      <c r="G15635" s="275"/>
      <c r="H15635" s="275"/>
    </row>
    <row r="15636" spans="1:8">
      <c r="A15636" s="270"/>
      <c r="B15636" s="271"/>
      <c r="C15636" s="270"/>
      <c r="D15636" s="272"/>
      <c r="F15636" s="273"/>
      <c r="G15636" s="275"/>
      <c r="H15636" s="275"/>
    </row>
    <row r="15637" spans="1:8">
      <c r="A15637" s="270"/>
      <c r="B15637" s="271"/>
      <c r="C15637" s="270"/>
      <c r="D15637" s="272"/>
      <c r="F15637" s="273"/>
      <c r="G15637" s="275"/>
      <c r="H15637" s="275"/>
    </row>
    <row r="15638" spans="1:8">
      <c r="A15638" s="270"/>
      <c r="B15638" s="271"/>
      <c r="C15638" s="270"/>
      <c r="D15638" s="272"/>
      <c r="F15638" s="273"/>
      <c r="G15638" s="275"/>
      <c r="H15638" s="275"/>
    </row>
    <row r="15639" spans="1:8">
      <c r="A15639" s="270"/>
      <c r="B15639" s="271"/>
      <c r="C15639" s="270"/>
      <c r="D15639" s="272"/>
      <c r="F15639" s="273"/>
      <c r="G15639" s="275"/>
      <c r="H15639" s="275"/>
    </row>
    <row r="15640" spans="1:8">
      <c r="A15640" s="270"/>
      <c r="B15640" s="271"/>
      <c r="C15640" s="270"/>
      <c r="D15640" s="272"/>
      <c r="F15640" s="273"/>
      <c r="G15640" s="275"/>
      <c r="H15640" s="275"/>
    </row>
    <row r="15641" spans="1:8">
      <c r="A15641" s="270"/>
      <c r="B15641" s="271"/>
      <c r="C15641" s="270"/>
      <c r="D15641" s="272"/>
      <c r="F15641" s="273"/>
      <c r="G15641" s="275"/>
      <c r="H15641" s="275"/>
    </row>
    <row r="15642" spans="1:8">
      <c r="A15642" s="270"/>
      <c r="B15642" s="271"/>
      <c r="C15642" s="270"/>
      <c r="D15642" s="272"/>
      <c r="F15642" s="273"/>
      <c r="G15642" s="275"/>
      <c r="H15642" s="275"/>
    </row>
    <row r="15643" spans="1:8">
      <c r="A15643" s="270"/>
      <c r="B15643" s="271"/>
      <c r="C15643" s="270"/>
      <c r="D15643" s="272"/>
      <c r="F15643" s="273"/>
      <c r="G15643" s="275"/>
      <c r="H15643" s="275"/>
    </row>
    <row r="15644" spans="1:8">
      <c r="A15644" s="270"/>
      <c r="B15644" s="271"/>
      <c r="C15644" s="270"/>
      <c r="D15644" s="272"/>
      <c r="F15644" s="273"/>
      <c r="G15644" s="275"/>
      <c r="H15644" s="275"/>
    </row>
    <row r="15645" spans="1:8">
      <c r="A15645" s="270"/>
      <c r="B15645" s="271"/>
      <c r="C15645" s="270"/>
      <c r="D15645" s="272"/>
      <c r="F15645" s="273"/>
      <c r="G15645" s="275"/>
      <c r="H15645" s="275"/>
    </row>
    <row r="15646" spans="1:8">
      <c r="A15646" s="270"/>
      <c r="B15646" s="271"/>
      <c r="C15646" s="270"/>
      <c r="D15646" s="272"/>
      <c r="F15646" s="273"/>
      <c r="G15646" s="275"/>
      <c r="H15646" s="275"/>
    </row>
    <row r="15647" spans="1:8">
      <c r="A15647" s="270"/>
      <c r="B15647" s="271"/>
      <c r="C15647" s="270"/>
      <c r="D15647" s="272"/>
      <c r="F15647" s="273"/>
      <c r="G15647" s="275"/>
      <c r="H15647" s="275"/>
    </row>
    <row r="15648" spans="1:8">
      <c r="A15648" s="270"/>
      <c r="B15648" s="271"/>
      <c r="C15648" s="270"/>
      <c r="D15648" s="272"/>
      <c r="F15648" s="273"/>
      <c r="G15648" s="275"/>
      <c r="H15648" s="275"/>
    </row>
    <row r="15649" spans="1:8">
      <c r="A15649" s="270"/>
      <c r="B15649" s="271"/>
      <c r="C15649" s="270"/>
      <c r="D15649" s="272"/>
      <c r="F15649" s="273"/>
      <c r="G15649" s="275"/>
      <c r="H15649" s="275"/>
    </row>
    <row r="15650" spans="1:8">
      <c r="A15650" s="270"/>
      <c r="B15650" s="271"/>
      <c r="C15650" s="270"/>
      <c r="D15650" s="272"/>
      <c r="F15650" s="273"/>
      <c r="G15650" s="275"/>
      <c r="H15650" s="275"/>
    </row>
    <row r="15651" spans="1:8">
      <c r="A15651" s="270"/>
      <c r="B15651" s="271"/>
      <c r="C15651" s="270"/>
      <c r="D15651" s="272"/>
      <c r="F15651" s="273"/>
      <c r="G15651" s="275"/>
      <c r="H15651" s="275"/>
    </row>
    <row r="15652" spans="1:8">
      <c r="A15652" s="270"/>
      <c r="B15652" s="271"/>
      <c r="C15652" s="270"/>
      <c r="D15652" s="272"/>
      <c r="F15652" s="273"/>
      <c r="G15652" s="275"/>
      <c r="H15652" s="275"/>
    </row>
    <row r="15653" spans="1:8">
      <c r="A15653" s="270"/>
      <c r="B15653" s="271"/>
      <c r="C15653" s="270"/>
      <c r="D15653" s="272"/>
      <c r="F15653" s="273"/>
      <c r="G15653" s="275"/>
      <c r="H15653" s="275"/>
    </row>
    <row r="15654" spans="1:8">
      <c r="A15654" s="270"/>
      <c r="B15654" s="271"/>
      <c r="C15654" s="270"/>
      <c r="D15654" s="272"/>
      <c r="F15654" s="273"/>
      <c r="G15654" s="275"/>
      <c r="H15654" s="275"/>
    </row>
    <row r="15655" spans="1:8">
      <c r="A15655" s="270"/>
      <c r="B15655" s="271"/>
      <c r="C15655" s="270"/>
      <c r="D15655" s="272"/>
      <c r="F15655" s="273"/>
      <c r="G15655" s="275"/>
      <c r="H15655" s="275"/>
    </row>
    <row r="15656" spans="1:8">
      <c r="A15656" s="270"/>
      <c r="B15656" s="271"/>
      <c r="C15656" s="270"/>
      <c r="D15656" s="272"/>
      <c r="F15656" s="273"/>
      <c r="G15656" s="275"/>
      <c r="H15656" s="275"/>
    </row>
    <row r="15657" spans="1:8">
      <c r="A15657" s="270"/>
      <c r="B15657" s="271"/>
      <c r="C15657" s="270"/>
      <c r="D15657" s="272"/>
      <c r="F15657" s="273"/>
      <c r="G15657" s="275"/>
      <c r="H15657" s="275"/>
    </row>
    <row r="15658" spans="1:8">
      <c r="A15658" s="270"/>
      <c r="B15658" s="271"/>
      <c r="C15658" s="270"/>
      <c r="D15658" s="272"/>
      <c r="F15658" s="273"/>
      <c r="G15658" s="275"/>
      <c r="H15658" s="275"/>
    </row>
    <row r="15659" spans="1:8">
      <c r="A15659" s="270"/>
      <c r="B15659" s="271"/>
      <c r="C15659" s="270"/>
      <c r="D15659" s="272"/>
      <c r="F15659" s="273"/>
      <c r="G15659" s="275"/>
      <c r="H15659" s="275"/>
    </row>
    <row r="15660" spans="1:8">
      <c r="A15660" s="270"/>
      <c r="B15660" s="271"/>
      <c r="C15660" s="270"/>
      <c r="D15660" s="272"/>
      <c r="F15660" s="273"/>
      <c r="G15660" s="275"/>
      <c r="H15660" s="275"/>
    </row>
    <row r="15661" spans="1:8">
      <c r="A15661" s="270"/>
      <c r="B15661" s="271"/>
      <c r="C15661" s="270"/>
      <c r="D15661" s="272"/>
      <c r="F15661" s="273"/>
      <c r="G15661" s="275"/>
      <c r="H15661" s="275"/>
    </row>
    <row r="15662" spans="1:8">
      <c r="A15662" s="270"/>
      <c r="B15662" s="271"/>
      <c r="C15662" s="270"/>
      <c r="D15662" s="272"/>
      <c r="F15662" s="273"/>
      <c r="G15662" s="275"/>
      <c r="H15662" s="275"/>
    </row>
    <row r="15663" spans="1:8">
      <c r="A15663" s="270"/>
      <c r="B15663" s="271"/>
      <c r="C15663" s="270"/>
      <c r="D15663" s="272"/>
      <c r="F15663" s="273"/>
      <c r="G15663" s="275"/>
      <c r="H15663" s="275"/>
    </row>
    <row r="15664" spans="1:8">
      <c r="A15664" s="270"/>
      <c r="B15664" s="271"/>
      <c r="C15664" s="270"/>
      <c r="D15664" s="272"/>
      <c r="F15664" s="273"/>
      <c r="G15664" s="275"/>
      <c r="H15664" s="275"/>
    </row>
    <row r="15665" spans="1:8">
      <c r="A15665" s="270"/>
      <c r="B15665" s="271"/>
      <c r="C15665" s="270"/>
      <c r="D15665" s="272"/>
      <c r="F15665" s="273"/>
      <c r="G15665" s="275"/>
      <c r="H15665" s="275"/>
    </row>
    <row r="15666" spans="1:8">
      <c r="A15666" s="270"/>
      <c r="B15666" s="271"/>
      <c r="C15666" s="270"/>
      <c r="D15666" s="272"/>
      <c r="F15666" s="273"/>
      <c r="G15666" s="275"/>
      <c r="H15666" s="275"/>
    </row>
    <row r="15667" spans="1:8">
      <c r="A15667" s="270"/>
      <c r="B15667" s="271"/>
      <c r="C15667" s="270"/>
      <c r="D15667" s="272"/>
      <c r="F15667" s="273"/>
      <c r="G15667" s="275"/>
      <c r="H15667" s="275"/>
    </row>
    <row r="15668" spans="1:8">
      <c r="A15668" s="270"/>
      <c r="B15668" s="271"/>
      <c r="C15668" s="270"/>
      <c r="D15668" s="272"/>
      <c r="F15668" s="273"/>
      <c r="G15668" s="275"/>
      <c r="H15668" s="275"/>
    </row>
    <row r="15669" spans="1:8">
      <c r="A15669" s="270"/>
      <c r="B15669" s="271"/>
      <c r="C15669" s="270"/>
      <c r="D15669" s="272"/>
      <c r="F15669" s="273"/>
      <c r="G15669" s="275"/>
      <c r="H15669" s="275"/>
    </row>
    <row r="15670" spans="1:8">
      <c r="A15670" s="270"/>
      <c r="B15670" s="271"/>
      <c r="C15670" s="270"/>
      <c r="D15670" s="272"/>
      <c r="F15670" s="273"/>
      <c r="G15670" s="275"/>
      <c r="H15670" s="275"/>
    </row>
    <row r="15671" spans="1:8">
      <c r="A15671" s="270"/>
      <c r="B15671" s="271"/>
      <c r="C15671" s="270"/>
      <c r="D15671" s="272"/>
      <c r="F15671" s="273"/>
      <c r="G15671" s="275"/>
      <c r="H15671" s="275"/>
    </row>
    <row r="15672" spans="1:8">
      <c r="A15672" s="270"/>
      <c r="B15672" s="271"/>
      <c r="C15672" s="270"/>
      <c r="D15672" s="272"/>
      <c r="F15672" s="273"/>
      <c r="G15672" s="275"/>
      <c r="H15672" s="275"/>
    </row>
    <row r="15673" spans="1:8">
      <c r="A15673" s="270"/>
      <c r="B15673" s="271"/>
      <c r="C15673" s="270"/>
      <c r="D15673" s="272"/>
      <c r="F15673" s="273"/>
      <c r="G15673" s="275"/>
      <c r="H15673" s="275"/>
    </row>
    <row r="15674" spans="1:8">
      <c r="A15674" s="270"/>
      <c r="B15674" s="271"/>
      <c r="C15674" s="270"/>
      <c r="D15674" s="272"/>
      <c r="F15674" s="273"/>
      <c r="G15674" s="275"/>
      <c r="H15674" s="275"/>
    </row>
    <row r="15675" spans="1:8">
      <c r="A15675" s="270"/>
      <c r="B15675" s="271"/>
      <c r="C15675" s="270"/>
      <c r="D15675" s="272"/>
      <c r="F15675" s="273"/>
      <c r="G15675" s="275"/>
      <c r="H15675" s="275"/>
    </row>
    <row r="15676" spans="1:8">
      <c r="A15676" s="270"/>
      <c r="B15676" s="271"/>
      <c r="C15676" s="270"/>
      <c r="D15676" s="272"/>
      <c r="F15676" s="273"/>
      <c r="G15676" s="275"/>
      <c r="H15676" s="275"/>
    </row>
    <row r="15677" spans="1:8">
      <c r="A15677" s="270"/>
      <c r="B15677" s="271"/>
      <c r="C15677" s="270"/>
      <c r="D15677" s="272"/>
      <c r="F15677" s="273"/>
      <c r="G15677" s="275"/>
      <c r="H15677" s="275"/>
    </row>
    <row r="15678" spans="1:8">
      <c r="A15678" s="270"/>
      <c r="B15678" s="271"/>
      <c r="C15678" s="270"/>
      <c r="D15678" s="272"/>
      <c r="F15678" s="273"/>
      <c r="G15678" s="275"/>
      <c r="H15678" s="275"/>
    </row>
    <row r="15679" spans="1:8">
      <c r="A15679" s="270"/>
      <c r="B15679" s="271"/>
      <c r="C15679" s="270"/>
      <c r="D15679" s="272"/>
      <c r="F15679" s="273"/>
      <c r="G15679" s="275"/>
      <c r="H15679" s="275"/>
    </row>
    <row r="15680" spans="1:8">
      <c r="A15680" s="270"/>
      <c r="B15680" s="271"/>
      <c r="C15680" s="270"/>
      <c r="D15680" s="272"/>
      <c r="F15680" s="273"/>
      <c r="G15680" s="275"/>
      <c r="H15680" s="275"/>
    </row>
    <row r="15681" spans="1:8">
      <c r="A15681" s="270"/>
      <c r="B15681" s="271"/>
      <c r="C15681" s="270"/>
      <c r="D15681" s="272"/>
      <c r="F15681" s="273"/>
      <c r="G15681" s="275"/>
      <c r="H15681" s="275"/>
    </row>
    <row r="15682" spans="1:8">
      <c r="A15682" s="270"/>
      <c r="B15682" s="271"/>
      <c r="C15682" s="270"/>
      <c r="D15682" s="272"/>
      <c r="F15682" s="273"/>
      <c r="G15682" s="275"/>
      <c r="H15682" s="275"/>
    </row>
    <row r="15683" spans="1:8">
      <c r="A15683" s="270"/>
      <c r="B15683" s="271"/>
      <c r="C15683" s="270"/>
      <c r="D15683" s="272"/>
      <c r="F15683" s="273"/>
      <c r="G15683" s="275"/>
      <c r="H15683" s="275"/>
    </row>
    <row r="15684" spans="1:8">
      <c r="A15684" s="270"/>
      <c r="B15684" s="271"/>
      <c r="C15684" s="270"/>
      <c r="D15684" s="272"/>
      <c r="F15684" s="273"/>
      <c r="G15684" s="275"/>
      <c r="H15684" s="275"/>
    </row>
    <row r="15685" spans="1:8">
      <c r="A15685" s="270"/>
      <c r="B15685" s="271"/>
      <c r="C15685" s="270"/>
      <c r="D15685" s="272"/>
      <c r="F15685" s="273"/>
      <c r="G15685" s="275"/>
      <c r="H15685" s="275"/>
    </row>
    <row r="15686" spans="1:8">
      <c r="A15686" s="270"/>
      <c r="B15686" s="271"/>
      <c r="C15686" s="270"/>
      <c r="D15686" s="272"/>
      <c r="F15686" s="273"/>
      <c r="G15686" s="275"/>
      <c r="H15686" s="275"/>
    </row>
    <row r="15687" spans="1:8">
      <c r="A15687" s="270"/>
      <c r="B15687" s="271"/>
      <c r="C15687" s="270"/>
      <c r="D15687" s="272"/>
      <c r="F15687" s="273"/>
      <c r="G15687" s="275"/>
      <c r="H15687" s="275"/>
    </row>
    <row r="15688" spans="1:8">
      <c r="A15688" s="270"/>
      <c r="B15688" s="271"/>
      <c r="C15688" s="270"/>
      <c r="D15688" s="272"/>
      <c r="F15688" s="273"/>
      <c r="G15688" s="275"/>
      <c r="H15688" s="275"/>
    </row>
    <row r="15689" spans="1:8">
      <c r="A15689" s="270"/>
      <c r="B15689" s="271"/>
      <c r="C15689" s="270"/>
      <c r="D15689" s="272"/>
      <c r="F15689" s="273"/>
      <c r="G15689" s="275"/>
      <c r="H15689" s="275"/>
    </row>
    <row r="15690" spans="1:8">
      <c r="A15690" s="270"/>
      <c r="B15690" s="271"/>
      <c r="C15690" s="270"/>
      <c r="D15690" s="272"/>
      <c r="F15690" s="273"/>
      <c r="G15690" s="275"/>
      <c r="H15690" s="275"/>
    </row>
    <row r="15691" spans="1:8">
      <c r="A15691" s="270"/>
      <c r="B15691" s="271"/>
      <c r="C15691" s="270"/>
      <c r="D15691" s="272"/>
      <c r="F15691" s="273"/>
      <c r="G15691" s="275"/>
      <c r="H15691" s="275"/>
    </row>
    <row r="15692" spans="1:8">
      <c r="A15692" s="270"/>
      <c r="B15692" s="271"/>
      <c r="C15692" s="270"/>
      <c r="D15692" s="272"/>
      <c r="F15692" s="273"/>
      <c r="G15692" s="275"/>
      <c r="H15692" s="275"/>
    </row>
    <row r="15693" spans="1:8">
      <c r="A15693" s="270"/>
      <c r="B15693" s="271"/>
      <c r="C15693" s="270"/>
      <c r="D15693" s="272"/>
      <c r="F15693" s="273"/>
      <c r="G15693" s="275"/>
      <c r="H15693" s="275"/>
    </row>
    <row r="15694" spans="1:8">
      <c r="A15694" s="270"/>
      <c r="B15694" s="271"/>
      <c r="C15694" s="270"/>
      <c r="D15694" s="272"/>
      <c r="F15694" s="273"/>
      <c r="G15694" s="275"/>
      <c r="H15694" s="275"/>
    </row>
    <row r="15695" spans="1:8">
      <c r="A15695" s="270"/>
      <c r="B15695" s="271"/>
      <c r="C15695" s="270"/>
      <c r="D15695" s="272"/>
      <c r="F15695" s="273"/>
      <c r="G15695" s="275"/>
      <c r="H15695" s="275"/>
    </row>
    <row r="15696" spans="1:8">
      <c r="A15696" s="270"/>
      <c r="B15696" s="271"/>
      <c r="C15696" s="270"/>
      <c r="D15696" s="272"/>
      <c r="F15696" s="273"/>
      <c r="G15696" s="275"/>
      <c r="H15696" s="275"/>
    </row>
    <row r="15697" spans="1:8">
      <c r="A15697" s="270"/>
      <c r="B15697" s="271"/>
      <c r="C15697" s="270"/>
      <c r="D15697" s="272"/>
      <c r="F15697" s="273"/>
      <c r="G15697" s="275"/>
      <c r="H15697" s="275"/>
    </row>
    <row r="15698" spans="1:8">
      <c r="A15698" s="270"/>
      <c r="B15698" s="271"/>
      <c r="C15698" s="270"/>
      <c r="D15698" s="272"/>
      <c r="F15698" s="273"/>
      <c r="G15698" s="275"/>
      <c r="H15698" s="275"/>
    </row>
    <row r="15699" spans="1:8">
      <c r="A15699" s="270"/>
      <c r="B15699" s="271"/>
      <c r="C15699" s="270"/>
      <c r="D15699" s="272"/>
      <c r="F15699" s="273"/>
      <c r="G15699" s="275"/>
      <c r="H15699" s="275"/>
    </row>
    <row r="15700" spans="1:8">
      <c r="A15700" s="270"/>
      <c r="B15700" s="271"/>
      <c r="C15700" s="270"/>
      <c r="D15700" s="272"/>
      <c r="F15700" s="273"/>
      <c r="G15700" s="275"/>
      <c r="H15700" s="275"/>
    </row>
    <row r="15701" spans="1:8">
      <c r="A15701" s="270"/>
      <c r="B15701" s="271"/>
      <c r="C15701" s="270"/>
      <c r="D15701" s="272"/>
      <c r="F15701" s="273"/>
      <c r="G15701" s="275"/>
      <c r="H15701" s="275"/>
    </row>
    <row r="15702" spans="1:8">
      <c r="A15702" s="270"/>
      <c r="B15702" s="271"/>
      <c r="C15702" s="270"/>
      <c r="D15702" s="272"/>
      <c r="F15702" s="273"/>
      <c r="G15702" s="275"/>
      <c r="H15702" s="275"/>
    </row>
    <row r="15703" spans="1:8">
      <c r="A15703" s="270"/>
      <c r="B15703" s="271"/>
      <c r="C15703" s="270"/>
      <c r="D15703" s="272"/>
      <c r="F15703" s="273"/>
      <c r="G15703" s="275"/>
      <c r="H15703" s="275"/>
    </row>
    <row r="15704" spans="1:8">
      <c r="A15704" s="270"/>
      <c r="B15704" s="271"/>
      <c r="C15704" s="270"/>
      <c r="D15704" s="272"/>
      <c r="F15704" s="273"/>
      <c r="G15704" s="275"/>
      <c r="H15704" s="275"/>
    </row>
    <row r="15705" spans="1:8">
      <c r="A15705" s="270"/>
      <c r="B15705" s="271"/>
      <c r="C15705" s="270"/>
      <c r="D15705" s="272"/>
      <c r="F15705" s="273"/>
      <c r="G15705" s="275"/>
      <c r="H15705" s="275"/>
    </row>
    <row r="15706" spans="1:8">
      <c r="A15706" s="270"/>
      <c r="B15706" s="271"/>
      <c r="C15706" s="270"/>
      <c r="D15706" s="272"/>
      <c r="F15706" s="273"/>
      <c r="G15706" s="275"/>
      <c r="H15706" s="275"/>
    </row>
    <row r="15707" spans="1:8">
      <c r="A15707" s="270"/>
      <c r="B15707" s="271"/>
      <c r="C15707" s="270"/>
      <c r="D15707" s="272"/>
      <c r="F15707" s="273"/>
      <c r="G15707" s="275"/>
      <c r="H15707" s="275"/>
    </row>
    <row r="15708" spans="1:8">
      <c r="A15708" s="270"/>
      <c r="B15708" s="271"/>
      <c r="C15708" s="270"/>
      <c r="D15708" s="272"/>
      <c r="F15708" s="273"/>
      <c r="G15708" s="275"/>
      <c r="H15708" s="275"/>
    </row>
    <row r="15709" spans="1:8">
      <c r="A15709" s="270"/>
      <c r="B15709" s="271"/>
      <c r="C15709" s="270"/>
      <c r="D15709" s="272"/>
      <c r="F15709" s="273"/>
      <c r="G15709" s="275"/>
      <c r="H15709" s="275"/>
    </row>
    <row r="15710" spans="1:8">
      <c r="A15710" s="270"/>
      <c r="B15710" s="271"/>
      <c r="C15710" s="270"/>
      <c r="D15710" s="272"/>
      <c r="F15710" s="273"/>
      <c r="G15710" s="275"/>
      <c r="H15710" s="275"/>
    </row>
    <row r="15711" spans="1:8">
      <c r="A15711" s="270"/>
      <c r="B15711" s="271"/>
      <c r="C15711" s="270"/>
      <c r="D15711" s="272"/>
      <c r="F15711" s="273"/>
      <c r="G15711" s="275"/>
      <c r="H15711" s="275"/>
    </row>
    <row r="15712" spans="1:8">
      <c r="A15712" s="270"/>
      <c r="B15712" s="271"/>
      <c r="C15712" s="270"/>
      <c r="D15712" s="272"/>
      <c r="F15712" s="273"/>
      <c r="G15712" s="275"/>
      <c r="H15712" s="275"/>
    </row>
    <row r="15713" spans="1:8">
      <c r="A15713" s="270"/>
      <c r="B15713" s="271"/>
      <c r="C15713" s="270"/>
      <c r="D15713" s="272"/>
      <c r="F15713" s="273"/>
      <c r="G15713" s="275"/>
      <c r="H15713" s="275"/>
    </row>
    <row r="15714" spans="1:8">
      <c r="A15714" s="270"/>
      <c r="B15714" s="271"/>
      <c r="C15714" s="270"/>
      <c r="D15714" s="272"/>
      <c r="F15714" s="273"/>
      <c r="G15714" s="275"/>
      <c r="H15714" s="275"/>
    </row>
    <row r="15715" spans="1:8">
      <c r="A15715" s="270"/>
      <c r="B15715" s="271"/>
      <c r="C15715" s="270"/>
      <c r="D15715" s="272"/>
      <c r="F15715" s="273"/>
      <c r="G15715" s="275"/>
      <c r="H15715" s="275"/>
    </row>
    <row r="15716" spans="1:8">
      <c r="A15716" s="270"/>
      <c r="B15716" s="271"/>
      <c r="C15716" s="270"/>
      <c r="D15716" s="272"/>
      <c r="F15716" s="273"/>
      <c r="G15716" s="275"/>
      <c r="H15716" s="275"/>
    </row>
    <row r="15717" spans="1:8">
      <c r="A15717" s="270"/>
      <c r="B15717" s="271"/>
      <c r="C15717" s="270"/>
      <c r="D15717" s="272"/>
      <c r="F15717" s="273"/>
      <c r="G15717" s="275"/>
      <c r="H15717" s="275"/>
    </row>
    <row r="15718" spans="1:8">
      <c r="A15718" s="270"/>
      <c r="B15718" s="271"/>
      <c r="C15718" s="270"/>
      <c r="D15718" s="272"/>
      <c r="F15718" s="273"/>
      <c r="G15718" s="275"/>
      <c r="H15718" s="275"/>
    </row>
    <row r="15719" spans="1:8">
      <c r="A15719" s="270"/>
      <c r="B15719" s="271"/>
      <c r="C15719" s="270"/>
      <c r="D15719" s="272"/>
      <c r="F15719" s="273"/>
      <c r="G15719" s="275"/>
      <c r="H15719" s="275"/>
    </row>
    <row r="15720" spans="1:8">
      <c r="A15720" s="270"/>
      <c r="B15720" s="271"/>
      <c r="C15720" s="270"/>
      <c r="D15720" s="272"/>
      <c r="F15720" s="273"/>
      <c r="G15720" s="275"/>
      <c r="H15720" s="275"/>
    </row>
    <row r="15721" spans="1:8">
      <c r="A15721" s="270"/>
      <c r="B15721" s="271"/>
      <c r="C15721" s="270"/>
      <c r="D15721" s="272"/>
      <c r="F15721" s="273"/>
      <c r="G15721" s="275"/>
      <c r="H15721" s="275"/>
    </row>
    <row r="15722" spans="1:8">
      <c r="A15722" s="270"/>
      <c r="B15722" s="271"/>
      <c r="C15722" s="270"/>
      <c r="D15722" s="272"/>
      <c r="F15722" s="273"/>
      <c r="G15722" s="275"/>
      <c r="H15722" s="275"/>
    </row>
    <row r="15723" spans="1:8">
      <c r="A15723" s="270"/>
      <c r="B15723" s="271"/>
      <c r="C15723" s="270"/>
      <c r="D15723" s="272"/>
      <c r="F15723" s="273"/>
      <c r="G15723" s="275"/>
      <c r="H15723" s="275"/>
    </row>
    <row r="15724" spans="1:8">
      <c r="A15724" s="270"/>
      <c r="B15724" s="271"/>
      <c r="C15724" s="270"/>
      <c r="D15724" s="272"/>
      <c r="F15724" s="273"/>
      <c r="G15724" s="275"/>
      <c r="H15724" s="275"/>
    </row>
    <row r="15725" spans="1:8">
      <c r="A15725" s="270"/>
      <c r="B15725" s="271"/>
      <c r="C15725" s="270"/>
      <c r="D15725" s="272"/>
      <c r="F15725" s="273"/>
      <c r="G15725" s="275"/>
      <c r="H15725" s="275"/>
    </row>
    <row r="15726" spans="1:8">
      <c r="A15726" s="270"/>
      <c r="B15726" s="271"/>
      <c r="C15726" s="270"/>
      <c r="D15726" s="272"/>
      <c r="F15726" s="273"/>
      <c r="G15726" s="275"/>
      <c r="H15726" s="275"/>
    </row>
    <row r="15727" spans="1:8">
      <c r="A15727" s="270"/>
      <c r="B15727" s="271"/>
      <c r="C15727" s="270"/>
      <c r="D15727" s="272"/>
      <c r="F15727" s="273"/>
      <c r="G15727" s="275"/>
      <c r="H15727" s="275"/>
    </row>
    <row r="15728" spans="1:8">
      <c r="A15728" s="270"/>
      <c r="B15728" s="271"/>
      <c r="C15728" s="270"/>
      <c r="D15728" s="272"/>
      <c r="F15728" s="273"/>
      <c r="G15728" s="275"/>
      <c r="H15728" s="275"/>
    </row>
    <row r="15729" spans="1:8">
      <c r="A15729" s="270"/>
      <c r="B15729" s="271"/>
      <c r="C15729" s="270"/>
      <c r="D15729" s="272"/>
      <c r="F15729" s="273"/>
      <c r="G15729" s="275"/>
      <c r="H15729" s="275"/>
    </row>
    <row r="15730" spans="1:8">
      <c r="A15730" s="270"/>
      <c r="B15730" s="271"/>
      <c r="C15730" s="270"/>
      <c r="D15730" s="272"/>
      <c r="F15730" s="273"/>
      <c r="G15730" s="275"/>
      <c r="H15730" s="275"/>
    </row>
    <row r="15731" spans="1:8">
      <c r="A15731" s="270"/>
      <c r="B15731" s="271"/>
      <c r="C15731" s="270"/>
      <c r="D15731" s="272"/>
      <c r="F15731" s="273"/>
      <c r="G15731" s="275"/>
      <c r="H15731" s="275"/>
    </row>
    <row r="15732" spans="1:8">
      <c r="A15732" s="270"/>
      <c r="B15732" s="271"/>
      <c r="C15732" s="270"/>
      <c r="D15732" s="272"/>
      <c r="F15732" s="273"/>
      <c r="G15732" s="275"/>
      <c r="H15732" s="275"/>
    </row>
    <row r="15733" spans="1:8">
      <c r="A15733" s="270"/>
      <c r="B15733" s="271"/>
      <c r="C15733" s="270"/>
      <c r="D15733" s="272"/>
      <c r="F15733" s="273"/>
      <c r="G15733" s="275"/>
      <c r="H15733" s="275"/>
    </row>
    <row r="15734" spans="1:8">
      <c r="A15734" s="270"/>
      <c r="B15734" s="271"/>
      <c r="C15734" s="270"/>
      <c r="D15734" s="272"/>
      <c r="F15734" s="273"/>
      <c r="G15734" s="275"/>
      <c r="H15734" s="275"/>
    </row>
    <row r="15735" spans="1:8">
      <c r="A15735" s="270"/>
      <c r="B15735" s="271"/>
      <c r="C15735" s="270"/>
      <c r="D15735" s="272"/>
      <c r="F15735" s="273"/>
      <c r="G15735" s="275"/>
      <c r="H15735" s="275"/>
    </row>
    <row r="15736" spans="1:8">
      <c r="A15736" s="270"/>
      <c r="B15736" s="271"/>
      <c r="C15736" s="270"/>
      <c r="D15736" s="272"/>
      <c r="F15736" s="273"/>
      <c r="G15736" s="275"/>
      <c r="H15736" s="275"/>
    </row>
    <row r="15737" spans="1:8">
      <c r="A15737" s="270"/>
      <c r="B15737" s="271"/>
      <c r="C15737" s="270"/>
      <c r="D15737" s="272"/>
      <c r="F15737" s="273"/>
      <c r="G15737" s="275"/>
      <c r="H15737" s="275"/>
    </row>
    <row r="15738" spans="1:8">
      <c r="A15738" s="270"/>
      <c r="B15738" s="271"/>
      <c r="C15738" s="270"/>
      <c r="D15738" s="272"/>
      <c r="F15738" s="273"/>
      <c r="G15738" s="275"/>
      <c r="H15738" s="275"/>
    </row>
    <row r="15739" spans="1:8">
      <c r="A15739" s="270"/>
      <c r="B15739" s="271"/>
      <c r="C15739" s="270"/>
      <c r="D15739" s="272"/>
      <c r="F15739" s="273"/>
      <c r="G15739" s="275"/>
      <c r="H15739" s="275"/>
    </row>
    <row r="15740" spans="1:8">
      <c r="A15740" s="270"/>
      <c r="B15740" s="271"/>
      <c r="C15740" s="270"/>
      <c r="D15740" s="272"/>
      <c r="F15740" s="273"/>
      <c r="G15740" s="275"/>
      <c r="H15740" s="275"/>
    </row>
    <row r="15741" spans="1:8">
      <c r="A15741" s="270"/>
      <c r="B15741" s="271"/>
      <c r="C15741" s="270"/>
      <c r="D15741" s="272"/>
      <c r="F15741" s="273"/>
      <c r="G15741" s="275"/>
      <c r="H15741" s="275"/>
    </row>
    <row r="15742" spans="1:8">
      <c r="A15742" s="270"/>
      <c r="B15742" s="271"/>
      <c r="C15742" s="270"/>
      <c r="D15742" s="272"/>
      <c r="F15742" s="273"/>
      <c r="G15742" s="275"/>
      <c r="H15742" s="275"/>
    </row>
    <row r="15743" spans="1:8">
      <c r="A15743" s="270"/>
      <c r="B15743" s="271"/>
      <c r="C15743" s="270"/>
      <c r="D15743" s="272"/>
      <c r="F15743" s="273"/>
      <c r="G15743" s="275"/>
      <c r="H15743" s="275"/>
    </row>
    <row r="15744" spans="1:8">
      <c r="A15744" s="270"/>
      <c r="B15744" s="271"/>
      <c r="C15744" s="270"/>
      <c r="D15744" s="272"/>
      <c r="F15744" s="273"/>
      <c r="G15744" s="275"/>
      <c r="H15744" s="275"/>
    </row>
    <row r="15745" spans="1:8">
      <c r="A15745" s="270"/>
      <c r="B15745" s="271"/>
      <c r="C15745" s="270"/>
      <c r="D15745" s="272"/>
      <c r="F15745" s="273"/>
      <c r="G15745" s="275"/>
      <c r="H15745" s="275"/>
    </row>
    <row r="15746" spans="1:8">
      <c r="A15746" s="270"/>
      <c r="B15746" s="271"/>
      <c r="C15746" s="270"/>
      <c r="D15746" s="272"/>
      <c r="F15746" s="273"/>
      <c r="G15746" s="275"/>
      <c r="H15746" s="275"/>
    </row>
    <row r="15747" spans="1:8">
      <c r="A15747" s="270"/>
      <c r="B15747" s="271"/>
      <c r="C15747" s="270"/>
      <c r="D15747" s="272"/>
      <c r="F15747" s="273"/>
      <c r="G15747" s="275"/>
      <c r="H15747" s="275"/>
    </row>
    <row r="15748" spans="1:8">
      <c r="A15748" s="270"/>
      <c r="B15748" s="271"/>
      <c r="C15748" s="270"/>
      <c r="D15748" s="272"/>
      <c r="F15748" s="273"/>
      <c r="G15748" s="275"/>
      <c r="H15748" s="275"/>
    </row>
    <row r="15749" spans="1:8">
      <c r="A15749" s="270"/>
      <c r="B15749" s="271"/>
      <c r="C15749" s="270"/>
      <c r="D15749" s="272"/>
      <c r="F15749" s="273"/>
      <c r="G15749" s="275"/>
      <c r="H15749" s="275"/>
    </row>
    <row r="15750" spans="1:8">
      <c r="A15750" s="270"/>
      <c r="B15750" s="271"/>
      <c r="C15750" s="270"/>
      <c r="D15750" s="272"/>
      <c r="F15750" s="273"/>
      <c r="G15750" s="275"/>
      <c r="H15750" s="275"/>
    </row>
    <row r="15751" spans="1:8">
      <c r="A15751" s="270"/>
      <c r="B15751" s="271"/>
      <c r="C15751" s="270"/>
      <c r="D15751" s="272"/>
      <c r="F15751" s="273"/>
      <c r="G15751" s="275"/>
      <c r="H15751" s="275"/>
    </row>
    <row r="15752" spans="1:8">
      <c r="A15752" s="270"/>
      <c r="B15752" s="271"/>
      <c r="C15752" s="270"/>
      <c r="D15752" s="272"/>
      <c r="F15752" s="273"/>
      <c r="G15752" s="275"/>
      <c r="H15752" s="275"/>
    </row>
    <row r="15753" spans="1:8">
      <c r="A15753" s="270"/>
      <c r="B15753" s="271"/>
      <c r="C15753" s="270"/>
      <c r="D15753" s="272"/>
      <c r="F15753" s="273"/>
      <c r="G15753" s="275"/>
      <c r="H15753" s="275"/>
    </row>
    <row r="15754" spans="1:8">
      <c r="A15754" s="270"/>
      <c r="B15754" s="271"/>
      <c r="C15754" s="270"/>
      <c r="D15754" s="272"/>
      <c r="F15754" s="273"/>
      <c r="G15754" s="275"/>
      <c r="H15754" s="275"/>
    </row>
    <row r="15755" spans="1:8">
      <c r="A15755" s="270"/>
      <c r="B15755" s="271"/>
      <c r="C15755" s="270"/>
      <c r="D15755" s="272"/>
      <c r="F15755" s="273"/>
      <c r="G15755" s="275"/>
      <c r="H15755" s="275"/>
    </row>
    <row r="15756" spans="1:8">
      <c r="A15756" s="270"/>
      <c r="B15756" s="271"/>
      <c r="C15756" s="270"/>
      <c r="D15756" s="272"/>
      <c r="F15756" s="273"/>
      <c r="G15756" s="275"/>
      <c r="H15756" s="275"/>
    </row>
    <row r="15757" spans="1:8">
      <c r="A15757" s="270"/>
      <c r="B15757" s="271"/>
      <c r="C15757" s="270"/>
      <c r="D15757" s="272"/>
      <c r="F15757" s="273"/>
      <c r="G15757" s="275"/>
      <c r="H15757" s="275"/>
    </row>
    <row r="15758" spans="1:8">
      <c r="A15758" s="270"/>
      <c r="B15758" s="271"/>
      <c r="C15758" s="270"/>
      <c r="D15758" s="272"/>
      <c r="F15758" s="273"/>
      <c r="G15758" s="275"/>
      <c r="H15758" s="275"/>
    </row>
    <row r="15759" spans="1:8">
      <c r="A15759" s="270"/>
      <c r="B15759" s="271"/>
      <c r="C15759" s="270"/>
      <c r="D15759" s="272"/>
      <c r="F15759" s="273"/>
      <c r="G15759" s="275"/>
      <c r="H15759" s="275"/>
    </row>
    <row r="15760" spans="1:8">
      <c r="A15760" s="270"/>
      <c r="B15760" s="271"/>
      <c r="C15760" s="270"/>
      <c r="D15760" s="272"/>
      <c r="F15760" s="273"/>
      <c r="G15760" s="275"/>
      <c r="H15760" s="275"/>
    </row>
    <row r="15761" spans="1:8">
      <c r="A15761" s="270"/>
      <c r="B15761" s="271"/>
      <c r="C15761" s="270"/>
      <c r="D15761" s="272"/>
      <c r="F15761" s="273"/>
      <c r="G15761" s="275"/>
      <c r="H15761" s="275"/>
    </row>
    <row r="15762" spans="1:8">
      <c r="A15762" s="270"/>
      <c r="B15762" s="271"/>
      <c r="C15762" s="270"/>
      <c r="D15762" s="272"/>
      <c r="F15762" s="273"/>
      <c r="G15762" s="275"/>
      <c r="H15762" s="275"/>
    </row>
    <row r="15763" spans="1:8">
      <c r="A15763" s="270"/>
      <c r="B15763" s="271"/>
      <c r="C15763" s="270"/>
      <c r="D15763" s="272"/>
      <c r="F15763" s="273"/>
      <c r="G15763" s="275"/>
      <c r="H15763" s="275"/>
    </row>
    <row r="15764" spans="1:8">
      <c r="A15764" s="270"/>
      <c r="B15764" s="271"/>
      <c r="C15764" s="270"/>
      <c r="D15764" s="272"/>
      <c r="F15764" s="273"/>
      <c r="G15764" s="275"/>
      <c r="H15764" s="275"/>
    </row>
    <row r="15765" spans="1:8">
      <c r="A15765" s="270"/>
      <c r="B15765" s="271"/>
      <c r="C15765" s="270"/>
      <c r="D15765" s="272"/>
      <c r="F15765" s="273"/>
      <c r="G15765" s="275"/>
      <c r="H15765" s="275"/>
    </row>
    <row r="15766" spans="1:8">
      <c r="A15766" s="270"/>
      <c r="B15766" s="271"/>
      <c r="C15766" s="270"/>
      <c r="D15766" s="272"/>
      <c r="F15766" s="273"/>
      <c r="G15766" s="275"/>
      <c r="H15766" s="275"/>
    </row>
    <row r="15767" spans="1:8">
      <c r="A15767" s="270"/>
      <c r="B15767" s="271"/>
      <c r="C15767" s="270"/>
      <c r="D15767" s="272"/>
      <c r="F15767" s="273"/>
      <c r="G15767" s="275"/>
      <c r="H15767" s="275"/>
    </row>
    <row r="15768" spans="1:8">
      <c r="A15768" s="270"/>
      <c r="B15768" s="271"/>
      <c r="C15768" s="270"/>
      <c r="D15768" s="272"/>
      <c r="F15768" s="273"/>
      <c r="G15768" s="275"/>
      <c r="H15768" s="275"/>
    </row>
    <row r="15769" spans="1:8">
      <c r="A15769" s="270"/>
      <c r="B15769" s="271"/>
      <c r="C15769" s="270"/>
      <c r="D15769" s="272"/>
      <c r="F15769" s="273"/>
      <c r="G15769" s="275"/>
      <c r="H15769" s="275"/>
    </row>
    <row r="15770" spans="1:8">
      <c r="A15770" s="270"/>
      <c r="B15770" s="271"/>
      <c r="C15770" s="270"/>
      <c r="D15770" s="272"/>
      <c r="F15770" s="273"/>
      <c r="G15770" s="275"/>
      <c r="H15770" s="275"/>
    </row>
    <row r="15771" spans="1:8">
      <c r="A15771" s="270"/>
      <c r="B15771" s="271"/>
      <c r="C15771" s="270"/>
      <c r="D15771" s="272"/>
      <c r="F15771" s="273"/>
      <c r="G15771" s="275"/>
      <c r="H15771" s="275"/>
    </row>
    <row r="15772" spans="1:8">
      <c r="A15772" s="270"/>
      <c r="B15772" s="271"/>
      <c r="C15772" s="270"/>
      <c r="D15772" s="272"/>
      <c r="F15772" s="273"/>
      <c r="G15772" s="275"/>
      <c r="H15772" s="275"/>
    </row>
    <row r="15773" spans="1:8">
      <c r="A15773" s="270"/>
      <c r="B15773" s="271"/>
      <c r="C15773" s="270"/>
      <c r="D15773" s="272"/>
      <c r="F15773" s="273"/>
      <c r="G15773" s="275"/>
      <c r="H15773" s="275"/>
    </row>
    <row r="15774" spans="1:8">
      <c r="A15774" s="270"/>
      <c r="B15774" s="271"/>
      <c r="C15774" s="270"/>
      <c r="D15774" s="272"/>
      <c r="F15774" s="273"/>
      <c r="G15774" s="275"/>
      <c r="H15774" s="275"/>
    </row>
    <row r="15775" spans="1:8">
      <c r="A15775" s="270"/>
      <c r="B15775" s="271"/>
      <c r="C15775" s="270"/>
      <c r="D15775" s="272"/>
      <c r="F15775" s="273"/>
      <c r="G15775" s="275"/>
      <c r="H15775" s="275"/>
    </row>
    <row r="15776" spans="1:8">
      <c r="A15776" s="270"/>
      <c r="B15776" s="271"/>
      <c r="C15776" s="270"/>
      <c r="D15776" s="272"/>
      <c r="F15776" s="273"/>
      <c r="G15776" s="275"/>
      <c r="H15776" s="275"/>
    </row>
    <row r="15777" spans="1:8">
      <c r="A15777" s="270"/>
      <c r="B15777" s="271"/>
      <c r="C15777" s="270"/>
      <c r="D15777" s="272"/>
      <c r="F15777" s="273"/>
      <c r="G15777" s="275"/>
      <c r="H15777" s="275"/>
    </row>
    <row r="15778" spans="1:8">
      <c r="A15778" s="270"/>
      <c r="B15778" s="271"/>
      <c r="C15778" s="270"/>
      <c r="D15778" s="272"/>
      <c r="F15778" s="273"/>
      <c r="G15778" s="275"/>
      <c r="H15778" s="275"/>
    </row>
    <row r="15779" spans="1:8">
      <c r="A15779" s="270"/>
      <c r="B15779" s="271"/>
      <c r="C15779" s="270"/>
      <c r="D15779" s="272"/>
      <c r="F15779" s="273"/>
      <c r="G15779" s="275"/>
      <c r="H15779" s="275"/>
    </row>
    <row r="15780" spans="1:8">
      <c r="A15780" s="270"/>
      <c r="B15780" s="271"/>
      <c r="C15780" s="270"/>
      <c r="D15780" s="272"/>
      <c r="F15780" s="273"/>
      <c r="G15780" s="275"/>
      <c r="H15780" s="275"/>
    </row>
    <row r="15781" spans="1:8">
      <c r="A15781" s="270"/>
      <c r="B15781" s="271"/>
      <c r="C15781" s="270"/>
      <c r="D15781" s="272"/>
      <c r="F15781" s="273"/>
      <c r="G15781" s="275"/>
      <c r="H15781" s="275"/>
    </row>
    <row r="15782" spans="1:8">
      <c r="A15782" s="270"/>
      <c r="B15782" s="271"/>
      <c r="C15782" s="270"/>
      <c r="D15782" s="272"/>
      <c r="F15782" s="273"/>
      <c r="G15782" s="275"/>
      <c r="H15782" s="275"/>
    </row>
    <row r="15783" spans="1:8">
      <c r="A15783" s="270"/>
      <c r="B15783" s="271"/>
      <c r="C15783" s="270"/>
      <c r="D15783" s="272"/>
      <c r="F15783" s="273"/>
      <c r="G15783" s="275"/>
      <c r="H15783" s="275"/>
    </row>
    <row r="15784" spans="1:8">
      <c r="A15784" s="270"/>
      <c r="B15784" s="271"/>
      <c r="C15784" s="270"/>
      <c r="D15784" s="272"/>
      <c r="F15784" s="273"/>
      <c r="G15784" s="275"/>
      <c r="H15784" s="275"/>
    </row>
    <row r="15785" spans="1:8">
      <c r="A15785" s="270"/>
      <c r="B15785" s="271"/>
      <c r="C15785" s="270"/>
      <c r="D15785" s="272"/>
      <c r="F15785" s="273"/>
      <c r="G15785" s="275"/>
      <c r="H15785" s="275"/>
    </row>
    <row r="15786" spans="1:8">
      <c r="A15786" s="270"/>
      <c r="B15786" s="271"/>
      <c r="C15786" s="270"/>
      <c r="D15786" s="272"/>
      <c r="F15786" s="273"/>
      <c r="G15786" s="275"/>
      <c r="H15786" s="275"/>
    </row>
    <row r="15787" spans="1:8">
      <c r="A15787" s="270"/>
      <c r="B15787" s="271"/>
      <c r="C15787" s="270"/>
      <c r="D15787" s="272"/>
      <c r="F15787" s="273"/>
      <c r="G15787" s="275"/>
      <c r="H15787" s="275"/>
    </row>
    <row r="15788" spans="1:8">
      <c r="A15788" s="270"/>
      <c r="B15788" s="271"/>
      <c r="C15788" s="270"/>
      <c r="D15788" s="272"/>
      <c r="F15788" s="273"/>
      <c r="G15788" s="275"/>
      <c r="H15788" s="275"/>
    </row>
    <row r="15789" spans="1:8">
      <c r="A15789" s="270"/>
      <c r="B15789" s="271"/>
      <c r="C15789" s="270"/>
      <c r="D15789" s="272"/>
      <c r="F15789" s="273"/>
      <c r="G15789" s="275"/>
      <c r="H15789" s="275"/>
    </row>
    <row r="15790" spans="1:8">
      <c r="A15790" s="270"/>
      <c r="B15790" s="271"/>
      <c r="C15790" s="270"/>
      <c r="D15790" s="272"/>
      <c r="F15790" s="273"/>
      <c r="G15790" s="275"/>
      <c r="H15790" s="275"/>
    </row>
    <row r="15791" spans="1:8">
      <c r="A15791" s="270"/>
      <c r="B15791" s="271"/>
      <c r="C15791" s="270"/>
      <c r="D15791" s="272"/>
      <c r="F15791" s="273"/>
      <c r="G15791" s="275"/>
      <c r="H15791" s="275"/>
    </row>
    <row r="15792" spans="1:8">
      <c r="A15792" s="270"/>
      <c r="B15792" s="271"/>
      <c r="C15792" s="270"/>
      <c r="D15792" s="272"/>
      <c r="F15792" s="273"/>
      <c r="G15792" s="275"/>
      <c r="H15792" s="275"/>
    </row>
    <row r="15793" spans="1:8">
      <c r="A15793" s="270"/>
      <c r="B15793" s="271"/>
      <c r="C15793" s="270"/>
      <c r="D15793" s="272"/>
      <c r="F15793" s="273"/>
      <c r="G15793" s="275"/>
      <c r="H15793" s="275"/>
    </row>
    <row r="15794" spans="1:8">
      <c r="A15794" s="270"/>
      <c r="B15794" s="271"/>
      <c r="C15794" s="270"/>
      <c r="D15794" s="272"/>
      <c r="F15794" s="273"/>
      <c r="G15794" s="275"/>
      <c r="H15794" s="275"/>
    </row>
    <row r="15795" spans="1:8">
      <c r="A15795" s="270"/>
      <c r="B15795" s="271"/>
      <c r="C15795" s="270"/>
      <c r="D15795" s="272"/>
      <c r="F15795" s="273"/>
      <c r="G15795" s="275"/>
      <c r="H15795" s="275"/>
    </row>
    <row r="15796" spans="1:8">
      <c r="A15796" s="270"/>
      <c r="B15796" s="271"/>
      <c r="C15796" s="270"/>
      <c r="D15796" s="272"/>
      <c r="F15796" s="273"/>
      <c r="G15796" s="275"/>
      <c r="H15796" s="275"/>
    </row>
    <row r="15797" spans="1:8">
      <c r="A15797" s="270"/>
      <c r="B15797" s="271"/>
      <c r="C15797" s="270"/>
      <c r="D15797" s="272"/>
      <c r="F15797" s="273"/>
      <c r="G15797" s="275"/>
      <c r="H15797" s="275"/>
    </row>
    <row r="15798" spans="1:8">
      <c r="A15798" s="270"/>
      <c r="B15798" s="271"/>
      <c r="C15798" s="270"/>
      <c r="D15798" s="272"/>
      <c r="F15798" s="273"/>
      <c r="G15798" s="275"/>
      <c r="H15798" s="275"/>
    </row>
    <row r="15799" spans="1:8">
      <c r="A15799" s="270"/>
      <c r="B15799" s="271"/>
      <c r="C15799" s="270"/>
      <c r="D15799" s="272"/>
      <c r="F15799" s="273"/>
      <c r="G15799" s="275"/>
      <c r="H15799" s="275"/>
    </row>
    <row r="15800" spans="1:8">
      <c r="A15800" s="270"/>
      <c r="B15800" s="271"/>
      <c r="C15800" s="270"/>
      <c r="D15800" s="272"/>
      <c r="F15800" s="273"/>
      <c r="G15800" s="275"/>
      <c r="H15800" s="275"/>
    </row>
    <row r="15801" spans="1:8">
      <c r="A15801" s="270"/>
      <c r="B15801" s="271"/>
      <c r="C15801" s="270"/>
      <c r="D15801" s="272"/>
      <c r="F15801" s="273"/>
      <c r="G15801" s="275"/>
      <c r="H15801" s="275"/>
    </row>
    <row r="15802" spans="1:8">
      <c r="A15802" s="270"/>
      <c r="B15802" s="271"/>
      <c r="C15802" s="270"/>
      <c r="D15802" s="272"/>
      <c r="F15802" s="273"/>
      <c r="G15802" s="275"/>
      <c r="H15802" s="275"/>
    </row>
    <row r="15803" spans="1:8">
      <c r="A15803" s="270"/>
      <c r="B15803" s="271"/>
      <c r="C15803" s="270"/>
      <c r="D15803" s="272"/>
      <c r="F15803" s="273"/>
      <c r="G15803" s="275"/>
      <c r="H15803" s="275"/>
    </row>
    <row r="15804" spans="1:8">
      <c r="A15804" s="270"/>
      <c r="B15804" s="271"/>
      <c r="C15804" s="270"/>
      <c r="D15804" s="272"/>
      <c r="F15804" s="273"/>
      <c r="G15804" s="275"/>
      <c r="H15804" s="275"/>
    </row>
    <row r="15805" spans="1:8">
      <c r="A15805" s="270"/>
      <c r="B15805" s="271"/>
      <c r="C15805" s="270"/>
      <c r="D15805" s="272"/>
      <c r="F15805" s="273"/>
      <c r="G15805" s="275"/>
      <c r="H15805" s="275"/>
    </row>
    <row r="15806" spans="1:8">
      <c r="A15806" s="270"/>
      <c r="B15806" s="271"/>
      <c r="C15806" s="270"/>
      <c r="D15806" s="272"/>
      <c r="F15806" s="273"/>
      <c r="G15806" s="275"/>
      <c r="H15806" s="275"/>
    </row>
    <row r="15807" spans="1:8">
      <c r="A15807" s="270"/>
      <c r="B15807" s="271"/>
      <c r="C15807" s="270"/>
      <c r="D15807" s="272"/>
      <c r="F15807" s="273"/>
      <c r="G15807" s="275"/>
      <c r="H15807" s="275"/>
    </row>
    <row r="15808" spans="1:8">
      <c r="A15808" s="270"/>
      <c r="B15808" s="271"/>
      <c r="C15808" s="270"/>
      <c r="D15808" s="272"/>
      <c r="F15808" s="273"/>
      <c r="G15808" s="275"/>
      <c r="H15808" s="275"/>
    </row>
    <row r="15809" spans="1:8">
      <c r="A15809" s="270"/>
      <c r="B15809" s="271"/>
      <c r="C15809" s="270"/>
      <c r="D15809" s="272"/>
      <c r="F15809" s="273"/>
      <c r="G15809" s="275"/>
      <c r="H15809" s="275"/>
    </row>
    <row r="15810" spans="1:8">
      <c r="A15810" s="270"/>
      <c r="B15810" s="271"/>
      <c r="C15810" s="270"/>
      <c r="D15810" s="272"/>
      <c r="F15810" s="273"/>
      <c r="G15810" s="275"/>
      <c r="H15810" s="275"/>
    </row>
    <row r="15811" spans="1:8">
      <c r="A15811" s="270"/>
      <c r="B15811" s="271"/>
      <c r="C15811" s="270"/>
      <c r="D15811" s="272"/>
      <c r="F15811" s="273"/>
      <c r="G15811" s="275"/>
      <c r="H15811" s="275"/>
    </row>
    <row r="15812" spans="1:8">
      <c r="A15812" s="270"/>
      <c r="B15812" s="271"/>
      <c r="C15812" s="270"/>
      <c r="D15812" s="272"/>
      <c r="F15812" s="273"/>
      <c r="G15812" s="275"/>
      <c r="H15812" s="275"/>
    </row>
    <row r="15813" spans="1:8">
      <c r="A15813" s="270"/>
      <c r="B15813" s="271"/>
      <c r="C15813" s="270"/>
      <c r="D15813" s="272"/>
      <c r="F15813" s="273"/>
      <c r="G15813" s="275"/>
      <c r="H15813" s="275"/>
    </row>
    <row r="15814" spans="1:8">
      <c r="A15814" s="270"/>
      <c r="B15814" s="271"/>
      <c r="C15814" s="270"/>
      <c r="D15814" s="272"/>
      <c r="F15814" s="273"/>
      <c r="G15814" s="275"/>
      <c r="H15814" s="275"/>
    </row>
    <row r="15815" spans="1:8">
      <c r="A15815" s="270"/>
      <c r="B15815" s="271"/>
      <c r="C15815" s="270"/>
      <c r="D15815" s="272"/>
      <c r="F15815" s="273"/>
      <c r="G15815" s="275"/>
      <c r="H15815" s="275"/>
    </row>
    <row r="15816" spans="1:8">
      <c r="A15816" s="270"/>
      <c r="B15816" s="271"/>
      <c r="C15816" s="270"/>
      <c r="D15816" s="272"/>
      <c r="F15816" s="273"/>
      <c r="G15816" s="275"/>
      <c r="H15816" s="275"/>
    </row>
    <row r="15817" spans="1:8">
      <c r="A15817" s="270"/>
      <c r="B15817" s="271"/>
      <c r="C15817" s="270"/>
      <c r="D15817" s="272"/>
      <c r="F15817" s="273"/>
      <c r="G15817" s="275"/>
      <c r="H15817" s="275"/>
    </row>
    <row r="15818" spans="1:8">
      <c r="A15818" s="270"/>
      <c r="B15818" s="271"/>
      <c r="C15818" s="270"/>
      <c r="D15818" s="272"/>
      <c r="F15818" s="273"/>
      <c r="G15818" s="275"/>
      <c r="H15818" s="275"/>
    </row>
    <row r="15819" spans="1:8">
      <c r="A15819" s="270"/>
      <c r="B15819" s="271"/>
      <c r="C15819" s="270"/>
      <c r="D15819" s="272"/>
      <c r="F15819" s="273"/>
      <c r="G15819" s="275"/>
      <c r="H15819" s="275"/>
    </row>
    <row r="15820" spans="1:8">
      <c r="A15820" s="270"/>
      <c r="B15820" s="271"/>
      <c r="C15820" s="270"/>
      <c r="D15820" s="272"/>
      <c r="F15820" s="273"/>
      <c r="G15820" s="275"/>
      <c r="H15820" s="275"/>
    </row>
    <row r="15821" spans="1:8">
      <c r="A15821" s="270"/>
      <c r="B15821" s="271"/>
      <c r="C15821" s="270"/>
      <c r="D15821" s="272"/>
      <c r="F15821" s="273"/>
      <c r="G15821" s="275"/>
      <c r="H15821" s="275"/>
    </row>
    <row r="15822" spans="1:8">
      <c r="A15822" s="270"/>
      <c r="B15822" s="271"/>
      <c r="C15822" s="270"/>
      <c r="D15822" s="272"/>
      <c r="F15822" s="273"/>
      <c r="G15822" s="275"/>
      <c r="H15822" s="275"/>
    </row>
    <row r="15823" spans="1:8">
      <c r="A15823" s="270"/>
      <c r="B15823" s="271"/>
      <c r="C15823" s="270"/>
      <c r="D15823" s="272"/>
      <c r="F15823" s="273"/>
      <c r="G15823" s="275"/>
      <c r="H15823" s="275"/>
    </row>
    <row r="15824" spans="1:8">
      <c r="A15824" s="270"/>
      <c r="B15824" s="271"/>
      <c r="C15824" s="270"/>
      <c r="D15824" s="272"/>
      <c r="F15824" s="273"/>
      <c r="G15824" s="275"/>
      <c r="H15824" s="275"/>
    </row>
    <row r="15825" spans="1:8">
      <c r="A15825" s="270"/>
      <c r="B15825" s="271"/>
      <c r="C15825" s="270"/>
      <c r="D15825" s="272"/>
      <c r="F15825" s="273"/>
      <c r="G15825" s="275"/>
      <c r="H15825" s="275"/>
    </row>
    <row r="15826" spans="1:8">
      <c r="A15826" s="270"/>
      <c r="B15826" s="271"/>
      <c r="C15826" s="270"/>
      <c r="D15826" s="272"/>
      <c r="F15826" s="273"/>
      <c r="G15826" s="275"/>
      <c r="H15826" s="275"/>
    </row>
    <row r="15827" spans="1:8">
      <c r="A15827" s="270"/>
      <c r="B15827" s="271"/>
      <c r="C15827" s="270"/>
      <c r="D15827" s="272"/>
      <c r="F15827" s="273"/>
      <c r="G15827" s="275"/>
      <c r="H15827" s="275"/>
    </row>
    <row r="15828" spans="1:8">
      <c r="A15828" s="270"/>
      <c r="B15828" s="271"/>
      <c r="C15828" s="270"/>
      <c r="D15828" s="272"/>
      <c r="F15828" s="273"/>
      <c r="G15828" s="275"/>
      <c r="H15828" s="275"/>
    </row>
    <row r="15829" spans="1:8">
      <c r="A15829" s="270"/>
      <c r="B15829" s="271"/>
      <c r="C15829" s="270"/>
      <c r="D15829" s="272"/>
      <c r="F15829" s="273"/>
      <c r="G15829" s="275"/>
      <c r="H15829" s="275"/>
    </row>
    <row r="15830" spans="1:8">
      <c r="A15830" s="270"/>
      <c r="B15830" s="271"/>
      <c r="C15830" s="270"/>
      <c r="D15830" s="272"/>
      <c r="F15830" s="273"/>
      <c r="G15830" s="275"/>
      <c r="H15830" s="275"/>
    </row>
    <row r="15831" spans="1:8">
      <c r="A15831" s="270"/>
      <c r="B15831" s="271"/>
      <c r="C15831" s="270"/>
      <c r="D15831" s="272"/>
      <c r="F15831" s="273"/>
      <c r="G15831" s="275"/>
      <c r="H15831" s="275"/>
    </row>
    <row r="15832" spans="1:8">
      <c r="A15832" s="270"/>
      <c r="B15832" s="271"/>
      <c r="C15832" s="270"/>
      <c r="D15832" s="272"/>
      <c r="F15832" s="273"/>
      <c r="G15832" s="275"/>
      <c r="H15832" s="275"/>
    </row>
    <row r="15833" spans="1:8">
      <c r="A15833" s="270"/>
      <c r="B15833" s="271"/>
      <c r="C15833" s="270"/>
      <c r="D15833" s="272"/>
      <c r="F15833" s="273"/>
      <c r="G15833" s="275"/>
      <c r="H15833" s="275"/>
    </row>
    <row r="15834" spans="1:8">
      <c r="A15834" s="270"/>
      <c r="B15834" s="271"/>
      <c r="C15834" s="270"/>
      <c r="D15834" s="272"/>
      <c r="F15834" s="273"/>
      <c r="G15834" s="275"/>
      <c r="H15834" s="275"/>
    </row>
    <row r="15835" spans="1:8">
      <c r="A15835" s="270"/>
      <c r="B15835" s="271"/>
      <c r="C15835" s="270"/>
      <c r="D15835" s="272"/>
      <c r="F15835" s="273"/>
      <c r="G15835" s="275"/>
      <c r="H15835" s="275"/>
    </row>
    <row r="15836" spans="1:8">
      <c r="A15836" s="270"/>
      <c r="B15836" s="271"/>
      <c r="C15836" s="270"/>
      <c r="D15836" s="272"/>
      <c r="F15836" s="273"/>
      <c r="G15836" s="275"/>
      <c r="H15836" s="275"/>
    </row>
    <row r="15837" spans="1:8">
      <c r="A15837" s="270"/>
      <c r="B15837" s="271"/>
      <c r="C15837" s="270"/>
      <c r="D15837" s="272"/>
      <c r="F15837" s="273"/>
      <c r="G15837" s="275"/>
      <c r="H15837" s="275"/>
    </row>
    <row r="15838" spans="1:8">
      <c r="A15838" s="270"/>
      <c r="B15838" s="271"/>
      <c r="C15838" s="270"/>
      <c r="D15838" s="272"/>
      <c r="F15838" s="273"/>
      <c r="G15838" s="275"/>
      <c r="H15838" s="275"/>
    </row>
    <row r="15839" spans="1:8">
      <c r="A15839" s="270"/>
      <c r="B15839" s="271"/>
      <c r="C15839" s="270"/>
      <c r="D15839" s="272"/>
      <c r="F15839" s="273"/>
      <c r="G15839" s="275"/>
      <c r="H15839" s="275"/>
    </row>
    <row r="15840" spans="1:8">
      <c r="A15840" s="270"/>
      <c r="B15840" s="271"/>
      <c r="C15840" s="270"/>
      <c r="D15840" s="272"/>
      <c r="F15840" s="273"/>
      <c r="G15840" s="275"/>
      <c r="H15840" s="275"/>
    </row>
    <row r="15841" spans="1:8">
      <c r="A15841" s="270"/>
      <c r="B15841" s="271"/>
      <c r="C15841" s="270"/>
      <c r="D15841" s="272"/>
      <c r="F15841" s="273"/>
      <c r="G15841" s="275"/>
      <c r="H15841" s="275"/>
    </row>
    <row r="15842" spans="1:8">
      <c r="A15842" s="270"/>
      <c r="B15842" s="271"/>
      <c r="C15842" s="270"/>
      <c r="D15842" s="272"/>
      <c r="F15842" s="273"/>
      <c r="G15842" s="275"/>
      <c r="H15842" s="275"/>
    </row>
    <row r="15843" spans="1:8">
      <c r="A15843" s="270"/>
      <c r="B15843" s="271"/>
      <c r="C15843" s="270"/>
      <c r="D15843" s="272"/>
      <c r="F15843" s="273"/>
      <c r="G15843" s="275"/>
      <c r="H15843" s="275"/>
    </row>
    <row r="15844" spans="1:8">
      <c r="A15844" s="270"/>
      <c r="B15844" s="271"/>
      <c r="C15844" s="270"/>
      <c r="D15844" s="272"/>
      <c r="F15844" s="273"/>
      <c r="G15844" s="275"/>
      <c r="H15844" s="275"/>
    </row>
    <row r="15845" spans="1:8">
      <c r="A15845" s="270"/>
      <c r="B15845" s="271"/>
      <c r="C15845" s="270"/>
      <c r="D15845" s="272"/>
      <c r="F15845" s="273"/>
      <c r="G15845" s="275"/>
      <c r="H15845" s="275"/>
    </row>
    <row r="15846" spans="1:8">
      <c r="A15846" s="270"/>
      <c r="B15846" s="271"/>
      <c r="C15846" s="270"/>
      <c r="D15846" s="272"/>
      <c r="F15846" s="273"/>
      <c r="G15846" s="275"/>
      <c r="H15846" s="275"/>
    </row>
    <row r="15847" spans="1:8">
      <c r="A15847" s="270"/>
      <c r="B15847" s="271"/>
      <c r="C15847" s="270"/>
      <c r="D15847" s="272"/>
      <c r="F15847" s="273"/>
      <c r="G15847" s="275"/>
      <c r="H15847" s="275"/>
    </row>
    <row r="15848" spans="1:8">
      <c r="A15848" s="270"/>
      <c r="B15848" s="271"/>
      <c r="C15848" s="270"/>
      <c r="D15848" s="272"/>
      <c r="F15848" s="273"/>
      <c r="G15848" s="275"/>
      <c r="H15848" s="275"/>
    </row>
    <row r="15849" spans="1:8">
      <c r="A15849" s="270"/>
      <c r="B15849" s="271"/>
      <c r="C15849" s="270"/>
      <c r="D15849" s="272"/>
      <c r="F15849" s="273"/>
      <c r="G15849" s="275"/>
      <c r="H15849" s="275"/>
    </row>
    <row r="15850" spans="1:8">
      <c r="A15850" s="270"/>
      <c r="B15850" s="271"/>
      <c r="C15850" s="270"/>
      <c r="D15850" s="272"/>
      <c r="F15850" s="273"/>
      <c r="G15850" s="275"/>
      <c r="H15850" s="275"/>
    </row>
    <row r="15851" spans="1:8">
      <c r="A15851" s="270"/>
      <c r="B15851" s="271"/>
      <c r="C15851" s="270"/>
      <c r="D15851" s="272"/>
      <c r="F15851" s="273"/>
      <c r="G15851" s="275"/>
      <c r="H15851" s="275"/>
    </row>
    <row r="15852" spans="1:8">
      <c r="A15852" s="270"/>
      <c r="B15852" s="271"/>
      <c r="C15852" s="270"/>
      <c r="D15852" s="272"/>
      <c r="F15852" s="273"/>
      <c r="G15852" s="275"/>
      <c r="H15852" s="275"/>
    </row>
    <row r="15853" spans="1:8">
      <c r="A15853" s="270"/>
      <c r="B15853" s="271"/>
      <c r="C15853" s="270"/>
      <c r="D15853" s="272"/>
      <c r="F15853" s="273"/>
      <c r="G15853" s="275"/>
      <c r="H15853" s="275"/>
    </row>
    <row r="15854" spans="1:8">
      <c r="A15854" s="270"/>
      <c r="B15854" s="271"/>
      <c r="C15854" s="270"/>
      <c r="D15854" s="272"/>
      <c r="F15854" s="273"/>
      <c r="G15854" s="275"/>
      <c r="H15854" s="275"/>
    </row>
    <row r="15855" spans="1:8">
      <c r="A15855" s="270"/>
      <c r="B15855" s="271"/>
      <c r="C15855" s="270"/>
      <c r="D15855" s="272"/>
      <c r="F15855" s="273"/>
      <c r="G15855" s="275"/>
      <c r="H15855" s="275"/>
    </row>
    <row r="15856" spans="1:8">
      <c r="A15856" s="270"/>
      <c r="B15856" s="271"/>
      <c r="C15856" s="270"/>
      <c r="D15856" s="272"/>
      <c r="F15856" s="273"/>
      <c r="G15856" s="275"/>
      <c r="H15856" s="275"/>
    </row>
    <row r="15857" spans="1:8">
      <c r="A15857" s="270"/>
      <c r="B15857" s="271"/>
      <c r="C15857" s="270"/>
      <c r="D15857" s="272"/>
      <c r="F15857" s="273"/>
      <c r="G15857" s="275"/>
      <c r="H15857" s="275"/>
    </row>
    <row r="15858" spans="1:8">
      <c r="A15858" s="270"/>
      <c r="B15858" s="271"/>
      <c r="C15858" s="270"/>
      <c r="D15858" s="272"/>
      <c r="F15858" s="273"/>
      <c r="G15858" s="275"/>
      <c r="H15858" s="275"/>
    </row>
    <row r="15859" spans="1:8">
      <c r="A15859" s="270"/>
      <c r="B15859" s="271"/>
      <c r="C15859" s="270"/>
      <c r="D15859" s="272"/>
      <c r="F15859" s="273"/>
      <c r="G15859" s="275"/>
      <c r="H15859" s="275"/>
    </row>
    <row r="15860" spans="1:8">
      <c r="A15860" s="270"/>
      <c r="B15860" s="271"/>
      <c r="C15860" s="270"/>
      <c r="D15860" s="272"/>
      <c r="F15860" s="273"/>
      <c r="G15860" s="275"/>
      <c r="H15860" s="275"/>
    </row>
    <row r="15861" spans="1:8">
      <c r="A15861" s="270"/>
      <c r="B15861" s="271"/>
      <c r="C15861" s="270"/>
      <c r="D15861" s="272"/>
      <c r="F15861" s="273"/>
      <c r="G15861" s="275"/>
      <c r="H15861" s="275"/>
    </row>
    <row r="15862" spans="1:8">
      <c r="A15862" s="270"/>
      <c r="B15862" s="271"/>
      <c r="C15862" s="270"/>
      <c r="D15862" s="272"/>
      <c r="F15862" s="273"/>
      <c r="G15862" s="275"/>
      <c r="H15862" s="275"/>
    </row>
    <row r="15863" spans="1:8">
      <c r="A15863" s="270"/>
      <c r="B15863" s="271"/>
      <c r="C15863" s="270"/>
      <c r="D15863" s="272"/>
      <c r="F15863" s="273"/>
      <c r="G15863" s="275"/>
      <c r="H15863" s="275"/>
    </row>
    <row r="15864" spans="1:8">
      <c r="A15864" s="270"/>
      <c r="B15864" s="271"/>
      <c r="C15864" s="270"/>
      <c r="D15864" s="272"/>
      <c r="F15864" s="273"/>
      <c r="G15864" s="275"/>
      <c r="H15864" s="275"/>
    </row>
    <row r="15865" spans="1:8">
      <c r="A15865" s="270"/>
      <c r="B15865" s="271"/>
      <c r="C15865" s="270"/>
      <c r="D15865" s="272"/>
      <c r="F15865" s="273"/>
      <c r="G15865" s="275"/>
      <c r="H15865" s="275"/>
    </row>
    <row r="15866" spans="1:8">
      <c r="A15866" s="270"/>
      <c r="B15866" s="271"/>
      <c r="C15866" s="270"/>
      <c r="D15866" s="272"/>
      <c r="F15866" s="273"/>
      <c r="G15866" s="275"/>
      <c r="H15866" s="275"/>
    </row>
    <row r="15867" spans="1:8">
      <c r="A15867" s="270"/>
      <c r="B15867" s="271"/>
      <c r="C15867" s="270"/>
      <c r="D15867" s="272"/>
      <c r="F15867" s="273"/>
      <c r="G15867" s="275"/>
      <c r="H15867" s="275"/>
    </row>
    <row r="15868" spans="1:8">
      <c r="A15868" s="270"/>
      <c r="B15868" s="271"/>
      <c r="C15868" s="270"/>
      <c r="D15868" s="272"/>
      <c r="F15868" s="273"/>
      <c r="G15868" s="275"/>
      <c r="H15868" s="275"/>
    </row>
    <row r="15869" spans="1:8">
      <c r="A15869" s="270"/>
      <c r="B15869" s="271"/>
      <c r="C15869" s="270"/>
      <c r="D15869" s="272"/>
      <c r="F15869" s="273"/>
      <c r="G15869" s="275"/>
      <c r="H15869" s="275"/>
    </row>
    <row r="15870" spans="1:8">
      <c r="A15870" s="270"/>
      <c r="B15870" s="271"/>
      <c r="C15870" s="270"/>
      <c r="D15870" s="272"/>
      <c r="F15870" s="273"/>
      <c r="G15870" s="275"/>
      <c r="H15870" s="275"/>
    </row>
    <row r="15871" spans="1:8">
      <c r="A15871" s="270"/>
      <c r="B15871" s="271"/>
      <c r="C15871" s="270"/>
      <c r="D15871" s="272"/>
      <c r="F15871" s="273"/>
      <c r="G15871" s="275"/>
      <c r="H15871" s="275"/>
    </row>
    <row r="15872" spans="1:8">
      <c r="A15872" s="270"/>
      <c r="B15872" s="271"/>
      <c r="C15872" s="270"/>
      <c r="D15872" s="272"/>
      <c r="F15872" s="273"/>
      <c r="G15872" s="275"/>
      <c r="H15872" s="275"/>
    </row>
    <row r="15873" spans="1:8">
      <c r="A15873" s="270"/>
      <c r="B15873" s="271"/>
      <c r="C15873" s="270"/>
      <c r="D15873" s="272"/>
      <c r="F15873" s="273"/>
      <c r="G15873" s="275"/>
      <c r="H15873" s="275"/>
    </row>
    <row r="15874" spans="1:8">
      <c r="A15874" s="270"/>
      <c r="B15874" s="271"/>
      <c r="C15874" s="270"/>
      <c r="D15874" s="272"/>
      <c r="F15874" s="273"/>
      <c r="G15874" s="275"/>
      <c r="H15874" s="275"/>
    </row>
    <row r="15875" spans="1:8">
      <c r="A15875" s="270"/>
      <c r="B15875" s="271"/>
      <c r="C15875" s="270"/>
      <c r="D15875" s="272"/>
      <c r="F15875" s="273"/>
      <c r="G15875" s="275"/>
      <c r="H15875" s="275"/>
    </row>
    <row r="15876" spans="1:8">
      <c r="A15876" s="270"/>
      <c r="B15876" s="271"/>
      <c r="C15876" s="270"/>
      <c r="D15876" s="272"/>
      <c r="F15876" s="273"/>
      <c r="G15876" s="275"/>
      <c r="H15876" s="275"/>
    </row>
    <row r="15877" spans="1:8">
      <c r="A15877" s="270"/>
      <c r="B15877" s="271"/>
      <c r="C15877" s="270"/>
      <c r="D15877" s="272"/>
      <c r="F15877" s="273"/>
      <c r="G15877" s="275"/>
      <c r="H15877" s="275"/>
    </row>
    <row r="15878" spans="1:8">
      <c r="A15878" s="270"/>
      <c r="B15878" s="271"/>
      <c r="C15878" s="270"/>
      <c r="D15878" s="272"/>
      <c r="F15878" s="273"/>
      <c r="G15878" s="275"/>
      <c r="H15878" s="275"/>
    </row>
    <row r="15879" spans="1:8">
      <c r="A15879" s="270"/>
      <c r="B15879" s="271"/>
      <c r="C15879" s="270"/>
      <c r="D15879" s="272"/>
      <c r="F15879" s="273"/>
      <c r="G15879" s="275"/>
      <c r="H15879" s="275"/>
    </row>
    <row r="15880" spans="1:8">
      <c r="A15880" s="270"/>
      <c r="B15880" s="271"/>
      <c r="C15880" s="270"/>
      <c r="D15880" s="272"/>
      <c r="F15880" s="273"/>
      <c r="G15880" s="275"/>
      <c r="H15880" s="275"/>
    </row>
    <row r="15881" spans="1:8">
      <c r="A15881" s="270"/>
      <c r="B15881" s="271"/>
      <c r="C15881" s="270"/>
      <c r="D15881" s="272"/>
      <c r="F15881" s="273"/>
      <c r="G15881" s="275"/>
      <c r="H15881" s="275"/>
    </row>
    <row r="15882" spans="1:8">
      <c r="A15882" s="270"/>
      <c r="B15882" s="271"/>
      <c r="C15882" s="270"/>
      <c r="D15882" s="272"/>
      <c r="F15882" s="273"/>
      <c r="G15882" s="275"/>
      <c r="H15882" s="275"/>
    </row>
    <row r="15883" spans="1:8">
      <c r="A15883" s="270"/>
      <c r="B15883" s="271"/>
      <c r="C15883" s="270"/>
      <c r="D15883" s="272"/>
      <c r="F15883" s="273"/>
      <c r="G15883" s="275"/>
      <c r="H15883" s="275"/>
    </row>
    <row r="15884" spans="1:8">
      <c r="A15884" s="270"/>
      <c r="B15884" s="271"/>
      <c r="C15884" s="270"/>
      <c r="D15884" s="272"/>
      <c r="F15884" s="273"/>
      <c r="G15884" s="275"/>
      <c r="H15884" s="275"/>
    </row>
    <row r="15885" spans="1:8">
      <c r="A15885" s="270"/>
      <c r="B15885" s="271"/>
      <c r="C15885" s="270"/>
      <c r="D15885" s="272"/>
      <c r="F15885" s="273"/>
      <c r="G15885" s="275"/>
      <c r="H15885" s="275"/>
    </row>
    <row r="15886" spans="1:8">
      <c r="A15886" s="270"/>
      <c r="B15886" s="271"/>
      <c r="C15886" s="270"/>
      <c r="D15886" s="272"/>
      <c r="F15886" s="273"/>
      <c r="G15886" s="275"/>
      <c r="H15886" s="275"/>
    </row>
    <row r="15887" spans="1:8">
      <c r="A15887" s="270"/>
      <c r="B15887" s="271"/>
      <c r="C15887" s="270"/>
      <c r="D15887" s="272"/>
      <c r="F15887" s="273"/>
      <c r="G15887" s="275"/>
      <c r="H15887" s="275"/>
    </row>
    <row r="15888" spans="1:8">
      <c r="A15888" s="270"/>
      <c r="B15888" s="271"/>
      <c r="C15888" s="270"/>
      <c r="D15888" s="272"/>
      <c r="F15888" s="273"/>
      <c r="G15888" s="275"/>
      <c r="H15888" s="275"/>
    </row>
    <row r="15889" spans="1:8">
      <c r="A15889" s="270"/>
      <c r="B15889" s="271"/>
      <c r="C15889" s="270"/>
      <c r="D15889" s="272"/>
      <c r="F15889" s="273"/>
      <c r="G15889" s="275"/>
      <c r="H15889" s="275"/>
    </row>
    <row r="15890" spans="1:8">
      <c r="A15890" s="270"/>
      <c r="B15890" s="271"/>
      <c r="C15890" s="270"/>
      <c r="D15890" s="272"/>
      <c r="F15890" s="273"/>
      <c r="G15890" s="275"/>
      <c r="H15890" s="275"/>
    </row>
    <row r="15891" spans="1:8">
      <c r="A15891" s="270"/>
      <c r="B15891" s="271"/>
      <c r="C15891" s="270"/>
      <c r="D15891" s="272"/>
      <c r="F15891" s="273"/>
      <c r="G15891" s="275"/>
      <c r="H15891" s="275"/>
    </row>
    <row r="15892" spans="1:8">
      <c r="A15892" s="270"/>
      <c r="B15892" s="271"/>
      <c r="C15892" s="270"/>
      <c r="D15892" s="272"/>
      <c r="F15892" s="273"/>
      <c r="G15892" s="275"/>
      <c r="H15892" s="275"/>
    </row>
    <row r="15893" spans="1:8">
      <c r="A15893" s="270"/>
      <c r="B15893" s="271"/>
      <c r="C15893" s="270"/>
      <c r="D15893" s="272"/>
      <c r="F15893" s="273"/>
      <c r="G15893" s="275"/>
      <c r="H15893" s="275"/>
    </row>
    <row r="15894" spans="1:8">
      <c r="A15894" s="270"/>
      <c r="B15894" s="271"/>
      <c r="C15894" s="270"/>
      <c r="D15894" s="272"/>
      <c r="F15894" s="273"/>
      <c r="G15894" s="275"/>
      <c r="H15894" s="275"/>
    </row>
    <row r="15895" spans="1:8">
      <c r="A15895" s="270"/>
      <c r="B15895" s="271"/>
      <c r="C15895" s="270"/>
      <c r="D15895" s="272"/>
      <c r="F15895" s="273"/>
      <c r="G15895" s="275"/>
      <c r="H15895" s="275"/>
    </row>
    <row r="15896" spans="1:8">
      <c r="A15896" s="270"/>
      <c r="B15896" s="271"/>
      <c r="C15896" s="270"/>
      <c r="D15896" s="272"/>
      <c r="F15896" s="273"/>
      <c r="G15896" s="275"/>
      <c r="H15896" s="275"/>
    </row>
    <row r="15897" spans="1:8">
      <c r="A15897" s="270"/>
      <c r="B15897" s="271"/>
      <c r="C15897" s="270"/>
      <c r="D15897" s="272"/>
      <c r="F15897" s="273"/>
      <c r="G15897" s="275"/>
      <c r="H15897" s="275"/>
    </row>
    <row r="15898" spans="1:8">
      <c r="A15898" s="270"/>
      <c r="B15898" s="271"/>
      <c r="C15898" s="270"/>
      <c r="D15898" s="272"/>
      <c r="F15898" s="273"/>
      <c r="G15898" s="275"/>
      <c r="H15898" s="275"/>
    </row>
    <row r="15899" spans="1:8">
      <c r="A15899" s="270"/>
      <c r="B15899" s="271"/>
      <c r="C15899" s="270"/>
      <c r="D15899" s="272"/>
      <c r="F15899" s="273"/>
      <c r="G15899" s="275"/>
      <c r="H15899" s="275"/>
    </row>
    <row r="15900" spans="1:8">
      <c r="A15900" s="270"/>
      <c r="B15900" s="271"/>
      <c r="C15900" s="270"/>
      <c r="D15900" s="272"/>
      <c r="F15900" s="273"/>
      <c r="G15900" s="275"/>
      <c r="H15900" s="275"/>
    </row>
    <row r="15901" spans="1:8">
      <c r="A15901" s="270"/>
      <c r="B15901" s="271"/>
      <c r="C15901" s="270"/>
      <c r="D15901" s="272"/>
      <c r="F15901" s="273"/>
      <c r="G15901" s="275"/>
      <c r="H15901" s="275"/>
    </row>
    <row r="15902" spans="1:8">
      <c r="A15902" s="270"/>
      <c r="B15902" s="271"/>
      <c r="C15902" s="270"/>
      <c r="D15902" s="272"/>
      <c r="F15902" s="273"/>
      <c r="G15902" s="275"/>
      <c r="H15902" s="275"/>
    </row>
    <row r="15903" spans="1:8">
      <c r="A15903" s="270"/>
      <c r="B15903" s="271"/>
      <c r="C15903" s="270"/>
      <c r="D15903" s="272"/>
      <c r="F15903" s="273"/>
      <c r="G15903" s="275"/>
      <c r="H15903" s="275"/>
    </row>
    <row r="15904" spans="1:8">
      <c r="A15904" s="270"/>
      <c r="B15904" s="271"/>
      <c r="C15904" s="270"/>
      <c r="D15904" s="272"/>
      <c r="F15904" s="273"/>
      <c r="G15904" s="275"/>
      <c r="H15904" s="275"/>
    </row>
    <row r="15905" spans="1:8">
      <c r="A15905" s="270"/>
      <c r="B15905" s="271"/>
      <c r="C15905" s="270"/>
      <c r="D15905" s="272"/>
      <c r="F15905" s="273"/>
      <c r="G15905" s="275"/>
      <c r="H15905" s="275"/>
    </row>
    <row r="15906" spans="1:8">
      <c r="A15906" s="270"/>
      <c r="B15906" s="271"/>
      <c r="C15906" s="270"/>
      <c r="D15906" s="272"/>
      <c r="F15906" s="273"/>
      <c r="G15906" s="275"/>
      <c r="H15906" s="275"/>
    </row>
    <row r="15907" spans="1:8">
      <c r="A15907" s="270"/>
      <c r="B15907" s="271"/>
      <c r="C15907" s="270"/>
      <c r="D15907" s="272"/>
      <c r="F15907" s="273"/>
      <c r="G15907" s="275"/>
      <c r="H15907" s="275"/>
    </row>
    <row r="15908" spans="1:8">
      <c r="A15908" s="270"/>
      <c r="B15908" s="271"/>
      <c r="C15908" s="270"/>
      <c r="D15908" s="272"/>
      <c r="F15908" s="273"/>
      <c r="G15908" s="275"/>
      <c r="H15908" s="275"/>
    </row>
    <row r="15909" spans="1:8">
      <c r="A15909" s="270"/>
      <c r="B15909" s="271"/>
      <c r="C15909" s="270"/>
      <c r="D15909" s="272"/>
      <c r="F15909" s="273"/>
      <c r="G15909" s="275"/>
      <c r="H15909" s="275"/>
    </row>
    <row r="15910" spans="1:8">
      <c r="A15910" s="270"/>
      <c r="B15910" s="271"/>
      <c r="C15910" s="270"/>
      <c r="D15910" s="272"/>
      <c r="F15910" s="273"/>
      <c r="G15910" s="275"/>
      <c r="H15910" s="275"/>
    </row>
    <row r="15911" spans="1:8">
      <c r="A15911" s="270"/>
      <c r="B15911" s="271"/>
      <c r="C15911" s="270"/>
      <c r="D15911" s="272"/>
      <c r="F15911" s="273"/>
      <c r="G15911" s="275"/>
      <c r="H15911" s="275"/>
    </row>
    <row r="15912" spans="1:8">
      <c r="A15912" s="270"/>
      <c r="B15912" s="271"/>
      <c r="C15912" s="270"/>
      <c r="D15912" s="272"/>
      <c r="F15912" s="273"/>
      <c r="G15912" s="275"/>
      <c r="H15912" s="275"/>
    </row>
    <row r="15913" spans="1:8">
      <c r="A15913" s="270"/>
      <c r="B15913" s="271"/>
      <c r="C15913" s="270"/>
      <c r="D15913" s="272"/>
      <c r="F15913" s="273"/>
      <c r="G15913" s="275"/>
      <c r="H15913" s="275"/>
    </row>
    <row r="15914" spans="1:8">
      <c r="A15914" s="270"/>
      <c r="B15914" s="271"/>
      <c r="C15914" s="270"/>
      <c r="D15914" s="272"/>
      <c r="F15914" s="273"/>
      <c r="G15914" s="275"/>
      <c r="H15914" s="275"/>
    </row>
    <row r="15915" spans="1:8">
      <c r="A15915" s="270"/>
      <c r="B15915" s="271"/>
      <c r="C15915" s="270"/>
      <c r="D15915" s="272"/>
      <c r="F15915" s="273"/>
      <c r="G15915" s="275"/>
      <c r="H15915" s="275"/>
    </row>
    <row r="15916" spans="1:8">
      <c r="A15916" s="270"/>
      <c r="B15916" s="271"/>
      <c r="C15916" s="270"/>
      <c r="D15916" s="272"/>
      <c r="F15916" s="273"/>
      <c r="G15916" s="275"/>
      <c r="H15916" s="275"/>
    </row>
    <row r="15917" spans="1:8">
      <c r="A15917" s="270"/>
      <c r="B15917" s="271"/>
      <c r="C15917" s="270"/>
      <c r="D15917" s="272"/>
      <c r="F15917" s="273"/>
      <c r="G15917" s="275"/>
      <c r="H15917" s="275"/>
    </row>
    <row r="15918" spans="1:8">
      <c r="A15918" s="270"/>
      <c r="B15918" s="271"/>
      <c r="C15918" s="270"/>
      <c r="D15918" s="272"/>
      <c r="F15918" s="273"/>
      <c r="G15918" s="275"/>
      <c r="H15918" s="275"/>
    </row>
    <row r="15919" spans="1:8">
      <c r="A15919" s="270"/>
      <c r="B15919" s="271"/>
      <c r="C15919" s="270"/>
      <c r="D15919" s="272"/>
      <c r="F15919" s="273"/>
      <c r="G15919" s="275"/>
      <c r="H15919" s="275"/>
    </row>
    <row r="15920" spans="1:8">
      <c r="A15920" s="270"/>
      <c r="B15920" s="271"/>
      <c r="C15920" s="270"/>
      <c r="D15920" s="272"/>
      <c r="F15920" s="273"/>
      <c r="G15920" s="275"/>
      <c r="H15920" s="275"/>
    </row>
    <row r="15921" spans="1:8">
      <c r="A15921" s="270"/>
      <c r="B15921" s="271"/>
      <c r="C15921" s="270"/>
      <c r="D15921" s="272"/>
      <c r="F15921" s="273"/>
      <c r="G15921" s="275"/>
      <c r="H15921" s="275"/>
    </row>
    <row r="15922" spans="1:8">
      <c r="A15922" s="270"/>
      <c r="B15922" s="271"/>
      <c r="C15922" s="270"/>
      <c r="D15922" s="272"/>
      <c r="F15922" s="273"/>
      <c r="G15922" s="275"/>
      <c r="H15922" s="275"/>
    </row>
    <row r="15923" spans="1:8">
      <c r="A15923" s="270"/>
      <c r="B15923" s="271"/>
      <c r="C15923" s="270"/>
      <c r="D15923" s="272"/>
      <c r="F15923" s="273"/>
      <c r="G15923" s="275"/>
      <c r="H15923" s="275"/>
    </row>
    <row r="15924" spans="1:8">
      <c r="A15924" s="270"/>
      <c r="B15924" s="271"/>
      <c r="C15924" s="270"/>
      <c r="D15924" s="272"/>
      <c r="F15924" s="273"/>
      <c r="G15924" s="275"/>
      <c r="H15924" s="275"/>
    </row>
    <row r="15925" spans="1:8">
      <c r="A15925" s="270"/>
      <c r="B15925" s="271"/>
      <c r="C15925" s="270"/>
      <c r="D15925" s="272"/>
      <c r="F15925" s="273"/>
      <c r="G15925" s="275"/>
      <c r="H15925" s="275"/>
    </row>
    <row r="15926" spans="1:8">
      <c r="A15926" s="270"/>
      <c r="B15926" s="271"/>
      <c r="C15926" s="270"/>
      <c r="D15926" s="272"/>
      <c r="F15926" s="273"/>
      <c r="G15926" s="275"/>
      <c r="H15926" s="275"/>
    </row>
    <row r="15927" spans="1:8">
      <c r="A15927" s="270"/>
      <c r="B15927" s="271"/>
      <c r="C15927" s="270"/>
      <c r="D15927" s="272"/>
      <c r="F15927" s="273"/>
      <c r="G15927" s="275"/>
      <c r="H15927" s="275"/>
    </row>
    <row r="15928" spans="1:8">
      <c r="A15928" s="270"/>
      <c r="B15928" s="271"/>
      <c r="C15928" s="270"/>
      <c r="D15928" s="272"/>
      <c r="F15928" s="273"/>
      <c r="G15928" s="275"/>
      <c r="H15928" s="275"/>
    </row>
    <row r="15929" spans="1:8">
      <c r="A15929" s="270"/>
      <c r="B15929" s="271"/>
      <c r="C15929" s="270"/>
      <c r="D15929" s="272"/>
      <c r="F15929" s="273"/>
      <c r="G15929" s="275"/>
      <c r="H15929" s="275"/>
    </row>
    <row r="15930" spans="1:8">
      <c r="A15930" s="270"/>
      <c r="B15930" s="271"/>
      <c r="C15930" s="270"/>
      <c r="D15930" s="272"/>
      <c r="F15930" s="273"/>
      <c r="G15930" s="275"/>
      <c r="H15930" s="275"/>
    </row>
    <row r="15931" spans="1:8">
      <c r="A15931" s="270"/>
      <c r="B15931" s="271"/>
      <c r="C15931" s="270"/>
      <c r="D15931" s="272"/>
      <c r="F15931" s="273"/>
      <c r="G15931" s="275"/>
      <c r="H15931" s="275"/>
    </row>
    <row r="15932" spans="1:8">
      <c r="A15932" s="270"/>
      <c r="B15932" s="271"/>
      <c r="C15932" s="270"/>
      <c r="D15932" s="272"/>
      <c r="F15932" s="273"/>
      <c r="G15932" s="275"/>
      <c r="H15932" s="275"/>
    </row>
    <row r="15933" spans="1:8">
      <c r="A15933" s="270"/>
      <c r="B15933" s="271"/>
      <c r="C15933" s="270"/>
      <c r="D15933" s="272"/>
      <c r="F15933" s="273"/>
      <c r="G15933" s="275"/>
      <c r="H15933" s="275"/>
    </row>
    <row r="15934" spans="1:8">
      <c r="A15934" s="270"/>
      <c r="B15934" s="271"/>
      <c r="C15934" s="270"/>
      <c r="D15934" s="272"/>
      <c r="F15934" s="273"/>
      <c r="G15934" s="275"/>
      <c r="H15934" s="275"/>
    </row>
    <row r="15935" spans="1:8">
      <c r="A15935" s="270"/>
      <c r="B15935" s="271"/>
      <c r="C15935" s="270"/>
      <c r="D15935" s="272"/>
      <c r="F15935" s="273"/>
      <c r="G15935" s="275"/>
      <c r="H15935" s="275"/>
    </row>
    <row r="15936" spans="1:8">
      <c r="A15936" s="270"/>
      <c r="B15936" s="271"/>
      <c r="C15936" s="270"/>
      <c r="D15936" s="272"/>
      <c r="F15936" s="273"/>
      <c r="G15936" s="275"/>
      <c r="H15936" s="275"/>
    </row>
    <row r="15937" spans="1:8">
      <c r="A15937" s="270"/>
      <c r="B15937" s="271"/>
      <c r="C15937" s="270"/>
      <c r="D15937" s="272"/>
      <c r="F15937" s="273"/>
      <c r="G15937" s="275"/>
      <c r="H15937" s="275"/>
    </row>
    <row r="15938" spans="1:8">
      <c r="A15938" s="270"/>
      <c r="B15938" s="271"/>
      <c r="C15938" s="270"/>
      <c r="D15938" s="272"/>
      <c r="F15938" s="273"/>
      <c r="G15938" s="275"/>
      <c r="H15938" s="275"/>
    </row>
    <row r="15939" spans="1:8">
      <c r="A15939" s="270"/>
      <c r="B15939" s="271"/>
      <c r="C15939" s="270"/>
      <c r="D15939" s="272"/>
      <c r="F15939" s="273"/>
      <c r="G15939" s="275"/>
      <c r="H15939" s="275"/>
    </row>
    <row r="15940" spans="1:8">
      <c r="A15940" s="270"/>
      <c r="B15940" s="271"/>
      <c r="C15940" s="270"/>
      <c r="D15940" s="272"/>
      <c r="F15940" s="273"/>
      <c r="G15940" s="275"/>
      <c r="H15940" s="275"/>
    </row>
    <row r="15941" spans="1:8">
      <c r="A15941" s="270"/>
      <c r="B15941" s="271"/>
      <c r="C15941" s="270"/>
      <c r="D15941" s="272"/>
      <c r="F15941" s="273"/>
      <c r="G15941" s="275"/>
      <c r="H15941" s="275"/>
    </row>
    <row r="15942" spans="1:8">
      <c r="A15942" s="270"/>
      <c r="B15942" s="271"/>
      <c r="C15942" s="270"/>
      <c r="D15942" s="272"/>
      <c r="F15942" s="273"/>
      <c r="G15942" s="275"/>
      <c r="H15942" s="275"/>
    </row>
    <row r="15943" spans="1:8">
      <c r="A15943" s="270"/>
      <c r="B15943" s="271"/>
      <c r="C15943" s="270"/>
      <c r="D15943" s="272"/>
      <c r="F15943" s="273"/>
      <c r="G15943" s="275"/>
      <c r="H15943" s="275"/>
    </row>
    <row r="15944" spans="1:8">
      <c r="A15944" s="270"/>
      <c r="B15944" s="271"/>
      <c r="C15944" s="270"/>
      <c r="D15944" s="272"/>
      <c r="F15944" s="273"/>
      <c r="G15944" s="275"/>
      <c r="H15944" s="275"/>
    </row>
    <row r="15945" spans="1:8">
      <c r="A15945" s="270"/>
      <c r="B15945" s="271"/>
      <c r="C15945" s="270"/>
      <c r="D15945" s="272"/>
      <c r="F15945" s="273"/>
      <c r="G15945" s="275"/>
      <c r="H15945" s="275"/>
    </row>
    <row r="15946" spans="1:8">
      <c r="A15946" s="270"/>
      <c r="B15946" s="271"/>
      <c r="C15946" s="270"/>
      <c r="D15946" s="272"/>
      <c r="F15946" s="273"/>
      <c r="G15946" s="275"/>
      <c r="H15946" s="275"/>
    </row>
    <row r="15947" spans="1:8">
      <c r="A15947" s="270"/>
      <c r="B15947" s="271"/>
      <c r="C15947" s="270"/>
      <c r="D15947" s="272"/>
      <c r="F15947" s="273"/>
      <c r="G15947" s="275"/>
      <c r="H15947" s="275"/>
    </row>
    <row r="15948" spans="1:8">
      <c r="A15948" s="270"/>
      <c r="B15948" s="271"/>
      <c r="C15948" s="270"/>
      <c r="D15948" s="272"/>
      <c r="F15948" s="273"/>
      <c r="G15948" s="275"/>
      <c r="H15948" s="275"/>
    </row>
    <row r="15949" spans="1:8">
      <c r="A15949" s="270"/>
      <c r="B15949" s="271"/>
      <c r="C15949" s="270"/>
      <c r="D15949" s="272"/>
      <c r="F15949" s="273"/>
      <c r="G15949" s="275"/>
      <c r="H15949" s="275"/>
    </row>
    <row r="15950" spans="1:8">
      <c r="A15950" s="270"/>
      <c r="B15950" s="271"/>
      <c r="C15950" s="270"/>
      <c r="D15950" s="272"/>
      <c r="F15950" s="273"/>
      <c r="G15950" s="275"/>
      <c r="H15950" s="275"/>
    </row>
    <row r="15951" spans="1:8">
      <c r="A15951" s="270"/>
      <c r="B15951" s="271"/>
      <c r="C15951" s="270"/>
      <c r="D15951" s="272"/>
      <c r="F15951" s="273"/>
      <c r="G15951" s="275"/>
      <c r="H15951" s="275"/>
    </row>
    <row r="15952" spans="1:8">
      <c r="A15952" s="270"/>
      <c r="B15952" s="271"/>
      <c r="C15952" s="270"/>
      <c r="D15952" s="272"/>
      <c r="F15952" s="273"/>
      <c r="G15952" s="275"/>
      <c r="H15952" s="275"/>
    </row>
    <row r="15953" spans="1:8">
      <c r="A15953" s="270"/>
      <c r="B15953" s="271"/>
      <c r="C15953" s="270"/>
      <c r="D15953" s="272"/>
      <c r="F15953" s="273"/>
      <c r="G15953" s="275"/>
      <c r="H15953" s="275"/>
    </row>
    <row r="15954" spans="1:8">
      <c r="A15954" s="270"/>
      <c r="B15954" s="271"/>
      <c r="C15954" s="270"/>
      <c r="D15954" s="272"/>
      <c r="F15954" s="273"/>
      <c r="G15954" s="275"/>
      <c r="H15954" s="275"/>
    </row>
    <row r="15955" spans="1:8">
      <c r="A15955" s="270"/>
      <c r="B15955" s="271"/>
      <c r="C15955" s="270"/>
      <c r="D15955" s="272"/>
      <c r="F15955" s="273"/>
      <c r="G15955" s="275"/>
      <c r="H15955" s="275"/>
    </row>
    <row r="15956" spans="1:8">
      <c r="A15956" s="270"/>
      <c r="B15956" s="271"/>
      <c r="C15956" s="270"/>
      <c r="D15956" s="272"/>
      <c r="F15956" s="273"/>
      <c r="G15956" s="275"/>
      <c r="H15956" s="275"/>
    </row>
    <row r="15957" spans="1:8">
      <c r="A15957" s="270"/>
      <c r="B15957" s="271"/>
      <c r="C15957" s="270"/>
      <c r="D15957" s="272"/>
      <c r="F15957" s="273"/>
      <c r="G15957" s="275"/>
      <c r="H15957" s="275"/>
    </row>
    <row r="15958" spans="1:8">
      <c r="A15958" s="270"/>
      <c r="B15958" s="271"/>
      <c r="C15958" s="270"/>
      <c r="D15958" s="272"/>
      <c r="F15958" s="273"/>
      <c r="G15958" s="275"/>
      <c r="H15958" s="275"/>
    </row>
    <row r="15959" spans="1:8">
      <c r="A15959" s="270"/>
      <c r="B15959" s="271"/>
      <c r="C15959" s="270"/>
      <c r="D15959" s="272"/>
      <c r="F15959" s="273"/>
      <c r="G15959" s="275"/>
      <c r="H15959" s="275"/>
    </row>
    <row r="15960" spans="1:8">
      <c r="A15960" s="270"/>
      <c r="B15960" s="271"/>
      <c r="C15960" s="270"/>
      <c r="D15960" s="272"/>
      <c r="F15960" s="273"/>
      <c r="G15960" s="275"/>
      <c r="H15960" s="275"/>
    </row>
    <row r="15961" spans="1:8">
      <c r="A15961" s="270"/>
      <c r="B15961" s="271"/>
      <c r="C15961" s="270"/>
      <c r="D15961" s="272"/>
      <c r="F15961" s="273"/>
      <c r="G15961" s="275"/>
      <c r="H15961" s="275"/>
    </row>
    <row r="15962" spans="1:8">
      <c r="A15962" s="270"/>
      <c r="B15962" s="271"/>
      <c r="C15962" s="270"/>
      <c r="D15962" s="272"/>
      <c r="F15962" s="273"/>
      <c r="G15962" s="275"/>
      <c r="H15962" s="275"/>
    </row>
    <row r="15963" spans="1:8">
      <c r="A15963" s="270"/>
      <c r="B15963" s="271"/>
      <c r="C15963" s="270"/>
      <c r="D15963" s="272"/>
      <c r="F15963" s="273"/>
      <c r="G15963" s="275"/>
      <c r="H15963" s="275"/>
    </row>
    <row r="15964" spans="1:8">
      <c r="A15964" s="270"/>
      <c r="B15964" s="271"/>
      <c r="C15964" s="270"/>
      <c r="D15964" s="272"/>
      <c r="F15964" s="273"/>
      <c r="G15964" s="275"/>
      <c r="H15964" s="275"/>
    </row>
    <row r="15965" spans="1:8">
      <c r="A15965" s="270"/>
      <c r="B15965" s="271"/>
      <c r="C15965" s="270"/>
      <c r="D15965" s="272"/>
      <c r="F15965" s="273"/>
      <c r="G15965" s="275"/>
      <c r="H15965" s="275"/>
    </row>
    <row r="15966" spans="1:8">
      <c r="A15966" s="270"/>
      <c r="B15966" s="271"/>
      <c r="C15966" s="270"/>
      <c r="D15966" s="272"/>
      <c r="F15966" s="273"/>
      <c r="G15966" s="275"/>
      <c r="H15966" s="275"/>
    </row>
    <row r="15967" spans="1:8">
      <c r="A15967" s="270"/>
      <c r="B15967" s="271"/>
      <c r="C15967" s="270"/>
      <c r="D15967" s="272"/>
      <c r="F15967" s="273"/>
      <c r="G15967" s="275"/>
      <c r="H15967" s="275"/>
    </row>
    <row r="15968" spans="1:8">
      <c r="A15968" s="270"/>
      <c r="B15968" s="271"/>
      <c r="C15968" s="270"/>
      <c r="D15968" s="272"/>
      <c r="F15968" s="273"/>
      <c r="G15968" s="275"/>
      <c r="H15968" s="275"/>
    </row>
    <row r="15969" spans="1:8">
      <c r="A15969" s="270"/>
      <c r="B15969" s="271"/>
      <c r="C15969" s="270"/>
      <c r="D15969" s="272"/>
      <c r="F15969" s="273"/>
      <c r="G15969" s="275"/>
      <c r="H15969" s="275"/>
    </row>
    <row r="15970" spans="1:8">
      <c r="A15970" s="270"/>
      <c r="B15970" s="271"/>
      <c r="C15970" s="270"/>
      <c r="D15970" s="272"/>
      <c r="F15970" s="273"/>
      <c r="G15970" s="275"/>
      <c r="H15970" s="275"/>
    </row>
    <row r="15971" spans="1:8">
      <c r="A15971" s="270"/>
      <c r="B15971" s="271"/>
      <c r="C15971" s="270"/>
      <c r="D15971" s="272"/>
      <c r="F15971" s="273"/>
      <c r="G15971" s="275"/>
      <c r="H15971" s="275"/>
    </row>
    <row r="15972" spans="1:8">
      <c r="A15972" s="270"/>
      <c r="B15972" s="271"/>
      <c r="C15972" s="270"/>
      <c r="D15972" s="272"/>
      <c r="F15972" s="273"/>
      <c r="G15972" s="275"/>
      <c r="H15972" s="275"/>
    </row>
    <row r="15973" spans="1:8">
      <c r="A15973" s="270"/>
      <c r="B15973" s="271"/>
      <c r="C15973" s="270"/>
      <c r="D15973" s="272"/>
      <c r="F15973" s="273"/>
      <c r="G15973" s="275"/>
      <c r="H15973" s="275"/>
    </row>
    <row r="15974" spans="1:8">
      <c r="A15974" s="270"/>
      <c r="B15974" s="271"/>
      <c r="C15974" s="270"/>
      <c r="D15974" s="272"/>
      <c r="F15974" s="273"/>
      <c r="G15974" s="275"/>
      <c r="H15974" s="275"/>
    </row>
    <row r="15975" spans="1:8">
      <c r="A15975" s="270"/>
      <c r="B15975" s="271"/>
      <c r="C15975" s="270"/>
      <c r="D15975" s="272"/>
      <c r="F15975" s="273"/>
      <c r="G15975" s="275"/>
      <c r="H15975" s="275"/>
    </row>
    <row r="15976" spans="1:8">
      <c r="A15976" s="270"/>
      <c r="B15976" s="271"/>
      <c r="C15976" s="270"/>
      <c r="D15976" s="272"/>
      <c r="F15976" s="273"/>
      <c r="G15976" s="275"/>
      <c r="H15976" s="275"/>
    </row>
    <row r="15977" spans="1:8">
      <c r="A15977" s="270"/>
      <c r="B15977" s="271"/>
      <c r="C15977" s="270"/>
      <c r="D15977" s="272"/>
      <c r="F15977" s="273"/>
      <c r="G15977" s="275"/>
      <c r="H15977" s="275"/>
    </row>
    <row r="15978" spans="1:8">
      <c r="A15978" s="270"/>
      <c r="B15978" s="271"/>
      <c r="C15978" s="270"/>
      <c r="D15978" s="272"/>
      <c r="F15978" s="273"/>
      <c r="G15978" s="275"/>
      <c r="H15978" s="275"/>
    </row>
    <row r="15979" spans="1:8">
      <c r="A15979" s="270"/>
      <c r="B15979" s="271"/>
      <c r="C15979" s="270"/>
      <c r="D15979" s="272"/>
      <c r="F15979" s="273"/>
      <c r="G15979" s="275"/>
      <c r="H15979" s="275"/>
    </row>
    <row r="15980" spans="1:8">
      <c r="A15980" s="270"/>
      <c r="B15980" s="271"/>
      <c r="C15980" s="270"/>
      <c r="D15980" s="272"/>
      <c r="F15980" s="273"/>
      <c r="G15980" s="275"/>
      <c r="H15980" s="275"/>
    </row>
    <row r="15981" spans="1:8">
      <c r="A15981" s="270"/>
      <c r="B15981" s="271"/>
      <c r="C15981" s="270"/>
      <c r="D15981" s="272"/>
      <c r="F15981" s="273"/>
      <c r="G15981" s="275"/>
      <c r="H15981" s="275"/>
    </row>
    <row r="15982" spans="1:8">
      <c r="A15982" s="270"/>
      <c r="B15982" s="271"/>
      <c r="C15982" s="270"/>
      <c r="D15982" s="272"/>
      <c r="F15982" s="273"/>
      <c r="G15982" s="275"/>
      <c r="H15982" s="275"/>
    </row>
    <row r="15983" spans="1:8">
      <c r="A15983" s="270"/>
      <c r="B15983" s="271"/>
      <c r="C15983" s="270"/>
      <c r="D15983" s="272"/>
      <c r="F15983" s="273"/>
      <c r="G15983" s="275"/>
      <c r="H15983" s="275"/>
    </row>
    <row r="15984" spans="1:8">
      <c r="A15984" s="270"/>
      <c r="B15984" s="271"/>
      <c r="C15984" s="270"/>
      <c r="D15984" s="272"/>
      <c r="F15984" s="273"/>
      <c r="G15984" s="275"/>
      <c r="H15984" s="275"/>
    </row>
    <row r="15985" spans="1:8">
      <c r="A15985" s="270"/>
      <c r="B15985" s="271"/>
      <c r="C15985" s="270"/>
      <c r="D15985" s="272"/>
      <c r="F15985" s="273"/>
      <c r="G15985" s="275"/>
      <c r="H15985" s="275"/>
    </row>
    <row r="15986" spans="1:8">
      <c r="A15986" s="270"/>
      <c r="B15986" s="271"/>
      <c r="C15986" s="270"/>
      <c r="D15986" s="272"/>
      <c r="F15986" s="273"/>
      <c r="G15986" s="275"/>
      <c r="H15986" s="275"/>
    </row>
    <row r="15987" spans="1:8">
      <c r="A15987" s="270"/>
      <c r="B15987" s="271"/>
      <c r="C15987" s="270"/>
      <c r="D15987" s="272"/>
      <c r="F15987" s="273"/>
      <c r="G15987" s="275"/>
      <c r="H15987" s="275"/>
    </row>
    <row r="15988" spans="1:8">
      <c r="A15988" s="270"/>
      <c r="B15988" s="271"/>
      <c r="C15988" s="270"/>
      <c r="D15988" s="272"/>
      <c r="F15988" s="273"/>
      <c r="G15988" s="275"/>
      <c r="H15988" s="275"/>
    </row>
    <row r="15989" spans="1:8">
      <c r="A15989" s="270"/>
      <c r="B15989" s="271"/>
      <c r="C15989" s="270"/>
      <c r="D15989" s="272"/>
      <c r="F15989" s="273"/>
      <c r="G15989" s="275"/>
      <c r="H15989" s="275"/>
    </row>
    <row r="15990" spans="1:8">
      <c r="A15990" s="270"/>
      <c r="B15990" s="271"/>
      <c r="C15990" s="270"/>
      <c r="D15990" s="272"/>
      <c r="F15990" s="273"/>
      <c r="G15990" s="275"/>
      <c r="H15990" s="275"/>
    </row>
    <row r="15991" spans="1:8">
      <c r="A15991" s="270"/>
      <c r="B15991" s="271"/>
      <c r="C15991" s="270"/>
      <c r="D15991" s="272"/>
      <c r="F15991" s="273"/>
      <c r="G15991" s="275"/>
      <c r="H15991" s="275"/>
    </row>
    <row r="15992" spans="1:8">
      <c r="A15992" s="270"/>
      <c r="B15992" s="271"/>
      <c r="C15992" s="270"/>
      <c r="D15992" s="272"/>
      <c r="F15992" s="273"/>
      <c r="G15992" s="275"/>
      <c r="H15992" s="275"/>
    </row>
    <row r="15993" spans="1:8">
      <c r="A15993" s="270"/>
      <c r="B15993" s="271"/>
      <c r="C15993" s="270"/>
      <c r="D15993" s="272"/>
      <c r="F15993" s="273"/>
      <c r="G15993" s="275"/>
      <c r="H15993" s="275"/>
    </row>
    <row r="15994" spans="1:8">
      <c r="A15994" s="270"/>
      <c r="B15994" s="271"/>
      <c r="C15994" s="270"/>
      <c r="D15994" s="272"/>
      <c r="F15994" s="273"/>
      <c r="G15994" s="275"/>
      <c r="H15994" s="275"/>
    </row>
    <row r="15995" spans="1:8">
      <c r="A15995" s="270"/>
      <c r="B15995" s="271"/>
      <c r="C15995" s="270"/>
      <c r="D15995" s="272"/>
      <c r="F15995" s="273"/>
      <c r="G15995" s="275"/>
      <c r="H15995" s="275"/>
    </row>
    <row r="15996" spans="1:8">
      <c r="A15996" s="270"/>
      <c r="B15996" s="271"/>
      <c r="C15996" s="270"/>
      <c r="D15996" s="272"/>
      <c r="F15996" s="273"/>
      <c r="G15996" s="275"/>
      <c r="H15996" s="275"/>
    </row>
    <row r="15997" spans="1:8">
      <c r="A15997" s="270"/>
      <c r="B15997" s="271"/>
      <c r="C15997" s="270"/>
      <c r="D15997" s="272"/>
      <c r="F15997" s="273"/>
      <c r="G15997" s="275"/>
      <c r="H15997" s="275"/>
    </row>
    <row r="15998" spans="1:8">
      <c r="A15998" s="270"/>
      <c r="B15998" s="271"/>
      <c r="C15998" s="270"/>
      <c r="D15998" s="272"/>
      <c r="F15998" s="273"/>
      <c r="G15998" s="275"/>
      <c r="H15998" s="275"/>
    </row>
    <row r="15999" spans="1:8">
      <c r="A15999" s="270"/>
      <c r="B15999" s="271"/>
      <c r="C15999" s="270"/>
      <c r="D15999" s="272"/>
      <c r="F15999" s="273"/>
      <c r="G15999" s="275"/>
      <c r="H15999" s="275"/>
    </row>
    <row r="16000" spans="1:8">
      <c r="A16000" s="270"/>
      <c r="B16000" s="271"/>
      <c r="C16000" s="270"/>
      <c r="D16000" s="272"/>
      <c r="F16000" s="273"/>
      <c r="G16000" s="275"/>
      <c r="H16000" s="275"/>
    </row>
    <row r="16001" spans="1:8">
      <c r="A16001" s="270"/>
      <c r="B16001" s="271"/>
      <c r="C16001" s="270"/>
      <c r="D16001" s="272"/>
      <c r="F16001" s="273"/>
      <c r="G16001" s="275"/>
      <c r="H16001" s="275"/>
    </row>
    <row r="16002" spans="1:8">
      <c r="A16002" s="270"/>
      <c r="B16002" s="271"/>
      <c r="C16002" s="270"/>
      <c r="D16002" s="272"/>
      <c r="F16002" s="273"/>
      <c r="G16002" s="275"/>
      <c r="H16002" s="275"/>
    </row>
    <row r="16003" spans="1:8">
      <c r="A16003" s="270"/>
      <c r="B16003" s="271"/>
      <c r="C16003" s="270"/>
      <c r="D16003" s="272"/>
      <c r="F16003" s="273"/>
      <c r="G16003" s="275"/>
      <c r="H16003" s="275"/>
    </row>
    <row r="16004" spans="1:8">
      <c r="A16004" s="270"/>
      <c r="B16004" s="271"/>
      <c r="C16004" s="270"/>
      <c r="D16004" s="272"/>
      <c r="F16004" s="273"/>
      <c r="G16004" s="275"/>
      <c r="H16004" s="275"/>
    </row>
    <row r="16005" spans="1:8">
      <c r="A16005" s="270"/>
      <c r="B16005" s="271"/>
      <c r="C16005" s="270"/>
      <c r="D16005" s="272"/>
      <c r="F16005" s="273"/>
      <c r="G16005" s="275"/>
      <c r="H16005" s="275"/>
    </row>
    <row r="16006" spans="1:8">
      <c r="A16006" s="270"/>
      <c r="B16006" s="271"/>
      <c r="C16006" s="270"/>
      <c r="D16006" s="272"/>
      <c r="F16006" s="273"/>
      <c r="G16006" s="275"/>
      <c r="H16006" s="275"/>
    </row>
    <row r="16007" spans="1:8">
      <c r="A16007" s="270"/>
      <c r="B16007" s="271"/>
      <c r="C16007" s="270"/>
      <c r="D16007" s="272"/>
      <c r="F16007" s="273"/>
      <c r="G16007" s="275"/>
      <c r="H16007" s="275"/>
    </row>
    <row r="16008" spans="1:8">
      <c r="A16008" s="270"/>
      <c r="B16008" s="271"/>
      <c r="C16008" s="270"/>
      <c r="D16008" s="272"/>
      <c r="F16008" s="273"/>
      <c r="G16008" s="275"/>
      <c r="H16008" s="275"/>
    </row>
    <row r="16009" spans="1:8">
      <c r="A16009" s="270"/>
      <c r="B16009" s="271"/>
      <c r="C16009" s="270"/>
      <c r="D16009" s="272"/>
      <c r="F16009" s="273"/>
      <c r="G16009" s="275"/>
      <c r="H16009" s="275"/>
    </row>
    <row r="16010" spans="1:8">
      <c r="A16010" s="270"/>
      <c r="B16010" s="271"/>
      <c r="C16010" s="270"/>
      <c r="D16010" s="272"/>
      <c r="F16010" s="273"/>
      <c r="G16010" s="275"/>
      <c r="H16010" s="275"/>
    </row>
    <row r="16011" spans="1:8">
      <c r="A16011" s="270"/>
      <c r="B16011" s="271"/>
      <c r="C16011" s="270"/>
      <c r="D16011" s="272"/>
      <c r="F16011" s="273"/>
      <c r="G16011" s="275"/>
      <c r="H16011" s="275"/>
    </row>
    <row r="16012" spans="1:8">
      <c r="A16012" s="270"/>
      <c r="B16012" s="271"/>
      <c r="C16012" s="270"/>
      <c r="D16012" s="272"/>
      <c r="F16012" s="273"/>
      <c r="G16012" s="275"/>
      <c r="H16012" s="275"/>
    </row>
    <row r="16013" spans="1:8">
      <c r="A16013" s="270"/>
      <c r="B16013" s="271"/>
      <c r="C16013" s="270"/>
      <c r="D16013" s="272"/>
      <c r="F16013" s="273"/>
      <c r="G16013" s="275"/>
      <c r="H16013" s="275"/>
    </row>
    <row r="16014" spans="1:8">
      <c r="A16014" s="270"/>
      <c r="B16014" s="271"/>
      <c r="C16014" s="270"/>
      <c r="D16014" s="272"/>
      <c r="F16014" s="273"/>
      <c r="G16014" s="275"/>
      <c r="H16014" s="275"/>
    </row>
    <row r="16015" spans="1:8">
      <c r="A16015" s="270"/>
      <c r="B16015" s="271"/>
      <c r="C16015" s="270"/>
      <c r="D16015" s="272"/>
      <c r="F16015" s="273"/>
      <c r="G16015" s="275"/>
      <c r="H16015" s="275"/>
    </row>
    <row r="16016" spans="1:8">
      <c r="A16016" s="270"/>
      <c r="B16016" s="271"/>
      <c r="C16016" s="270"/>
      <c r="D16016" s="272"/>
      <c r="F16016" s="273"/>
      <c r="G16016" s="275"/>
      <c r="H16016" s="275"/>
    </row>
    <row r="16017" spans="1:8">
      <c r="A16017" s="270"/>
      <c r="B16017" s="271"/>
      <c r="C16017" s="270"/>
      <c r="D16017" s="272"/>
      <c r="F16017" s="273"/>
      <c r="G16017" s="275"/>
      <c r="H16017" s="275"/>
    </row>
    <row r="16018" spans="1:8">
      <c r="A16018" s="270"/>
      <c r="B16018" s="271"/>
      <c r="C16018" s="270"/>
      <c r="D16018" s="272"/>
      <c r="F16018" s="273"/>
      <c r="G16018" s="275"/>
      <c r="H16018" s="275"/>
    </row>
    <row r="16019" spans="1:8">
      <c r="A16019" s="270"/>
      <c r="B16019" s="271"/>
      <c r="C16019" s="270"/>
      <c r="D16019" s="272"/>
      <c r="F16019" s="273"/>
      <c r="G16019" s="275"/>
      <c r="H16019" s="275"/>
    </row>
    <row r="16020" spans="1:8">
      <c r="A16020" s="270"/>
      <c r="B16020" s="271"/>
      <c r="C16020" s="270"/>
      <c r="D16020" s="272"/>
      <c r="F16020" s="273"/>
      <c r="G16020" s="275"/>
      <c r="H16020" s="275"/>
    </row>
    <row r="16021" spans="1:8">
      <c r="A16021" s="270"/>
      <c r="B16021" s="271"/>
      <c r="C16021" s="270"/>
      <c r="D16021" s="272"/>
      <c r="F16021" s="273"/>
      <c r="G16021" s="275"/>
      <c r="H16021" s="275"/>
    </row>
    <row r="16022" spans="1:8">
      <c r="A16022" s="270"/>
      <c r="B16022" s="271"/>
      <c r="C16022" s="270"/>
      <c r="D16022" s="272"/>
      <c r="F16022" s="273"/>
      <c r="G16022" s="275"/>
      <c r="H16022" s="275"/>
    </row>
    <row r="16023" spans="1:8">
      <c r="A16023" s="270"/>
      <c r="B16023" s="271"/>
      <c r="C16023" s="270"/>
      <c r="D16023" s="272"/>
      <c r="F16023" s="273"/>
      <c r="G16023" s="275"/>
      <c r="H16023" s="275"/>
    </row>
    <row r="16024" spans="1:8">
      <c r="A16024" s="270"/>
      <c r="B16024" s="271"/>
      <c r="C16024" s="270"/>
      <c r="D16024" s="272"/>
      <c r="F16024" s="273"/>
      <c r="G16024" s="275"/>
      <c r="H16024" s="275"/>
    </row>
    <row r="16025" spans="1:8">
      <c r="A16025" s="270"/>
      <c r="B16025" s="271"/>
      <c r="C16025" s="270"/>
      <c r="D16025" s="272"/>
      <c r="F16025" s="273"/>
      <c r="G16025" s="275"/>
      <c r="H16025" s="275"/>
    </row>
    <row r="16026" spans="1:8">
      <c r="A16026" s="270"/>
      <c r="B16026" s="271"/>
      <c r="C16026" s="270"/>
      <c r="D16026" s="272"/>
      <c r="F16026" s="273"/>
      <c r="G16026" s="275"/>
      <c r="H16026" s="275"/>
    </row>
    <row r="16027" spans="1:8">
      <c r="A16027" s="270"/>
      <c r="B16027" s="271"/>
      <c r="C16027" s="270"/>
      <c r="D16027" s="272"/>
      <c r="F16027" s="273"/>
      <c r="G16027" s="275"/>
      <c r="H16027" s="275"/>
    </row>
    <row r="16028" spans="1:8">
      <c r="A16028" s="270"/>
      <c r="B16028" s="271"/>
      <c r="C16028" s="270"/>
      <c r="D16028" s="272"/>
      <c r="F16028" s="273"/>
      <c r="G16028" s="275"/>
      <c r="H16028" s="275"/>
    </row>
    <row r="16029" spans="1:8">
      <c r="A16029" s="270"/>
      <c r="B16029" s="271"/>
      <c r="C16029" s="270"/>
      <c r="D16029" s="272"/>
      <c r="F16029" s="273"/>
      <c r="G16029" s="275"/>
      <c r="H16029" s="275"/>
    </row>
    <row r="16030" spans="1:8">
      <c r="A16030" s="270"/>
      <c r="B16030" s="271"/>
      <c r="C16030" s="270"/>
      <c r="D16030" s="272"/>
      <c r="F16030" s="273"/>
      <c r="G16030" s="275"/>
      <c r="H16030" s="275"/>
    </row>
    <row r="16031" spans="1:8">
      <c r="A16031" s="270"/>
      <c r="B16031" s="271"/>
      <c r="C16031" s="270"/>
      <c r="D16031" s="272"/>
      <c r="F16031" s="273"/>
      <c r="G16031" s="275"/>
      <c r="H16031" s="275"/>
    </row>
    <row r="16032" spans="1:8">
      <c r="A16032" s="270"/>
      <c r="B16032" s="271"/>
      <c r="C16032" s="270"/>
      <c r="D16032" s="272"/>
      <c r="F16032" s="273"/>
      <c r="G16032" s="275"/>
      <c r="H16032" s="275"/>
    </row>
    <row r="16033" spans="1:8">
      <c r="A16033" s="270"/>
      <c r="B16033" s="271"/>
      <c r="C16033" s="270"/>
      <c r="D16033" s="272"/>
      <c r="F16033" s="273"/>
      <c r="G16033" s="275"/>
      <c r="H16033" s="275"/>
    </row>
    <row r="16034" spans="1:8">
      <c r="A16034" s="270"/>
      <c r="B16034" s="271"/>
      <c r="C16034" s="270"/>
      <c r="D16034" s="272"/>
      <c r="F16034" s="273"/>
      <c r="G16034" s="275"/>
      <c r="H16034" s="275"/>
    </row>
    <row r="16035" spans="1:8">
      <c r="A16035" s="270"/>
      <c r="B16035" s="271"/>
      <c r="C16035" s="270"/>
      <c r="D16035" s="272"/>
      <c r="F16035" s="273"/>
      <c r="G16035" s="275"/>
      <c r="H16035" s="275"/>
    </row>
    <row r="16036" spans="1:8">
      <c r="A16036" s="270"/>
      <c r="B16036" s="271"/>
      <c r="C16036" s="270"/>
      <c r="D16036" s="272"/>
      <c r="F16036" s="273"/>
      <c r="G16036" s="275"/>
      <c r="H16036" s="275"/>
    </row>
    <row r="16037" spans="1:8">
      <c r="A16037" s="270"/>
      <c r="B16037" s="271"/>
      <c r="C16037" s="270"/>
      <c r="D16037" s="272"/>
      <c r="F16037" s="273"/>
      <c r="G16037" s="275"/>
      <c r="H16037" s="275"/>
    </row>
    <row r="16038" spans="1:8">
      <c r="A16038" s="270"/>
      <c r="B16038" s="271"/>
      <c r="C16038" s="270"/>
      <c r="D16038" s="272"/>
      <c r="F16038" s="273"/>
      <c r="G16038" s="275"/>
      <c r="H16038" s="275"/>
    </row>
    <row r="16039" spans="1:8">
      <c r="A16039" s="270"/>
      <c r="B16039" s="271"/>
      <c r="C16039" s="270"/>
      <c r="D16039" s="272"/>
      <c r="F16039" s="273"/>
      <c r="G16039" s="275"/>
      <c r="H16039" s="275"/>
    </row>
    <row r="16040" spans="1:8">
      <c r="A16040" s="270"/>
      <c r="B16040" s="271"/>
      <c r="C16040" s="270"/>
      <c r="D16040" s="272"/>
      <c r="F16040" s="273"/>
      <c r="G16040" s="275"/>
      <c r="H16040" s="275"/>
    </row>
    <row r="16041" spans="1:8">
      <c r="A16041" s="270"/>
      <c r="B16041" s="271"/>
      <c r="C16041" s="270"/>
      <c r="D16041" s="272"/>
      <c r="F16041" s="273"/>
      <c r="G16041" s="275"/>
      <c r="H16041" s="275"/>
    </row>
    <row r="16042" spans="1:8">
      <c r="A16042" s="270"/>
      <c r="B16042" s="271"/>
      <c r="C16042" s="270"/>
      <c r="D16042" s="272"/>
      <c r="F16042" s="273"/>
      <c r="G16042" s="275"/>
      <c r="H16042" s="275"/>
    </row>
    <row r="16043" spans="1:8">
      <c r="A16043" s="270"/>
      <c r="B16043" s="271"/>
      <c r="C16043" s="270"/>
      <c r="D16043" s="272"/>
      <c r="F16043" s="273"/>
      <c r="G16043" s="275"/>
      <c r="H16043" s="275"/>
    </row>
    <row r="16044" spans="1:8">
      <c r="A16044" s="270"/>
      <c r="B16044" s="271"/>
      <c r="C16044" s="270"/>
      <c r="D16044" s="272"/>
      <c r="F16044" s="273"/>
      <c r="G16044" s="275"/>
      <c r="H16044" s="275"/>
    </row>
    <row r="16045" spans="1:8">
      <c r="A16045" s="270"/>
      <c r="B16045" s="271"/>
      <c r="C16045" s="270"/>
      <c r="D16045" s="272"/>
      <c r="F16045" s="273"/>
      <c r="G16045" s="275"/>
      <c r="H16045" s="275"/>
    </row>
    <row r="16046" spans="1:8">
      <c r="A16046" s="270"/>
      <c r="B16046" s="271"/>
      <c r="C16046" s="270"/>
      <c r="D16046" s="272"/>
      <c r="F16046" s="273"/>
      <c r="G16046" s="275"/>
      <c r="H16046" s="275"/>
    </row>
    <row r="16047" spans="1:8">
      <c r="A16047" s="270"/>
      <c r="B16047" s="271"/>
      <c r="C16047" s="270"/>
      <c r="D16047" s="272"/>
      <c r="F16047" s="273"/>
      <c r="G16047" s="275"/>
      <c r="H16047" s="275"/>
    </row>
    <row r="16048" spans="1:8">
      <c r="A16048" s="270"/>
      <c r="B16048" s="271"/>
      <c r="C16048" s="270"/>
      <c r="D16048" s="272"/>
      <c r="F16048" s="273"/>
      <c r="G16048" s="275"/>
      <c r="H16048" s="275"/>
    </row>
    <row r="16049" spans="1:8">
      <c r="A16049" s="270"/>
      <c r="B16049" s="271"/>
      <c r="C16049" s="270"/>
      <c r="D16049" s="272"/>
      <c r="F16049" s="273"/>
      <c r="G16049" s="275"/>
      <c r="H16049" s="275"/>
    </row>
    <row r="16050" spans="1:8">
      <c r="A16050" s="270"/>
      <c r="B16050" s="271"/>
      <c r="C16050" s="270"/>
      <c r="D16050" s="272"/>
      <c r="F16050" s="273"/>
      <c r="G16050" s="275"/>
      <c r="H16050" s="275"/>
    </row>
    <row r="16051" spans="1:8">
      <c r="A16051" s="270"/>
      <c r="B16051" s="271"/>
      <c r="C16051" s="270"/>
      <c r="D16051" s="272"/>
      <c r="F16051" s="273"/>
      <c r="G16051" s="275"/>
      <c r="H16051" s="275"/>
    </row>
    <row r="16052" spans="1:8">
      <c r="A16052" s="270"/>
      <c r="B16052" s="271"/>
      <c r="C16052" s="270"/>
      <c r="D16052" s="272"/>
      <c r="F16052" s="273"/>
      <c r="G16052" s="275"/>
      <c r="H16052" s="275"/>
    </row>
    <row r="16053" spans="1:8">
      <c r="A16053" s="270"/>
      <c r="B16053" s="271"/>
      <c r="C16053" s="270"/>
      <c r="D16053" s="272"/>
      <c r="F16053" s="273"/>
      <c r="G16053" s="275"/>
      <c r="H16053" s="275"/>
    </row>
    <row r="16054" spans="1:8">
      <c r="A16054" s="270"/>
      <c r="B16054" s="271"/>
      <c r="C16054" s="270"/>
      <c r="D16054" s="272"/>
      <c r="F16054" s="273"/>
      <c r="G16054" s="275"/>
      <c r="H16054" s="275"/>
    </row>
    <row r="16055" spans="1:8">
      <c r="A16055" s="270"/>
      <c r="B16055" s="271"/>
      <c r="C16055" s="270"/>
      <c r="D16055" s="272"/>
      <c r="F16055" s="273"/>
      <c r="G16055" s="275"/>
      <c r="H16055" s="275"/>
    </row>
    <row r="16056" spans="1:8">
      <c r="A16056" s="270"/>
      <c r="B16056" s="271"/>
      <c r="C16056" s="270"/>
      <c r="D16056" s="272"/>
      <c r="F16056" s="273"/>
      <c r="G16056" s="275"/>
      <c r="H16056" s="275"/>
    </row>
    <row r="16057" spans="1:8">
      <c r="A16057" s="270"/>
      <c r="B16057" s="271"/>
      <c r="C16057" s="270"/>
      <c r="D16057" s="272"/>
      <c r="F16057" s="273"/>
      <c r="G16057" s="275"/>
      <c r="H16057" s="275"/>
    </row>
    <row r="16058" spans="1:8">
      <c r="A16058" s="270"/>
      <c r="B16058" s="271"/>
      <c r="C16058" s="270"/>
      <c r="D16058" s="272"/>
      <c r="F16058" s="273"/>
      <c r="G16058" s="275"/>
      <c r="H16058" s="275"/>
    </row>
    <row r="16059" spans="1:8">
      <c r="A16059" s="270"/>
      <c r="B16059" s="271"/>
      <c r="C16059" s="270"/>
      <c r="D16059" s="272"/>
      <c r="F16059" s="273"/>
      <c r="G16059" s="275"/>
      <c r="H16059" s="275"/>
    </row>
    <row r="16060" spans="1:8">
      <c r="A16060" s="270"/>
      <c r="B16060" s="271"/>
      <c r="C16060" s="270"/>
      <c r="D16060" s="272"/>
      <c r="F16060" s="273"/>
      <c r="G16060" s="275"/>
      <c r="H16060" s="275"/>
    </row>
    <row r="16061" spans="1:8">
      <c r="A16061" s="270"/>
      <c r="B16061" s="271"/>
      <c r="C16061" s="270"/>
      <c r="D16061" s="272"/>
      <c r="F16061" s="273"/>
      <c r="G16061" s="275"/>
      <c r="H16061" s="275"/>
    </row>
    <row r="16062" spans="1:8">
      <c r="A16062" s="270"/>
      <c r="B16062" s="271"/>
      <c r="C16062" s="270"/>
      <c r="D16062" s="272"/>
      <c r="F16062" s="273"/>
      <c r="G16062" s="275"/>
      <c r="H16062" s="275"/>
    </row>
    <row r="16063" spans="1:8">
      <c r="A16063" s="270"/>
      <c r="B16063" s="271"/>
      <c r="C16063" s="270"/>
      <c r="D16063" s="272"/>
      <c r="F16063" s="273"/>
      <c r="G16063" s="275"/>
      <c r="H16063" s="275"/>
    </row>
    <row r="16064" spans="1:8">
      <c r="A16064" s="270"/>
      <c r="B16064" s="271"/>
      <c r="C16064" s="270"/>
      <c r="D16064" s="272"/>
      <c r="F16064" s="273"/>
      <c r="G16064" s="275"/>
      <c r="H16064" s="275"/>
    </row>
    <row r="16065" spans="1:8">
      <c r="A16065" s="270"/>
      <c r="B16065" s="271"/>
      <c r="C16065" s="270"/>
      <c r="D16065" s="272"/>
      <c r="F16065" s="273"/>
      <c r="G16065" s="275"/>
      <c r="H16065" s="275"/>
    </row>
    <row r="16066" spans="1:8">
      <c r="A16066" s="270"/>
      <c r="B16066" s="271"/>
      <c r="C16066" s="270"/>
      <c r="D16066" s="272"/>
      <c r="F16066" s="273"/>
      <c r="G16066" s="275"/>
      <c r="H16066" s="275"/>
    </row>
    <row r="16067" spans="1:8">
      <c r="A16067" s="270"/>
      <c r="B16067" s="271"/>
      <c r="C16067" s="270"/>
      <c r="D16067" s="272"/>
      <c r="F16067" s="273"/>
      <c r="G16067" s="275"/>
      <c r="H16067" s="275"/>
    </row>
    <row r="16068" spans="1:8">
      <c r="A16068" s="270"/>
      <c r="B16068" s="271"/>
      <c r="C16068" s="270"/>
      <c r="D16068" s="272"/>
      <c r="F16068" s="273"/>
      <c r="G16068" s="275"/>
      <c r="H16068" s="275"/>
    </row>
    <row r="16069" spans="1:8">
      <c r="A16069" s="270"/>
      <c r="B16069" s="271"/>
      <c r="C16069" s="270"/>
      <c r="D16069" s="272"/>
      <c r="F16069" s="273"/>
      <c r="G16069" s="275"/>
      <c r="H16069" s="275"/>
    </row>
    <row r="16070" spans="1:8">
      <c r="A16070" s="270"/>
      <c r="B16070" s="271"/>
      <c r="C16070" s="270"/>
      <c r="D16070" s="272"/>
      <c r="F16070" s="273"/>
      <c r="G16070" s="275"/>
      <c r="H16070" s="275"/>
    </row>
    <row r="16071" spans="1:8">
      <c r="A16071" s="270"/>
      <c r="B16071" s="271"/>
      <c r="C16071" s="270"/>
      <c r="D16071" s="272"/>
      <c r="F16071" s="273"/>
      <c r="G16071" s="275"/>
      <c r="H16071" s="275"/>
    </row>
    <row r="16072" spans="1:8">
      <c r="A16072" s="270"/>
      <c r="B16072" s="271"/>
      <c r="C16072" s="270"/>
      <c r="D16072" s="272"/>
      <c r="F16072" s="273"/>
      <c r="G16072" s="275"/>
      <c r="H16072" s="275"/>
    </row>
    <row r="16073" spans="1:8">
      <c r="A16073" s="270"/>
      <c r="B16073" s="271"/>
      <c r="C16073" s="270"/>
      <c r="D16073" s="272"/>
      <c r="F16073" s="273"/>
      <c r="G16073" s="275"/>
      <c r="H16073" s="275"/>
    </row>
    <row r="16074" spans="1:8">
      <c r="A16074" s="270"/>
      <c r="B16074" s="271"/>
      <c r="C16074" s="270"/>
      <c r="D16074" s="272"/>
      <c r="F16074" s="273"/>
      <c r="G16074" s="275"/>
      <c r="H16074" s="275"/>
    </row>
    <row r="16075" spans="1:8">
      <c r="A16075" s="270"/>
      <c r="B16075" s="271"/>
      <c r="C16075" s="270"/>
      <c r="D16075" s="272"/>
      <c r="F16075" s="273"/>
      <c r="G16075" s="275"/>
      <c r="H16075" s="275"/>
    </row>
    <row r="16076" spans="1:8">
      <c r="A16076" s="270"/>
      <c r="B16076" s="271"/>
      <c r="C16076" s="270"/>
      <c r="D16076" s="272"/>
      <c r="F16076" s="273"/>
      <c r="G16076" s="275"/>
      <c r="H16076" s="275"/>
    </row>
    <row r="16077" spans="1:8">
      <c r="A16077" s="270"/>
      <c r="B16077" s="271"/>
      <c r="C16077" s="270"/>
      <c r="D16077" s="272"/>
      <c r="F16077" s="273"/>
      <c r="G16077" s="275"/>
      <c r="H16077" s="275"/>
    </row>
    <row r="16078" spans="1:8">
      <c r="A16078" s="270"/>
      <c r="B16078" s="271"/>
      <c r="C16078" s="270"/>
      <c r="D16078" s="272"/>
      <c r="F16078" s="273"/>
      <c r="G16078" s="275"/>
      <c r="H16078" s="275"/>
    </row>
    <row r="16079" spans="1:8">
      <c r="A16079" s="270"/>
      <c r="B16079" s="271"/>
      <c r="C16079" s="270"/>
      <c r="D16079" s="272"/>
      <c r="F16079" s="273"/>
      <c r="G16079" s="275"/>
      <c r="H16079" s="275"/>
    </row>
    <row r="16080" spans="1:8">
      <c r="A16080" s="270"/>
      <c r="B16080" s="271"/>
      <c r="C16080" s="270"/>
      <c r="D16080" s="272"/>
      <c r="F16080" s="273"/>
      <c r="G16080" s="275"/>
      <c r="H16080" s="275"/>
    </row>
    <row r="16081" spans="1:8">
      <c r="A16081" s="270"/>
      <c r="B16081" s="271"/>
      <c r="C16081" s="270"/>
      <c r="D16081" s="272"/>
      <c r="F16081" s="273"/>
      <c r="G16081" s="275"/>
      <c r="H16081" s="275"/>
    </row>
    <row r="16082" spans="1:8">
      <c r="A16082" s="270"/>
      <c r="B16082" s="271"/>
      <c r="C16082" s="270"/>
      <c r="D16082" s="272"/>
      <c r="F16082" s="273"/>
      <c r="G16082" s="275"/>
      <c r="H16082" s="275"/>
    </row>
    <row r="16083" spans="1:8">
      <c r="A16083" s="270"/>
      <c r="B16083" s="271"/>
      <c r="C16083" s="270"/>
      <c r="D16083" s="272"/>
      <c r="F16083" s="273"/>
      <c r="G16083" s="275"/>
      <c r="H16083" s="275"/>
    </row>
    <row r="16084" spans="1:8">
      <c r="A16084" s="270"/>
      <c r="B16084" s="271"/>
      <c r="C16084" s="270"/>
      <c r="D16084" s="272"/>
      <c r="F16084" s="273"/>
      <c r="G16084" s="275"/>
      <c r="H16084" s="275"/>
    </row>
    <row r="16085" spans="1:8">
      <c r="A16085" s="270"/>
      <c r="B16085" s="271"/>
      <c r="C16085" s="270"/>
      <c r="D16085" s="272"/>
      <c r="F16085" s="273"/>
      <c r="G16085" s="275"/>
      <c r="H16085" s="275"/>
    </row>
    <row r="16086" spans="1:8">
      <c r="A16086" s="270"/>
      <c r="B16086" s="271"/>
      <c r="C16086" s="270"/>
      <c r="D16086" s="272"/>
      <c r="F16086" s="273"/>
      <c r="G16086" s="275"/>
      <c r="H16086" s="275"/>
    </row>
    <row r="16087" spans="1:8">
      <c r="A16087" s="270"/>
      <c r="B16087" s="271"/>
      <c r="C16087" s="270"/>
      <c r="D16087" s="272"/>
      <c r="F16087" s="273"/>
      <c r="G16087" s="275"/>
      <c r="H16087" s="275"/>
    </row>
    <row r="16088" spans="1:8">
      <c r="A16088" s="270"/>
      <c r="B16088" s="271"/>
      <c r="C16088" s="270"/>
      <c r="D16088" s="272"/>
      <c r="F16088" s="273"/>
      <c r="G16088" s="275"/>
      <c r="H16088" s="275"/>
    </row>
    <row r="16089" spans="1:8">
      <c r="A16089" s="270"/>
      <c r="B16089" s="271"/>
      <c r="C16089" s="270"/>
      <c r="D16089" s="272"/>
      <c r="F16089" s="273"/>
      <c r="G16089" s="275"/>
      <c r="H16089" s="275"/>
    </row>
    <row r="16090" spans="1:8">
      <c r="A16090" s="270"/>
      <c r="B16090" s="271"/>
      <c r="C16090" s="270"/>
      <c r="D16090" s="272"/>
      <c r="F16090" s="273"/>
      <c r="G16090" s="275"/>
      <c r="H16090" s="275"/>
    </row>
    <row r="16091" spans="1:8">
      <c r="A16091" s="270"/>
      <c r="B16091" s="271"/>
      <c r="C16091" s="270"/>
      <c r="D16091" s="272"/>
      <c r="F16091" s="273"/>
      <c r="G16091" s="275"/>
      <c r="H16091" s="275"/>
    </row>
    <row r="16092" spans="1:8">
      <c r="A16092" s="270"/>
      <c r="B16092" s="271"/>
      <c r="C16092" s="270"/>
      <c r="D16092" s="272"/>
      <c r="F16092" s="273"/>
      <c r="G16092" s="275"/>
      <c r="H16092" s="275"/>
    </row>
    <row r="16093" spans="1:8">
      <c r="A16093" s="270"/>
      <c r="B16093" s="271"/>
      <c r="C16093" s="270"/>
      <c r="D16093" s="272"/>
      <c r="F16093" s="273"/>
      <c r="G16093" s="275"/>
      <c r="H16093" s="275"/>
    </row>
    <row r="16094" spans="1:8">
      <c r="A16094" s="270"/>
      <c r="B16094" s="271"/>
      <c r="C16094" s="270"/>
      <c r="D16094" s="272"/>
      <c r="F16094" s="273"/>
      <c r="G16094" s="275"/>
      <c r="H16094" s="275"/>
    </row>
    <row r="16095" spans="1:8">
      <c r="A16095" s="270"/>
      <c r="B16095" s="271"/>
      <c r="C16095" s="270"/>
      <c r="D16095" s="272"/>
      <c r="F16095" s="273"/>
      <c r="G16095" s="275"/>
      <c r="H16095" s="275"/>
    </row>
    <row r="16096" spans="1:8">
      <c r="A16096" s="270"/>
      <c r="B16096" s="271"/>
      <c r="C16096" s="270"/>
      <c r="D16096" s="272"/>
      <c r="F16096" s="273"/>
      <c r="G16096" s="275"/>
      <c r="H16096" s="275"/>
    </row>
    <row r="16097" spans="1:8">
      <c r="A16097" s="270"/>
      <c r="B16097" s="271"/>
      <c r="C16097" s="270"/>
      <c r="D16097" s="272"/>
      <c r="F16097" s="273"/>
      <c r="G16097" s="275"/>
      <c r="H16097" s="275"/>
    </row>
    <row r="16098" spans="1:8">
      <c r="A16098" s="270"/>
      <c r="B16098" s="271"/>
      <c r="C16098" s="270"/>
      <c r="D16098" s="272"/>
      <c r="F16098" s="273"/>
      <c r="G16098" s="275"/>
      <c r="H16098" s="275"/>
    </row>
    <row r="16099" spans="1:8">
      <c r="A16099" s="270"/>
      <c r="B16099" s="271"/>
      <c r="C16099" s="270"/>
      <c r="D16099" s="272"/>
      <c r="F16099" s="273"/>
      <c r="G16099" s="275"/>
      <c r="H16099" s="275"/>
    </row>
    <row r="16100" spans="1:8">
      <c r="A16100" s="270"/>
      <c r="B16100" s="271"/>
      <c r="C16100" s="270"/>
      <c r="D16100" s="272"/>
      <c r="F16100" s="273"/>
      <c r="G16100" s="275"/>
      <c r="H16100" s="275"/>
    </row>
    <row r="16101" spans="1:8">
      <c r="A16101" s="270"/>
      <c r="B16101" s="271"/>
      <c r="C16101" s="270"/>
      <c r="D16101" s="272"/>
      <c r="F16101" s="273"/>
      <c r="G16101" s="275"/>
      <c r="H16101" s="275"/>
    </row>
    <row r="16102" spans="1:8">
      <c r="A16102" s="270"/>
      <c r="B16102" s="271"/>
      <c r="C16102" s="270"/>
      <c r="D16102" s="272"/>
      <c r="F16102" s="273"/>
      <c r="G16102" s="275"/>
      <c r="H16102" s="275"/>
    </row>
    <row r="16103" spans="1:8">
      <c r="A16103" s="270"/>
      <c r="B16103" s="271"/>
      <c r="C16103" s="270"/>
      <c r="D16103" s="272"/>
      <c r="F16103" s="273"/>
      <c r="G16103" s="275"/>
      <c r="H16103" s="275"/>
    </row>
    <row r="16104" spans="1:8">
      <c r="A16104" s="270"/>
      <c r="B16104" s="271"/>
      <c r="C16104" s="270"/>
      <c r="D16104" s="272"/>
      <c r="F16104" s="273"/>
      <c r="G16104" s="275"/>
      <c r="H16104" s="275"/>
    </row>
    <row r="16105" spans="1:8">
      <c r="A16105" s="270"/>
      <c r="B16105" s="271"/>
      <c r="C16105" s="270"/>
      <c r="D16105" s="272"/>
      <c r="F16105" s="273"/>
      <c r="G16105" s="275"/>
      <c r="H16105" s="275"/>
    </row>
    <row r="16106" spans="1:8">
      <c r="A16106" s="270"/>
      <c r="B16106" s="271"/>
      <c r="C16106" s="270"/>
      <c r="D16106" s="272"/>
      <c r="F16106" s="273"/>
      <c r="G16106" s="275"/>
      <c r="H16106" s="275"/>
    </row>
    <row r="16107" spans="1:8">
      <c r="A16107" s="270"/>
      <c r="B16107" s="271"/>
      <c r="C16107" s="270"/>
      <c r="D16107" s="272"/>
      <c r="F16107" s="273"/>
      <c r="G16107" s="275"/>
      <c r="H16107" s="275"/>
    </row>
    <row r="16108" spans="1:8">
      <c r="A16108" s="270"/>
      <c r="B16108" s="271"/>
      <c r="C16108" s="270"/>
      <c r="D16108" s="272"/>
      <c r="F16108" s="273"/>
      <c r="G16108" s="275"/>
      <c r="H16108" s="275"/>
    </row>
    <row r="16109" spans="1:8">
      <c r="A16109" s="270"/>
      <c r="B16109" s="271"/>
      <c r="C16109" s="270"/>
      <c r="D16109" s="272"/>
      <c r="F16109" s="273"/>
      <c r="G16109" s="275"/>
      <c r="H16109" s="275"/>
    </row>
    <row r="16110" spans="1:8">
      <c r="A16110" s="270"/>
      <c r="B16110" s="271"/>
      <c r="C16110" s="270"/>
      <c r="D16110" s="272"/>
      <c r="F16110" s="273"/>
      <c r="G16110" s="275"/>
      <c r="H16110" s="275"/>
    </row>
    <row r="16111" spans="1:8">
      <c r="A16111" s="270"/>
      <c r="B16111" s="271"/>
      <c r="C16111" s="270"/>
      <c r="D16111" s="272"/>
      <c r="F16111" s="273"/>
      <c r="G16111" s="275"/>
      <c r="H16111" s="275"/>
    </row>
    <row r="16112" spans="1:8">
      <c r="A16112" s="270"/>
      <c r="B16112" s="271"/>
      <c r="C16112" s="270"/>
      <c r="D16112" s="272"/>
      <c r="F16112" s="273"/>
      <c r="G16112" s="275"/>
      <c r="H16112" s="275"/>
    </row>
    <row r="16113" spans="1:8">
      <c r="A16113" s="270"/>
      <c r="B16113" s="271"/>
      <c r="C16113" s="270"/>
      <c r="D16113" s="272"/>
      <c r="F16113" s="273"/>
      <c r="G16113" s="275"/>
      <c r="H16113" s="275"/>
    </row>
    <row r="16114" spans="1:8">
      <c r="A16114" s="270"/>
      <c r="B16114" s="271"/>
      <c r="C16114" s="270"/>
      <c r="D16114" s="272"/>
      <c r="F16114" s="273"/>
      <c r="G16114" s="275"/>
      <c r="H16114" s="275"/>
    </row>
    <row r="16115" spans="1:8">
      <c r="A16115" s="270"/>
      <c r="B16115" s="271"/>
      <c r="C16115" s="270"/>
      <c r="D16115" s="272"/>
      <c r="F16115" s="273"/>
      <c r="G16115" s="275"/>
      <c r="H16115" s="275"/>
    </row>
    <row r="16116" spans="1:8">
      <c r="A16116" s="270"/>
      <c r="B16116" s="271"/>
      <c r="C16116" s="270"/>
      <c r="D16116" s="272"/>
      <c r="F16116" s="273"/>
      <c r="G16116" s="275"/>
      <c r="H16116" s="275"/>
    </row>
    <row r="16117" spans="1:8">
      <c r="A16117" s="270"/>
      <c r="B16117" s="271"/>
      <c r="C16117" s="270"/>
      <c r="D16117" s="272"/>
      <c r="F16117" s="273"/>
      <c r="G16117" s="275"/>
      <c r="H16117" s="275"/>
    </row>
    <row r="16118" spans="1:8">
      <c r="A16118" s="270"/>
      <c r="B16118" s="271"/>
      <c r="C16118" s="270"/>
      <c r="D16118" s="272"/>
      <c r="F16118" s="273"/>
      <c r="G16118" s="275"/>
      <c r="H16118" s="275"/>
    </row>
    <row r="16119" spans="1:8">
      <c r="A16119" s="270"/>
      <c r="B16119" s="271"/>
      <c r="C16119" s="270"/>
      <c r="D16119" s="272"/>
      <c r="F16119" s="273"/>
      <c r="G16119" s="275"/>
      <c r="H16119" s="275"/>
    </row>
    <row r="16120" spans="1:8">
      <c r="A16120" s="270"/>
      <c r="B16120" s="271"/>
      <c r="C16120" s="270"/>
      <c r="D16120" s="272"/>
      <c r="F16120" s="273"/>
      <c r="G16120" s="275"/>
      <c r="H16120" s="275"/>
    </row>
    <row r="16121" spans="1:8">
      <c r="A16121" s="270"/>
      <c r="B16121" s="271"/>
      <c r="C16121" s="270"/>
      <c r="D16121" s="272"/>
      <c r="F16121" s="273"/>
      <c r="G16121" s="275"/>
      <c r="H16121" s="275"/>
    </row>
    <row r="16122" spans="1:8">
      <c r="A16122" s="270"/>
      <c r="B16122" s="271"/>
      <c r="C16122" s="270"/>
      <c r="D16122" s="272"/>
      <c r="F16122" s="273"/>
      <c r="G16122" s="275"/>
      <c r="H16122" s="275"/>
    </row>
    <row r="16123" spans="1:8">
      <c r="A16123" s="270"/>
      <c r="B16123" s="271"/>
      <c r="C16123" s="270"/>
      <c r="D16123" s="272"/>
      <c r="F16123" s="273"/>
      <c r="G16123" s="275"/>
      <c r="H16123" s="275"/>
    </row>
    <row r="16124" spans="1:8">
      <c r="A16124" s="270"/>
      <c r="B16124" s="271"/>
      <c r="C16124" s="270"/>
      <c r="D16124" s="272"/>
      <c r="F16124" s="273"/>
      <c r="G16124" s="275"/>
      <c r="H16124" s="275"/>
    </row>
    <row r="16125" spans="1:8">
      <c r="A16125" s="270"/>
      <c r="B16125" s="271"/>
      <c r="C16125" s="270"/>
      <c r="D16125" s="272"/>
      <c r="F16125" s="273"/>
      <c r="G16125" s="275"/>
      <c r="H16125" s="275"/>
    </row>
    <row r="16126" spans="1:8">
      <c r="A16126" s="270"/>
      <c r="B16126" s="271"/>
      <c r="C16126" s="270"/>
      <c r="D16126" s="272"/>
      <c r="F16126" s="273"/>
      <c r="G16126" s="275"/>
      <c r="H16126" s="275"/>
    </row>
    <row r="16127" spans="1:8">
      <c r="A16127" s="270"/>
      <c r="B16127" s="271"/>
      <c r="C16127" s="270"/>
      <c r="D16127" s="272"/>
      <c r="F16127" s="273"/>
      <c r="G16127" s="275"/>
      <c r="H16127" s="275"/>
    </row>
    <row r="16128" spans="1:8">
      <c r="A16128" s="270"/>
      <c r="B16128" s="271"/>
      <c r="C16128" s="270"/>
      <c r="D16128" s="272"/>
      <c r="F16128" s="273"/>
      <c r="G16128" s="275"/>
      <c r="H16128" s="275"/>
    </row>
    <row r="16129" spans="1:8">
      <c r="A16129" s="270"/>
      <c r="B16129" s="271"/>
      <c r="C16129" s="270"/>
      <c r="D16129" s="272"/>
      <c r="F16129" s="273"/>
      <c r="G16129" s="275"/>
      <c r="H16129" s="275"/>
    </row>
    <row r="16130" spans="1:8">
      <c r="A16130" s="270"/>
      <c r="B16130" s="271"/>
      <c r="C16130" s="270"/>
      <c r="D16130" s="272"/>
      <c r="F16130" s="273"/>
      <c r="G16130" s="275"/>
      <c r="H16130" s="275"/>
    </row>
    <row r="16131" spans="1:8">
      <c r="A16131" s="270"/>
      <c r="B16131" s="271"/>
      <c r="C16131" s="270"/>
      <c r="D16131" s="272"/>
      <c r="F16131" s="273"/>
      <c r="G16131" s="275"/>
      <c r="H16131" s="275"/>
    </row>
    <row r="16132" spans="1:8">
      <c r="A16132" s="270"/>
      <c r="B16132" s="271"/>
      <c r="C16132" s="270"/>
      <c r="D16132" s="272"/>
      <c r="F16132" s="273"/>
      <c r="G16132" s="275"/>
      <c r="H16132" s="275"/>
    </row>
    <row r="16133" spans="1:8">
      <c r="A16133" s="270"/>
      <c r="B16133" s="271"/>
      <c r="C16133" s="270"/>
      <c r="D16133" s="272"/>
      <c r="F16133" s="273"/>
      <c r="G16133" s="275"/>
      <c r="H16133" s="275"/>
    </row>
    <row r="16134" spans="1:8">
      <c r="A16134" s="270"/>
      <c r="B16134" s="271"/>
      <c r="C16134" s="270"/>
      <c r="D16134" s="272"/>
      <c r="F16134" s="273"/>
      <c r="G16134" s="275"/>
      <c r="H16134" s="275"/>
    </row>
    <row r="16135" spans="1:8">
      <c r="A16135" s="270"/>
      <c r="B16135" s="271"/>
      <c r="C16135" s="270"/>
      <c r="D16135" s="272"/>
      <c r="F16135" s="273"/>
      <c r="G16135" s="275"/>
      <c r="H16135" s="275"/>
    </row>
    <row r="16136" spans="1:8">
      <c r="A16136" s="270"/>
      <c r="B16136" s="271"/>
      <c r="C16136" s="270"/>
      <c r="D16136" s="272"/>
      <c r="F16136" s="273"/>
      <c r="G16136" s="275"/>
      <c r="H16136" s="275"/>
    </row>
    <row r="16137" spans="1:8">
      <c r="A16137" s="270"/>
      <c r="B16137" s="271"/>
      <c r="C16137" s="270"/>
      <c r="D16137" s="272"/>
      <c r="F16137" s="273"/>
      <c r="G16137" s="275"/>
      <c r="H16137" s="275"/>
    </row>
    <row r="16138" spans="1:8">
      <c r="A16138" s="270"/>
      <c r="B16138" s="271"/>
      <c r="C16138" s="270"/>
      <c r="D16138" s="272"/>
      <c r="F16138" s="273"/>
      <c r="G16138" s="275"/>
      <c r="H16138" s="275"/>
    </row>
    <row r="16139" spans="1:8">
      <c r="A16139" s="270"/>
      <c r="B16139" s="271"/>
      <c r="C16139" s="270"/>
      <c r="D16139" s="272"/>
      <c r="F16139" s="273"/>
      <c r="G16139" s="275"/>
      <c r="H16139" s="275"/>
    </row>
    <row r="16140" spans="1:8">
      <c r="A16140" s="270"/>
      <c r="B16140" s="271"/>
      <c r="C16140" s="270"/>
      <c r="D16140" s="272"/>
      <c r="F16140" s="273"/>
      <c r="G16140" s="275"/>
      <c r="H16140" s="275"/>
    </row>
    <row r="16141" spans="1:8">
      <c r="A16141" s="270"/>
      <c r="B16141" s="271"/>
      <c r="C16141" s="270"/>
      <c r="D16141" s="272"/>
      <c r="F16141" s="273"/>
      <c r="G16141" s="275"/>
      <c r="H16141" s="275"/>
    </row>
    <row r="16142" spans="1:8">
      <c r="A16142" s="270"/>
      <c r="B16142" s="271"/>
      <c r="C16142" s="270"/>
      <c r="D16142" s="272"/>
      <c r="F16142" s="273"/>
      <c r="G16142" s="275"/>
      <c r="H16142" s="275"/>
    </row>
    <row r="16143" spans="1:8">
      <c r="A16143" s="270"/>
      <c r="B16143" s="271"/>
      <c r="C16143" s="270"/>
      <c r="D16143" s="272"/>
      <c r="F16143" s="273"/>
      <c r="G16143" s="275"/>
      <c r="H16143" s="275"/>
    </row>
    <row r="16144" spans="1:8">
      <c r="A16144" s="270"/>
      <c r="B16144" s="271"/>
      <c r="C16144" s="270"/>
      <c r="D16144" s="272"/>
      <c r="F16144" s="273"/>
      <c r="G16144" s="275"/>
      <c r="H16144" s="275"/>
    </row>
    <row r="16145" spans="1:8">
      <c r="A16145" s="270"/>
      <c r="B16145" s="271"/>
      <c r="C16145" s="270"/>
      <c r="D16145" s="272"/>
      <c r="F16145" s="273"/>
      <c r="G16145" s="275"/>
      <c r="H16145" s="275"/>
    </row>
    <row r="16146" spans="1:8">
      <c r="A16146" s="270"/>
      <c r="B16146" s="271"/>
      <c r="C16146" s="270"/>
      <c r="D16146" s="272"/>
      <c r="F16146" s="273"/>
      <c r="G16146" s="275"/>
      <c r="H16146" s="275"/>
    </row>
    <row r="16147" spans="1:8">
      <c r="A16147" s="270"/>
      <c r="B16147" s="271"/>
      <c r="C16147" s="270"/>
      <c r="D16147" s="272"/>
      <c r="F16147" s="273"/>
      <c r="G16147" s="275"/>
      <c r="H16147" s="275"/>
    </row>
    <row r="16148" spans="1:8">
      <c r="A16148" s="270"/>
      <c r="B16148" s="271"/>
      <c r="C16148" s="270"/>
      <c r="D16148" s="272"/>
      <c r="F16148" s="273"/>
      <c r="G16148" s="275"/>
      <c r="H16148" s="275"/>
    </row>
    <row r="16149" spans="1:8">
      <c r="A16149" s="270"/>
      <c r="B16149" s="271"/>
      <c r="C16149" s="270"/>
      <c r="D16149" s="272"/>
      <c r="F16149" s="273"/>
      <c r="G16149" s="275"/>
      <c r="H16149" s="275"/>
    </row>
    <row r="16150" spans="1:8">
      <c r="A16150" s="270"/>
      <c r="B16150" s="271"/>
      <c r="C16150" s="270"/>
      <c r="D16150" s="272"/>
      <c r="F16150" s="273"/>
      <c r="G16150" s="275"/>
      <c r="H16150" s="275"/>
    </row>
    <row r="16151" spans="1:8">
      <c r="A16151" s="270"/>
      <c r="B16151" s="271"/>
      <c r="C16151" s="270"/>
      <c r="D16151" s="272"/>
      <c r="F16151" s="273"/>
      <c r="G16151" s="275"/>
      <c r="H16151" s="275"/>
    </row>
    <row r="16152" spans="1:8">
      <c r="A16152" s="270"/>
      <c r="B16152" s="271"/>
      <c r="C16152" s="270"/>
      <c r="D16152" s="272"/>
      <c r="F16152" s="273"/>
      <c r="G16152" s="275"/>
      <c r="H16152" s="275"/>
    </row>
    <row r="16153" spans="1:8">
      <c r="A16153" s="270"/>
      <c r="B16153" s="271"/>
      <c r="C16153" s="270"/>
      <c r="D16153" s="272"/>
      <c r="F16153" s="273"/>
      <c r="G16153" s="275"/>
      <c r="H16153" s="275"/>
    </row>
    <row r="16154" spans="1:8">
      <c r="A16154" s="270"/>
      <c r="B16154" s="271"/>
      <c r="C16154" s="270"/>
      <c r="D16154" s="272"/>
      <c r="F16154" s="273"/>
      <c r="G16154" s="275"/>
      <c r="H16154" s="275"/>
    </row>
    <row r="16155" spans="1:8">
      <c r="A16155" s="270"/>
      <c r="B16155" s="271"/>
      <c r="C16155" s="270"/>
      <c r="D16155" s="272"/>
      <c r="F16155" s="273"/>
      <c r="G16155" s="275"/>
      <c r="H16155" s="275"/>
    </row>
    <row r="16156" spans="1:8">
      <c r="A16156" s="270"/>
      <c r="B16156" s="271"/>
      <c r="C16156" s="270"/>
      <c r="D16156" s="272"/>
      <c r="F16156" s="273"/>
      <c r="G16156" s="275"/>
      <c r="H16156" s="275"/>
    </row>
    <row r="16157" spans="1:8">
      <c r="A16157" s="270"/>
      <c r="B16157" s="271"/>
      <c r="C16157" s="270"/>
      <c r="D16157" s="272"/>
      <c r="F16157" s="273"/>
      <c r="G16157" s="275"/>
      <c r="H16157" s="275"/>
    </row>
    <row r="16158" spans="1:8">
      <c r="A16158" s="270"/>
      <c r="B16158" s="271"/>
      <c r="C16158" s="270"/>
      <c r="D16158" s="272"/>
      <c r="F16158" s="273"/>
      <c r="G16158" s="275"/>
      <c r="H16158" s="275"/>
    </row>
    <row r="16159" spans="1:8">
      <c r="A16159" s="270"/>
      <c r="B16159" s="271"/>
      <c r="C16159" s="270"/>
      <c r="D16159" s="272"/>
      <c r="F16159" s="273"/>
      <c r="G16159" s="275"/>
      <c r="H16159" s="275"/>
    </row>
    <row r="16160" spans="1:8">
      <c r="A16160" s="270"/>
      <c r="B16160" s="271"/>
      <c r="C16160" s="270"/>
      <c r="D16160" s="272"/>
      <c r="F16160" s="273"/>
      <c r="G16160" s="275"/>
      <c r="H16160" s="275"/>
    </row>
    <row r="16161" spans="1:8">
      <c r="A16161" s="270"/>
      <c r="B16161" s="271"/>
      <c r="C16161" s="270"/>
      <c r="D16161" s="272"/>
      <c r="F16161" s="273"/>
      <c r="G16161" s="275"/>
      <c r="H16161" s="275"/>
    </row>
    <row r="16162" spans="1:8">
      <c r="A16162" s="270"/>
      <c r="B16162" s="271"/>
      <c r="C16162" s="270"/>
      <c r="D16162" s="272"/>
      <c r="F16162" s="273"/>
      <c r="G16162" s="275"/>
      <c r="H16162" s="275"/>
    </row>
    <row r="16163" spans="1:8">
      <c r="A16163" s="270"/>
      <c r="B16163" s="271"/>
      <c r="C16163" s="270"/>
      <c r="D16163" s="272"/>
      <c r="F16163" s="273"/>
      <c r="G16163" s="275"/>
      <c r="H16163" s="275"/>
    </row>
    <row r="16164" spans="1:8">
      <c r="A16164" s="270"/>
      <c r="B16164" s="271"/>
      <c r="C16164" s="270"/>
      <c r="D16164" s="272"/>
      <c r="F16164" s="273"/>
      <c r="G16164" s="275"/>
      <c r="H16164" s="275"/>
    </row>
    <row r="16165" spans="1:8">
      <c r="A16165" s="270"/>
      <c r="B16165" s="271"/>
      <c r="C16165" s="270"/>
      <c r="D16165" s="272"/>
      <c r="F16165" s="273"/>
      <c r="G16165" s="275"/>
      <c r="H16165" s="275"/>
    </row>
    <row r="16166" spans="1:8">
      <c r="A16166" s="270"/>
      <c r="B16166" s="271"/>
      <c r="C16166" s="270"/>
      <c r="D16166" s="272"/>
      <c r="F16166" s="273"/>
      <c r="G16166" s="275"/>
      <c r="H16166" s="275"/>
    </row>
    <row r="16167" spans="1:8">
      <c r="A16167" s="270"/>
      <c r="B16167" s="271"/>
      <c r="C16167" s="270"/>
      <c r="D16167" s="272"/>
      <c r="F16167" s="273"/>
      <c r="G16167" s="275"/>
      <c r="H16167" s="275"/>
    </row>
    <row r="16168" spans="1:8">
      <c r="A16168" s="270"/>
      <c r="B16168" s="271"/>
      <c r="C16168" s="270"/>
      <c r="D16168" s="272"/>
      <c r="F16168" s="273"/>
      <c r="G16168" s="275"/>
      <c r="H16168" s="275"/>
    </row>
    <row r="16169" spans="1:8">
      <c r="A16169" s="270"/>
      <c r="B16169" s="271"/>
      <c r="C16169" s="270"/>
      <c r="D16169" s="272"/>
      <c r="F16169" s="273"/>
      <c r="G16169" s="275"/>
      <c r="H16169" s="275"/>
    </row>
    <row r="16170" spans="1:8">
      <c r="A16170" s="270"/>
      <c r="B16170" s="271"/>
      <c r="C16170" s="270"/>
      <c r="D16170" s="272"/>
      <c r="F16170" s="273"/>
      <c r="G16170" s="275"/>
      <c r="H16170" s="275"/>
    </row>
    <row r="16171" spans="1:8">
      <c r="A16171" s="270"/>
      <c r="B16171" s="271"/>
      <c r="C16171" s="270"/>
      <c r="D16171" s="272"/>
      <c r="F16171" s="273"/>
      <c r="G16171" s="275"/>
      <c r="H16171" s="275"/>
    </row>
    <row r="16172" spans="1:8">
      <c r="A16172" s="270"/>
      <c r="B16172" s="271"/>
      <c r="C16172" s="270"/>
      <c r="D16172" s="272"/>
      <c r="F16172" s="273"/>
      <c r="G16172" s="275"/>
      <c r="H16172" s="275"/>
    </row>
    <row r="16173" spans="1:8">
      <c r="A16173" s="270"/>
      <c r="B16173" s="271"/>
      <c r="C16173" s="270"/>
      <c r="D16173" s="272"/>
      <c r="F16173" s="273"/>
      <c r="G16173" s="275"/>
      <c r="H16173" s="275"/>
    </row>
    <row r="16174" spans="1:8">
      <c r="A16174" s="270"/>
      <c r="B16174" s="271"/>
      <c r="C16174" s="270"/>
      <c r="D16174" s="272"/>
      <c r="F16174" s="273"/>
      <c r="G16174" s="275"/>
      <c r="H16174" s="275"/>
    </row>
    <row r="16175" spans="1:8">
      <c r="A16175" s="270"/>
      <c r="B16175" s="271"/>
      <c r="C16175" s="270"/>
      <c r="D16175" s="272"/>
      <c r="F16175" s="273"/>
      <c r="G16175" s="275"/>
      <c r="H16175" s="275"/>
    </row>
    <row r="16176" spans="1:8">
      <c r="A16176" s="270"/>
      <c r="B16176" s="271"/>
      <c r="C16176" s="270"/>
      <c r="D16176" s="272"/>
      <c r="F16176" s="273"/>
      <c r="G16176" s="275"/>
      <c r="H16176" s="275"/>
    </row>
    <row r="16177" spans="1:8">
      <c r="A16177" s="270"/>
      <c r="B16177" s="271"/>
      <c r="C16177" s="270"/>
      <c r="D16177" s="272"/>
      <c r="F16177" s="273"/>
      <c r="G16177" s="275"/>
      <c r="H16177" s="275"/>
    </row>
    <row r="16178" spans="1:8">
      <c r="A16178" s="270"/>
      <c r="B16178" s="271"/>
      <c r="C16178" s="270"/>
      <c r="D16178" s="272"/>
      <c r="F16178" s="273"/>
      <c r="G16178" s="275"/>
      <c r="H16178" s="275"/>
    </row>
    <row r="16179" spans="1:8">
      <c r="A16179" s="270"/>
      <c r="B16179" s="271"/>
      <c r="C16179" s="270"/>
      <c r="D16179" s="272"/>
      <c r="F16179" s="273"/>
      <c r="G16179" s="275"/>
      <c r="H16179" s="275"/>
    </row>
    <row r="16180" spans="1:8">
      <c r="A16180" s="270"/>
      <c r="B16180" s="271"/>
      <c r="C16180" s="270"/>
      <c r="D16180" s="272"/>
      <c r="F16180" s="273"/>
      <c r="G16180" s="275"/>
      <c r="H16180" s="275"/>
    </row>
    <row r="16181" spans="1:8">
      <c r="A16181" s="270"/>
      <c r="B16181" s="271"/>
      <c r="C16181" s="270"/>
      <c r="D16181" s="272"/>
      <c r="F16181" s="273"/>
      <c r="G16181" s="275"/>
      <c r="H16181" s="275"/>
    </row>
    <row r="16182" spans="1:8">
      <c r="A16182" s="270"/>
      <c r="B16182" s="271"/>
      <c r="C16182" s="270"/>
      <c r="D16182" s="272"/>
      <c r="F16182" s="273"/>
      <c r="G16182" s="275"/>
      <c r="H16182" s="275"/>
    </row>
    <row r="16183" spans="1:8">
      <c r="A16183" s="270"/>
      <c r="B16183" s="271"/>
      <c r="C16183" s="270"/>
      <c r="D16183" s="272"/>
      <c r="F16183" s="273"/>
      <c r="G16183" s="275"/>
      <c r="H16183" s="275"/>
    </row>
    <row r="16184" spans="1:8">
      <c r="A16184" s="270"/>
      <c r="B16184" s="271"/>
      <c r="C16184" s="270"/>
      <c r="D16184" s="272"/>
      <c r="F16184" s="273"/>
      <c r="G16184" s="275"/>
      <c r="H16184" s="275"/>
    </row>
    <row r="16185" spans="1:8">
      <c r="A16185" s="270"/>
      <c r="B16185" s="271"/>
      <c r="C16185" s="270"/>
      <c r="D16185" s="272"/>
      <c r="F16185" s="273"/>
      <c r="G16185" s="275"/>
      <c r="H16185" s="275"/>
    </row>
    <row r="16186" spans="1:8">
      <c r="A16186" s="270"/>
      <c r="B16186" s="271"/>
      <c r="C16186" s="270"/>
      <c r="D16186" s="272"/>
      <c r="F16186" s="273"/>
      <c r="G16186" s="275"/>
      <c r="H16186" s="275"/>
    </row>
    <row r="16187" spans="1:8">
      <c r="A16187" s="270"/>
      <c r="B16187" s="271"/>
      <c r="C16187" s="270"/>
      <c r="D16187" s="272"/>
      <c r="F16187" s="273"/>
      <c r="G16187" s="275"/>
      <c r="H16187" s="275"/>
    </row>
    <row r="16188" spans="1:8">
      <c r="A16188" s="270"/>
      <c r="B16188" s="271"/>
      <c r="C16188" s="270"/>
      <c r="D16188" s="272"/>
      <c r="F16188" s="273"/>
      <c r="G16188" s="275"/>
      <c r="H16188" s="275"/>
    </row>
    <row r="16189" spans="1:8">
      <c r="A16189" s="270"/>
      <c r="B16189" s="271"/>
      <c r="C16189" s="270"/>
      <c r="D16189" s="272"/>
      <c r="F16189" s="273"/>
      <c r="G16189" s="275"/>
      <c r="H16189" s="275"/>
    </row>
    <row r="16190" spans="1:8">
      <c r="A16190" s="270"/>
      <c r="B16190" s="271"/>
      <c r="C16190" s="270"/>
      <c r="D16190" s="272"/>
      <c r="F16190" s="273"/>
      <c r="G16190" s="275"/>
      <c r="H16190" s="275"/>
    </row>
    <row r="16191" spans="1:8">
      <c r="A16191" s="270"/>
      <c r="B16191" s="271"/>
      <c r="C16191" s="270"/>
      <c r="D16191" s="272"/>
      <c r="F16191" s="273"/>
      <c r="G16191" s="275"/>
      <c r="H16191" s="275"/>
    </row>
    <row r="16192" spans="1:8">
      <c r="A16192" s="270"/>
      <c r="B16192" s="271"/>
      <c r="C16192" s="270"/>
      <c r="D16192" s="272"/>
      <c r="F16192" s="273"/>
      <c r="G16192" s="275"/>
      <c r="H16192" s="275"/>
    </row>
    <row r="16193" spans="1:8">
      <c r="A16193" s="270"/>
      <c r="B16193" s="271"/>
      <c r="C16193" s="270"/>
      <c r="D16193" s="272"/>
      <c r="F16193" s="273"/>
      <c r="G16193" s="275"/>
      <c r="H16193" s="275"/>
    </row>
    <row r="16194" spans="1:8">
      <c r="A16194" s="270"/>
      <c r="B16194" s="271"/>
      <c r="C16194" s="270"/>
      <c r="D16194" s="272"/>
      <c r="F16194" s="273"/>
      <c r="G16194" s="275"/>
      <c r="H16194" s="275"/>
    </row>
    <row r="16195" spans="1:8">
      <c r="A16195" s="270"/>
      <c r="B16195" s="271"/>
      <c r="C16195" s="270"/>
      <c r="D16195" s="272"/>
      <c r="F16195" s="273"/>
      <c r="G16195" s="275"/>
      <c r="H16195" s="275"/>
    </row>
    <row r="16196" spans="1:8">
      <c r="A16196" s="270"/>
      <c r="B16196" s="271"/>
      <c r="C16196" s="270"/>
      <c r="D16196" s="272"/>
      <c r="F16196" s="273"/>
      <c r="G16196" s="275"/>
      <c r="H16196" s="275"/>
    </row>
    <row r="16197" spans="1:8">
      <c r="A16197" s="270"/>
      <c r="B16197" s="271"/>
      <c r="C16197" s="270"/>
      <c r="D16197" s="272"/>
      <c r="F16197" s="273"/>
      <c r="G16197" s="275"/>
      <c r="H16197" s="275"/>
    </row>
    <row r="16198" spans="1:8">
      <c r="A16198" s="270"/>
      <c r="B16198" s="271"/>
      <c r="C16198" s="270"/>
      <c r="D16198" s="272"/>
      <c r="F16198" s="273"/>
      <c r="G16198" s="275"/>
      <c r="H16198" s="275"/>
    </row>
    <row r="16199" spans="1:8">
      <c r="A16199" s="270"/>
      <c r="B16199" s="271"/>
      <c r="C16199" s="270"/>
      <c r="D16199" s="272"/>
      <c r="F16199" s="273"/>
      <c r="G16199" s="275"/>
      <c r="H16199" s="275"/>
    </row>
    <row r="16200" spans="1:8">
      <c r="A16200" s="270"/>
      <c r="B16200" s="271"/>
      <c r="C16200" s="270"/>
      <c r="D16200" s="272"/>
      <c r="F16200" s="273"/>
      <c r="G16200" s="275"/>
      <c r="H16200" s="275"/>
    </row>
    <row r="16201" spans="1:8">
      <c r="A16201" s="270"/>
      <c r="B16201" s="271"/>
      <c r="C16201" s="270"/>
      <c r="D16201" s="272"/>
      <c r="F16201" s="273"/>
      <c r="G16201" s="275"/>
      <c r="H16201" s="275"/>
    </row>
    <row r="16202" spans="1:8">
      <c r="A16202" s="270"/>
      <c r="B16202" s="271"/>
      <c r="C16202" s="270"/>
      <c r="D16202" s="272"/>
      <c r="F16202" s="273"/>
      <c r="G16202" s="275"/>
      <c r="H16202" s="275"/>
    </row>
    <row r="16203" spans="1:8">
      <c r="A16203" s="270"/>
      <c r="B16203" s="271"/>
      <c r="C16203" s="270"/>
      <c r="D16203" s="272"/>
      <c r="F16203" s="273"/>
      <c r="G16203" s="275"/>
      <c r="H16203" s="275"/>
    </row>
    <row r="16204" spans="1:8">
      <c r="A16204" s="270"/>
      <c r="B16204" s="271"/>
      <c r="C16204" s="270"/>
      <c r="D16204" s="272"/>
      <c r="F16204" s="273"/>
      <c r="G16204" s="275"/>
      <c r="H16204" s="275"/>
    </row>
    <row r="16205" spans="1:8">
      <c r="A16205" s="270"/>
      <c r="B16205" s="271"/>
      <c r="C16205" s="270"/>
      <c r="D16205" s="272"/>
      <c r="F16205" s="273"/>
      <c r="G16205" s="275"/>
      <c r="H16205" s="275"/>
    </row>
    <row r="16206" spans="1:8">
      <c r="A16206" s="270"/>
      <c r="B16206" s="271"/>
      <c r="C16206" s="270"/>
      <c r="D16206" s="272"/>
      <c r="F16206" s="273"/>
      <c r="G16206" s="275"/>
      <c r="H16206" s="275"/>
    </row>
    <row r="16207" spans="1:8">
      <c r="A16207" s="270"/>
      <c r="B16207" s="271"/>
      <c r="C16207" s="270"/>
      <c r="D16207" s="272"/>
      <c r="F16207" s="273"/>
      <c r="G16207" s="275"/>
      <c r="H16207" s="275"/>
    </row>
    <row r="16208" spans="1:8">
      <c r="A16208" s="270"/>
      <c r="B16208" s="271"/>
      <c r="C16208" s="270"/>
      <c r="D16208" s="272"/>
      <c r="F16208" s="273"/>
      <c r="G16208" s="275"/>
      <c r="H16208" s="275"/>
    </row>
    <row r="16209" spans="1:8">
      <c r="A16209" s="270"/>
      <c r="B16209" s="271"/>
      <c r="C16209" s="270"/>
      <c r="D16209" s="272"/>
      <c r="F16209" s="273"/>
      <c r="G16209" s="275"/>
      <c r="H16209" s="275"/>
    </row>
    <row r="16210" spans="1:8">
      <c r="A16210" s="270"/>
      <c r="B16210" s="271"/>
      <c r="C16210" s="270"/>
      <c r="D16210" s="272"/>
      <c r="F16210" s="273"/>
      <c r="G16210" s="275"/>
      <c r="H16210" s="275"/>
    </row>
    <row r="16211" spans="1:8">
      <c r="A16211" s="270"/>
      <c r="B16211" s="271"/>
      <c r="C16211" s="270"/>
      <c r="D16211" s="272"/>
      <c r="F16211" s="273"/>
      <c r="G16211" s="275"/>
      <c r="H16211" s="275"/>
    </row>
    <row r="16212" spans="1:8">
      <c r="A16212" s="270"/>
      <c r="B16212" s="271"/>
      <c r="C16212" s="270"/>
      <c r="D16212" s="272"/>
      <c r="F16212" s="273"/>
      <c r="G16212" s="275"/>
      <c r="H16212" s="275"/>
    </row>
    <row r="16213" spans="1:8">
      <c r="A16213" s="270"/>
      <c r="B16213" s="271"/>
      <c r="C16213" s="270"/>
      <c r="D16213" s="272"/>
      <c r="F16213" s="273"/>
      <c r="G16213" s="275"/>
      <c r="H16213" s="275"/>
    </row>
    <row r="16214" spans="1:8">
      <c r="A16214" s="270"/>
      <c r="B16214" s="271"/>
      <c r="C16214" s="270"/>
      <c r="D16214" s="272"/>
      <c r="F16214" s="273"/>
      <c r="G16214" s="275"/>
      <c r="H16214" s="275"/>
    </row>
    <row r="16215" spans="1:8">
      <c r="A16215" s="270"/>
      <c r="B16215" s="271"/>
      <c r="C16215" s="270"/>
      <c r="D16215" s="272"/>
      <c r="F16215" s="273"/>
      <c r="G16215" s="275"/>
      <c r="H16215" s="275"/>
    </row>
    <row r="16216" spans="1:8">
      <c r="A16216" s="270"/>
      <c r="B16216" s="271"/>
      <c r="C16216" s="270"/>
      <c r="D16216" s="272"/>
      <c r="F16216" s="273"/>
      <c r="G16216" s="275"/>
      <c r="H16216" s="275"/>
    </row>
    <row r="16217" spans="1:8">
      <c r="A16217" s="270"/>
      <c r="B16217" s="271"/>
      <c r="C16217" s="270"/>
      <c r="D16217" s="272"/>
      <c r="F16217" s="273"/>
      <c r="G16217" s="275"/>
      <c r="H16217" s="275"/>
    </row>
    <row r="16218" spans="1:8">
      <c r="A16218" s="270"/>
      <c r="B16218" s="271"/>
      <c r="C16218" s="270"/>
      <c r="D16218" s="272"/>
      <c r="F16218" s="273"/>
      <c r="G16218" s="275"/>
      <c r="H16218" s="275"/>
    </row>
    <row r="16219" spans="1:8">
      <c r="A16219" s="270"/>
      <c r="B16219" s="271"/>
      <c r="C16219" s="270"/>
      <c r="D16219" s="272"/>
      <c r="F16219" s="273"/>
      <c r="G16219" s="275"/>
      <c r="H16219" s="275"/>
    </row>
    <row r="16220" spans="1:8">
      <c r="A16220" s="270"/>
      <c r="B16220" s="271"/>
      <c r="C16220" s="270"/>
      <c r="D16220" s="272"/>
      <c r="F16220" s="273"/>
      <c r="G16220" s="275"/>
      <c r="H16220" s="275"/>
    </row>
    <row r="16221" spans="1:8">
      <c r="A16221" s="270"/>
      <c r="B16221" s="271"/>
      <c r="C16221" s="270"/>
      <c r="D16221" s="272"/>
      <c r="F16221" s="273"/>
      <c r="G16221" s="275"/>
      <c r="H16221" s="275"/>
    </row>
    <row r="16222" spans="1:8">
      <c r="A16222" s="270"/>
      <c r="B16222" s="271"/>
      <c r="C16222" s="270"/>
      <c r="D16222" s="272"/>
      <c r="F16222" s="273"/>
      <c r="G16222" s="275"/>
      <c r="H16222" s="275"/>
    </row>
    <row r="16223" spans="1:8">
      <c r="A16223" s="270"/>
      <c r="B16223" s="271"/>
      <c r="C16223" s="270"/>
      <c r="D16223" s="272"/>
      <c r="F16223" s="273"/>
      <c r="G16223" s="275"/>
      <c r="H16223" s="275"/>
    </row>
    <row r="16224" spans="1:8">
      <c r="A16224" s="270"/>
      <c r="B16224" s="271"/>
      <c r="C16224" s="270"/>
      <c r="D16224" s="272"/>
      <c r="F16224" s="273"/>
      <c r="G16224" s="275"/>
      <c r="H16224" s="275"/>
    </row>
    <row r="16225" spans="1:8">
      <c r="A16225" s="270"/>
      <c r="B16225" s="271"/>
      <c r="C16225" s="270"/>
      <c r="D16225" s="272"/>
      <c r="F16225" s="273"/>
      <c r="G16225" s="275"/>
      <c r="H16225" s="275"/>
    </row>
    <row r="16226" spans="1:8">
      <c r="A16226" s="270"/>
      <c r="B16226" s="271"/>
      <c r="C16226" s="270"/>
      <c r="D16226" s="272"/>
      <c r="F16226" s="273"/>
      <c r="G16226" s="275"/>
      <c r="H16226" s="275"/>
    </row>
    <row r="16227" spans="1:8">
      <c r="A16227" s="270"/>
      <c r="B16227" s="271"/>
      <c r="C16227" s="270"/>
      <c r="D16227" s="272"/>
      <c r="F16227" s="273"/>
      <c r="G16227" s="275"/>
      <c r="H16227" s="275"/>
    </row>
    <row r="16228" spans="1:8">
      <c r="A16228" s="270"/>
      <c r="B16228" s="271"/>
      <c r="C16228" s="270"/>
      <c r="D16228" s="272"/>
      <c r="F16228" s="273"/>
      <c r="G16228" s="275"/>
      <c r="H16228" s="275"/>
    </row>
    <row r="16229" spans="1:8">
      <c r="A16229" s="270"/>
      <c r="B16229" s="271"/>
      <c r="C16229" s="270"/>
      <c r="D16229" s="272"/>
      <c r="F16229" s="273"/>
      <c r="G16229" s="275"/>
      <c r="H16229" s="275"/>
    </row>
    <row r="16230" spans="1:8">
      <c r="A16230" s="270"/>
      <c r="B16230" s="271"/>
      <c r="C16230" s="270"/>
      <c r="D16230" s="272"/>
      <c r="F16230" s="273"/>
      <c r="G16230" s="275"/>
      <c r="H16230" s="275"/>
    </row>
    <row r="16231" spans="1:8">
      <c r="A16231" s="270"/>
      <c r="B16231" s="271"/>
      <c r="C16231" s="270"/>
      <c r="D16231" s="272"/>
      <c r="F16231" s="273"/>
      <c r="G16231" s="275"/>
      <c r="H16231" s="275"/>
    </row>
    <row r="16232" spans="1:8">
      <c r="A16232" s="270"/>
      <c r="B16232" s="271"/>
      <c r="C16232" s="270"/>
      <c r="D16232" s="272"/>
      <c r="F16232" s="273"/>
      <c r="G16232" s="275"/>
      <c r="H16232" s="275"/>
    </row>
    <row r="16233" spans="1:8">
      <c r="A16233" s="270"/>
      <c r="B16233" s="271"/>
      <c r="C16233" s="270"/>
      <c r="D16233" s="272"/>
      <c r="F16233" s="273"/>
      <c r="G16233" s="275"/>
      <c r="H16233" s="275"/>
    </row>
    <row r="16234" spans="1:8">
      <c r="A16234" s="270"/>
      <c r="B16234" s="271"/>
      <c r="C16234" s="270"/>
      <c r="D16234" s="272"/>
      <c r="F16234" s="273"/>
      <c r="G16234" s="275"/>
      <c r="H16234" s="275"/>
    </row>
    <row r="16235" spans="1:8">
      <c r="A16235" s="270"/>
      <c r="B16235" s="271"/>
      <c r="C16235" s="270"/>
      <c r="D16235" s="272"/>
      <c r="F16235" s="273"/>
      <c r="G16235" s="275"/>
      <c r="H16235" s="275"/>
    </row>
    <row r="16236" spans="1:8">
      <c r="A16236" s="270"/>
      <c r="B16236" s="271"/>
      <c r="C16236" s="270"/>
      <c r="D16236" s="272"/>
      <c r="F16236" s="273"/>
      <c r="G16236" s="275"/>
      <c r="H16236" s="275"/>
    </row>
    <row r="16237" spans="1:8">
      <c r="A16237" s="270"/>
      <c r="B16237" s="271"/>
      <c r="C16237" s="270"/>
      <c r="D16237" s="272"/>
      <c r="F16237" s="273"/>
      <c r="G16237" s="275"/>
      <c r="H16237" s="275"/>
    </row>
    <row r="16238" spans="1:8">
      <c r="A16238" s="270"/>
      <c r="B16238" s="271"/>
      <c r="C16238" s="270"/>
      <c r="D16238" s="272"/>
      <c r="F16238" s="273"/>
      <c r="G16238" s="275"/>
      <c r="H16238" s="275"/>
    </row>
    <row r="16239" spans="1:8">
      <c r="A16239" s="270"/>
      <c r="B16239" s="271"/>
      <c r="C16239" s="270"/>
      <c r="D16239" s="272"/>
      <c r="F16239" s="273"/>
      <c r="G16239" s="275"/>
      <c r="H16239" s="275"/>
    </row>
    <row r="16240" spans="1:8">
      <c r="A16240" s="270"/>
      <c r="B16240" s="271"/>
      <c r="C16240" s="270"/>
      <c r="D16240" s="272"/>
      <c r="F16240" s="273"/>
      <c r="G16240" s="275"/>
      <c r="H16240" s="275"/>
    </row>
    <row r="16241" spans="1:8">
      <c r="A16241" s="270"/>
      <c r="B16241" s="271"/>
      <c r="C16241" s="270"/>
      <c r="D16241" s="272"/>
      <c r="F16241" s="273"/>
      <c r="G16241" s="275"/>
      <c r="H16241" s="275"/>
    </row>
    <row r="16242" spans="1:8">
      <c r="A16242" s="270"/>
      <c r="B16242" s="271"/>
      <c r="C16242" s="270"/>
      <c r="D16242" s="272"/>
      <c r="F16242" s="273"/>
      <c r="G16242" s="275"/>
      <c r="H16242" s="275"/>
    </row>
    <row r="16243" spans="1:8">
      <c r="A16243" s="270"/>
      <c r="B16243" s="271"/>
      <c r="C16243" s="270"/>
      <c r="D16243" s="272"/>
      <c r="F16243" s="273"/>
      <c r="G16243" s="275"/>
      <c r="H16243" s="275"/>
    </row>
    <row r="16244" spans="1:8">
      <c r="A16244" s="270"/>
      <c r="B16244" s="271"/>
      <c r="C16244" s="270"/>
      <c r="D16244" s="272"/>
      <c r="F16244" s="273"/>
      <c r="G16244" s="275"/>
      <c r="H16244" s="275"/>
    </row>
    <row r="16245" spans="1:8">
      <c r="A16245" s="270"/>
      <c r="B16245" s="271"/>
      <c r="C16245" s="270"/>
      <c r="D16245" s="272"/>
      <c r="F16245" s="273"/>
      <c r="G16245" s="275"/>
      <c r="H16245" s="275"/>
    </row>
    <row r="16246" spans="1:8">
      <c r="A16246" s="270"/>
      <c r="B16246" s="271"/>
      <c r="C16246" s="270"/>
      <c r="D16246" s="272"/>
      <c r="F16246" s="273"/>
      <c r="G16246" s="275"/>
      <c r="H16246" s="275"/>
    </row>
    <row r="16247" spans="1:8">
      <c r="A16247" s="270"/>
      <c r="B16247" s="271"/>
      <c r="C16247" s="270"/>
      <c r="D16247" s="272"/>
      <c r="F16247" s="273"/>
      <c r="G16247" s="275"/>
      <c r="H16247" s="275"/>
    </row>
    <row r="16248" spans="1:8">
      <c r="A16248" s="270"/>
      <c r="B16248" s="271"/>
      <c r="C16248" s="270"/>
      <c r="D16248" s="272"/>
      <c r="F16248" s="273"/>
      <c r="G16248" s="275"/>
      <c r="H16248" s="275"/>
    </row>
    <row r="16249" spans="1:8">
      <c r="A16249" s="270"/>
      <c r="B16249" s="271"/>
      <c r="C16249" s="270"/>
      <c r="D16249" s="272"/>
      <c r="F16249" s="273"/>
      <c r="G16249" s="275"/>
      <c r="H16249" s="275"/>
    </row>
    <row r="16250" spans="1:8">
      <c r="A16250" s="270"/>
      <c r="B16250" s="271"/>
      <c r="C16250" s="270"/>
      <c r="D16250" s="272"/>
      <c r="F16250" s="273"/>
      <c r="G16250" s="275"/>
      <c r="H16250" s="275"/>
    </row>
    <row r="16251" spans="1:8">
      <c r="A16251" s="270"/>
      <c r="B16251" s="271"/>
      <c r="C16251" s="270"/>
      <c r="D16251" s="272"/>
      <c r="F16251" s="273"/>
      <c r="G16251" s="275"/>
      <c r="H16251" s="275"/>
    </row>
    <row r="16252" spans="1:8">
      <c r="A16252" s="270"/>
      <c r="B16252" s="271"/>
      <c r="C16252" s="270"/>
      <c r="D16252" s="272"/>
      <c r="F16252" s="273"/>
      <c r="G16252" s="275"/>
      <c r="H16252" s="275"/>
    </row>
    <row r="16253" spans="1:8">
      <c r="A16253" s="270"/>
      <c r="B16253" s="271"/>
      <c r="C16253" s="270"/>
      <c r="D16253" s="272"/>
      <c r="F16253" s="273"/>
      <c r="G16253" s="275"/>
      <c r="H16253" s="275"/>
    </row>
    <row r="16254" spans="1:8">
      <c r="A16254" s="270"/>
      <c r="B16254" s="271"/>
      <c r="C16254" s="270"/>
      <c r="D16254" s="272"/>
      <c r="F16254" s="273"/>
      <c r="G16254" s="275"/>
      <c r="H16254" s="275"/>
    </row>
    <row r="16255" spans="1:8">
      <c r="A16255" s="270"/>
      <c r="B16255" s="271"/>
      <c r="C16255" s="270"/>
      <c r="D16255" s="272"/>
      <c r="F16255" s="273"/>
      <c r="G16255" s="275"/>
      <c r="H16255" s="275"/>
    </row>
    <row r="16256" spans="1:8">
      <c r="A16256" s="270"/>
      <c r="B16256" s="271"/>
      <c r="C16256" s="270"/>
      <c r="D16256" s="272"/>
      <c r="F16256" s="273"/>
      <c r="G16256" s="275"/>
      <c r="H16256" s="275"/>
    </row>
    <row r="16257" spans="1:8">
      <c r="A16257" s="270"/>
      <c r="B16257" s="271"/>
      <c r="C16257" s="270"/>
      <c r="D16257" s="272"/>
      <c r="F16257" s="273"/>
      <c r="G16257" s="275"/>
      <c r="H16257" s="275"/>
    </row>
    <row r="16258" spans="1:8">
      <c r="A16258" s="270"/>
      <c r="B16258" s="271"/>
      <c r="C16258" s="270"/>
      <c r="D16258" s="272"/>
      <c r="F16258" s="273"/>
      <c r="G16258" s="275"/>
      <c r="H16258" s="275"/>
    </row>
    <row r="16259" spans="1:8">
      <c r="A16259" s="270"/>
      <c r="B16259" s="271"/>
      <c r="C16259" s="270"/>
      <c r="D16259" s="272"/>
      <c r="F16259" s="273"/>
      <c r="G16259" s="275"/>
      <c r="H16259" s="275"/>
    </row>
    <row r="16260" spans="1:8">
      <c r="A16260" s="270"/>
      <c r="B16260" s="271"/>
      <c r="C16260" s="270"/>
      <c r="D16260" s="272"/>
      <c r="F16260" s="273"/>
      <c r="G16260" s="275"/>
      <c r="H16260" s="275"/>
    </row>
    <row r="16261" spans="1:8">
      <c r="A16261" s="270"/>
      <c r="B16261" s="271"/>
      <c r="C16261" s="270"/>
      <c r="D16261" s="272"/>
      <c r="F16261" s="273"/>
      <c r="G16261" s="275"/>
      <c r="H16261" s="275"/>
    </row>
    <row r="16262" spans="1:8">
      <c r="A16262" s="270"/>
      <c r="B16262" s="271"/>
      <c r="C16262" s="270"/>
      <c r="D16262" s="272"/>
      <c r="F16262" s="273"/>
      <c r="G16262" s="275"/>
      <c r="H16262" s="275"/>
    </row>
    <row r="16263" spans="1:8">
      <c r="A16263" s="270"/>
      <c r="B16263" s="271"/>
      <c r="C16263" s="270"/>
      <c r="D16263" s="272"/>
      <c r="F16263" s="273"/>
      <c r="G16263" s="275"/>
      <c r="H16263" s="275"/>
    </row>
    <row r="16264" spans="1:8">
      <c r="A16264" s="270"/>
      <c r="B16264" s="271"/>
      <c r="C16264" s="270"/>
      <c r="D16264" s="272"/>
      <c r="F16264" s="273"/>
      <c r="G16264" s="275"/>
      <c r="H16264" s="275"/>
    </row>
    <row r="16265" spans="1:8">
      <c r="A16265" s="270"/>
      <c r="B16265" s="271"/>
      <c r="C16265" s="270"/>
      <c r="D16265" s="272"/>
      <c r="F16265" s="273"/>
      <c r="G16265" s="275"/>
      <c r="H16265" s="275"/>
    </row>
    <row r="16266" spans="1:8">
      <c r="A16266" s="270"/>
      <c r="B16266" s="271"/>
      <c r="C16266" s="270"/>
      <c r="D16266" s="272"/>
      <c r="F16266" s="273"/>
      <c r="G16266" s="275"/>
      <c r="H16266" s="275"/>
    </row>
    <row r="16267" spans="1:8">
      <c r="A16267" s="270"/>
      <c r="B16267" s="271"/>
      <c r="C16267" s="270"/>
      <c r="D16267" s="272"/>
      <c r="F16267" s="273"/>
      <c r="G16267" s="275"/>
      <c r="H16267" s="275"/>
    </row>
    <row r="16268" spans="1:8">
      <c r="A16268" s="270"/>
      <c r="B16268" s="271"/>
      <c r="C16268" s="270"/>
      <c r="D16268" s="272"/>
      <c r="F16268" s="273"/>
      <c r="G16268" s="275"/>
      <c r="H16268" s="275"/>
    </row>
    <row r="16269" spans="1:8">
      <c r="A16269" s="270"/>
      <c r="B16269" s="271"/>
      <c r="C16269" s="270"/>
      <c r="D16269" s="272"/>
      <c r="F16269" s="273"/>
      <c r="G16269" s="275"/>
      <c r="H16269" s="275"/>
    </row>
    <row r="16270" spans="1:8">
      <c r="A16270" s="270"/>
      <c r="B16270" s="271"/>
      <c r="C16270" s="270"/>
      <c r="D16270" s="272"/>
      <c r="F16270" s="273"/>
      <c r="G16270" s="275"/>
      <c r="H16270" s="275"/>
    </row>
    <row r="16271" spans="1:8">
      <c r="A16271" s="270"/>
      <c r="B16271" s="271"/>
      <c r="C16271" s="270"/>
      <c r="D16271" s="272"/>
      <c r="F16271" s="273"/>
      <c r="G16271" s="275"/>
      <c r="H16271" s="275"/>
    </row>
    <row r="16272" spans="1:8">
      <c r="A16272" s="270"/>
      <c r="B16272" s="271"/>
      <c r="C16272" s="270"/>
      <c r="D16272" s="272"/>
      <c r="F16272" s="273"/>
      <c r="G16272" s="275"/>
      <c r="H16272" s="275"/>
    </row>
    <row r="16273" spans="1:8">
      <c r="A16273" s="270"/>
      <c r="B16273" s="271"/>
      <c r="C16273" s="270"/>
      <c r="D16273" s="272"/>
      <c r="F16273" s="273"/>
      <c r="G16273" s="275"/>
      <c r="H16273" s="275"/>
    </row>
    <row r="16274" spans="1:8">
      <c r="A16274" s="270"/>
      <c r="B16274" s="271"/>
      <c r="C16274" s="270"/>
      <c r="D16274" s="272"/>
      <c r="F16274" s="273"/>
      <c r="G16274" s="275"/>
      <c r="H16274" s="275"/>
    </row>
  </sheetData>
  <mergeCells count="17">
    <mergeCell ref="A19:D19"/>
    <mergeCell ref="D24:F24"/>
    <mergeCell ref="D25:F25"/>
    <mergeCell ref="A5:A6"/>
    <mergeCell ref="B5:B6"/>
    <mergeCell ref="C5:C6"/>
    <mergeCell ref="D5:D6"/>
    <mergeCell ref="E5:E6"/>
    <mergeCell ref="F5:F6"/>
    <mergeCell ref="E1:H1"/>
    <mergeCell ref="E4:H4"/>
    <mergeCell ref="G5:H5"/>
    <mergeCell ref="B7:C7"/>
    <mergeCell ref="B16:C16"/>
    <mergeCell ref="D2:D3"/>
    <mergeCell ref="A1:C4"/>
    <mergeCell ref="G2:H3"/>
  </mergeCells>
  <pageMargins left="0.51180555555555596" right="0.51180555555555596" top="0.78680555555555598" bottom="0.78680555555555598" header="0.31388888888888899" footer="0.31388888888888899"/>
  <pageSetup paperSize="9" scale="83"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31"/>
  <sheetViews>
    <sheetView view="pageBreakPreview" topLeftCell="A16" zoomScale="130" zoomScaleNormal="100" zoomScaleSheetLayoutView="130" workbookViewId="0">
      <selection activeCell="G37" sqref="G37"/>
    </sheetView>
  </sheetViews>
  <sheetFormatPr defaultColWidth="9.140625" defaultRowHeight="12.75"/>
  <cols>
    <col min="4" max="4" width="56.140625" customWidth="1"/>
    <col min="6" max="7" width="16.140625" customWidth="1"/>
    <col min="8" max="8" width="28" customWidth="1"/>
    <col min="9" max="9" width="14.28515625"/>
  </cols>
  <sheetData>
    <row r="1" spans="1:8" ht="15.75">
      <c r="A1" s="1596" t="s">
        <v>25</v>
      </c>
      <c r="B1" s="1596"/>
      <c r="C1" s="1596"/>
      <c r="D1" s="251" t="s">
        <v>2</v>
      </c>
      <c r="E1" s="1799" t="s">
        <v>299</v>
      </c>
      <c r="F1" s="1800"/>
      <c r="G1" s="1801"/>
      <c r="H1" s="1802"/>
    </row>
    <row r="2" spans="1:8" ht="15.75">
      <c r="A2" s="1596"/>
      <c r="B2" s="1596"/>
      <c r="C2" s="1596"/>
      <c r="D2" s="1808" t="s">
        <v>29</v>
      </c>
      <c r="E2" s="252" t="s">
        <v>149</v>
      </c>
      <c r="F2" s="319">
        <v>0.21</v>
      </c>
      <c r="G2" s="1810" t="s">
        <v>28</v>
      </c>
      <c r="H2" s="1811"/>
    </row>
    <row r="3" spans="1:8" ht="15.75">
      <c r="A3" s="1596"/>
      <c r="B3" s="1596"/>
      <c r="C3" s="1596"/>
      <c r="D3" s="1809"/>
      <c r="E3" s="252" t="s">
        <v>150</v>
      </c>
      <c r="F3" s="254">
        <v>1.1615</v>
      </c>
      <c r="G3" s="1812"/>
      <c r="H3" s="1813"/>
    </row>
    <row r="4" spans="1:8" ht="43.5" customHeight="1">
      <c r="A4" s="1596"/>
      <c r="B4" s="1596"/>
      <c r="C4" s="1596"/>
      <c r="D4" s="251" t="s">
        <v>30</v>
      </c>
      <c r="E4" s="1803" t="s">
        <v>300</v>
      </c>
      <c r="F4" s="1804"/>
      <c r="G4" s="1805"/>
      <c r="H4" s="1806"/>
    </row>
    <row r="5" spans="1:8" ht="15">
      <c r="A5" s="1613" t="s">
        <v>32</v>
      </c>
      <c r="B5" s="1609" t="s">
        <v>33</v>
      </c>
      <c r="C5" s="1613" t="s">
        <v>34</v>
      </c>
      <c r="D5" s="1609" t="s">
        <v>35</v>
      </c>
      <c r="E5" s="1608" t="s">
        <v>36</v>
      </c>
      <c r="F5" s="1610" t="s">
        <v>37</v>
      </c>
      <c r="G5" s="1807" t="s">
        <v>38</v>
      </c>
      <c r="H5" s="1807"/>
    </row>
    <row r="6" spans="1:8" ht="15">
      <c r="A6" s="1613"/>
      <c r="B6" s="1609"/>
      <c r="C6" s="1613"/>
      <c r="D6" s="1609"/>
      <c r="E6" s="1609"/>
      <c r="F6" s="1610"/>
      <c r="G6" s="255" t="s">
        <v>39</v>
      </c>
      <c r="H6" s="263" t="s">
        <v>40</v>
      </c>
    </row>
    <row r="7" spans="1:8" ht="15">
      <c r="A7" s="320" t="s">
        <v>41</v>
      </c>
      <c r="B7" s="1614"/>
      <c r="C7" s="1614"/>
      <c r="D7" s="322" t="s">
        <v>42</v>
      </c>
      <c r="E7" s="321"/>
      <c r="F7" s="322"/>
      <c r="G7" s="323"/>
      <c r="H7" s="324" t="e">
        <f>SUM(H8:H11)</f>
        <v>#REF!</v>
      </c>
    </row>
    <row r="8" spans="1:8" ht="28.5">
      <c r="A8" s="256" t="s">
        <v>43</v>
      </c>
      <c r="B8" s="265" t="s">
        <v>44</v>
      </c>
      <c r="C8" s="265" t="s">
        <v>45</v>
      </c>
      <c r="D8" s="258" t="s">
        <v>151</v>
      </c>
      <c r="E8" s="325" t="s">
        <v>47</v>
      </c>
      <c r="F8" s="326" t="e">
        <f>#REF!</f>
        <v>#REF!</v>
      </c>
      <c r="G8" s="327">
        <f>'C459'!W33</f>
        <v>1391.35</v>
      </c>
      <c r="H8" s="328" t="e">
        <f>F8*G8</f>
        <v>#REF!</v>
      </c>
    </row>
    <row r="9" spans="1:8" ht="28.5">
      <c r="A9" s="329" t="s">
        <v>48</v>
      </c>
      <c r="B9" s="265" t="s">
        <v>152</v>
      </c>
      <c r="C9" s="330" t="s">
        <v>50</v>
      </c>
      <c r="D9" s="331" t="s">
        <v>51</v>
      </c>
      <c r="E9" s="332" t="s">
        <v>52</v>
      </c>
      <c r="F9" s="326" t="e">
        <f>#REF!</f>
        <v>#REF!</v>
      </c>
      <c r="G9" s="327">
        <v>346.58030000000002</v>
      </c>
      <c r="H9" s="328" t="e">
        <f>F9*G9</f>
        <v>#REF!</v>
      </c>
    </row>
    <row r="10" spans="1:8" ht="57">
      <c r="A10" s="329" t="s">
        <v>53</v>
      </c>
      <c r="B10" s="265" t="s">
        <v>152</v>
      </c>
      <c r="C10" s="330" t="s">
        <v>54</v>
      </c>
      <c r="D10" s="331" t="s">
        <v>55</v>
      </c>
      <c r="E10" s="332" t="s">
        <v>47</v>
      </c>
      <c r="F10" s="326" t="e">
        <f>#REF!</f>
        <v>#REF!</v>
      </c>
      <c r="G10" s="327">
        <f>529*(1+F2)</f>
        <v>640.09</v>
      </c>
      <c r="H10" s="328" t="e">
        <f>F10*G10</f>
        <v>#REF!</v>
      </c>
    </row>
    <row r="11" spans="1:8" ht="28.5">
      <c r="A11" s="329" t="s">
        <v>56</v>
      </c>
      <c r="B11" s="265" t="s">
        <v>152</v>
      </c>
      <c r="C11" s="330" t="s">
        <v>57</v>
      </c>
      <c r="D11" s="331" t="s">
        <v>58</v>
      </c>
      <c r="E11" s="332" t="s">
        <v>59</v>
      </c>
      <c r="F11" s="326" t="e">
        <f>#REF!</f>
        <v>#REF!</v>
      </c>
      <c r="G11" s="327">
        <v>1253.1606999999999</v>
      </c>
      <c r="H11" s="328" t="e">
        <f>F11*G11</f>
        <v>#REF!</v>
      </c>
    </row>
    <row r="12" spans="1:8" ht="15">
      <c r="A12" s="320" t="s">
        <v>60</v>
      </c>
      <c r="B12" s="1614"/>
      <c r="C12" s="1614"/>
      <c r="D12" s="322" t="s">
        <v>61</v>
      </c>
      <c r="E12" s="321"/>
      <c r="F12" s="322"/>
      <c r="G12" s="323"/>
      <c r="H12" s="324" t="e">
        <f>SUM(H13:H16)</f>
        <v>#REF!</v>
      </c>
    </row>
    <row r="13" spans="1:8" ht="28.5">
      <c r="A13" s="256" t="s">
        <v>62</v>
      </c>
      <c r="B13" s="265" t="s">
        <v>44</v>
      </c>
      <c r="C13" s="256" t="s">
        <v>63</v>
      </c>
      <c r="D13" s="333" t="s">
        <v>64</v>
      </c>
      <c r="E13" s="325" t="s">
        <v>52</v>
      </c>
      <c r="F13" s="334" t="e">
        <f>#REF!</f>
        <v>#REF!</v>
      </c>
      <c r="G13" s="335">
        <f>'C2126'!I33</f>
        <v>19.13</v>
      </c>
      <c r="H13" s="328" t="e">
        <f>F13*G13</f>
        <v>#REF!</v>
      </c>
    </row>
    <row r="14" spans="1:8" ht="28.5">
      <c r="A14" s="329" t="s">
        <v>65</v>
      </c>
      <c r="B14" s="265" t="s">
        <v>152</v>
      </c>
      <c r="C14" s="256" t="s">
        <v>66</v>
      </c>
      <c r="D14" s="333" t="s">
        <v>67</v>
      </c>
      <c r="E14" s="325" t="s">
        <v>68</v>
      </c>
      <c r="F14" s="336" t="e">
        <f>#REF!</f>
        <v>#REF!</v>
      </c>
      <c r="G14" s="327">
        <f>45.66*(1+F2)</f>
        <v>55.248599999999996</v>
      </c>
      <c r="H14" s="328" t="e">
        <f>G14*F14</f>
        <v>#REF!</v>
      </c>
    </row>
    <row r="15" spans="1:8" ht="28.5">
      <c r="A15" s="329" t="s">
        <v>69</v>
      </c>
      <c r="B15" s="265" t="s">
        <v>152</v>
      </c>
      <c r="C15" s="256" t="s">
        <v>70</v>
      </c>
      <c r="D15" s="333" t="s">
        <v>71</v>
      </c>
      <c r="E15" s="325" t="s">
        <v>68</v>
      </c>
      <c r="F15" s="336" t="e">
        <f>#REF!</f>
        <v>#REF!</v>
      </c>
      <c r="G15" s="327">
        <f>224.8*(1+F2)</f>
        <v>272.00799999999998</v>
      </c>
      <c r="H15" s="328" t="e">
        <f>G15*F15</f>
        <v>#REF!</v>
      </c>
    </row>
    <row r="16" spans="1:8" ht="57">
      <c r="A16" s="329" t="s">
        <v>72</v>
      </c>
      <c r="B16" s="265" t="s">
        <v>152</v>
      </c>
      <c r="C16" s="256" t="s">
        <v>73</v>
      </c>
      <c r="D16" s="234" t="s">
        <v>74</v>
      </c>
      <c r="E16" s="325" t="s">
        <v>68</v>
      </c>
      <c r="F16" s="336" t="e">
        <f>#REF!</f>
        <v>#REF!</v>
      </c>
      <c r="G16" s="259">
        <f>52.35*(1+F2)</f>
        <v>63.343499999999999</v>
      </c>
      <c r="H16" s="328" t="e">
        <f>G16*F16</f>
        <v>#REF!</v>
      </c>
    </row>
    <row r="17" spans="1:9" ht="15">
      <c r="A17" s="320" t="s">
        <v>75</v>
      </c>
      <c r="B17" s="1614"/>
      <c r="C17" s="1614"/>
      <c r="D17" s="322" t="s">
        <v>103</v>
      </c>
      <c r="E17" s="321"/>
      <c r="F17" s="322"/>
      <c r="G17" s="323"/>
      <c r="H17" s="324" t="e">
        <f>SUM(H18:H19)</f>
        <v>#REF!</v>
      </c>
    </row>
    <row r="18" spans="1:9" ht="42.75">
      <c r="A18" s="266" t="s">
        <v>77</v>
      </c>
      <c r="B18" s="337" t="s">
        <v>44</v>
      </c>
      <c r="C18" s="266" t="s">
        <v>315</v>
      </c>
      <c r="D18" s="333" t="s">
        <v>316</v>
      </c>
      <c r="E18" s="325" t="s">
        <v>52</v>
      </c>
      <c r="F18" s="334">
        <v>1249.5999999999999</v>
      </c>
      <c r="G18" s="327" t="e">
        <f>#REF!</f>
        <v>#REF!</v>
      </c>
      <c r="H18" s="328" t="e">
        <f>G18*F18</f>
        <v>#REF!</v>
      </c>
    </row>
    <row r="19" spans="1:9" ht="57">
      <c r="A19" s="266" t="s">
        <v>81</v>
      </c>
      <c r="B19" s="337" t="s">
        <v>152</v>
      </c>
      <c r="C19" s="266" t="s">
        <v>317</v>
      </c>
      <c r="D19" s="333" t="s">
        <v>318</v>
      </c>
      <c r="E19" s="325" t="s">
        <v>52</v>
      </c>
      <c r="F19" s="334">
        <v>1249.5999999999999</v>
      </c>
      <c r="G19" s="327">
        <f>12.61*(1+F2)</f>
        <v>15.258099999999999</v>
      </c>
      <c r="H19" s="328">
        <f>G19*F19</f>
        <v>19066.521759999996</v>
      </c>
    </row>
    <row r="20" spans="1:9" ht="15">
      <c r="A20" s="338" t="s">
        <v>96</v>
      </c>
      <c r="B20" s="1819"/>
      <c r="C20" s="1820"/>
      <c r="D20" s="339" t="s">
        <v>139</v>
      </c>
      <c r="E20" s="340"/>
      <c r="F20" s="339"/>
      <c r="G20" s="341"/>
      <c r="H20" s="342" t="e">
        <f>SUM(H21)</f>
        <v>#REF!</v>
      </c>
    </row>
    <row r="21" spans="1:9" ht="15">
      <c r="A21" s="343" t="s">
        <v>98</v>
      </c>
      <c r="B21" s="267" t="s">
        <v>152</v>
      </c>
      <c r="C21" s="343" t="s">
        <v>141</v>
      </c>
      <c r="D21" s="331" t="s">
        <v>142</v>
      </c>
      <c r="E21" s="262" t="s">
        <v>52</v>
      </c>
      <c r="F21" s="344" t="e">
        <f>#REF!</f>
        <v>#REF!</v>
      </c>
      <c r="G21" s="345">
        <f>0.98*(1+F2)</f>
        <v>1.1858</v>
      </c>
      <c r="H21" s="264" t="e">
        <f>F21*G21</f>
        <v>#REF!</v>
      </c>
    </row>
    <row r="22" spans="1:9" ht="15">
      <c r="A22" s="338" t="s">
        <v>102</v>
      </c>
      <c r="B22" s="1819"/>
      <c r="C22" s="1820"/>
      <c r="D22" s="339" t="s">
        <v>144</v>
      </c>
      <c r="E22" s="340"/>
      <c r="F22" s="339"/>
      <c r="G22" s="341"/>
      <c r="H22" s="342" t="e">
        <f>H23</f>
        <v>#REF!</v>
      </c>
    </row>
    <row r="23" spans="1:9" ht="15">
      <c r="A23" s="343" t="s">
        <v>104</v>
      </c>
      <c r="B23" s="267" t="s">
        <v>44</v>
      </c>
      <c r="C23" s="343" t="s">
        <v>146</v>
      </c>
      <c r="D23" s="331" t="e">
        <f>#REF!</f>
        <v>#REF!</v>
      </c>
      <c r="E23" s="346" t="s">
        <v>59</v>
      </c>
      <c r="F23" s="344" t="e">
        <f>#REF!</f>
        <v>#REF!</v>
      </c>
      <c r="G23" s="345" t="e">
        <f>#REF!</f>
        <v>#REF!</v>
      </c>
      <c r="H23" s="264" t="e">
        <f>F23*G23</f>
        <v>#REF!</v>
      </c>
      <c r="I23" s="246" t="s">
        <v>319</v>
      </c>
    </row>
    <row r="24" spans="1:9" ht="15">
      <c r="A24" s="1612" t="s">
        <v>40</v>
      </c>
      <c r="B24" s="1612"/>
      <c r="C24" s="1612"/>
      <c r="D24" s="1612"/>
      <c r="E24" s="268"/>
      <c r="F24" s="268"/>
      <c r="G24" s="269"/>
      <c r="H24" s="269" t="e">
        <f>H22+H20+H17+H12+H7</f>
        <v>#REF!</v>
      </c>
      <c r="I24" s="361" t="e">
        <f>H24+'PL ANALÍTICA REC. PRÓPRIO'!H19</f>
        <v>#REF!</v>
      </c>
    </row>
    <row r="25" spans="1:9" ht="15">
      <c r="A25" s="347"/>
      <c r="B25" s="271"/>
      <c r="C25" s="270"/>
      <c r="D25" s="272"/>
      <c r="E25" s="348"/>
      <c r="F25" s="273"/>
      <c r="G25" s="275"/>
      <c r="H25" s="349"/>
    </row>
    <row r="26" spans="1:9" hidden="1">
      <c r="A26" s="350"/>
      <c r="B26" s="245"/>
      <c r="C26" s="244"/>
      <c r="D26" s="246"/>
      <c r="E26" s="351"/>
      <c r="F26" s="248"/>
      <c r="G26" s="249"/>
      <c r="H26" s="352"/>
    </row>
    <row r="27" spans="1:9" hidden="1">
      <c r="A27" s="350"/>
      <c r="B27" s="245"/>
      <c r="C27" s="244"/>
      <c r="D27" s="246"/>
      <c r="E27" s="351"/>
      <c r="F27" s="248"/>
      <c r="G27" s="249"/>
      <c r="H27" s="352"/>
    </row>
    <row r="28" spans="1:9" ht="15.75" hidden="1">
      <c r="A28" s="353"/>
      <c r="B28" s="354"/>
      <c r="C28" s="355"/>
      <c r="D28" s="356"/>
      <c r="E28" s="357"/>
      <c r="F28" s="358"/>
      <c r="G28" s="359"/>
      <c r="H28" s="360"/>
    </row>
    <row r="31" spans="1:9">
      <c r="H31" t="e">
        <f>G23/H24</f>
        <v>#REF!</v>
      </c>
    </row>
  </sheetData>
  <mergeCells count="18">
    <mergeCell ref="B17:C17"/>
    <mergeCell ref="B20:C20"/>
    <mergeCell ref="B22:C22"/>
    <mergeCell ref="A24:D24"/>
    <mergeCell ref="A5:A6"/>
    <mergeCell ref="B5:B6"/>
    <mergeCell ref="C5:C6"/>
    <mergeCell ref="D5:D6"/>
    <mergeCell ref="E1:H1"/>
    <mergeCell ref="E4:H4"/>
    <mergeCell ref="G5:H5"/>
    <mergeCell ref="B7:C7"/>
    <mergeCell ref="B12:C12"/>
    <mergeCell ref="D2:D3"/>
    <mergeCell ref="E5:E6"/>
    <mergeCell ref="F5:F6"/>
    <mergeCell ref="A1:C4"/>
    <mergeCell ref="G2:H3"/>
  </mergeCells>
  <pageMargins left="0.51180555555555596" right="0.51180555555555596" top="0.78680555555555598" bottom="0.78680555555555598" header="0.31388888888888899" footer="0.31388888888888899"/>
  <pageSetup paperSize="9" scale="6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sheetPr>
  <dimension ref="A1:L32"/>
  <sheetViews>
    <sheetView view="pageBreakPreview" zoomScale="80" zoomScaleNormal="60" zoomScaleSheetLayoutView="80" workbookViewId="0">
      <selection activeCell="B15" sqref="B15"/>
    </sheetView>
  </sheetViews>
  <sheetFormatPr defaultColWidth="9.140625" defaultRowHeight="15"/>
  <cols>
    <col min="1" max="1" width="35.7109375" style="58" customWidth="1"/>
    <col min="2" max="2" width="60.28515625" style="58" customWidth="1"/>
    <col min="3" max="3" width="30.28515625" style="1121" customWidth="1"/>
    <col min="4" max="4" width="28.28515625" style="58" customWidth="1"/>
    <col min="5" max="5" width="9.140625" style="58"/>
    <col min="6" max="6" width="24.7109375" style="58" customWidth="1"/>
    <col min="7" max="7" width="28.85546875" style="58" customWidth="1"/>
    <col min="8" max="8" width="9.140625" style="58"/>
    <col min="9" max="9" width="27.28515625" style="58" customWidth="1"/>
    <col min="10" max="10" width="11.140625" style="58" customWidth="1"/>
    <col min="11" max="16384" width="9.140625" style="58"/>
  </cols>
  <sheetData>
    <row r="1" spans="1:12" s="1005" customFormat="1" ht="33">
      <c r="A1" s="1821"/>
      <c r="B1" s="1821"/>
      <c r="C1" s="1821"/>
      <c r="D1" s="1821"/>
      <c r="E1" s="1821"/>
      <c r="F1" s="1821"/>
      <c r="G1" s="1821"/>
      <c r="H1" s="1821"/>
    </row>
    <row r="2" spans="1:12" s="1005" customFormat="1" ht="14.25">
      <c r="A2" s="1822"/>
      <c r="B2" s="1822"/>
      <c r="C2" s="1822"/>
      <c r="D2" s="1822"/>
      <c r="E2" s="1822"/>
      <c r="F2" s="1822"/>
      <c r="G2" s="1822"/>
      <c r="H2" s="1822"/>
    </row>
    <row r="3" spans="1:12" s="1005" customFormat="1" ht="14.25">
      <c r="A3" s="1822"/>
      <c r="B3" s="1822"/>
      <c r="C3" s="1822"/>
      <c r="D3" s="1822"/>
      <c r="E3" s="1822"/>
      <c r="F3" s="1822"/>
      <c r="G3" s="1822"/>
      <c r="H3" s="1822"/>
    </row>
    <row r="4" spans="1:12" s="1009" customFormat="1" ht="24.2" customHeight="1">
      <c r="A4" s="1826" t="s">
        <v>3621</v>
      </c>
      <c r="B4" s="1826"/>
      <c r="C4" s="1826"/>
      <c r="D4" s="1826"/>
      <c r="E4" s="1006"/>
      <c r="F4" s="1006"/>
      <c r="G4" s="1006"/>
      <c r="H4" s="1006"/>
      <c r="I4" s="1007"/>
      <c r="J4" s="1008"/>
      <c r="K4" s="1008"/>
      <c r="L4" s="1008"/>
    </row>
    <row r="5" spans="1:12" s="1082" customFormat="1" ht="10.5" customHeight="1">
      <c r="A5" s="1823"/>
      <c r="B5" s="1823"/>
      <c r="C5" s="1823"/>
      <c r="D5" s="1079"/>
      <c r="E5" s="1079"/>
      <c r="F5" s="1079"/>
      <c r="G5" s="1079"/>
      <c r="H5" s="1079"/>
      <c r="I5" s="1080"/>
      <c r="J5" s="1081"/>
    </row>
    <row r="6" spans="1:12" s="1052" customFormat="1" ht="15.2" customHeight="1">
      <c r="A6" s="1825" t="s">
        <v>2</v>
      </c>
      <c r="B6" s="1825"/>
      <c r="C6" s="1825"/>
      <c r="D6" s="1010"/>
      <c r="E6" s="1011"/>
      <c r="F6" s="1012"/>
      <c r="G6" s="1012"/>
      <c r="H6" s="1012"/>
      <c r="I6" s="1051"/>
      <c r="J6" s="1051"/>
    </row>
    <row r="7" spans="1:12" s="1052" customFormat="1" ht="15.2" customHeight="1">
      <c r="A7" s="1825" t="s">
        <v>3526</v>
      </c>
      <c r="B7" s="1825"/>
      <c r="C7" s="1010"/>
      <c r="D7" s="1047" t="s">
        <v>3601</v>
      </c>
      <c r="E7" s="1011"/>
      <c r="F7" s="1012"/>
      <c r="G7" s="1012"/>
      <c r="H7" s="1012"/>
      <c r="I7" s="1051"/>
      <c r="J7" s="1051"/>
    </row>
    <row r="8" spans="1:12" s="1052" customFormat="1" ht="15.2" customHeight="1">
      <c r="A8" s="1825" t="s">
        <v>3527</v>
      </c>
      <c r="B8" s="1825"/>
      <c r="C8" s="1118"/>
      <c r="D8" s="1047" t="s">
        <v>3602</v>
      </c>
      <c r="E8" s="1010"/>
      <c r="F8" s="1010"/>
      <c r="G8" s="1010"/>
      <c r="H8" s="1010"/>
      <c r="I8" s="1051"/>
      <c r="J8" s="1051"/>
    </row>
    <row r="9" spans="1:12" s="1052" customFormat="1" ht="15.2" customHeight="1">
      <c r="A9" s="1825" t="s">
        <v>3598</v>
      </c>
      <c r="B9" s="1825"/>
      <c r="C9" s="1825"/>
      <c r="D9" s="1010"/>
      <c r="E9" s="1012"/>
      <c r="H9" s="1013"/>
      <c r="I9" s="1053"/>
      <c r="J9" s="1053"/>
    </row>
    <row r="10" spans="1:12" s="1052" customFormat="1" ht="26.1" customHeight="1">
      <c r="A10" s="1825" t="s">
        <v>3599</v>
      </c>
      <c r="B10" s="1825"/>
      <c r="C10" s="1825"/>
      <c r="D10" s="1010"/>
      <c r="E10" s="1012"/>
      <c r="H10" s="1013"/>
      <c r="I10" s="1051"/>
      <c r="J10" s="1054"/>
    </row>
    <row r="11" spans="1:12" s="1052" customFormat="1" ht="15.75" customHeight="1">
      <c r="A11" s="1825" t="s">
        <v>3600</v>
      </c>
      <c r="B11" s="1825"/>
      <c r="C11" s="1010"/>
      <c r="D11" s="1010"/>
      <c r="E11" s="1010"/>
      <c r="F11" s="1010"/>
      <c r="G11" s="1010"/>
      <c r="H11" s="1014"/>
      <c r="I11" s="1051"/>
      <c r="J11" s="1051"/>
    </row>
    <row r="12" spans="1:12" s="1052" customFormat="1" ht="19.5" customHeight="1">
      <c r="A12" s="1825" t="s">
        <v>3528</v>
      </c>
      <c r="B12" s="1825"/>
      <c r="C12" s="1825"/>
      <c r="D12" s="1010"/>
      <c r="E12" s="1011"/>
      <c r="F12" s="1070"/>
      <c r="G12" s="1012"/>
      <c r="H12" s="1012"/>
      <c r="I12" s="1051"/>
      <c r="J12" s="1055"/>
    </row>
    <row r="13" spans="1:12" s="1110" customFormat="1" ht="29.85" customHeight="1">
      <c r="A13" s="1122" t="s">
        <v>32</v>
      </c>
      <c r="B13" s="1123" t="s">
        <v>332</v>
      </c>
      <c r="C13" s="1130" t="s">
        <v>40</v>
      </c>
      <c r="D13" s="1131" t="s">
        <v>333</v>
      </c>
    </row>
    <row r="14" spans="1:12" ht="4.7" customHeight="1">
      <c r="A14" s="1126"/>
      <c r="B14" s="1127"/>
      <c r="C14" s="1128"/>
      <c r="D14" s="1129"/>
    </row>
    <row r="15" spans="1:12" s="1116" customFormat="1" ht="29.85" customHeight="1">
      <c r="A15" s="1113">
        <v>1</v>
      </c>
      <c r="B15" s="1114" t="str">
        <f>'Medição 14 DP Cobilândia'!B19</f>
        <v>SERVIÇOS PRELIMINARES</v>
      </c>
      <c r="C15" s="1119" t="e">
        <f>'Medição 14 DP Cobilândia'!#REF!</f>
        <v>#REF!</v>
      </c>
      <c r="D15" s="1115" t="e">
        <f t="shared" ref="D15:D30" si="0">C15/$C$32</f>
        <v>#REF!</v>
      </c>
      <c r="G15" s="1117"/>
    </row>
    <row r="16" spans="1:12" s="1116" customFormat="1" ht="29.85" customHeight="1">
      <c r="A16" s="1113">
        <v>2</v>
      </c>
      <c r="B16" s="1114" t="str">
        <f>'Medição 14 DP Cobilândia'!B34</f>
        <v>Sub total 01</v>
      </c>
      <c r="C16" s="1119">
        <f>'Medição 14 DP Cobilândia'!F39</f>
        <v>6001.6</v>
      </c>
      <c r="D16" s="1115" t="e">
        <f t="shared" si="0"/>
        <v>#REF!</v>
      </c>
    </row>
    <row r="17" spans="1:11" s="1116" customFormat="1" ht="29.85" customHeight="1">
      <c r="A17" s="1113">
        <v>3</v>
      </c>
      <c r="B17" s="1114" t="str">
        <f>'Medição 14 DP Cobilândia'!B40</f>
        <v>Aluguel mensal container para refeitorio, incl.  porta, 2 janelas, abert p/ ar cond., 2 pt iluminação, 2 tomadas elét. e 1 tomada telef. Isolamento térmico (paredes e teto), piso em comp. Naval pintado, cert. NR18, incl. laudo des</v>
      </c>
      <c r="C17" s="1119" t="e">
        <f>'Medição 14 DP Cobilândia'!#REF!</f>
        <v>#REF!</v>
      </c>
      <c r="D17" s="1115" t="e">
        <f t="shared" si="0"/>
        <v>#REF!</v>
      </c>
    </row>
    <row r="18" spans="1:11" s="1116" customFormat="1" ht="29.85" customHeight="1">
      <c r="A18" s="1113">
        <v>4</v>
      </c>
      <c r="B18" s="1114" t="e">
        <f>'Medição 14 DP Cobilândia'!#REF!</f>
        <v>#REF!</v>
      </c>
      <c r="C18" s="1119">
        <f>'Medição 14 DP Cobilândia'!F49</f>
        <v>339.95</v>
      </c>
      <c r="D18" s="1115" t="e">
        <f t="shared" si="0"/>
        <v>#REF!</v>
      </c>
    </row>
    <row r="19" spans="1:11" s="1116" customFormat="1" ht="29.85" customHeight="1">
      <c r="A19" s="1113">
        <v>5</v>
      </c>
      <c r="B19" s="1114" t="str">
        <f>'Medição 14 DP Cobilândia'!B50</f>
        <v>Sub total 03</v>
      </c>
      <c r="C19" s="1119" t="e">
        <f>'Medição 14 DP Cobilândia'!#REF!</f>
        <v>#REF!</v>
      </c>
      <c r="D19" s="1115" t="e">
        <f t="shared" si="0"/>
        <v>#REF!</v>
      </c>
    </row>
    <row r="20" spans="1:11" s="1116" customFormat="1" ht="29.85" customHeight="1">
      <c r="A20" s="1113">
        <v>6</v>
      </c>
      <c r="B20" s="1114" t="e">
        <f>'Medição 14 DP Cobilândia'!#REF!</f>
        <v>#REF!</v>
      </c>
      <c r="C20" s="1119">
        <f>'Medição 14 DP Cobilândia'!F59</f>
        <v>0.05</v>
      </c>
      <c r="D20" s="1115" t="e">
        <f t="shared" si="0"/>
        <v>#REF!</v>
      </c>
    </row>
    <row r="21" spans="1:11" s="1116" customFormat="1" ht="29.85" customHeight="1">
      <c r="A21" s="1113">
        <v>7</v>
      </c>
      <c r="B21" s="1114" t="str">
        <f>'Medição 14 DP Cobilândia'!B60</f>
        <v>Aplicação de Sika Top 108 Armatec ou equivalente, nas ferragens a serem recuperadas</v>
      </c>
      <c r="C21" s="1119" t="e">
        <f>'Medição 14 DP Cobilândia'!#REF!</f>
        <v>#REF!</v>
      </c>
      <c r="D21" s="1115" t="e">
        <f t="shared" si="0"/>
        <v>#REF!</v>
      </c>
    </row>
    <row r="22" spans="1:11" s="1116" customFormat="1" ht="29.85" customHeight="1">
      <c r="A22" s="1113">
        <v>8</v>
      </c>
      <c r="B22" s="1114" t="e">
        <f>'Medição 14 DP Cobilândia'!#REF!</f>
        <v>#REF!</v>
      </c>
      <c r="C22" s="1119" t="e">
        <f>'Medição 14 DP Cobilândia'!#REF!</f>
        <v>#REF!</v>
      </c>
      <c r="D22" s="1115" t="e">
        <f t="shared" si="0"/>
        <v>#REF!</v>
      </c>
    </row>
    <row r="23" spans="1:11" s="1116" customFormat="1" ht="29.85" customHeight="1">
      <c r="A23" s="1113">
        <v>9</v>
      </c>
      <c r="B23" s="1114" t="str">
        <f>'Medição 14 DP Cobilândia'!B72</f>
        <v>Sub total 05</v>
      </c>
      <c r="C23" s="1119">
        <f>'Medição 14 DP Cobilândia'!F75</f>
        <v>478.23</v>
      </c>
      <c r="D23" s="1115" t="e">
        <f t="shared" si="0"/>
        <v>#REF!</v>
      </c>
    </row>
    <row r="24" spans="1:11" s="1116" customFormat="1" ht="29.85" customHeight="1">
      <c r="A24" s="1113">
        <v>10</v>
      </c>
      <c r="B24" s="1114" t="str">
        <f>'Medição 14 DP Cobilândia'!B76</f>
        <v>Marco de madeira de lei de 1ª (Peroba, Ipê, Angelim Pedra ou equivalente) com 15x3 cm de batente, nas dimensões de 0.60 x 2.10 m</v>
      </c>
      <c r="C24" s="1119">
        <f>'Medição 14 DP Cobilândia'!F82</f>
        <v>13042.949999999999</v>
      </c>
      <c r="D24" s="1115" t="e">
        <f t="shared" si="0"/>
        <v>#REF!</v>
      </c>
    </row>
    <row r="25" spans="1:11" s="1116" customFormat="1" ht="29.85" customHeight="1">
      <c r="A25" s="1113">
        <v>11</v>
      </c>
      <c r="B25" s="1114" t="e">
        <f>'Medição 14 DP Cobilândia'!#REF!</f>
        <v>#REF!</v>
      </c>
      <c r="C25" s="1119">
        <f>'Medição 14 DP Cobilândia'!F105</f>
        <v>17601.809999999998</v>
      </c>
      <c r="D25" s="1115" t="e">
        <f t="shared" si="0"/>
        <v>#REF!</v>
      </c>
    </row>
    <row r="26" spans="1:11" s="1116" customFormat="1" ht="29.85" customHeight="1">
      <c r="A26" s="1113">
        <v>12</v>
      </c>
      <c r="B26" s="1114" t="e">
        <f>'Medição 14 DP Cobilândia'!#REF!</f>
        <v>#REF!</v>
      </c>
      <c r="C26" s="1119" t="e">
        <f>'Medição 14 DP Cobilândia'!#REF!</f>
        <v>#REF!</v>
      </c>
      <c r="D26" s="1115" t="e">
        <f t="shared" si="0"/>
        <v>#REF!</v>
      </c>
    </row>
    <row r="27" spans="1:11" s="1116" customFormat="1" ht="40.700000000000003" customHeight="1">
      <c r="A27" s="1113">
        <v>13</v>
      </c>
      <c r="B27" s="1114" t="e">
        <f>'Medição 14 DP Cobilândia'!#REF!</f>
        <v>#REF!</v>
      </c>
      <c r="C27" s="1119" t="e">
        <f>'Medição 14 DP Cobilândia'!#REF!</f>
        <v>#REF!</v>
      </c>
      <c r="D27" s="1115" t="e">
        <f t="shared" si="0"/>
        <v>#REF!</v>
      </c>
    </row>
    <row r="28" spans="1:11" s="1116" customFormat="1" ht="29.85" customHeight="1">
      <c r="A28" s="1113">
        <v>14</v>
      </c>
      <c r="B28" s="1114" t="e">
        <f>'Medição 14 DP Cobilândia'!#REF!</f>
        <v>#REF!</v>
      </c>
      <c r="C28" s="1119">
        <f>'Medição 14 DP Cobilândia'!F120</f>
        <v>547.04999999999995</v>
      </c>
      <c r="D28" s="1115" t="e">
        <f t="shared" si="0"/>
        <v>#REF!</v>
      </c>
    </row>
    <row r="29" spans="1:11" s="1116" customFormat="1" ht="29.85" customHeight="1">
      <c r="A29" s="1113">
        <v>15</v>
      </c>
      <c r="B29" s="1114" t="str">
        <f>'Medição 14 DP Cobilândia'!B121</f>
        <v>Pastilha cerâmica branca 5 x 5 cm, assentada com argamassa de cimento colante e rejunte pré-fabricado, marcas de referência Atlas, Jatobá, NGK ou equivalentwe</v>
      </c>
      <c r="C29" s="1119" t="e">
        <f>'Medição 14 DP Cobilândia'!#REF!</f>
        <v>#REF!</v>
      </c>
      <c r="D29" s="1115" t="e">
        <f t="shared" si="0"/>
        <v>#REF!</v>
      </c>
    </row>
    <row r="30" spans="1:11" s="1116" customFormat="1" ht="29.85" customHeight="1">
      <c r="A30" s="1113">
        <v>16</v>
      </c>
      <c r="B30" s="1114" t="e">
        <f>'Medição 14 DP Cobilândia'!#REF!</f>
        <v>#REF!</v>
      </c>
      <c r="C30" s="1119" t="e">
        <f>'Medição 14 DP Cobilândia'!#REF!</f>
        <v>#REF!</v>
      </c>
      <c r="D30" s="1115" t="e">
        <f t="shared" si="0"/>
        <v>#REF!</v>
      </c>
    </row>
    <row r="31" spans="1:11" ht="3.2" customHeight="1">
      <c r="A31" s="285"/>
      <c r="B31" s="286"/>
      <c r="C31" s="1120"/>
      <c r="D31" s="287"/>
    </row>
    <row r="32" spans="1:11" s="1110" customFormat="1" ht="35.1" customHeight="1">
      <c r="A32" s="1824" t="s">
        <v>334</v>
      </c>
      <c r="B32" s="1824"/>
      <c r="C32" s="1124" t="e">
        <f>SUM(C15:C30)</f>
        <v>#REF!</v>
      </c>
      <c r="D32" s="1125" t="e">
        <f>SUM(D15:D30)</f>
        <v>#REF!</v>
      </c>
      <c r="F32" s="1111"/>
      <c r="G32" s="1111"/>
      <c r="K32" s="1112"/>
    </row>
  </sheetData>
  <mergeCells count="13">
    <mergeCell ref="A1:H1"/>
    <mergeCell ref="A2:H2"/>
    <mergeCell ref="A3:H3"/>
    <mergeCell ref="A5:C5"/>
    <mergeCell ref="A32:B32"/>
    <mergeCell ref="A12:C12"/>
    <mergeCell ref="A4:D4"/>
    <mergeCell ref="A8:B8"/>
    <mergeCell ref="A7:B7"/>
    <mergeCell ref="A11:B11"/>
    <mergeCell ref="A6:C6"/>
    <mergeCell ref="A9:C9"/>
    <mergeCell ref="A10:C10"/>
  </mergeCells>
  <printOptions horizontalCentered="1"/>
  <pageMargins left="0.39370078740157483" right="0.39370078740157483" top="0.39370078740157483" bottom="0.98425196850393704" header="0.51181102362204722" footer="0.51181102362204722"/>
  <pageSetup paperSize="9" scale="69"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FE6C6-F5DF-4C04-9A90-A3DF241C0D1F}">
  <sheetPr>
    <tabColor rgb="FFFF0000"/>
  </sheetPr>
  <dimension ref="A1:L975"/>
  <sheetViews>
    <sheetView showGridLines="0" view="pageBreakPreview" topLeftCell="A167" zoomScale="120" zoomScaleNormal="100" zoomScaleSheetLayoutView="120" workbookViewId="0">
      <selection activeCell="B199" sqref="B199"/>
    </sheetView>
  </sheetViews>
  <sheetFormatPr defaultColWidth="9.140625" defaultRowHeight="15"/>
  <cols>
    <col min="1" max="1" width="9.140625" style="1163"/>
    <col min="2" max="2" width="58.7109375" style="1372" customWidth="1"/>
    <col min="3" max="3" width="9.140625" style="1163"/>
    <col min="4" max="4" width="11.7109375" style="1373" customWidth="1"/>
    <col min="5" max="5" width="11.28515625" style="1373" bestFit="1" customWidth="1"/>
    <col min="6" max="6" width="13.85546875" style="1373" bestFit="1" customWidth="1"/>
    <col min="7" max="7" width="11.140625" style="1236" customWidth="1"/>
    <col min="8" max="8" width="17.28515625" style="1236" customWidth="1"/>
    <col min="9" max="9" width="10" style="1236" bestFit="1" customWidth="1"/>
    <col min="10" max="10" width="9.7109375" style="1236" bestFit="1" customWidth="1"/>
    <col min="11" max="16384" width="9.140625" style="1236"/>
  </cols>
  <sheetData>
    <row r="1" spans="1:8" s="1155" customFormat="1" ht="67.5" customHeight="1">
      <c r="A1" s="1831"/>
      <c r="B1" s="1831"/>
      <c r="C1" s="1831"/>
      <c r="D1" s="1831"/>
      <c r="E1" s="1831"/>
      <c r="F1" s="1831"/>
    </row>
    <row r="2" spans="1:8" s="1155" customFormat="1" ht="39.950000000000003" customHeight="1">
      <c r="A2" s="1832" t="s">
        <v>4730</v>
      </c>
      <c r="B2" s="1832"/>
      <c r="C2" s="1832"/>
      <c r="D2" s="1832"/>
      <c r="E2" s="1832"/>
      <c r="F2" s="1832"/>
    </row>
    <row r="3" spans="1:8" s="1155" customFormat="1">
      <c r="A3" s="1833" t="s">
        <v>3654</v>
      </c>
      <c r="B3" s="1833"/>
      <c r="C3" s="1833"/>
      <c r="D3" s="1833"/>
      <c r="E3" s="1156"/>
      <c r="F3" s="1156"/>
    </row>
    <row r="4" spans="1:8" s="1155" customFormat="1" ht="14.85" customHeight="1">
      <c r="A4" s="1833" t="s">
        <v>3655</v>
      </c>
      <c r="B4" s="1833"/>
      <c r="C4" s="1833"/>
      <c r="D4" s="1833"/>
      <c r="E4" s="1156"/>
      <c r="F4" s="1156"/>
      <c r="H4" s="1157"/>
    </row>
    <row r="5" spans="1:8" s="1155" customFormat="1" ht="16.149999999999999" customHeight="1">
      <c r="A5" s="1833" t="s">
        <v>3656</v>
      </c>
      <c r="B5" s="1833"/>
      <c r="C5" s="1833"/>
      <c r="D5" s="1833"/>
      <c r="E5" s="1158"/>
      <c r="F5" s="1159"/>
    </row>
    <row r="6" spans="1:8" s="1155" customFormat="1" ht="15.6" customHeight="1">
      <c r="A6" s="1833" t="s">
        <v>3657</v>
      </c>
      <c r="B6" s="1833"/>
      <c r="C6" s="1833"/>
      <c r="D6" s="1833"/>
      <c r="E6" s="1158"/>
      <c r="F6" s="1160"/>
    </row>
    <row r="7" spans="1:8" s="1155" customFormat="1" ht="13.5" customHeight="1">
      <c r="A7" s="1827" t="s">
        <v>3658</v>
      </c>
      <c r="B7" s="1827"/>
      <c r="C7" s="1827"/>
      <c r="D7" s="1827"/>
      <c r="E7" s="1827"/>
      <c r="F7" s="1160"/>
    </row>
    <row r="8" spans="1:8" s="1155" customFormat="1" ht="15.6" customHeight="1">
      <c r="A8" s="1827"/>
      <c r="B8" s="1827"/>
      <c r="C8" s="1827"/>
      <c r="D8" s="1827"/>
      <c r="E8" s="1161"/>
      <c r="F8" s="1160"/>
      <c r="G8" s="1162"/>
    </row>
    <row r="9" spans="1:8" s="1155" customFormat="1" ht="18" customHeight="1">
      <c r="A9" s="1163"/>
      <c r="B9" s="1164"/>
      <c r="C9" s="1165"/>
      <c r="D9" s="1166"/>
      <c r="E9" s="1156" t="s">
        <v>4731</v>
      </c>
      <c r="F9" s="1167"/>
    </row>
    <row r="10" spans="1:8" s="1155" customFormat="1" ht="77.849999999999994" customHeight="1">
      <c r="A10" s="1828" t="s">
        <v>30</v>
      </c>
      <c r="B10" s="1828"/>
      <c r="C10" s="1828"/>
      <c r="D10" s="1828"/>
      <c r="E10" s="1828"/>
      <c r="F10" s="1828"/>
    </row>
    <row r="11" spans="1:8" s="1223" customFormat="1" ht="18" customHeight="1">
      <c r="A11" s="1221" t="s">
        <v>346</v>
      </c>
      <c r="B11" s="1221" t="s">
        <v>4732</v>
      </c>
      <c r="C11" s="1221" t="s">
        <v>2667</v>
      </c>
      <c r="D11" s="1221" t="s">
        <v>350</v>
      </c>
      <c r="E11" s="1222" t="s">
        <v>4733</v>
      </c>
      <c r="F11" s="1222" t="s">
        <v>4734</v>
      </c>
      <c r="H11" s="1224"/>
    </row>
    <row r="12" spans="1:8" s="1227" customFormat="1" ht="3.2" customHeight="1">
      <c r="A12" s="1225"/>
      <c r="B12" s="1225"/>
      <c r="C12" s="1225"/>
      <c r="D12" s="1225"/>
      <c r="E12" s="1226"/>
      <c r="F12" s="1226"/>
    </row>
    <row r="13" spans="1:8" s="1231" customFormat="1">
      <c r="A13" s="1228"/>
      <c r="B13" s="1229" t="s">
        <v>4735</v>
      </c>
      <c r="C13" s="1228" t="s">
        <v>251</v>
      </c>
      <c r="D13" s="1230"/>
      <c r="E13" s="1230"/>
      <c r="F13" s="1230"/>
    </row>
    <row r="14" spans="1:8" s="1231" customFormat="1">
      <c r="A14" s="1228" t="s">
        <v>3659</v>
      </c>
      <c r="B14" s="1232" t="s">
        <v>42</v>
      </c>
      <c r="C14" s="1228" t="s">
        <v>251</v>
      </c>
      <c r="D14" s="1230"/>
      <c r="E14" s="1230"/>
      <c r="F14" s="1230"/>
    </row>
    <row r="15" spans="1:8">
      <c r="A15" s="1233" t="s">
        <v>3660</v>
      </c>
      <c r="B15" s="1234" t="s">
        <v>488</v>
      </c>
      <c r="C15" s="1233" t="s">
        <v>251</v>
      </c>
      <c r="D15" s="1235"/>
      <c r="E15" s="1235"/>
      <c r="F15" s="1235"/>
    </row>
    <row r="16" spans="1:8">
      <c r="A16" s="1233" t="s">
        <v>3661</v>
      </c>
      <c r="B16" s="1234" t="s">
        <v>3662</v>
      </c>
      <c r="C16" s="1233" t="s">
        <v>356</v>
      </c>
      <c r="D16" s="1235">
        <v>8</v>
      </c>
      <c r="E16" s="1235">
        <v>305.91000000000003</v>
      </c>
      <c r="F16" s="1235">
        <v>2447.2800000000002</v>
      </c>
    </row>
    <row r="17" spans="1:6" ht="60">
      <c r="A17" s="1233" t="s">
        <v>3663</v>
      </c>
      <c r="B17" s="1234" t="s">
        <v>3664</v>
      </c>
      <c r="C17" s="1233" t="s">
        <v>108</v>
      </c>
      <c r="D17" s="1235">
        <v>42.8</v>
      </c>
      <c r="E17" s="1235">
        <v>218.03</v>
      </c>
      <c r="F17" s="1235">
        <v>9331.68</v>
      </c>
    </row>
    <row r="18" spans="1:6" ht="60">
      <c r="A18" s="1233" t="s">
        <v>3665</v>
      </c>
      <c r="B18" s="1234" t="s">
        <v>3666</v>
      </c>
      <c r="C18" s="1233" t="s">
        <v>356</v>
      </c>
      <c r="D18" s="1235">
        <v>17.600000000000001</v>
      </c>
      <c r="E18" s="1235">
        <v>135.56</v>
      </c>
      <c r="F18" s="1235">
        <v>2385.86</v>
      </c>
    </row>
    <row r="19" spans="1:6" ht="45">
      <c r="A19" s="1233" t="s">
        <v>3667</v>
      </c>
      <c r="B19" s="1234" t="s">
        <v>3668</v>
      </c>
      <c r="C19" s="1233" t="s">
        <v>108</v>
      </c>
      <c r="D19" s="1235">
        <v>12.5</v>
      </c>
      <c r="E19" s="1235">
        <v>290.62</v>
      </c>
      <c r="F19" s="1235">
        <v>3632.75</v>
      </c>
    </row>
    <row r="20" spans="1:6" ht="60">
      <c r="A20" s="1233" t="s">
        <v>3669</v>
      </c>
      <c r="B20" s="1234" t="s">
        <v>3670</v>
      </c>
      <c r="C20" s="1233" t="s">
        <v>356</v>
      </c>
      <c r="D20" s="1235">
        <v>2147.2800000000002</v>
      </c>
      <c r="E20" s="1235">
        <v>13.6</v>
      </c>
      <c r="F20" s="1235">
        <v>29203.01</v>
      </c>
    </row>
    <row r="21" spans="1:6" ht="45">
      <c r="A21" s="1233" t="s">
        <v>3671</v>
      </c>
      <c r="B21" s="1234" t="s">
        <v>3672</v>
      </c>
      <c r="C21" s="1233" t="s">
        <v>59</v>
      </c>
      <c r="D21" s="1235">
        <v>1</v>
      </c>
      <c r="E21" s="1235">
        <v>3050.14</v>
      </c>
      <c r="F21" s="1235">
        <v>3050.14</v>
      </c>
    </row>
    <row r="22" spans="1:6" ht="45">
      <c r="A22" s="1233" t="s">
        <v>3673</v>
      </c>
      <c r="B22" s="1234" t="s">
        <v>2447</v>
      </c>
      <c r="C22" s="1233" t="s">
        <v>59</v>
      </c>
      <c r="D22" s="1235">
        <v>1</v>
      </c>
      <c r="E22" s="1235">
        <v>946.77</v>
      </c>
      <c r="F22" s="1235">
        <v>946.77</v>
      </c>
    </row>
    <row r="23" spans="1:6" ht="45">
      <c r="A23" s="1233" t="s">
        <v>3674</v>
      </c>
      <c r="B23" s="1234" t="s">
        <v>514</v>
      </c>
      <c r="C23" s="1233"/>
      <c r="D23" s="1235"/>
      <c r="E23" s="1235"/>
      <c r="F23" s="1235"/>
    </row>
    <row r="24" spans="1:6" s="1240" customFormat="1" ht="60">
      <c r="A24" s="1237" t="s">
        <v>3675</v>
      </c>
      <c r="B24" s="1238" t="s">
        <v>516</v>
      </c>
      <c r="C24" s="1237" t="s">
        <v>356</v>
      </c>
      <c r="D24" s="1239">
        <v>14.5</v>
      </c>
      <c r="E24" s="1239">
        <v>995.74</v>
      </c>
      <c r="F24" s="1239">
        <v>14438.23</v>
      </c>
    </row>
    <row r="25" spans="1:6" s="1240" customFormat="1" ht="60">
      <c r="A25" s="1237" t="s">
        <v>3676</v>
      </c>
      <c r="B25" s="1238" t="s">
        <v>518</v>
      </c>
      <c r="C25" s="1237" t="s">
        <v>356</v>
      </c>
      <c r="D25" s="1239">
        <v>10.9</v>
      </c>
      <c r="E25" s="1239">
        <v>748.71</v>
      </c>
      <c r="F25" s="1239">
        <v>8160.94</v>
      </c>
    </row>
    <row r="26" spans="1:6" s="1240" customFormat="1" ht="60">
      <c r="A26" s="1237" t="s">
        <v>3677</v>
      </c>
      <c r="B26" s="1238" t="s">
        <v>520</v>
      </c>
      <c r="C26" s="1237" t="s">
        <v>356</v>
      </c>
      <c r="D26" s="1239">
        <v>10.9</v>
      </c>
      <c r="E26" s="1239">
        <v>656.38</v>
      </c>
      <c r="F26" s="1239">
        <v>7154.54</v>
      </c>
    </row>
    <row r="27" spans="1:6" s="1240" customFormat="1" ht="60">
      <c r="A27" s="1237" t="s">
        <v>3678</v>
      </c>
      <c r="B27" s="1238" t="s">
        <v>522</v>
      </c>
      <c r="C27" s="1237" t="s">
        <v>356</v>
      </c>
      <c r="D27" s="1239">
        <v>24.2</v>
      </c>
      <c r="E27" s="1239">
        <v>574.16</v>
      </c>
      <c r="F27" s="1239">
        <v>13894.67</v>
      </c>
    </row>
    <row r="28" spans="1:6" s="1240" customFormat="1" ht="60">
      <c r="A28" s="1237" t="s">
        <v>3679</v>
      </c>
      <c r="B28" s="1238" t="s">
        <v>526</v>
      </c>
      <c r="C28" s="1237" t="s">
        <v>59</v>
      </c>
      <c r="D28" s="1239">
        <v>1</v>
      </c>
      <c r="E28" s="1239">
        <v>28704.080000000002</v>
      </c>
      <c r="F28" s="1239">
        <v>28704.080000000002</v>
      </c>
    </row>
    <row r="29" spans="1:6" s="1244" customFormat="1" ht="60">
      <c r="A29" s="1241" t="s">
        <v>3680</v>
      </c>
      <c r="B29" s="1242" t="s">
        <v>530</v>
      </c>
      <c r="C29" s="1241" t="s">
        <v>356</v>
      </c>
      <c r="D29" s="1243">
        <v>12</v>
      </c>
      <c r="E29" s="1243">
        <v>272.42</v>
      </c>
      <c r="F29" s="1243">
        <v>3269.04</v>
      </c>
    </row>
    <row r="30" spans="1:6" s="1244" customFormat="1" ht="60">
      <c r="A30" s="1241" t="s">
        <v>3681</v>
      </c>
      <c r="B30" s="1242" t="s">
        <v>3682</v>
      </c>
      <c r="C30" s="1241" t="s">
        <v>356</v>
      </c>
      <c r="D30" s="1243">
        <v>6</v>
      </c>
      <c r="E30" s="1243">
        <v>357.08</v>
      </c>
      <c r="F30" s="1243">
        <v>2142.48</v>
      </c>
    </row>
    <row r="31" spans="1:6" s="1248" customFormat="1" ht="45">
      <c r="A31" s="1245" t="s">
        <v>3683</v>
      </c>
      <c r="B31" s="1246" t="s">
        <v>536</v>
      </c>
      <c r="C31" s="1245" t="s">
        <v>59</v>
      </c>
      <c r="D31" s="1247">
        <v>1</v>
      </c>
      <c r="E31" s="1247">
        <v>2844.18</v>
      </c>
      <c r="F31" s="1247">
        <v>2844.18</v>
      </c>
    </row>
    <row r="32" spans="1:6" s="1244" customFormat="1" ht="60">
      <c r="A32" s="1241" t="s">
        <v>3684</v>
      </c>
      <c r="B32" s="1242" t="s">
        <v>538</v>
      </c>
      <c r="C32" s="1241" t="s">
        <v>108</v>
      </c>
      <c r="D32" s="1243">
        <v>25</v>
      </c>
      <c r="E32" s="1243">
        <v>57.14</v>
      </c>
      <c r="F32" s="1243">
        <v>1428.5</v>
      </c>
    </row>
    <row r="33" spans="1:10" s="1244" customFormat="1" ht="60">
      <c r="A33" s="1241" t="s">
        <v>70</v>
      </c>
      <c r="B33" s="1242" t="s">
        <v>3685</v>
      </c>
      <c r="C33" s="1241" t="s">
        <v>108</v>
      </c>
      <c r="D33" s="1243">
        <v>50</v>
      </c>
      <c r="E33" s="1243">
        <v>33.549999999999997</v>
      </c>
      <c r="F33" s="1243">
        <v>1677.5</v>
      </c>
    </row>
    <row r="34" spans="1:10" s="1240" customFormat="1" ht="30">
      <c r="A34" s="1237" t="s">
        <v>3686</v>
      </c>
      <c r="B34" s="1238" t="s">
        <v>1153</v>
      </c>
      <c r="C34" s="1237" t="s">
        <v>108</v>
      </c>
      <c r="D34" s="1239">
        <v>50</v>
      </c>
      <c r="E34" s="1239">
        <v>118.41</v>
      </c>
      <c r="F34" s="1239">
        <v>5920.5</v>
      </c>
    </row>
    <row r="35" spans="1:10" ht="15.75">
      <c r="A35" s="1249"/>
      <c r="B35" s="1250" t="s">
        <v>3604</v>
      </c>
      <c r="C35" s="1251"/>
      <c r="D35" s="1251"/>
      <c r="E35" s="1252"/>
      <c r="F35" s="1253">
        <f>SUM(F15:F34)</f>
        <v>140632.15</v>
      </c>
      <c r="G35" s="1254"/>
      <c r="H35" s="1255"/>
      <c r="I35" s="1254"/>
      <c r="J35" s="1256"/>
    </row>
    <row r="36" spans="1:10" ht="15.75">
      <c r="A36" s="1249"/>
      <c r="B36" s="1250" t="s">
        <v>3687</v>
      </c>
      <c r="C36" s="1251"/>
      <c r="D36" s="1251"/>
      <c r="E36" s="1252"/>
      <c r="F36" s="1253">
        <f>SUM(F35)</f>
        <v>140632.15</v>
      </c>
      <c r="G36" s="1254"/>
      <c r="H36" s="1255"/>
      <c r="I36" s="1254"/>
      <c r="J36" s="1256"/>
    </row>
    <row r="37" spans="1:10" s="1231" customFormat="1">
      <c r="A37" s="1228"/>
      <c r="B37" s="1229" t="s">
        <v>3688</v>
      </c>
      <c r="C37" s="1228" t="s">
        <v>251</v>
      </c>
      <c r="D37" s="1230"/>
      <c r="E37" s="1230"/>
      <c r="F37" s="1230"/>
    </row>
    <row r="38" spans="1:10" s="1231" customFormat="1">
      <c r="A38" s="1228" t="s">
        <v>3659</v>
      </c>
      <c r="B38" s="1232" t="s">
        <v>61</v>
      </c>
      <c r="C38" s="1228" t="s">
        <v>251</v>
      </c>
      <c r="D38" s="1230"/>
      <c r="E38" s="1230"/>
      <c r="F38" s="1230"/>
    </row>
    <row r="39" spans="1:10">
      <c r="A39" s="1233" t="s">
        <v>3660</v>
      </c>
      <c r="B39" s="1234" t="s">
        <v>353</v>
      </c>
      <c r="C39" s="1233" t="s">
        <v>251</v>
      </c>
      <c r="D39" s="1235"/>
      <c r="E39" s="1235"/>
      <c r="F39" s="1235"/>
    </row>
    <row r="40" spans="1:10" ht="30">
      <c r="A40" s="1233" t="s">
        <v>3661</v>
      </c>
      <c r="B40" s="1234" t="s">
        <v>360</v>
      </c>
      <c r="C40" s="1233" t="s">
        <v>356</v>
      </c>
      <c r="D40" s="1235">
        <v>5.76</v>
      </c>
      <c r="E40" s="1235">
        <v>27.94</v>
      </c>
      <c r="F40" s="1235">
        <v>160.93</v>
      </c>
    </row>
    <row r="41" spans="1:10" s="1260" customFormat="1">
      <c r="A41" s="1257" t="s">
        <v>3663</v>
      </c>
      <c r="B41" s="1258" t="s">
        <v>366</v>
      </c>
      <c r="C41" s="1257" t="s">
        <v>356</v>
      </c>
      <c r="D41" s="1259">
        <v>40.799999999999997</v>
      </c>
      <c r="E41" s="1259">
        <v>49.88</v>
      </c>
      <c r="F41" s="1259">
        <v>2035.1</v>
      </c>
    </row>
    <row r="42" spans="1:10">
      <c r="A42" s="1233" t="s">
        <v>3665</v>
      </c>
      <c r="B42" s="1234" t="s">
        <v>370</v>
      </c>
      <c r="C42" s="1233" t="s">
        <v>356</v>
      </c>
      <c r="D42" s="1235">
        <v>40.799999999999997</v>
      </c>
      <c r="E42" s="1235">
        <v>9.9700000000000006</v>
      </c>
      <c r="F42" s="1235">
        <v>406.78</v>
      </c>
    </row>
    <row r="43" spans="1:10">
      <c r="A43" s="1233" t="s">
        <v>3667</v>
      </c>
      <c r="B43" s="1234" t="s">
        <v>372</v>
      </c>
      <c r="C43" s="1233" t="s">
        <v>262</v>
      </c>
      <c r="D43" s="1235">
        <v>0.42</v>
      </c>
      <c r="E43" s="1235">
        <v>59.86</v>
      </c>
      <c r="F43" s="1235">
        <v>25.14</v>
      </c>
    </row>
    <row r="44" spans="1:10">
      <c r="A44" s="1233" t="s">
        <v>3669</v>
      </c>
      <c r="B44" s="1234" t="s">
        <v>381</v>
      </c>
      <c r="C44" s="1233" t="s">
        <v>356</v>
      </c>
      <c r="D44" s="1235">
        <v>5.76</v>
      </c>
      <c r="E44" s="1235">
        <v>9.9700000000000006</v>
      </c>
      <c r="F44" s="1235">
        <v>57.43</v>
      </c>
    </row>
    <row r="45" spans="1:10">
      <c r="A45" s="1233" t="s">
        <v>3671</v>
      </c>
      <c r="B45" s="1234" t="s">
        <v>395</v>
      </c>
      <c r="C45" s="1233" t="s">
        <v>59</v>
      </c>
      <c r="D45" s="1235">
        <v>4</v>
      </c>
      <c r="E45" s="1235">
        <v>20.64</v>
      </c>
      <c r="F45" s="1235">
        <v>82.56</v>
      </c>
    </row>
    <row r="46" spans="1:10">
      <c r="A46" s="1233" t="s">
        <v>3673</v>
      </c>
      <c r="B46" s="1234" t="s">
        <v>409</v>
      </c>
      <c r="C46" s="1233" t="s">
        <v>356</v>
      </c>
      <c r="D46" s="1235">
        <v>42.98</v>
      </c>
      <c r="E46" s="1235">
        <v>6.41</v>
      </c>
      <c r="F46" s="1235">
        <v>275.5</v>
      </c>
    </row>
    <row r="47" spans="1:10">
      <c r="A47" s="1233" t="s">
        <v>3689</v>
      </c>
      <c r="B47" s="1234" t="s">
        <v>3690</v>
      </c>
      <c r="C47" s="1233" t="s">
        <v>356</v>
      </c>
      <c r="D47" s="1235">
        <v>5.76</v>
      </c>
      <c r="E47" s="1235">
        <v>1.74</v>
      </c>
      <c r="F47" s="1235">
        <v>10.02</v>
      </c>
    </row>
    <row r="48" spans="1:10">
      <c r="A48" s="1233" t="s">
        <v>3691</v>
      </c>
      <c r="B48" s="1234" t="s">
        <v>457</v>
      </c>
      <c r="C48" s="1233" t="s">
        <v>59</v>
      </c>
      <c r="D48" s="1235">
        <v>16</v>
      </c>
      <c r="E48" s="1235">
        <v>10.92</v>
      </c>
      <c r="F48" s="1235">
        <v>174.72</v>
      </c>
    </row>
    <row r="49" spans="1:10" s="1264" customFormat="1">
      <c r="A49" s="1261" t="s">
        <v>3692</v>
      </c>
      <c r="B49" s="1262" t="s">
        <v>379</v>
      </c>
      <c r="C49" s="1261" t="s">
        <v>356</v>
      </c>
      <c r="D49" s="1263">
        <v>13.86</v>
      </c>
      <c r="E49" s="1263">
        <v>15.97</v>
      </c>
      <c r="F49" s="1263">
        <v>221.34</v>
      </c>
    </row>
    <row r="50" spans="1:10">
      <c r="A50" s="1233" t="s">
        <v>3693</v>
      </c>
      <c r="B50" s="1234" t="s">
        <v>3694</v>
      </c>
      <c r="C50" s="1233" t="s">
        <v>59</v>
      </c>
      <c r="D50" s="1235">
        <v>14</v>
      </c>
      <c r="E50" s="1235">
        <v>9.48</v>
      </c>
      <c r="F50" s="1235">
        <v>132.72</v>
      </c>
    </row>
    <row r="51" spans="1:10">
      <c r="A51" s="1233" t="s">
        <v>3695</v>
      </c>
      <c r="B51" s="1234" t="s">
        <v>3696</v>
      </c>
      <c r="C51" s="1233" t="s">
        <v>59</v>
      </c>
      <c r="D51" s="1235">
        <v>6</v>
      </c>
      <c r="E51" s="1235">
        <v>18.010000000000002</v>
      </c>
      <c r="F51" s="1235">
        <v>108.06</v>
      </c>
    </row>
    <row r="52" spans="1:10">
      <c r="A52" s="1233" t="s">
        <v>3697</v>
      </c>
      <c r="B52" s="1234" t="s">
        <v>3698</v>
      </c>
      <c r="C52" s="1233" t="s">
        <v>59</v>
      </c>
      <c r="D52" s="1235">
        <v>4</v>
      </c>
      <c r="E52" s="1235">
        <v>4.6399999999999997</v>
      </c>
      <c r="F52" s="1235">
        <v>18.559999999999999</v>
      </c>
    </row>
    <row r="53" spans="1:10" ht="30">
      <c r="A53" s="1233" t="s">
        <v>3699</v>
      </c>
      <c r="B53" s="1234" t="s">
        <v>423</v>
      </c>
      <c r="C53" s="1233" t="s">
        <v>356</v>
      </c>
      <c r="D53" s="1235">
        <v>20.25</v>
      </c>
      <c r="E53" s="1235">
        <v>3.77</v>
      </c>
      <c r="F53" s="1235">
        <v>76.34</v>
      </c>
    </row>
    <row r="54" spans="1:10">
      <c r="A54" s="1233" t="s">
        <v>3700</v>
      </c>
      <c r="B54" s="1234" t="s">
        <v>413</v>
      </c>
      <c r="C54" s="1233" t="s">
        <v>356</v>
      </c>
      <c r="D54" s="1235">
        <v>40.799999999999997</v>
      </c>
      <c r="E54" s="1235">
        <v>9.9700000000000006</v>
      </c>
      <c r="F54" s="1235">
        <v>406.78</v>
      </c>
    </row>
    <row r="55" spans="1:10">
      <c r="A55" s="1233" t="s">
        <v>3674</v>
      </c>
      <c r="B55" s="1234" t="s">
        <v>3701</v>
      </c>
      <c r="C55" s="1233" t="s">
        <v>251</v>
      </c>
      <c r="D55" s="1235"/>
      <c r="E55" s="1235"/>
      <c r="F55" s="1235"/>
    </row>
    <row r="56" spans="1:10" ht="27.75">
      <c r="A56" s="1233" t="s">
        <v>3675</v>
      </c>
      <c r="B56" s="1234" t="s">
        <v>4736</v>
      </c>
      <c r="C56" s="1233" t="s">
        <v>356</v>
      </c>
      <c r="D56" s="1235">
        <v>74.180000000000007</v>
      </c>
      <c r="E56" s="1235">
        <v>5.32</v>
      </c>
      <c r="F56" s="1235">
        <v>394.64</v>
      </c>
      <c r="H56" s="1265">
        <f>F56</f>
        <v>394.64</v>
      </c>
    </row>
    <row r="57" spans="1:10" ht="30">
      <c r="A57" s="1233" t="s">
        <v>3676</v>
      </c>
      <c r="B57" s="1234" t="s">
        <v>4737</v>
      </c>
      <c r="C57" s="1233" t="s">
        <v>356</v>
      </c>
      <c r="D57" s="1235">
        <v>74.180000000000007</v>
      </c>
      <c r="E57" s="1235">
        <v>2.0099999999999998</v>
      </c>
      <c r="F57" s="1235">
        <v>149.1</v>
      </c>
      <c r="H57" s="1265">
        <f t="shared" ref="H57:H59" si="0">F57</f>
        <v>149.1</v>
      </c>
    </row>
    <row r="58" spans="1:10" ht="27.75">
      <c r="A58" s="1233" t="s">
        <v>3677</v>
      </c>
      <c r="B58" s="1234" t="s">
        <v>4738</v>
      </c>
      <c r="C58" s="1233" t="s">
        <v>356</v>
      </c>
      <c r="D58" s="1235">
        <v>74.180000000000007</v>
      </c>
      <c r="E58" s="1235">
        <v>2.4700000000000002</v>
      </c>
      <c r="F58" s="1235">
        <v>183.22</v>
      </c>
      <c r="H58" s="1265">
        <f t="shared" si="0"/>
        <v>183.22</v>
      </c>
    </row>
    <row r="59" spans="1:10" ht="30">
      <c r="A59" s="1233" t="s">
        <v>3678</v>
      </c>
      <c r="B59" s="1234" t="s">
        <v>4739</v>
      </c>
      <c r="C59" s="1233" t="s">
        <v>356</v>
      </c>
      <c r="D59" s="1235">
        <v>74.180000000000007</v>
      </c>
      <c r="E59" s="1235">
        <v>1.23</v>
      </c>
      <c r="F59" s="1235">
        <v>91.24</v>
      </c>
      <c r="H59" s="1265">
        <f t="shared" si="0"/>
        <v>91.24</v>
      </c>
    </row>
    <row r="60" spans="1:10" ht="15.75">
      <c r="A60" s="1249"/>
      <c r="B60" s="1250" t="s">
        <v>3604</v>
      </c>
      <c r="C60" s="1251"/>
      <c r="D60" s="1251"/>
      <c r="E60" s="1252"/>
      <c r="F60" s="1253">
        <f>SUM(F39:F59)</f>
        <v>5010.1799999999994</v>
      </c>
      <c r="G60" s="1254"/>
      <c r="H60" s="1255"/>
      <c r="I60" s="1254"/>
      <c r="J60" s="1256"/>
    </row>
    <row r="61" spans="1:10" s="1231" customFormat="1">
      <c r="A61" s="1228" t="s">
        <v>3702</v>
      </c>
      <c r="B61" s="1232" t="s">
        <v>568</v>
      </c>
      <c r="C61" s="1228" t="s">
        <v>251</v>
      </c>
      <c r="D61" s="1230"/>
      <c r="E61" s="1230"/>
      <c r="F61" s="1230"/>
    </row>
    <row r="62" spans="1:10">
      <c r="A62" s="1233" t="s">
        <v>3703</v>
      </c>
      <c r="B62" s="1234" t="s">
        <v>597</v>
      </c>
      <c r="C62" s="1233" t="s">
        <v>251</v>
      </c>
      <c r="D62" s="1235"/>
      <c r="E62" s="1235"/>
      <c r="F62" s="1235"/>
    </row>
    <row r="63" spans="1:10" s="1264" customFormat="1" ht="60">
      <c r="A63" s="1261" t="s">
        <v>3704</v>
      </c>
      <c r="B63" s="1262" t="s">
        <v>3705</v>
      </c>
      <c r="C63" s="1261" t="s">
        <v>262</v>
      </c>
      <c r="D63" s="1263">
        <v>7.25</v>
      </c>
      <c r="E63" s="1263">
        <v>81.33</v>
      </c>
      <c r="F63" s="1263">
        <v>589.64</v>
      </c>
    </row>
    <row r="64" spans="1:10" ht="15.75">
      <c r="A64" s="1249"/>
      <c r="B64" s="1250" t="s">
        <v>3605</v>
      </c>
      <c r="C64" s="1251"/>
      <c r="D64" s="1251"/>
      <c r="E64" s="1252"/>
      <c r="F64" s="1253">
        <f>SUM(F63)</f>
        <v>589.64</v>
      </c>
      <c r="G64" s="1254"/>
      <c r="H64" s="1255"/>
      <c r="I64" s="1254"/>
      <c r="J64" s="1256"/>
    </row>
    <row r="65" spans="1:10" s="1231" customFormat="1">
      <c r="A65" s="1228" t="s">
        <v>3706</v>
      </c>
      <c r="B65" s="1232" t="s">
        <v>702</v>
      </c>
      <c r="C65" s="1228" t="s">
        <v>251</v>
      </c>
      <c r="D65" s="1230"/>
      <c r="E65" s="1230"/>
      <c r="F65" s="1230"/>
    </row>
    <row r="66" spans="1:10">
      <c r="A66" s="1233" t="s">
        <v>3707</v>
      </c>
      <c r="B66" s="1234" t="s">
        <v>721</v>
      </c>
      <c r="C66" s="1233" t="s">
        <v>251</v>
      </c>
      <c r="D66" s="1235"/>
      <c r="E66" s="1235"/>
      <c r="F66" s="1235"/>
    </row>
    <row r="67" spans="1:10" ht="30">
      <c r="A67" s="1233" t="s">
        <v>66</v>
      </c>
      <c r="B67" s="1234" t="s">
        <v>723</v>
      </c>
      <c r="C67" s="1233" t="s">
        <v>108</v>
      </c>
      <c r="D67" s="1235">
        <v>10.4</v>
      </c>
      <c r="E67" s="1235">
        <v>11.15</v>
      </c>
      <c r="F67" s="1235">
        <v>115.96</v>
      </c>
    </row>
    <row r="68" spans="1:10" ht="15.75">
      <c r="A68" s="1249"/>
      <c r="B68" s="1250" t="s">
        <v>3603</v>
      </c>
      <c r="C68" s="1251"/>
      <c r="D68" s="1251"/>
      <c r="E68" s="1252"/>
      <c r="F68" s="1253">
        <f>SUM(F67)</f>
        <v>115.96</v>
      </c>
      <c r="G68" s="1254"/>
      <c r="H68" s="1255"/>
      <c r="I68" s="1254"/>
      <c r="J68" s="1256"/>
    </row>
    <row r="69" spans="1:10" s="1231" customFormat="1">
      <c r="A69" s="1228" t="s">
        <v>3708</v>
      </c>
      <c r="B69" s="1232" t="s">
        <v>747</v>
      </c>
      <c r="C69" s="1228" t="s">
        <v>251</v>
      </c>
      <c r="D69" s="1230"/>
      <c r="E69" s="1230"/>
      <c r="F69" s="1230"/>
    </row>
    <row r="70" spans="1:10">
      <c r="A70" s="1233" t="s">
        <v>3709</v>
      </c>
      <c r="B70" s="1234" t="s">
        <v>748</v>
      </c>
      <c r="C70" s="1233" t="s">
        <v>251</v>
      </c>
      <c r="D70" s="1235"/>
      <c r="E70" s="1235"/>
      <c r="F70" s="1235"/>
    </row>
    <row r="71" spans="1:10" s="1272" customFormat="1" ht="45">
      <c r="A71" s="1266" t="s">
        <v>3710</v>
      </c>
      <c r="B71" s="1267" t="s">
        <v>750</v>
      </c>
      <c r="C71" s="1266" t="s">
        <v>59</v>
      </c>
      <c r="D71" s="1268">
        <v>3</v>
      </c>
      <c r="E71" s="1268">
        <v>427.72</v>
      </c>
      <c r="F71" s="1268">
        <v>1283.1600000000001</v>
      </c>
      <c r="G71" s="1269"/>
      <c r="H71" s="1270"/>
      <c r="I71" s="1271"/>
    </row>
    <row r="72" spans="1:10" s="1278" customFormat="1" ht="45">
      <c r="A72" s="1273" t="s">
        <v>3711</v>
      </c>
      <c r="B72" s="1274" t="s">
        <v>754</v>
      </c>
      <c r="C72" s="1273" t="s">
        <v>59</v>
      </c>
      <c r="D72" s="1275">
        <v>4</v>
      </c>
      <c r="E72" s="1275">
        <v>427.72</v>
      </c>
      <c r="F72" s="1275">
        <v>1710.88</v>
      </c>
      <c r="G72" s="1276">
        <f>E72</f>
        <v>427.72</v>
      </c>
      <c r="H72" s="1277">
        <v>2</v>
      </c>
      <c r="I72" s="1276">
        <f>G72*H72</f>
        <v>855.44</v>
      </c>
    </row>
    <row r="73" spans="1:10" s="1278" customFormat="1" ht="45">
      <c r="A73" s="1273" t="s">
        <v>3712</v>
      </c>
      <c r="B73" s="1274" t="s">
        <v>758</v>
      </c>
      <c r="C73" s="1273" t="s">
        <v>59</v>
      </c>
      <c r="D73" s="1275">
        <v>2</v>
      </c>
      <c r="E73" s="1275">
        <v>427.72</v>
      </c>
      <c r="F73" s="1275">
        <v>855.44</v>
      </c>
      <c r="G73" s="1276">
        <f>E73</f>
        <v>427.72</v>
      </c>
      <c r="H73" s="1277">
        <v>1</v>
      </c>
      <c r="I73" s="1276">
        <f>G73*H73</f>
        <v>427.72</v>
      </c>
    </row>
    <row r="74" spans="1:10">
      <c r="A74" s="1233" t="s">
        <v>3713</v>
      </c>
      <c r="B74" s="1234" t="s">
        <v>3714</v>
      </c>
      <c r="C74" s="1233" t="s">
        <v>251</v>
      </c>
      <c r="D74" s="1235"/>
      <c r="E74" s="1235"/>
      <c r="F74" s="1235"/>
    </row>
    <row r="75" spans="1:10" s="1264" customFormat="1" ht="60">
      <c r="A75" s="1261" t="s">
        <v>3715</v>
      </c>
      <c r="B75" s="1262" t="s">
        <v>3716</v>
      </c>
      <c r="C75" s="1261" t="s">
        <v>59</v>
      </c>
      <c r="D75" s="1263">
        <v>3</v>
      </c>
      <c r="E75" s="1263">
        <v>1273.48</v>
      </c>
      <c r="F75" s="1263">
        <v>3820.44</v>
      </c>
      <c r="G75" s="1279"/>
    </row>
    <row r="76" spans="1:10" s="1264" customFormat="1" ht="60">
      <c r="A76" s="1261" t="s">
        <v>3717</v>
      </c>
      <c r="B76" s="1262" t="s">
        <v>3718</v>
      </c>
      <c r="C76" s="1261" t="s">
        <v>59</v>
      </c>
      <c r="D76" s="1263">
        <v>4</v>
      </c>
      <c r="E76" s="1263">
        <v>1387.4</v>
      </c>
      <c r="F76" s="1263">
        <v>5549.6</v>
      </c>
      <c r="G76" s="1280">
        <f>E76</f>
        <v>1387.4</v>
      </c>
      <c r="H76" s="1281">
        <v>2</v>
      </c>
      <c r="I76" s="1280">
        <f>G76*H76</f>
        <v>2774.8</v>
      </c>
    </row>
    <row r="77" spans="1:10">
      <c r="A77" s="1233" t="s">
        <v>3719</v>
      </c>
      <c r="B77" s="1234" t="s">
        <v>3720</v>
      </c>
      <c r="C77" s="1233" t="s">
        <v>251</v>
      </c>
      <c r="D77" s="1235">
        <v>0</v>
      </c>
      <c r="E77" s="1235">
        <v>0</v>
      </c>
      <c r="F77" s="1235">
        <v>0</v>
      </c>
    </row>
    <row r="78" spans="1:10" s="1264" customFormat="1" ht="60">
      <c r="A78" s="1261" t="s">
        <v>3721</v>
      </c>
      <c r="B78" s="1262" t="s">
        <v>3722</v>
      </c>
      <c r="C78" s="1261" t="s">
        <v>59</v>
      </c>
      <c r="D78" s="1263">
        <v>2</v>
      </c>
      <c r="E78" s="1263">
        <v>2048.3000000000002</v>
      </c>
      <c r="F78" s="1263">
        <v>4096.6000000000004</v>
      </c>
      <c r="G78" s="1280">
        <f>E78</f>
        <v>2048.3000000000002</v>
      </c>
      <c r="H78" s="1281">
        <v>1</v>
      </c>
      <c r="I78" s="1280">
        <f>G78*H78</f>
        <v>2048.3000000000002</v>
      </c>
    </row>
    <row r="79" spans="1:10" ht="15.75">
      <c r="A79" s="1249"/>
      <c r="B79" s="1250" t="s">
        <v>3606</v>
      </c>
      <c r="C79" s="1251"/>
      <c r="D79" s="1251"/>
      <c r="E79" s="1252"/>
      <c r="F79" s="1253">
        <f>SUM(F70:F78)</f>
        <v>17316.120000000003</v>
      </c>
      <c r="G79" s="1254"/>
      <c r="H79" s="1255"/>
      <c r="I79" s="1254"/>
      <c r="J79" s="1256"/>
    </row>
    <row r="80" spans="1:10" s="1231" customFormat="1">
      <c r="A80" s="1228" t="s">
        <v>3723</v>
      </c>
      <c r="B80" s="1232" t="s">
        <v>851</v>
      </c>
      <c r="C80" s="1228" t="s">
        <v>251</v>
      </c>
      <c r="D80" s="1230"/>
      <c r="E80" s="1230"/>
      <c r="F80" s="1230"/>
    </row>
    <row r="81" spans="1:10">
      <c r="A81" s="1233" t="s">
        <v>3724</v>
      </c>
      <c r="B81" s="1234" t="s">
        <v>3725</v>
      </c>
      <c r="C81" s="1233" t="s">
        <v>251</v>
      </c>
      <c r="D81" s="1235"/>
      <c r="E81" s="1235"/>
      <c r="F81" s="1235"/>
    </row>
    <row r="82" spans="1:10" ht="60">
      <c r="A82" s="1233" t="s">
        <v>3726</v>
      </c>
      <c r="B82" s="1234" t="s">
        <v>3727</v>
      </c>
      <c r="C82" s="1233" t="s">
        <v>59</v>
      </c>
      <c r="D82" s="1235">
        <v>6</v>
      </c>
      <c r="E82" s="1235">
        <v>1198.3599999999999</v>
      </c>
      <c r="F82" s="1235">
        <v>7190.16</v>
      </c>
    </row>
    <row r="83" spans="1:10" ht="15.75">
      <c r="A83" s="1249"/>
      <c r="B83" s="1250" t="s">
        <v>3607</v>
      </c>
      <c r="C83" s="1251"/>
      <c r="D83" s="1251"/>
      <c r="E83" s="1252"/>
      <c r="F83" s="1253">
        <f>SUM(F81:F82)</f>
        <v>7190.16</v>
      </c>
      <c r="G83" s="1254"/>
      <c r="H83" s="1255"/>
      <c r="I83" s="1254"/>
      <c r="J83" s="1256"/>
    </row>
    <row r="84" spans="1:10" s="1231" customFormat="1">
      <c r="A84" s="1228" t="s">
        <v>3728</v>
      </c>
      <c r="B84" s="1232" t="s">
        <v>878</v>
      </c>
      <c r="C84" s="1228" t="s">
        <v>251</v>
      </c>
      <c r="D84" s="1230"/>
      <c r="E84" s="1230"/>
      <c r="F84" s="1230"/>
    </row>
    <row r="85" spans="1:10" s="1285" customFormat="1">
      <c r="A85" s="1282" t="s">
        <v>3729</v>
      </c>
      <c r="B85" s="1283" t="s">
        <v>886</v>
      </c>
      <c r="C85" s="1282" t="s">
        <v>251</v>
      </c>
      <c r="D85" s="1284"/>
      <c r="E85" s="1284"/>
      <c r="F85" s="1284"/>
    </row>
    <row r="86" spans="1:10" s="1285" customFormat="1" ht="60">
      <c r="A86" s="1282" t="s">
        <v>3730</v>
      </c>
      <c r="B86" s="1283" t="s">
        <v>3731</v>
      </c>
      <c r="C86" s="1282" t="s">
        <v>59</v>
      </c>
      <c r="D86" s="1284">
        <v>2</v>
      </c>
      <c r="E86" s="1284">
        <v>381.16</v>
      </c>
      <c r="F86" s="1284">
        <v>762.32</v>
      </c>
    </row>
    <row r="87" spans="1:10" ht="15.75">
      <c r="A87" s="1249"/>
      <c r="B87" s="1250" t="s">
        <v>3608</v>
      </c>
      <c r="C87" s="1251"/>
      <c r="D87" s="1251"/>
      <c r="E87" s="1252"/>
      <c r="F87" s="1253">
        <f>SUM(F86)</f>
        <v>762.32</v>
      </c>
      <c r="G87" s="1254"/>
      <c r="H87" s="1255"/>
      <c r="I87" s="1254"/>
      <c r="J87" s="1256"/>
    </row>
    <row r="88" spans="1:10" s="1231" customFormat="1">
      <c r="A88" s="1228" t="s">
        <v>3732</v>
      </c>
      <c r="B88" s="1232" t="s">
        <v>950</v>
      </c>
      <c r="C88" s="1228" t="s">
        <v>251</v>
      </c>
      <c r="D88" s="1230"/>
      <c r="E88" s="1230"/>
      <c r="F88" s="1230"/>
    </row>
    <row r="89" spans="1:10" ht="30">
      <c r="A89" s="1233" t="s">
        <v>3733</v>
      </c>
      <c r="B89" s="1234" t="s">
        <v>3734</v>
      </c>
      <c r="C89" s="1233" t="s">
        <v>251</v>
      </c>
      <c r="D89" s="1235">
        <v>0</v>
      </c>
      <c r="E89" s="1235">
        <v>0</v>
      </c>
      <c r="F89" s="1235">
        <v>0</v>
      </c>
    </row>
    <row r="90" spans="1:10" s="1248" customFormat="1" ht="30">
      <c r="A90" s="1245" t="s">
        <v>3735</v>
      </c>
      <c r="B90" s="1246" t="s">
        <v>960</v>
      </c>
      <c r="C90" s="1245" t="s">
        <v>356</v>
      </c>
      <c r="D90" s="1247">
        <v>8.48</v>
      </c>
      <c r="E90" s="1247">
        <v>49.78</v>
      </c>
      <c r="F90" s="1247">
        <v>422.13</v>
      </c>
    </row>
    <row r="91" spans="1:10" ht="15.75">
      <c r="A91" s="1249"/>
      <c r="B91" s="1250" t="s">
        <v>3609</v>
      </c>
      <c r="C91" s="1251"/>
      <c r="D91" s="1251"/>
      <c r="E91" s="1252"/>
      <c r="F91" s="1253">
        <f>SUM(F89:F90)</f>
        <v>422.13</v>
      </c>
      <c r="G91" s="1254"/>
      <c r="H91" s="1255"/>
      <c r="I91" s="1254"/>
      <c r="J91" s="1256"/>
    </row>
    <row r="92" spans="1:10" s="1231" customFormat="1">
      <c r="A92" s="1228" t="s">
        <v>3736</v>
      </c>
      <c r="B92" s="1232" t="s">
        <v>968</v>
      </c>
      <c r="C92" s="1228" t="s">
        <v>251</v>
      </c>
      <c r="D92" s="1230"/>
      <c r="E92" s="1230"/>
      <c r="F92" s="1230"/>
    </row>
    <row r="93" spans="1:10">
      <c r="A93" s="1233" t="s">
        <v>3737</v>
      </c>
      <c r="B93" s="1234" t="s">
        <v>972</v>
      </c>
      <c r="C93" s="1233" t="s">
        <v>251</v>
      </c>
      <c r="D93" s="1235"/>
      <c r="E93" s="1235"/>
      <c r="F93" s="1235"/>
    </row>
    <row r="94" spans="1:10">
      <c r="A94" s="1233" t="s">
        <v>3738</v>
      </c>
      <c r="B94" s="1234" t="s">
        <v>974</v>
      </c>
      <c r="C94" s="1233" t="s">
        <v>356</v>
      </c>
      <c r="D94" s="1235">
        <v>5.76</v>
      </c>
      <c r="E94" s="1235">
        <v>45.53</v>
      </c>
      <c r="F94" s="1235">
        <v>262.25</v>
      </c>
    </row>
    <row r="95" spans="1:10" ht="15.75">
      <c r="A95" s="1249"/>
      <c r="B95" s="1250" t="s">
        <v>3610</v>
      </c>
      <c r="C95" s="1251"/>
      <c r="D95" s="1251"/>
      <c r="E95" s="1252"/>
      <c r="F95" s="1253">
        <f>SUM(F94)</f>
        <v>262.25</v>
      </c>
      <c r="G95" s="1254"/>
      <c r="H95" s="1255"/>
      <c r="I95" s="1254"/>
      <c r="J95" s="1256"/>
    </row>
    <row r="96" spans="1:10" s="1231" customFormat="1">
      <c r="A96" s="1228" t="s">
        <v>3739</v>
      </c>
      <c r="B96" s="1232" t="s">
        <v>983</v>
      </c>
      <c r="C96" s="1228" t="s">
        <v>251</v>
      </c>
      <c r="D96" s="1230"/>
      <c r="E96" s="1230"/>
      <c r="F96" s="1230"/>
    </row>
    <row r="97" spans="1:10">
      <c r="A97" s="1233" t="s">
        <v>3740</v>
      </c>
      <c r="B97" s="1234" t="s">
        <v>969</v>
      </c>
      <c r="C97" s="1233" t="s">
        <v>251</v>
      </c>
      <c r="D97" s="1235"/>
      <c r="E97" s="1235"/>
      <c r="F97" s="1235"/>
    </row>
    <row r="98" spans="1:10" ht="30">
      <c r="A98" s="1233" t="s">
        <v>3741</v>
      </c>
      <c r="B98" s="1234" t="s">
        <v>120</v>
      </c>
      <c r="C98" s="1233" t="s">
        <v>356</v>
      </c>
      <c r="D98" s="1235">
        <v>64.52</v>
      </c>
      <c r="E98" s="1235">
        <v>7.46</v>
      </c>
      <c r="F98" s="1235">
        <v>481.32</v>
      </c>
    </row>
    <row r="99" spans="1:10" s="1285" customFormat="1">
      <c r="A99" s="1282" t="s">
        <v>3742</v>
      </c>
      <c r="B99" s="1283" t="s">
        <v>985</v>
      </c>
      <c r="C99" s="1282" t="s">
        <v>251</v>
      </c>
      <c r="D99" s="1284"/>
      <c r="E99" s="1284"/>
      <c r="F99" s="1284"/>
    </row>
    <row r="100" spans="1:10" s="1260" customFormat="1" ht="60">
      <c r="A100" s="1257" t="s">
        <v>3743</v>
      </c>
      <c r="B100" s="1258" t="s">
        <v>987</v>
      </c>
      <c r="C100" s="1257" t="s">
        <v>356</v>
      </c>
      <c r="D100" s="1259">
        <v>13.4</v>
      </c>
      <c r="E100" s="1259">
        <v>116.34</v>
      </c>
      <c r="F100" s="1259">
        <v>1558.96</v>
      </c>
    </row>
    <row r="101" spans="1:10" s="1289" customFormat="1" ht="45">
      <c r="A101" s="1286" t="s">
        <v>3744</v>
      </c>
      <c r="B101" s="1287" t="s">
        <v>997</v>
      </c>
      <c r="C101" s="1286" t="s">
        <v>356</v>
      </c>
      <c r="D101" s="1288">
        <v>5.04</v>
      </c>
      <c r="E101" s="1288">
        <v>119.67</v>
      </c>
      <c r="F101" s="1288">
        <v>603.14</v>
      </c>
    </row>
    <row r="102" spans="1:10" s="1285" customFormat="1" ht="60">
      <c r="A102" s="1282" t="s">
        <v>3745</v>
      </c>
      <c r="B102" s="1283" t="s">
        <v>3746</v>
      </c>
      <c r="C102" s="1282" t="s">
        <v>356</v>
      </c>
      <c r="D102" s="1284">
        <v>40.799999999999997</v>
      </c>
      <c r="E102" s="1284">
        <v>85.55</v>
      </c>
      <c r="F102" s="1284">
        <v>3490.44</v>
      </c>
    </row>
    <row r="103" spans="1:10" ht="30">
      <c r="A103" s="1233" t="s">
        <v>3747</v>
      </c>
      <c r="B103" s="1234" t="s">
        <v>977</v>
      </c>
      <c r="C103" s="1233" t="s">
        <v>251</v>
      </c>
      <c r="D103" s="1235"/>
      <c r="E103" s="1235"/>
      <c r="F103" s="1235"/>
    </row>
    <row r="104" spans="1:10" ht="30">
      <c r="A104" s="1233" t="s">
        <v>3748</v>
      </c>
      <c r="B104" s="1234" t="s">
        <v>3749</v>
      </c>
      <c r="C104" s="1233" t="s">
        <v>356</v>
      </c>
      <c r="D104" s="1235">
        <v>59.24</v>
      </c>
      <c r="E104" s="1235">
        <v>35.5</v>
      </c>
      <c r="F104" s="1235">
        <v>2103.02</v>
      </c>
    </row>
    <row r="105" spans="1:10" ht="39.200000000000003" customHeight="1">
      <c r="A105" s="1233" t="s">
        <v>3750</v>
      </c>
      <c r="B105" s="1234" t="s">
        <v>1011</v>
      </c>
      <c r="C105" s="1233" t="s">
        <v>356</v>
      </c>
      <c r="D105" s="1235">
        <v>5.28</v>
      </c>
      <c r="E105" s="1235">
        <v>60.31</v>
      </c>
      <c r="F105" s="1235">
        <v>318.44</v>
      </c>
    </row>
    <row r="106" spans="1:10" ht="15.75">
      <c r="A106" s="1249"/>
      <c r="B106" s="1250" t="s">
        <v>3618</v>
      </c>
      <c r="C106" s="1251"/>
      <c r="D106" s="1251"/>
      <c r="E106" s="1252"/>
      <c r="F106" s="1253">
        <f>SUM(F97:F105)</f>
        <v>8555.3200000000015</v>
      </c>
      <c r="G106" s="1254"/>
      <c r="H106" s="1255"/>
      <c r="I106" s="1254"/>
      <c r="J106" s="1256"/>
    </row>
    <row r="107" spans="1:10" s="1231" customFormat="1">
      <c r="A107" s="1228" t="s">
        <v>2731</v>
      </c>
      <c r="B107" s="1232" t="s">
        <v>1016</v>
      </c>
      <c r="C107" s="1228" t="s">
        <v>251</v>
      </c>
      <c r="D107" s="1230"/>
      <c r="E107" s="1230"/>
      <c r="F107" s="1230"/>
    </row>
    <row r="108" spans="1:10">
      <c r="A108" s="1233" t="s">
        <v>3751</v>
      </c>
      <c r="B108" s="1234" t="s">
        <v>1017</v>
      </c>
      <c r="C108" s="1233" t="s">
        <v>251</v>
      </c>
      <c r="D108" s="1235"/>
      <c r="E108" s="1235"/>
      <c r="F108" s="1235"/>
    </row>
    <row r="109" spans="1:10" ht="30">
      <c r="A109" s="1233" t="s">
        <v>3752</v>
      </c>
      <c r="B109" s="1234" t="s">
        <v>1021</v>
      </c>
      <c r="C109" s="1233" t="s">
        <v>356</v>
      </c>
      <c r="D109" s="1235">
        <v>5.76</v>
      </c>
      <c r="E109" s="1235">
        <v>41.37</v>
      </c>
      <c r="F109" s="1235">
        <v>238.29</v>
      </c>
    </row>
    <row r="110" spans="1:10" ht="30">
      <c r="A110" s="1233" t="s">
        <v>3753</v>
      </c>
      <c r="B110" s="1234" t="s">
        <v>1023</v>
      </c>
      <c r="C110" s="1233" t="s">
        <v>356</v>
      </c>
      <c r="D110" s="1235">
        <v>5.76</v>
      </c>
      <c r="E110" s="1235">
        <v>82.2</v>
      </c>
      <c r="F110" s="1235">
        <v>473.47</v>
      </c>
    </row>
    <row r="111" spans="1:10">
      <c r="A111" s="1233" t="s">
        <v>3754</v>
      </c>
      <c r="B111" s="1234" t="s">
        <v>985</v>
      </c>
      <c r="C111" s="1233" t="s">
        <v>251</v>
      </c>
      <c r="D111" s="1235">
        <v>0</v>
      </c>
      <c r="E111" s="1235">
        <v>0</v>
      </c>
      <c r="F111" s="1235">
        <v>0</v>
      </c>
    </row>
    <row r="112" spans="1:10" s="1285" customFormat="1" ht="60">
      <c r="A112" s="1282" t="s">
        <v>3755</v>
      </c>
      <c r="B112" s="1283" t="s">
        <v>1066</v>
      </c>
      <c r="C112" s="1282" t="s">
        <v>356</v>
      </c>
      <c r="D112" s="1284">
        <v>5.76</v>
      </c>
      <c r="E112" s="1284">
        <v>89.92</v>
      </c>
      <c r="F112" s="1284">
        <v>517.94000000000005</v>
      </c>
    </row>
    <row r="113" spans="1:10">
      <c r="A113" s="1233" t="s">
        <v>3756</v>
      </c>
      <c r="B113" s="1234" t="s">
        <v>1069</v>
      </c>
      <c r="C113" s="1233" t="s">
        <v>251</v>
      </c>
      <c r="D113" s="1235"/>
      <c r="E113" s="1235"/>
      <c r="F113" s="1235"/>
    </row>
    <row r="114" spans="1:10" s="1293" customFormat="1">
      <c r="A114" s="1290" t="s">
        <v>3757</v>
      </c>
      <c r="B114" s="1291" t="s">
        <v>1079</v>
      </c>
      <c r="C114" s="1290" t="s">
        <v>108</v>
      </c>
      <c r="D114" s="1292">
        <v>1.9</v>
      </c>
      <c r="E114" s="1292">
        <v>65.09</v>
      </c>
      <c r="F114" s="1292">
        <v>123.67</v>
      </c>
    </row>
    <row r="115" spans="1:10" s="1293" customFormat="1" ht="45">
      <c r="A115" s="1290" t="s">
        <v>3758</v>
      </c>
      <c r="B115" s="1291" t="s">
        <v>1089</v>
      </c>
      <c r="C115" s="1290" t="s">
        <v>108</v>
      </c>
      <c r="D115" s="1292">
        <v>13.6</v>
      </c>
      <c r="E115" s="1292">
        <v>57.7</v>
      </c>
      <c r="F115" s="1292">
        <v>784.72</v>
      </c>
    </row>
    <row r="116" spans="1:10" ht="15.75">
      <c r="A116" s="1249"/>
      <c r="B116" s="1250" t="s">
        <v>3611</v>
      </c>
      <c r="C116" s="1251"/>
      <c r="D116" s="1251"/>
      <c r="E116" s="1252"/>
      <c r="F116" s="1253">
        <f>SUM(F108:F115)</f>
        <v>2138.09</v>
      </c>
      <c r="G116" s="1254"/>
      <c r="H116" s="1255"/>
      <c r="I116" s="1254"/>
      <c r="J116" s="1256"/>
    </row>
    <row r="117" spans="1:10" s="1231" customFormat="1">
      <c r="A117" s="1228" t="s">
        <v>2740</v>
      </c>
      <c r="B117" s="1232" t="s">
        <v>3759</v>
      </c>
      <c r="C117" s="1228" t="s">
        <v>251</v>
      </c>
      <c r="D117" s="1230"/>
      <c r="E117" s="1230"/>
      <c r="F117" s="1230"/>
    </row>
    <row r="118" spans="1:10">
      <c r="A118" s="1233" t="s">
        <v>3760</v>
      </c>
      <c r="B118" s="1234" t="s">
        <v>3761</v>
      </c>
      <c r="C118" s="1233" t="s">
        <v>251</v>
      </c>
      <c r="D118" s="1235"/>
      <c r="E118" s="1235"/>
      <c r="F118" s="1235"/>
    </row>
    <row r="119" spans="1:10">
      <c r="A119" s="1233" t="s">
        <v>3762</v>
      </c>
      <c r="B119" s="1234" t="s">
        <v>3763</v>
      </c>
      <c r="C119" s="1233" t="s">
        <v>108</v>
      </c>
      <c r="D119" s="1235">
        <v>36</v>
      </c>
      <c r="E119" s="1235">
        <v>10.92</v>
      </c>
      <c r="F119" s="1235">
        <v>393.12</v>
      </c>
    </row>
    <row r="120" spans="1:10">
      <c r="A120" s="1233" t="s">
        <v>3764</v>
      </c>
      <c r="B120" s="1234" t="s">
        <v>1205</v>
      </c>
      <c r="C120" s="1233" t="s">
        <v>251</v>
      </c>
      <c r="D120" s="1235"/>
      <c r="E120" s="1235"/>
      <c r="F120" s="1235"/>
    </row>
    <row r="121" spans="1:10">
      <c r="A121" s="1233" t="s">
        <v>3765</v>
      </c>
      <c r="B121" s="1234" t="s">
        <v>3766</v>
      </c>
      <c r="C121" s="1233" t="s">
        <v>108</v>
      </c>
      <c r="D121" s="1235">
        <v>15.9</v>
      </c>
      <c r="E121" s="1235">
        <v>8.26</v>
      </c>
      <c r="F121" s="1235">
        <v>131.33000000000001</v>
      </c>
    </row>
    <row r="122" spans="1:10">
      <c r="A122" s="1233" t="s">
        <v>3767</v>
      </c>
      <c r="B122" s="1234" t="s">
        <v>3768</v>
      </c>
      <c r="C122" s="1233" t="s">
        <v>108</v>
      </c>
      <c r="D122" s="1235">
        <v>31.8</v>
      </c>
      <c r="E122" s="1235">
        <v>10.25</v>
      </c>
      <c r="F122" s="1235">
        <v>325.95</v>
      </c>
    </row>
    <row r="123" spans="1:10">
      <c r="A123" s="1233" t="s">
        <v>3769</v>
      </c>
      <c r="B123" s="1234" t="s">
        <v>3770</v>
      </c>
      <c r="C123" s="1233" t="s">
        <v>108</v>
      </c>
      <c r="D123" s="1235">
        <v>15.9</v>
      </c>
      <c r="E123" s="1235">
        <v>16.3</v>
      </c>
      <c r="F123" s="1235">
        <v>259.17</v>
      </c>
    </row>
    <row r="124" spans="1:10">
      <c r="A124" s="1233" t="s">
        <v>3771</v>
      </c>
      <c r="B124" s="1234" t="s">
        <v>1235</v>
      </c>
      <c r="C124" s="1233" t="s">
        <v>251</v>
      </c>
      <c r="D124" s="1235"/>
      <c r="E124" s="1235"/>
      <c r="F124" s="1235"/>
    </row>
    <row r="125" spans="1:10" ht="30">
      <c r="A125" s="1233" t="s">
        <v>122</v>
      </c>
      <c r="B125" s="1234" t="s">
        <v>3772</v>
      </c>
      <c r="C125" s="1233" t="s">
        <v>108</v>
      </c>
      <c r="D125" s="1235">
        <v>21.2</v>
      </c>
      <c r="E125" s="1235">
        <v>18.97</v>
      </c>
      <c r="F125" s="1235">
        <v>402.16</v>
      </c>
    </row>
    <row r="126" spans="1:10" ht="30">
      <c r="A126" s="1233" t="s">
        <v>125</v>
      </c>
      <c r="B126" s="1234" t="s">
        <v>3773</v>
      </c>
      <c r="C126" s="1233" t="s">
        <v>108</v>
      </c>
      <c r="D126" s="1235">
        <v>10.6</v>
      </c>
      <c r="E126" s="1235">
        <v>26.49</v>
      </c>
      <c r="F126" s="1235">
        <v>280.79000000000002</v>
      </c>
    </row>
    <row r="127" spans="1:10" ht="30">
      <c r="A127" s="1233" t="s">
        <v>3774</v>
      </c>
      <c r="B127" s="1234" t="s">
        <v>3775</v>
      </c>
      <c r="C127" s="1233" t="s">
        <v>108</v>
      </c>
      <c r="D127" s="1235">
        <v>21.2</v>
      </c>
      <c r="E127" s="1235">
        <v>50.07</v>
      </c>
      <c r="F127" s="1235">
        <v>1061.48</v>
      </c>
    </row>
    <row r="128" spans="1:10">
      <c r="A128" s="1233" t="s">
        <v>3776</v>
      </c>
      <c r="B128" s="1234" t="s">
        <v>1246</v>
      </c>
      <c r="C128" s="1233" t="s">
        <v>251</v>
      </c>
      <c r="D128" s="1235"/>
      <c r="E128" s="1235"/>
      <c r="F128" s="1235"/>
    </row>
    <row r="129" spans="1:10">
      <c r="A129" s="1233" t="s">
        <v>3777</v>
      </c>
      <c r="B129" s="1234" t="s">
        <v>1250</v>
      </c>
      <c r="C129" s="1233" t="s">
        <v>59</v>
      </c>
      <c r="D129" s="1235">
        <v>6</v>
      </c>
      <c r="E129" s="1235">
        <v>28.57</v>
      </c>
      <c r="F129" s="1235">
        <v>171.42</v>
      </c>
    </row>
    <row r="130" spans="1:10">
      <c r="A130" s="1233" t="s">
        <v>3778</v>
      </c>
      <c r="B130" s="1234" t="s">
        <v>1270</v>
      </c>
      <c r="C130" s="1233" t="s">
        <v>59</v>
      </c>
      <c r="D130" s="1235">
        <v>8</v>
      </c>
      <c r="E130" s="1235">
        <v>17.66</v>
      </c>
      <c r="F130" s="1235">
        <v>141.28</v>
      </c>
    </row>
    <row r="131" spans="1:10">
      <c r="A131" s="1233" t="s">
        <v>3779</v>
      </c>
      <c r="B131" s="1234" t="s">
        <v>1262</v>
      </c>
      <c r="C131" s="1233" t="s">
        <v>59</v>
      </c>
      <c r="D131" s="1235">
        <v>6</v>
      </c>
      <c r="E131" s="1235">
        <v>24.83</v>
      </c>
      <c r="F131" s="1235">
        <v>148.97999999999999</v>
      </c>
    </row>
    <row r="132" spans="1:10" ht="15.75">
      <c r="A132" s="1249"/>
      <c r="B132" s="1250" t="s">
        <v>3612</v>
      </c>
      <c r="C132" s="1251"/>
      <c r="D132" s="1251"/>
      <c r="E132" s="1252"/>
      <c r="F132" s="1253">
        <f>SUM(F118:F131)</f>
        <v>3315.6800000000003</v>
      </c>
      <c r="G132" s="1254"/>
      <c r="H132" s="1255"/>
      <c r="I132" s="1254"/>
      <c r="J132" s="1256"/>
    </row>
    <row r="133" spans="1:10" s="1231" customFormat="1">
      <c r="A133" s="1228" t="s">
        <v>2750</v>
      </c>
      <c r="B133" s="1232" t="s">
        <v>3780</v>
      </c>
      <c r="C133" s="1228" t="s">
        <v>251</v>
      </c>
      <c r="D133" s="1230"/>
      <c r="E133" s="1230"/>
      <c r="F133" s="1230"/>
    </row>
    <row r="134" spans="1:10">
      <c r="A134" s="1233" t="s">
        <v>3781</v>
      </c>
      <c r="B134" s="1234" t="s">
        <v>1985</v>
      </c>
      <c r="C134" s="1233" t="s">
        <v>251</v>
      </c>
      <c r="D134" s="1235"/>
      <c r="E134" s="1235"/>
      <c r="F134" s="1235"/>
    </row>
    <row r="135" spans="1:10" ht="45">
      <c r="A135" s="1233" t="s">
        <v>119</v>
      </c>
      <c r="B135" s="1234" t="s">
        <v>2039</v>
      </c>
      <c r="C135" s="1233" t="s">
        <v>59</v>
      </c>
      <c r="D135" s="1235">
        <v>2</v>
      </c>
      <c r="E135" s="1235">
        <v>1135.57</v>
      </c>
      <c r="F135" s="1235">
        <v>2271.14</v>
      </c>
    </row>
    <row r="136" spans="1:10" ht="45">
      <c r="A136" s="1233" t="s">
        <v>3782</v>
      </c>
      <c r="B136" s="1234" t="s">
        <v>3783</v>
      </c>
      <c r="C136" s="1233" t="s">
        <v>59</v>
      </c>
      <c r="D136" s="1235">
        <v>2</v>
      </c>
      <c r="E136" s="1235">
        <v>1891.76</v>
      </c>
      <c r="F136" s="1235">
        <v>3783.52</v>
      </c>
    </row>
    <row r="137" spans="1:10" s="1285" customFormat="1">
      <c r="A137" s="1282" t="s">
        <v>3784</v>
      </c>
      <c r="B137" s="1283" t="s">
        <v>2051</v>
      </c>
      <c r="C137" s="1282" t="s">
        <v>251</v>
      </c>
      <c r="D137" s="1284"/>
      <c r="E137" s="1284"/>
      <c r="F137" s="1284"/>
    </row>
    <row r="138" spans="1:10">
      <c r="A138" s="1233" t="s">
        <v>3785</v>
      </c>
      <c r="B138" s="1234" t="s">
        <v>2125</v>
      </c>
      <c r="C138" s="1233" t="s">
        <v>59</v>
      </c>
      <c r="D138" s="1235">
        <v>8</v>
      </c>
      <c r="E138" s="1235">
        <v>22.05</v>
      </c>
      <c r="F138" s="1235">
        <v>176.4</v>
      </c>
    </row>
    <row r="139" spans="1:10" s="1285" customFormat="1" ht="53.1" customHeight="1">
      <c r="A139" s="1282" t="s">
        <v>3786</v>
      </c>
      <c r="B139" s="1283" t="s">
        <v>3787</v>
      </c>
      <c r="C139" s="1282" t="s">
        <v>59</v>
      </c>
      <c r="D139" s="1284">
        <v>2</v>
      </c>
      <c r="E139" s="1284">
        <v>1072.94</v>
      </c>
      <c r="F139" s="1284">
        <v>2145.88</v>
      </c>
    </row>
    <row r="140" spans="1:10" ht="45">
      <c r="A140" s="1233" t="s">
        <v>3788</v>
      </c>
      <c r="B140" s="1234" t="s">
        <v>3789</v>
      </c>
      <c r="C140" s="1233" t="s">
        <v>59</v>
      </c>
      <c r="D140" s="1235">
        <v>7</v>
      </c>
      <c r="E140" s="1235">
        <v>526.35</v>
      </c>
      <c r="F140" s="1235">
        <v>3684.45</v>
      </c>
    </row>
    <row r="141" spans="1:10" ht="30">
      <c r="A141" s="1233" t="s">
        <v>3790</v>
      </c>
      <c r="B141" s="1234" t="s">
        <v>3791</v>
      </c>
      <c r="C141" s="1233" t="s">
        <v>59</v>
      </c>
      <c r="D141" s="1235">
        <v>1</v>
      </c>
      <c r="E141" s="1235">
        <v>357.22</v>
      </c>
      <c r="F141" s="1235">
        <v>357.22</v>
      </c>
    </row>
    <row r="142" spans="1:10">
      <c r="A142" s="1233" t="s">
        <v>3792</v>
      </c>
      <c r="B142" s="1234" t="s">
        <v>3793</v>
      </c>
      <c r="C142" s="1233" t="s">
        <v>59</v>
      </c>
      <c r="D142" s="1235">
        <v>6</v>
      </c>
      <c r="E142" s="1235">
        <v>182.99</v>
      </c>
      <c r="F142" s="1235">
        <v>1097.94</v>
      </c>
    </row>
    <row r="143" spans="1:10">
      <c r="A143" s="1233" t="s">
        <v>3794</v>
      </c>
      <c r="B143" s="1234" t="s">
        <v>2136</v>
      </c>
      <c r="C143" s="1233" t="s">
        <v>251</v>
      </c>
      <c r="D143" s="1235"/>
      <c r="E143" s="1235"/>
      <c r="F143" s="1235"/>
    </row>
    <row r="144" spans="1:10" ht="30">
      <c r="A144" s="1233" t="s">
        <v>3795</v>
      </c>
      <c r="B144" s="1234" t="s">
        <v>2138</v>
      </c>
      <c r="C144" s="1233" t="s">
        <v>59</v>
      </c>
      <c r="D144" s="1235">
        <v>4</v>
      </c>
      <c r="E144" s="1235">
        <v>224.17</v>
      </c>
      <c r="F144" s="1235">
        <v>896.68</v>
      </c>
    </row>
    <row r="145" spans="1:10" ht="30">
      <c r="A145" s="1233" t="s">
        <v>3796</v>
      </c>
      <c r="B145" s="1234" t="s">
        <v>2176</v>
      </c>
      <c r="C145" s="1233" t="s">
        <v>59</v>
      </c>
      <c r="D145" s="1235">
        <v>12</v>
      </c>
      <c r="E145" s="1235">
        <v>63.26</v>
      </c>
      <c r="F145" s="1235">
        <v>759.12</v>
      </c>
    </row>
    <row r="146" spans="1:10" ht="30">
      <c r="A146" s="1233" t="s">
        <v>3797</v>
      </c>
      <c r="B146" s="1234" t="s">
        <v>2160</v>
      </c>
      <c r="C146" s="1233" t="s">
        <v>59</v>
      </c>
      <c r="D146" s="1235">
        <v>2</v>
      </c>
      <c r="E146" s="1235">
        <v>375.35</v>
      </c>
      <c r="F146" s="1235">
        <v>750.7</v>
      </c>
    </row>
    <row r="147" spans="1:10" ht="30">
      <c r="A147" s="1233" t="s">
        <v>3798</v>
      </c>
      <c r="B147" s="1234" t="s">
        <v>3799</v>
      </c>
      <c r="C147" s="1233" t="s">
        <v>59</v>
      </c>
      <c r="D147" s="1235">
        <v>9</v>
      </c>
      <c r="E147" s="1235">
        <v>131.25</v>
      </c>
      <c r="F147" s="1235">
        <v>1181.25</v>
      </c>
    </row>
    <row r="148" spans="1:10" ht="30">
      <c r="A148" s="1233" t="s">
        <v>3800</v>
      </c>
      <c r="B148" s="1234" t="s">
        <v>3801</v>
      </c>
      <c r="C148" s="1233" t="s">
        <v>59</v>
      </c>
      <c r="D148" s="1235">
        <v>17</v>
      </c>
      <c r="E148" s="1235">
        <v>108.3</v>
      </c>
      <c r="F148" s="1235">
        <v>1841.1</v>
      </c>
    </row>
    <row r="149" spans="1:10" ht="45">
      <c r="A149" s="1233" t="s">
        <v>3802</v>
      </c>
      <c r="B149" s="1234" t="s">
        <v>3803</v>
      </c>
      <c r="C149" s="1233" t="s">
        <v>59</v>
      </c>
      <c r="D149" s="1235">
        <v>9</v>
      </c>
      <c r="E149" s="1235">
        <v>118.05</v>
      </c>
      <c r="F149" s="1235">
        <v>1062.45</v>
      </c>
    </row>
    <row r="150" spans="1:10" ht="30">
      <c r="A150" s="1233" t="s">
        <v>3804</v>
      </c>
      <c r="B150" s="1234" t="s">
        <v>3805</v>
      </c>
      <c r="C150" s="1233" t="s">
        <v>59</v>
      </c>
      <c r="D150" s="1235">
        <v>6</v>
      </c>
      <c r="E150" s="1235">
        <v>220.57</v>
      </c>
      <c r="F150" s="1235">
        <v>1323.42</v>
      </c>
    </row>
    <row r="151" spans="1:10" ht="15.75">
      <c r="A151" s="1249"/>
      <c r="B151" s="1250" t="s">
        <v>3613</v>
      </c>
      <c r="C151" s="1251"/>
      <c r="D151" s="1251"/>
      <c r="E151" s="1252"/>
      <c r="F151" s="1253">
        <f>SUM(F134:F150)</f>
        <v>21331.270000000004</v>
      </c>
      <c r="G151" s="1254"/>
      <c r="H151" s="1255"/>
      <c r="I151" s="1254"/>
      <c r="J151" s="1256"/>
    </row>
    <row r="152" spans="1:10" s="1231" customFormat="1">
      <c r="A152" s="1228" t="s">
        <v>2783</v>
      </c>
      <c r="B152" s="1232" t="s">
        <v>2296</v>
      </c>
      <c r="C152" s="1228" t="s">
        <v>251</v>
      </c>
      <c r="D152" s="1230"/>
      <c r="E152" s="1230"/>
      <c r="F152" s="1230"/>
    </row>
    <row r="153" spans="1:10">
      <c r="A153" s="1233" t="s">
        <v>3806</v>
      </c>
      <c r="B153" s="1234" t="s">
        <v>2297</v>
      </c>
      <c r="C153" s="1233" t="s">
        <v>251</v>
      </c>
      <c r="D153" s="1235"/>
      <c r="E153" s="1235"/>
      <c r="F153" s="1235"/>
    </row>
    <row r="154" spans="1:10" ht="30">
      <c r="A154" s="1233" t="s">
        <v>3807</v>
      </c>
      <c r="B154" s="1234" t="s">
        <v>4740</v>
      </c>
      <c r="C154" s="1233" t="s">
        <v>356</v>
      </c>
      <c r="D154" s="1235">
        <v>48.74</v>
      </c>
      <c r="E154" s="1235">
        <v>14.75</v>
      </c>
      <c r="F154" s="1235">
        <v>718.92</v>
      </c>
    </row>
    <row r="155" spans="1:10" ht="30">
      <c r="A155" s="1233" t="s">
        <v>3808</v>
      </c>
      <c r="B155" s="1234" t="s">
        <v>4741</v>
      </c>
      <c r="C155" s="1233" t="s">
        <v>356</v>
      </c>
      <c r="D155" s="1235">
        <v>25.53</v>
      </c>
      <c r="E155" s="1235">
        <v>19.649999999999999</v>
      </c>
      <c r="F155" s="1235">
        <v>501.66</v>
      </c>
    </row>
    <row r="156" spans="1:10" ht="45">
      <c r="A156" s="1233" t="s">
        <v>3809</v>
      </c>
      <c r="B156" s="1234" t="s">
        <v>2318</v>
      </c>
      <c r="C156" s="1233" t="s">
        <v>356</v>
      </c>
      <c r="D156" s="1235">
        <v>48.74</v>
      </c>
      <c r="E156" s="1235">
        <v>21.75</v>
      </c>
      <c r="F156" s="1235">
        <v>1060.0999999999999</v>
      </c>
    </row>
    <row r="157" spans="1:10" ht="45">
      <c r="A157" s="1233" t="s">
        <v>3810</v>
      </c>
      <c r="B157" s="1234" t="s">
        <v>129</v>
      </c>
      <c r="C157" s="1233" t="s">
        <v>356</v>
      </c>
      <c r="D157" s="1235">
        <v>25.53</v>
      </c>
      <c r="E157" s="1235">
        <v>28.4</v>
      </c>
      <c r="F157" s="1235">
        <v>725.05</v>
      </c>
    </row>
    <row r="158" spans="1:10">
      <c r="A158" s="1233" t="s">
        <v>3811</v>
      </c>
      <c r="B158" s="1234" t="s">
        <v>2338</v>
      </c>
      <c r="C158" s="1233" t="s">
        <v>251</v>
      </c>
      <c r="D158" s="1235"/>
      <c r="E158" s="1235"/>
      <c r="F158" s="1235"/>
    </row>
    <row r="159" spans="1:10" ht="45">
      <c r="A159" s="1233" t="s">
        <v>3812</v>
      </c>
      <c r="B159" s="1234" t="s">
        <v>2344</v>
      </c>
      <c r="C159" s="1233" t="s">
        <v>356</v>
      </c>
      <c r="D159" s="1235">
        <v>42.84</v>
      </c>
      <c r="E159" s="1235">
        <v>37.369999999999997</v>
      </c>
      <c r="F159" s="1235">
        <v>1600.93</v>
      </c>
    </row>
    <row r="160" spans="1:10" ht="15.75">
      <c r="A160" s="1249"/>
      <c r="B160" s="1250" t="s">
        <v>3614</v>
      </c>
      <c r="C160" s="1251"/>
      <c r="D160" s="1251"/>
      <c r="E160" s="1252"/>
      <c r="F160" s="1253">
        <f>SUM(F153:F159)</f>
        <v>4606.66</v>
      </c>
      <c r="G160" s="1254"/>
      <c r="H160" s="1255"/>
      <c r="I160" s="1254"/>
      <c r="J160" s="1256"/>
    </row>
    <row r="161" spans="1:10" s="1231" customFormat="1">
      <c r="A161" s="1228" t="s">
        <v>2786</v>
      </c>
      <c r="B161" s="1232" t="s">
        <v>2366</v>
      </c>
      <c r="C161" s="1228" t="s">
        <v>251</v>
      </c>
      <c r="D161" s="1230"/>
      <c r="E161" s="1230"/>
      <c r="F161" s="1230"/>
    </row>
    <row r="162" spans="1:10">
      <c r="A162" s="1233" t="s">
        <v>3813</v>
      </c>
      <c r="B162" s="1234" t="s">
        <v>3814</v>
      </c>
      <c r="C162" s="1233" t="s">
        <v>251</v>
      </c>
      <c r="D162" s="1235"/>
      <c r="E162" s="1235"/>
      <c r="F162" s="1235"/>
    </row>
    <row r="163" spans="1:10">
      <c r="A163" s="1233" t="s">
        <v>3815</v>
      </c>
      <c r="B163" s="1234" t="s">
        <v>2425</v>
      </c>
      <c r="C163" s="1233" t="s">
        <v>356</v>
      </c>
      <c r="D163" s="1235">
        <v>48.74</v>
      </c>
      <c r="E163" s="1235">
        <v>12.31</v>
      </c>
      <c r="F163" s="1235">
        <v>599.99</v>
      </c>
    </row>
    <row r="164" spans="1:10" ht="15.75">
      <c r="A164" s="1249"/>
      <c r="B164" s="1250" t="s">
        <v>3615</v>
      </c>
      <c r="C164" s="1251"/>
      <c r="D164" s="1251"/>
      <c r="E164" s="1252"/>
      <c r="F164" s="1253">
        <f>SUM(F163)</f>
        <v>599.99</v>
      </c>
      <c r="G164" s="1254"/>
      <c r="H164" s="1255"/>
      <c r="I164" s="1254"/>
      <c r="J164" s="1256"/>
    </row>
    <row r="165" spans="1:10" s="1231" customFormat="1">
      <c r="A165" s="1228" t="s">
        <v>2794</v>
      </c>
      <c r="B165" s="1232" t="s">
        <v>2491</v>
      </c>
      <c r="C165" s="1228" t="s">
        <v>251</v>
      </c>
      <c r="D165" s="1230"/>
      <c r="E165" s="1230"/>
      <c r="F165" s="1230"/>
    </row>
    <row r="166" spans="1:10">
      <c r="A166" s="1233" t="s">
        <v>3816</v>
      </c>
      <c r="B166" s="1234" t="s">
        <v>3817</v>
      </c>
      <c r="C166" s="1233" t="s">
        <v>251</v>
      </c>
      <c r="D166" s="1235"/>
      <c r="E166" s="1235"/>
      <c r="F166" s="1235"/>
    </row>
    <row r="167" spans="1:10" ht="63.95" customHeight="1">
      <c r="A167" s="1233" t="s">
        <v>3818</v>
      </c>
      <c r="B167" s="1234" t="s">
        <v>3819</v>
      </c>
      <c r="C167" s="1233" t="s">
        <v>59</v>
      </c>
      <c r="D167" s="1235">
        <v>11</v>
      </c>
      <c r="E167" s="1235">
        <v>30.17</v>
      </c>
      <c r="F167" s="1235">
        <v>331.87</v>
      </c>
    </row>
    <row r="168" spans="1:10" ht="15.75">
      <c r="A168" s="1249"/>
      <c r="B168" s="1250" t="s">
        <v>3616</v>
      </c>
      <c r="C168" s="1251"/>
      <c r="D168" s="1251"/>
      <c r="E168" s="1252"/>
      <c r="F168" s="1253">
        <f>SUM(F167)</f>
        <v>331.87</v>
      </c>
      <c r="G168" s="1254"/>
      <c r="H168" s="1255"/>
      <c r="I168" s="1254"/>
      <c r="J168" s="1256"/>
    </row>
    <row r="169" spans="1:10" ht="15.75">
      <c r="A169" s="1249"/>
      <c r="B169" s="1250" t="s">
        <v>3820</v>
      </c>
      <c r="C169" s="1251"/>
      <c r="D169" s="1251"/>
      <c r="E169" s="1252"/>
      <c r="F169" s="1253">
        <f>SUM(F168,F164,F160,F151,F132,F116,F106,F95,F91,F87,F83,F79,F68,F64,F60)</f>
        <v>72547.640000000014</v>
      </c>
      <c r="G169" s="1254"/>
      <c r="H169" s="1255"/>
      <c r="I169" s="1254"/>
      <c r="J169" s="1256"/>
    </row>
    <row r="170" spans="1:10" s="1231" customFormat="1">
      <c r="A170" s="1228"/>
      <c r="B170" s="1229" t="s">
        <v>3821</v>
      </c>
      <c r="C170" s="1228" t="s">
        <v>251</v>
      </c>
      <c r="D170" s="1230"/>
      <c r="E170" s="1230"/>
      <c r="F170" s="1230"/>
    </row>
    <row r="171" spans="1:10" s="1231" customFormat="1">
      <c r="A171" s="1228" t="s">
        <v>3659</v>
      </c>
      <c r="B171" s="1232" t="s">
        <v>61</v>
      </c>
      <c r="C171" s="1228" t="s">
        <v>251</v>
      </c>
      <c r="D171" s="1230"/>
      <c r="E171" s="1230"/>
      <c r="F171" s="1230"/>
    </row>
    <row r="172" spans="1:10">
      <c r="A172" s="1233" t="s">
        <v>3660</v>
      </c>
      <c r="B172" s="1234" t="s">
        <v>353</v>
      </c>
      <c r="C172" s="1233" t="s">
        <v>251</v>
      </c>
      <c r="D172" s="1235"/>
      <c r="E172" s="1235"/>
      <c r="F172" s="1235"/>
    </row>
    <row r="173" spans="1:10" s="1297" customFormat="1">
      <c r="A173" s="1294" t="s">
        <v>3661</v>
      </c>
      <c r="B173" s="1295" t="s">
        <v>372</v>
      </c>
      <c r="C173" s="1294" t="s">
        <v>262</v>
      </c>
      <c r="D173" s="1296">
        <v>18.52</v>
      </c>
      <c r="E173" s="1296">
        <v>59.86</v>
      </c>
      <c r="F173" s="1296">
        <v>1108.6099999999999</v>
      </c>
    </row>
    <row r="174" spans="1:10" s="1297" customFormat="1">
      <c r="A174" s="1294" t="s">
        <v>3663</v>
      </c>
      <c r="B174" s="1295" t="s">
        <v>379</v>
      </c>
      <c r="C174" s="1294" t="s">
        <v>356</v>
      </c>
      <c r="D174" s="1296">
        <v>61.74</v>
      </c>
      <c r="E174" s="1296">
        <v>15.97</v>
      </c>
      <c r="F174" s="1296">
        <v>985.99</v>
      </c>
    </row>
    <row r="175" spans="1:10" s="1297" customFormat="1">
      <c r="A175" s="1294" t="s">
        <v>3665</v>
      </c>
      <c r="B175" s="1295" t="s">
        <v>387</v>
      </c>
      <c r="C175" s="1294" t="s">
        <v>262</v>
      </c>
      <c r="D175" s="1296">
        <v>0.39</v>
      </c>
      <c r="E175" s="1296">
        <v>329.57</v>
      </c>
      <c r="F175" s="1296">
        <v>128.53</v>
      </c>
    </row>
    <row r="176" spans="1:10" s="1297" customFormat="1">
      <c r="A176" s="1294" t="s">
        <v>3667</v>
      </c>
      <c r="B176" s="1295" t="s">
        <v>409</v>
      </c>
      <c r="C176" s="1294" t="s">
        <v>356</v>
      </c>
      <c r="D176" s="1296">
        <v>1203.55</v>
      </c>
      <c r="E176" s="1296">
        <v>6.41</v>
      </c>
      <c r="F176" s="1296">
        <v>7714.76</v>
      </c>
    </row>
    <row r="177" spans="1:8">
      <c r="A177" s="1233" t="s">
        <v>3669</v>
      </c>
      <c r="B177" s="1234" t="s">
        <v>419</v>
      </c>
      <c r="C177" s="1233" t="s">
        <v>356</v>
      </c>
      <c r="D177" s="1235">
        <v>1.83</v>
      </c>
      <c r="E177" s="1235">
        <v>3.52</v>
      </c>
      <c r="F177" s="1235">
        <v>6.44</v>
      </c>
    </row>
    <row r="178" spans="1:8" ht="30">
      <c r="A178" s="1233" t="s">
        <v>3671</v>
      </c>
      <c r="B178" s="1234" t="s">
        <v>423</v>
      </c>
      <c r="C178" s="1233" t="s">
        <v>356</v>
      </c>
      <c r="D178" s="1235">
        <v>1884.84</v>
      </c>
      <c r="E178" s="1235">
        <v>3.77</v>
      </c>
      <c r="F178" s="1235">
        <v>7105.85</v>
      </c>
    </row>
    <row r="179" spans="1:8">
      <c r="A179" s="1233" t="s">
        <v>3673</v>
      </c>
      <c r="B179" s="1234" t="s">
        <v>439</v>
      </c>
      <c r="C179" s="1233" t="s">
        <v>59</v>
      </c>
      <c r="D179" s="1235">
        <v>2</v>
      </c>
      <c r="E179" s="1235">
        <v>23.21</v>
      </c>
      <c r="F179" s="1235">
        <v>46.42</v>
      </c>
    </row>
    <row r="180" spans="1:8" s="1297" customFormat="1" ht="30">
      <c r="A180" s="1294" t="s">
        <v>3689</v>
      </c>
      <c r="B180" s="1295" t="s">
        <v>360</v>
      </c>
      <c r="C180" s="1294" t="s">
        <v>356</v>
      </c>
      <c r="D180" s="1296">
        <v>960.27</v>
      </c>
      <c r="E180" s="1296">
        <v>27.94</v>
      </c>
      <c r="F180" s="1296">
        <v>26829.94</v>
      </c>
    </row>
    <row r="181" spans="1:8" s="1293" customFormat="1">
      <c r="A181" s="1290" t="s">
        <v>3691</v>
      </c>
      <c r="B181" s="1291" t="s">
        <v>3822</v>
      </c>
      <c r="C181" s="1290" t="s">
        <v>108</v>
      </c>
      <c r="D181" s="1292">
        <v>525.55999999999995</v>
      </c>
      <c r="E181" s="1292">
        <v>3.52</v>
      </c>
      <c r="F181" s="1292">
        <v>1849.97</v>
      </c>
    </row>
    <row r="182" spans="1:8" s="1297" customFormat="1">
      <c r="A182" s="1294" t="s">
        <v>3692</v>
      </c>
      <c r="B182" s="1295" t="s">
        <v>457</v>
      </c>
      <c r="C182" s="1294" t="s">
        <v>59</v>
      </c>
      <c r="D182" s="1296">
        <v>8</v>
      </c>
      <c r="E182" s="1296">
        <v>10.92</v>
      </c>
      <c r="F182" s="1296">
        <v>87.36</v>
      </c>
    </row>
    <row r="183" spans="1:8">
      <c r="A183" s="1233" t="s">
        <v>3693</v>
      </c>
      <c r="B183" s="1234" t="s">
        <v>3694</v>
      </c>
      <c r="C183" s="1233" t="s">
        <v>59</v>
      </c>
      <c r="D183" s="1235">
        <v>3</v>
      </c>
      <c r="E183" s="1235">
        <v>9.48</v>
      </c>
      <c r="F183" s="1235">
        <v>28.44</v>
      </c>
    </row>
    <row r="184" spans="1:8" s="1297" customFormat="1">
      <c r="A184" s="1294" t="s">
        <v>3695</v>
      </c>
      <c r="B184" s="1295" t="s">
        <v>381</v>
      </c>
      <c r="C184" s="1294" t="s">
        <v>356</v>
      </c>
      <c r="D184" s="1296">
        <v>16.55</v>
      </c>
      <c r="E184" s="1296">
        <v>9.9700000000000006</v>
      </c>
      <c r="F184" s="1296">
        <v>165</v>
      </c>
    </row>
    <row r="185" spans="1:8" s="1297" customFormat="1">
      <c r="A185" s="1294" t="s">
        <v>3697</v>
      </c>
      <c r="B185" s="1295" t="s">
        <v>366</v>
      </c>
      <c r="C185" s="1294" t="s">
        <v>356</v>
      </c>
      <c r="D185" s="1296">
        <v>111.29</v>
      </c>
      <c r="E185" s="1296">
        <v>49.88</v>
      </c>
      <c r="F185" s="1296">
        <v>5551.15</v>
      </c>
    </row>
    <row r="186" spans="1:8" s="1297" customFormat="1">
      <c r="A186" s="1294" t="s">
        <v>3699</v>
      </c>
      <c r="B186" s="1295" t="s">
        <v>399</v>
      </c>
      <c r="C186" s="1294" t="s">
        <v>356</v>
      </c>
      <c r="D186" s="1296">
        <v>3.3</v>
      </c>
      <c r="E186" s="1296">
        <v>24.76</v>
      </c>
      <c r="F186" s="1296">
        <v>81.709999999999994</v>
      </c>
    </row>
    <row r="187" spans="1:8" s="1297" customFormat="1">
      <c r="A187" s="1294" t="s">
        <v>3700</v>
      </c>
      <c r="B187" s="1295" t="s">
        <v>3823</v>
      </c>
      <c r="C187" s="1294" t="s">
        <v>356</v>
      </c>
      <c r="D187" s="1296">
        <v>14.25</v>
      </c>
      <c r="E187" s="1296">
        <v>24.76</v>
      </c>
      <c r="F187" s="1296">
        <v>352.83</v>
      </c>
    </row>
    <row r="188" spans="1:8">
      <c r="A188" s="1233" t="s">
        <v>3824</v>
      </c>
      <c r="B188" s="1234" t="s">
        <v>3825</v>
      </c>
      <c r="C188" s="1233" t="s">
        <v>108</v>
      </c>
      <c r="D188" s="1235">
        <v>12</v>
      </c>
      <c r="E188" s="1235">
        <v>10.55</v>
      </c>
      <c r="F188" s="1235">
        <v>126.6</v>
      </c>
    </row>
    <row r="189" spans="1:8" s="1297" customFormat="1" ht="45">
      <c r="A189" s="1294" t="s">
        <v>3826</v>
      </c>
      <c r="B189" s="1295" t="s">
        <v>3827</v>
      </c>
      <c r="C189" s="1294" t="s">
        <v>59</v>
      </c>
      <c r="D189" s="1296">
        <v>1</v>
      </c>
      <c r="E189" s="1296">
        <v>74.209999999999994</v>
      </c>
      <c r="F189" s="1296">
        <v>74.209999999999994</v>
      </c>
    </row>
    <row r="190" spans="1:8" s="1297" customFormat="1">
      <c r="A190" s="1294" t="s">
        <v>3828</v>
      </c>
      <c r="B190" s="1295" t="s">
        <v>3829</v>
      </c>
      <c r="C190" s="1294" t="s">
        <v>59</v>
      </c>
      <c r="D190" s="1296">
        <v>1</v>
      </c>
      <c r="E190" s="1296">
        <v>24.76</v>
      </c>
      <c r="F190" s="1296">
        <v>24.76</v>
      </c>
    </row>
    <row r="191" spans="1:8">
      <c r="A191" s="1233" t="s">
        <v>3674</v>
      </c>
      <c r="B191" s="1234" t="s">
        <v>3701</v>
      </c>
      <c r="C191" s="1233" t="s">
        <v>251</v>
      </c>
      <c r="D191" s="1235"/>
      <c r="E191" s="1235"/>
      <c r="F191" s="1235"/>
    </row>
    <row r="192" spans="1:8" ht="27.75">
      <c r="A192" s="1233" t="s">
        <v>3675</v>
      </c>
      <c r="B192" s="1234" t="s">
        <v>4742</v>
      </c>
      <c r="C192" s="1233" t="s">
        <v>356</v>
      </c>
      <c r="D192" s="1235">
        <v>1418.27</v>
      </c>
      <c r="E192" s="1235">
        <v>5.32</v>
      </c>
      <c r="F192" s="1235">
        <v>7545.2</v>
      </c>
      <c r="G192" s="1265"/>
      <c r="H192" s="1265"/>
    </row>
    <row r="193" spans="1:10" ht="30">
      <c r="A193" s="1233" t="s">
        <v>3676</v>
      </c>
      <c r="B193" s="1234" t="s">
        <v>4737</v>
      </c>
      <c r="C193" s="1233" t="s">
        <v>356</v>
      </c>
      <c r="D193" s="1235">
        <v>1418.27</v>
      </c>
      <c r="E193" s="1235">
        <v>2.0099999999999998</v>
      </c>
      <c r="F193" s="1235">
        <v>2850.72</v>
      </c>
      <c r="H193" s="1265"/>
    </row>
    <row r="194" spans="1:10" ht="27.75">
      <c r="A194" s="1233" t="s">
        <v>3677</v>
      </c>
      <c r="B194" s="1234" t="s">
        <v>4738</v>
      </c>
      <c r="C194" s="1233" t="s">
        <v>356</v>
      </c>
      <c r="D194" s="1235">
        <v>1418.27</v>
      </c>
      <c r="E194" s="1235">
        <v>2.4700000000000002</v>
      </c>
      <c r="F194" s="1235">
        <v>3503.13</v>
      </c>
      <c r="H194" s="1265"/>
    </row>
    <row r="195" spans="1:10" ht="30">
      <c r="A195" s="1233" t="s">
        <v>3678</v>
      </c>
      <c r="B195" s="1234" t="s">
        <v>4739</v>
      </c>
      <c r="C195" s="1233" t="s">
        <v>356</v>
      </c>
      <c r="D195" s="1235">
        <v>1418.27</v>
      </c>
      <c r="E195" s="1235">
        <v>1.23</v>
      </c>
      <c r="F195" s="1235">
        <v>1744.47</v>
      </c>
      <c r="H195" s="1265"/>
    </row>
    <row r="196" spans="1:10" ht="15.75">
      <c r="A196" s="1249"/>
      <c r="B196" s="1250" t="s">
        <v>3604</v>
      </c>
      <c r="C196" s="1251"/>
      <c r="D196" s="1251"/>
      <c r="E196" s="1252"/>
      <c r="F196" s="1253">
        <f>SUM(F172:F195)</f>
        <v>67912.09</v>
      </c>
      <c r="G196" s="1254"/>
      <c r="H196" s="1255"/>
      <c r="I196" s="1254"/>
      <c r="J196" s="1256"/>
    </row>
    <row r="197" spans="1:10" s="1231" customFormat="1">
      <c r="A197" s="1228" t="s">
        <v>3702</v>
      </c>
      <c r="B197" s="1232" t="s">
        <v>568</v>
      </c>
      <c r="C197" s="1228" t="s">
        <v>251</v>
      </c>
      <c r="D197" s="1230"/>
      <c r="E197" s="1230"/>
      <c r="F197" s="1230"/>
    </row>
    <row r="198" spans="1:10">
      <c r="A198" s="1233" t="s">
        <v>3703</v>
      </c>
      <c r="B198" s="1234" t="s">
        <v>597</v>
      </c>
      <c r="C198" s="1233" t="s">
        <v>251</v>
      </c>
      <c r="D198" s="1235"/>
      <c r="E198" s="1235"/>
      <c r="F198" s="1235"/>
    </row>
    <row r="199" spans="1:10" s="1297" customFormat="1" ht="60">
      <c r="A199" s="1294" t="s">
        <v>3704</v>
      </c>
      <c r="B199" s="1295" t="s">
        <v>3705</v>
      </c>
      <c r="C199" s="1294" t="s">
        <v>262</v>
      </c>
      <c r="D199" s="1296">
        <v>196.84</v>
      </c>
      <c r="E199" s="1296">
        <v>81.33</v>
      </c>
      <c r="F199" s="1296">
        <v>16009</v>
      </c>
    </row>
    <row r="200" spans="1:10" ht="15.75">
      <c r="A200" s="1249"/>
      <c r="B200" s="1250" t="s">
        <v>3605</v>
      </c>
      <c r="C200" s="1251"/>
      <c r="D200" s="1251"/>
      <c r="E200" s="1252"/>
      <c r="F200" s="1253">
        <f>SUM(F199)</f>
        <v>16009</v>
      </c>
      <c r="G200" s="1254"/>
      <c r="H200" s="1255"/>
      <c r="I200" s="1254"/>
      <c r="J200" s="1256"/>
    </row>
    <row r="201" spans="1:10" s="1231" customFormat="1">
      <c r="A201" s="1228" t="s">
        <v>3706</v>
      </c>
      <c r="B201" s="1232" t="s">
        <v>603</v>
      </c>
      <c r="C201" s="1228" t="s">
        <v>251</v>
      </c>
      <c r="D201" s="1230"/>
      <c r="E201" s="1230"/>
      <c r="F201" s="1230"/>
    </row>
    <row r="202" spans="1:10">
      <c r="A202" s="1233" t="s">
        <v>3707</v>
      </c>
      <c r="B202" s="1234" t="s">
        <v>604</v>
      </c>
      <c r="C202" s="1233" t="s">
        <v>251</v>
      </c>
      <c r="D202" s="1235"/>
      <c r="E202" s="1235"/>
      <c r="F202" s="1235"/>
    </row>
    <row r="203" spans="1:10" s="1297" customFormat="1" ht="45">
      <c r="A203" s="1294" t="s">
        <v>66</v>
      </c>
      <c r="B203" s="1295" t="s">
        <v>3830</v>
      </c>
      <c r="C203" s="1294" t="s">
        <v>262</v>
      </c>
      <c r="D203" s="1296">
        <v>27.11</v>
      </c>
      <c r="E203" s="1296">
        <v>720.9</v>
      </c>
      <c r="F203" s="1296">
        <v>19543.599999999999</v>
      </c>
    </row>
    <row r="204" spans="1:10" s="1301" customFormat="1" ht="30">
      <c r="A204" s="1298" t="s">
        <v>3831</v>
      </c>
      <c r="B204" s="1299" t="s">
        <v>3832</v>
      </c>
      <c r="C204" s="1298" t="s">
        <v>356</v>
      </c>
      <c r="D204" s="1300">
        <v>541.71</v>
      </c>
      <c r="E204" s="1300">
        <v>32.840000000000003</v>
      </c>
      <c r="F204" s="1300">
        <v>17789.759999999998</v>
      </c>
    </row>
    <row r="205" spans="1:10" ht="15.75">
      <c r="A205" s="1249"/>
      <c r="B205" s="1250" t="s">
        <v>3603</v>
      </c>
      <c r="C205" s="1251"/>
      <c r="D205" s="1251"/>
      <c r="E205" s="1252"/>
      <c r="F205" s="1253">
        <f>SUM(F203:F204)</f>
        <v>37333.360000000001</v>
      </c>
      <c r="G205" s="1254"/>
      <c r="H205" s="1255"/>
      <c r="I205" s="1254"/>
      <c r="J205" s="1256"/>
    </row>
    <row r="206" spans="1:10" s="1231" customFormat="1">
      <c r="A206" s="1228" t="s">
        <v>3708</v>
      </c>
      <c r="B206" s="1232" t="s">
        <v>702</v>
      </c>
      <c r="C206" s="1228" t="s">
        <v>251</v>
      </c>
      <c r="D206" s="1230"/>
      <c r="E206" s="1230"/>
      <c r="F206" s="1230"/>
    </row>
    <row r="207" spans="1:10">
      <c r="A207" s="1233" t="s">
        <v>3709</v>
      </c>
      <c r="B207" s="1234" t="s">
        <v>710</v>
      </c>
      <c r="C207" s="1233" t="s">
        <v>251</v>
      </c>
      <c r="D207" s="1235"/>
      <c r="E207" s="1235"/>
      <c r="F207" s="1235"/>
    </row>
    <row r="208" spans="1:10" s="1297" customFormat="1" ht="30">
      <c r="A208" s="1294" t="s">
        <v>3710</v>
      </c>
      <c r="B208" s="1295" t="s">
        <v>3833</v>
      </c>
      <c r="C208" s="1294" t="s">
        <v>356</v>
      </c>
      <c r="D208" s="1296">
        <v>1.26</v>
      </c>
      <c r="E208" s="1296">
        <v>563.12</v>
      </c>
      <c r="F208" s="1296">
        <v>709.53</v>
      </c>
    </row>
    <row r="209" spans="1:10" ht="30">
      <c r="A209" s="1233" t="s">
        <v>3713</v>
      </c>
      <c r="B209" s="1234" t="s">
        <v>732</v>
      </c>
      <c r="C209" s="1233" t="s">
        <v>251</v>
      </c>
      <c r="D209" s="1235"/>
      <c r="E209" s="1235"/>
      <c r="F209" s="1235"/>
    </row>
    <row r="210" spans="1:10" s="1301" customFormat="1" ht="60">
      <c r="A210" s="1298" t="s">
        <v>3715</v>
      </c>
      <c r="B210" s="1299" t="s">
        <v>746</v>
      </c>
      <c r="C210" s="1298" t="s">
        <v>356</v>
      </c>
      <c r="D210" s="1300">
        <v>130.28</v>
      </c>
      <c r="E210" s="1300">
        <v>122.4</v>
      </c>
      <c r="F210" s="1300">
        <v>15946.27</v>
      </c>
    </row>
    <row r="211" spans="1:10">
      <c r="A211" s="1233" t="s">
        <v>3719</v>
      </c>
      <c r="B211" s="1234" t="s">
        <v>721</v>
      </c>
      <c r="C211" s="1233" t="s">
        <v>251</v>
      </c>
      <c r="D211" s="1235"/>
      <c r="E211" s="1235"/>
      <c r="F211" s="1235"/>
    </row>
    <row r="212" spans="1:10" s="1297" customFormat="1" ht="30">
      <c r="A212" s="1294" t="s">
        <v>3721</v>
      </c>
      <c r="B212" s="1295" t="s">
        <v>723</v>
      </c>
      <c r="C212" s="1294" t="s">
        <v>108</v>
      </c>
      <c r="D212" s="1296">
        <v>67.7</v>
      </c>
      <c r="E212" s="1296">
        <v>11.15</v>
      </c>
      <c r="F212" s="1296">
        <v>754.86</v>
      </c>
    </row>
    <row r="213" spans="1:10" ht="15.75">
      <c r="A213" s="1249"/>
      <c r="B213" s="1250" t="s">
        <v>3606</v>
      </c>
      <c r="C213" s="1251"/>
      <c r="D213" s="1251"/>
      <c r="E213" s="1252"/>
      <c r="F213" s="1253">
        <f>SUM(F207:F212)</f>
        <v>17410.66</v>
      </c>
      <c r="G213" s="1254"/>
      <c r="H213" s="1255"/>
      <c r="I213" s="1254"/>
      <c r="J213" s="1256"/>
    </row>
    <row r="214" spans="1:10" s="1231" customFormat="1">
      <c r="A214" s="1228" t="s">
        <v>3723</v>
      </c>
      <c r="B214" s="1232" t="s">
        <v>747</v>
      </c>
      <c r="C214" s="1228" t="s">
        <v>251</v>
      </c>
      <c r="D214" s="1230"/>
      <c r="E214" s="1230"/>
      <c r="F214" s="1230"/>
    </row>
    <row r="215" spans="1:10">
      <c r="A215" s="1233" t="s">
        <v>3724</v>
      </c>
      <c r="B215" s="1234" t="s">
        <v>748</v>
      </c>
      <c r="C215" s="1233" t="s">
        <v>251</v>
      </c>
      <c r="D215" s="1235"/>
      <c r="E215" s="1235"/>
      <c r="F215" s="1235"/>
    </row>
    <row r="216" spans="1:10" s="1301" customFormat="1" ht="45">
      <c r="A216" s="1298" t="s">
        <v>3726</v>
      </c>
      <c r="B216" s="1299" t="s">
        <v>750</v>
      </c>
      <c r="C216" s="1298" t="s">
        <v>59</v>
      </c>
      <c r="D216" s="1300">
        <v>1</v>
      </c>
      <c r="E216" s="1300">
        <v>427.72</v>
      </c>
      <c r="F216" s="1300">
        <v>427.72</v>
      </c>
    </row>
    <row r="217" spans="1:10" s="1301" customFormat="1" ht="45">
      <c r="A217" s="1298" t="s">
        <v>3834</v>
      </c>
      <c r="B217" s="1299" t="s">
        <v>754</v>
      </c>
      <c r="C217" s="1298" t="s">
        <v>59</v>
      </c>
      <c r="D217" s="1300">
        <v>34</v>
      </c>
      <c r="E217" s="1300">
        <v>427.72</v>
      </c>
      <c r="F217" s="1300">
        <v>14542.48</v>
      </c>
      <c r="G217" s="1302">
        <f>E217</f>
        <v>427.72</v>
      </c>
      <c r="H217" s="1303">
        <v>3</v>
      </c>
      <c r="I217" s="1302">
        <f>G217*H217</f>
        <v>1283.1600000000001</v>
      </c>
    </row>
    <row r="218" spans="1:10" s="1307" customFormat="1" ht="30">
      <c r="A218" s="1304" t="s">
        <v>3835</v>
      </c>
      <c r="B218" s="1305" t="s">
        <v>760</v>
      </c>
      <c r="C218" s="1304" t="s">
        <v>108</v>
      </c>
      <c r="D218" s="1306">
        <v>17</v>
      </c>
      <c r="E218" s="1306">
        <v>91.61</v>
      </c>
      <c r="F218" s="1306">
        <v>1557.37</v>
      </c>
    </row>
    <row r="219" spans="1:10">
      <c r="A219" s="1233" t="s">
        <v>3836</v>
      </c>
      <c r="B219" s="1234" t="s">
        <v>3837</v>
      </c>
      <c r="C219" s="1233" t="s">
        <v>251</v>
      </c>
      <c r="D219" s="1235"/>
      <c r="E219" s="1235"/>
      <c r="F219" s="1235"/>
    </row>
    <row r="220" spans="1:10" s="1264" customFormat="1" ht="60">
      <c r="A220" s="1261" t="s">
        <v>3838</v>
      </c>
      <c r="B220" s="1262" t="s">
        <v>3839</v>
      </c>
      <c r="C220" s="1261" t="s">
        <v>59</v>
      </c>
      <c r="D220" s="1263">
        <v>13</v>
      </c>
      <c r="E220" s="1263">
        <v>1431.98</v>
      </c>
      <c r="F220" s="1263">
        <v>18615.740000000002</v>
      </c>
      <c r="G220" s="1308">
        <f>E220</f>
        <v>1431.98</v>
      </c>
      <c r="H220" s="1309">
        <v>3</v>
      </c>
      <c r="I220" s="1309">
        <f>G220*H220</f>
        <v>4295.9400000000005</v>
      </c>
      <c r="J220" s="1280"/>
    </row>
    <row r="221" spans="1:10" s="1297" customFormat="1" ht="60">
      <c r="A221" s="1294" t="s">
        <v>3840</v>
      </c>
      <c r="B221" s="1295" t="s">
        <v>3841</v>
      </c>
      <c r="C221" s="1294" t="s">
        <v>59</v>
      </c>
      <c r="D221" s="1296">
        <v>1</v>
      </c>
      <c r="E221" s="1296">
        <v>1177.3599999999999</v>
      </c>
      <c r="F221" s="1296">
        <v>1177.3599999999999</v>
      </c>
    </row>
    <row r="222" spans="1:10" s="1264" customFormat="1" ht="60">
      <c r="A222" s="1261" t="s">
        <v>3842</v>
      </c>
      <c r="B222" s="1262" t="s">
        <v>3843</v>
      </c>
      <c r="C222" s="1261" t="s">
        <v>59</v>
      </c>
      <c r="D222" s="1263">
        <v>1</v>
      </c>
      <c r="E222" s="1263">
        <v>1499.26</v>
      </c>
      <c r="F222" s="1263">
        <v>1499.26</v>
      </c>
    </row>
    <row r="223" spans="1:10" s="1264" customFormat="1" ht="60">
      <c r="A223" s="1261" t="s">
        <v>3844</v>
      </c>
      <c r="B223" s="1262" t="s">
        <v>3845</v>
      </c>
      <c r="C223" s="1261" t="s">
        <v>59</v>
      </c>
      <c r="D223" s="1263">
        <v>2</v>
      </c>
      <c r="E223" s="1263">
        <v>2658.05</v>
      </c>
      <c r="F223" s="1263">
        <v>5316.1</v>
      </c>
    </row>
    <row r="224" spans="1:10">
      <c r="A224" s="1233" t="s">
        <v>3846</v>
      </c>
      <c r="B224" s="1234" t="s">
        <v>3714</v>
      </c>
      <c r="C224" s="1233" t="s">
        <v>251</v>
      </c>
      <c r="D224" s="1235">
        <v>0</v>
      </c>
      <c r="E224" s="1235">
        <v>0</v>
      </c>
      <c r="F224" s="1235">
        <v>0</v>
      </c>
    </row>
    <row r="225" spans="1:10" s="1297" customFormat="1" ht="60">
      <c r="A225" s="1294" t="s">
        <v>3847</v>
      </c>
      <c r="B225" s="1295" t="s">
        <v>3716</v>
      </c>
      <c r="C225" s="1294" t="s">
        <v>59</v>
      </c>
      <c r="D225" s="1296">
        <v>1</v>
      </c>
      <c r="E225" s="1296">
        <v>1273.48</v>
      </c>
      <c r="F225" s="1296">
        <v>1273.48</v>
      </c>
    </row>
    <row r="226" spans="1:10" s="1297" customFormat="1" ht="60">
      <c r="A226" s="1294" t="s">
        <v>3848</v>
      </c>
      <c r="B226" s="1295" t="s">
        <v>3718</v>
      </c>
      <c r="C226" s="1294" t="s">
        <v>59</v>
      </c>
      <c r="D226" s="1296">
        <v>20</v>
      </c>
      <c r="E226" s="1296">
        <v>1387.4</v>
      </c>
      <c r="F226" s="1296">
        <v>27748</v>
      </c>
    </row>
    <row r="227" spans="1:10" ht="15.75">
      <c r="A227" s="1249"/>
      <c r="B227" s="1250" t="s">
        <v>3607</v>
      </c>
      <c r="C227" s="1251"/>
      <c r="D227" s="1251"/>
      <c r="E227" s="1252"/>
      <c r="F227" s="1253">
        <f>SUM(F215:F226)</f>
        <v>72157.510000000009</v>
      </c>
      <c r="G227" s="1254"/>
      <c r="H227" s="1255"/>
      <c r="I227" s="1254"/>
      <c r="J227" s="1256"/>
    </row>
    <row r="228" spans="1:10" s="1231" customFormat="1">
      <c r="A228" s="1228" t="s">
        <v>3728</v>
      </c>
      <c r="B228" s="1232" t="s">
        <v>851</v>
      </c>
      <c r="C228" s="1228" t="s">
        <v>251</v>
      </c>
      <c r="D228" s="1230"/>
      <c r="E228" s="1230"/>
      <c r="F228" s="1230"/>
    </row>
    <row r="229" spans="1:10">
      <c r="A229" s="1233" t="s">
        <v>3729</v>
      </c>
      <c r="B229" s="1234" t="s">
        <v>852</v>
      </c>
      <c r="C229" s="1233" t="s">
        <v>251</v>
      </c>
      <c r="D229" s="1235"/>
      <c r="E229" s="1235"/>
      <c r="F229" s="1235"/>
    </row>
    <row r="230" spans="1:10" s="1297" customFormat="1" ht="45">
      <c r="A230" s="1294" t="s">
        <v>3730</v>
      </c>
      <c r="B230" s="1295" t="s">
        <v>854</v>
      </c>
      <c r="C230" s="1294" t="s">
        <v>356</v>
      </c>
      <c r="D230" s="1296">
        <v>7.56</v>
      </c>
      <c r="E230" s="1296">
        <v>865.28</v>
      </c>
      <c r="F230" s="1296">
        <v>6541.52</v>
      </c>
    </row>
    <row r="231" spans="1:10">
      <c r="A231" s="1233" t="s">
        <v>3849</v>
      </c>
      <c r="B231" s="1234" t="s">
        <v>3850</v>
      </c>
      <c r="C231" s="1233" t="s">
        <v>251</v>
      </c>
      <c r="D231" s="1235"/>
      <c r="E231" s="1235"/>
      <c r="F231" s="1235"/>
    </row>
    <row r="232" spans="1:10" ht="45">
      <c r="A232" s="1233" t="s">
        <v>3851</v>
      </c>
      <c r="B232" s="1234" t="s">
        <v>871</v>
      </c>
      <c r="C232" s="1233" t="s">
        <v>356</v>
      </c>
      <c r="D232" s="1235">
        <v>5.4</v>
      </c>
      <c r="E232" s="1235">
        <v>482.58</v>
      </c>
      <c r="F232" s="1235">
        <v>2605.9299999999998</v>
      </c>
    </row>
    <row r="233" spans="1:10">
      <c r="A233" s="1233" t="s">
        <v>3852</v>
      </c>
      <c r="B233" s="1234" t="s">
        <v>3853</v>
      </c>
      <c r="C233" s="1233" t="s">
        <v>251</v>
      </c>
      <c r="D233" s="1235"/>
      <c r="E233" s="1235"/>
      <c r="F233" s="1235"/>
    </row>
    <row r="234" spans="1:10" s="1297" customFormat="1" ht="45">
      <c r="A234" s="1294" t="s">
        <v>3854</v>
      </c>
      <c r="B234" s="1295" t="s">
        <v>4743</v>
      </c>
      <c r="C234" s="1294" t="s">
        <v>356</v>
      </c>
      <c r="D234" s="1296">
        <v>1.44</v>
      </c>
      <c r="E234" s="1296">
        <v>566.33000000000004</v>
      </c>
      <c r="F234" s="1296">
        <v>815.52</v>
      </c>
    </row>
    <row r="235" spans="1:10" s="1297" customFormat="1" ht="45">
      <c r="A235" s="1294" t="s">
        <v>3855</v>
      </c>
      <c r="B235" s="1295" t="s">
        <v>4744</v>
      </c>
      <c r="C235" s="1294" t="s">
        <v>356</v>
      </c>
      <c r="D235" s="1296">
        <v>1.8</v>
      </c>
      <c r="E235" s="1296">
        <v>559.65</v>
      </c>
      <c r="F235" s="1296">
        <v>1007.37</v>
      </c>
    </row>
    <row r="236" spans="1:10" s="1297" customFormat="1" ht="45">
      <c r="A236" s="1294" t="s">
        <v>3856</v>
      </c>
      <c r="B236" s="1295" t="s">
        <v>4745</v>
      </c>
      <c r="C236" s="1294" t="s">
        <v>356</v>
      </c>
      <c r="D236" s="1296">
        <v>2.4</v>
      </c>
      <c r="E236" s="1296">
        <v>555.05999999999995</v>
      </c>
      <c r="F236" s="1296">
        <v>1332.14</v>
      </c>
    </row>
    <row r="237" spans="1:10" s="1297" customFormat="1" ht="45">
      <c r="A237" s="1294" t="s">
        <v>3857</v>
      </c>
      <c r="B237" s="1295" t="s">
        <v>4746</v>
      </c>
      <c r="C237" s="1294" t="s">
        <v>356</v>
      </c>
      <c r="D237" s="1296">
        <v>3.6</v>
      </c>
      <c r="E237" s="1296">
        <v>550.47</v>
      </c>
      <c r="F237" s="1296">
        <v>1981.69</v>
      </c>
    </row>
    <row r="238" spans="1:10" s="1313" customFormat="1">
      <c r="A238" s="1310" t="s">
        <v>3858</v>
      </c>
      <c r="B238" s="1311" t="s">
        <v>3859</v>
      </c>
      <c r="C238" s="1310" t="s">
        <v>251</v>
      </c>
      <c r="D238" s="1312"/>
      <c r="E238" s="1312"/>
      <c r="F238" s="1312"/>
    </row>
    <row r="239" spans="1:10" s="1297" customFormat="1" ht="45">
      <c r="A239" s="1294" t="s">
        <v>3860</v>
      </c>
      <c r="B239" s="1295" t="s">
        <v>4747</v>
      </c>
      <c r="C239" s="1294" t="s">
        <v>356</v>
      </c>
      <c r="D239" s="1296">
        <v>0.8</v>
      </c>
      <c r="E239" s="1296">
        <v>676.05</v>
      </c>
      <c r="F239" s="1296">
        <v>540.84</v>
      </c>
    </row>
    <row r="240" spans="1:10" s="1297" customFormat="1" ht="45">
      <c r="A240" s="1294" t="s">
        <v>3861</v>
      </c>
      <c r="B240" s="1295" t="s">
        <v>4748</v>
      </c>
      <c r="C240" s="1294" t="s">
        <v>356</v>
      </c>
      <c r="D240" s="1296">
        <v>1.8</v>
      </c>
      <c r="E240" s="1296">
        <v>678.34</v>
      </c>
      <c r="F240" s="1296">
        <v>1221.01</v>
      </c>
    </row>
    <row r="241" spans="1:10">
      <c r="A241" s="1233" t="s">
        <v>3862</v>
      </c>
      <c r="B241" s="1234" t="s">
        <v>3725</v>
      </c>
      <c r="C241" s="1233" t="s">
        <v>251</v>
      </c>
      <c r="D241" s="1235"/>
      <c r="E241" s="1235"/>
      <c r="F241" s="1235"/>
    </row>
    <row r="242" spans="1:10" ht="45">
      <c r="A242" s="1233" t="s">
        <v>3863</v>
      </c>
      <c r="B242" s="1234" t="s">
        <v>873</v>
      </c>
      <c r="C242" s="1233" t="s">
        <v>356</v>
      </c>
      <c r="D242" s="1235">
        <v>2.94</v>
      </c>
      <c r="E242" s="1235">
        <v>1108.07</v>
      </c>
      <c r="F242" s="1235">
        <v>3257.73</v>
      </c>
    </row>
    <row r="243" spans="1:10">
      <c r="A243" s="1233" t="s">
        <v>3864</v>
      </c>
      <c r="B243" s="1234" t="s">
        <v>3865</v>
      </c>
      <c r="C243" s="1233" t="s">
        <v>251</v>
      </c>
      <c r="D243" s="1235">
        <v>0</v>
      </c>
      <c r="E243" s="1235">
        <v>0</v>
      </c>
      <c r="F243" s="1235">
        <v>0</v>
      </c>
    </row>
    <row r="244" spans="1:10" s="1297" customFormat="1" ht="60">
      <c r="A244" s="1294" t="s">
        <v>3866</v>
      </c>
      <c r="B244" s="1295" t="s">
        <v>4749</v>
      </c>
      <c r="C244" s="1294" t="s">
        <v>356</v>
      </c>
      <c r="D244" s="1296">
        <v>2.67</v>
      </c>
      <c r="E244" s="1296">
        <v>714.68</v>
      </c>
      <c r="F244" s="1296">
        <v>1908.2</v>
      </c>
    </row>
    <row r="245" spans="1:10" s="1297" customFormat="1" ht="60">
      <c r="A245" s="1294" t="s">
        <v>3867</v>
      </c>
      <c r="B245" s="1295" t="s">
        <v>4750</v>
      </c>
      <c r="C245" s="1294" t="s">
        <v>356</v>
      </c>
      <c r="D245" s="1296">
        <v>1.32</v>
      </c>
      <c r="E245" s="1296">
        <v>727.87</v>
      </c>
      <c r="F245" s="1296">
        <v>960.79</v>
      </c>
    </row>
    <row r="246" spans="1:10">
      <c r="A246" s="1233" t="s">
        <v>3868</v>
      </c>
      <c r="B246" s="1234" t="s">
        <v>665</v>
      </c>
      <c r="C246" s="1233" t="s">
        <v>251</v>
      </c>
      <c r="D246" s="1235"/>
      <c r="E246" s="1235"/>
      <c r="F246" s="1235"/>
    </row>
    <row r="247" spans="1:10" s="1297" customFormat="1" ht="30">
      <c r="A247" s="1294" t="s">
        <v>3869</v>
      </c>
      <c r="B247" s="1295" t="s">
        <v>3870</v>
      </c>
      <c r="C247" s="1294" t="s">
        <v>356</v>
      </c>
      <c r="D247" s="1296">
        <v>9.99</v>
      </c>
      <c r="E247" s="1296">
        <v>328.81</v>
      </c>
      <c r="F247" s="1296">
        <v>3284.81</v>
      </c>
    </row>
    <row r="248" spans="1:10" ht="15.75">
      <c r="A248" s="1249"/>
      <c r="B248" s="1250" t="s">
        <v>3608</v>
      </c>
      <c r="C248" s="1251"/>
      <c r="D248" s="1251"/>
      <c r="E248" s="1252"/>
      <c r="F248" s="1253">
        <f>SUM(F229:F247)</f>
        <v>25457.550000000007</v>
      </c>
      <c r="G248" s="1254"/>
      <c r="H248" s="1255"/>
      <c r="I248" s="1254"/>
      <c r="J248" s="1256"/>
    </row>
    <row r="249" spans="1:10" s="1231" customFormat="1">
      <c r="A249" s="1228" t="s">
        <v>3732</v>
      </c>
      <c r="B249" s="1232" t="s">
        <v>878</v>
      </c>
      <c r="C249" s="1228" t="s">
        <v>251</v>
      </c>
      <c r="D249" s="1230"/>
      <c r="E249" s="1230"/>
      <c r="F249" s="1230"/>
    </row>
    <row r="250" spans="1:10" s="1285" customFormat="1">
      <c r="A250" s="1282" t="s">
        <v>3733</v>
      </c>
      <c r="B250" s="1283" t="s">
        <v>879</v>
      </c>
      <c r="C250" s="1282" t="s">
        <v>251</v>
      </c>
      <c r="D250" s="1284"/>
      <c r="E250" s="1284"/>
      <c r="F250" s="1284"/>
    </row>
    <row r="251" spans="1:10" s="1285" customFormat="1">
      <c r="A251" s="1282" t="s">
        <v>3735</v>
      </c>
      <c r="B251" s="1283" t="s">
        <v>881</v>
      </c>
      <c r="C251" s="1282" t="s">
        <v>356</v>
      </c>
      <c r="D251" s="1284">
        <v>4.43</v>
      </c>
      <c r="E251" s="1284">
        <v>269.57</v>
      </c>
      <c r="F251" s="1284">
        <v>1194.2</v>
      </c>
    </row>
    <row r="252" spans="1:10" s="1285" customFormat="1" ht="30">
      <c r="A252" s="1282" t="s">
        <v>3871</v>
      </c>
      <c r="B252" s="1283" t="s">
        <v>3872</v>
      </c>
      <c r="C252" s="1282" t="s">
        <v>356</v>
      </c>
      <c r="D252" s="1284">
        <v>22.98</v>
      </c>
      <c r="E252" s="1284">
        <v>395.98</v>
      </c>
      <c r="F252" s="1284">
        <v>9099.6200000000008</v>
      </c>
    </row>
    <row r="253" spans="1:10" s="1285" customFormat="1">
      <c r="A253" s="1282" t="s">
        <v>3873</v>
      </c>
      <c r="B253" s="1283" t="s">
        <v>886</v>
      </c>
      <c r="C253" s="1282" t="s">
        <v>251</v>
      </c>
      <c r="D253" s="1284"/>
      <c r="E253" s="1284"/>
      <c r="F253" s="1284"/>
    </row>
    <row r="254" spans="1:10" s="1285" customFormat="1" ht="60">
      <c r="A254" s="1282" t="s">
        <v>3874</v>
      </c>
      <c r="B254" s="1283" t="s">
        <v>3731</v>
      </c>
      <c r="C254" s="1282" t="s">
        <v>59</v>
      </c>
      <c r="D254" s="1284">
        <v>1</v>
      </c>
      <c r="E254" s="1284">
        <v>381.16</v>
      </c>
      <c r="F254" s="1284">
        <v>381.16</v>
      </c>
    </row>
    <row r="255" spans="1:10" ht="15.75">
      <c r="A255" s="1249"/>
      <c r="B255" s="1250" t="s">
        <v>3609</v>
      </c>
      <c r="C255" s="1251"/>
      <c r="D255" s="1251"/>
      <c r="E255" s="1252"/>
      <c r="F255" s="1253">
        <f>SUM(F250:F254)</f>
        <v>10674.980000000001</v>
      </c>
      <c r="G255" s="1254"/>
      <c r="H255" s="1255"/>
      <c r="I255" s="1254"/>
      <c r="J255" s="1256"/>
    </row>
    <row r="256" spans="1:10" s="1231" customFormat="1">
      <c r="A256" s="1228" t="s">
        <v>3736</v>
      </c>
      <c r="B256" s="1232" t="s">
        <v>950</v>
      </c>
      <c r="C256" s="1228" t="s">
        <v>251</v>
      </c>
      <c r="D256" s="1230"/>
      <c r="E256" s="1230"/>
      <c r="F256" s="1230"/>
    </row>
    <row r="257" spans="1:10" ht="30">
      <c r="A257" s="1233" t="s">
        <v>3737</v>
      </c>
      <c r="B257" s="1234" t="s">
        <v>3734</v>
      </c>
      <c r="C257" s="1233" t="s">
        <v>251</v>
      </c>
      <c r="D257" s="1235"/>
      <c r="E257" s="1235"/>
      <c r="F257" s="1235"/>
    </row>
    <row r="258" spans="1:10" s="1297" customFormat="1" ht="30">
      <c r="A258" s="1294" t="s">
        <v>3738</v>
      </c>
      <c r="B258" s="1295" t="s">
        <v>960</v>
      </c>
      <c r="C258" s="1294" t="s">
        <v>356</v>
      </c>
      <c r="D258" s="1296">
        <v>86.7</v>
      </c>
      <c r="E258" s="1296">
        <v>49.78</v>
      </c>
      <c r="F258" s="1296">
        <v>4315.93</v>
      </c>
    </row>
    <row r="259" spans="1:10" ht="15.75">
      <c r="A259" s="1249"/>
      <c r="B259" s="1250" t="s">
        <v>3610</v>
      </c>
      <c r="C259" s="1251"/>
      <c r="D259" s="1251"/>
      <c r="E259" s="1252"/>
      <c r="F259" s="1253">
        <f>SUM(F257:F258)</f>
        <v>4315.93</v>
      </c>
      <c r="G259" s="1254"/>
      <c r="H259" s="1255"/>
      <c r="I259" s="1254"/>
      <c r="J259" s="1256"/>
    </row>
    <row r="260" spans="1:10" s="1231" customFormat="1">
      <c r="A260" s="1228" t="s">
        <v>3739</v>
      </c>
      <c r="B260" s="1232" t="s">
        <v>968</v>
      </c>
      <c r="C260" s="1228" t="s">
        <v>251</v>
      </c>
      <c r="D260" s="1230"/>
      <c r="E260" s="1230"/>
      <c r="F260" s="1230"/>
    </row>
    <row r="261" spans="1:10">
      <c r="A261" s="1233" t="s">
        <v>3740</v>
      </c>
      <c r="B261" s="1234" t="s">
        <v>972</v>
      </c>
      <c r="C261" s="1233" t="s">
        <v>251</v>
      </c>
      <c r="D261" s="1235"/>
      <c r="E261" s="1235"/>
      <c r="F261" s="1235"/>
    </row>
    <row r="262" spans="1:10" s="1317" customFormat="1">
      <c r="A262" s="1314" t="s">
        <v>3741</v>
      </c>
      <c r="B262" s="1315" t="s">
        <v>974</v>
      </c>
      <c r="C262" s="1314" t="s">
        <v>356</v>
      </c>
      <c r="D262" s="1316">
        <v>73.92</v>
      </c>
      <c r="E262" s="1316">
        <v>45.53</v>
      </c>
      <c r="F262" s="1316">
        <v>3365.58</v>
      </c>
    </row>
    <row r="263" spans="1:10" ht="15.75">
      <c r="A263" s="1249"/>
      <c r="B263" s="1250" t="s">
        <v>3618</v>
      </c>
      <c r="C263" s="1251"/>
      <c r="D263" s="1251"/>
      <c r="E263" s="1252"/>
      <c r="F263" s="1253">
        <f>SUM(F262)</f>
        <v>3365.58</v>
      </c>
      <c r="G263" s="1254"/>
      <c r="H263" s="1255"/>
      <c r="I263" s="1254"/>
      <c r="J263" s="1256"/>
    </row>
    <row r="264" spans="1:10" s="1231" customFormat="1">
      <c r="A264" s="1228" t="s">
        <v>2731</v>
      </c>
      <c r="B264" s="1232" t="s">
        <v>983</v>
      </c>
      <c r="C264" s="1228" t="s">
        <v>251</v>
      </c>
      <c r="D264" s="1230"/>
      <c r="E264" s="1230"/>
      <c r="F264" s="1230"/>
    </row>
    <row r="265" spans="1:10">
      <c r="A265" s="1233" t="s">
        <v>3751</v>
      </c>
      <c r="B265" s="1234" t="s">
        <v>969</v>
      </c>
      <c r="C265" s="1233" t="s">
        <v>251</v>
      </c>
      <c r="D265" s="1235"/>
      <c r="E265" s="1235"/>
      <c r="F265" s="1235"/>
    </row>
    <row r="266" spans="1:10" s="1297" customFormat="1" ht="30">
      <c r="A266" s="1294" t="s">
        <v>3752</v>
      </c>
      <c r="B266" s="1295" t="s">
        <v>120</v>
      </c>
      <c r="C266" s="1294" t="s">
        <v>356</v>
      </c>
      <c r="D266" s="1296">
        <v>284.39999999999998</v>
      </c>
      <c r="E266" s="1296">
        <v>7.46</v>
      </c>
      <c r="F266" s="1296">
        <v>2121.62</v>
      </c>
    </row>
    <row r="267" spans="1:10">
      <c r="A267" s="1233" t="s">
        <v>3754</v>
      </c>
      <c r="B267" s="1234" t="s">
        <v>985</v>
      </c>
      <c r="C267" s="1233" t="s">
        <v>251</v>
      </c>
      <c r="D267" s="1235"/>
      <c r="E267" s="1235"/>
      <c r="F267" s="1235"/>
    </row>
    <row r="268" spans="1:10" s="1293" customFormat="1" ht="30">
      <c r="A268" s="1290" t="s">
        <v>3755</v>
      </c>
      <c r="B268" s="1291" t="s">
        <v>1003</v>
      </c>
      <c r="C268" s="1290" t="s">
        <v>108</v>
      </c>
      <c r="D268" s="1292">
        <v>23.2</v>
      </c>
      <c r="E268" s="1292">
        <v>58.08</v>
      </c>
      <c r="F268" s="1292">
        <v>1347.46</v>
      </c>
    </row>
    <row r="269" spans="1:10" s="1285" customFormat="1" ht="45">
      <c r="A269" s="1282" t="s">
        <v>3875</v>
      </c>
      <c r="B269" s="1283" t="s">
        <v>997</v>
      </c>
      <c r="C269" s="1282" t="s">
        <v>356</v>
      </c>
      <c r="D269" s="1284">
        <v>26.8</v>
      </c>
      <c r="E269" s="1284">
        <v>119.67</v>
      </c>
      <c r="F269" s="1284">
        <v>3207.16</v>
      </c>
    </row>
    <row r="270" spans="1:10" s="1297" customFormat="1" ht="60">
      <c r="A270" s="1294" t="s">
        <v>3876</v>
      </c>
      <c r="B270" s="1295" t="s">
        <v>3746</v>
      </c>
      <c r="C270" s="1294" t="s">
        <v>356</v>
      </c>
      <c r="D270" s="1296">
        <v>173.71</v>
      </c>
      <c r="E270" s="1296">
        <v>85.55</v>
      </c>
      <c r="F270" s="1296">
        <v>14860.89</v>
      </c>
    </row>
    <row r="271" spans="1:10" s="1297" customFormat="1" ht="30">
      <c r="A271" s="1294" t="s">
        <v>3877</v>
      </c>
      <c r="B271" s="1295" t="s">
        <v>993</v>
      </c>
      <c r="C271" s="1294" t="s">
        <v>108</v>
      </c>
      <c r="D271" s="1296">
        <v>4.7</v>
      </c>
      <c r="E271" s="1296">
        <v>21.69</v>
      </c>
      <c r="F271" s="1296">
        <v>101.94</v>
      </c>
    </row>
    <row r="272" spans="1:10" ht="30">
      <c r="A272" s="1233" t="s">
        <v>3756</v>
      </c>
      <c r="B272" s="1234" t="s">
        <v>977</v>
      </c>
      <c r="C272" s="1233" t="s">
        <v>251</v>
      </c>
      <c r="D272" s="1235"/>
      <c r="E272" s="1235"/>
      <c r="F272" s="1235"/>
    </row>
    <row r="273" spans="1:10" s="1297" customFormat="1" ht="30">
      <c r="A273" s="1294" t="s">
        <v>3757</v>
      </c>
      <c r="B273" s="1295" t="s">
        <v>3749</v>
      </c>
      <c r="C273" s="1294" t="s">
        <v>356</v>
      </c>
      <c r="D273" s="1296">
        <v>200.51</v>
      </c>
      <c r="E273" s="1296">
        <v>35.5</v>
      </c>
      <c r="F273" s="1296">
        <v>7118.11</v>
      </c>
    </row>
    <row r="274" spans="1:10" s="1297" customFormat="1" ht="45">
      <c r="A274" s="1294" t="s">
        <v>3758</v>
      </c>
      <c r="B274" s="1295" t="s">
        <v>1011</v>
      </c>
      <c r="C274" s="1294" t="s">
        <v>356</v>
      </c>
      <c r="D274" s="1296">
        <v>83.89</v>
      </c>
      <c r="E274" s="1296">
        <v>60.31</v>
      </c>
      <c r="F274" s="1296">
        <v>5059.41</v>
      </c>
    </row>
    <row r="275" spans="1:10" ht="15.75">
      <c r="A275" s="1249"/>
      <c r="B275" s="1250" t="s">
        <v>3611</v>
      </c>
      <c r="C275" s="1251"/>
      <c r="D275" s="1251"/>
      <c r="E275" s="1252"/>
      <c r="F275" s="1253">
        <f>SUM(F265:F274)</f>
        <v>33816.589999999997</v>
      </c>
      <c r="G275" s="1254"/>
      <c r="H275" s="1255"/>
      <c r="I275" s="1254"/>
      <c r="J275" s="1256"/>
    </row>
    <row r="276" spans="1:10" s="1231" customFormat="1">
      <c r="A276" s="1228" t="s">
        <v>2740</v>
      </c>
      <c r="B276" s="1232" t="s">
        <v>1016</v>
      </c>
      <c r="C276" s="1228" t="s">
        <v>251</v>
      </c>
      <c r="D276" s="1230"/>
      <c r="E276" s="1230"/>
      <c r="F276" s="1230"/>
    </row>
    <row r="277" spans="1:10">
      <c r="A277" s="1233" t="s">
        <v>3760</v>
      </c>
      <c r="B277" s="1234" t="s">
        <v>1017</v>
      </c>
      <c r="C277" s="1233" t="s">
        <v>251</v>
      </c>
      <c r="D277" s="1235"/>
      <c r="E277" s="1235"/>
      <c r="F277" s="1235"/>
    </row>
    <row r="278" spans="1:10" s="1297" customFormat="1" ht="30">
      <c r="A278" s="1294" t="s">
        <v>3762</v>
      </c>
      <c r="B278" s="1295" t="s">
        <v>1021</v>
      </c>
      <c r="C278" s="1294" t="s">
        <v>356</v>
      </c>
      <c r="D278" s="1296">
        <v>1005.91</v>
      </c>
      <c r="E278" s="1296">
        <v>41.37</v>
      </c>
      <c r="F278" s="1296">
        <v>41614.5</v>
      </c>
    </row>
    <row r="279" spans="1:10" s="1297" customFormat="1" ht="30">
      <c r="A279" s="1294" t="s">
        <v>3878</v>
      </c>
      <c r="B279" s="1295" t="s">
        <v>1027</v>
      </c>
      <c r="C279" s="1294" t="s">
        <v>356</v>
      </c>
      <c r="D279" s="1296">
        <v>1005.91</v>
      </c>
      <c r="E279" s="1296">
        <v>62.23</v>
      </c>
      <c r="F279" s="1296">
        <v>62597.78</v>
      </c>
    </row>
    <row r="280" spans="1:10">
      <c r="A280" s="1233" t="s">
        <v>3764</v>
      </c>
      <c r="B280" s="1234" t="s">
        <v>1069</v>
      </c>
      <c r="C280" s="1233" t="s">
        <v>251</v>
      </c>
      <c r="D280" s="1235"/>
      <c r="E280" s="1235"/>
      <c r="F280" s="1235"/>
    </row>
    <row r="281" spans="1:10" s="1297" customFormat="1">
      <c r="A281" s="1294" t="s">
        <v>3765</v>
      </c>
      <c r="B281" s="1295" t="s">
        <v>3879</v>
      </c>
      <c r="C281" s="1294" t="s">
        <v>108</v>
      </c>
      <c r="D281" s="1296">
        <v>27.2</v>
      </c>
      <c r="E281" s="1296">
        <v>65.09</v>
      </c>
      <c r="F281" s="1296">
        <v>1770.45</v>
      </c>
    </row>
    <row r="282" spans="1:10" s="1297" customFormat="1" ht="45">
      <c r="A282" s="1294" t="s">
        <v>3767</v>
      </c>
      <c r="B282" s="1295" t="s">
        <v>1089</v>
      </c>
      <c r="C282" s="1294" t="s">
        <v>108</v>
      </c>
      <c r="D282" s="1296">
        <v>671.51</v>
      </c>
      <c r="E282" s="1296">
        <v>57.7</v>
      </c>
      <c r="F282" s="1296">
        <v>38746.129999999997</v>
      </c>
    </row>
    <row r="283" spans="1:10" s="1297" customFormat="1" ht="45">
      <c r="A283" s="1294" t="s">
        <v>3769</v>
      </c>
      <c r="B283" s="1295" t="s">
        <v>3880</v>
      </c>
      <c r="C283" s="1294" t="s">
        <v>108</v>
      </c>
      <c r="D283" s="1296">
        <v>7.5</v>
      </c>
      <c r="E283" s="1296">
        <v>105.16</v>
      </c>
      <c r="F283" s="1296">
        <v>788.7</v>
      </c>
    </row>
    <row r="284" spans="1:10" s="1297" customFormat="1">
      <c r="A284" s="1294" t="s">
        <v>3881</v>
      </c>
      <c r="B284" s="1295" t="s">
        <v>1085</v>
      </c>
      <c r="C284" s="1294" t="s">
        <v>108</v>
      </c>
      <c r="D284" s="1296">
        <v>4.2</v>
      </c>
      <c r="E284" s="1296">
        <v>86.15</v>
      </c>
      <c r="F284" s="1296">
        <v>361.83</v>
      </c>
    </row>
    <row r="285" spans="1:10">
      <c r="A285" s="1233" t="s">
        <v>3771</v>
      </c>
      <c r="B285" s="1234" t="s">
        <v>985</v>
      </c>
      <c r="C285" s="1233" t="s">
        <v>251</v>
      </c>
      <c r="D285" s="1235"/>
      <c r="E285" s="1235"/>
      <c r="F285" s="1235"/>
    </row>
    <row r="286" spans="1:10" s="1297" customFormat="1" ht="60">
      <c r="A286" s="1294" t="s">
        <v>122</v>
      </c>
      <c r="B286" s="1295" t="s">
        <v>1062</v>
      </c>
      <c r="C286" s="1294" t="s">
        <v>356</v>
      </c>
      <c r="D286" s="1296">
        <v>857.13</v>
      </c>
      <c r="E286" s="1296">
        <v>141.24</v>
      </c>
      <c r="F286" s="1296">
        <v>121061.04</v>
      </c>
    </row>
    <row r="287" spans="1:10" s="1285" customFormat="1" ht="60">
      <c r="A287" s="1282" t="s">
        <v>125</v>
      </c>
      <c r="B287" s="1283" t="s">
        <v>1064</v>
      </c>
      <c r="C287" s="1282" t="s">
        <v>356</v>
      </c>
      <c r="D287" s="1284">
        <v>148.78</v>
      </c>
      <c r="E287" s="1284">
        <v>188.3</v>
      </c>
      <c r="F287" s="1284">
        <v>28015.27</v>
      </c>
    </row>
    <row r="288" spans="1:10" s="1285" customFormat="1" ht="60">
      <c r="A288" s="1282" t="s">
        <v>3774</v>
      </c>
      <c r="B288" s="1283" t="s">
        <v>3882</v>
      </c>
      <c r="C288" s="1282" t="s">
        <v>356</v>
      </c>
      <c r="D288" s="1284">
        <v>100.7</v>
      </c>
      <c r="E288" s="1284">
        <v>81.72</v>
      </c>
      <c r="F288" s="1284">
        <v>8229.2000000000007</v>
      </c>
    </row>
    <row r="289" spans="1:10" ht="15.75">
      <c r="A289" s="1249"/>
      <c r="B289" s="1250" t="s">
        <v>3612</v>
      </c>
      <c r="C289" s="1251"/>
      <c r="D289" s="1251"/>
      <c r="E289" s="1252"/>
      <c r="F289" s="1253">
        <f>SUM(F277:F288)</f>
        <v>303184.90000000002</v>
      </c>
      <c r="G289" s="1254"/>
      <c r="H289" s="1255"/>
      <c r="I289" s="1254"/>
      <c r="J289" s="1256"/>
    </row>
    <row r="290" spans="1:10" s="1231" customFormat="1">
      <c r="A290" s="1228" t="s">
        <v>2750</v>
      </c>
      <c r="B290" s="1232" t="s">
        <v>3759</v>
      </c>
      <c r="C290" s="1228" t="s">
        <v>251</v>
      </c>
      <c r="D290" s="1230"/>
      <c r="E290" s="1230"/>
      <c r="F290" s="1230"/>
    </row>
    <row r="291" spans="1:10">
      <c r="A291" s="1233" t="s">
        <v>3781</v>
      </c>
      <c r="B291" s="1234" t="s">
        <v>1157</v>
      </c>
      <c r="C291" s="1233" t="s">
        <v>251</v>
      </c>
      <c r="D291" s="1235"/>
      <c r="E291" s="1235"/>
      <c r="F291" s="1235"/>
    </row>
    <row r="292" spans="1:10" ht="40.5">
      <c r="A292" s="1233" t="s">
        <v>119</v>
      </c>
      <c r="B292" s="1234" t="s">
        <v>4751</v>
      </c>
      <c r="C292" s="1233" t="s">
        <v>59</v>
      </c>
      <c r="D292" s="1235">
        <v>2</v>
      </c>
      <c r="E292" s="1235">
        <v>2033.13</v>
      </c>
      <c r="F292" s="1235">
        <v>4066.26</v>
      </c>
    </row>
    <row r="293" spans="1:10" ht="53.25">
      <c r="A293" s="1233" t="s">
        <v>3782</v>
      </c>
      <c r="B293" s="1234" t="s">
        <v>4752</v>
      </c>
      <c r="C293" s="1233" t="s">
        <v>59</v>
      </c>
      <c r="D293" s="1235">
        <v>1</v>
      </c>
      <c r="E293" s="1235">
        <v>1440.16</v>
      </c>
      <c r="F293" s="1235">
        <v>1440.16</v>
      </c>
    </row>
    <row r="294" spans="1:10">
      <c r="A294" s="1233" t="s">
        <v>3784</v>
      </c>
      <c r="B294" s="1234" t="s">
        <v>1205</v>
      </c>
      <c r="C294" s="1233" t="s">
        <v>251</v>
      </c>
      <c r="D294" s="1235"/>
      <c r="E294" s="1235"/>
      <c r="F294" s="1235"/>
    </row>
    <row r="295" spans="1:10" s="1297" customFormat="1" ht="30">
      <c r="A295" s="1294" t="s">
        <v>3785</v>
      </c>
      <c r="B295" s="1295" t="s">
        <v>1209</v>
      </c>
      <c r="C295" s="1294" t="s">
        <v>108</v>
      </c>
      <c r="D295" s="1296">
        <v>33.22</v>
      </c>
      <c r="E295" s="1296">
        <v>25.42</v>
      </c>
      <c r="F295" s="1296">
        <v>844.45</v>
      </c>
    </row>
    <row r="296" spans="1:10" s="1297" customFormat="1" ht="30">
      <c r="A296" s="1294" t="s">
        <v>3786</v>
      </c>
      <c r="B296" s="1295" t="s">
        <v>1213</v>
      </c>
      <c r="C296" s="1294" t="s">
        <v>108</v>
      </c>
      <c r="D296" s="1296">
        <v>9.56</v>
      </c>
      <c r="E296" s="1296">
        <v>45.26</v>
      </c>
      <c r="F296" s="1296">
        <v>432.69</v>
      </c>
    </row>
    <row r="297" spans="1:10">
      <c r="A297" s="1233" t="s">
        <v>3794</v>
      </c>
      <c r="B297" s="1234" t="s">
        <v>3883</v>
      </c>
      <c r="C297" s="1233" t="s">
        <v>251</v>
      </c>
      <c r="D297" s="1235"/>
      <c r="E297" s="1235"/>
      <c r="F297" s="1235"/>
    </row>
    <row r="298" spans="1:10" s="1297" customFormat="1" ht="45">
      <c r="A298" s="1294" t="s">
        <v>3795</v>
      </c>
      <c r="B298" s="1295" t="s">
        <v>3884</v>
      </c>
      <c r="C298" s="1294" t="s">
        <v>108</v>
      </c>
      <c r="D298" s="1296">
        <v>62.71</v>
      </c>
      <c r="E298" s="1296">
        <v>49.94</v>
      </c>
      <c r="F298" s="1296">
        <v>3131.74</v>
      </c>
    </row>
    <row r="299" spans="1:10" s="1297" customFormat="1" ht="45">
      <c r="A299" s="1294" t="s">
        <v>3796</v>
      </c>
      <c r="B299" s="1295" t="s">
        <v>3885</v>
      </c>
      <c r="C299" s="1294" t="s">
        <v>108</v>
      </c>
      <c r="D299" s="1296">
        <v>38.909999999999997</v>
      </c>
      <c r="E299" s="1296">
        <v>60.94</v>
      </c>
      <c r="F299" s="1296">
        <v>2371.1799999999998</v>
      </c>
    </row>
    <row r="300" spans="1:10" s="1297" customFormat="1" ht="45">
      <c r="A300" s="1294" t="s">
        <v>3797</v>
      </c>
      <c r="B300" s="1295" t="s">
        <v>3886</v>
      </c>
      <c r="C300" s="1294" t="s">
        <v>108</v>
      </c>
      <c r="D300" s="1296">
        <v>13.01</v>
      </c>
      <c r="E300" s="1296">
        <v>95.59</v>
      </c>
      <c r="F300" s="1296">
        <v>1243.6300000000001</v>
      </c>
    </row>
    <row r="301" spans="1:10" s="1297" customFormat="1" ht="45">
      <c r="A301" s="1294" t="s">
        <v>3798</v>
      </c>
      <c r="B301" s="1295" t="s">
        <v>3887</v>
      </c>
      <c r="C301" s="1294" t="s">
        <v>108</v>
      </c>
      <c r="D301" s="1296">
        <v>26.73</v>
      </c>
      <c r="E301" s="1296">
        <v>104</v>
      </c>
      <c r="F301" s="1296">
        <v>2779.92</v>
      </c>
    </row>
    <row r="302" spans="1:10" ht="30">
      <c r="A302" s="1233" t="s">
        <v>3800</v>
      </c>
      <c r="B302" s="1234" t="s">
        <v>1209</v>
      </c>
      <c r="C302" s="1233" t="s">
        <v>108</v>
      </c>
      <c r="D302" s="1235">
        <v>171.79</v>
      </c>
      <c r="E302" s="1235">
        <v>25.42</v>
      </c>
      <c r="F302" s="1235">
        <v>4366.8999999999996</v>
      </c>
    </row>
    <row r="303" spans="1:10" ht="30">
      <c r="A303" s="1233" t="s">
        <v>3802</v>
      </c>
      <c r="B303" s="1234" t="s">
        <v>1237</v>
      </c>
      <c r="C303" s="1233" t="s">
        <v>108</v>
      </c>
      <c r="D303" s="1235">
        <v>67.23</v>
      </c>
      <c r="E303" s="1235">
        <v>38.07</v>
      </c>
      <c r="F303" s="1235">
        <v>2559.4499999999998</v>
      </c>
    </row>
    <row r="304" spans="1:10" ht="30">
      <c r="A304" s="1233" t="s">
        <v>3804</v>
      </c>
      <c r="B304" s="1234" t="s">
        <v>1239</v>
      </c>
      <c r="C304" s="1233" t="s">
        <v>108</v>
      </c>
      <c r="D304" s="1235">
        <v>4.24</v>
      </c>
      <c r="E304" s="1235">
        <v>49.08</v>
      </c>
      <c r="F304" s="1235">
        <v>208.1</v>
      </c>
    </row>
    <row r="305" spans="1:6" ht="30">
      <c r="A305" s="1233" t="s">
        <v>3888</v>
      </c>
      <c r="B305" s="1234" t="s">
        <v>1243</v>
      </c>
      <c r="C305" s="1233" t="s">
        <v>108</v>
      </c>
      <c r="D305" s="1235">
        <v>9.7899999999999991</v>
      </c>
      <c r="E305" s="1235">
        <v>83.25</v>
      </c>
      <c r="F305" s="1235">
        <v>815.02</v>
      </c>
    </row>
    <row r="306" spans="1:6">
      <c r="A306" s="1233" t="s">
        <v>3889</v>
      </c>
      <c r="B306" s="1234" t="s">
        <v>1246</v>
      </c>
      <c r="C306" s="1233" t="s">
        <v>251</v>
      </c>
      <c r="D306" s="1235"/>
      <c r="E306" s="1235"/>
      <c r="F306" s="1235"/>
    </row>
    <row r="307" spans="1:6" s="1297" customFormat="1" ht="30">
      <c r="A307" s="1294" t="s">
        <v>3890</v>
      </c>
      <c r="B307" s="1295" t="s">
        <v>3891</v>
      </c>
      <c r="C307" s="1294" t="s">
        <v>59</v>
      </c>
      <c r="D307" s="1296">
        <v>5</v>
      </c>
      <c r="E307" s="1296">
        <v>122.38</v>
      </c>
      <c r="F307" s="1296">
        <v>611.9</v>
      </c>
    </row>
    <row r="308" spans="1:6" s="1297" customFormat="1" ht="30">
      <c r="A308" s="1294" t="s">
        <v>3892</v>
      </c>
      <c r="B308" s="1295" t="s">
        <v>3893</v>
      </c>
      <c r="C308" s="1294" t="s">
        <v>59</v>
      </c>
      <c r="D308" s="1296">
        <v>2</v>
      </c>
      <c r="E308" s="1296">
        <v>151.03</v>
      </c>
      <c r="F308" s="1296">
        <v>302.06</v>
      </c>
    </row>
    <row r="309" spans="1:6" s="1297" customFormat="1">
      <c r="A309" s="1294" t="s">
        <v>3894</v>
      </c>
      <c r="B309" s="1295" t="s">
        <v>1250</v>
      </c>
      <c r="C309" s="1294" t="s">
        <v>59</v>
      </c>
      <c r="D309" s="1296">
        <v>11</v>
      </c>
      <c r="E309" s="1296">
        <v>28.57</v>
      </c>
      <c r="F309" s="1296">
        <v>314.27</v>
      </c>
    </row>
    <row r="310" spans="1:6" s="1297" customFormat="1" ht="30">
      <c r="A310" s="1294" t="s">
        <v>3895</v>
      </c>
      <c r="B310" s="1295" t="s">
        <v>2138</v>
      </c>
      <c r="C310" s="1294" t="s">
        <v>59</v>
      </c>
      <c r="D310" s="1296">
        <v>1</v>
      </c>
      <c r="E310" s="1296">
        <v>224.17</v>
      </c>
      <c r="F310" s="1296">
        <v>224.17</v>
      </c>
    </row>
    <row r="311" spans="1:6">
      <c r="A311" s="1233" t="s">
        <v>3896</v>
      </c>
      <c r="B311" s="1234" t="s">
        <v>3897</v>
      </c>
      <c r="C311" s="1233" t="s">
        <v>251</v>
      </c>
      <c r="D311" s="1235"/>
      <c r="E311" s="1235"/>
      <c r="F311" s="1235"/>
    </row>
    <row r="312" spans="1:6" s="1297" customFormat="1" ht="30">
      <c r="A312" s="1294" t="s">
        <v>3898</v>
      </c>
      <c r="B312" s="1295" t="s">
        <v>2093</v>
      </c>
      <c r="C312" s="1294" t="s">
        <v>59</v>
      </c>
      <c r="D312" s="1296">
        <v>4</v>
      </c>
      <c r="E312" s="1296">
        <v>182.99</v>
      </c>
      <c r="F312" s="1296">
        <v>731.96</v>
      </c>
    </row>
    <row r="313" spans="1:6" s="1297" customFormat="1" ht="30">
      <c r="A313" s="1294" t="s">
        <v>3899</v>
      </c>
      <c r="B313" s="1295" t="s">
        <v>2069</v>
      </c>
      <c r="C313" s="1294" t="s">
        <v>59</v>
      </c>
      <c r="D313" s="1296">
        <v>1</v>
      </c>
      <c r="E313" s="1296">
        <v>125.94</v>
      </c>
      <c r="F313" s="1296">
        <v>125.94</v>
      </c>
    </row>
    <row r="314" spans="1:6">
      <c r="A314" s="1233" t="s">
        <v>3900</v>
      </c>
      <c r="B314" s="1234" t="s">
        <v>3901</v>
      </c>
      <c r="C314" s="1233" t="s">
        <v>251</v>
      </c>
      <c r="D314" s="1235"/>
      <c r="E314" s="1235"/>
      <c r="F314" s="1235"/>
    </row>
    <row r="315" spans="1:6" s="1297" customFormat="1">
      <c r="A315" s="1294" t="s">
        <v>3902</v>
      </c>
      <c r="B315" s="1295" t="s">
        <v>3903</v>
      </c>
      <c r="C315" s="1294" t="s">
        <v>59</v>
      </c>
      <c r="D315" s="1296">
        <v>10</v>
      </c>
      <c r="E315" s="1296">
        <v>8.2200000000000006</v>
      </c>
      <c r="F315" s="1296">
        <v>82.2</v>
      </c>
    </row>
    <row r="316" spans="1:6">
      <c r="A316" s="1233" t="s">
        <v>3904</v>
      </c>
      <c r="B316" s="1234" t="s">
        <v>665</v>
      </c>
      <c r="C316" s="1233" t="s">
        <v>251</v>
      </c>
      <c r="D316" s="1235"/>
      <c r="E316" s="1235"/>
      <c r="F316" s="1235"/>
    </row>
    <row r="317" spans="1:6" s="1297" customFormat="1" ht="30">
      <c r="A317" s="1294" t="s">
        <v>3905</v>
      </c>
      <c r="B317" s="1295" t="s">
        <v>3906</v>
      </c>
      <c r="C317" s="1294" t="s">
        <v>59</v>
      </c>
      <c r="D317" s="1296">
        <v>14</v>
      </c>
      <c r="E317" s="1296">
        <v>7.75</v>
      </c>
      <c r="F317" s="1296">
        <v>108.5</v>
      </c>
    </row>
    <row r="318" spans="1:6" s="1297" customFormat="1" ht="30">
      <c r="A318" s="1294" t="s">
        <v>3907</v>
      </c>
      <c r="B318" s="1295" t="s">
        <v>3908</v>
      </c>
      <c r="C318" s="1294" t="s">
        <v>59</v>
      </c>
      <c r="D318" s="1296">
        <v>66</v>
      </c>
      <c r="E318" s="1296">
        <v>7.82</v>
      </c>
      <c r="F318" s="1296">
        <v>516.12</v>
      </c>
    </row>
    <row r="319" spans="1:6" ht="30">
      <c r="A319" s="1233" t="s">
        <v>3909</v>
      </c>
      <c r="B319" s="1234" t="s">
        <v>3910</v>
      </c>
      <c r="C319" s="1233" t="s">
        <v>59</v>
      </c>
      <c r="D319" s="1235">
        <v>6</v>
      </c>
      <c r="E319" s="1235">
        <v>7.75</v>
      </c>
      <c r="F319" s="1235">
        <v>46.5</v>
      </c>
    </row>
    <row r="320" spans="1:6" ht="30">
      <c r="A320" s="1233" t="s">
        <v>3911</v>
      </c>
      <c r="B320" s="1234" t="s">
        <v>3912</v>
      </c>
      <c r="C320" s="1233" t="s">
        <v>59</v>
      </c>
      <c r="D320" s="1235">
        <v>10</v>
      </c>
      <c r="E320" s="1235">
        <v>12.66</v>
      </c>
      <c r="F320" s="1235">
        <v>126.6</v>
      </c>
    </row>
    <row r="321" spans="1:10" ht="30">
      <c r="A321" s="1233" t="s">
        <v>3913</v>
      </c>
      <c r="B321" s="1234" t="s">
        <v>3914</v>
      </c>
      <c r="C321" s="1233" t="s">
        <v>251</v>
      </c>
      <c r="D321" s="1235"/>
      <c r="E321" s="1235"/>
      <c r="F321" s="1235"/>
    </row>
    <row r="322" spans="1:10" s="1297" customFormat="1" ht="30">
      <c r="A322" s="1294" t="s">
        <v>3915</v>
      </c>
      <c r="B322" s="1295" t="s">
        <v>1287</v>
      </c>
      <c r="C322" s="1294" t="s">
        <v>108</v>
      </c>
      <c r="D322" s="1296">
        <v>176.21</v>
      </c>
      <c r="E322" s="1296">
        <v>12.75</v>
      </c>
      <c r="F322" s="1296">
        <v>2246.6799999999998</v>
      </c>
    </row>
    <row r="323" spans="1:10" ht="30">
      <c r="A323" s="1233" t="s">
        <v>3916</v>
      </c>
      <c r="B323" s="1234" t="s">
        <v>1289</v>
      </c>
      <c r="C323" s="1233" t="s">
        <v>108</v>
      </c>
      <c r="D323" s="1235">
        <v>64.97</v>
      </c>
      <c r="E323" s="1235">
        <v>19.100000000000001</v>
      </c>
      <c r="F323" s="1235">
        <v>1240.93</v>
      </c>
    </row>
    <row r="324" spans="1:10" ht="30">
      <c r="A324" s="1233" t="s">
        <v>3917</v>
      </c>
      <c r="B324" s="1234" t="s">
        <v>1291</v>
      </c>
      <c r="C324" s="1233" t="s">
        <v>108</v>
      </c>
      <c r="D324" s="1235">
        <v>8.9</v>
      </c>
      <c r="E324" s="1235">
        <v>28.76</v>
      </c>
      <c r="F324" s="1235">
        <v>255.96</v>
      </c>
    </row>
    <row r="325" spans="1:10" s="1297" customFormat="1" ht="30">
      <c r="A325" s="1294" t="s">
        <v>3918</v>
      </c>
      <c r="B325" s="1295" t="s">
        <v>1295</v>
      </c>
      <c r="C325" s="1294" t="s">
        <v>108</v>
      </c>
      <c r="D325" s="1296">
        <v>92.37</v>
      </c>
      <c r="E325" s="1296">
        <v>37</v>
      </c>
      <c r="F325" s="1296">
        <v>3417.69</v>
      </c>
    </row>
    <row r="326" spans="1:10" s="1297" customFormat="1" ht="30">
      <c r="A326" s="1294" t="s">
        <v>3919</v>
      </c>
      <c r="B326" s="1295" t="s">
        <v>1297</v>
      </c>
      <c r="C326" s="1294" t="s">
        <v>108</v>
      </c>
      <c r="D326" s="1296">
        <v>36.130000000000003</v>
      </c>
      <c r="E326" s="1296">
        <v>53.85</v>
      </c>
      <c r="F326" s="1296">
        <v>1945.6</v>
      </c>
    </row>
    <row r="327" spans="1:10">
      <c r="A327" s="1233" t="s">
        <v>3920</v>
      </c>
      <c r="B327" s="1234" t="s">
        <v>3921</v>
      </c>
      <c r="C327" s="1233" t="s">
        <v>251</v>
      </c>
      <c r="D327" s="1235"/>
      <c r="E327" s="1235"/>
      <c r="F327" s="1235"/>
    </row>
    <row r="328" spans="1:10" s="1297" customFormat="1">
      <c r="A328" s="1294" t="s">
        <v>3922</v>
      </c>
      <c r="B328" s="1295" t="s">
        <v>3923</v>
      </c>
      <c r="C328" s="1294" t="s">
        <v>59</v>
      </c>
      <c r="D328" s="1296">
        <v>2</v>
      </c>
      <c r="E328" s="1296">
        <v>13.23</v>
      </c>
      <c r="F328" s="1296">
        <v>26.46</v>
      </c>
    </row>
    <row r="329" spans="1:10" ht="30">
      <c r="A329" s="1233" t="s">
        <v>3924</v>
      </c>
      <c r="B329" s="1234" t="s">
        <v>3925</v>
      </c>
      <c r="C329" s="1233" t="s">
        <v>3926</v>
      </c>
      <c r="D329" s="1235">
        <v>0.4</v>
      </c>
      <c r="E329" s="1235">
        <v>3.55</v>
      </c>
      <c r="F329" s="1235">
        <v>1.42</v>
      </c>
    </row>
    <row r="330" spans="1:10" s="1297" customFormat="1" ht="30">
      <c r="A330" s="1294" t="s">
        <v>3927</v>
      </c>
      <c r="B330" s="1295" t="s">
        <v>3928</v>
      </c>
      <c r="C330" s="1294" t="s">
        <v>3926</v>
      </c>
      <c r="D330" s="1296">
        <v>0.45</v>
      </c>
      <c r="E330" s="1296">
        <v>5.68</v>
      </c>
      <c r="F330" s="1296">
        <v>2.56</v>
      </c>
    </row>
    <row r="331" spans="1:10" s="1297" customFormat="1" ht="30">
      <c r="A331" s="1294" t="s">
        <v>3929</v>
      </c>
      <c r="B331" s="1295" t="s">
        <v>3930</v>
      </c>
      <c r="C331" s="1294" t="s">
        <v>3926</v>
      </c>
      <c r="D331" s="1296">
        <v>1.25</v>
      </c>
      <c r="E331" s="1296">
        <v>7.24</v>
      </c>
      <c r="F331" s="1296">
        <v>9.0500000000000007</v>
      </c>
    </row>
    <row r="332" spans="1:10" ht="15.75">
      <c r="A332" s="1249"/>
      <c r="B332" s="1250" t="s">
        <v>3613</v>
      </c>
      <c r="C332" s="1251"/>
      <c r="D332" s="1251"/>
      <c r="E332" s="1252"/>
      <c r="F332" s="1253">
        <f>SUM(F291:F331)</f>
        <v>36596.069999999992</v>
      </c>
      <c r="G332" s="1254"/>
      <c r="H332" s="1255"/>
      <c r="I332" s="1254"/>
      <c r="J332" s="1256"/>
    </row>
    <row r="333" spans="1:10" s="1231" customFormat="1">
      <c r="A333" s="1228" t="s">
        <v>2783</v>
      </c>
      <c r="B333" s="1232" t="s">
        <v>1834</v>
      </c>
      <c r="C333" s="1228" t="s">
        <v>251</v>
      </c>
      <c r="D333" s="1230"/>
      <c r="E333" s="1230"/>
      <c r="F333" s="1230"/>
    </row>
    <row r="334" spans="1:10">
      <c r="A334" s="1233" t="s">
        <v>3806</v>
      </c>
      <c r="B334" s="1234" t="s">
        <v>1850</v>
      </c>
      <c r="C334" s="1233" t="s">
        <v>251</v>
      </c>
      <c r="D334" s="1235"/>
      <c r="E334" s="1235"/>
      <c r="F334" s="1235"/>
    </row>
    <row r="335" spans="1:10" ht="30">
      <c r="A335" s="1233" t="s">
        <v>3807</v>
      </c>
      <c r="B335" s="1234" t="s">
        <v>3931</v>
      </c>
      <c r="C335" s="1233" t="s">
        <v>108</v>
      </c>
      <c r="D335" s="1235">
        <v>23.38</v>
      </c>
      <c r="E335" s="1235">
        <v>120.66</v>
      </c>
      <c r="F335" s="1235">
        <v>2821.03</v>
      </c>
    </row>
    <row r="336" spans="1:10" ht="60">
      <c r="A336" s="1233" t="s">
        <v>3808</v>
      </c>
      <c r="B336" s="1234" t="s">
        <v>3932</v>
      </c>
      <c r="C336" s="1233" t="s">
        <v>108</v>
      </c>
      <c r="D336" s="1235">
        <v>6.16</v>
      </c>
      <c r="E336" s="1235">
        <v>76.010000000000005</v>
      </c>
      <c r="F336" s="1235">
        <v>468.22</v>
      </c>
    </row>
    <row r="337" spans="1:10" ht="45">
      <c r="A337" s="1233" t="s">
        <v>3809</v>
      </c>
      <c r="B337" s="1234" t="s">
        <v>3933</v>
      </c>
      <c r="C337" s="1233" t="s">
        <v>108</v>
      </c>
      <c r="D337" s="1235">
        <v>16.41</v>
      </c>
      <c r="E337" s="1235">
        <v>3.81</v>
      </c>
      <c r="F337" s="1235">
        <v>62.52</v>
      </c>
    </row>
    <row r="338" spans="1:10" ht="30">
      <c r="A338" s="1233" t="s">
        <v>3810</v>
      </c>
      <c r="B338" s="1234" t="s">
        <v>3934</v>
      </c>
      <c r="C338" s="1233" t="s">
        <v>59</v>
      </c>
      <c r="D338" s="1235">
        <v>2</v>
      </c>
      <c r="E338" s="1235">
        <v>124.12</v>
      </c>
      <c r="F338" s="1235">
        <v>248.24</v>
      </c>
    </row>
    <row r="339" spans="1:10" ht="79.5" customHeight="1">
      <c r="A339" s="1233" t="s">
        <v>3935</v>
      </c>
      <c r="B339" s="1234" t="s">
        <v>4753</v>
      </c>
      <c r="C339" s="1233" t="s">
        <v>59</v>
      </c>
      <c r="D339" s="1235">
        <v>1</v>
      </c>
      <c r="E339" s="1235">
        <v>2018.83</v>
      </c>
      <c r="F339" s="1235">
        <v>2018.83</v>
      </c>
    </row>
    <row r="340" spans="1:10" ht="45">
      <c r="A340" s="1233" t="s">
        <v>3936</v>
      </c>
      <c r="B340" s="1234" t="s">
        <v>3937</v>
      </c>
      <c r="C340" s="1233" t="s">
        <v>59</v>
      </c>
      <c r="D340" s="1235">
        <v>1</v>
      </c>
      <c r="E340" s="1235">
        <v>863.13</v>
      </c>
      <c r="F340" s="1235">
        <v>863.13</v>
      </c>
    </row>
    <row r="341" spans="1:10" ht="30">
      <c r="A341" s="1233" t="s">
        <v>3938</v>
      </c>
      <c r="B341" s="1234" t="s">
        <v>3925</v>
      </c>
      <c r="C341" s="1233" t="s">
        <v>3926</v>
      </c>
      <c r="D341" s="1235">
        <v>0.8</v>
      </c>
      <c r="E341" s="1235">
        <v>3.55</v>
      </c>
      <c r="F341" s="1235">
        <v>2.84</v>
      </c>
    </row>
    <row r="342" spans="1:10">
      <c r="A342" s="1233" t="s">
        <v>3811</v>
      </c>
      <c r="B342" s="1234" t="s">
        <v>3939</v>
      </c>
      <c r="C342" s="1233" t="s">
        <v>251</v>
      </c>
      <c r="D342" s="1235"/>
      <c r="E342" s="1235"/>
      <c r="F342" s="1235"/>
    </row>
    <row r="343" spans="1:10" s="1317" customFormat="1" ht="30">
      <c r="A343" s="1314" t="s">
        <v>3812</v>
      </c>
      <c r="B343" s="1315" t="s">
        <v>3940</v>
      </c>
      <c r="C343" s="1314" t="s">
        <v>108</v>
      </c>
      <c r="D343" s="1316">
        <v>5</v>
      </c>
      <c r="E343" s="1316">
        <v>457.22</v>
      </c>
      <c r="F343" s="1316">
        <v>2286.1</v>
      </c>
    </row>
    <row r="344" spans="1:10" s="1317" customFormat="1" ht="30">
      <c r="A344" s="1314" t="s">
        <v>3941</v>
      </c>
      <c r="B344" s="1315" t="s">
        <v>3942</v>
      </c>
      <c r="C344" s="1314" t="s">
        <v>59</v>
      </c>
      <c r="D344" s="1316">
        <v>1</v>
      </c>
      <c r="E344" s="1316">
        <v>13200.26</v>
      </c>
      <c r="F344" s="1316">
        <v>13200.26</v>
      </c>
    </row>
    <row r="345" spans="1:10" s="1317" customFormat="1" ht="30">
      <c r="A345" s="1314" t="s">
        <v>3943</v>
      </c>
      <c r="B345" s="1315" t="s">
        <v>3870</v>
      </c>
      <c r="C345" s="1314" t="s">
        <v>356</v>
      </c>
      <c r="D345" s="1316">
        <v>0.09</v>
      </c>
      <c r="E345" s="1316">
        <v>328.81</v>
      </c>
      <c r="F345" s="1316">
        <v>29.59</v>
      </c>
    </row>
    <row r="346" spans="1:10" ht="15.75">
      <c r="A346" s="1249"/>
      <c r="B346" s="1250" t="s">
        <v>3614</v>
      </c>
      <c r="C346" s="1251"/>
      <c r="D346" s="1251"/>
      <c r="E346" s="1252"/>
      <c r="F346" s="1253">
        <f>SUM(F334:F345)</f>
        <v>22000.76</v>
      </c>
      <c r="G346" s="1254"/>
      <c r="H346" s="1255"/>
      <c r="I346" s="1254"/>
      <c r="J346" s="1256"/>
    </row>
    <row r="347" spans="1:10" s="1231" customFormat="1">
      <c r="A347" s="1228" t="s">
        <v>2786</v>
      </c>
      <c r="B347" s="1232" t="s">
        <v>3780</v>
      </c>
      <c r="C347" s="1228" t="s">
        <v>251</v>
      </c>
      <c r="D347" s="1230"/>
      <c r="E347" s="1230"/>
      <c r="F347" s="1230"/>
    </row>
    <row r="348" spans="1:10">
      <c r="A348" s="1233" t="s">
        <v>3813</v>
      </c>
      <c r="B348" s="1234" t="s">
        <v>1985</v>
      </c>
      <c r="C348" s="1233" t="s">
        <v>251</v>
      </c>
      <c r="D348" s="1235"/>
      <c r="E348" s="1235"/>
      <c r="F348" s="1235"/>
    </row>
    <row r="349" spans="1:10" s="1297" customFormat="1" ht="45">
      <c r="A349" s="1294" t="s">
        <v>3815</v>
      </c>
      <c r="B349" s="1295" t="s">
        <v>2001</v>
      </c>
      <c r="C349" s="1294" t="s">
        <v>59</v>
      </c>
      <c r="D349" s="1296">
        <v>1</v>
      </c>
      <c r="E349" s="1296">
        <v>576.32000000000005</v>
      </c>
      <c r="F349" s="1296">
        <v>576.32000000000005</v>
      </c>
    </row>
    <row r="350" spans="1:10" s="1297" customFormat="1" ht="45">
      <c r="A350" s="1294" t="s">
        <v>3944</v>
      </c>
      <c r="B350" s="1295" t="s">
        <v>2009</v>
      </c>
      <c r="C350" s="1294" t="s">
        <v>59</v>
      </c>
      <c r="D350" s="1296">
        <v>2</v>
      </c>
      <c r="E350" s="1296">
        <v>394.63</v>
      </c>
      <c r="F350" s="1296">
        <v>789.26</v>
      </c>
    </row>
    <row r="351" spans="1:10" s="1297" customFormat="1" ht="30">
      <c r="A351" s="1294" t="s">
        <v>3945</v>
      </c>
      <c r="B351" s="1295" t="s">
        <v>3946</v>
      </c>
      <c r="C351" s="1294" t="s">
        <v>59</v>
      </c>
      <c r="D351" s="1296">
        <v>1</v>
      </c>
      <c r="E351" s="1296">
        <v>118.86</v>
      </c>
      <c r="F351" s="1296">
        <v>118.86</v>
      </c>
    </row>
    <row r="352" spans="1:10">
      <c r="A352" s="1233" t="s">
        <v>3947</v>
      </c>
      <c r="B352" s="1234" t="s">
        <v>2051</v>
      </c>
      <c r="C352" s="1233" t="s">
        <v>251</v>
      </c>
      <c r="D352" s="1235"/>
      <c r="E352" s="1235"/>
      <c r="F352" s="1235"/>
    </row>
    <row r="353" spans="1:6" ht="30">
      <c r="A353" s="1233" t="s">
        <v>3948</v>
      </c>
      <c r="B353" s="1234" t="s">
        <v>3791</v>
      </c>
      <c r="C353" s="1233" t="s">
        <v>59</v>
      </c>
      <c r="D353" s="1235">
        <v>3</v>
      </c>
      <c r="E353" s="1235">
        <v>357.22</v>
      </c>
      <c r="F353" s="1235">
        <v>1071.6600000000001</v>
      </c>
    </row>
    <row r="354" spans="1:6" s="1297" customFormat="1" ht="60">
      <c r="A354" s="1294" t="s">
        <v>3949</v>
      </c>
      <c r="B354" s="1295" t="s">
        <v>3950</v>
      </c>
      <c r="C354" s="1294" t="s">
        <v>59</v>
      </c>
      <c r="D354" s="1296">
        <v>4</v>
      </c>
      <c r="E354" s="1296">
        <v>285.68</v>
      </c>
      <c r="F354" s="1296">
        <v>1142.72</v>
      </c>
    </row>
    <row r="355" spans="1:6" s="1297" customFormat="1" ht="45">
      <c r="A355" s="1294" t="s">
        <v>3951</v>
      </c>
      <c r="B355" s="1295" t="s">
        <v>3789</v>
      </c>
      <c r="C355" s="1294" t="s">
        <v>59</v>
      </c>
      <c r="D355" s="1296">
        <v>2</v>
      </c>
      <c r="E355" s="1296">
        <v>526.35</v>
      </c>
      <c r="F355" s="1296">
        <v>1052.7</v>
      </c>
    </row>
    <row r="356" spans="1:6" s="1297" customFormat="1" ht="30">
      <c r="A356" s="1294" t="s">
        <v>3952</v>
      </c>
      <c r="B356" s="1295" t="s">
        <v>2055</v>
      </c>
      <c r="C356" s="1294" t="s">
        <v>59</v>
      </c>
      <c r="D356" s="1296">
        <v>2</v>
      </c>
      <c r="E356" s="1296">
        <v>130.79</v>
      </c>
      <c r="F356" s="1296">
        <v>261.58</v>
      </c>
    </row>
    <row r="357" spans="1:6" s="1297" customFormat="1" ht="30">
      <c r="A357" s="1294" t="s">
        <v>3953</v>
      </c>
      <c r="B357" s="1295" t="s">
        <v>3954</v>
      </c>
      <c r="C357" s="1294" t="s">
        <v>59</v>
      </c>
      <c r="D357" s="1296">
        <v>1</v>
      </c>
      <c r="E357" s="1296">
        <v>482.98</v>
      </c>
      <c r="F357" s="1296">
        <v>482.98</v>
      </c>
    </row>
    <row r="358" spans="1:6">
      <c r="A358" s="1233" t="s">
        <v>3955</v>
      </c>
      <c r="B358" s="1234" t="s">
        <v>2042</v>
      </c>
      <c r="C358" s="1233" t="s">
        <v>251</v>
      </c>
      <c r="D358" s="1235"/>
      <c r="E358" s="1235"/>
      <c r="F358" s="1235"/>
    </row>
    <row r="359" spans="1:6" s="1297" customFormat="1" ht="60">
      <c r="A359" s="1294" t="s">
        <v>3956</v>
      </c>
      <c r="B359" s="1295" t="s">
        <v>4754</v>
      </c>
      <c r="C359" s="1294" t="s">
        <v>59</v>
      </c>
      <c r="D359" s="1296">
        <v>2</v>
      </c>
      <c r="E359" s="1296">
        <v>737.99</v>
      </c>
      <c r="F359" s="1296">
        <v>1475.98</v>
      </c>
    </row>
    <row r="360" spans="1:6" s="1297" customFormat="1" ht="60">
      <c r="A360" s="1294" t="s">
        <v>3957</v>
      </c>
      <c r="B360" s="1295" t="s">
        <v>3958</v>
      </c>
      <c r="C360" s="1294" t="s">
        <v>59</v>
      </c>
      <c r="D360" s="1296">
        <v>1</v>
      </c>
      <c r="E360" s="1296">
        <v>1004.96</v>
      </c>
      <c r="F360" s="1296">
        <v>1004.96</v>
      </c>
    </row>
    <row r="361" spans="1:6" s="1297" customFormat="1" ht="60">
      <c r="A361" s="1294" t="s">
        <v>3959</v>
      </c>
      <c r="B361" s="1295" t="s">
        <v>3960</v>
      </c>
      <c r="C361" s="1294" t="s">
        <v>59</v>
      </c>
      <c r="D361" s="1296">
        <v>1</v>
      </c>
      <c r="E361" s="1296">
        <v>732.32</v>
      </c>
      <c r="F361" s="1296">
        <v>732.32</v>
      </c>
    </row>
    <row r="362" spans="1:6" s="1297" customFormat="1" ht="60">
      <c r="A362" s="1294" t="s">
        <v>3961</v>
      </c>
      <c r="B362" s="1295" t="s">
        <v>3962</v>
      </c>
      <c r="C362" s="1294" t="s">
        <v>59</v>
      </c>
      <c r="D362" s="1296">
        <v>1</v>
      </c>
      <c r="E362" s="1296">
        <v>1749.15</v>
      </c>
      <c r="F362" s="1296">
        <v>1749.15</v>
      </c>
    </row>
    <row r="363" spans="1:6" s="1297" customFormat="1" ht="60">
      <c r="A363" s="1294" t="s">
        <v>3963</v>
      </c>
      <c r="B363" s="1295" t="s">
        <v>3964</v>
      </c>
      <c r="C363" s="1294" t="s">
        <v>59</v>
      </c>
      <c r="D363" s="1296">
        <v>1</v>
      </c>
      <c r="E363" s="1296">
        <v>1035.56</v>
      </c>
      <c r="F363" s="1296">
        <v>1035.56</v>
      </c>
    </row>
    <row r="364" spans="1:6" s="1297" customFormat="1" ht="60">
      <c r="A364" s="1294" t="s">
        <v>3965</v>
      </c>
      <c r="B364" s="1295" t="s">
        <v>3966</v>
      </c>
      <c r="C364" s="1294" t="s">
        <v>59</v>
      </c>
      <c r="D364" s="1296">
        <v>1</v>
      </c>
      <c r="E364" s="1296">
        <v>1090.21</v>
      </c>
      <c r="F364" s="1296">
        <v>1090.21</v>
      </c>
    </row>
    <row r="365" spans="1:6" s="1297" customFormat="1" ht="60">
      <c r="A365" s="1294" t="s">
        <v>3967</v>
      </c>
      <c r="B365" s="1295" t="s">
        <v>3968</v>
      </c>
      <c r="C365" s="1294" t="s">
        <v>59</v>
      </c>
      <c r="D365" s="1296">
        <v>1</v>
      </c>
      <c r="E365" s="1296">
        <v>1129.25</v>
      </c>
      <c r="F365" s="1296">
        <v>1129.25</v>
      </c>
    </row>
    <row r="366" spans="1:6" s="1297" customFormat="1" ht="60">
      <c r="A366" s="1294" t="s">
        <v>3969</v>
      </c>
      <c r="B366" s="1295" t="s">
        <v>3970</v>
      </c>
      <c r="C366" s="1294" t="s">
        <v>59</v>
      </c>
      <c r="D366" s="1296">
        <v>1</v>
      </c>
      <c r="E366" s="1296">
        <v>572.79999999999995</v>
      </c>
      <c r="F366" s="1296">
        <v>572.79999999999995</v>
      </c>
    </row>
    <row r="367" spans="1:6" s="1297" customFormat="1" ht="60">
      <c r="A367" s="1294" t="s">
        <v>3971</v>
      </c>
      <c r="B367" s="1295" t="s">
        <v>3972</v>
      </c>
      <c r="C367" s="1294" t="s">
        <v>59</v>
      </c>
      <c r="D367" s="1296">
        <v>1</v>
      </c>
      <c r="E367" s="1296">
        <v>580.17999999999995</v>
      </c>
      <c r="F367" s="1296">
        <v>580.17999999999995</v>
      </c>
    </row>
    <row r="368" spans="1:6" s="1297" customFormat="1" ht="45">
      <c r="A368" s="1294" t="s">
        <v>3973</v>
      </c>
      <c r="B368" s="1295" t="s">
        <v>3974</v>
      </c>
      <c r="C368" s="1294" t="s">
        <v>59</v>
      </c>
      <c r="D368" s="1296">
        <v>1</v>
      </c>
      <c r="E368" s="1296">
        <v>670.17</v>
      </c>
      <c r="F368" s="1296">
        <v>670.17</v>
      </c>
    </row>
    <row r="369" spans="1:10" s="1297" customFormat="1" ht="45">
      <c r="A369" s="1294" t="s">
        <v>3975</v>
      </c>
      <c r="B369" s="1295" t="s">
        <v>3976</v>
      </c>
      <c r="C369" s="1294" t="s">
        <v>59</v>
      </c>
      <c r="D369" s="1296">
        <v>1</v>
      </c>
      <c r="E369" s="1296">
        <v>401.82</v>
      </c>
      <c r="F369" s="1296">
        <v>401.82</v>
      </c>
    </row>
    <row r="370" spans="1:10" s="1297" customFormat="1" ht="60">
      <c r="A370" s="1294" t="s">
        <v>3977</v>
      </c>
      <c r="B370" s="1295" t="s">
        <v>3978</v>
      </c>
      <c r="C370" s="1294" t="s">
        <v>59</v>
      </c>
      <c r="D370" s="1296">
        <v>1</v>
      </c>
      <c r="E370" s="1296">
        <v>1339.83</v>
      </c>
      <c r="F370" s="1296">
        <v>1339.83</v>
      </c>
    </row>
    <row r="371" spans="1:10" s="1297" customFormat="1" ht="60">
      <c r="A371" s="1294" t="s">
        <v>3979</v>
      </c>
      <c r="B371" s="1295" t="s">
        <v>3980</v>
      </c>
      <c r="C371" s="1294" t="s">
        <v>59</v>
      </c>
      <c r="D371" s="1296">
        <v>1</v>
      </c>
      <c r="E371" s="1296">
        <v>765.34</v>
      </c>
      <c r="F371" s="1296">
        <v>765.34</v>
      </c>
    </row>
    <row r="372" spans="1:10">
      <c r="A372" s="1233" t="s">
        <v>3981</v>
      </c>
      <c r="B372" s="1234" t="s">
        <v>2136</v>
      </c>
      <c r="C372" s="1233" t="s">
        <v>251</v>
      </c>
      <c r="D372" s="1235"/>
      <c r="E372" s="1235"/>
      <c r="F372" s="1235"/>
    </row>
    <row r="373" spans="1:10" s="1297" customFormat="1" ht="30">
      <c r="A373" s="1294" t="s">
        <v>3982</v>
      </c>
      <c r="B373" s="1295" t="s">
        <v>3801</v>
      </c>
      <c r="C373" s="1294" t="s">
        <v>59</v>
      </c>
      <c r="D373" s="1296">
        <v>1</v>
      </c>
      <c r="E373" s="1296">
        <v>108.3</v>
      </c>
      <c r="F373" s="1296">
        <v>108.3</v>
      </c>
    </row>
    <row r="374" spans="1:10" s="1297" customFormat="1" ht="30">
      <c r="A374" s="1294" t="s">
        <v>3983</v>
      </c>
      <c r="B374" s="1295" t="s">
        <v>3799</v>
      </c>
      <c r="C374" s="1294" t="s">
        <v>59</v>
      </c>
      <c r="D374" s="1296">
        <v>4</v>
      </c>
      <c r="E374" s="1296">
        <v>131.25</v>
      </c>
      <c r="F374" s="1296">
        <v>525</v>
      </c>
    </row>
    <row r="375" spans="1:10" s="1297" customFormat="1" ht="45">
      <c r="A375" s="1294" t="s">
        <v>3984</v>
      </c>
      <c r="B375" s="1295" t="s">
        <v>3803</v>
      </c>
      <c r="C375" s="1294" t="s">
        <v>59</v>
      </c>
      <c r="D375" s="1296">
        <v>4</v>
      </c>
      <c r="E375" s="1296">
        <v>118.05</v>
      </c>
      <c r="F375" s="1296">
        <v>472.2</v>
      </c>
    </row>
    <row r="376" spans="1:10" s="1297" customFormat="1" ht="30">
      <c r="A376" s="1294" t="s">
        <v>3985</v>
      </c>
      <c r="B376" s="1295" t="s">
        <v>2162</v>
      </c>
      <c r="C376" s="1294" t="s">
        <v>59</v>
      </c>
      <c r="D376" s="1296">
        <v>1</v>
      </c>
      <c r="E376" s="1296">
        <v>88.39</v>
      </c>
      <c r="F376" s="1296">
        <v>88.39</v>
      </c>
    </row>
    <row r="377" spans="1:10" s="1297" customFormat="1" ht="45">
      <c r="A377" s="1294" t="s">
        <v>3986</v>
      </c>
      <c r="B377" s="1295" t="s">
        <v>3987</v>
      </c>
      <c r="C377" s="1294" t="s">
        <v>59</v>
      </c>
      <c r="D377" s="1296">
        <v>4</v>
      </c>
      <c r="E377" s="1296">
        <v>536.66</v>
      </c>
      <c r="F377" s="1296">
        <v>2146.64</v>
      </c>
    </row>
    <row r="378" spans="1:10" s="1297" customFormat="1" ht="30">
      <c r="A378" s="1294" t="s">
        <v>3988</v>
      </c>
      <c r="B378" s="1295" t="s">
        <v>2146</v>
      </c>
      <c r="C378" s="1294" t="s">
        <v>59</v>
      </c>
      <c r="D378" s="1296">
        <v>1</v>
      </c>
      <c r="E378" s="1296">
        <v>2779.58</v>
      </c>
      <c r="F378" s="1296">
        <v>2779.58</v>
      </c>
    </row>
    <row r="379" spans="1:10" s="1297" customFormat="1" ht="60">
      <c r="A379" s="1294" t="s">
        <v>3989</v>
      </c>
      <c r="B379" s="1295" t="s">
        <v>2050</v>
      </c>
      <c r="C379" s="1294" t="s">
        <v>59</v>
      </c>
      <c r="D379" s="1296">
        <v>1</v>
      </c>
      <c r="E379" s="1296">
        <v>2212.94</v>
      </c>
      <c r="F379" s="1296">
        <v>2212.94</v>
      </c>
      <c r="H379" s="1318">
        <f>E379</f>
        <v>2212.94</v>
      </c>
    </row>
    <row r="380" spans="1:10" s="1297" customFormat="1" ht="45">
      <c r="A380" s="1294" t="s">
        <v>3990</v>
      </c>
      <c r="B380" s="1295" t="s">
        <v>2156</v>
      </c>
      <c r="C380" s="1294" t="s">
        <v>59</v>
      </c>
      <c r="D380" s="1296">
        <v>1</v>
      </c>
      <c r="E380" s="1296">
        <v>2361.09</v>
      </c>
      <c r="F380" s="1296">
        <v>2361.09</v>
      </c>
    </row>
    <row r="381" spans="1:10" s="1297" customFormat="1" ht="65.849999999999994" customHeight="1">
      <c r="A381" s="1294" t="s">
        <v>3991</v>
      </c>
      <c r="B381" s="1295" t="s">
        <v>3992</v>
      </c>
      <c r="C381" s="1294" t="s">
        <v>59</v>
      </c>
      <c r="D381" s="1296">
        <v>1</v>
      </c>
      <c r="E381" s="1296">
        <v>1621.01</v>
      </c>
      <c r="F381" s="1296">
        <v>1621.01</v>
      </c>
      <c r="H381" s="1318">
        <f>E381</f>
        <v>1621.01</v>
      </c>
    </row>
    <row r="382" spans="1:10" ht="15.75">
      <c r="A382" s="1249"/>
      <c r="B382" s="1250" t="s">
        <v>3615</v>
      </c>
      <c r="C382" s="1251"/>
      <c r="D382" s="1251"/>
      <c r="E382" s="1252"/>
      <c r="F382" s="1253">
        <f>SUM(F348:F381)</f>
        <v>30358.799999999992</v>
      </c>
      <c r="G382" s="1254"/>
      <c r="H382" s="1255">
        <f>SUM(H379:H381)</f>
        <v>3833.95</v>
      </c>
      <c r="I382" s="1254"/>
      <c r="J382" s="1256"/>
    </row>
    <row r="383" spans="1:10" s="1231" customFormat="1">
      <c r="A383" s="1228" t="s">
        <v>2794</v>
      </c>
      <c r="B383" s="1232" t="s">
        <v>2296</v>
      </c>
      <c r="C383" s="1228" t="s">
        <v>251</v>
      </c>
      <c r="D383" s="1230"/>
      <c r="E383" s="1230"/>
      <c r="F383" s="1230"/>
    </row>
    <row r="384" spans="1:10">
      <c r="A384" s="1233" t="s">
        <v>3816</v>
      </c>
      <c r="B384" s="1234" t="s">
        <v>2297</v>
      </c>
      <c r="C384" s="1233" t="s">
        <v>251</v>
      </c>
      <c r="D384" s="1235"/>
      <c r="E384" s="1235"/>
      <c r="F384" s="1235"/>
    </row>
    <row r="385" spans="1:10" s="1297" customFormat="1" ht="30">
      <c r="A385" s="1294" t="s">
        <v>3818</v>
      </c>
      <c r="B385" s="1295" t="s">
        <v>4755</v>
      </c>
      <c r="C385" s="1294" t="s">
        <v>356</v>
      </c>
      <c r="D385" s="1296">
        <v>1201.23</v>
      </c>
      <c r="E385" s="1296">
        <v>14.75</v>
      </c>
      <c r="F385" s="1296">
        <v>17718.14</v>
      </c>
    </row>
    <row r="386" spans="1:10" s="1297" customFormat="1" ht="30">
      <c r="A386" s="1294" t="s">
        <v>3993</v>
      </c>
      <c r="B386" s="1295" t="s">
        <v>4741</v>
      </c>
      <c r="C386" s="1294" t="s">
        <v>356</v>
      </c>
      <c r="D386" s="1296">
        <v>324.83</v>
      </c>
      <c r="E386" s="1296">
        <v>19.649999999999999</v>
      </c>
      <c r="F386" s="1296">
        <v>6382.91</v>
      </c>
    </row>
    <row r="387" spans="1:10" ht="45">
      <c r="A387" s="1233" t="s">
        <v>3994</v>
      </c>
      <c r="B387" s="1234" t="s">
        <v>2318</v>
      </c>
      <c r="C387" s="1233" t="s">
        <v>356</v>
      </c>
      <c r="D387" s="1235">
        <v>1127.31</v>
      </c>
      <c r="E387" s="1235">
        <v>21.75</v>
      </c>
      <c r="F387" s="1235">
        <v>24518.99</v>
      </c>
    </row>
    <row r="388" spans="1:10" s="1297" customFormat="1" ht="45">
      <c r="A388" s="1294" t="s">
        <v>3995</v>
      </c>
      <c r="B388" s="1295" t="s">
        <v>2305</v>
      </c>
      <c r="C388" s="1294" t="s">
        <v>356</v>
      </c>
      <c r="D388" s="1296">
        <v>73.92</v>
      </c>
      <c r="E388" s="1296">
        <v>26.79</v>
      </c>
      <c r="F388" s="1296">
        <v>1980.32</v>
      </c>
    </row>
    <row r="389" spans="1:10" ht="45">
      <c r="A389" s="1233" t="s">
        <v>3996</v>
      </c>
      <c r="B389" s="1234" t="s">
        <v>2322</v>
      </c>
      <c r="C389" s="1233" t="s">
        <v>356</v>
      </c>
      <c r="D389" s="1235">
        <v>1884.84</v>
      </c>
      <c r="E389" s="1235">
        <v>22.88</v>
      </c>
      <c r="F389" s="1235">
        <v>43125.14</v>
      </c>
    </row>
    <row r="390" spans="1:10" s="1297" customFormat="1" ht="45">
      <c r="A390" s="1294" t="s">
        <v>3997</v>
      </c>
      <c r="B390" s="1295" t="s">
        <v>129</v>
      </c>
      <c r="C390" s="1294" t="s">
        <v>356</v>
      </c>
      <c r="D390" s="1296">
        <v>72.099999999999994</v>
      </c>
      <c r="E390" s="1296">
        <v>28.4</v>
      </c>
      <c r="F390" s="1296">
        <v>2047.64</v>
      </c>
    </row>
    <row r="391" spans="1:10">
      <c r="A391" s="1233" t="s">
        <v>3998</v>
      </c>
      <c r="B391" s="1234" t="s">
        <v>2338</v>
      </c>
      <c r="C391" s="1233" t="s">
        <v>251</v>
      </c>
      <c r="D391" s="1235"/>
      <c r="E391" s="1235"/>
      <c r="F391" s="1235"/>
    </row>
    <row r="392" spans="1:10" s="1297" customFormat="1" ht="45">
      <c r="A392" s="1294" t="s">
        <v>3999</v>
      </c>
      <c r="B392" s="1295" t="s">
        <v>2344</v>
      </c>
      <c r="C392" s="1294" t="s">
        <v>356</v>
      </c>
      <c r="D392" s="1296">
        <v>195.93</v>
      </c>
      <c r="E392" s="1296">
        <v>37.369999999999997</v>
      </c>
      <c r="F392" s="1296">
        <v>7321.9</v>
      </c>
    </row>
    <row r="393" spans="1:10" s="1297" customFormat="1" ht="30">
      <c r="A393" s="1294" t="s">
        <v>4000</v>
      </c>
      <c r="B393" s="1295" t="s">
        <v>4756</v>
      </c>
      <c r="C393" s="1294" t="s">
        <v>356</v>
      </c>
      <c r="D393" s="1296">
        <v>5.04</v>
      </c>
      <c r="E393" s="1296">
        <v>22.41</v>
      </c>
      <c r="F393" s="1296">
        <v>112.95</v>
      </c>
    </row>
    <row r="394" spans="1:10" s="1297" customFormat="1" ht="45">
      <c r="A394" s="1294" t="s">
        <v>4001</v>
      </c>
      <c r="B394" s="1295" t="s">
        <v>2342</v>
      </c>
      <c r="C394" s="1294" t="s">
        <v>356</v>
      </c>
      <c r="D394" s="1296">
        <v>9.9</v>
      </c>
      <c r="E394" s="1296">
        <v>28.36</v>
      </c>
      <c r="F394" s="1296">
        <v>280.76</v>
      </c>
    </row>
    <row r="395" spans="1:10">
      <c r="A395" s="1233" t="s">
        <v>4002</v>
      </c>
      <c r="B395" s="1234" t="s">
        <v>2347</v>
      </c>
      <c r="C395" s="1233" t="s">
        <v>251</v>
      </c>
      <c r="D395" s="1235"/>
      <c r="E395" s="1235"/>
      <c r="F395" s="1235"/>
    </row>
    <row r="396" spans="1:10" s="1297" customFormat="1" ht="45">
      <c r="A396" s="1294" t="s">
        <v>4003</v>
      </c>
      <c r="B396" s="1295" t="s">
        <v>2349</v>
      </c>
      <c r="C396" s="1294" t="s">
        <v>356</v>
      </c>
      <c r="D396" s="1296">
        <v>15.12</v>
      </c>
      <c r="E396" s="1296">
        <v>25.48</v>
      </c>
      <c r="F396" s="1296">
        <v>385.26</v>
      </c>
    </row>
    <row r="397" spans="1:10" ht="15.75">
      <c r="A397" s="1249"/>
      <c r="B397" s="1250" t="s">
        <v>3616</v>
      </c>
      <c r="C397" s="1251"/>
      <c r="D397" s="1251"/>
      <c r="E397" s="1252"/>
      <c r="F397" s="1253">
        <f>SUM(F384:F396)</f>
        <v>103874.00999999998</v>
      </c>
      <c r="G397" s="1254"/>
      <c r="H397" s="1255"/>
      <c r="I397" s="1254"/>
      <c r="J397" s="1256"/>
    </row>
    <row r="398" spans="1:10" s="1231" customFormat="1">
      <c r="A398" s="1228" t="s">
        <v>2802</v>
      </c>
      <c r="B398" s="1232" t="s">
        <v>2366</v>
      </c>
      <c r="C398" s="1228" t="s">
        <v>251</v>
      </c>
      <c r="D398" s="1230"/>
      <c r="E398" s="1230"/>
      <c r="F398" s="1230"/>
    </row>
    <row r="399" spans="1:10">
      <c r="A399" s="1233" t="s">
        <v>4004</v>
      </c>
      <c r="B399" s="1234" t="s">
        <v>3814</v>
      </c>
      <c r="C399" s="1233" t="s">
        <v>251</v>
      </c>
      <c r="D399" s="1235"/>
      <c r="E399" s="1235"/>
      <c r="F399" s="1235"/>
    </row>
    <row r="400" spans="1:10">
      <c r="A400" s="1233" t="s">
        <v>4005</v>
      </c>
      <c r="B400" s="1234" t="s">
        <v>2425</v>
      </c>
      <c r="C400" s="1233" t="s">
        <v>356</v>
      </c>
      <c r="D400" s="1235">
        <v>1179.42</v>
      </c>
      <c r="E400" s="1235">
        <v>12.31</v>
      </c>
      <c r="F400" s="1235">
        <v>14518.66</v>
      </c>
    </row>
    <row r="401" spans="1:10" ht="15.75">
      <c r="A401" s="1249"/>
      <c r="B401" s="1250" t="s">
        <v>3617</v>
      </c>
      <c r="C401" s="1251"/>
      <c r="D401" s="1251"/>
      <c r="E401" s="1252"/>
      <c r="F401" s="1253">
        <f>SUM(F400)</f>
        <v>14518.66</v>
      </c>
      <c r="G401" s="1254"/>
      <c r="H401" s="1255"/>
      <c r="I401" s="1254"/>
      <c r="J401" s="1256"/>
    </row>
    <row r="402" spans="1:10" s="1231" customFormat="1">
      <c r="A402" s="1228" t="s">
        <v>4006</v>
      </c>
      <c r="B402" s="1232" t="s">
        <v>2491</v>
      </c>
      <c r="C402" s="1228" t="s">
        <v>251</v>
      </c>
      <c r="D402" s="1230"/>
      <c r="E402" s="1230"/>
      <c r="F402" s="1230"/>
    </row>
    <row r="403" spans="1:10">
      <c r="A403" s="1233" t="s">
        <v>4007</v>
      </c>
      <c r="B403" s="1234" t="s">
        <v>2492</v>
      </c>
      <c r="C403" s="1233" t="s">
        <v>251</v>
      </c>
      <c r="D403" s="1235"/>
      <c r="E403" s="1235"/>
      <c r="F403" s="1235"/>
    </row>
    <row r="404" spans="1:10" s="1322" customFormat="1" ht="60">
      <c r="A404" s="1319" t="s">
        <v>4008</v>
      </c>
      <c r="B404" s="1320" t="s">
        <v>4009</v>
      </c>
      <c r="C404" s="1319" t="s">
        <v>59</v>
      </c>
      <c r="D404" s="1321">
        <v>6</v>
      </c>
      <c r="E404" s="1321">
        <v>4629</v>
      </c>
      <c r="F404" s="1321">
        <v>27774</v>
      </c>
    </row>
    <row r="405" spans="1:10">
      <c r="A405" s="1233" t="s">
        <v>4010</v>
      </c>
      <c r="B405" s="1234" t="s">
        <v>2503</v>
      </c>
      <c r="C405" s="1233" t="s">
        <v>251</v>
      </c>
      <c r="D405" s="1235"/>
      <c r="E405" s="1235"/>
      <c r="F405" s="1235"/>
    </row>
    <row r="406" spans="1:10" s="1297" customFormat="1" ht="53.25">
      <c r="A406" s="1294" t="s">
        <v>4011</v>
      </c>
      <c r="B406" s="1295" t="s">
        <v>4757</v>
      </c>
      <c r="C406" s="1294" t="s">
        <v>108</v>
      </c>
      <c r="D406" s="1296">
        <v>8.3800000000000008</v>
      </c>
      <c r="E406" s="1296">
        <v>217.28</v>
      </c>
      <c r="F406" s="1296">
        <v>1820.81</v>
      </c>
    </row>
    <row r="407" spans="1:10" s="1297" customFormat="1" ht="53.25">
      <c r="A407" s="1294" t="s">
        <v>4012</v>
      </c>
      <c r="B407" s="1295" t="s">
        <v>4758</v>
      </c>
      <c r="C407" s="1294" t="s">
        <v>108</v>
      </c>
      <c r="D407" s="1296">
        <v>38.380000000000003</v>
      </c>
      <c r="E407" s="1296">
        <v>234.67</v>
      </c>
      <c r="F407" s="1296">
        <v>9006.6299999999992</v>
      </c>
    </row>
    <row r="408" spans="1:10" s="1297" customFormat="1" ht="45">
      <c r="A408" s="1294" t="s">
        <v>4013</v>
      </c>
      <c r="B408" s="1295" t="s">
        <v>4014</v>
      </c>
      <c r="C408" s="1294" t="s">
        <v>108</v>
      </c>
      <c r="D408" s="1296">
        <v>9.8000000000000007</v>
      </c>
      <c r="E408" s="1296">
        <v>241.89</v>
      </c>
      <c r="F408" s="1296">
        <v>2370.52</v>
      </c>
    </row>
    <row r="409" spans="1:10">
      <c r="A409" s="1233" t="s">
        <v>4015</v>
      </c>
      <c r="B409" s="1234" t="s">
        <v>2506</v>
      </c>
      <c r="C409" s="1233" t="s">
        <v>251</v>
      </c>
      <c r="D409" s="1235"/>
      <c r="E409" s="1235"/>
      <c r="F409" s="1235"/>
    </row>
    <row r="410" spans="1:10" s="1297" customFormat="1" ht="45">
      <c r="A410" s="1294" t="s">
        <v>4016</v>
      </c>
      <c r="B410" s="1295" t="s">
        <v>4017</v>
      </c>
      <c r="C410" s="1294" t="s">
        <v>108</v>
      </c>
      <c r="D410" s="1296">
        <v>8.0399999999999991</v>
      </c>
      <c r="E410" s="1296">
        <v>123.95</v>
      </c>
      <c r="F410" s="1296">
        <v>996.56</v>
      </c>
    </row>
    <row r="411" spans="1:10">
      <c r="A411" s="1233" t="s">
        <v>4018</v>
      </c>
      <c r="B411" s="1234" t="s">
        <v>3817</v>
      </c>
      <c r="C411" s="1233" t="s">
        <v>251</v>
      </c>
      <c r="D411" s="1235"/>
      <c r="E411" s="1235"/>
      <c r="F411" s="1235"/>
    </row>
    <row r="412" spans="1:10" ht="60">
      <c r="A412" s="1233" t="s">
        <v>4019</v>
      </c>
      <c r="B412" s="1234" t="s">
        <v>3819</v>
      </c>
      <c r="C412" s="1233" t="s">
        <v>59</v>
      </c>
      <c r="D412" s="1235">
        <v>44</v>
      </c>
      <c r="E412" s="1235">
        <v>30.17</v>
      </c>
      <c r="F412" s="1235">
        <v>1327.48</v>
      </c>
    </row>
    <row r="413" spans="1:10" ht="15.75">
      <c r="A413" s="1249"/>
      <c r="B413" s="1250" t="s">
        <v>4020</v>
      </c>
      <c r="C413" s="1251"/>
      <c r="D413" s="1251"/>
      <c r="E413" s="1252"/>
      <c r="F413" s="1253">
        <f>SUM(F403:F412)</f>
        <v>43296</v>
      </c>
      <c r="G413" s="1254"/>
      <c r="H413" s="1255"/>
      <c r="I413" s="1254"/>
      <c r="J413" s="1256"/>
    </row>
    <row r="414" spans="1:10" ht="15.75">
      <c r="A414" s="1249"/>
      <c r="B414" s="1250" t="s">
        <v>4021</v>
      </c>
      <c r="C414" s="1251"/>
      <c r="D414" s="1251"/>
      <c r="E414" s="1252"/>
      <c r="F414" s="1253">
        <f>SUM(F413,F401,F397,F382,F346,F332,F289,F275,F263,F259,F255,F248,F227,F213,F205,F200,F196)</f>
        <v>842282.45</v>
      </c>
      <c r="G414" s="1254"/>
      <c r="H414" s="1255"/>
      <c r="I414" s="1254"/>
      <c r="J414" s="1256"/>
    </row>
    <row r="415" spans="1:10" s="1231" customFormat="1">
      <c r="A415" s="1228"/>
      <c r="B415" s="1229" t="s">
        <v>4022</v>
      </c>
      <c r="C415" s="1228" t="s">
        <v>251</v>
      </c>
      <c r="D415" s="1230"/>
      <c r="E415" s="1230"/>
      <c r="F415" s="1230"/>
    </row>
    <row r="416" spans="1:10" s="1231" customFormat="1">
      <c r="A416" s="1228" t="s">
        <v>3659</v>
      </c>
      <c r="B416" s="1232" t="s">
        <v>61</v>
      </c>
      <c r="C416" s="1228" t="s">
        <v>251</v>
      </c>
      <c r="D416" s="1230"/>
      <c r="E416" s="1230"/>
      <c r="F416" s="1230"/>
    </row>
    <row r="417" spans="1:6">
      <c r="A417" s="1233" t="s">
        <v>3660</v>
      </c>
      <c r="B417" s="1234" t="s">
        <v>353</v>
      </c>
      <c r="C417" s="1233" t="s">
        <v>251</v>
      </c>
      <c r="D417" s="1235"/>
      <c r="E417" s="1235"/>
      <c r="F417" s="1235"/>
    </row>
    <row r="418" spans="1:6">
      <c r="A418" s="1233" t="s">
        <v>3661</v>
      </c>
      <c r="B418" s="1234" t="s">
        <v>355</v>
      </c>
      <c r="C418" s="1233" t="s">
        <v>356</v>
      </c>
      <c r="D418" s="1235">
        <v>36</v>
      </c>
      <c r="E418" s="1235">
        <v>25.94</v>
      </c>
      <c r="F418" s="1235">
        <v>933.84</v>
      </c>
    </row>
    <row r="419" spans="1:6" s="1260" customFormat="1">
      <c r="A419" s="1257" t="s">
        <v>3663</v>
      </c>
      <c r="B419" s="1258" t="s">
        <v>366</v>
      </c>
      <c r="C419" s="1257" t="s">
        <v>356</v>
      </c>
      <c r="D419" s="1259">
        <v>182.03</v>
      </c>
      <c r="E419" s="1259">
        <v>49.88</v>
      </c>
      <c r="F419" s="1259">
        <v>9079.66</v>
      </c>
    </row>
    <row r="420" spans="1:6">
      <c r="A420" s="1233" t="s">
        <v>3665</v>
      </c>
      <c r="B420" s="1234" t="s">
        <v>370</v>
      </c>
      <c r="C420" s="1233" t="s">
        <v>356</v>
      </c>
      <c r="D420" s="1235">
        <v>279.95999999999998</v>
      </c>
      <c r="E420" s="1235">
        <v>9.9700000000000006</v>
      </c>
      <c r="F420" s="1235">
        <v>2791.2</v>
      </c>
    </row>
    <row r="421" spans="1:6" s="1293" customFormat="1">
      <c r="A421" s="1290" t="s">
        <v>3667</v>
      </c>
      <c r="B421" s="1291" t="s">
        <v>3822</v>
      </c>
      <c r="C421" s="1290" t="s">
        <v>108</v>
      </c>
      <c r="D421" s="1292">
        <v>20.100000000000001</v>
      </c>
      <c r="E421" s="1292">
        <v>3.52</v>
      </c>
      <c r="F421" s="1292">
        <v>70.75</v>
      </c>
    </row>
    <row r="422" spans="1:6" ht="30">
      <c r="A422" s="1233" t="s">
        <v>3669</v>
      </c>
      <c r="B422" s="1234" t="s">
        <v>360</v>
      </c>
      <c r="C422" s="1233" t="s">
        <v>356</v>
      </c>
      <c r="D422" s="1235">
        <v>195.81</v>
      </c>
      <c r="E422" s="1235">
        <v>27.94</v>
      </c>
      <c r="F422" s="1235">
        <v>5470.93</v>
      </c>
    </row>
    <row r="423" spans="1:6">
      <c r="A423" s="1233" t="s">
        <v>3671</v>
      </c>
      <c r="B423" s="1234" t="s">
        <v>409</v>
      </c>
      <c r="C423" s="1233" t="s">
        <v>356</v>
      </c>
      <c r="D423" s="1235">
        <v>103.68</v>
      </c>
      <c r="E423" s="1235">
        <v>6.41</v>
      </c>
      <c r="F423" s="1235">
        <v>664.59</v>
      </c>
    </row>
    <row r="424" spans="1:6" ht="30">
      <c r="A424" s="1233" t="s">
        <v>3673</v>
      </c>
      <c r="B424" s="1234" t="s">
        <v>423</v>
      </c>
      <c r="C424" s="1233" t="s">
        <v>356</v>
      </c>
      <c r="D424" s="1235">
        <v>2970.25</v>
      </c>
      <c r="E424" s="1235">
        <v>3.77</v>
      </c>
      <c r="F424" s="1235">
        <v>11197.84</v>
      </c>
    </row>
    <row r="425" spans="1:6" s="1297" customFormat="1">
      <c r="A425" s="1294" t="s">
        <v>3689</v>
      </c>
      <c r="B425" s="1295" t="s">
        <v>397</v>
      </c>
      <c r="C425" s="1294" t="s">
        <v>356</v>
      </c>
      <c r="D425" s="1296">
        <v>50.11</v>
      </c>
      <c r="E425" s="1296">
        <v>17.579999999999998</v>
      </c>
      <c r="F425" s="1296">
        <v>880.93</v>
      </c>
    </row>
    <row r="426" spans="1:6">
      <c r="A426" s="1233" t="s">
        <v>3691</v>
      </c>
      <c r="B426" s="1234" t="s">
        <v>372</v>
      </c>
      <c r="C426" s="1233" t="s">
        <v>262</v>
      </c>
      <c r="D426" s="1235">
        <v>3.13</v>
      </c>
      <c r="E426" s="1235">
        <v>59.86</v>
      </c>
      <c r="F426" s="1235">
        <v>187.36</v>
      </c>
    </row>
    <row r="427" spans="1:6" ht="45">
      <c r="A427" s="1233" t="s">
        <v>3692</v>
      </c>
      <c r="B427" s="1234" t="s">
        <v>4023</v>
      </c>
      <c r="C427" s="1233" t="s">
        <v>262</v>
      </c>
      <c r="D427" s="1235">
        <v>0.15</v>
      </c>
      <c r="E427" s="1235">
        <v>135.13</v>
      </c>
      <c r="F427" s="1235">
        <v>20.27</v>
      </c>
    </row>
    <row r="428" spans="1:6">
      <c r="A428" s="1233" t="s">
        <v>3693</v>
      </c>
      <c r="B428" s="1234" t="s">
        <v>457</v>
      </c>
      <c r="C428" s="1233" t="s">
        <v>59</v>
      </c>
      <c r="D428" s="1235">
        <v>3</v>
      </c>
      <c r="E428" s="1235">
        <v>10.92</v>
      </c>
      <c r="F428" s="1235">
        <v>32.76</v>
      </c>
    </row>
    <row r="429" spans="1:6">
      <c r="A429" s="1233" t="s">
        <v>3695</v>
      </c>
      <c r="B429" s="1234" t="s">
        <v>4024</v>
      </c>
      <c r="C429" s="1233" t="s">
        <v>59</v>
      </c>
      <c r="D429" s="1235">
        <v>1</v>
      </c>
      <c r="E429" s="1235">
        <v>43.66</v>
      </c>
      <c r="F429" s="1235">
        <v>43.66</v>
      </c>
    </row>
    <row r="430" spans="1:6" s="1293" customFormat="1" ht="30">
      <c r="A430" s="1290" t="s">
        <v>3697</v>
      </c>
      <c r="B430" s="1291" t="s">
        <v>469</v>
      </c>
      <c r="C430" s="1290" t="s">
        <v>356</v>
      </c>
      <c r="D430" s="1292">
        <v>5.55</v>
      </c>
      <c r="E430" s="1292">
        <v>10.68</v>
      </c>
      <c r="F430" s="1292">
        <v>59.27</v>
      </c>
    </row>
    <row r="431" spans="1:6" ht="30">
      <c r="A431" s="1233" t="s">
        <v>3699</v>
      </c>
      <c r="B431" s="1234" t="s">
        <v>4025</v>
      </c>
      <c r="C431" s="1233" t="s">
        <v>108</v>
      </c>
      <c r="D431" s="1235">
        <v>14.88</v>
      </c>
      <c r="E431" s="1235">
        <v>4</v>
      </c>
      <c r="F431" s="1235">
        <v>59.52</v>
      </c>
    </row>
    <row r="432" spans="1:6">
      <c r="A432" s="1233" t="s">
        <v>3700</v>
      </c>
      <c r="B432" s="1234" t="s">
        <v>413</v>
      </c>
      <c r="C432" s="1233" t="s">
        <v>356</v>
      </c>
      <c r="D432" s="1235">
        <v>148.43</v>
      </c>
      <c r="E432" s="1235">
        <v>9.9700000000000006</v>
      </c>
      <c r="F432" s="1235">
        <v>1479.85</v>
      </c>
    </row>
    <row r="433" spans="1:10">
      <c r="A433" s="1233" t="s">
        <v>3824</v>
      </c>
      <c r="B433" s="1234" t="s">
        <v>441</v>
      </c>
      <c r="C433" s="1233" t="s">
        <v>356</v>
      </c>
      <c r="D433" s="1235">
        <v>132.25</v>
      </c>
      <c r="E433" s="1235">
        <v>8.67</v>
      </c>
      <c r="F433" s="1235">
        <v>1146.6099999999999</v>
      </c>
    </row>
    <row r="434" spans="1:10" ht="60">
      <c r="A434" s="1233" t="s">
        <v>3826</v>
      </c>
      <c r="B434" s="1234" t="s">
        <v>4026</v>
      </c>
      <c r="C434" s="1233" t="s">
        <v>356</v>
      </c>
      <c r="D434" s="1235">
        <v>55.28</v>
      </c>
      <c r="E434" s="1235">
        <v>35.17</v>
      </c>
      <c r="F434" s="1235">
        <v>1944.2</v>
      </c>
    </row>
    <row r="435" spans="1:10">
      <c r="A435" s="1233" t="s">
        <v>3828</v>
      </c>
      <c r="B435" s="1234" t="s">
        <v>4027</v>
      </c>
      <c r="C435" s="1233" t="s">
        <v>627</v>
      </c>
      <c r="D435" s="1235">
        <v>219.29</v>
      </c>
      <c r="E435" s="1235">
        <v>2.19</v>
      </c>
      <c r="F435" s="1235">
        <v>480.25</v>
      </c>
    </row>
    <row r="436" spans="1:10">
      <c r="A436" s="1233" t="s">
        <v>3674</v>
      </c>
      <c r="B436" s="1234" t="s">
        <v>3701</v>
      </c>
      <c r="C436" s="1233" t="s">
        <v>251</v>
      </c>
      <c r="D436" s="1235"/>
      <c r="E436" s="1235"/>
      <c r="F436" s="1235"/>
    </row>
    <row r="437" spans="1:10" ht="27.75">
      <c r="A437" s="1233" t="s">
        <v>3675</v>
      </c>
      <c r="B437" s="1234" t="s">
        <v>4736</v>
      </c>
      <c r="C437" s="1233" t="s">
        <v>356</v>
      </c>
      <c r="D437" s="1235">
        <v>491.64</v>
      </c>
      <c r="E437" s="1235">
        <v>5.32</v>
      </c>
      <c r="F437" s="1235">
        <v>2615.52</v>
      </c>
      <c r="H437" s="1323">
        <f>F437</f>
        <v>2615.52</v>
      </c>
    </row>
    <row r="438" spans="1:10" ht="30">
      <c r="A438" s="1233" t="s">
        <v>3676</v>
      </c>
      <c r="B438" s="1234" t="s">
        <v>4737</v>
      </c>
      <c r="C438" s="1233" t="s">
        <v>356</v>
      </c>
      <c r="D438" s="1235">
        <v>491.64</v>
      </c>
      <c r="E438" s="1235">
        <v>2.0099999999999998</v>
      </c>
      <c r="F438" s="1235">
        <v>988.2</v>
      </c>
      <c r="H438" s="1323">
        <f t="shared" ref="H438:H440" si="1">F438</f>
        <v>988.2</v>
      </c>
    </row>
    <row r="439" spans="1:10" ht="27.75">
      <c r="A439" s="1233" t="s">
        <v>3677</v>
      </c>
      <c r="B439" s="1234" t="s">
        <v>4738</v>
      </c>
      <c r="C439" s="1233" t="s">
        <v>356</v>
      </c>
      <c r="D439" s="1235">
        <v>491.64</v>
      </c>
      <c r="E439" s="1235">
        <v>2.4700000000000002</v>
      </c>
      <c r="F439" s="1235">
        <v>1214.3499999999999</v>
      </c>
      <c r="H439" s="1323">
        <f t="shared" si="1"/>
        <v>1214.3499999999999</v>
      </c>
    </row>
    <row r="440" spans="1:10" ht="30">
      <c r="A440" s="1233" t="s">
        <v>3678</v>
      </c>
      <c r="B440" s="1234" t="s">
        <v>4739</v>
      </c>
      <c r="C440" s="1233" t="s">
        <v>356</v>
      </c>
      <c r="D440" s="1235">
        <v>491.64</v>
      </c>
      <c r="E440" s="1235">
        <v>1.23</v>
      </c>
      <c r="F440" s="1235">
        <v>604.72</v>
      </c>
      <c r="H440" s="1323">
        <f t="shared" si="1"/>
        <v>604.72</v>
      </c>
    </row>
    <row r="441" spans="1:10" ht="15.75">
      <c r="A441" s="1249"/>
      <c r="B441" s="1250" t="s">
        <v>3604</v>
      </c>
      <c r="C441" s="1251"/>
      <c r="D441" s="1251"/>
      <c r="E441" s="1252"/>
      <c r="F441" s="1253">
        <f>SUM(F417:F440)</f>
        <v>41966.279999999992</v>
      </c>
      <c r="G441" s="1254"/>
      <c r="H441" s="1255"/>
      <c r="I441" s="1254"/>
      <c r="J441" s="1256"/>
    </row>
    <row r="442" spans="1:10" s="1231" customFormat="1">
      <c r="A442" s="1228" t="s">
        <v>3702</v>
      </c>
      <c r="B442" s="1232" t="s">
        <v>568</v>
      </c>
      <c r="C442" s="1228" t="s">
        <v>251</v>
      </c>
      <c r="D442" s="1230"/>
      <c r="E442" s="1230"/>
      <c r="F442" s="1230"/>
    </row>
    <row r="443" spans="1:10">
      <c r="A443" s="1233" t="s">
        <v>3703</v>
      </c>
      <c r="B443" s="1234" t="s">
        <v>597</v>
      </c>
      <c r="C443" s="1233" t="s">
        <v>251</v>
      </c>
      <c r="D443" s="1235"/>
      <c r="E443" s="1235"/>
      <c r="F443" s="1235"/>
    </row>
    <row r="444" spans="1:10" s="1264" customFormat="1" ht="60">
      <c r="A444" s="1261" t="s">
        <v>3704</v>
      </c>
      <c r="B444" s="1262" t="s">
        <v>3705</v>
      </c>
      <c r="C444" s="1261" t="s">
        <v>262</v>
      </c>
      <c r="D444" s="1263">
        <v>67.95</v>
      </c>
      <c r="E444" s="1263">
        <v>81.33</v>
      </c>
      <c r="F444" s="1263">
        <v>5526.37</v>
      </c>
    </row>
    <row r="445" spans="1:10" ht="15.75">
      <c r="A445" s="1249"/>
      <c r="B445" s="1250" t="s">
        <v>3605</v>
      </c>
      <c r="C445" s="1251"/>
      <c r="D445" s="1251"/>
      <c r="E445" s="1252"/>
      <c r="F445" s="1253">
        <f>SUM(F444)</f>
        <v>5526.37</v>
      </c>
      <c r="G445" s="1254"/>
      <c r="H445" s="1255"/>
      <c r="I445" s="1254"/>
      <c r="J445" s="1256"/>
    </row>
    <row r="446" spans="1:10" s="1231" customFormat="1">
      <c r="A446" s="1228" t="s">
        <v>3706</v>
      </c>
      <c r="B446" s="1232" t="s">
        <v>603</v>
      </c>
      <c r="C446" s="1228" t="s">
        <v>251</v>
      </c>
      <c r="D446" s="1230"/>
      <c r="E446" s="1230"/>
      <c r="F446" s="1230"/>
    </row>
    <row r="447" spans="1:10">
      <c r="A447" s="1233" t="s">
        <v>3707</v>
      </c>
      <c r="B447" s="1234" t="s">
        <v>604</v>
      </c>
      <c r="C447" s="1233" t="s">
        <v>251</v>
      </c>
      <c r="D447" s="1235"/>
      <c r="E447" s="1235"/>
      <c r="F447" s="1235"/>
    </row>
    <row r="448" spans="1:10" ht="45">
      <c r="A448" s="1233" t="s">
        <v>66</v>
      </c>
      <c r="B448" s="1234" t="s">
        <v>3830</v>
      </c>
      <c r="C448" s="1233" t="s">
        <v>262</v>
      </c>
      <c r="D448" s="1235">
        <v>11.59</v>
      </c>
      <c r="E448" s="1235">
        <v>720.9</v>
      </c>
      <c r="F448" s="1235">
        <v>8355.23</v>
      </c>
    </row>
    <row r="449" spans="1:10" ht="30">
      <c r="A449" s="1233" t="s">
        <v>3831</v>
      </c>
      <c r="B449" s="1234" t="s">
        <v>3832</v>
      </c>
      <c r="C449" s="1233" t="s">
        <v>356</v>
      </c>
      <c r="D449" s="1235">
        <v>231.81</v>
      </c>
      <c r="E449" s="1235">
        <v>32.840000000000003</v>
      </c>
      <c r="F449" s="1235">
        <v>7612.64</v>
      </c>
    </row>
    <row r="450" spans="1:10">
      <c r="A450" s="1233" t="s">
        <v>4028</v>
      </c>
      <c r="B450" s="1234" t="s">
        <v>665</v>
      </c>
      <c r="C450" s="1233" t="s">
        <v>251</v>
      </c>
      <c r="D450" s="1235"/>
      <c r="E450" s="1235"/>
      <c r="F450" s="1235"/>
    </row>
    <row r="451" spans="1:10" ht="45">
      <c r="A451" s="1233" t="s">
        <v>110</v>
      </c>
      <c r="B451" s="1234" t="s">
        <v>4029</v>
      </c>
      <c r="C451" s="1233" t="s">
        <v>108</v>
      </c>
      <c r="D451" s="1235">
        <v>1.8</v>
      </c>
      <c r="E451" s="1235">
        <v>87.21</v>
      </c>
      <c r="F451" s="1235">
        <v>156.97999999999999</v>
      </c>
    </row>
    <row r="452" spans="1:10" ht="75">
      <c r="A452" s="1233" t="s">
        <v>4030</v>
      </c>
      <c r="B452" s="1234" t="s">
        <v>4031</v>
      </c>
      <c r="C452" s="1233" t="s">
        <v>356</v>
      </c>
      <c r="D452" s="1235">
        <v>22</v>
      </c>
      <c r="E452" s="1235">
        <v>558.79</v>
      </c>
      <c r="F452" s="1235">
        <v>12293.38</v>
      </c>
    </row>
    <row r="453" spans="1:10" ht="15.75">
      <c r="A453" s="1249"/>
      <c r="B453" s="1250" t="s">
        <v>3603</v>
      </c>
      <c r="C453" s="1251"/>
      <c r="D453" s="1251"/>
      <c r="E453" s="1252"/>
      <c r="F453" s="1253">
        <f>SUM(F447:F452)</f>
        <v>28418.229999999996</v>
      </c>
      <c r="G453" s="1254"/>
      <c r="H453" s="1255"/>
      <c r="I453" s="1254"/>
      <c r="J453" s="1256"/>
    </row>
    <row r="454" spans="1:10" s="1231" customFormat="1">
      <c r="A454" s="1228" t="s">
        <v>3708</v>
      </c>
      <c r="B454" s="1232" t="s">
        <v>851</v>
      </c>
      <c r="C454" s="1228" t="s">
        <v>251</v>
      </c>
      <c r="D454" s="1230"/>
      <c r="E454" s="1230"/>
      <c r="F454" s="1230"/>
    </row>
    <row r="455" spans="1:10">
      <c r="A455" s="1233" t="s">
        <v>3709</v>
      </c>
      <c r="B455" s="1234" t="s">
        <v>852</v>
      </c>
      <c r="C455" s="1233" t="s">
        <v>251</v>
      </c>
      <c r="D455" s="1235"/>
      <c r="E455" s="1235"/>
      <c r="F455" s="1235"/>
    </row>
    <row r="456" spans="1:10">
      <c r="A456" s="1233" t="s">
        <v>3710</v>
      </c>
      <c r="B456" s="1234" t="s">
        <v>858</v>
      </c>
      <c r="C456" s="1233" t="s">
        <v>356</v>
      </c>
      <c r="D456" s="1235">
        <v>18.16</v>
      </c>
      <c r="E456" s="1235">
        <v>673.49</v>
      </c>
      <c r="F456" s="1235">
        <v>12230.58</v>
      </c>
    </row>
    <row r="457" spans="1:10" ht="30">
      <c r="A457" s="1233" t="s">
        <v>3711</v>
      </c>
      <c r="B457" s="1234" t="s">
        <v>4032</v>
      </c>
      <c r="C457" s="1233" t="s">
        <v>356</v>
      </c>
      <c r="D457" s="1235">
        <v>5.4</v>
      </c>
      <c r="E457" s="1235">
        <v>40.57</v>
      </c>
      <c r="F457" s="1235">
        <v>219.08</v>
      </c>
    </row>
    <row r="458" spans="1:10" ht="45">
      <c r="A458" s="1233" t="s">
        <v>3712</v>
      </c>
      <c r="B458" s="1234" t="s">
        <v>4033</v>
      </c>
      <c r="C458" s="1233" t="s">
        <v>356</v>
      </c>
      <c r="D458" s="1235">
        <v>5.31</v>
      </c>
      <c r="E458" s="1235">
        <v>709</v>
      </c>
      <c r="F458" s="1235">
        <v>3764.79</v>
      </c>
    </row>
    <row r="459" spans="1:10" ht="15.75">
      <c r="A459" s="1249"/>
      <c r="B459" s="1250" t="s">
        <v>3606</v>
      </c>
      <c r="C459" s="1251"/>
      <c r="D459" s="1251"/>
      <c r="E459" s="1252"/>
      <c r="F459" s="1253">
        <f>SUM(F456:F458)</f>
        <v>16214.45</v>
      </c>
      <c r="G459" s="1254"/>
      <c r="H459" s="1255"/>
      <c r="I459" s="1254"/>
      <c r="J459" s="1256"/>
    </row>
    <row r="460" spans="1:10" s="1231" customFormat="1">
      <c r="A460" s="1228" t="s">
        <v>3723</v>
      </c>
      <c r="B460" s="1232" t="s">
        <v>893</v>
      </c>
      <c r="C460" s="1228" t="s">
        <v>251</v>
      </c>
      <c r="D460" s="1230"/>
      <c r="E460" s="1230"/>
      <c r="F460" s="1230"/>
    </row>
    <row r="461" spans="1:10">
      <c r="A461" s="1233" t="s">
        <v>3724</v>
      </c>
      <c r="B461" s="1234" t="s">
        <v>905</v>
      </c>
      <c r="C461" s="1233" t="s">
        <v>251</v>
      </c>
      <c r="D461" s="1235"/>
      <c r="E461" s="1235"/>
      <c r="F461" s="1235"/>
    </row>
    <row r="462" spans="1:10" ht="60">
      <c r="A462" s="1233" t="s">
        <v>3726</v>
      </c>
      <c r="B462" s="1234" t="s">
        <v>4034</v>
      </c>
      <c r="C462" s="1233" t="s">
        <v>356</v>
      </c>
      <c r="D462" s="1235">
        <v>55.28</v>
      </c>
      <c r="E462" s="1235">
        <v>261.44</v>
      </c>
      <c r="F462" s="1235">
        <v>14452.4</v>
      </c>
    </row>
    <row r="463" spans="1:10" ht="60">
      <c r="A463" s="1233" t="s">
        <v>3834</v>
      </c>
      <c r="B463" s="1234" t="s">
        <v>4035</v>
      </c>
      <c r="C463" s="1233" t="s">
        <v>108</v>
      </c>
      <c r="D463" s="1235">
        <v>10.1</v>
      </c>
      <c r="E463" s="1235">
        <v>76.27</v>
      </c>
      <c r="F463" s="1235">
        <v>770.33</v>
      </c>
    </row>
    <row r="464" spans="1:10" ht="60">
      <c r="A464" s="1233" t="s">
        <v>3835</v>
      </c>
      <c r="B464" s="1234" t="s">
        <v>4036</v>
      </c>
      <c r="C464" s="1233" t="s">
        <v>108</v>
      </c>
      <c r="D464" s="1235">
        <v>13.6</v>
      </c>
      <c r="E464" s="1235">
        <v>65.91</v>
      </c>
      <c r="F464" s="1235">
        <v>896.38</v>
      </c>
    </row>
    <row r="465" spans="1:10" ht="60">
      <c r="A465" s="1233" t="s">
        <v>4037</v>
      </c>
      <c r="B465" s="1234" t="s">
        <v>4038</v>
      </c>
      <c r="C465" s="1233" t="s">
        <v>108</v>
      </c>
      <c r="D465" s="1235">
        <v>10.1</v>
      </c>
      <c r="E465" s="1235">
        <v>103.23</v>
      </c>
      <c r="F465" s="1235">
        <v>1042.6199999999999</v>
      </c>
    </row>
    <row r="466" spans="1:10" ht="60">
      <c r="A466" s="1233" t="s">
        <v>4039</v>
      </c>
      <c r="B466" s="1234" t="s">
        <v>4040</v>
      </c>
      <c r="C466" s="1233" t="s">
        <v>108</v>
      </c>
      <c r="D466" s="1235">
        <v>10.1</v>
      </c>
      <c r="E466" s="1235">
        <v>38.92</v>
      </c>
      <c r="F466" s="1235">
        <v>393.09</v>
      </c>
    </row>
    <row r="467" spans="1:10">
      <c r="A467" s="1233" t="s">
        <v>3836</v>
      </c>
      <c r="B467" s="1234" t="s">
        <v>814</v>
      </c>
      <c r="C467" s="1233" t="s">
        <v>251</v>
      </c>
      <c r="D467" s="1235"/>
      <c r="E467" s="1235"/>
      <c r="F467" s="1235"/>
    </row>
    <row r="468" spans="1:10">
      <c r="A468" s="1233" t="s">
        <v>3838</v>
      </c>
      <c r="B468" s="1234" t="s">
        <v>949</v>
      </c>
      <c r="C468" s="1233" t="s">
        <v>262</v>
      </c>
      <c r="D468" s="1235">
        <v>2.52</v>
      </c>
      <c r="E468" s="1235">
        <v>24.17</v>
      </c>
      <c r="F468" s="1235">
        <v>60.91</v>
      </c>
    </row>
    <row r="469" spans="1:10" ht="15.75">
      <c r="A469" s="1249"/>
      <c r="B469" s="1250" t="s">
        <v>3607</v>
      </c>
      <c r="C469" s="1251"/>
      <c r="D469" s="1251"/>
      <c r="E469" s="1252"/>
      <c r="F469" s="1253">
        <f>SUM(F461:F468)</f>
        <v>17615.73</v>
      </c>
      <c r="G469" s="1254"/>
      <c r="H469" s="1255"/>
      <c r="I469" s="1254"/>
      <c r="J469" s="1256"/>
    </row>
    <row r="470" spans="1:10" s="1231" customFormat="1">
      <c r="A470" s="1228" t="s">
        <v>3728</v>
      </c>
      <c r="B470" s="1232" t="s">
        <v>983</v>
      </c>
      <c r="C470" s="1228" t="s">
        <v>251</v>
      </c>
      <c r="D470" s="1230"/>
      <c r="E470" s="1230"/>
      <c r="F470" s="1230"/>
    </row>
    <row r="471" spans="1:10">
      <c r="A471" s="1233" t="s">
        <v>3729</v>
      </c>
      <c r="B471" s="1234" t="s">
        <v>969</v>
      </c>
      <c r="C471" s="1233" t="s">
        <v>251</v>
      </c>
      <c r="D471" s="1235"/>
      <c r="E471" s="1235"/>
      <c r="F471" s="1235"/>
    </row>
    <row r="472" spans="1:10" ht="30">
      <c r="A472" s="1233" t="s">
        <v>3730</v>
      </c>
      <c r="B472" s="1234" t="s">
        <v>120</v>
      </c>
      <c r="C472" s="1233" t="s">
        <v>356</v>
      </c>
      <c r="D472" s="1235">
        <v>275.5</v>
      </c>
      <c r="E472" s="1235">
        <v>7.46</v>
      </c>
      <c r="F472" s="1235">
        <v>2055.23</v>
      </c>
    </row>
    <row r="473" spans="1:10" ht="30">
      <c r="A473" s="1233" t="s">
        <v>3849</v>
      </c>
      <c r="B473" s="1234" t="s">
        <v>977</v>
      </c>
      <c r="C473" s="1233" t="s">
        <v>251</v>
      </c>
      <c r="D473" s="1235"/>
      <c r="E473" s="1235"/>
      <c r="F473" s="1235"/>
    </row>
    <row r="474" spans="1:10" ht="30">
      <c r="A474" s="1233" t="s">
        <v>3851</v>
      </c>
      <c r="B474" s="1234" t="s">
        <v>3749</v>
      </c>
      <c r="C474" s="1233" t="s">
        <v>356</v>
      </c>
      <c r="D474" s="1235">
        <v>106.18</v>
      </c>
      <c r="E474" s="1235">
        <v>35.5</v>
      </c>
      <c r="F474" s="1235">
        <v>3769.39</v>
      </c>
    </row>
    <row r="475" spans="1:10" ht="45">
      <c r="A475" s="1233" t="s">
        <v>4041</v>
      </c>
      <c r="B475" s="1234" t="s">
        <v>1011</v>
      </c>
      <c r="C475" s="1233" t="s">
        <v>356</v>
      </c>
      <c r="D475" s="1235">
        <v>169.32</v>
      </c>
      <c r="E475" s="1235">
        <v>60.31</v>
      </c>
      <c r="F475" s="1235">
        <v>10211.69</v>
      </c>
    </row>
    <row r="476" spans="1:10">
      <c r="A476" s="1233" t="s">
        <v>3852</v>
      </c>
      <c r="B476" s="1234" t="s">
        <v>985</v>
      </c>
      <c r="C476" s="1233" t="s">
        <v>251</v>
      </c>
      <c r="D476" s="1235"/>
      <c r="E476" s="1235"/>
      <c r="F476" s="1235"/>
    </row>
    <row r="477" spans="1:10" s="1293" customFormat="1" ht="30">
      <c r="A477" s="1290" t="s">
        <v>3854</v>
      </c>
      <c r="B477" s="1291" t="s">
        <v>1003</v>
      </c>
      <c r="C477" s="1290" t="s">
        <v>108</v>
      </c>
      <c r="D477" s="1292">
        <v>81.680000000000007</v>
      </c>
      <c r="E477" s="1292">
        <v>58.08</v>
      </c>
      <c r="F477" s="1292">
        <v>4743.97</v>
      </c>
    </row>
    <row r="478" spans="1:10" s="1285" customFormat="1" ht="45">
      <c r="A478" s="1282" t="s">
        <v>3855</v>
      </c>
      <c r="B478" s="1283" t="s">
        <v>1005</v>
      </c>
      <c r="C478" s="1282" t="s">
        <v>356</v>
      </c>
      <c r="D478" s="1284">
        <v>93.93</v>
      </c>
      <c r="E478" s="1284">
        <v>126.01</v>
      </c>
      <c r="F478" s="1284">
        <v>11836.12</v>
      </c>
    </row>
    <row r="479" spans="1:10" ht="30">
      <c r="A479" s="1233" t="s">
        <v>3856</v>
      </c>
      <c r="B479" s="1234" t="s">
        <v>993</v>
      </c>
      <c r="C479" s="1233" t="s">
        <v>108</v>
      </c>
      <c r="D479" s="1235">
        <v>8.0500000000000007</v>
      </c>
      <c r="E479" s="1235">
        <v>21.69</v>
      </c>
      <c r="F479" s="1235">
        <v>174.6</v>
      </c>
    </row>
    <row r="480" spans="1:10" ht="15.75">
      <c r="A480" s="1249"/>
      <c r="B480" s="1250" t="s">
        <v>3608</v>
      </c>
      <c r="C480" s="1251"/>
      <c r="D480" s="1251"/>
      <c r="E480" s="1252"/>
      <c r="F480" s="1253">
        <f>SUM(F471:F479)</f>
        <v>32791</v>
      </c>
      <c r="G480" s="1254"/>
      <c r="H480" s="1255"/>
      <c r="I480" s="1254"/>
      <c r="J480" s="1256"/>
    </row>
    <row r="481" spans="1:10" s="1231" customFormat="1">
      <c r="A481" s="1228" t="s">
        <v>3732</v>
      </c>
      <c r="B481" s="1232" t="s">
        <v>1016</v>
      </c>
      <c r="C481" s="1228" t="s">
        <v>251</v>
      </c>
      <c r="D481" s="1230"/>
      <c r="E481" s="1230"/>
      <c r="F481" s="1230"/>
    </row>
    <row r="482" spans="1:10">
      <c r="A482" s="1233" t="s">
        <v>3733</v>
      </c>
      <c r="B482" s="1234" t="s">
        <v>1017</v>
      </c>
      <c r="C482" s="1233" t="s">
        <v>251</v>
      </c>
      <c r="D482" s="1235"/>
      <c r="E482" s="1235"/>
      <c r="F482" s="1235"/>
    </row>
    <row r="483" spans="1:10" ht="30">
      <c r="A483" s="1233" t="s">
        <v>3735</v>
      </c>
      <c r="B483" s="1234" t="s">
        <v>1023</v>
      </c>
      <c r="C483" s="1233" t="s">
        <v>356</v>
      </c>
      <c r="D483" s="1235">
        <v>231.81</v>
      </c>
      <c r="E483" s="1235">
        <v>82.2</v>
      </c>
      <c r="F483" s="1235">
        <v>19054.78</v>
      </c>
    </row>
    <row r="484" spans="1:10" ht="30">
      <c r="A484" s="1233" t="s">
        <v>3871</v>
      </c>
      <c r="B484" s="1234" t="s">
        <v>1019</v>
      </c>
      <c r="C484" s="1233" t="s">
        <v>356</v>
      </c>
      <c r="D484" s="1235">
        <v>36</v>
      </c>
      <c r="E484" s="1235">
        <v>26.48</v>
      </c>
      <c r="F484" s="1235">
        <v>953.28</v>
      </c>
    </row>
    <row r="485" spans="1:10">
      <c r="A485" s="1233" t="s">
        <v>3873</v>
      </c>
      <c r="B485" s="1234" t="s">
        <v>985</v>
      </c>
      <c r="C485" s="1233" t="s">
        <v>251</v>
      </c>
      <c r="D485" s="1235"/>
      <c r="E485" s="1235"/>
      <c r="F485" s="1235"/>
    </row>
    <row r="486" spans="1:10" ht="60">
      <c r="A486" s="1233" t="s">
        <v>3874</v>
      </c>
      <c r="B486" s="1234" t="s">
        <v>1056</v>
      </c>
      <c r="C486" s="1233" t="s">
        <v>356</v>
      </c>
      <c r="D486" s="1235">
        <v>195.81</v>
      </c>
      <c r="E486" s="1235">
        <v>134.87</v>
      </c>
      <c r="F486" s="1235">
        <v>26408.89</v>
      </c>
    </row>
    <row r="487" spans="1:10" ht="60">
      <c r="A487" s="1233" t="s">
        <v>4042</v>
      </c>
      <c r="B487" s="1234" t="s">
        <v>4043</v>
      </c>
      <c r="C487" s="1233" t="s">
        <v>356</v>
      </c>
      <c r="D487" s="1235">
        <v>36</v>
      </c>
      <c r="E487" s="1235">
        <v>187.98</v>
      </c>
      <c r="F487" s="1235">
        <v>6767.28</v>
      </c>
    </row>
    <row r="488" spans="1:10">
      <c r="A488" s="1233" t="s">
        <v>4044</v>
      </c>
      <c r="B488" s="1234" t="s">
        <v>1069</v>
      </c>
      <c r="C488" s="1233" t="s">
        <v>251</v>
      </c>
      <c r="D488" s="1235"/>
      <c r="E488" s="1235"/>
      <c r="F488" s="1235"/>
    </row>
    <row r="489" spans="1:10" s="1293" customFormat="1" ht="45">
      <c r="A489" s="1290" t="s">
        <v>4045</v>
      </c>
      <c r="B489" s="1291" t="s">
        <v>1089</v>
      </c>
      <c r="C489" s="1290" t="s">
        <v>108</v>
      </c>
      <c r="D489" s="1292">
        <v>81.680000000000007</v>
      </c>
      <c r="E489" s="1292">
        <v>57.7</v>
      </c>
      <c r="F489" s="1292">
        <v>4712.9399999999996</v>
      </c>
    </row>
    <row r="490" spans="1:10" s="1293" customFormat="1">
      <c r="A490" s="1290" t="s">
        <v>4046</v>
      </c>
      <c r="B490" s="1291" t="s">
        <v>1079</v>
      </c>
      <c r="C490" s="1290" t="s">
        <v>108</v>
      </c>
      <c r="D490" s="1292">
        <v>11.45</v>
      </c>
      <c r="E490" s="1292">
        <v>65.09</v>
      </c>
      <c r="F490" s="1292">
        <v>745.28</v>
      </c>
    </row>
    <row r="491" spans="1:10" s="1293" customFormat="1" ht="30">
      <c r="A491" s="1290" t="s">
        <v>4047</v>
      </c>
      <c r="B491" s="1291" t="s">
        <v>4048</v>
      </c>
      <c r="C491" s="1290" t="s">
        <v>108</v>
      </c>
      <c r="D491" s="1292">
        <v>31.25</v>
      </c>
      <c r="E491" s="1292">
        <v>95.41</v>
      </c>
      <c r="F491" s="1292">
        <v>2981.56</v>
      </c>
    </row>
    <row r="492" spans="1:10">
      <c r="A492" s="1233" t="s">
        <v>4049</v>
      </c>
      <c r="B492" s="1234" t="s">
        <v>814</v>
      </c>
      <c r="C492" s="1233" t="s">
        <v>251</v>
      </c>
      <c r="D492" s="1235"/>
      <c r="E492" s="1235"/>
      <c r="F492" s="1235"/>
    </row>
    <row r="493" spans="1:10" ht="45">
      <c r="A493" s="1233" t="s">
        <v>4050</v>
      </c>
      <c r="B493" s="1234" t="s">
        <v>4051</v>
      </c>
      <c r="C493" s="1233" t="s">
        <v>356</v>
      </c>
      <c r="D493" s="1235">
        <v>384.07</v>
      </c>
      <c r="E493" s="1235">
        <v>35.47</v>
      </c>
      <c r="F493" s="1235">
        <v>13622.96</v>
      </c>
    </row>
    <row r="494" spans="1:10" s="1285" customFormat="1" ht="60">
      <c r="A494" s="1282" t="s">
        <v>4052</v>
      </c>
      <c r="B494" s="1283" t="s">
        <v>4053</v>
      </c>
      <c r="C494" s="1282" t="s">
        <v>356</v>
      </c>
      <c r="D494" s="1284">
        <v>579.88</v>
      </c>
      <c r="E494" s="1284">
        <v>39.61</v>
      </c>
      <c r="F494" s="1284">
        <v>22969.05</v>
      </c>
      <c r="G494" s="1285">
        <f>D494*E494</f>
        <v>22969.0468</v>
      </c>
    </row>
    <row r="495" spans="1:10" ht="15.75">
      <c r="A495" s="1249"/>
      <c r="B495" s="1250" t="s">
        <v>3609</v>
      </c>
      <c r="C495" s="1251"/>
      <c r="D495" s="1251"/>
      <c r="E495" s="1252"/>
      <c r="F495" s="1253">
        <f>SUM(F482:F494)</f>
        <v>98216.02</v>
      </c>
      <c r="G495" s="1254"/>
      <c r="H495" s="1255"/>
      <c r="I495" s="1254"/>
      <c r="J495" s="1256"/>
    </row>
    <row r="496" spans="1:10" s="1231" customFormat="1">
      <c r="A496" s="1228" t="s">
        <v>3736</v>
      </c>
      <c r="B496" s="1232" t="s">
        <v>3759</v>
      </c>
      <c r="C496" s="1228" t="s">
        <v>251</v>
      </c>
      <c r="D496" s="1230"/>
      <c r="E496" s="1230"/>
      <c r="F496" s="1230"/>
    </row>
    <row r="497" spans="1:10">
      <c r="A497" s="1233" t="s">
        <v>3737</v>
      </c>
      <c r="B497" s="1234" t="s">
        <v>1205</v>
      </c>
      <c r="C497" s="1233" t="s">
        <v>251</v>
      </c>
      <c r="D497" s="1235"/>
      <c r="E497" s="1235"/>
      <c r="F497" s="1235"/>
    </row>
    <row r="498" spans="1:10" ht="30">
      <c r="A498" s="1233" t="s">
        <v>3738</v>
      </c>
      <c r="B498" s="1234" t="s">
        <v>1209</v>
      </c>
      <c r="C498" s="1233" t="s">
        <v>108</v>
      </c>
      <c r="D498" s="1235">
        <v>20</v>
      </c>
      <c r="E498" s="1235">
        <v>25.42</v>
      </c>
      <c r="F498" s="1235">
        <v>508.4</v>
      </c>
    </row>
    <row r="499" spans="1:10" ht="30">
      <c r="A499" s="1233" t="s">
        <v>4054</v>
      </c>
      <c r="B499" s="1234" t="s">
        <v>1211</v>
      </c>
      <c r="C499" s="1233" t="s">
        <v>108</v>
      </c>
      <c r="D499" s="1235">
        <v>20</v>
      </c>
      <c r="E499" s="1235">
        <v>35.43</v>
      </c>
      <c r="F499" s="1235">
        <v>708.6</v>
      </c>
    </row>
    <row r="500" spans="1:10">
      <c r="A500" s="1233" t="s">
        <v>4055</v>
      </c>
      <c r="B500" s="1234" t="s">
        <v>4056</v>
      </c>
      <c r="C500" s="1233" t="s">
        <v>251</v>
      </c>
      <c r="D500" s="1235"/>
      <c r="E500" s="1235"/>
      <c r="F500" s="1235"/>
    </row>
    <row r="501" spans="1:10">
      <c r="A501" s="1233" t="s">
        <v>4057</v>
      </c>
      <c r="B501" s="1234" t="s">
        <v>3793</v>
      </c>
      <c r="C501" s="1233" t="s">
        <v>59</v>
      </c>
      <c r="D501" s="1235">
        <v>1</v>
      </c>
      <c r="E501" s="1235">
        <v>182.99</v>
      </c>
      <c r="F501" s="1235">
        <v>182.99</v>
      </c>
    </row>
    <row r="502" spans="1:10">
      <c r="A502" s="1233" t="s">
        <v>4058</v>
      </c>
      <c r="B502" s="1234" t="s">
        <v>1235</v>
      </c>
      <c r="C502" s="1233" t="s">
        <v>251</v>
      </c>
      <c r="D502" s="1235"/>
      <c r="E502" s="1235"/>
      <c r="F502" s="1235"/>
    </row>
    <row r="503" spans="1:10" ht="30">
      <c r="A503" s="1233" t="s">
        <v>4059</v>
      </c>
      <c r="B503" s="1234" t="s">
        <v>3772</v>
      </c>
      <c r="C503" s="1233" t="s">
        <v>108</v>
      </c>
      <c r="D503" s="1235">
        <v>10</v>
      </c>
      <c r="E503" s="1235">
        <v>18.97</v>
      </c>
      <c r="F503" s="1235">
        <v>189.7</v>
      </c>
    </row>
    <row r="504" spans="1:10" ht="30">
      <c r="A504" s="1233" t="s">
        <v>4060</v>
      </c>
      <c r="B504" s="1234" t="s">
        <v>3773</v>
      </c>
      <c r="C504" s="1233" t="s">
        <v>108</v>
      </c>
      <c r="D504" s="1235">
        <v>30</v>
      </c>
      <c r="E504" s="1235">
        <v>26.49</v>
      </c>
      <c r="F504" s="1235">
        <v>794.7</v>
      </c>
    </row>
    <row r="505" spans="1:10" ht="30">
      <c r="A505" s="1233" t="s">
        <v>4061</v>
      </c>
      <c r="B505" s="1234" t="s">
        <v>3914</v>
      </c>
      <c r="C505" s="1233" t="s">
        <v>251</v>
      </c>
      <c r="D505" s="1235"/>
      <c r="E505" s="1235"/>
      <c r="F505" s="1235"/>
    </row>
    <row r="506" spans="1:10" ht="30">
      <c r="A506" s="1233" t="s">
        <v>4062</v>
      </c>
      <c r="B506" s="1234" t="s">
        <v>1287</v>
      </c>
      <c r="C506" s="1233" t="s">
        <v>108</v>
      </c>
      <c r="D506" s="1235">
        <v>40</v>
      </c>
      <c r="E506" s="1235">
        <v>12.75</v>
      </c>
      <c r="F506" s="1235">
        <v>510</v>
      </c>
    </row>
    <row r="507" spans="1:10" ht="15.75">
      <c r="A507" s="1249"/>
      <c r="B507" s="1250" t="s">
        <v>3610</v>
      </c>
      <c r="C507" s="1251"/>
      <c r="D507" s="1251"/>
      <c r="E507" s="1252"/>
      <c r="F507" s="1253">
        <f>SUM(F497:F506)</f>
        <v>2894.3900000000003</v>
      </c>
      <c r="G507" s="1254"/>
      <c r="H507" s="1255"/>
      <c r="I507" s="1254"/>
      <c r="J507" s="1256"/>
    </row>
    <row r="508" spans="1:10" s="1231" customFormat="1">
      <c r="A508" s="1228" t="s">
        <v>3739</v>
      </c>
      <c r="B508" s="1232" t="s">
        <v>2296</v>
      </c>
      <c r="C508" s="1228" t="s">
        <v>251</v>
      </c>
      <c r="D508" s="1230"/>
      <c r="E508" s="1230"/>
      <c r="F508" s="1230"/>
    </row>
    <row r="509" spans="1:10">
      <c r="A509" s="1233" t="s">
        <v>3740</v>
      </c>
      <c r="B509" s="1234" t="s">
        <v>2297</v>
      </c>
      <c r="C509" s="1233" t="s">
        <v>251</v>
      </c>
      <c r="D509" s="1235"/>
      <c r="E509" s="1235"/>
      <c r="F509" s="1235"/>
    </row>
    <row r="510" spans="1:10" ht="30">
      <c r="A510" s="1233" t="s">
        <v>3741</v>
      </c>
      <c r="B510" s="1234" t="s">
        <v>4740</v>
      </c>
      <c r="C510" s="1233" t="s">
        <v>356</v>
      </c>
      <c r="D510" s="1235">
        <v>93.95</v>
      </c>
      <c r="E510" s="1235">
        <v>14.75</v>
      </c>
      <c r="F510" s="1235">
        <v>1385.76</v>
      </c>
    </row>
    <row r="511" spans="1:10" ht="30">
      <c r="A511" s="1233" t="s">
        <v>4063</v>
      </c>
      <c r="B511" s="1234" t="s">
        <v>4741</v>
      </c>
      <c r="C511" s="1233" t="s">
        <v>356</v>
      </c>
      <c r="D511" s="1235">
        <v>2603.61</v>
      </c>
      <c r="E511" s="1235">
        <v>19.649999999999999</v>
      </c>
      <c r="F511" s="1235">
        <v>51160.94</v>
      </c>
    </row>
    <row r="512" spans="1:10" ht="45">
      <c r="A512" s="1233" t="s">
        <v>4064</v>
      </c>
      <c r="B512" s="1234" t="s">
        <v>2318</v>
      </c>
      <c r="C512" s="1233" t="s">
        <v>356</v>
      </c>
      <c r="D512" s="1235">
        <v>93.95</v>
      </c>
      <c r="E512" s="1235">
        <v>21.75</v>
      </c>
      <c r="F512" s="1235">
        <v>2043.41</v>
      </c>
    </row>
    <row r="513" spans="1:10" ht="45">
      <c r="A513" s="1233" t="s">
        <v>4065</v>
      </c>
      <c r="B513" s="1234" t="s">
        <v>129</v>
      </c>
      <c r="C513" s="1233" t="s">
        <v>356</v>
      </c>
      <c r="D513" s="1235">
        <v>2851.07</v>
      </c>
      <c r="E513" s="1235">
        <v>28.4</v>
      </c>
      <c r="F513" s="1235">
        <v>80970.39</v>
      </c>
    </row>
    <row r="514" spans="1:10">
      <c r="A514" s="1233" t="s">
        <v>3742</v>
      </c>
      <c r="B514" s="1234" t="s">
        <v>2347</v>
      </c>
      <c r="C514" s="1233" t="s">
        <v>251</v>
      </c>
      <c r="D514" s="1235"/>
      <c r="E514" s="1235"/>
      <c r="F514" s="1235"/>
    </row>
    <row r="515" spans="1:10" ht="30">
      <c r="A515" s="1233" t="s">
        <v>3743</v>
      </c>
      <c r="B515" s="1234" t="s">
        <v>2351</v>
      </c>
      <c r="C515" s="1233" t="s">
        <v>356</v>
      </c>
      <c r="D515" s="1235">
        <v>71.86</v>
      </c>
      <c r="E515" s="1235">
        <v>48.49</v>
      </c>
      <c r="F515" s="1235">
        <v>3484.49</v>
      </c>
    </row>
    <row r="516" spans="1:10" ht="30">
      <c r="A516" s="1233" t="s">
        <v>3744</v>
      </c>
      <c r="B516" s="1234" t="s">
        <v>4066</v>
      </c>
      <c r="C516" s="1233" t="s">
        <v>356</v>
      </c>
      <c r="D516" s="1235">
        <v>878.59</v>
      </c>
      <c r="E516" s="1235">
        <v>13.19</v>
      </c>
      <c r="F516" s="1235">
        <v>11588.6</v>
      </c>
    </row>
    <row r="517" spans="1:10" ht="30">
      <c r="A517" s="1233" t="s">
        <v>3745</v>
      </c>
      <c r="B517" s="1234" t="s">
        <v>4067</v>
      </c>
      <c r="C517" s="1233" t="s">
        <v>356</v>
      </c>
      <c r="D517" s="1235">
        <v>878.59</v>
      </c>
      <c r="E517" s="1235">
        <v>36.659999999999997</v>
      </c>
      <c r="F517" s="1235">
        <v>32209.11</v>
      </c>
    </row>
    <row r="518" spans="1:10" ht="60">
      <c r="A518" s="1233" t="s">
        <v>4068</v>
      </c>
      <c r="B518" s="1234" t="s">
        <v>4069</v>
      </c>
      <c r="C518" s="1233" t="s">
        <v>356</v>
      </c>
      <c r="D518" s="1235">
        <v>71.86</v>
      </c>
      <c r="E518" s="1235">
        <v>25.96</v>
      </c>
      <c r="F518" s="1235">
        <v>1865.49</v>
      </c>
    </row>
    <row r="519" spans="1:10" ht="15.75">
      <c r="A519" s="1249"/>
      <c r="B519" s="1250" t="s">
        <v>3618</v>
      </c>
      <c r="C519" s="1251"/>
      <c r="D519" s="1251"/>
      <c r="E519" s="1252"/>
      <c r="F519" s="1253">
        <f>SUM(F509:F518)</f>
        <v>184708.19</v>
      </c>
      <c r="G519" s="1254"/>
      <c r="H519" s="1255"/>
      <c r="I519" s="1254"/>
      <c r="J519" s="1256"/>
    </row>
    <row r="520" spans="1:10" s="1231" customFormat="1">
      <c r="A520" s="1228" t="s">
        <v>2731</v>
      </c>
      <c r="B520" s="1232" t="s">
        <v>2366</v>
      </c>
      <c r="C520" s="1228" t="s">
        <v>251</v>
      </c>
      <c r="D520" s="1230"/>
      <c r="E520" s="1230"/>
      <c r="F520" s="1230"/>
    </row>
    <row r="521" spans="1:10">
      <c r="A521" s="1233" t="s">
        <v>3751</v>
      </c>
      <c r="B521" s="1234" t="s">
        <v>2429</v>
      </c>
      <c r="C521" s="1233" t="s">
        <v>251</v>
      </c>
      <c r="D521" s="1235"/>
      <c r="E521" s="1235"/>
      <c r="F521" s="1235"/>
    </row>
    <row r="522" spans="1:10" ht="45">
      <c r="A522" s="1233" t="s">
        <v>3752</v>
      </c>
      <c r="B522" s="1234" t="s">
        <v>4070</v>
      </c>
      <c r="C522" s="1233" t="s">
        <v>108</v>
      </c>
      <c r="D522" s="1235">
        <v>19.2</v>
      </c>
      <c r="E522" s="1235">
        <v>130.13999999999999</v>
      </c>
      <c r="F522" s="1235">
        <v>2498.69</v>
      </c>
    </row>
    <row r="523" spans="1:10" ht="60">
      <c r="A523" s="1233" t="s">
        <v>3753</v>
      </c>
      <c r="B523" s="1234" t="s">
        <v>4071</v>
      </c>
      <c r="C523" s="1233" t="s">
        <v>108</v>
      </c>
      <c r="D523" s="1235">
        <v>31.25</v>
      </c>
      <c r="E523" s="1235">
        <v>553.22</v>
      </c>
      <c r="F523" s="1235">
        <v>17288.13</v>
      </c>
    </row>
    <row r="524" spans="1:10" ht="60">
      <c r="A524" s="1233" t="s">
        <v>4072</v>
      </c>
      <c r="B524" s="1234" t="s">
        <v>4073</v>
      </c>
      <c r="C524" s="1233" t="s">
        <v>108</v>
      </c>
      <c r="D524" s="1235">
        <v>7.44</v>
      </c>
      <c r="E524" s="1235">
        <v>653.4</v>
      </c>
      <c r="F524" s="1235">
        <v>4861.3</v>
      </c>
    </row>
    <row r="525" spans="1:10">
      <c r="A525" s="1233" t="s">
        <v>3754</v>
      </c>
      <c r="B525" s="1234" t="s">
        <v>3814</v>
      </c>
      <c r="C525" s="1233" t="s">
        <v>251</v>
      </c>
      <c r="D525" s="1235">
        <v>0</v>
      </c>
      <c r="E525" s="1235">
        <v>0</v>
      </c>
      <c r="F525" s="1235">
        <v>0</v>
      </c>
    </row>
    <row r="526" spans="1:10">
      <c r="A526" s="1233" t="s">
        <v>3755</v>
      </c>
      <c r="B526" s="1234" t="s">
        <v>2425</v>
      </c>
      <c r="C526" s="1233" t="s">
        <v>356</v>
      </c>
      <c r="D526" s="1235">
        <v>491.64</v>
      </c>
      <c r="E526" s="1235">
        <v>12.31</v>
      </c>
      <c r="F526" s="1235">
        <v>6052.09</v>
      </c>
    </row>
    <row r="527" spans="1:10">
      <c r="A527" s="1233" t="s">
        <v>3875</v>
      </c>
      <c r="B527" s="1234" t="s">
        <v>142</v>
      </c>
      <c r="C527" s="1233" t="s">
        <v>356</v>
      </c>
      <c r="D527" s="1235">
        <v>529.77</v>
      </c>
      <c r="E527" s="1235">
        <v>1.23</v>
      </c>
      <c r="F527" s="1235">
        <v>651.62</v>
      </c>
    </row>
    <row r="528" spans="1:10" ht="15.75">
      <c r="A528" s="1249"/>
      <c r="B528" s="1250" t="s">
        <v>3611</v>
      </c>
      <c r="C528" s="1251"/>
      <c r="D528" s="1251"/>
      <c r="E528" s="1252"/>
      <c r="F528" s="1253">
        <f>SUM(F522:F527)</f>
        <v>31351.829999999998</v>
      </c>
      <c r="G528" s="1254"/>
      <c r="H528" s="1255"/>
      <c r="I528" s="1254"/>
      <c r="J528" s="1256"/>
    </row>
    <row r="529" spans="1:10" ht="15.75">
      <c r="A529" s="1249"/>
      <c r="B529" s="1250" t="s">
        <v>4074</v>
      </c>
      <c r="C529" s="1251"/>
      <c r="D529" s="1251"/>
      <c r="E529" s="1252"/>
      <c r="F529" s="1253">
        <f>SUM(F528,F519,F507,F495,F480,F469,F459,F453,F445,F441)</f>
        <v>459702.48999999993</v>
      </c>
      <c r="G529" s="1254"/>
      <c r="H529" s="1255"/>
      <c r="I529" s="1254"/>
      <c r="J529" s="1256"/>
    </row>
    <row r="530" spans="1:10" s="1231" customFormat="1">
      <c r="A530" s="1228"/>
      <c r="B530" s="1229" t="s">
        <v>4075</v>
      </c>
      <c r="C530" s="1228" t="s">
        <v>251</v>
      </c>
      <c r="D530" s="1230"/>
      <c r="E530" s="1230"/>
      <c r="F530" s="1230"/>
    </row>
    <row r="531" spans="1:10" s="1231" customFormat="1">
      <c r="A531" s="1228" t="s">
        <v>3659</v>
      </c>
      <c r="B531" s="1232" t="s">
        <v>61</v>
      </c>
      <c r="C531" s="1228" t="s">
        <v>251</v>
      </c>
      <c r="D531" s="1230"/>
      <c r="E531" s="1230"/>
      <c r="F531" s="1230"/>
    </row>
    <row r="532" spans="1:10">
      <c r="A532" s="1233" t="s">
        <v>3660</v>
      </c>
      <c r="B532" s="1234" t="s">
        <v>353</v>
      </c>
      <c r="C532" s="1233" t="s">
        <v>251</v>
      </c>
      <c r="D532" s="1235"/>
      <c r="E532" s="1235"/>
      <c r="F532" s="1235"/>
    </row>
    <row r="533" spans="1:10">
      <c r="A533" s="1233" t="s">
        <v>3661</v>
      </c>
      <c r="B533" s="1234" t="s">
        <v>370</v>
      </c>
      <c r="C533" s="1233" t="s">
        <v>356</v>
      </c>
      <c r="D533" s="1235">
        <v>46.69</v>
      </c>
      <c r="E533" s="1235">
        <v>9.9700000000000006</v>
      </c>
      <c r="F533" s="1235">
        <v>465.5</v>
      </c>
    </row>
    <row r="534" spans="1:10">
      <c r="A534" s="1233" t="s">
        <v>3663</v>
      </c>
      <c r="B534" s="1234" t="s">
        <v>372</v>
      </c>
      <c r="C534" s="1233" t="s">
        <v>262</v>
      </c>
      <c r="D534" s="1235">
        <v>29.94</v>
      </c>
      <c r="E534" s="1235">
        <v>59.86</v>
      </c>
      <c r="F534" s="1235">
        <v>1792.21</v>
      </c>
    </row>
    <row r="535" spans="1:10" ht="30">
      <c r="A535" s="1233" t="s">
        <v>3665</v>
      </c>
      <c r="B535" s="1234" t="s">
        <v>423</v>
      </c>
      <c r="C535" s="1233" t="s">
        <v>356</v>
      </c>
      <c r="D535" s="1235">
        <v>231.81</v>
      </c>
      <c r="E535" s="1235">
        <v>3.77</v>
      </c>
      <c r="F535" s="1235">
        <v>873.92</v>
      </c>
    </row>
    <row r="536" spans="1:10" s="1285" customFormat="1">
      <c r="A536" s="1282" t="s">
        <v>3667</v>
      </c>
      <c r="B536" s="1283" t="s">
        <v>4076</v>
      </c>
      <c r="C536" s="1282" t="s">
        <v>356</v>
      </c>
      <c r="D536" s="1284">
        <v>1062.23</v>
      </c>
      <c r="E536" s="1284">
        <v>9.65</v>
      </c>
      <c r="F536" s="1284">
        <v>10250.52</v>
      </c>
    </row>
    <row r="537" spans="1:10">
      <c r="A537" s="1233" t="s">
        <v>3669</v>
      </c>
      <c r="B537" s="1234" t="s">
        <v>4077</v>
      </c>
      <c r="C537" s="1233" t="s">
        <v>108</v>
      </c>
      <c r="D537" s="1235">
        <v>21.1</v>
      </c>
      <c r="E537" s="1235">
        <v>4.05</v>
      </c>
      <c r="F537" s="1235">
        <v>85.46</v>
      </c>
    </row>
    <row r="538" spans="1:10" ht="45">
      <c r="A538" s="1233" t="s">
        <v>3671</v>
      </c>
      <c r="B538" s="1234" t="s">
        <v>4023</v>
      </c>
      <c r="C538" s="1233" t="s">
        <v>262</v>
      </c>
      <c r="D538" s="1235">
        <v>33.97</v>
      </c>
      <c r="E538" s="1235">
        <v>135.13</v>
      </c>
      <c r="F538" s="1235">
        <v>4590.37</v>
      </c>
    </row>
    <row r="539" spans="1:10" s="1289" customFormat="1">
      <c r="A539" s="1286" t="s">
        <v>3673</v>
      </c>
      <c r="B539" s="1287" t="s">
        <v>463</v>
      </c>
      <c r="C539" s="1286" t="s">
        <v>356</v>
      </c>
      <c r="D539" s="1288">
        <v>1062.23</v>
      </c>
      <c r="E539" s="1288">
        <v>29.05</v>
      </c>
      <c r="F539" s="1288">
        <v>30857.78</v>
      </c>
    </row>
    <row r="540" spans="1:10">
      <c r="A540" s="1233" t="s">
        <v>3689</v>
      </c>
      <c r="B540" s="1234" t="s">
        <v>397</v>
      </c>
      <c r="C540" s="1233" t="s">
        <v>356</v>
      </c>
      <c r="D540" s="1235">
        <v>75.88</v>
      </c>
      <c r="E540" s="1235">
        <v>17.579999999999998</v>
      </c>
      <c r="F540" s="1235">
        <v>1333.97</v>
      </c>
    </row>
    <row r="541" spans="1:10">
      <c r="A541" s="1233" t="s">
        <v>3691</v>
      </c>
      <c r="B541" s="1234" t="s">
        <v>4078</v>
      </c>
      <c r="C541" s="1233" t="s">
        <v>59</v>
      </c>
      <c r="D541" s="1235">
        <v>2</v>
      </c>
      <c r="E541" s="1235">
        <v>7.04</v>
      </c>
      <c r="F541" s="1235">
        <v>14.08</v>
      </c>
    </row>
    <row r="542" spans="1:10">
      <c r="A542" s="1233" t="s">
        <v>3692</v>
      </c>
      <c r="B542" s="1234" t="s">
        <v>4079</v>
      </c>
      <c r="C542" s="1233" t="s">
        <v>356</v>
      </c>
      <c r="D542" s="1235">
        <v>65.260000000000005</v>
      </c>
      <c r="E542" s="1235">
        <v>7.64</v>
      </c>
      <c r="F542" s="1235">
        <v>498.59</v>
      </c>
    </row>
    <row r="543" spans="1:10" ht="30">
      <c r="A543" s="1233" t="s">
        <v>3693</v>
      </c>
      <c r="B543" s="1234" t="s">
        <v>4080</v>
      </c>
      <c r="C543" s="1233" t="s">
        <v>356</v>
      </c>
      <c r="D543" s="1235">
        <v>44</v>
      </c>
      <c r="E543" s="1235">
        <v>8.7899999999999991</v>
      </c>
      <c r="F543" s="1235">
        <v>386.76</v>
      </c>
    </row>
    <row r="544" spans="1:10" ht="30">
      <c r="A544" s="1233" t="s">
        <v>3695</v>
      </c>
      <c r="B544" s="1234" t="s">
        <v>4081</v>
      </c>
      <c r="C544" s="1233" t="s">
        <v>356</v>
      </c>
      <c r="D544" s="1235">
        <v>44</v>
      </c>
      <c r="E544" s="1235">
        <v>26.38</v>
      </c>
      <c r="F544" s="1235">
        <v>1160.72</v>
      </c>
    </row>
    <row r="545" spans="1:10">
      <c r="A545" s="1233" t="s">
        <v>3674</v>
      </c>
      <c r="B545" s="1234" t="s">
        <v>3701</v>
      </c>
      <c r="C545" s="1233" t="s">
        <v>251</v>
      </c>
      <c r="D545" s="1235"/>
      <c r="E545" s="1235"/>
      <c r="F545" s="1235"/>
    </row>
    <row r="546" spans="1:10" ht="27.75">
      <c r="A546" s="1233" t="s">
        <v>3675</v>
      </c>
      <c r="B546" s="1234" t="s">
        <v>4759</v>
      </c>
      <c r="C546" s="1233" t="s">
        <v>356</v>
      </c>
      <c r="D546" s="1235">
        <v>160.38</v>
      </c>
      <c r="E546" s="1235">
        <v>3.9</v>
      </c>
      <c r="F546" s="1235">
        <v>625.48</v>
      </c>
      <c r="H546" s="1323">
        <f>F546</f>
        <v>625.48</v>
      </c>
    </row>
    <row r="547" spans="1:10" ht="27.75">
      <c r="A547" s="1233" t="s">
        <v>3676</v>
      </c>
      <c r="B547" s="1234" t="s">
        <v>4760</v>
      </c>
      <c r="C547" s="1233" t="s">
        <v>356</v>
      </c>
      <c r="D547" s="1235">
        <v>213.88</v>
      </c>
      <c r="E547" s="1235">
        <v>1.82</v>
      </c>
      <c r="F547" s="1235">
        <v>389.26</v>
      </c>
      <c r="H547" s="1323">
        <f t="shared" ref="H547:H555" si="2">F547</f>
        <v>389.26</v>
      </c>
    </row>
    <row r="548" spans="1:10" ht="27.75">
      <c r="A548" s="1233" t="s">
        <v>3677</v>
      </c>
      <c r="B548" s="1234" t="s">
        <v>4761</v>
      </c>
      <c r="C548" s="1233" t="s">
        <v>356</v>
      </c>
      <c r="D548" s="1235">
        <v>53.5</v>
      </c>
      <c r="E548" s="1235">
        <v>3.21</v>
      </c>
      <c r="F548" s="1235">
        <v>171.74</v>
      </c>
      <c r="H548" s="1323">
        <f t="shared" si="2"/>
        <v>171.74</v>
      </c>
    </row>
    <row r="549" spans="1:10" ht="27.75">
      <c r="A549" s="1233" t="s">
        <v>3678</v>
      </c>
      <c r="B549" s="1234" t="s">
        <v>4762</v>
      </c>
      <c r="C549" s="1233" t="s">
        <v>356</v>
      </c>
      <c r="D549" s="1235">
        <v>110</v>
      </c>
      <c r="E549" s="1235">
        <v>0.53</v>
      </c>
      <c r="F549" s="1235">
        <v>58.3</v>
      </c>
      <c r="H549" s="1323">
        <f t="shared" si="2"/>
        <v>58.3</v>
      </c>
    </row>
    <row r="550" spans="1:10" ht="27.75">
      <c r="A550" s="1233" t="s">
        <v>3679</v>
      </c>
      <c r="B550" s="1234" t="s">
        <v>4763</v>
      </c>
      <c r="C550" s="1233" t="s">
        <v>356</v>
      </c>
      <c r="D550" s="1235">
        <v>110</v>
      </c>
      <c r="E550" s="1235">
        <v>0.85</v>
      </c>
      <c r="F550" s="1235">
        <v>93.5</v>
      </c>
      <c r="H550" s="1323">
        <f t="shared" si="2"/>
        <v>93.5</v>
      </c>
    </row>
    <row r="551" spans="1:10">
      <c r="A551" s="1233" t="s">
        <v>3680</v>
      </c>
      <c r="B551" s="1234" t="s">
        <v>4764</v>
      </c>
      <c r="C551" s="1233" t="s">
        <v>356</v>
      </c>
      <c r="D551" s="1235">
        <v>322.07</v>
      </c>
      <c r="E551" s="1235">
        <v>0.55000000000000004</v>
      </c>
      <c r="F551" s="1235">
        <v>177.14</v>
      </c>
      <c r="H551" s="1323">
        <f t="shared" si="2"/>
        <v>177.14</v>
      </c>
    </row>
    <row r="552" spans="1:10" ht="30">
      <c r="A552" s="1233" t="s">
        <v>3681</v>
      </c>
      <c r="B552" s="1234" t="s">
        <v>4765</v>
      </c>
      <c r="C552" s="1233" t="s">
        <v>356</v>
      </c>
      <c r="D552" s="1235">
        <v>322.07</v>
      </c>
      <c r="E552" s="1235">
        <v>0.47</v>
      </c>
      <c r="F552" s="1235">
        <v>151.37</v>
      </c>
      <c r="H552" s="1323">
        <f t="shared" si="2"/>
        <v>151.37</v>
      </c>
    </row>
    <row r="553" spans="1:10" ht="27.75">
      <c r="A553" s="1233" t="s">
        <v>3683</v>
      </c>
      <c r="B553" s="1234" t="s">
        <v>4766</v>
      </c>
      <c r="C553" s="1233" t="s">
        <v>356</v>
      </c>
      <c r="D553" s="1235">
        <v>322.07</v>
      </c>
      <c r="E553" s="1235">
        <v>0.64</v>
      </c>
      <c r="F553" s="1235">
        <v>206.12</v>
      </c>
      <c r="H553" s="1323">
        <f t="shared" si="2"/>
        <v>206.12</v>
      </c>
    </row>
    <row r="554" spans="1:10">
      <c r="A554" s="1233" t="s">
        <v>4090</v>
      </c>
      <c r="B554" s="1234" t="s">
        <v>4091</v>
      </c>
      <c r="C554" s="1233" t="s">
        <v>251</v>
      </c>
      <c r="D554" s="1235"/>
      <c r="E554" s="1235"/>
      <c r="F554" s="1235"/>
      <c r="H554" s="1323">
        <f t="shared" si="2"/>
        <v>0</v>
      </c>
    </row>
    <row r="555" spans="1:10" ht="21.2" customHeight="1">
      <c r="A555" s="1233" t="s">
        <v>4092</v>
      </c>
      <c r="B555" s="1324" t="s">
        <v>4093</v>
      </c>
      <c r="C555" s="1233" t="s">
        <v>356</v>
      </c>
      <c r="D555" s="1235">
        <v>68.2</v>
      </c>
      <c r="E555" s="1235">
        <v>7.03</v>
      </c>
      <c r="F555" s="1235">
        <v>479.45</v>
      </c>
      <c r="H555" s="1323">
        <f t="shared" si="2"/>
        <v>479.45</v>
      </c>
    </row>
    <row r="556" spans="1:10">
      <c r="A556" s="1233" t="s">
        <v>4094</v>
      </c>
      <c r="B556" s="1234" t="s">
        <v>483</v>
      </c>
      <c r="C556" s="1233" t="s">
        <v>251</v>
      </c>
      <c r="D556" s="1235"/>
      <c r="E556" s="1235"/>
      <c r="F556" s="1235"/>
      <c r="H556" s="1323"/>
    </row>
    <row r="557" spans="1:10">
      <c r="A557" s="1233" t="s">
        <v>4095</v>
      </c>
      <c r="B557" s="1234" t="s">
        <v>485</v>
      </c>
      <c r="C557" s="1233" t="s">
        <v>356</v>
      </c>
      <c r="D557" s="1235">
        <v>68.2</v>
      </c>
      <c r="E557" s="1235">
        <v>12.02</v>
      </c>
      <c r="F557" s="1235">
        <v>819.76</v>
      </c>
      <c r="H557" s="1323"/>
    </row>
    <row r="558" spans="1:10" ht="15.75">
      <c r="A558" s="1249"/>
      <c r="B558" s="1250" t="s">
        <v>3604</v>
      </c>
      <c r="C558" s="1251"/>
      <c r="D558" s="1251"/>
      <c r="E558" s="1252"/>
      <c r="F558" s="1253">
        <f>SUM(F532:F557)</f>
        <v>55482.000000000007</v>
      </c>
      <c r="G558" s="1254"/>
      <c r="H558" s="1255"/>
      <c r="I558" s="1254"/>
      <c r="J558" s="1256"/>
    </row>
    <row r="559" spans="1:10" s="1231" customFormat="1">
      <c r="A559" s="1228" t="s">
        <v>3702</v>
      </c>
      <c r="B559" s="1232" t="s">
        <v>568</v>
      </c>
      <c r="C559" s="1228" t="s">
        <v>251</v>
      </c>
      <c r="D559" s="1230"/>
      <c r="E559" s="1230"/>
      <c r="F559" s="1230"/>
    </row>
    <row r="560" spans="1:10">
      <c r="A560" s="1233" t="s">
        <v>3703</v>
      </c>
      <c r="B560" s="1234" t="s">
        <v>569</v>
      </c>
      <c r="C560" s="1233" t="s">
        <v>251</v>
      </c>
      <c r="D560" s="1235"/>
      <c r="E560" s="1235"/>
      <c r="F560" s="1235"/>
    </row>
    <row r="561" spans="1:10" ht="30">
      <c r="A561" s="1233" t="s">
        <v>3704</v>
      </c>
      <c r="B561" s="1234" t="s">
        <v>67</v>
      </c>
      <c r="C561" s="1233" t="s">
        <v>262</v>
      </c>
      <c r="D561" s="1235">
        <v>34.21</v>
      </c>
      <c r="E561" s="1235">
        <v>57.14</v>
      </c>
      <c r="F561" s="1235">
        <v>1954.76</v>
      </c>
    </row>
    <row r="562" spans="1:10">
      <c r="A562" s="1233" t="s">
        <v>4096</v>
      </c>
      <c r="B562" s="1234" t="s">
        <v>578</v>
      </c>
      <c r="C562" s="1233" t="s">
        <v>356</v>
      </c>
      <c r="D562" s="1235">
        <v>21.39</v>
      </c>
      <c r="E562" s="1235">
        <v>29.9</v>
      </c>
      <c r="F562" s="1235">
        <v>639.55999999999995</v>
      </c>
    </row>
    <row r="563" spans="1:10">
      <c r="A563" s="1233" t="s">
        <v>4097</v>
      </c>
      <c r="B563" s="1234" t="s">
        <v>579</v>
      </c>
      <c r="C563" s="1233" t="s">
        <v>251</v>
      </c>
      <c r="D563" s="1235"/>
      <c r="E563" s="1235"/>
      <c r="F563" s="1235"/>
    </row>
    <row r="564" spans="1:10">
      <c r="A564" s="1233" t="s">
        <v>4098</v>
      </c>
      <c r="B564" s="1234" t="s">
        <v>111</v>
      </c>
      <c r="C564" s="1233" t="s">
        <v>262</v>
      </c>
      <c r="D564" s="1235">
        <v>26.08</v>
      </c>
      <c r="E564" s="1235">
        <v>61.55</v>
      </c>
      <c r="F564" s="1235">
        <v>1605.22</v>
      </c>
    </row>
    <row r="565" spans="1:10">
      <c r="A565" s="1233" t="s">
        <v>4099</v>
      </c>
      <c r="B565" s="1234" t="s">
        <v>597</v>
      </c>
      <c r="C565" s="1233" t="s">
        <v>251</v>
      </c>
      <c r="D565" s="1235"/>
      <c r="E565" s="1235"/>
      <c r="F565" s="1235"/>
    </row>
    <row r="566" spans="1:10" ht="45">
      <c r="A566" s="1233" t="s">
        <v>4100</v>
      </c>
      <c r="B566" s="1234" t="s">
        <v>4101</v>
      </c>
      <c r="C566" s="1233" t="s">
        <v>262</v>
      </c>
      <c r="D566" s="1235">
        <v>10.57</v>
      </c>
      <c r="E566" s="1235">
        <v>39.51</v>
      </c>
      <c r="F566" s="1235">
        <v>417.62</v>
      </c>
    </row>
    <row r="567" spans="1:10" s="1264" customFormat="1" ht="60">
      <c r="A567" s="1261" t="s">
        <v>4102</v>
      </c>
      <c r="B567" s="1262" t="s">
        <v>3705</v>
      </c>
      <c r="C567" s="1261" t="s">
        <v>262</v>
      </c>
      <c r="D567" s="1263">
        <v>126.26</v>
      </c>
      <c r="E567" s="1263">
        <v>81.33</v>
      </c>
      <c r="F567" s="1263">
        <v>10268.73</v>
      </c>
    </row>
    <row r="568" spans="1:10">
      <c r="A568" s="1233" t="s">
        <v>4103</v>
      </c>
      <c r="B568" s="1234" t="s">
        <v>4104</v>
      </c>
      <c r="C568" s="1233" t="s">
        <v>251</v>
      </c>
      <c r="D568" s="1235"/>
      <c r="E568" s="1235"/>
      <c r="F568" s="1235"/>
    </row>
    <row r="569" spans="1:10">
      <c r="A569" s="1233" t="s">
        <v>4105</v>
      </c>
      <c r="B569" s="1234" t="s">
        <v>4106</v>
      </c>
      <c r="C569" s="1233" t="s">
        <v>59</v>
      </c>
      <c r="D569" s="1235">
        <v>1</v>
      </c>
      <c r="E569" s="1235">
        <v>2346.3200000000002</v>
      </c>
      <c r="F569" s="1235">
        <v>2346.3200000000002</v>
      </c>
    </row>
    <row r="570" spans="1:10">
      <c r="A570" s="1233" t="s">
        <v>4107</v>
      </c>
      <c r="B570" s="1234" t="s">
        <v>4108</v>
      </c>
      <c r="C570" s="1233" t="s">
        <v>59</v>
      </c>
      <c r="D570" s="1235">
        <v>1</v>
      </c>
      <c r="E570" s="1235">
        <v>2346.3200000000002</v>
      </c>
      <c r="F570" s="1235">
        <v>2346.3200000000002</v>
      </c>
    </row>
    <row r="571" spans="1:10" ht="15.75">
      <c r="A571" s="1249"/>
      <c r="B571" s="1250" t="s">
        <v>3605</v>
      </c>
      <c r="C571" s="1251"/>
      <c r="D571" s="1251"/>
      <c r="E571" s="1252"/>
      <c r="F571" s="1253">
        <f>SUM(F560:F570)</f>
        <v>19578.53</v>
      </c>
      <c r="G571" s="1254"/>
      <c r="H571" s="1255"/>
      <c r="I571" s="1254"/>
      <c r="J571" s="1256"/>
    </row>
    <row r="572" spans="1:10" s="1231" customFormat="1">
      <c r="A572" s="1228" t="s">
        <v>3706</v>
      </c>
      <c r="B572" s="1232" t="s">
        <v>603</v>
      </c>
      <c r="C572" s="1228" t="s">
        <v>251</v>
      </c>
      <c r="D572" s="1230"/>
      <c r="E572" s="1230"/>
      <c r="F572" s="1230"/>
    </row>
    <row r="573" spans="1:10">
      <c r="A573" s="1233" t="s">
        <v>3707</v>
      </c>
      <c r="B573" s="1234" t="s">
        <v>604</v>
      </c>
      <c r="C573" s="1233" t="s">
        <v>251</v>
      </c>
      <c r="D573" s="1235"/>
      <c r="E573" s="1235"/>
      <c r="F573" s="1235"/>
    </row>
    <row r="574" spans="1:10" ht="45">
      <c r="A574" s="1233" t="s">
        <v>66</v>
      </c>
      <c r="B574" s="1234" t="s">
        <v>612</v>
      </c>
      <c r="C574" s="1233" t="s">
        <v>262</v>
      </c>
      <c r="D574" s="1235">
        <v>0.75</v>
      </c>
      <c r="E574" s="1235">
        <v>716.38</v>
      </c>
      <c r="F574" s="1235">
        <v>537.29</v>
      </c>
    </row>
    <row r="575" spans="1:10" ht="45">
      <c r="A575" s="1233" t="s">
        <v>3831</v>
      </c>
      <c r="B575" s="1234" t="s">
        <v>608</v>
      </c>
      <c r="C575" s="1233" t="s">
        <v>356</v>
      </c>
      <c r="D575" s="1235">
        <v>30.81</v>
      </c>
      <c r="E575" s="1235">
        <v>85.4</v>
      </c>
      <c r="F575" s="1235">
        <v>2631.17</v>
      </c>
    </row>
    <row r="576" spans="1:10" ht="30">
      <c r="A576" s="1233" t="s">
        <v>4109</v>
      </c>
      <c r="B576" s="1234" t="s">
        <v>626</v>
      </c>
      <c r="C576" s="1233" t="s">
        <v>627</v>
      </c>
      <c r="D576" s="1235">
        <v>190.51</v>
      </c>
      <c r="E576" s="1235">
        <v>14.56</v>
      </c>
      <c r="F576" s="1235">
        <v>2773.83</v>
      </c>
    </row>
    <row r="577" spans="1:10" ht="30">
      <c r="A577" s="1233" t="s">
        <v>4110</v>
      </c>
      <c r="B577" s="1234" t="s">
        <v>629</v>
      </c>
      <c r="C577" s="1233" t="s">
        <v>627</v>
      </c>
      <c r="D577" s="1235">
        <v>64.02</v>
      </c>
      <c r="E577" s="1235">
        <v>14.75</v>
      </c>
      <c r="F577" s="1235">
        <v>944.3</v>
      </c>
    </row>
    <row r="578" spans="1:10" ht="45">
      <c r="A578" s="1233" t="s">
        <v>4111</v>
      </c>
      <c r="B578" s="1234" t="s">
        <v>4112</v>
      </c>
      <c r="C578" s="1233" t="s">
        <v>262</v>
      </c>
      <c r="D578" s="1235">
        <v>7.38</v>
      </c>
      <c r="E578" s="1235">
        <v>742.96</v>
      </c>
      <c r="F578" s="1235">
        <v>5483.04</v>
      </c>
    </row>
    <row r="579" spans="1:10">
      <c r="A579" s="1233" t="s">
        <v>4028</v>
      </c>
      <c r="B579" s="1234" t="s">
        <v>638</v>
      </c>
      <c r="C579" s="1233" t="s">
        <v>251</v>
      </c>
      <c r="D579" s="1235"/>
      <c r="E579" s="1235"/>
      <c r="F579" s="1235"/>
    </row>
    <row r="580" spans="1:10" ht="45">
      <c r="A580" s="1233" t="s">
        <v>110</v>
      </c>
      <c r="B580" s="1234" t="s">
        <v>4113</v>
      </c>
      <c r="C580" s="1233" t="s">
        <v>262</v>
      </c>
      <c r="D580" s="1235">
        <v>0.21</v>
      </c>
      <c r="E580" s="1235">
        <v>3949.91</v>
      </c>
      <c r="F580" s="1235">
        <v>829.48</v>
      </c>
    </row>
    <row r="581" spans="1:10" ht="60">
      <c r="A581" s="1233" t="s">
        <v>4030</v>
      </c>
      <c r="B581" s="1234" t="s">
        <v>4114</v>
      </c>
      <c r="C581" s="1233" t="s">
        <v>356</v>
      </c>
      <c r="D581" s="1235">
        <v>16.45</v>
      </c>
      <c r="E581" s="1235">
        <v>162.28</v>
      </c>
      <c r="F581" s="1235">
        <v>2669.51</v>
      </c>
    </row>
    <row r="582" spans="1:10" ht="30">
      <c r="A582" s="1233" t="s">
        <v>4115</v>
      </c>
      <c r="B582" s="1234" t="s">
        <v>4116</v>
      </c>
      <c r="C582" s="1233" t="s">
        <v>262</v>
      </c>
      <c r="D582" s="1235">
        <v>0.75</v>
      </c>
      <c r="E582" s="1235">
        <v>916.98</v>
      </c>
      <c r="F582" s="1235">
        <v>687.74</v>
      </c>
    </row>
    <row r="583" spans="1:10" ht="30">
      <c r="A583" s="1233" t="s">
        <v>4117</v>
      </c>
      <c r="B583" s="1234" t="s">
        <v>626</v>
      </c>
      <c r="C583" s="1233" t="s">
        <v>627</v>
      </c>
      <c r="D583" s="1235">
        <v>49</v>
      </c>
      <c r="E583" s="1235">
        <v>14.56</v>
      </c>
      <c r="F583" s="1235">
        <v>713.44</v>
      </c>
    </row>
    <row r="584" spans="1:10" ht="30">
      <c r="A584" s="1233" t="s">
        <v>4118</v>
      </c>
      <c r="B584" s="1234" t="s">
        <v>631</v>
      </c>
      <c r="C584" s="1233" t="s">
        <v>627</v>
      </c>
      <c r="D584" s="1235">
        <v>13.21</v>
      </c>
      <c r="E584" s="1235">
        <v>15.04</v>
      </c>
      <c r="F584" s="1235">
        <v>198.68</v>
      </c>
    </row>
    <row r="585" spans="1:10" ht="60">
      <c r="A585" s="1233" t="s">
        <v>4119</v>
      </c>
      <c r="B585" s="1234" t="s">
        <v>4120</v>
      </c>
      <c r="C585" s="1233" t="s">
        <v>59</v>
      </c>
      <c r="D585" s="1235">
        <v>24</v>
      </c>
      <c r="E585" s="1235">
        <v>28.51</v>
      </c>
      <c r="F585" s="1235">
        <v>684.24</v>
      </c>
    </row>
    <row r="586" spans="1:10">
      <c r="A586" s="1233" t="s">
        <v>4121</v>
      </c>
      <c r="B586" s="1234" t="s">
        <v>668</v>
      </c>
      <c r="C586" s="1233" t="s">
        <v>251</v>
      </c>
      <c r="D586" s="1235"/>
      <c r="E586" s="1235"/>
      <c r="F586" s="1235"/>
    </row>
    <row r="587" spans="1:10" ht="30">
      <c r="A587" s="1233" t="s">
        <v>4122</v>
      </c>
      <c r="B587" s="1234" t="s">
        <v>4123</v>
      </c>
      <c r="C587" s="1233" t="s">
        <v>356</v>
      </c>
      <c r="D587" s="1235">
        <v>44</v>
      </c>
      <c r="E587" s="1235">
        <v>6.86</v>
      </c>
      <c r="F587" s="1235">
        <v>301.83999999999997</v>
      </c>
    </row>
    <row r="588" spans="1:10">
      <c r="A588" s="1233" t="s">
        <v>4124</v>
      </c>
      <c r="B588" s="1234" t="s">
        <v>665</v>
      </c>
      <c r="C588" s="1233" t="s">
        <v>251</v>
      </c>
      <c r="D588" s="1235"/>
      <c r="E588" s="1235"/>
      <c r="F588" s="1235"/>
    </row>
    <row r="589" spans="1:10" ht="30">
      <c r="A589" s="1233" t="s">
        <v>4125</v>
      </c>
      <c r="B589" s="1234" t="s">
        <v>3925</v>
      </c>
      <c r="C589" s="1233" t="s">
        <v>3926</v>
      </c>
      <c r="D589" s="1235">
        <v>9.6</v>
      </c>
      <c r="E589" s="1235">
        <v>3.55</v>
      </c>
      <c r="F589" s="1235">
        <v>34.08</v>
      </c>
    </row>
    <row r="590" spans="1:10" ht="15.75">
      <c r="A590" s="1249"/>
      <c r="B590" s="1250" t="s">
        <v>3603</v>
      </c>
      <c r="C590" s="1251"/>
      <c r="D590" s="1251"/>
      <c r="E590" s="1252"/>
      <c r="F590" s="1253">
        <f>SUM(F573:F589)</f>
        <v>18488.640000000003</v>
      </c>
      <c r="G590" s="1254"/>
      <c r="H590" s="1255"/>
      <c r="I590" s="1254"/>
      <c r="J590" s="1256"/>
    </row>
    <row r="591" spans="1:10" s="1231" customFormat="1">
      <c r="A591" s="1228" t="s">
        <v>3708</v>
      </c>
      <c r="B591" s="1232" t="s">
        <v>702</v>
      </c>
      <c r="C591" s="1228" t="s">
        <v>251</v>
      </c>
      <c r="D591" s="1230"/>
      <c r="E591" s="1230"/>
      <c r="F591" s="1230"/>
    </row>
    <row r="592" spans="1:10" ht="30">
      <c r="A592" s="1233" t="s">
        <v>3709</v>
      </c>
      <c r="B592" s="1234" t="s">
        <v>732</v>
      </c>
      <c r="C592" s="1233" t="s">
        <v>251</v>
      </c>
      <c r="D592" s="1235"/>
      <c r="E592" s="1235"/>
      <c r="F592" s="1235"/>
    </row>
    <row r="593" spans="1:12" ht="60">
      <c r="A593" s="1233" t="s">
        <v>3710</v>
      </c>
      <c r="B593" s="1234" t="s">
        <v>736</v>
      </c>
      <c r="C593" s="1233" t="s">
        <v>356</v>
      </c>
      <c r="D593" s="1235">
        <v>155.49</v>
      </c>
      <c r="E593" s="1235">
        <v>86.43</v>
      </c>
      <c r="F593" s="1235">
        <v>13439</v>
      </c>
    </row>
    <row r="594" spans="1:12" ht="15.75">
      <c r="A594" s="1249"/>
      <c r="B594" s="1250" t="s">
        <v>3606</v>
      </c>
      <c r="C594" s="1251"/>
      <c r="D594" s="1251"/>
      <c r="E594" s="1252"/>
      <c r="F594" s="1253">
        <f>SUM(F593)</f>
        <v>13439</v>
      </c>
      <c r="G594" s="1254"/>
      <c r="H594" s="1255"/>
      <c r="I594" s="1254"/>
      <c r="J594" s="1256"/>
    </row>
    <row r="595" spans="1:12" s="1231" customFormat="1">
      <c r="A595" s="1228" t="s">
        <v>3723</v>
      </c>
      <c r="B595" s="1232" t="s">
        <v>893</v>
      </c>
      <c r="C595" s="1228" t="s">
        <v>251</v>
      </c>
      <c r="D595" s="1230"/>
      <c r="E595" s="1230"/>
      <c r="F595" s="1230"/>
    </row>
    <row r="596" spans="1:12">
      <c r="A596" s="1233" t="s">
        <v>3724</v>
      </c>
      <c r="B596" s="1234" t="s">
        <v>4126</v>
      </c>
      <c r="C596" s="1233" t="s">
        <v>251</v>
      </c>
      <c r="D596" s="1235"/>
      <c r="E596" s="1235"/>
      <c r="F596" s="1235"/>
    </row>
    <row r="597" spans="1:12" s="1264" customFormat="1" ht="120">
      <c r="A597" s="1261" t="s">
        <v>3726</v>
      </c>
      <c r="B597" s="1262" t="s">
        <v>4767</v>
      </c>
      <c r="C597" s="1261" t="s">
        <v>627</v>
      </c>
      <c r="D597" s="1263">
        <v>6532.37</v>
      </c>
      <c r="E597" s="1263">
        <v>33.299999999999997</v>
      </c>
      <c r="F597" s="1263">
        <v>217527.92</v>
      </c>
    </row>
    <row r="598" spans="1:12" ht="60">
      <c r="A598" s="1233" t="s">
        <v>3834</v>
      </c>
      <c r="B598" s="1234" t="s">
        <v>4768</v>
      </c>
      <c r="C598" s="1233" t="s">
        <v>59</v>
      </c>
      <c r="D598" s="1235">
        <v>88</v>
      </c>
      <c r="E598" s="1235">
        <v>51.34</v>
      </c>
      <c r="F598" s="1235">
        <v>4517.92</v>
      </c>
    </row>
    <row r="599" spans="1:12" ht="60">
      <c r="A599" s="1233" t="s">
        <v>3835</v>
      </c>
      <c r="B599" s="1234" t="s">
        <v>4769</v>
      </c>
      <c r="C599" s="1233" t="s">
        <v>59</v>
      </c>
      <c r="D599" s="1235">
        <v>8</v>
      </c>
      <c r="E599" s="1235">
        <v>58.2</v>
      </c>
      <c r="F599" s="1235">
        <v>465.6</v>
      </c>
    </row>
    <row r="600" spans="1:12" ht="60">
      <c r="A600" s="1233" t="s">
        <v>4037</v>
      </c>
      <c r="B600" s="1234" t="s">
        <v>4770</v>
      </c>
      <c r="C600" s="1233" t="s">
        <v>59</v>
      </c>
      <c r="D600" s="1235">
        <v>4</v>
      </c>
      <c r="E600" s="1235">
        <v>77.02</v>
      </c>
      <c r="F600" s="1235">
        <v>308.08</v>
      </c>
    </row>
    <row r="601" spans="1:12" s="1264" customFormat="1" ht="120">
      <c r="A601" s="1261" t="s">
        <v>4039</v>
      </c>
      <c r="B601" s="1262" t="s">
        <v>4771</v>
      </c>
      <c r="C601" s="1261" t="s">
        <v>627</v>
      </c>
      <c r="D601" s="1263">
        <v>10620.11</v>
      </c>
      <c r="E601" s="1263">
        <v>32.5</v>
      </c>
      <c r="F601" s="1263">
        <v>345153.58</v>
      </c>
    </row>
    <row r="602" spans="1:12" ht="60">
      <c r="A602" s="1233" t="s">
        <v>4127</v>
      </c>
      <c r="B602" s="1234" t="s">
        <v>4772</v>
      </c>
      <c r="C602" s="1233" t="s">
        <v>59</v>
      </c>
      <c r="D602" s="1235">
        <v>18</v>
      </c>
      <c r="E602" s="1235">
        <v>129.58000000000001</v>
      </c>
      <c r="F602" s="1235">
        <v>2332.44</v>
      </c>
    </row>
    <row r="603" spans="1:12" ht="60">
      <c r="A603" s="1233" t="s">
        <v>4128</v>
      </c>
      <c r="B603" s="1234" t="s">
        <v>4773</v>
      </c>
      <c r="C603" s="1233" t="s">
        <v>59</v>
      </c>
      <c r="D603" s="1235">
        <v>1</v>
      </c>
      <c r="E603" s="1235">
        <v>185.69</v>
      </c>
      <c r="F603" s="1235">
        <v>185.69</v>
      </c>
    </row>
    <row r="604" spans="1:12" ht="60">
      <c r="A604" s="1233" t="s">
        <v>4129</v>
      </c>
      <c r="B604" s="1234" t="s">
        <v>4774</v>
      </c>
      <c r="C604" s="1233" t="s">
        <v>59</v>
      </c>
      <c r="D604" s="1235">
        <v>1</v>
      </c>
      <c r="E604" s="1235">
        <v>554.4</v>
      </c>
      <c r="F604" s="1235">
        <v>554.4</v>
      </c>
      <c r="L604" s="1236">
        <v>134.6</v>
      </c>
    </row>
    <row r="605" spans="1:12" ht="60">
      <c r="A605" s="1233" t="s">
        <v>4130</v>
      </c>
      <c r="B605" s="1234" t="s">
        <v>4775</v>
      </c>
      <c r="C605" s="1233" t="s">
        <v>59</v>
      </c>
      <c r="D605" s="1235">
        <v>24</v>
      </c>
      <c r="E605" s="1235">
        <v>115.15</v>
      </c>
      <c r="F605" s="1235">
        <v>2763.6</v>
      </c>
    </row>
    <row r="606" spans="1:12" ht="60">
      <c r="A606" s="1233" t="s">
        <v>4131</v>
      </c>
      <c r="B606" s="1234" t="s">
        <v>4776</v>
      </c>
      <c r="C606" s="1233" t="s">
        <v>59</v>
      </c>
      <c r="D606" s="1235">
        <v>1</v>
      </c>
      <c r="E606" s="1235">
        <v>221.23</v>
      </c>
      <c r="F606" s="1235">
        <v>221.23</v>
      </c>
    </row>
    <row r="607" spans="1:12" s="1264" customFormat="1" ht="65.849999999999994" customHeight="1">
      <c r="A607" s="1261" t="s">
        <v>4132</v>
      </c>
      <c r="B607" s="1262" t="s">
        <v>4777</v>
      </c>
      <c r="C607" s="1261" t="s">
        <v>627</v>
      </c>
      <c r="D607" s="1263">
        <v>524.6</v>
      </c>
      <c r="E607" s="1263">
        <v>34.58</v>
      </c>
      <c r="F607" s="1263">
        <v>18140.669999999998</v>
      </c>
    </row>
    <row r="608" spans="1:12" ht="60">
      <c r="A608" s="1233" t="s">
        <v>4133</v>
      </c>
      <c r="B608" s="1234" t="s">
        <v>4778</v>
      </c>
      <c r="C608" s="1233" t="s">
        <v>59</v>
      </c>
      <c r="D608" s="1235">
        <v>6</v>
      </c>
      <c r="E608" s="1235">
        <v>197.45</v>
      </c>
      <c r="F608" s="1235">
        <v>1184.7</v>
      </c>
    </row>
    <row r="609" spans="1:6" s="1264" customFormat="1" ht="60">
      <c r="A609" s="1261" t="s">
        <v>4134</v>
      </c>
      <c r="B609" s="1262" t="s">
        <v>4779</v>
      </c>
      <c r="C609" s="1261" t="s">
        <v>627</v>
      </c>
      <c r="D609" s="1263">
        <v>569.69000000000005</v>
      </c>
      <c r="E609" s="1263">
        <v>33.909999999999997</v>
      </c>
      <c r="F609" s="1263">
        <v>19318.189999999999</v>
      </c>
    </row>
    <row r="610" spans="1:6" s="1285" customFormat="1" ht="30">
      <c r="A610" s="1282" t="s">
        <v>4135</v>
      </c>
      <c r="B610" s="1283" t="s">
        <v>4136</v>
      </c>
      <c r="C610" s="1282" t="s">
        <v>59</v>
      </c>
      <c r="D610" s="1284">
        <v>378</v>
      </c>
      <c r="E610" s="1284">
        <v>25.5</v>
      </c>
      <c r="F610" s="1284">
        <v>9639</v>
      </c>
    </row>
    <row r="611" spans="1:6" s="1285" customFormat="1" ht="45">
      <c r="A611" s="1282" t="s">
        <v>4137</v>
      </c>
      <c r="B611" s="1283" t="s">
        <v>4138</v>
      </c>
      <c r="C611" s="1282" t="s">
        <v>59</v>
      </c>
      <c r="D611" s="1284">
        <v>378</v>
      </c>
      <c r="E611" s="1284">
        <v>2.94</v>
      </c>
      <c r="F611" s="1284">
        <v>1111.32</v>
      </c>
    </row>
    <row r="612" spans="1:6">
      <c r="A612" s="1233" t="s">
        <v>3836</v>
      </c>
      <c r="B612" s="1234" t="s">
        <v>905</v>
      </c>
      <c r="C612" s="1233" t="s">
        <v>251</v>
      </c>
      <c r="D612" s="1235"/>
      <c r="E612" s="1235"/>
      <c r="F612" s="1235"/>
    </row>
    <row r="613" spans="1:6" s="1248" customFormat="1" ht="60">
      <c r="A613" s="1245" t="s">
        <v>3838</v>
      </c>
      <c r="B613" s="1246" t="s">
        <v>4034</v>
      </c>
      <c r="C613" s="1245" t="s">
        <v>356</v>
      </c>
      <c r="D613" s="1247">
        <v>1172.1099999999999</v>
      </c>
      <c r="E613" s="1247">
        <v>261.44</v>
      </c>
      <c r="F613" s="1247">
        <v>306436.44</v>
      </c>
    </row>
    <row r="614" spans="1:6" ht="60">
      <c r="A614" s="1233" t="s">
        <v>3840</v>
      </c>
      <c r="B614" s="1234" t="s">
        <v>4139</v>
      </c>
      <c r="C614" s="1233" t="s">
        <v>108</v>
      </c>
      <c r="D614" s="1235">
        <v>6.2</v>
      </c>
      <c r="E614" s="1235">
        <v>58.04</v>
      </c>
      <c r="F614" s="1235">
        <v>359.85</v>
      </c>
    </row>
    <row r="615" spans="1:6" s="1328" customFormat="1" ht="60">
      <c r="A615" s="1325" t="s">
        <v>3842</v>
      </c>
      <c r="B615" s="1326" t="s">
        <v>4035</v>
      </c>
      <c r="C615" s="1325" t="s">
        <v>108</v>
      </c>
      <c r="D615" s="1327">
        <v>249.77</v>
      </c>
      <c r="E615" s="1327">
        <v>76.27</v>
      </c>
      <c r="F615" s="1327">
        <v>19049.96</v>
      </c>
    </row>
    <row r="616" spans="1:6">
      <c r="A616" s="1233" t="s">
        <v>3844</v>
      </c>
      <c r="B616" s="1234" t="s">
        <v>4140</v>
      </c>
      <c r="C616" s="1233" t="s">
        <v>356</v>
      </c>
      <c r="D616" s="1235">
        <v>1123.74</v>
      </c>
      <c r="E616" s="1235">
        <v>4.29</v>
      </c>
      <c r="F616" s="1235">
        <v>4820.84</v>
      </c>
    </row>
    <row r="617" spans="1:6" ht="45">
      <c r="A617" s="1233" t="s">
        <v>4141</v>
      </c>
      <c r="B617" s="1234" t="s">
        <v>923</v>
      </c>
      <c r="C617" s="1233" t="s">
        <v>356</v>
      </c>
      <c r="D617" s="1235">
        <v>28.56</v>
      </c>
      <c r="E617" s="1235">
        <v>98.26</v>
      </c>
      <c r="F617" s="1235">
        <v>2806.31</v>
      </c>
    </row>
    <row r="618" spans="1:6">
      <c r="A618" s="1233" t="s">
        <v>3846</v>
      </c>
      <c r="B618" s="1234" t="s">
        <v>924</v>
      </c>
      <c r="C618" s="1233" t="s">
        <v>251</v>
      </c>
      <c r="D618" s="1235"/>
      <c r="E618" s="1235"/>
      <c r="F618" s="1235"/>
    </row>
    <row r="619" spans="1:6">
      <c r="A619" s="1233" t="s">
        <v>3847</v>
      </c>
      <c r="B619" s="1234" t="s">
        <v>932</v>
      </c>
      <c r="C619" s="1233" t="s">
        <v>108</v>
      </c>
      <c r="D619" s="1235">
        <v>22.9</v>
      </c>
      <c r="E619" s="1235">
        <v>237.09</v>
      </c>
      <c r="F619" s="1235">
        <v>5429.36</v>
      </c>
    </row>
    <row r="620" spans="1:6" ht="60">
      <c r="A620" s="1233" t="s">
        <v>3848</v>
      </c>
      <c r="B620" s="1234" t="s">
        <v>4142</v>
      </c>
      <c r="C620" s="1233" t="s">
        <v>108</v>
      </c>
      <c r="D620" s="1235">
        <v>13.5</v>
      </c>
      <c r="E620" s="1235">
        <v>95.17</v>
      </c>
      <c r="F620" s="1235">
        <v>1284.8</v>
      </c>
    </row>
    <row r="621" spans="1:6" ht="60">
      <c r="A621" s="1233" t="s">
        <v>4143</v>
      </c>
      <c r="B621" s="1234" t="s">
        <v>4144</v>
      </c>
      <c r="C621" s="1233" t="s">
        <v>108</v>
      </c>
      <c r="D621" s="1235">
        <v>10.4</v>
      </c>
      <c r="E621" s="1235">
        <v>117.59</v>
      </c>
      <c r="F621" s="1235">
        <v>1222.94</v>
      </c>
    </row>
    <row r="622" spans="1:6" ht="60">
      <c r="A622" s="1233" t="s">
        <v>4145</v>
      </c>
      <c r="B622" s="1234" t="s">
        <v>4038</v>
      </c>
      <c r="C622" s="1233" t="s">
        <v>108</v>
      </c>
      <c r="D622" s="1235">
        <v>84.3</v>
      </c>
      <c r="E622" s="1235">
        <v>103.23</v>
      </c>
      <c r="F622" s="1235">
        <v>8702.2900000000009</v>
      </c>
    </row>
    <row r="623" spans="1:6" ht="60">
      <c r="A623" s="1233" t="s">
        <v>4146</v>
      </c>
      <c r="B623" s="1234" t="s">
        <v>4036</v>
      </c>
      <c r="C623" s="1233" t="s">
        <v>108</v>
      </c>
      <c r="D623" s="1235">
        <v>120.54</v>
      </c>
      <c r="E623" s="1235">
        <v>65.91</v>
      </c>
      <c r="F623" s="1235">
        <v>7944.79</v>
      </c>
    </row>
    <row r="624" spans="1:6" ht="60">
      <c r="A624" s="1233" t="s">
        <v>4147</v>
      </c>
      <c r="B624" s="1234" t="s">
        <v>4040</v>
      </c>
      <c r="C624" s="1233" t="s">
        <v>108</v>
      </c>
      <c r="D624" s="1235">
        <v>33.200000000000003</v>
      </c>
      <c r="E624" s="1235">
        <v>38.92</v>
      </c>
      <c r="F624" s="1235">
        <v>1292.1400000000001</v>
      </c>
    </row>
    <row r="625" spans="1:10" s="1293" customFormat="1" ht="60">
      <c r="A625" s="1290" t="s">
        <v>4148</v>
      </c>
      <c r="B625" s="1291" t="s">
        <v>4149</v>
      </c>
      <c r="C625" s="1290" t="s">
        <v>108</v>
      </c>
      <c r="D625" s="1292">
        <v>24.3</v>
      </c>
      <c r="E625" s="1292">
        <v>102.4</v>
      </c>
      <c r="F625" s="1292">
        <v>2488.3200000000002</v>
      </c>
    </row>
    <row r="626" spans="1:10" ht="15.75">
      <c r="A626" s="1249"/>
      <c r="B626" s="1250" t="s">
        <v>3607</v>
      </c>
      <c r="C626" s="1251"/>
      <c r="D626" s="1251"/>
      <c r="E626" s="1252"/>
      <c r="F626" s="1253">
        <f>SUM(F597:F624)</f>
        <v>982774.05999999982</v>
      </c>
      <c r="G626" s="1254"/>
      <c r="H626" s="1255"/>
      <c r="I626" s="1254"/>
      <c r="J626" s="1256"/>
    </row>
    <row r="627" spans="1:10" s="1231" customFormat="1">
      <c r="A627" s="1228" t="s">
        <v>3728</v>
      </c>
      <c r="B627" s="1232" t="s">
        <v>950</v>
      </c>
      <c r="C627" s="1228" t="s">
        <v>251</v>
      </c>
      <c r="D627" s="1230"/>
      <c r="E627" s="1230"/>
      <c r="F627" s="1230"/>
    </row>
    <row r="628" spans="1:10" ht="30">
      <c r="A628" s="1233" t="s">
        <v>3729</v>
      </c>
      <c r="B628" s="1234" t="s">
        <v>3734</v>
      </c>
      <c r="C628" s="1233" t="s">
        <v>251</v>
      </c>
      <c r="D628" s="1235"/>
      <c r="E628" s="1235"/>
      <c r="F628" s="1235"/>
    </row>
    <row r="629" spans="1:10" s="1248" customFormat="1" ht="45">
      <c r="A629" s="1245" t="s">
        <v>3730</v>
      </c>
      <c r="B629" s="1246" t="s">
        <v>4150</v>
      </c>
      <c r="C629" s="1245" t="s">
        <v>356</v>
      </c>
      <c r="D629" s="1247">
        <v>44</v>
      </c>
      <c r="E629" s="1247">
        <v>19.420000000000002</v>
      </c>
      <c r="F629" s="1247">
        <v>854.48</v>
      </c>
    </row>
    <row r="630" spans="1:10" s="1248" customFormat="1" ht="30">
      <c r="A630" s="1245" t="s">
        <v>4151</v>
      </c>
      <c r="B630" s="1246" t="s">
        <v>4152</v>
      </c>
      <c r="C630" s="1245" t="s">
        <v>356</v>
      </c>
      <c r="D630" s="1247">
        <v>44</v>
      </c>
      <c r="E630" s="1247">
        <v>25.73</v>
      </c>
      <c r="F630" s="1247">
        <v>1132.1199999999999</v>
      </c>
    </row>
    <row r="631" spans="1:10" s="1248" customFormat="1" ht="60">
      <c r="A631" s="1245" t="s">
        <v>4153</v>
      </c>
      <c r="B631" s="1246" t="s">
        <v>4154</v>
      </c>
      <c r="C631" s="1245" t="s">
        <v>356</v>
      </c>
      <c r="D631" s="1247">
        <v>44</v>
      </c>
      <c r="E631" s="1247">
        <v>100.81</v>
      </c>
      <c r="F631" s="1247">
        <v>4435.6400000000003</v>
      </c>
    </row>
    <row r="632" spans="1:10" s="1248" customFormat="1" ht="45">
      <c r="A632" s="1245" t="s">
        <v>4155</v>
      </c>
      <c r="B632" s="1246" t="s">
        <v>4156</v>
      </c>
      <c r="C632" s="1245" t="s">
        <v>356</v>
      </c>
      <c r="D632" s="1247">
        <v>43.98</v>
      </c>
      <c r="E632" s="1247">
        <v>22.84</v>
      </c>
      <c r="F632" s="1247">
        <v>1004.5</v>
      </c>
    </row>
    <row r="633" spans="1:10" ht="15.75">
      <c r="A633" s="1249"/>
      <c r="B633" s="1250" t="s">
        <v>3608</v>
      </c>
      <c r="C633" s="1251"/>
      <c r="D633" s="1251"/>
      <c r="E633" s="1252"/>
      <c r="F633" s="1253">
        <f>SUM(F629:F632)</f>
        <v>7426.74</v>
      </c>
      <c r="G633" s="1254"/>
      <c r="H633" s="1255"/>
      <c r="I633" s="1254"/>
      <c r="J633" s="1256"/>
    </row>
    <row r="634" spans="1:10" s="1231" customFormat="1">
      <c r="A634" s="1228" t="s">
        <v>3732</v>
      </c>
      <c r="B634" s="1232" t="s">
        <v>983</v>
      </c>
      <c r="C634" s="1228" t="s">
        <v>251</v>
      </c>
      <c r="D634" s="1230"/>
      <c r="E634" s="1230"/>
      <c r="F634" s="1230"/>
    </row>
    <row r="635" spans="1:10">
      <c r="A635" s="1233" t="s">
        <v>3733</v>
      </c>
      <c r="B635" s="1234" t="s">
        <v>969</v>
      </c>
      <c r="C635" s="1233" t="s">
        <v>251</v>
      </c>
      <c r="D635" s="1235"/>
      <c r="E635" s="1235"/>
      <c r="F635" s="1235"/>
    </row>
    <row r="636" spans="1:10" ht="30">
      <c r="A636" s="1233" t="s">
        <v>3735</v>
      </c>
      <c r="B636" s="1234" t="s">
        <v>120</v>
      </c>
      <c r="C636" s="1233" t="s">
        <v>356</v>
      </c>
      <c r="D636" s="1235">
        <v>357.65</v>
      </c>
      <c r="E636" s="1235">
        <v>7.46</v>
      </c>
      <c r="F636" s="1235">
        <v>2668.07</v>
      </c>
    </row>
    <row r="637" spans="1:10" ht="30">
      <c r="A637" s="1233" t="s">
        <v>3873</v>
      </c>
      <c r="B637" s="1234" t="s">
        <v>977</v>
      </c>
      <c r="C637" s="1233" t="s">
        <v>251</v>
      </c>
      <c r="D637" s="1235"/>
      <c r="E637" s="1235"/>
      <c r="F637" s="1235"/>
    </row>
    <row r="638" spans="1:10" ht="45">
      <c r="A638" s="1233" t="s">
        <v>3874</v>
      </c>
      <c r="B638" s="1234" t="s">
        <v>1011</v>
      </c>
      <c r="C638" s="1233" t="s">
        <v>356</v>
      </c>
      <c r="D638" s="1235">
        <v>357.65</v>
      </c>
      <c r="E638" s="1235">
        <v>60.31</v>
      </c>
      <c r="F638" s="1235">
        <v>21569.87</v>
      </c>
    </row>
    <row r="639" spans="1:10" ht="15.75">
      <c r="A639" s="1249"/>
      <c r="B639" s="1250" t="s">
        <v>3609</v>
      </c>
      <c r="C639" s="1251"/>
      <c r="D639" s="1251"/>
      <c r="E639" s="1252"/>
      <c r="F639" s="1253">
        <f>SUM(F635:F638)</f>
        <v>24237.94</v>
      </c>
      <c r="G639" s="1254"/>
      <c r="H639" s="1255"/>
      <c r="I639" s="1254"/>
      <c r="J639" s="1256"/>
    </row>
    <row r="640" spans="1:10" s="1231" customFormat="1">
      <c r="A640" s="1228" t="s">
        <v>3736</v>
      </c>
      <c r="B640" s="1232" t="s">
        <v>1016</v>
      </c>
      <c r="C640" s="1228" t="s">
        <v>251</v>
      </c>
      <c r="D640" s="1230"/>
      <c r="E640" s="1230"/>
      <c r="F640" s="1230"/>
    </row>
    <row r="641" spans="1:10">
      <c r="A641" s="1233" t="s">
        <v>3737</v>
      </c>
      <c r="B641" s="1234" t="s">
        <v>985</v>
      </c>
      <c r="C641" s="1233" t="s">
        <v>251</v>
      </c>
      <c r="D641" s="1235"/>
      <c r="E641" s="1235"/>
      <c r="F641" s="1235"/>
    </row>
    <row r="642" spans="1:10" ht="30">
      <c r="A642" s="1233" t="s">
        <v>3738</v>
      </c>
      <c r="B642" s="1234" t="s">
        <v>4157</v>
      </c>
      <c r="C642" s="1233" t="s">
        <v>108</v>
      </c>
      <c r="D642" s="1235">
        <v>50.1</v>
      </c>
      <c r="E642" s="1235">
        <v>20.87</v>
      </c>
      <c r="F642" s="1235">
        <v>1045.5899999999999</v>
      </c>
    </row>
    <row r="643" spans="1:10" ht="60">
      <c r="A643" s="1233" t="s">
        <v>4054</v>
      </c>
      <c r="B643" s="1234" t="s">
        <v>4158</v>
      </c>
      <c r="C643" s="1233" t="s">
        <v>356</v>
      </c>
      <c r="D643" s="1235">
        <v>156.74</v>
      </c>
      <c r="E643" s="1235">
        <v>139.33000000000001</v>
      </c>
      <c r="F643" s="1235">
        <v>21838.58</v>
      </c>
    </row>
    <row r="644" spans="1:10">
      <c r="A644" s="1233" t="s">
        <v>4159</v>
      </c>
      <c r="B644" s="1234" t="s">
        <v>4160</v>
      </c>
      <c r="C644" s="1233" t="s">
        <v>262</v>
      </c>
      <c r="D644" s="1235">
        <v>15.67</v>
      </c>
      <c r="E644" s="1235">
        <v>225.61</v>
      </c>
      <c r="F644" s="1235">
        <v>3535.31</v>
      </c>
    </row>
    <row r="645" spans="1:10" ht="45">
      <c r="A645" s="1233" t="s">
        <v>4161</v>
      </c>
      <c r="B645" s="1234" t="s">
        <v>4162</v>
      </c>
      <c r="C645" s="1233" t="s">
        <v>356</v>
      </c>
      <c r="D645" s="1235">
        <v>82.45</v>
      </c>
      <c r="E645" s="1235">
        <v>189.65</v>
      </c>
      <c r="F645" s="1235">
        <v>15636.64</v>
      </c>
    </row>
    <row r="646" spans="1:10" ht="15.75">
      <c r="A646" s="1249"/>
      <c r="B646" s="1250" t="s">
        <v>3610</v>
      </c>
      <c r="C646" s="1251"/>
      <c r="D646" s="1251"/>
      <c r="E646" s="1252"/>
      <c r="F646" s="1253">
        <f>SUM(F642:F645)</f>
        <v>42056.12</v>
      </c>
      <c r="G646" s="1254"/>
      <c r="H646" s="1255"/>
      <c r="I646" s="1254"/>
      <c r="J646" s="1256"/>
    </row>
    <row r="647" spans="1:10" s="1231" customFormat="1">
      <c r="A647" s="1228" t="s">
        <v>3739</v>
      </c>
      <c r="B647" s="1232" t="s">
        <v>3759</v>
      </c>
      <c r="C647" s="1228" t="s">
        <v>251</v>
      </c>
      <c r="D647" s="1230"/>
      <c r="E647" s="1230"/>
      <c r="F647" s="1230"/>
    </row>
    <row r="648" spans="1:10">
      <c r="A648" s="1233" t="s">
        <v>3740</v>
      </c>
      <c r="B648" s="1234" t="s">
        <v>4163</v>
      </c>
      <c r="C648" s="1233" t="s">
        <v>251</v>
      </c>
      <c r="D648" s="1235"/>
      <c r="E648" s="1235"/>
      <c r="F648" s="1235"/>
    </row>
    <row r="649" spans="1:10" ht="60">
      <c r="A649" s="1233" t="s">
        <v>3741</v>
      </c>
      <c r="B649" s="1234" t="s">
        <v>4164</v>
      </c>
      <c r="C649" s="1233" t="s">
        <v>108</v>
      </c>
      <c r="D649" s="1235">
        <v>5</v>
      </c>
      <c r="E649" s="1235">
        <v>1123.46</v>
      </c>
      <c r="F649" s="1235">
        <v>5617.3</v>
      </c>
    </row>
    <row r="650" spans="1:10" ht="30">
      <c r="A650" s="1233" t="s">
        <v>4063</v>
      </c>
      <c r="B650" s="1234" t="s">
        <v>1241</v>
      </c>
      <c r="C650" s="1233" t="s">
        <v>108</v>
      </c>
      <c r="D650" s="1235">
        <v>20</v>
      </c>
      <c r="E650" s="1235">
        <v>74.84</v>
      </c>
      <c r="F650" s="1235">
        <v>1496.8</v>
      </c>
    </row>
    <row r="651" spans="1:10">
      <c r="A651" s="1233" t="s">
        <v>3742</v>
      </c>
      <c r="B651" s="1234" t="s">
        <v>4165</v>
      </c>
      <c r="C651" s="1233" t="s">
        <v>251</v>
      </c>
      <c r="D651" s="1235"/>
      <c r="E651" s="1235"/>
      <c r="F651" s="1235"/>
    </row>
    <row r="652" spans="1:10" ht="60">
      <c r="A652" s="1233" t="s">
        <v>3743</v>
      </c>
      <c r="B652" s="1234" t="s">
        <v>4166</v>
      </c>
      <c r="C652" s="1233" t="s">
        <v>59</v>
      </c>
      <c r="D652" s="1235">
        <v>1</v>
      </c>
      <c r="E652" s="1235">
        <v>513.20000000000005</v>
      </c>
      <c r="F652" s="1235">
        <v>513.20000000000005</v>
      </c>
    </row>
    <row r="653" spans="1:10">
      <c r="A653" s="1233" t="s">
        <v>3747</v>
      </c>
      <c r="B653" s="1234" t="s">
        <v>1145</v>
      </c>
      <c r="C653" s="1233" t="s">
        <v>251</v>
      </c>
      <c r="D653" s="1235"/>
      <c r="E653" s="1235"/>
      <c r="F653" s="1235"/>
    </row>
    <row r="654" spans="1:10" ht="30">
      <c r="A654" s="1233" t="s">
        <v>3748</v>
      </c>
      <c r="B654" s="1234" t="s">
        <v>1153</v>
      </c>
      <c r="C654" s="1233" t="s">
        <v>108</v>
      </c>
      <c r="D654" s="1235">
        <v>10</v>
      </c>
      <c r="E654" s="1235">
        <v>118.41</v>
      </c>
      <c r="F654" s="1235">
        <v>1184.0999999999999</v>
      </c>
    </row>
    <row r="655" spans="1:10">
      <c r="A655" s="1233" t="s">
        <v>4167</v>
      </c>
      <c r="B655" s="1234" t="s">
        <v>1157</v>
      </c>
      <c r="C655" s="1233" t="s">
        <v>251</v>
      </c>
      <c r="D655" s="1235"/>
      <c r="E655" s="1235"/>
      <c r="F655" s="1235"/>
    </row>
    <row r="656" spans="1:10" ht="30">
      <c r="A656" s="1233" t="s">
        <v>4168</v>
      </c>
      <c r="B656" s="1234" t="s">
        <v>4169</v>
      </c>
      <c r="C656" s="1233" t="s">
        <v>356</v>
      </c>
      <c r="D656" s="1235">
        <v>2.5099999999999998</v>
      </c>
      <c r="E656" s="1235">
        <v>342.71</v>
      </c>
      <c r="F656" s="1235">
        <v>860.2</v>
      </c>
    </row>
    <row r="657" spans="1:10">
      <c r="A657" s="1233" t="s">
        <v>4170</v>
      </c>
      <c r="B657" s="1234" t="s">
        <v>1235</v>
      </c>
      <c r="C657" s="1233" t="s">
        <v>251</v>
      </c>
      <c r="D657" s="1235"/>
      <c r="E657" s="1235"/>
      <c r="F657" s="1235"/>
    </row>
    <row r="658" spans="1:10" ht="30">
      <c r="A658" s="1233" t="s">
        <v>4171</v>
      </c>
      <c r="B658" s="1234" t="s">
        <v>3775</v>
      </c>
      <c r="C658" s="1233" t="s">
        <v>108</v>
      </c>
      <c r="D658" s="1235">
        <v>26</v>
      </c>
      <c r="E658" s="1235">
        <v>50.07</v>
      </c>
      <c r="F658" s="1235">
        <v>1301.82</v>
      </c>
    </row>
    <row r="659" spans="1:10" ht="15.75">
      <c r="A659" s="1249"/>
      <c r="B659" s="1250" t="s">
        <v>3618</v>
      </c>
      <c r="C659" s="1251"/>
      <c r="D659" s="1251"/>
      <c r="E659" s="1252"/>
      <c r="F659" s="1253">
        <f>SUM(F648:F658)</f>
        <v>10973.42</v>
      </c>
      <c r="G659" s="1254"/>
      <c r="H659" s="1255"/>
      <c r="I659" s="1254"/>
      <c r="J659" s="1256"/>
    </row>
    <row r="660" spans="1:10" s="1231" customFormat="1">
      <c r="A660" s="1228" t="s">
        <v>2731</v>
      </c>
      <c r="B660" s="1232" t="s">
        <v>2296</v>
      </c>
      <c r="C660" s="1228" t="s">
        <v>251</v>
      </c>
      <c r="D660" s="1230"/>
      <c r="E660" s="1230"/>
      <c r="F660" s="1230"/>
    </row>
    <row r="661" spans="1:10">
      <c r="A661" s="1233" t="s">
        <v>3751</v>
      </c>
      <c r="B661" s="1234" t="s">
        <v>2297</v>
      </c>
      <c r="C661" s="1233" t="s">
        <v>251</v>
      </c>
      <c r="D661" s="1235"/>
      <c r="E661" s="1235"/>
      <c r="F661" s="1235"/>
    </row>
    <row r="662" spans="1:10" ht="45">
      <c r="A662" s="1233" t="s">
        <v>3752</v>
      </c>
      <c r="B662" s="1234" t="s">
        <v>2322</v>
      </c>
      <c r="C662" s="1233" t="s">
        <v>356</v>
      </c>
      <c r="D662" s="1235">
        <v>231.81</v>
      </c>
      <c r="E662" s="1235">
        <v>22.88</v>
      </c>
      <c r="F662" s="1235">
        <v>5303.81</v>
      </c>
    </row>
    <row r="663" spans="1:10" ht="45">
      <c r="A663" s="1233" t="s">
        <v>3753</v>
      </c>
      <c r="B663" s="1234" t="s">
        <v>129</v>
      </c>
      <c r="C663" s="1233" t="s">
        <v>356</v>
      </c>
      <c r="D663" s="1235">
        <v>477.82</v>
      </c>
      <c r="E663" s="1235">
        <v>28.4</v>
      </c>
      <c r="F663" s="1235">
        <v>13570.09</v>
      </c>
    </row>
    <row r="664" spans="1:10">
      <c r="A664" s="1233" t="s">
        <v>3754</v>
      </c>
      <c r="B664" s="1234" t="s">
        <v>2355</v>
      </c>
      <c r="C664" s="1233" t="s">
        <v>251</v>
      </c>
      <c r="D664" s="1235"/>
      <c r="E664" s="1235"/>
      <c r="F664" s="1235"/>
    </row>
    <row r="665" spans="1:10" ht="60">
      <c r="A665" s="1233" t="s">
        <v>3755</v>
      </c>
      <c r="B665" s="1234" t="s">
        <v>4172</v>
      </c>
      <c r="C665" s="1233" t="s">
        <v>356</v>
      </c>
      <c r="D665" s="1235">
        <v>56.26</v>
      </c>
      <c r="E665" s="1235">
        <v>63.04</v>
      </c>
      <c r="F665" s="1235">
        <v>3546.63</v>
      </c>
    </row>
    <row r="666" spans="1:10" ht="60">
      <c r="A666" s="1233" t="s">
        <v>3875</v>
      </c>
      <c r="B666" s="1234" t="s">
        <v>4173</v>
      </c>
      <c r="C666" s="1233" t="s">
        <v>356</v>
      </c>
      <c r="D666" s="1235">
        <v>100.49</v>
      </c>
      <c r="E666" s="1235">
        <v>67.53</v>
      </c>
      <c r="F666" s="1235">
        <v>6786.09</v>
      </c>
    </row>
    <row r="667" spans="1:10" ht="60">
      <c r="A667" s="1233" t="s">
        <v>3876</v>
      </c>
      <c r="B667" s="1234" t="s">
        <v>4174</v>
      </c>
      <c r="C667" s="1233" t="s">
        <v>108</v>
      </c>
      <c r="D667" s="1235">
        <v>82.4</v>
      </c>
      <c r="E667" s="1235">
        <v>37.18</v>
      </c>
      <c r="F667" s="1235">
        <v>3063.63</v>
      </c>
    </row>
    <row r="668" spans="1:10" s="1278" customFormat="1">
      <c r="A668" s="1273" t="s">
        <v>3756</v>
      </c>
      <c r="B668" s="1274" t="s">
        <v>2347</v>
      </c>
      <c r="C668" s="1273" t="s">
        <v>251</v>
      </c>
      <c r="D668" s="1275"/>
      <c r="E668" s="1275"/>
      <c r="F668" s="1275"/>
    </row>
    <row r="669" spans="1:10" ht="30">
      <c r="A669" s="1233" t="s">
        <v>3757</v>
      </c>
      <c r="B669" s="1234" t="s">
        <v>4066</v>
      </c>
      <c r="C669" s="1233" t="s">
        <v>356</v>
      </c>
      <c r="D669" s="1235">
        <v>34.67</v>
      </c>
      <c r="E669" s="1235">
        <v>13.19</v>
      </c>
      <c r="F669" s="1235">
        <v>457.3</v>
      </c>
    </row>
    <row r="670" spans="1:10" ht="30">
      <c r="A670" s="1233" t="s">
        <v>3758</v>
      </c>
      <c r="B670" s="1234" t="s">
        <v>4067</v>
      </c>
      <c r="C670" s="1233" t="s">
        <v>356</v>
      </c>
      <c r="D670" s="1235">
        <v>34.67</v>
      </c>
      <c r="E670" s="1235">
        <v>36.659999999999997</v>
      </c>
      <c r="F670" s="1235">
        <v>1271</v>
      </c>
    </row>
    <row r="671" spans="1:10" s="1285" customFormat="1" ht="60">
      <c r="A671" s="1282" t="s">
        <v>4175</v>
      </c>
      <c r="B671" s="1283" t="s">
        <v>4069</v>
      </c>
      <c r="C671" s="1282" t="s">
        <v>356</v>
      </c>
      <c r="D671" s="1284">
        <v>1121.5</v>
      </c>
      <c r="E671" s="1284">
        <v>25.96</v>
      </c>
      <c r="F671" s="1284">
        <v>29114.14</v>
      </c>
    </row>
    <row r="672" spans="1:10" ht="15.75">
      <c r="A672" s="1249"/>
      <c r="B672" s="1250" t="s">
        <v>3611</v>
      </c>
      <c r="C672" s="1251"/>
      <c r="D672" s="1251"/>
      <c r="E672" s="1252"/>
      <c r="F672" s="1253">
        <f>SUM(F661:F671)</f>
        <v>63112.69</v>
      </c>
      <c r="G672" s="1254"/>
      <c r="H672" s="1255"/>
      <c r="I672" s="1254"/>
      <c r="J672" s="1256"/>
    </row>
    <row r="673" spans="1:6" s="1231" customFormat="1">
      <c r="A673" s="1228" t="s">
        <v>2740</v>
      </c>
      <c r="B673" s="1232" t="s">
        <v>2366</v>
      </c>
      <c r="C673" s="1228" t="s">
        <v>251</v>
      </c>
      <c r="D673" s="1230"/>
      <c r="E673" s="1230"/>
      <c r="F673" s="1230"/>
    </row>
    <row r="674" spans="1:6">
      <c r="A674" s="1233" t="s">
        <v>3760</v>
      </c>
      <c r="B674" s="1234" t="s">
        <v>4176</v>
      </c>
      <c r="C674" s="1233" t="s">
        <v>251</v>
      </c>
      <c r="D674" s="1235"/>
      <c r="E674" s="1235"/>
      <c r="F674" s="1235"/>
    </row>
    <row r="675" spans="1:6" ht="60">
      <c r="A675" s="1233" t="s">
        <v>3762</v>
      </c>
      <c r="B675" s="1234" t="s">
        <v>2488</v>
      </c>
      <c r="C675" s="1233" t="s">
        <v>356</v>
      </c>
      <c r="D675" s="1235">
        <v>75.55</v>
      </c>
      <c r="E675" s="1235">
        <v>289.18</v>
      </c>
      <c r="F675" s="1235">
        <v>21847.55</v>
      </c>
    </row>
    <row r="676" spans="1:6" ht="30">
      <c r="A676" s="1233" t="s">
        <v>3878</v>
      </c>
      <c r="B676" s="1234" t="s">
        <v>4177</v>
      </c>
      <c r="C676" s="1233" t="s">
        <v>356</v>
      </c>
      <c r="D676" s="1235">
        <v>65.260000000000005</v>
      </c>
      <c r="E676" s="1235">
        <v>98</v>
      </c>
      <c r="F676" s="1235">
        <v>6395.48</v>
      </c>
    </row>
    <row r="677" spans="1:6">
      <c r="A677" s="1233" t="s">
        <v>4178</v>
      </c>
      <c r="B677" s="1234" t="s">
        <v>2468</v>
      </c>
      <c r="C677" s="1233" t="s">
        <v>59</v>
      </c>
      <c r="D677" s="1235">
        <v>2</v>
      </c>
      <c r="E677" s="1235">
        <v>239.94</v>
      </c>
      <c r="F677" s="1235">
        <v>479.88</v>
      </c>
    </row>
    <row r="678" spans="1:6" ht="30">
      <c r="A678" s="1233" t="s">
        <v>4179</v>
      </c>
      <c r="B678" s="1234" t="s">
        <v>2460</v>
      </c>
      <c r="C678" s="1233" t="s">
        <v>59</v>
      </c>
      <c r="D678" s="1235">
        <v>2</v>
      </c>
      <c r="E678" s="1235">
        <v>1787.64</v>
      </c>
      <c r="F678" s="1235">
        <v>3575.28</v>
      </c>
    </row>
    <row r="679" spans="1:6" ht="45">
      <c r="A679" s="1233" t="s">
        <v>4180</v>
      </c>
      <c r="B679" s="1234" t="s">
        <v>2462</v>
      </c>
      <c r="C679" s="1233" t="s">
        <v>59</v>
      </c>
      <c r="D679" s="1235">
        <v>1</v>
      </c>
      <c r="E679" s="1235">
        <v>1300.3900000000001</v>
      </c>
      <c r="F679" s="1235">
        <v>1300.3900000000001</v>
      </c>
    </row>
    <row r="680" spans="1:6" ht="30">
      <c r="A680" s="1233" t="s">
        <v>4181</v>
      </c>
      <c r="B680" s="1234" t="s">
        <v>2456</v>
      </c>
      <c r="C680" s="1233" t="s">
        <v>59</v>
      </c>
      <c r="D680" s="1235">
        <v>1</v>
      </c>
      <c r="E680" s="1235">
        <v>237.95</v>
      </c>
      <c r="F680" s="1235">
        <v>237.95</v>
      </c>
    </row>
    <row r="681" spans="1:6" ht="30">
      <c r="A681" s="1233" t="s">
        <v>4182</v>
      </c>
      <c r="B681" s="1234" t="s">
        <v>2480</v>
      </c>
      <c r="C681" s="1233" t="s">
        <v>356</v>
      </c>
      <c r="D681" s="1235">
        <v>168.75</v>
      </c>
      <c r="E681" s="1235">
        <v>22.43</v>
      </c>
      <c r="F681" s="1235">
        <v>3785.06</v>
      </c>
    </row>
    <row r="682" spans="1:6">
      <c r="A682" s="1233" t="s">
        <v>3764</v>
      </c>
      <c r="B682" s="1234" t="s">
        <v>2367</v>
      </c>
      <c r="C682" s="1233" t="s">
        <v>251</v>
      </c>
      <c r="D682" s="1235"/>
      <c r="E682" s="1235"/>
      <c r="F682" s="1235"/>
    </row>
    <row r="683" spans="1:6" ht="60">
      <c r="A683" s="1233" t="s">
        <v>3765</v>
      </c>
      <c r="B683" s="1234" t="s">
        <v>4183</v>
      </c>
      <c r="C683" s="1233" t="s">
        <v>108</v>
      </c>
      <c r="D683" s="1235">
        <v>10.95</v>
      </c>
      <c r="E683" s="1235">
        <v>222.34</v>
      </c>
      <c r="F683" s="1235">
        <v>2434.62</v>
      </c>
    </row>
    <row r="684" spans="1:6">
      <c r="A684" s="1233" t="s">
        <v>3771</v>
      </c>
      <c r="B684" s="1234" t="s">
        <v>2390</v>
      </c>
      <c r="C684" s="1233" t="s">
        <v>251</v>
      </c>
      <c r="D684" s="1235"/>
      <c r="E684" s="1235"/>
      <c r="F684" s="1235"/>
    </row>
    <row r="685" spans="1:6" ht="60">
      <c r="A685" s="1233" t="s">
        <v>122</v>
      </c>
      <c r="B685" s="1234" t="s">
        <v>4184</v>
      </c>
      <c r="C685" s="1233" t="s">
        <v>356</v>
      </c>
      <c r="D685" s="1235">
        <v>17.850000000000001</v>
      </c>
      <c r="E685" s="1235">
        <v>84.65</v>
      </c>
      <c r="F685" s="1235">
        <v>1511</v>
      </c>
    </row>
    <row r="686" spans="1:6" ht="45">
      <c r="A686" s="1233" t="s">
        <v>125</v>
      </c>
      <c r="B686" s="1234" t="s">
        <v>2392</v>
      </c>
      <c r="C686" s="1233" t="s">
        <v>108</v>
      </c>
      <c r="D686" s="1235">
        <v>3.5</v>
      </c>
      <c r="E686" s="1235">
        <v>68.540000000000006</v>
      </c>
      <c r="F686" s="1235">
        <v>239.89</v>
      </c>
    </row>
    <row r="687" spans="1:6">
      <c r="A687" s="1233" t="s">
        <v>3774</v>
      </c>
      <c r="B687" s="1234" t="s">
        <v>2335</v>
      </c>
      <c r="C687" s="1233" t="s">
        <v>356</v>
      </c>
      <c r="D687" s="1235">
        <v>0.7</v>
      </c>
      <c r="E687" s="1235">
        <v>11.68</v>
      </c>
      <c r="F687" s="1235">
        <v>8.18</v>
      </c>
    </row>
    <row r="688" spans="1:6">
      <c r="A688" s="1233" t="s">
        <v>3776</v>
      </c>
      <c r="B688" s="1234" t="s">
        <v>2411</v>
      </c>
      <c r="C688" s="1233" t="s">
        <v>251</v>
      </c>
      <c r="D688" s="1235"/>
      <c r="E688" s="1235"/>
      <c r="F688" s="1235"/>
    </row>
    <row r="689" spans="1:10" ht="30">
      <c r="A689" s="1233" t="s">
        <v>3777</v>
      </c>
      <c r="B689" s="1234" t="s">
        <v>2422</v>
      </c>
      <c r="C689" s="1233" t="s">
        <v>356</v>
      </c>
      <c r="D689" s="1235">
        <v>62.24</v>
      </c>
      <c r="E689" s="1235">
        <v>32.549999999999997</v>
      </c>
      <c r="F689" s="1235">
        <v>2025.91</v>
      </c>
    </row>
    <row r="690" spans="1:10">
      <c r="A690" s="1233" t="s">
        <v>4185</v>
      </c>
      <c r="B690" s="1234" t="s">
        <v>814</v>
      </c>
      <c r="C690" s="1233" t="s">
        <v>251</v>
      </c>
      <c r="D690" s="1235"/>
      <c r="E690" s="1235"/>
      <c r="F690" s="1235"/>
    </row>
    <row r="691" spans="1:10" ht="30">
      <c r="A691" s="1233" t="s">
        <v>4186</v>
      </c>
      <c r="B691" s="1234" t="s">
        <v>4187</v>
      </c>
      <c r="C691" s="1233" t="s">
        <v>108</v>
      </c>
      <c r="D691" s="1235">
        <v>5.7</v>
      </c>
      <c r="E691" s="1235">
        <v>181.69</v>
      </c>
      <c r="F691" s="1235">
        <v>1035.6300000000001</v>
      </c>
    </row>
    <row r="692" spans="1:10">
      <c r="A692" s="1233" t="s">
        <v>4188</v>
      </c>
      <c r="B692" s="1234" t="s">
        <v>2429</v>
      </c>
      <c r="C692" s="1233" t="s">
        <v>251</v>
      </c>
      <c r="D692" s="1235"/>
      <c r="E692" s="1235"/>
      <c r="F692" s="1235"/>
    </row>
    <row r="693" spans="1:10" ht="60">
      <c r="A693" s="1233" t="s">
        <v>4189</v>
      </c>
      <c r="B693" s="1234" t="s">
        <v>4190</v>
      </c>
      <c r="C693" s="1233" t="s">
        <v>108</v>
      </c>
      <c r="D693" s="1235">
        <v>30</v>
      </c>
      <c r="E693" s="1235">
        <v>121.55</v>
      </c>
      <c r="F693" s="1235">
        <v>3646.5</v>
      </c>
    </row>
    <row r="694" spans="1:10" ht="45">
      <c r="A694" s="1233" t="s">
        <v>4191</v>
      </c>
      <c r="B694" s="1234" t="s">
        <v>4192</v>
      </c>
      <c r="C694" s="1233" t="s">
        <v>59</v>
      </c>
      <c r="D694" s="1235">
        <v>8</v>
      </c>
      <c r="E694" s="1235">
        <v>489.77</v>
      </c>
      <c r="F694" s="1235">
        <v>3918.16</v>
      </c>
    </row>
    <row r="695" spans="1:10" ht="45">
      <c r="A695" s="1233" t="s">
        <v>4193</v>
      </c>
      <c r="B695" s="1234" t="s">
        <v>4194</v>
      </c>
      <c r="C695" s="1233" t="s">
        <v>108</v>
      </c>
      <c r="D695" s="1235">
        <v>30</v>
      </c>
      <c r="E695" s="1235">
        <v>255.57</v>
      </c>
      <c r="F695" s="1235">
        <v>7667.1</v>
      </c>
    </row>
    <row r="696" spans="1:10" ht="60">
      <c r="A696" s="1233" t="s">
        <v>4195</v>
      </c>
      <c r="B696" s="1234" t="s">
        <v>4196</v>
      </c>
      <c r="C696" s="1233" t="s">
        <v>356</v>
      </c>
      <c r="D696" s="1235">
        <v>27</v>
      </c>
      <c r="E696" s="1235">
        <v>517.98</v>
      </c>
      <c r="F696" s="1235">
        <v>13985.46</v>
      </c>
    </row>
    <row r="697" spans="1:10" s="1293" customFormat="1" ht="60">
      <c r="A697" s="1290" t="s">
        <v>4197</v>
      </c>
      <c r="B697" s="1291" t="s">
        <v>4198</v>
      </c>
      <c r="C697" s="1290" t="s">
        <v>59</v>
      </c>
      <c r="D697" s="1292">
        <v>3</v>
      </c>
      <c r="E697" s="1292">
        <v>549.57000000000005</v>
      </c>
      <c r="F697" s="1292">
        <v>1648.71</v>
      </c>
    </row>
    <row r="698" spans="1:10" ht="45">
      <c r="A698" s="1233" t="s">
        <v>4199</v>
      </c>
      <c r="B698" s="1234" t="s">
        <v>2431</v>
      </c>
      <c r="C698" s="1233" t="s">
        <v>59</v>
      </c>
      <c r="D698" s="1235">
        <v>12</v>
      </c>
      <c r="E698" s="1235">
        <v>198.12</v>
      </c>
      <c r="F698" s="1235">
        <v>2377.44</v>
      </c>
    </row>
    <row r="699" spans="1:10">
      <c r="A699" s="1233" t="s">
        <v>4200</v>
      </c>
      <c r="B699" s="1234" t="s">
        <v>2423</v>
      </c>
      <c r="C699" s="1233" t="s">
        <v>251</v>
      </c>
      <c r="D699" s="1235"/>
      <c r="E699" s="1235"/>
      <c r="F699" s="1235"/>
    </row>
    <row r="700" spans="1:10">
      <c r="A700" s="1233" t="s">
        <v>4201</v>
      </c>
      <c r="B700" s="1234" t="s">
        <v>2425</v>
      </c>
      <c r="C700" s="1233" t="s">
        <v>356</v>
      </c>
      <c r="D700" s="1235">
        <v>1271.1199999999999</v>
      </c>
      <c r="E700" s="1235">
        <v>12.31</v>
      </c>
      <c r="F700" s="1235">
        <v>15647.49</v>
      </c>
    </row>
    <row r="701" spans="1:10">
      <c r="A701" s="1233" t="s">
        <v>4202</v>
      </c>
      <c r="B701" s="1234" t="s">
        <v>142</v>
      </c>
      <c r="C701" s="1233" t="s">
        <v>356</v>
      </c>
      <c r="D701" s="1235">
        <v>322.22000000000003</v>
      </c>
      <c r="E701" s="1235">
        <v>1.23</v>
      </c>
      <c r="F701" s="1235">
        <v>396.33</v>
      </c>
    </row>
    <row r="702" spans="1:10" ht="15.75">
      <c r="A702" s="1249"/>
      <c r="B702" s="1250" t="s">
        <v>3612</v>
      </c>
      <c r="C702" s="1251"/>
      <c r="D702" s="1251"/>
      <c r="E702" s="1252"/>
      <c r="F702" s="1253">
        <f>SUM(F674:F701)</f>
        <v>94164.010000000009</v>
      </c>
      <c r="G702" s="1254"/>
      <c r="H702" s="1255"/>
      <c r="I702" s="1254"/>
      <c r="J702" s="1256"/>
    </row>
    <row r="703" spans="1:10" ht="15.75">
      <c r="A703" s="1249"/>
      <c r="B703" s="1250" t="s">
        <v>4203</v>
      </c>
      <c r="C703" s="1251"/>
      <c r="D703" s="1251"/>
      <c r="E703" s="1252"/>
      <c r="F703" s="1253">
        <f>SUM(F702,F672,F659,F646,F639,F633,F626,F594,F590,F571,F558)</f>
        <v>1331733.1499999997</v>
      </c>
      <c r="G703" s="1254"/>
      <c r="H703" s="1255"/>
      <c r="I703" s="1254"/>
      <c r="J703" s="1256"/>
    </row>
    <row r="704" spans="1:10" s="1231" customFormat="1">
      <c r="A704" s="1228"/>
      <c r="B704" s="1229" t="s">
        <v>4204</v>
      </c>
      <c r="C704" s="1228" t="s">
        <v>251</v>
      </c>
      <c r="D704" s="1230"/>
      <c r="E704" s="1230"/>
      <c r="F704" s="1230"/>
    </row>
    <row r="705" spans="1:6" s="1231" customFormat="1">
      <c r="A705" s="1228" t="s">
        <v>3659</v>
      </c>
      <c r="B705" s="1232" t="s">
        <v>1915</v>
      </c>
      <c r="C705" s="1228" t="s">
        <v>251</v>
      </c>
      <c r="D705" s="1230"/>
      <c r="E705" s="1230"/>
      <c r="F705" s="1230"/>
    </row>
    <row r="706" spans="1:6">
      <c r="A706" s="1233" t="s">
        <v>3660</v>
      </c>
      <c r="B706" s="1234" t="s">
        <v>4205</v>
      </c>
      <c r="C706" s="1233" t="s">
        <v>251</v>
      </c>
      <c r="D706" s="1235"/>
      <c r="E706" s="1235"/>
      <c r="F706" s="1235"/>
    </row>
    <row r="707" spans="1:6" ht="45">
      <c r="A707" s="1233" t="s">
        <v>3661</v>
      </c>
      <c r="B707" s="1234" t="s">
        <v>1923</v>
      </c>
      <c r="C707" s="1233" t="s">
        <v>59</v>
      </c>
      <c r="D707" s="1235">
        <v>13</v>
      </c>
      <c r="E707" s="1235">
        <v>281.69</v>
      </c>
      <c r="F707" s="1235">
        <v>3661.97</v>
      </c>
    </row>
    <row r="708" spans="1:6" ht="30">
      <c r="A708" s="1233" t="s">
        <v>3663</v>
      </c>
      <c r="B708" s="1234" t="s">
        <v>4206</v>
      </c>
      <c r="C708" s="1233" t="s">
        <v>59</v>
      </c>
      <c r="D708" s="1235">
        <v>1</v>
      </c>
      <c r="E708" s="1235">
        <v>51</v>
      </c>
      <c r="F708" s="1235">
        <v>51</v>
      </c>
    </row>
    <row r="709" spans="1:6" ht="30">
      <c r="A709" s="1233" t="s">
        <v>3665</v>
      </c>
      <c r="B709" s="1234" t="s">
        <v>4207</v>
      </c>
      <c r="C709" s="1233" t="s">
        <v>59</v>
      </c>
      <c r="D709" s="1235">
        <v>1</v>
      </c>
      <c r="E709" s="1235">
        <v>49.76</v>
      </c>
      <c r="F709" s="1235">
        <v>49.76</v>
      </c>
    </row>
    <row r="710" spans="1:6">
      <c r="A710" s="1233" t="s">
        <v>3674</v>
      </c>
      <c r="B710" s="1234" t="s">
        <v>4208</v>
      </c>
      <c r="C710" s="1233" t="s">
        <v>251</v>
      </c>
      <c r="D710" s="1235"/>
      <c r="E710" s="1235"/>
      <c r="F710" s="1235"/>
    </row>
    <row r="711" spans="1:6" ht="30">
      <c r="A711" s="1233" t="s">
        <v>3675</v>
      </c>
      <c r="B711" s="1234" t="s">
        <v>4209</v>
      </c>
      <c r="C711" s="1233" t="s">
        <v>59</v>
      </c>
      <c r="D711" s="1235">
        <v>2</v>
      </c>
      <c r="E711" s="1235">
        <v>27.53</v>
      </c>
      <c r="F711" s="1235">
        <v>55.06</v>
      </c>
    </row>
    <row r="712" spans="1:6" ht="30">
      <c r="A712" s="1233" t="s">
        <v>3676</v>
      </c>
      <c r="B712" s="1234" t="s">
        <v>4210</v>
      </c>
      <c r="C712" s="1233" t="s">
        <v>59</v>
      </c>
      <c r="D712" s="1235">
        <v>5</v>
      </c>
      <c r="E712" s="1235">
        <v>24.61</v>
      </c>
      <c r="F712" s="1235">
        <v>123.05</v>
      </c>
    </row>
    <row r="713" spans="1:6" ht="45">
      <c r="A713" s="1233" t="s">
        <v>3677</v>
      </c>
      <c r="B713" s="1234" t="s">
        <v>4211</v>
      </c>
      <c r="C713" s="1233" t="s">
        <v>59</v>
      </c>
      <c r="D713" s="1235">
        <v>8</v>
      </c>
      <c r="E713" s="1235">
        <v>24.61</v>
      </c>
      <c r="F713" s="1235">
        <v>196.88</v>
      </c>
    </row>
    <row r="714" spans="1:6" ht="45">
      <c r="A714" s="1233" t="s">
        <v>3678</v>
      </c>
      <c r="B714" s="1234" t="s">
        <v>4212</v>
      </c>
      <c r="C714" s="1233" t="s">
        <v>59</v>
      </c>
      <c r="D714" s="1235">
        <v>9</v>
      </c>
      <c r="E714" s="1235">
        <v>24.61</v>
      </c>
      <c r="F714" s="1235">
        <v>221.49</v>
      </c>
    </row>
    <row r="715" spans="1:6" ht="45">
      <c r="A715" s="1233" t="s">
        <v>3679</v>
      </c>
      <c r="B715" s="1234" t="s">
        <v>4213</v>
      </c>
      <c r="C715" s="1233" t="s">
        <v>59</v>
      </c>
      <c r="D715" s="1235">
        <v>1</v>
      </c>
      <c r="E715" s="1235">
        <v>24.61</v>
      </c>
      <c r="F715" s="1235">
        <v>24.61</v>
      </c>
    </row>
    <row r="716" spans="1:6" ht="30">
      <c r="A716" s="1233" t="s">
        <v>3680</v>
      </c>
      <c r="B716" s="1234" t="s">
        <v>4214</v>
      </c>
      <c r="C716" s="1233" t="s">
        <v>59</v>
      </c>
      <c r="D716" s="1235">
        <v>15</v>
      </c>
      <c r="E716" s="1235">
        <v>27.53</v>
      </c>
      <c r="F716" s="1235">
        <v>412.95</v>
      </c>
    </row>
    <row r="717" spans="1:6" ht="60">
      <c r="A717" s="1233" t="s">
        <v>3681</v>
      </c>
      <c r="B717" s="1234" t="s">
        <v>4215</v>
      </c>
      <c r="C717" s="1233" t="s">
        <v>59</v>
      </c>
      <c r="D717" s="1235">
        <v>15</v>
      </c>
      <c r="E717" s="1235">
        <v>40.04</v>
      </c>
      <c r="F717" s="1235">
        <v>600.6</v>
      </c>
    </row>
    <row r="718" spans="1:6" ht="30">
      <c r="A718" s="1233" t="s">
        <v>3683</v>
      </c>
      <c r="B718" s="1234" t="s">
        <v>4216</v>
      </c>
      <c r="C718" s="1233" t="s">
        <v>59</v>
      </c>
      <c r="D718" s="1235">
        <v>1</v>
      </c>
      <c r="E718" s="1235">
        <v>41.92</v>
      </c>
      <c r="F718" s="1235">
        <v>41.92</v>
      </c>
    </row>
    <row r="719" spans="1:6" ht="45">
      <c r="A719" s="1233" t="s">
        <v>3684</v>
      </c>
      <c r="B719" s="1234" t="s">
        <v>4217</v>
      </c>
      <c r="C719" s="1233" t="s">
        <v>59</v>
      </c>
      <c r="D719" s="1235">
        <v>1</v>
      </c>
      <c r="E719" s="1235">
        <v>279.8</v>
      </c>
      <c r="F719" s="1235">
        <v>279.8</v>
      </c>
    </row>
    <row r="720" spans="1:6">
      <c r="A720" s="1233" t="s">
        <v>4090</v>
      </c>
      <c r="B720" s="1234" t="s">
        <v>4218</v>
      </c>
      <c r="C720" s="1233" t="s">
        <v>251</v>
      </c>
      <c r="D720" s="1235"/>
      <c r="E720" s="1235"/>
      <c r="F720" s="1235"/>
    </row>
    <row r="721" spans="1:10" ht="45">
      <c r="A721" s="1233" t="s">
        <v>4092</v>
      </c>
      <c r="B721" s="1234" t="s">
        <v>4219</v>
      </c>
      <c r="C721" s="1233" t="s">
        <v>59</v>
      </c>
      <c r="D721" s="1235">
        <v>26</v>
      </c>
      <c r="E721" s="1235">
        <v>75.64</v>
      </c>
      <c r="F721" s="1235">
        <v>1966.64</v>
      </c>
    </row>
    <row r="722" spans="1:10">
      <c r="A722" s="1233" t="s">
        <v>4094</v>
      </c>
      <c r="B722" s="1234" t="s">
        <v>4220</v>
      </c>
      <c r="C722" s="1233" t="s">
        <v>251</v>
      </c>
      <c r="D722" s="1235"/>
      <c r="E722" s="1235"/>
      <c r="F722" s="1235"/>
    </row>
    <row r="723" spans="1:10" ht="45">
      <c r="A723" s="1233" t="s">
        <v>4095</v>
      </c>
      <c r="B723" s="1234" t="s">
        <v>1943</v>
      </c>
      <c r="C723" s="1233" t="s">
        <v>59</v>
      </c>
      <c r="D723" s="1235">
        <v>1</v>
      </c>
      <c r="E723" s="1235">
        <v>2602.2399999999998</v>
      </c>
      <c r="F723" s="1235">
        <v>2602.2399999999998</v>
      </c>
    </row>
    <row r="724" spans="1:10" ht="30">
      <c r="A724" s="1233" t="s">
        <v>4221</v>
      </c>
      <c r="B724" s="1234" t="s">
        <v>1945</v>
      </c>
      <c r="C724" s="1233" t="s">
        <v>59</v>
      </c>
      <c r="D724" s="1235">
        <v>2</v>
      </c>
      <c r="E724" s="1235">
        <v>162.84</v>
      </c>
      <c r="F724" s="1235">
        <v>325.68</v>
      </c>
    </row>
    <row r="725" spans="1:10" ht="30">
      <c r="A725" s="1233" t="s">
        <v>4222</v>
      </c>
      <c r="B725" s="1234" t="s">
        <v>1949</v>
      </c>
      <c r="C725" s="1233" t="s">
        <v>59</v>
      </c>
      <c r="D725" s="1235">
        <v>3</v>
      </c>
      <c r="E725" s="1235">
        <v>146.69</v>
      </c>
      <c r="F725" s="1235">
        <v>440.07</v>
      </c>
    </row>
    <row r="726" spans="1:10" ht="30">
      <c r="A726" s="1233" t="s">
        <v>4223</v>
      </c>
      <c r="B726" s="1234" t="s">
        <v>1937</v>
      </c>
      <c r="C726" s="1233" t="s">
        <v>59</v>
      </c>
      <c r="D726" s="1235">
        <v>1</v>
      </c>
      <c r="E726" s="1235">
        <v>568.19000000000005</v>
      </c>
      <c r="F726" s="1235">
        <v>568.19000000000005</v>
      </c>
    </row>
    <row r="727" spans="1:10" ht="15.75">
      <c r="A727" s="1249"/>
      <c r="B727" s="1250" t="s">
        <v>3604</v>
      </c>
      <c r="C727" s="1251"/>
      <c r="D727" s="1251"/>
      <c r="E727" s="1252"/>
      <c r="F727" s="1253">
        <f>SUM(F706:F726)</f>
        <v>11621.910000000002</v>
      </c>
      <c r="G727" s="1254"/>
      <c r="H727" s="1255"/>
      <c r="I727" s="1254"/>
      <c r="J727" s="1256"/>
    </row>
    <row r="728" spans="1:10" s="1231" customFormat="1">
      <c r="A728" s="1228" t="s">
        <v>3702</v>
      </c>
      <c r="B728" s="1232" t="s">
        <v>4224</v>
      </c>
      <c r="C728" s="1228" t="s">
        <v>251</v>
      </c>
      <c r="D728" s="1230"/>
      <c r="E728" s="1230"/>
      <c r="F728" s="1230"/>
    </row>
    <row r="729" spans="1:10">
      <c r="A729" s="1233" t="s">
        <v>3703</v>
      </c>
      <c r="B729" s="1234" t="s">
        <v>3701</v>
      </c>
      <c r="C729" s="1233" t="s">
        <v>251</v>
      </c>
      <c r="D729" s="1235"/>
      <c r="E729" s="1235"/>
      <c r="F729" s="1235"/>
    </row>
    <row r="730" spans="1:10" ht="30">
      <c r="A730" s="1233" t="s">
        <v>3704</v>
      </c>
      <c r="B730" s="1234" t="s">
        <v>4780</v>
      </c>
      <c r="C730" s="1233" t="s">
        <v>356</v>
      </c>
      <c r="D730" s="1235">
        <v>1671.06</v>
      </c>
      <c r="E730" s="1235">
        <v>0.62</v>
      </c>
      <c r="F730" s="1235">
        <v>1036.06</v>
      </c>
      <c r="H730" s="1323">
        <f>F730</f>
        <v>1036.06</v>
      </c>
    </row>
    <row r="731" spans="1:10" ht="15.75">
      <c r="A731" s="1249"/>
      <c r="B731" s="1250" t="s">
        <v>3605</v>
      </c>
      <c r="C731" s="1251"/>
      <c r="D731" s="1251"/>
      <c r="E731" s="1252"/>
      <c r="F731" s="1253">
        <f>SUM(F730)</f>
        <v>1036.06</v>
      </c>
      <c r="G731" s="1254"/>
      <c r="H731" s="1255"/>
      <c r="I731" s="1254"/>
      <c r="J731" s="1256"/>
    </row>
    <row r="732" spans="1:10" ht="15.75">
      <c r="A732" s="1249"/>
      <c r="B732" s="1250" t="s">
        <v>4225</v>
      </c>
      <c r="C732" s="1251"/>
      <c r="D732" s="1251"/>
      <c r="E732" s="1252"/>
      <c r="F732" s="1253">
        <f>SUM(F731,F727)</f>
        <v>12657.970000000001</v>
      </c>
      <c r="G732" s="1254"/>
      <c r="H732" s="1255"/>
      <c r="I732" s="1254"/>
      <c r="J732" s="1256"/>
    </row>
    <row r="733" spans="1:10" s="1231" customFormat="1">
      <c r="A733" s="1228"/>
      <c r="B733" s="1229" t="s">
        <v>4226</v>
      </c>
      <c r="C733" s="1228" t="s">
        <v>251</v>
      </c>
      <c r="D733" s="1230"/>
      <c r="E733" s="1230"/>
      <c r="F733" s="1230"/>
    </row>
    <row r="734" spans="1:10" s="1231" customFormat="1">
      <c r="A734" s="1228" t="s">
        <v>3659</v>
      </c>
      <c r="B734" s="1232" t="s">
        <v>61</v>
      </c>
      <c r="C734" s="1228" t="s">
        <v>251</v>
      </c>
      <c r="D734" s="1230"/>
      <c r="E734" s="1230"/>
      <c r="F734" s="1230"/>
    </row>
    <row r="735" spans="1:10">
      <c r="A735" s="1233" t="s">
        <v>3660</v>
      </c>
      <c r="B735" s="1234" t="s">
        <v>353</v>
      </c>
      <c r="C735" s="1233" t="s">
        <v>251</v>
      </c>
      <c r="D735" s="1235"/>
      <c r="E735" s="1235"/>
      <c r="F735" s="1235"/>
    </row>
    <row r="736" spans="1:10" s="1332" customFormat="1" ht="30">
      <c r="A736" s="1329" t="s">
        <v>3661</v>
      </c>
      <c r="B736" s="1330" t="s">
        <v>417</v>
      </c>
      <c r="C736" s="1329" t="s">
        <v>59</v>
      </c>
      <c r="D736" s="1331">
        <v>650</v>
      </c>
      <c r="E736" s="1331">
        <v>10.92</v>
      </c>
      <c r="F736" s="1331">
        <v>7098</v>
      </c>
    </row>
    <row r="737" spans="1:6" s="1332" customFormat="1" ht="30">
      <c r="A737" s="1329" t="s">
        <v>3663</v>
      </c>
      <c r="B737" s="1330" t="s">
        <v>4227</v>
      </c>
      <c r="C737" s="1329" t="s">
        <v>59</v>
      </c>
      <c r="D737" s="1331">
        <v>3</v>
      </c>
      <c r="E737" s="1331">
        <v>124.88</v>
      </c>
      <c r="F737" s="1331">
        <v>374.64</v>
      </c>
    </row>
    <row r="738" spans="1:6">
      <c r="A738" s="1233" t="s">
        <v>3665</v>
      </c>
      <c r="B738" s="1234" t="s">
        <v>4228</v>
      </c>
      <c r="C738" s="1233" t="s">
        <v>59</v>
      </c>
      <c r="D738" s="1235">
        <v>1</v>
      </c>
      <c r="E738" s="1235">
        <v>163.13</v>
      </c>
      <c r="F738" s="1235">
        <v>163.13</v>
      </c>
    </row>
    <row r="739" spans="1:6">
      <c r="A739" s="1233" t="s">
        <v>3674</v>
      </c>
      <c r="B739" s="1234" t="s">
        <v>569</v>
      </c>
      <c r="C739" s="1233" t="s">
        <v>251</v>
      </c>
      <c r="D739" s="1235"/>
      <c r="E739" s="1235"/>
      <c r="F739" s="1235"/>
    </row>
    <row r="740" spans="1:6" ht="30">
      <c r="A740" s="1233" t="s">
        <v>3675</v>
      </c>
      <c r="B740" s="1234" t="s">
        <v>67</v>
      </c>
      <c r="C740" s="1233" t="s">
        <v>262</v>
      </c>
      <c r="D740" s="1235">
        <v>2.33</v>
      </c>
      <c r="E740" s="1235">
        <v>57.14</v>
      </c>
      <c r="F740" s="1235">
        <v>133.13999999999999</v>
      </c>
    </row>
    <row r="741" spans="1:6">
      <c r="A741" s="1233" t="s">
        <v>4090</v>
      </c>
      <c r="B741" s="1234" t="s">
        <v>579</v>
      </c>
      <c r="C741" s="1233" t="s">
        <v>251</v>
      </c>
      <c r="D741" s="1235"/>
      <c r="E741" s="1235"/>
      <c r="F741" s="1235"/>
    </row>
    <row r="742" spans="1:6">
      <c r="A742" s="1233" t="s">
        <v>4092</v>
      </c>
      <c r="B742" s="1234" t="s">
        <v>111</v>
      </c>
      <c r="C742" s="1233" t="s">
        <v>262</v>
      </c>
      <c r="D742" s="1235">
        <v>0.45</v>
      </c>
      <c r="E742" s="1235">
        <v>61.55</v>
      </c>
      <c r="F742" s="1235">
        <v>27.7</v>
      </c>
    </row>
    <row r="743" spans="1:6">
      <c r="A743" s="1233" t="s">
        <v>4229</v>
      </c>
      <c r="B743" s="1234" t="s">
        <v>586</v>
      </c>
      <c r="C743" s="1233" t="s">
        <v>262</v>
      </c>
      <c r="D743" s="1235">
        <v>0.68</v>
      </c>
      <c r="E743" s="1235">
        <v>220.56</v>
      </c>
      <c r="F743" s="1235">
        <v>149.97999999999999</v>
      </c>
    </row>
    <row r="744" spans="1:6" ht="45">
      <c r="A744" s="1233" t="s">
        <v>4230</v>
      </c>
      <c r="B744" s="1234" t="s">
        <v>4231</v>
      </c>
      <c r="C744" s="1233" t="s">
        <v>262</v>
      </c>
      <c r="D744" s="1235">
        <v>0.4</v>
      </c>
      <c r="E744" s="1235">
        <v>189.12</v>
      </c>
      <c r="F744" s="1235">
        <v>75.650000000000006</v>
      </c>
    </row>
    <row r="745" spans="1:6">
      <c r="A745" s="1233" t="s">
        <v>4094</v>
      </c>
      <c r="B745" s="1234" t="s">
        <v>4232</v>
      </c>
      <c r="C745" s="1233" t="s">
        <v>251</v>
      </c>
      <c r="D745" s="1235"/>
      <c r="E745" s="1235"/>
      <c r="F745" s="1235"/>
    </row>
    <row r="746" spans="1:6">
      <c r="A746" s="1233" t="s">
        <v>4095</v>
      </c>
      <c r="B746" s="1234" t="s">
        <v>355</v>
      </c>
      <c r="C746" s="1233" t="s">
        <v>356</v>
      </c>
      <c r="D746" s="1235">
        <v>2.25</v>
      </c>
      <c r="E746" s="1235">
        <v>25.94</v>
      </c>
      <c r="F746" s="1235">
        <v>58.37</v>
      </c>
    </row>
    <row r="747" spans="1:6">
      <c r="A747" s="1233" t="s">
        <v>4221</v>
      </c>
      <c r="B747" s="1234" t="s">
        <v>372</v>
      </c>
      <c r="C747" s="1233" t="s">
        <v>262</v>
      </c>
      <c r="D747" s="1235">
        <v>1.76</v>
      </c>
      <c r="E747" s="1235">
        <v>59.86</v>
      </c>
      <c r="F747" s="1235">
        <v>105.35</v>
      </c>
    </row>
    <row r="748" spans="1:6">
      <c r="A748" s="1233" t="s">
        <v>4233</v>
      </c>
      <c r="B748" s="1234" t="s">
        <v>814</v>
      </c>
      <c r="C748" s="1233" t="s">
        <v>251</v>
      </c>
      <c r="D748" s="1235"/>
      <c r="E748" s="1235"/>
      <c r="F748" s="1235"/>
    </row>
    <row r="749" spans="1:6" ht="30">
      <c r="A749" s="1233" t="s">
        <v>4234</v>
      </c>
      <c r="B749" s="1234" t="s">
        <v>1095</v>
      </c>
      <c r="C749" s="1233" t="s">
        <v>356</v>
      </c>
      <c r="D749" s="1235">
        <v>2.25</v>
      </c>
      <c r="E749" s="1235">
        <v>137.93</v>
      </c>
      <c r="F749" s="1235">
        <v>310.33999999999997</v>
      </c>
    </row>
    <row r="750" spans="1:6">
      <c r="A750" s="1233" t="s">
        <v>4235</v>
      </c>
      <c r="B750" s="1234" t="s">
        <v>4236</v>
      </c>
      <c r="C750" s="1233" t="s">
        <v>251</v>
      </c>
      <c r="D750" s="1235"/>
      <c r="E750" s="1235"/>
      <c r="F750" s="1235"/>
    </row>
    <row r="751" spans="1:6" ht="30">
      <c r="A751" s="1233" t="s">
        <v>4237</v>
      </c>
      <c r="B751" s="1234" t="s">
        <v>1695</v>
      </c>
      <c r="C751" s="1233" t="s">
        <v>108</v>
      </c>
      <c r="D751" s="1235">
        <v>24</v>
      </c>
      <c r="E751" s="1235">
        <v>12.76</v>
      </c>
      <c r="F751" s="1235">
        <v>306.24</v>
      </c>
    </row>
    <row r="752" spans="1:6">
      <c r="A752" s="1233" t="s">
        <v>4238</v>
      </c>
      <c r="B752" s="1234" t="s">
        <v>597</v>
      </c>
      <c r="C752" s="1233" t="s">
        <v>251</v>
      </c>
      <c r="D752" s="1235"/>
      <c r="E752" s="1235"/>
      <c r="F752" s="1235"/>
    </row>
    <row r="753" spans="1:10" s="1264" customFormat="1" ht="60">
      <c r="A753" s="1261" t="s">
        <v>4239</v>
      </c>
      <c r="B753" s="1262" t="s">
        <v>3705</v>
      </c>
      <c r="C753" s="1261" t="s">
        <v>262</v>
      </c>
      <c r="D753" s="1263">
        <v>2.93</v>
      </c>
      <c r="E753" s="1263">
        <v>81.33</v>
      </c>
      <c r="F753" s="1263">
        <v>238.3</v>
      </c>
    </row>
    <row r="754" spans="1:10">
      <c r="A754" s="1233" t="s">
        <v>4240</v>
      </c>
      <c r="B754" s="1234" t="s">
        <v>604</v>
      </c>
      <c r="C754" s="1233" t="s">
        <v>251</v>
      </c>
      <c r="D754" s="1235"/>
      <c r="E754" s="1235"/>
      <c r="F754" s="1235"/>
    </row>
    <row r="755" spans="1:10" ht="30">
      <c r="A755" s="1233" t="s">
        <v>4241</v>
      </c>
      <c r="B755" s="1234" t="s">
        <v>616</v>
      </c>
      <c r="C755" s="1233" t="s">
        <v>262</v>
      </c>
      <c r="D755" s="1235">
        <v>0.44</v>
      </c>
      <c r="E755" s="1235">
        <v>880.11</v>
      </c>
      <c r="F755" s="1235">
        <v>387.25</v>
      </c>
    </row>
    <row r="756" spans="1:10" ht="15.75">
      <c r="A756" s="1249"/>
      <c r="B756" s="1250" t="s">
        <v>3604</v>
      </c>
      <c r="C756" s="1251"/>
      <c r="D756" s="1251"/>
      <c r="E756" s="1252"/>
      <c r="F756" s="1253">
        <f>SUM(F735:F755)</f>
        <v>9428.0899999999983</v>
      </c>
      <c r="G756" s="1254"/>
      <c r="H756" s="1255"/>
      <c r="I756" s="1254"/>
      <c r="J756" s="1256"/>
    </row>
    <row r="757" spans="1:10" s="1231" customFormat="1">
      <c r="A757" s="1228" t="s">
        <v>3702</v>
      </c>
      <c r="B757" s="1232" t="s">
        <v>4242</v>
      </c>
      <c r="C757" s="1228" t="s">
        <v>251</v>
      </c>
      <c r="D757" s="1230"/>
      <c r="E757" s="1230"/>
      <c r="F757" s="1230"/>
    </row>
    <row r="758" spans="1:10">
      <c r="A758" s="1233" t="s">
        <v>3703</v>
      </c>
      <c r="B758" s="1234" t="s">
        <v>4243</v>
      </c>
      <c r="C758" s="1233" t="s">
        <v>251</v>
      </c>
      <c r="D758" s="1235"/>
      <c r="E758" s="1235"/>
      <c r="F758" s="1235"/>
    </row>
    <row r="759" spans="1:10" s="1332" customFormat="1" ht="57.75">
      <c r="A759" s="1329" t="s">
        <v>3704</v>
      </c>
      <c r="B759" s="1330" t="s">
        <v>4781</v>
      </c>
      <c r="C759" s="1329" t="s">
        <v>108</v>
      </c>
      <c r="D759" s="1331">
        <v>1272</v>
      </c>
      <c r="E759" s="1331">
        <v>30.16</v>
      </c>
      <c r="F759" s="1331">
        <v>38363.519999999997</v>
      </c>
    </row>
    <row r="760" spans="1:10" s="1328" customFormat="1" ht="60">
      <c r="A760" s="1325" t="s">
        <v>4096</v>
      </c>
      <c r="B760" s="1326" t="s">
        <v>4245</v>
      </c>
      <c r="C760" s="1325" t="s">
        <v>108</v>
      </c>
      <c r="D760" s="1327">
        <v>42</v>
      </c>
      <c r="E760" s="1327">
        <v>41.98</v>
      </c>
      <c r="F760" s="1327">
        <v>1763.16</v>
      </c>
    </row>
    <row r="761" spans="1:10" s="1328" customFormat="1" ht="60">
      <c r="A761" s="1325" t="s">
        <v>4246</v>
      </c>
      <c r="B761" s="1326" t="s">
        <v>4247</v>
      </c>
      <c r="C761" s="1325" t="s">
        <v>108</v>
      </c>
      <c r="D761" s="1327">
        <v>16</v>
      </c>
      <c r="E761" s="1327">
        <v>54.19</v>
      </c>
      <c r="F761" s="1327">
        <v>867.04</v>
      </c>
    </row>
    <row r="762" spans="1:10" s="1328" customFormat="1" ht="60">
      <c r="A762" s="1325" t="s">
        <v>4248</v>
      </c>
      <c r="B762" s="1326" t="s">
        <v>4249</v>
      </c>
      <c r="C762" s="1325" t="s">
        <v>108</v>
      </c>
      <c r="D762" s="1327">
        <v>16</v>
      </c>
      <c r="E762" s="1327">
        <v>94.05</v>
      </c>
      <c r="F762" s="1327">
        <v>1504.8</v>
      </c>
    </row>
    <row r="763" spans="1:10" ht="60">
      <c r="A763" s="1233" t="s">
        <v>4250</v>
      </c>
      <c r="B763" s="1234" t="s">
        <v>4251</v>
      </c>
      <c r="C763" s="1233" t="s">
        <v>108</v>
      </c>
      <c r="D763" s="1235">
        <v>6</v>
      </c>
      <c r="E763" s="1235">
        <v>285.60000000000002</v>
      </c>
      <c r="F763" s="1235">
        <v>1713.6</v>
      </c>
    </row>
    <row r="764" spans="1:10" s="1332" customFormat="1">
      <c r="A764" s="1329" t="s">
        <v>4252</v>
      </c>
      <c r="B764" s="1330" t="s">
        <v>4253</v>
      </c>
      <c r="C764" s="1329" t="s">
        <v>59</v>
      </c>
      <c r="D764" s="1331">
        <v>1272</v>
      </c>
      <c r="E764" s="1331">
        <v>6.38</v>
      </c>
      <c r="F764" s="1331">
        <v>8115.36</v>
      </c>
    </row>
    <row r="765" spans="1:10" s="1328" customFormat="1" ht="30">
      <c r="A765" s="1325" t="s">
        <v>4254</v>
      </c>
      <c r="B765" s="1326" t="s">
        <v>4255</v>
      </c>
      <c r="C765" s="1325" t="s">
        <v>59</v>
      </c>
      <c r="D765" s="1327">
        <v>42</v>
      </c>
      <c r="E765" s="1327">
        <v>7.2</v>
      </c>
      <c r="F765" s="1327">
        <v>302.39999999999998</v>
      </c>
    </row>
    <row r="766" spans="1:10" s="1328" customFormat="1">
      <c r="A766" s="1325" t="s">
        <v>4256</v>
      </c>
      <c r="B766" s="1326" t="s">
        <v>4257</v>
      </c>
      <c r="C766" s="1325" t="s">
        <v>59</v>
      </c>
      <c r="D766" s="1327">
        <v>16</v>
      </c>
      <c r="E766" s="1327">
        <v>7.75</v>
      </c>
      <c r="F766" s="1327">
        <v>124</v>
      </c>
    </row>
    <row r="767" spans="1:10" s="1328" customFormat="1">
      <c r="A767" s="1325" t="s">
        <v>4258</v>
      </c>
      <c r="B767" s="1326" t="s">
        <v>4259</v>
      </c>
      <c r="C767" s="1325" t="s">
        <v>59</v>
      </c>
      <c r="D767" s="1327">
        <v>16</v>
      </c>
      <c r="E767" s="1327">
        <v>12.68</v>
      </c>
      <c r="F767" s="1327">
        <v>202.88</v>
      </c>
    </row>
    <row r="768" spans="1:10">
      <c r="A768" s="1233" t="s">
        <v>4260</v>
      </c>
      <c r="B768" s="1234" t="s">
        <v>4261</v>
      </c>
      <c r="C768" s="1233" t="s">
        <v>59</v>
      </c>
      <c r="D768" s="1235">
        <v>6</v>
      </c>
      <c r="E768" s="1235">
        <v>31.25</v>
      </c>
      <c r="F768" s="1235">
        <v>187.5</v>
      </c>
    </row>
    <row r="769" spans="1:6" ht="60">
      <c r="A769" s="1233" t="s">
        <v>4262</v>
      </c>
      <c r="B769" s="1234" t="s">
        <v>4263</v>
      </c>
      <c r="C769" s="1233" t="s">
        <v>108</v>
      </c>
      <c r="D769" s="1235">
        <v>3</v>
      </c>
      <c r="E769" s="1235">
        <v>26.8</v>
      </c>
      <c r="F769" s="1235">
        <v>80.400000000000006</v>
      </c>
    </row>
    <row r="770" spans="1:6" ht="60">
      <c r="A770" s="1233" t="s">
        <v>4264</v>
      </c>
      <c r="B770" s="1234" t="s">
        <v>4265</v>
      </c>
      <c r="C770" s="1233" t="s">
        <v>108</v>
      </c>
      <c r="D770" s="1235">
        <v>2</v>
      </c>
      <c r="E770" s="1235">
        <v>29.21</v>
      </c>
      <c r="F770" s="1235">
        <v>58.42</v>
      </c>
    </row>
    <row r="771" spans="1:6" ht="60">
      <c r="A771" s="1233" t="s">
        <v>4266</v>
      </c>
      <c r="B771" s="1234" t="s">
        <v>4267</v>
      </c>
      <c r="C771" s="1233" t="s">
        <v>108</v>
      </c>
      <c r="D771" s="1235">
        <v>16</v>
      </c>
      <c r="E771" s="1235">
        <v>45.17</v>
      </c>
      <c r="F771" s="1235">
        <v>722.72</v>
      </c>
    </row>
    <row r="772" spans="1:6" ht="30">
      <c r="A772" s="1233" t="s">
        <v>4268</v>
      </c>
      <c r="B772" s="1234" t="s">
        <v>4269</v>
      </c>
      <c r="C772" s="1233" t="s">
        <v>59</v>
      </c>
      <c r="D772" s="1235">
        <v>37</v>
      </c>
      <c r="E772" s="1235">
        <v>13.23</v>
      </c>
      <c r="F772" s="1235">
        <v>489.51</v>
      </c>
    </row>
    <row r="773" spans="1:6" ht="45">
      <c r="A773" s="1233" t="s">
        <v>4270</v>
      </c>
      <c r="B773" s="1234" t="s">
        <v>4271</v>
      </c>
      <c r="C773" s="1233" t="s">
        <v>59</v>
      </c>
      <c r="D773" s="1235">
        <v>50</v>
      </c>
      <c r="E773" s="1235">
        <v>32.159999999999997</v>
      </c>
      <c r="F773" s="1235">
        <v>1608</v>
      </c>
    </row>
    <row r="774" spans="1:6">
      <c r="A774" s="1233" t="s">
        <v>4097</v>
      </c>
      <c r="B774" s="1234" t="s">
        <v>4272</v>
      </c>
      <c r="C774" s="1233" t="s">
        <v>251</v>
      </c>
      <c r="D774" s="1235"/>
      <c r="E774" s="1235"/>
      <c r="F774" s="1235"/>
    </row>
    <row r="775" spans="1:6" s="1332" customFormat="1" ht="30">
      <c r="A775" s="1329" t="s">
        <v>4098</v>
      </c>
      <c r="B775" s="1330" t="s">
        <v>4273</v>
      </c>
      <c r="C775" s="1329" t="s">
        <v>108</v>
      </c>
      <c r="D775" s="1331">
        <v>749</v>
      </c>
      <c r="E775" s="1331">
        <v>52.11</v>
      </c>
      <c r="F775" s="1331">
        <v>39030.39</v>
      </c>
    </row>
    <row r="776" spans="1:6" s="1336" customFormat="1" ht="60">
      <c r="A776" s="1333" t="s">
        <v>4274</v>
      </c>
      <c r="B776" s="1334" t="s">
        <v>4275</v>
      </c>
      <c r="C776" s="1333" t="s">
        <v>108</v>
      </c>
      <c r="D776" s="1335">
        <v>229</v>
      </c>
      <c r="E776" s="1335">
        <v>178.31</v>
      </c>
      <c r="F776" s="1335">
        <v>40832.99</v>
      </c>
    </row>
    <row r="777" spans="1:6" s="1332" customFormat="1" ht="30">
      <c r="A777" s="1329" t="s">
        <v>4276</v>
      </c>
      <c r="B777" s="1330" t="s">
        <v>1427</v>
      </c>
      <c r="C777" s="1329" t="s">
        <v>59</v>
      </c>
      <c r="D777" s="1331">
        <v>8</v>
      </c>
      <c r="E777" s="1331">
        <v>111.48</v>
      </c>
      <c r="F777" s="1331">
        <v>891.84</v>
      </c>
    </row>
    <row r="778" spans="1:6" s="1332" customFormat="1" ht="30">
      <c r="A778" s="1329" t="s">
        <v>4277</v>
      </c>
      <c r="B778" s="1330" t="s">
        <v>1423</v>
      </c>
      <c r="C778" s="1329" t="s">
        <v>59</v>
      </c>
      <c r="D778" s="1331">
        <v>14</v>
      </c>
      <c r="E778" s="1331">
        <v>130.33000000000001</v>
      </c>
      <c r="F778" s="1331">
        <v>1824.62</v>
      </c>
    </row>
    <row r="779" spans="1:6" s="1336" customFormat="1">
      <c r="A779" s="1333" t="s">
        <v>4278</v>
      </c>
      <c r="B779" s="1334" t="s">
        <v>1407</v>
      </c>
      <c r="C779" s="1333" t="s">
        <v>59</v>
      </c>
      <c r="D779" s="1335">
        <v>388</v>
      </c>
      <c r="E779" s="1335">
        <v>11.42</v>
      </c>
      <c r="F779" s="1335">
        <v>4430.96</v>
      </c>
    </row>
    <row r="780" spans="1:6">
      <c r="A780" s="1233" t="s">
        <v>4279</v>
      </c>
      <c r="B780" s="1234" t="s">
        <v>4280</v>
      </c>
      <c r="C780" s="1233" t="s">
        <v>59</v>
      </c>
      <c r="D780" s="1235">
        <v>8</v>
      </c>
      <c r="E780" s="1235">
        <v>17.82</v>
      </c>
      <c r="F780" s="1235">
        <v>142.56</v>
      </c>
    </row>
    <row r="781" spans="1:6" ht="60">
      <c r="A781" s="1233" t="s">
        <v>4281</v>
      </c>
      <c r="B781" s="1234" t="s">
        <v>4282</v>
      </c>
      <c r="C781" s="1233" t="s">
        <v>108</v>
      </c>
      <c r="D781" s="1235">
        <v>7.5</v>
      </c>
      <c r="E781" s="1235">
        <v>183.36</v>
      </c>
      <c r="F781" s="1235">
        <v>1375.2</v>
      </c>
    </row>
    <row r="782" spans="1:6" ht="30">
      <c r="A782" s="1233" t="s">
        <v>4283</v>
      </c>
      <c r="B782" s="1234" t="s">
        <v>4284</v>
      </c>
      <c r="C782" s="1233" t="s">
        <v>59</v>
      </c>
      <c r="D782" s="1235">
        <v>1</v>
      </c>
      <c r="E782" s="1235">
        <v>83.74</v>
      </c>
      <c r="F782" s="1235">
        <v>83.74</v>
      </c>
    </row>
    <row r="783" spans="1:6">
      <c r="A783" s="1233" t="s">
        <v>4099</v>
      </c>
      <c r="B783" s="1234" t="s">
        <v>4285</v>
      </c>
      <c r="C783" s="1233" t="s">
        <v>251</v>
      </c>
      <c r="D783" s="1235"/>
      <c r="E783" s="1235"/>
      <c r="F783" s="1235"/>
    </row>
    <row r="784" spans="1:6" s="1332" customFormat="1" ht="45">
      <c r="A784" s="1329" t="s">
        <v>4100</v>
      </c>
      <c r="B784" s="1330" t="s">
        <v>4286</v>
      </c>
      <c r="C784" s="1329" t="s">
        <v>59</v>
      </c>
      <c r="D784" s="1331">
        <v>94</v>
      </c>
      <c r="E784" s="1331">
        <v>43.41</v>
      </c>
      <c r="F784" s="1331">
        <v>4080.54</v>
      </c>
    </row>
    <row r="785" spans="1:10" s="1332" customFormat="1" ht="45">
      <c r="A785" s="1329" t="s">
        <v>4102</v>
      </c>
      <c r="B785" s="1330" t="s">
        <v>4287</v>
      </c>
      <c r="C785" s="1329" t="s">
        <v>59</v>
      </c>
      <c r="D785" s="1331">
        <v>50</v>
      </c>
      <c r="E785" s="1331">
        <v>45.44</v>
      </c>
      <c r="F785" s="1331">
        <v>2272</v>
      </c>
    </row>
    <row r="786" spans="1:10" s="1332" customFormat="1" ht="45">
      <c r="A786" s="1329" t="s">
        <v>4288</v>
      </c>
      <c r="B786" s="1330" t="s">
        <v>4289</v>
      </c>
      <c r="C786" s="1329" t="s">
        <v>59</v>
      </c>
      <c r="D786" s="1331">
        <v>4</v>
      </c>
      <c r="E786" s="1331">
        <v>45.67</v>
      </c>
      <c r="F786" s="1331">
        <v>182.68</v>
      </c>
    </row>
    <row r="787" spans="1:10" s="1332" customFormat="1" ht="45">
      <c r="A787" s="1329" t="s">
        <v>4290</v>
      </c>
      <c r="B787" s="1330" t="s">
        <v>4291</v>
      </c>
      <c r="C787" s="1329" t="s">
        <v>59</v>
      </c>
      <c r="D787" s="1331">
        <v>4</v>
      </c>
      <c r="E787" s="1331">
        <v>44.63</v>
      </c>
      <c r="F787" s="1331">
        <v>178.52</v>
      </c>
    </row>
    <row r="788" spans="1:10" s="1332" customFormat="1" ht="45">
      <c r="A788" s="1329" t="s">
        <v>50</v>
      </c>
      <c r="B788" s="1330" t="s">
        <v>4292</v>
      </c>
      <c r="C788" s="1329" t="s">
        <v>59</v>
      </c>
      <c r="D788" s="1331">
        <v>75</v>
      </c>
      <c r="E788" s="1331">
        <v>42.92</v>
      </c>
      <c r="F788" s="1331">
        <v>3219</v>
      </c>
    </row>
    <row r="789" spans="1:10" s="1332" customFormat="1" ht="45">
      <c r="A789" s="1329" t="s">
        <v>4293</v>
      </c>
      <c r="B789" s="1330" t="s">
        <v>4294</v>
      </c>
      <c r="C789" s="1329" t="s">
        <v>59</v>
      </c>
      <c r="D789" s="1331">
        <v>62</v>
      </c>
      <c r="E789" s="1331">
        <v>47.54</v>
      </c>
      <c r="F789" s="1331">
        <v>2947.48</v>
      </c>
    </row>
    <row r="790" spans="1:10" s="1332" customFormat="1" ht="45">
      <c r="A790" s="1329" t="s">
        <v>4295</v>
      </c>
      <c r="B790" s="1330" t="s">
        <v>4296</v>
      </c>
      <c r="C790" s="1329" t="s">
        <v>59</v>
      </c>
      <c r="D790" s="1331">
        <v>3</v>
      </c>
      <c r="E790" s="1331">
        <v>64.16</v>
      </c>
      <c r="F790" s="1331">
        <v>192.48</v>
      </c>
    </row>
    <row r="791" spans="1:10" s="1332" customFormat="1" ht="45">
      <c r="A791" s="1329" t="s">
        <v>4297</v>
      </c>
      <c r="B791" s="1330" t="s">
        <v>4298</v>
      </c>
      <c r="C791" s="1329" t="s">
        <v>59</v>
      </c>
      <c r="D791" s="1331">
        <v>58</v>
      </c>
      <c r="E791" s="1331">
        <v>64.98</v>
      </c>
      <c r="F791" s="1331">
        <v>3768.84</v>
      </c>
    </row>
    <row r="792" spans="1:10" s="1340" customFormat="1">
      <c r="A792" s="1337" t="s">
        <v>4299</v>
      </c>
      <c r="B792" s="1338" t="s">
        <v>4300</v>
      </c>
      <c r="C792" s="1337" t="s">
        <v>59</v>
      </c>
      <c r="D792" s="1339">
        <v>20</v>
      </c>
      <c r="E792" s="1339">
        <v>25.23</v>
      </c>
      <c r="F792" s="1339">
        <v>504.6</v>
      </c>
    </row>
    <row r="793" spans="1:10" ht="30">
      <c r="A793" s="1233" t="s">
        <v>4301</v>
      </c>
      <c r="B793" s="1234" t="s">
        <v>1357</v>
      </c>
      <c r="C793" s="1233" t="s">
        <v>59</v>
      </c>
      <c r="D793" s="1235">
        <v>18</v>
      </c>
      <c r="E793" s="1235">
        <v>88.66</v>
      </c>
      <c r="F793" s="1235">
        <v>1595.88</v>
      </c>
    </row>
    <row r="794" spans="1:10" s="1332" customFormat="1">
      <c r="A794" s="1329" t="s">
        <v>4302</v>
      </c>
      <c r="B794" s="1330" t="s">
        <v>1353</v>
      </c>
      <c r="C794" s="1329" t="s">
        <v>59</v>
      </c>
      <c r="D794" s="1331">
        <v>11</v>
      </c>
      <c r="E794" s="1331">
        <v>10.53</v>
      </c>
      <c r="F794" s="1331">
        <v>115.83</v>
      </c>
    </row>
    <row r="795" spans="1:10">
      <c r="A795" s="1233" t="s">
        <v>4103</v>
      </c>
      <c r="B795" s="1234" t="s">
        <v>4303</v>
      </c>
      <c r="C795" s="1233" t="s">
        <v>251</v>
      </c>
      <c r="D795" s="1235"/>
      <c r="E795" s="1235"/>
      <c r="F795" s="1235"/>
    </row>
    <row r="796" spans="1:10" ht="60">
      <c r="A796" s="1233" t="s">
        <v>4105</v>
      </c>
      <c r="B796" s="1234" t="s">
        <v>4304</v>
      </c>
      <c r="C796" s="1233" t="s">
        <v>59</v>
      </c>
      <c r="D796" s="1235">
        <v>4</v>
      </c>
      <c r="E796" s="1235">
        <v>154.59</v>
      </c>
      <c r="F796" s="1235">
        <v>618.36</v>
      </c>
    </row>
    <row r="797" spans="1:10" ht="60">
      <c r="A797" s="1233" t="s">
        <v>4107</v>
      </c>
      <c r="B797" s="1234" t="s">
        <v>4305</v>
      </c>
      <c r="C797" s="1233" t="s">
        <v>59</v>
      </c>
      <c r="D797" s="1235">
        <v>2</v>
      </c>
      <c r="E797" s="1235">
        <v>409.16</v>
      </c>
      <c r="F797" s="1235">
        <v>818.32</v>
      </c>
    </row>
    <row r="798" spans="1:10" ht="15.75">
      <c r="A798" s="1249"/>
      <c r="B798" s="1250" t="s">
        <v>3605</v>
      </c>
      <c r="C798" s="1251"/>
      <c r="D798" s="1251"/>
      <c r="E798" s="1252"/>
      <c r="F798" s="1253">
        <f>SUM(F758:F797)</f>
        <v>165210.13999999998</v>
      </c>
      <c r="G798" s="1254"/>
      <c r="H798" s="1255"/>
      <c r="I798" s="1254"/>
      <c r="J798" s="1256"/>
    </row>
    <row r="799" spans="1:10" s="1231" customFormat="1">
      <c r="A799" s="1228" t="s">
        <v>3706</v>
      </c>
      <c r="B799" s="1232" t="s">
        <v>1306</v>
      </c>
      <c r="C799" s="1228" t="s">
        <v>251</v>
      </c>
      <c r="D799" s="1230"/>
      <c r="E799" s="1230"/>
      <c r="F799" s="1230"/>
    </row>
    <row r="800" spans="1:10">
      <c r="A800" s="1233" t="s">
        <v>3707</v>
      </c>
      <c r="B800" s="1234" t="s">
        <v>4306</v>
      </c>
      <c r="C800" s="1233" t="s">
        <v>251</v>
      </c>
      <c r="D800" s="1235"/>
      <c r="E800" s="1235"/>
      <c r="F800" s="1235"/>
    </row>
    <row r="801" spans="1:7" ht="60">
      <c r="A801" s="1233" t="s">
        <v>66</v>
      </c>
      <c r="B801" s="1234" t="s">
        <v>4307</v>
      </c>
      <c r="C801" s="1233" t="s">
        <v>59</v>
      </c>
      <c r="D801" s="1235">
        <v>1</v>
      </c>
      <c r="E801" s="1235">
        <v>111219.56</v>
      </c>
      <c r="F801" s="1235">
        <v>111219.56</v>
      </c>
    </row>
    <row r="802" spans="1:7" ht="60">
      <c r="A802" s="1233" t="s">
        <v>3831</v>
      </c>
      <c r="B802" s="1234" t="s">
        <v>4308</v>
      </c>
      <c r="C802" s="1233" t="s">
        <v>108</v>
      </c>
      <c r="D802" s="1235">
        <v>4.03</v>
      </c>
      <c r="E802" s="1235">
        <v>2296.87</v>
      </c>
      <c r="F802" s="1235">
        <v>9256.39</v>
      </c>
    </row>
    <row r="803" spans="1:7" ht="60">
      <c r="A803" s="1233" t="s">
        <v>4109</v>
      </c>
      <c r="B803" s="1234" t="s">
        <v>4309</v>
      </c>
      <c r="C803" s="1233" t="s">
        <v>356</v>
      </c>
      <c r="D803" s="1235">
        <v>2.2999999999999998</v>
      </c>
      <c r="E803" s="1235">
        <v>608.85</v>
      </c>
      <c r="F803" s="1235">
        <v>1400.36</v>
      </c>
    </row>
    <row r="804" spans="1:7" ht="60">
      <c r="A804" s="1233" t="s">
        <v>4110</v>
      </c>
      <c r="B804" s="1234" t="s">
        <v>4310</v>
      </c>
      <c r="C804" s="1233" t="s">
        <v>356</v>
      </c>
      <c r="D804" s="1235">
        <v>4.5999999999999996</v>
      </c>
      <c r="E804" s="1235">
        <v>849.64</v>
      </c>
      <c r="F804" s="1235">
        <v>3908.34</v>
      </c>
    </row>
    <row r="805" spans="1:7">
      <c r="A805" s="1233" t="s">
        <v>4111</v>
      </c>
      <c r="B805" s="1234" t="s">
        <v>4311</v>
      </c>
      <c r="C805" s="1233" t="s">
        <v>59</v>
      </c>
      <c r="D805" s="1235">
        <v>1</v>
      </c>
      <c r="E805" s="1235">
        <v>60.9</v>
      </c>
      <c r="F805" s="1235">
        <v>60.9</v>
      </c>
    </row>
    <row r="806" spans="1:7" s="1285" customFormat="1">
      <c r="A806" s="1282" t="s">
        <v>4028</v>
      </c>
      <c r="B806" s="1283" t="s">
        <v>1312</v>
      </c>
      <c r="C806" s="1282" t="s">
        <v>251</v>
      </c>
      <c r="D806" s="1284"/>
      <c r="E806" s="1284"/>
      <c r="F806" s="1284"/>
    </row>
    <row r="807" spans="1:7" s="1344" customFormat="1" ht="57.75">
      <c r="A807" s="1341" t="s">
        <v>110</v>
      </c>
      <c r="B807" s="1342" t="s">
        <v>4782</v>
      </c>
      <c r="C807" s="1341" t="s">
        <v>59</v>
      </c>
      <c r="D807" s="1343">
        <v>3</v>
      </c>
      <c r="E807" s="1343">
        <v>3153.83</v>
      </c>
      <c r="F807" s="1343">
        <v>9461.49</v>
      </c>
    </row>
    <row r="808" spans="1:7" s="1344" customFormat="1" ht="61.5" customHeight="1">
      <c r="A808" s="1341" t="s">
        <v>4030</v>
      </c>
      <c r="B808" s="1342" t="s">
        <v>4783</v>
      </c>
      <c r="C808" s="1341" t="s">
        <v>59</v>
      </c>
      <c r="D808" s="1343">
        <v>2</v>
      </c>
      <c r="E808" s="1343">
        <v>4935.66</v>
      </c>
      <c r="F808" s="1343">
        <v>9871.32</v>
      </c>
    </row>
    <row r="809" spans="1:7" s="1344" customFormat="1" ht="65.849999999999994" customHeight="1">
      <c r="A809" s="1341" t="s">
        <v>4115</v>
      </c>
      <c r="B809" s="1342" t="s">
        <v>4784</v>
      </c>
      <c r="C809" s="1341" t="s">
        <v>59</v>
      </c>
      <c r="D809" s="1343">
        <v>2</v>
      </c>
      <c r="E809" s="1343">
        <v>5306.87</v>
      </c>
      <c r="F809" s="1343">
        <v>10613.74</v>
      </c>
    </row>
    <row r="810" spans="1:7" s="1344" customFormat="1" ht="67.7" customHeight="1">
      <c r="A810" s="1341" t="s">
        <v>4117</v>
      </c>
      <c r="B810" s="1342" t="s">
        <v>4785</v>
      </c>
      <c r="C810" s="1341" t="s">
        <v>59</v>
      </c>
      <c r="D810" s="1343">
        <v>2</v>
      </c>
      <c r="E810" s="1343">
        <v>5785.19</v>
      </c>
      <c r="F810" s="1343">
        <v>11570.38</v>
      </c>
      <c r="G810" s="1345" t="s">
        <v>4786</v>
      </c>
    </row>
    <row r="811" spans="1:7" s="1344" customFormat="1" ht="45">
      <c r="A811" s="1341" t="s">
        <v>4118</v>
      </c>
      <c r="B811" s="1342" t="s">
        <v>4787</v>
      </c>
      <c r="C811" s="1341" t="s">
        <v>59</v>
      </c>
      <c r="D811" s="1343">
        <v>1</v>
      </c>
      <c r="E811" s="1343">
        <v>18167.759999999998</v>
      </c>
      <c r="F811" s="1343">
        <v>18167.759999999998</v>
      </c>
    </row>
    <row r="812" spans="1:7" s="1285" customFormat="1">
      <c r="A812" s="1282" t="s">
        <v>4121</v>
      </c>
      <c r="B812" s="1283" t="s">
        <v>4312</v>
      </c>
      <c r="C812" s="1282" t="s">
        <v>251</v>
      </c>
      <c r="D812" s="1284"/>
      <c r="E812" s="1284"/>
      <c r="F812" s="1284"/>
    </row>
    <row r="813" spans="1:7" s="1264" customFormat="1" ht="30">
      <c r="A813" s="1261" t="s">
        <v>4122</v>
      </c>
      <c r="B813" s="1262" t="s">
        <v>1517</v>
      </c>
      <c r="C813" s="1261" t="s">
        <v>59</v>
      </c>
      <c r="D813" s="1263">
        <v>63</v>
      </c>
      <c r="E813" s="1263">
        <v>22.84</v>
      </c>
      <c r="F813" s="1263">
        <v>1438.92</v>
      </c>
    </row>
    <row r="814" spans="1:7" s="1264" customFormat="1" ht="30">
      <c r="A814" s="1261" t="s">
        <v>4313</v>
      </c>
      <c r="B814" s="1262" t="s">
        <v>1519</v>
      </c>
      <c r="C814" s="1261" t="s">
        <v>59</v>
      </c>
      <c r="D814" s="1263">
        <v>25</v>
      </c>
      <c r="E814" s="1263">
        <v>22.84</v>
      </c>
      <c r="F814" s="1263">
        <v>571</v>
      </c>
    </row>
    <row r="815" spans="1:7" s="1264" customFormat="1" ht="30">
      <c r="A815" s="1261" t="s">
        <v>4314</v>
      </c>
      <c r="B815" s="1262" t="s">
        <v>1553</v>
      </c>
      <c r="C815" s="1261" t="s">
        <v>59</v>
      </c>
      <c r="D815" s="1263">
        <v>5</v>
      </c>
      <c r="E815" s="1263">
        <v>61.57</v>
      </c>
      <c r="F815" s="1263">
        <v>307.85000000000002</v>
      </c>
    </row>
    <row r="816" spans="1:7" s="1264" customFormat="1" ht="30">
      <c r="A816" s="1261" t="s">
        <v>73</v>
      </c>
      <c r="B816" s="1262" t="s">
        <v>1569</v>
      </c>
      <c r="C816" s="1261" t="s">
        <v>59</v>
      </c>
      <c r="D816" s="1263">
        <v>28</v>
      </c>
      <c r="E816" s="1263">
        <v>90.55</v>
      </c>
      <c r="F816" s="1263">
        <v>2535.4</v>
      </c>
    </row>
    <row r="817" spans="1:6" s="1264" customFormat="1" ht="30">
      <c r="A817" s="1261" t="s">
        <v>4315</v>
      </c>
      <c r="B817" s="1262" t="s">
        <v>1571</v>
      </c>
      <c r="C817" s="1261" t="s">
        <v>59</v>
      </c>
      <c r="D817" s="1263">
        <v>2</v>
      </c>
      <c r="E817" s="1263">
        <v>131.62</v>
      </c>
      <c r="F817" s="1263">
        <v>263.24</v>
      </c>
    </row>
    <row r="818" spans="1:6" s="1264" customFormat="1" ht="30">
      <c r="A818" s="1261" t="s">
        <v>4316</v>
      </c>
      <c r="B818" s="1262" t="s">
        <v>4317</v>
      </c>
      <c r="C818" s="1261" t="s">
        <v>59</v>
      </c>
      <c r="D818" s="1263">
        <v>2</v>
      </c>
      <c r="E818" s="1263">
        <v>239.94</v>
      </c>
      <c r="F818" s="1263">
        <v>479.88</v>
      </c>
    </row>
    <row r="819" spans="1:6" s="1264" customFormat="1" ht="30">
      <c r="A819" s="1261" t="s">
        <v>4318</v>
      </c>
      <c r="B819" s="1262" t="s">
        <v>4319</v>
      </c>
      <c r="C819" s="1261" t="s">
        <v>59</v>
      </c>
      <c r="D819" s="1263">
        <v>2</v>
      </c>
      <c r="E819" s="1263">
        <v>255.55</v>
      </c>
      <c r="F819" s="1263">
        <v>511.1</v>
      </c>
    </row>
    <row r="820" spans="1:6" s="1264" customFormat="1" ht="45">
      <c r="A820" s="1261" t="s">
        <v>4320</v>
      </c>
      <c r="B820" s="1262" t="s">
        <v>4321</v>
      </c>
      <c r="C820" s="1261" t="s">
        <v>59</v>
      </c>
      <c r="D820" s="1263">
        <v>2</v>
      </c>
      <c r="E820" s="1263">
        <v>409.19</v>
      </c>
      <c r="F820" s="1263">
        <v>818.38</v>
      </c>
    </row>
    <row r="821" spans="1:6" s="1264" customFormat="1" ht="45">
      <c r="A821" s="1261" t="s">
        <v>4322</v>
      </c>
      <c r="B821" s="1262" t="s">
        <v>4323</v>
      </c>
      <c r="C821" s="1261" t="s">
        <v>59</v>
      </c>
      <c r="D821" s="1263">
        <v>2</v>
      </c>
      <c r="E821" s="1263">
        <v>517</v>
      </c>
      <c r="F821" s="1263">
        <v>1034</v>
      </c>
    </row>
    <row r="822" spans="1:6" s="1264" customFormat="1" ht="45">
      <c r="A822" s="1261" t="s">
        <v>4324</v>
      </c>
      <c r="B822" s="1262" t="s">
        <v>4325</v>
      </c>
      <c r="C822" s="1261" t="s">
        <v>59</v>
      </c>
      <c r="D822" s="1263">
        <v>2</v>
      </c>
      <c r="E822" s="1263">
        <v>352.06</v>
      </c>
      <c r="F822" s="1263">
        <v>704.12</v>
      </c>
    </row>
    <row r="823" spans="1:6" s="1264" customFormat="1" ht="45">
      <c r="A823" s="1261" t="s">
        <v>4326</v>
      </c>
      <c r="B823" s="1262" t="s">
        <v>4327</v>
      </c>
      <c r="C823" s="1261" t="s">
        <v>59</v>
      </c>
      <c r="D823" s="1263">
        <v>2</v>
      </c>
      <c r="E823" s="1263">
        <v>466.43</v>
      </c>
      <c r="F823" s="1263">
        <v>932.86</v>
      </c>
    </row>
    <row r="824" spans="1:6" s="1264" customFormat="1" ht="45">
      <c r="A824" s="1261" t="s">
        <v>4328</v>
      </c>
      <c r="B824" s="1262" t="s">
        <v>4329</v>
      </c>
      <c r="C824" s="1261" t="s">
        <v>2725</v>
      </c>
      <c r="D824" s="1263">
        <v>4</v>
      </c>
      <c r="E824" s="1263">
        <v>538.32000000000005</v>
      </c>
      <c r="F824" s="1263">
        <v>2153.2800000000002</v>
      </c>
    </row>
    <row r="825" spans="1:6" s="1264" customFormat="1">
      <c r="A825" s="1261" t="s">
        <v>4330</v>
      </c>
      <c r="B825" s="1262" t="s">
        <v>4331</v>
      </c>
      <c r="C825" s="1261" t="s">
        <v>59</v>
      </c>
      <c r="D825" s="1263">
        <v>3</v>
      </c>
      <c r="E825" s="1263">
        <v>145.38999999999999</v>
      </c>
      <c r="F825" s="1263">
        <v>436.17</v>
      </c>
    </row>
    <row r="826" spans="1:6" s="1264" customFormat="1" ht="60">
      <c r="A826" s="1261" t="s">
        <v>4332</v>
      </c>
      <c r="B826" s="1262" t="s">
        <v>4333</v>
      </c>
      <c r="C826" s="1261" t="s">
        <v>59</v>
      </c>
      <c r="D826" s="1263">
        <v>4</v>
      </c>
      <c r="E826" s="1263">
        <v>77.7</v>
      </c>
      <c r="F826" s="1263">
        <v>310.8</v>
      </c>
    </row>
    <row r="827" spans="1:6" s="1264" customFormat="1" ht="45">
      <c r="A827" s="1261" t="s">
        <v>4334</v>
      </c>
      <c r="B827" s="1262" t="s">
        <v>4335</v>
      </c>
      <c r="C827" s="1261" t="s">
        <v>59</v>
      </c>
      <c r="D827" s="1263">
        <v>36</v>
      </c>
      <c r="E827" s="1263">
        <v>68.91</v>
      </c>
      <c r="F827" s="1263">
        <v>2480.7600000000002</v>
      </c>
    </row>
    <row r="828" spans="1:6">
      <c r="A828" s="1233" t="s">
        <v>4124</v>
      </c>
      <c r="B828" s="1234" t="s">
        <v>1614</v>
      </c>
      <c r="C828" s="1233" t="s">
        <v>251</v>
      </c>
      <c r="D828" s="1235"/>
      <c r="E828" s="1235"/>
      <c r="F828" s="1235"/>
    </row>
    <row r="829" spans="1:6" s="1332" customFormat="1" ht="60">
      <c r="A829" s="1329" t="s">
        <v>4125</v>
      </c>
      <c r="B829" s="1330" t="s">
        <v>4336</v>
      </c>
      <c r="C829" s="1329" t="s">
        <v>108</v>
      </c>
      <c r="D829" s="1331">
        <v>13251</v>
      </c>
      <c r="E829" s="1331">
        <v>9.86</v>
      </c>
      <c r="F829" s="1331">
        <v>130654.86</v>
      </c>
    </row>
    <row r="830" spans="1:6" s="1332" customFormat="1" ht="60">
      <c r="A830" s="1329" t="s">
        <v>4337</v>
      </c>
      <c r="B830" s="1330" t="s">
        <v>4338</v>
      </c>
      <c r="C830" s="1329" t="s">
        <v>108</v>
      </c>
      <c r="D830" s="1331">
        <v>2067</v>
      </c>
      <c r="E830" s="1331">
        <v>11.5</v>
      </c>
      <c r="F830" s="1331">
        <v>23770.5</v>
      </c>
    </row>
    <row r="831" spans="1:6" s="1332" customFormat="1" ht="60">
      <c r="A831" s="1329" t="s">
        <v>4339</v>
      </c>
      <c r="B831" s="1330" t="s">
        <v>4340</v>
      </c>
      <c r="C831" s="1329" t="s">
        <v>108</v>
      </c>
      <c r="D831" s="1331">
        <v>4350</v>
      </c>
      <c r="E831" s="1331">
        <v>14.26</v>
      </c>
      <c r="F831" s="1331">
        <v>62031</v>
      </c>
    </row>
    <row r="832" spans="1:6" s="1322" customFormat="1" ht="60">
      <c r="A832" s="1319" t="s">
        <v>4341</v>
      </c>
      <c r="B832" s="1320" t="s">
        <v>4342</v>
      </c>
      <c r="C832" s="1319" t="s">
        <v>108</v>
      </c>
      <c r="D832" s="1321">
        <v>576</v>
      </c>
      <c r="E832" s="1321">
        <v>23.86</v>
      </c>
      <c r="F832" s="1321">
        <v>13743.36</v>
      </c>
    </row>
    <row r="833" spans="1:6" s="1322" customFormat="1" ht="60">
      <c r="A833" s="1319" t="s">
        <v>4343</v>
      </c>
      <c r="B833" s="1320" t="s">
        <v>4344</v>
      </c>
      <c r="C833" s="1319" t="s">
        <v>108</v>
      </c>
      <c r="D833" s="1321">
        <v>500</v>
      </c>
      <c r="E833" s="1321">
        <v>42.21</v>
      </c>
      <c r="F833" s="1321">
        <v>21105</v>
      </c>
    </row>
    <row r="834" spans="1:6" s="1322" customFormat="1" ht="60">
      <c r="A834" s="1319" t="s">
        <v>4345</v>
      </c>
      <c r="B834" s="1320" t="s">
        <v>4346</v>
      </c>
      <c r="C834" s="1319" t="s">
        <v>108</v>
      </c>
      <c r="D834" s="1321">
        <v>394</v>
      </c>
      <c r="E834" s="1321">
        <v>56.71</v>
      </c>
      <c r="F834" s="1321">
        <v>22343.74</v>
      </c>
    </row>
    <row r="835" spans="1:6" ht="60">
      <c r="A835" s="1233" t="s">
        <v>4347</v>
      </c>
      <c r="B835" s="1234" t="s">
        <v>4348</v>
      </c>
      <c r="C835" s="1233" t="s">
        <v>108</v>
      </c>
      <c r="D835" s="1235">
        <v>464</v>
      </c>
      <c r="E835" s="1235">
        <v>80.14</v>
      </c>
      <c r="F835" s="1235">
        <v>37184.959999999999</v>
      </c>
    </row>
    <row r="836" spans="1:6" ht="60">
      <c r="A836" s="1233" t="s">
        <v>4349</v>
      </c>
      <c r="B836" s="1234" t="s">
        <v>4350</v>
      </c>
      <c r="C836" s="1233" t="s">
        <v>108</v>
      </c>
      <c r="D836" s="1235">
        <v>472</v>
      </c>
      <c r="E836" s="1235">
        <v>107.59</v>
      </c>
      <c r="F836" s="1235">
        <v>50782.48</v>
      </c>
    </row>
    <row r="837" spans="1:6" ht="60">
      <c r="A837" s="1233" t="s">
        <v>4351</v>
      </c>
      <c r="B837" s="1234" t="s">
        <v>4352</v>
      </c>
      <c r="C837" s="1233" t="s">
        <v>108</v>
      </c>
      <c r="D837" s="1235">
        <v>60</v>
      </c>
      <c r="E837" s="1235">
        <v>277.06</v>
      </c>
      <c r="F837" s="1235">
        <v>16623.599999999999</v>
      </c>
    </row>
    <row r="838" spans="1:6" s="1349" customFormat="1" ht="30">
      <c r="A838" s="1346" t="s">
        <v>4353</v>
      </c>
      <c r="B838" s="1347" t="s">
        <v>1452</v>
      </c>
      <c r="C838" s="1346" t="s">
        <v>59</v>
      </c>
      <c r="D838" s="1348">
        <v>30</v>
      </c>
      <c r="E838" s="1348">
        <v>31.24</v>
      </c>
      <c r="F838" s="1348">
        <v>937.2</v>
      </c>
    </row>
    <row r="839" spans="1:6" ht="30">
      <c r="A839" s="1233" t="s">
        <v>4354</v>
      </c>
      <c r="B839" s="1234" t="s">
        <v>4355</v>
      </c>
      <c r="C839" s="1233" t="s">
        <v>59</v>
      </c>
      <c r="D839" s="1235">
        <v>30</v>
      </c>
      <c r="E839" s="1235">
        <v>33.08</v>
      </c>
      <c r="F839" s="1235">
        <v>992.4</v>
      </c>
    </row>
    <row r="840" spans="1:6">
      <c r="A840" s="1233" t="s">
        <v>4356</v>
      </c>
      <c r="B840" s="1234" t="s">
        <v>4357</v>
      </c>
      <c r="C840" s="1233" t="s">
        <v>251</v>
      </c>
      <c r="D840" s="1235"/>
      <c r="E840" s="1235"/>
      <c r="F840" s="1235"/>
    </row>
    <row r="841" spans="1:6" ht="30">
      <c r="A841" s="1233" t="s">
        <v>4358</v>
      </c>
      <c r="B841" s="1234" t="s">
        <v>4359</v>
      </c>
      <c r="C841" s="1233" t="s">
        <v>59</v>
      </c>
      <c r="D841" s="1235">
        <v>1284</v>
      </c>
      <c r="E841" s="1235">
        <v>1.03</v>
      </c>
      <c r="F841" s="1235">
        <v>1322.52</v>
      </c>
    </row>
    <row r="842" spans="1:6" ht="30">
      <c r="A842" s="1233" t="s">
        <v>4360</v>
      </c>
      <c r="B842" s="1234" t="s">
        <v>4361</v>
      </c>
      <c r="C842" s="1233" t="s">
        <v>59</v>
      </c>
      <c r="D842" s="1235">
        <v>80</v>
      </c>
      <c r="E842" s="1235">
        <v>1.44</v>
      </c>
      <c r="F842" s="1235">
        <v>115.2</v>
      </c>
    </row>
    <row r="843" spans="1:6" ht="30">
      <c r="A843" s="1233" t="s">
        <v>4362</v>
      </c>
      <c r="B843" s="1234" t="s">
        <v>4363</v>
      </c>
      <c r="C843" s="1233" t="s">
        <v>59</v>
      </c>
      <c r="D843" s="1235">
        <v>350</v>
      </c>
      <c r="E843" s="1235">
        <v>1.59</v>
      </c>
      <c r="F843" s="1235">
        <v>556.5</v>
      </c>
    </row>
    <row r="844" spans="1:6" s="1353" customFormat="1">
      <c r="A844" s="1350" t="s">
        <v>4364</v>
      </c>
      <c r="B844" s="1351" t="s">
        <v>4365</v>
      </c>
      <c r="C844" s="1350" t="s">
        <v>59</v>
      </c>
      <c r="D844" s="1352">
        <v>63</v>
      </c>
      <c r="E844" s="1352">
        <v>9.26</v>
      </c>
      <c r="F844" s="1352">
        <v>583.38</v>
      </c>
    </row>
    <row r="845" spans="1:6">
      <c r="A845" s="1233" t="s">
        <v>4366</v>
      </c>
      <c r="B845" s="1234" t="s">
        <v>4367</v>
      </c>
      <c r="C845" s="1233" t="s">
        <v>59</v>
      </c>
      <c r="D845" s="1235">
        <v>47</v>
      </c>
      <c r="E845" s="1235">
        <v>9.57</v>
      </c>
      <c r="F845" s="1235">
        <v>449.79</v>
      </c>
    </row>
    <row r="846" spans="1:6">
      <c r="A846" s="1233" t="s">
        <v>4368</v>
      </c>
      <c r="B846" s="1234" t="s">
        <v>4369</v>
      </c>
      <c r="C846" s="1233" t="s">
        <v>59</v>
      </c>
      <c r="D846" s="1235">
        <v>132</v>
      </c>
      <c r="E846" s="1235">
        <v>9.57</v>
      </c>
      <c r="F846" s="1235">
        <v>1263.24</v>
      </c>
    </row>
    <row r="847" spans="1:6">
      <c r="A847" s="1233" t="s">
        <v>4370</v>
      </c>
      <c r="B847" s="1234" t="s">
        <v>4371</v>
      </c>
      <c r="C847" s="1233" t="s">
        <v>59</v>
      </c>
      <c r="D847" s="1235">
        <v>6</v>
      </c>
      <c r="E847" s="1235">
        <v>16.04</v>
      </c>
      <c r="F847" s="1235">
        <v>96.24</v>
      </c>
    </row>
    <row r="848" spans="1:6">
      <c r="A848" s="1233" t="s">
        <v>4372</v>
      </c>
      <c r="B848" s="1234" t="s">
        <v>4373</v>
      </c>
      <c r="C848" s="1233" t="s">
        <v>59</v>
      </c>
      <c r="D848" s="1235">
        <v>6</v>
      </c>
      <c r="E848" s="1235">
        <v>15.89</v>
      </c>
      <c r="F848" s="1235">
        <v>95.34</v>
      </c>
    </row>
    <row r="849" spans="1:10">
      <c r="A849" s="1233" t="s">
        <v>4374</v>
      </c>
      <c r="B849" s="1234" t="s">
        <v>4375</v>
      </c>
      <c r="C849" s="1233" t="s">
        <v>59</v>
      </c>
      <c r="D849" s="1235">
        <v>3</v>
      </c>
      <c r="E849" s="1235">
        <v>17.09</v>
      </c>
      <c r="F849" s="1235">
        <v>51.27</v>
      </c>
    </row>
    <row r="850" spans="1:10">
      <c r="A850" s="1233" t="s">
        <v>4376</v>
      </c>
      <c r="B850" s="1234" t="s">
        <v>4377</v>
      </c>
      <c r="C850" s="1233" t="s">
        <v>59</v>
      </c>
      <c r="D850" s="1235">
        <v>6</v>
      </c>
      <c r="E850" s="1235">
        <v>23.98</v>
      </c>
      <c r="F850" s="1235">
        <v>143.88</v>
      </c>
    </row>
    <row r="851" spans="1:10" s="1357" customFormat="1">
      <c r="A851" s="1354" t="s">
        <v>4378</v>
      </c>
      <c r="B851" s="1355" t="s">
        <v>4379</v>
      </c>
      <c r="C851" s="1354" t="s">
        <v>59</v>
      </c>
      <c r="D851" s="1356">
        <v>126</v>
      </c>
      <c r="E851" s="1356">
        <v>9.11</v>
      </c>
      <c r="F851" s="1356">
        <v>1147.8599999999999</v>
      </c>
    </row>
    <row r="852" spans="1:10">
      <c r="A852" s="1233" t="s">
        <v>4380</v>
      </c>
      <c r="B852" s="1234" t="s">
        <v>4381</v>
      </c>
      <c r="C852" s="1233" t="s">
        <v>59</v>
      </c>
      <c r="D852" s="1235">
        <v>55</v>
      </c>
      <c r="E852" s="1235">
        <v>10.01</v>
      </c>
      <c r="F852" s="1235">
        <v>550.54999999999995</v>
      </c>
    </row>
    <row r="853" spans="1:10">
      <c r="A853" s="1233" t="s">
        <v>4382</v>
      </c>
      <c r="B853" s="1234" t="s">
        <v>4383</v>
      </c>
      <c r="C853" s="1233" t="s">
        <v>59</v>
      </c>
      <c r="D853" s="1235">
        <v>76</v>
      </c>
      <c r="E853" s="1235">
        <v>10.01</v>
      </c>
      <c r="F853" s="1235">
        <v>760.76</v>
      </c>
    </row>
    <row r="854" spans="1:10">
      <c r="A854" s="1233" t="s">
        <v>4384</v>
      </c>
      <c r="B854" s="1234" t="s">
        <v>4385</v>
      </c>
      <c r="C854" s="1233" t="s">
        <v>59</v>
      </c>
      <c r="D854" s="1235">
        <v>20</v>
      </c>
      <c r="E854" s="1235">
        <v>15.46</v>
      </c>
      <c r="F854" s="1235">
        <v>309.2</v>
      </c>
    </row>
    <row r="855" spans="1:10">
      <c r="A855" s="1233" t="s">
        <v>4386</v>
      </c>
      <c r="B855" s="1234" t="s">
        <v>4387</v>
      </c>
      <c r="C855" s="1233" t="s">
        <v>59</v>
      </c>
      <c r="D855" s="1235">
        <v>14</v>
      </c>
      <c r="E855" s="1235">
        <v>16.3</v>
      </c>
      <c r="F855" s="1235">
        <v>228.2</v>
      </c>
    </row>
    <row r="856" spans="1:10">
      <c r="A856" s="1233" t="s">
        <v>4388</v>
      </c>
      <c r="B856" s="1234" t="s">
        <v>4389</v>
      </c>
      <c r="C856" s="1233" t="s">
        <v>59</v>
      </c>
      <c r="D856" s="1235">
        <v>14</v>
      </c>
      <c r="E856" s="1235">
        <v>16.72</v>
      </c>
      <c r="F856" s="1235">
        <v>234.08</v>
      </c>
    </row>
    <row r="857" spans="1:10">
      <c r="A857" s="1233" t="s">
        <v>4390</v>
      </c>
      <c r="B857" s="1234" t="s">
        <v>4391</v>
      </c>
      <c r="C857" s="1233" t="s">
        <v>59</v>
      </c>
      <c r="D857" s="1235">
        <v>15</v>
      </c>
      <c r="E857" s="1235">
        <v>23.74</v>
      </c>
      <c r="F857" s="1235">
        <v>356.1</v>
      </c>
    </row>
    <row r="858" spans="1:10">
      <c r="A858" s="1233" t="s">
        <v>4392</v>
      </c>
      <c r="B858" s="1234" t="s">
        <v>4393</v>
      </c>
      <c r="C858" s="1233" t="s">
        <v>59</v>
      </c>
      <c r="D858" s="1235">
        <v>16</v>
      </c>
      <c r="E858" s="1235">
        <v>25.28</v>
      </c>
      <c r="F858" s="1235">
        <v>404.48</v>
      </c>
    </row>
    <row r="859" spans="1:10">
      <c r="A859" s="1233" t="s">
        <v>4394</v>
      </c>
      <c r="B859" s="1234" t="s">
        <v>4395</v>
      </c>
      <c r="C859" s="1233" t="s">
        <v>59</v>
      </c>
      <c r="D859" s="1235">
        <v>10</v>
      </c>
      <c r="E859" s="1235">
        <v>51.04</v>
      </c>
      <c r="F859" s="1235">
        <v>510.4</v>
      </c>
    </row>
    <row r="860" spans="1:10" s="1361" customFormat="1" ht="45">
      <c r="A860" s="1358" t="s">
        <v>4396</v>
      </c>
      <c r="B860" s="1359" t="s">
        <v>4397</v>
      </c>
      <c r="C860" s="1358" t="s">
        <v>59</v>
      </c>
      <c r="D860" s="1360">
        <v>200</v>
      </c>
      <c r="E860" s="1360">
        <v>2.04</v>
      </c>
      <c r="F860" s="1360">
        <v>408</v>
      </c>
    </row>
    <row r="861" spans="1:10" s="1361" customFormat="1" ht="45">
      <c r="A861" s="1358" t="s">
        <v>4398</v>
      </c>
      <c r="B861" s="1359" t="s">
        <v>4399</v>
      </c>
      <c r="C861" s="1358" t="s">
        <v>59</v>
      </c>
      <c r="D861" s="1360">
        <v>200</v>
      </c>
      <c r="E861" s="1360">
        <v>5.17</v>
      </c>
      <c r="F861" s="1360">
        <v>1034</v>
      </c>
    </row>
    <row r="862" spans="1:10" ht="15.75">
      <c r="A862" s="1249"/>
      <c r="B862" s="1250" t="s">
        <v>3603</v>
      </c>
      <c r="C862" s="1251"/>
      <c r="D862" s="1251"/>
      <c r="E862" s="1252"/>
      <c r="F862" s="1253">
        <f>SUM(F800:F861)</f>
        <v>591298.08999999985</v>
      </c>
      <c r="G862" s="1254"/>
      <c r="H862" s="1255"/>
      <c r="I862" s="1254"/>
      <c r="J862" s="1256"/>
    </row>
    <row r="863" spans="1:10" s="1231" customFormat="1">
      <c r="A863" s="1228" t="s">
        <v>3708</v>
      </c>
      <c r="B863" s="1232" t="s">
        <v>2205</v>
      </c>
      <c r="C863" s="1228" t="s">
        <v>251</v>
      </c>
      <c r="D863" s="1230"/>
      <c r="E863" s="1230"/>
      <c r="F863" s="1230"/>
    </row>
    <row r="864" spans="1:10">
      <c r="A864" s="1233" t="s">
        <v>3709</v>
      </c>
      <c r="B864" s="1234" t="s">
        <v>2206</v>
      </c>
      <c r="C864" s="1233" t="s">
        <v>251</v>
      </c>
      <c r="D864" s="1235"/>
      <c r="E864" s="1235"/>
      <c r="F864" s="1235"/>
    </row>
    <row r="865" spans="1:10" s="1332" customFormat="1" ht="60">
      <c r="A865" s="1329" t="s">
        <v>3710</v>
      </c>
      <c r="B865" s="1330" t="s">
        <v>4400</v>
      </c>
      <c r="C865" s="1329" t="s">
        <v>59</v>
      </c>
      <c r="D865" s="1331">
        <v>26</v>
      </c>
      <c r="E865" s="1331">
        <v>184.92</v>
      </c>
      <c r="F865" s="1331">
        <v>4807.92</v>
      </c>
    </row>
    <row r="866" spans="1:10" s="1332" customFormat="1" ht="60">
      <c r="A866" s="1329" t="s">
        <v>3711</v>
      </c>
      <c r="B866" s="1330" t="s">
        <v>4401</v>
      </c>
      <c r="C866" s="1329" t="s">
        <v>59</v>
      </c>
      <c r="D866" s="1331">
        <v>229</v>
      </c>
      <c r="E866" s="1331">
        <v>238.91</v>
      </c>
      <c r="F866" s="1331">
        <v>54710.39</v>
      </c>
    </row>
    <row r="867" spans="1:10" ht="75">
      <c r="A867" s="1233" t="s">
        <v>3712</v>
      </c>
      <c r="B867" s="1234" t="s">
        <v>4402</v>
      </c>
      <c r="C867" s="1233" t="s">
        <v>59</v>
      </c>
      <c r="D867" s="1235">
        <v>6</v>
      </c>
      <c r="E867" s="1235">
        <v>323.42</v>
      </c>
      <c r="F867" s="1235">
        <v>1940.52</v>
      </c>
    </row>
    <row r="868" spans="1:10" ht="45">
      <c r="A868" s="1233" t="s">
        <v>4403</v>
      </c>
      <c r="B868" s="1234" t="s">
        <v>4219</v>
      </c>
      <c r="C868" s="1233" t="s">
        <v>59</v>
      </c>
      <c r="D868" s="1235">
        <v>23</v>
      </c>
      <c r="E868" s="1235">
        <v>73.12</v>
      </c>
      <c r="F868" s="1235">
        <v>1681.76</v>
      </c>
    </row>
    <row r="869" spans="1:10">
      <c r="A869" s="1233" t="s">
        <v>3713</v>
      </c>
      <c r="B869" s="1234" t="s">
        <v>4404</v>
      </c>
      <c r="C869" s="1233" t="s">
        <v>251</v>
      </c>
      <c r="D869" s="1235"/>
      <c r="E869" s="1235"/>
      <c r="F869" s="1235"/>
    </row>
    <row r="870" spans="1:10" ht="60">
      <c r="A870" s="1233" t="s">
        <v>3715</v>
      </c>
      <c r="B870" s="1234" t="s">
        <v>4405</v>
      </c>
      <c r="C870" s="1233" t="s">
        <v>59</v>
      </c>
      <c r="D870" s="1235">
        <v>20</v>
      </c>
      <c r="E870" s="1235">
        <v>167.75</v>
      </c>
      <c r="F870" s="1235">
        <v>3355</v>
      </c>
    </row>
    <row r="871" spans="1:10">
      <c r="A871" s="1233" t="s">
        <v>3717</v>
      </c>
      <c r="B871" s="1234" t="s">
        <v>4406</v>
      </c>
      <c r="C871" s="1233" t="s">
        <v>59</v>
      </c>
      <c r="D871" s="1235">
        <v>11</v>
      </c>
      <c r="E871" s="1235">
        <v>37.840000000000003</v>
      </c>
      <c r="F871" s="1235">
        <v>416.24</v>
      </c>
    </row>
    <row r="872" spans="1:10">
      <c r="A872" s="1233" t="s">
        <v>3719</v>
      </c>
      <c r="B872" s="1234" t="s">
        <v>2274</v>
      </c>
      <c r="C872" s="1233" t="s">
        <v>251</v>
      </c>
      <c r="D872" s="1235">
        <v>0</v>
      </c>
      <c r="E872" s="1235">
        <v>0</v>
      </c>
      <c r="F872" s="1235">
        <v>0</v>
      </c>
    </row>
    <row r="873" spans="1:10" ht="45">
      <c r="A873" s="1233" t="s">
        <v>3721</v>
      </c>
      <c r="B873" s="1234" t="s">
        <v>4407</v>
      </c>
      <c r="C873" s="1233" t="s">
        <v>59</v>
      </c>
      <c r="D873" s="1235">
        <v>105</v>
      </c>
      <c r="E873" s="1235">
        <v>315.68</v>
      </c>
      <c r="F873" s="1235">
        <v>33146.400000000001</v>
      </c>
    </row>
    <row r="874" spans="1:10">
      <c r="A874" s="1233" t="s">
        <v>4408</v>
      </c>
      <c r="B874" s="1234" t="s">
        <v>2229</v>
      </c>
      <c r="C874" s="1233" t="s">
        <v>251</v>
      </c>
      <c r="D874" s="1235"/>
      <c r="E874" s="1235"/>
      <c r="F874" s="1235"/>
    </row>
    <row r="875" spans="1:10">
      <c r="A875" s="1233" t="s">
        <v>4409</v>
      </c>
      <c r="B875" s="1234" t="s">
        <v>2235</v>
      </c>
      <c r="C875" s="1233" t="s">
        <v>59</v>
      </c>
      <c r="D875" s="1235">
        <v>47</v>
      </c>
      <c r="E875" s="1235">
        <v>41.17</v>
      </c>
      <c r="F875" s="1235">
        <v>1934.99</v>
      </c>
    </row>
    <row r="876" spans="1:10">
      <c r="A876" s="1233" t="s">
        <v>4410</v>
      </c>
      <c r="B876" s="1234" t="s">
        <v>2237</v>
      </c>
      <c r="C876" s="1233" t="s">
        <v>59</v>
      </c>
      <c r="D876" s="1235">
        <v>50</v>
      </c>
      <c r="E876" s="1235">
        <v>69.760000000000005</v>
      </c>
      <c r="F876" s="1235">
        <v>3488</v>
      </c>
    </row>
    <row r="877" spans="1:10">
      <c r="A877" s="1233" t="s">
        <v>4411</v>
      </c>
      <c r="B877" s="1234" t="s">
        <v>2251</v>
      </c>
      <c r="C877" s="1233" t="s">
        <v>59</v>
      </c>
      <c r="D877" s="1235">
        <v>1</v>
      </c>
      <c r="E877" s="1235">
        <v>98.34</v>
      </c>
      <c r="F877" s="1235">
        <v>98.34</v>
      </c>
    </row>
    <row r="878" spans="1:10" ht="30">
      <c r="A878" s="1233" t="s">
        <v>4412</v>
      </c>
      <c r="B878" s="1234" t="s">
        <v>2231</v>
      </c>
      <c r="C878" s="1233" t="s">
        <v>59</v>
      </c>
      <c r="D878" s="1235">
        <v>97</v>
      </c>
      <c r="E878" s="1235">
        <v>48.95</v>
      </c>
      <c r="F878" s="1235">
        <v>4748.1499999999996</v>
      </c>
    </row>
    <row r="879" spans="1:10" ht="30">
      <c r="A879" s="1233" t="s">
        <v>4413</v>
      </c>
      <c r="B879" s="1234" t="s">
        <v>2233</v>
      </c>
      <c r="C879" s="1233" t="s">
        <v>59</v>
      </c>
      <c r="D879" s="1235">
        <v>79</v>
      </c>
      <c r="E879" s="1235">
        <v>55.45</v>
      </c>
      <c r="F879" s="1235">
        <v>4380.55</v>
      </c>
    </row>
    <row r="880" spans="1:10" ht="15.75">
      <c r="A880" s="1249"/>
      <c r="B880" s="1250" t="s">
        <v>3606</v>
      </c>
      <c r="C880" s="1251"/>
      <c r="D880" s="1251"/>
      <c r="E880" s="1252"/>
      <c r="F880" s="1253">
        <f>SUM(F864:F879)</f>
        <v>114708.26000000001</v>
      </c>
      <c r="G880" s="1254"/>
      <c r="H880" s="1255"/>
      <c r="I880" s="1254"/>
      <c r="J880" s="1256"/>
    </row>
    <row r="881" spans="1:10" s="1231" customFormat="1">
      <c r="A881" s="1228" t="s">
        <v>3723</v>
      </c>
      <c r="B881" s="1232" t="s">
        <v>4414</v>
      </c>
      <c r="C881" s="1228" t="s">
        <v>251</v>
      </c>
      <c r="D881" s="1230"/>
      <c r="E881" s="1230"/>
      <c r="F881" s="1230"/>
    </row>
    <row r="882" spans="1:10">
      <c r="A882" s="1233" t="s">
        <v>3724</v>
      </c>
      <c r="B882" s="1234" t="s">
        <v>4415</v>
      </c>
      <c r="C882" s="1233" t="s">
        <v>251</v>
      </c>
      <c r="D882" s="1235"/>
      <c r="E882" s="1235"/>
      <c r="F882" s="1235"/>
    </row>
    <row r="883" spans="1:10">
      <c r="A883" s="1233" t="s">
        <v>3726</v>
      </c>
      <c r="B883" s="1234" t="s">
        <v>4416</v>
      </c>
      <c r="C883" s="1233" t="s">
        <v>59</v>
      </c>
      <c r="D883" s="1235">
        <v>1</v>
      </c>
      <c r="E883" s="1235">
        <v>2978.37</v>
      </c>
      <c r="F883" s="1235">
        <v>2978.37</v>
      </c>
    </row>
    <row r="884" spans="1:10">
      <c r="A884" s="1233" t="s">
        <v>3836</v>
      </c>
      <c r="B884" s="1234" t="s">
        <v>2258</v>
      </c>
      <c r="C884" s="1233" t="s">
        <v>251</v>
      </c>
      <c r="D884" s="1235"/>
      <c r="E884" s="1235"/>
      <c r="F884" s="1235"/>
    </row>
    <row r="885" spans="1:10">
      <c r="A885" s="1233" t="s">
        <v>3838</v>
      </c>
      <c r="B885" s="1234" t="s">
        <v>2266</v>
      </c>
      <c r="C885" s="1233" t="s">
        <v>59</v>
      </c>
      <c r="D885" s="1235">
        <v>2</v>
      </c>
      <c r="E885" s="1235">
        <v>1802.45</v>
      </c>
      <c r="F885" s="1235">
        <v>3604.9</v>
      </c>
    </row>
    <row r="886" spans="1:10">
      <c r="A886" s="1233" t="s">
        <v>3846</v>
      </c>
      <c r="B886" s="1234" t="s">
        <v>4417</v>
      </c>
      <c r="C886" s="1233" t="s">
        <v>251</v>
      </c>
      <c r="D886" s="1235"/>
      <c r="E886" s="1235"/>
      <c r="F886" s="1235"/>
    </row>
    <row r="887" spans="1:10">
      <c r="A887" s="1233" t="s">
        <v>3847</v>
      </c>
      <c r="B887" s="1234" t="s">
        <v>1691</v>
      </c>
      <c r="C887" s="1233" t="s">
        <v>59</v>
      </c>
      <c r="D887" s="1235">
        <v>2</v>
      </c>
      <c r="E887" s="1235">
        <v>96.39</v>
      </c>
      <c r="F887" s="1235">
        <v>192.78</v>
      </c>
    </row>
    <row r="888" spans="1:10" ht="15.75">
      <c r="A888" s="1249"/>
      <c r="B888" s="1250" t="s">
        <v>3607</v>
      </c>
      <c r="C888" s="1251"/>
      <c r="D888" s="1251"/>
      <c r="E888" s="1252"/>
      <c r="F888" s="1253">
        <f>SUM(F882:F887)</f>
        <v>6776.05</v>
      </c>
      <c r="G888" s="1254"/>
      <c r="H888" s="1255"/>
      <c r="I888" s="1254"/>
      <c r="J888" s="1256"/>
    </row>
    <row r="889" spans="1:10" ht="15.75">
      <c r="A889" s="1249"/>
      <c r="B889" s="1250" t="s">
        <v>4418</v>
      </c>
      <c r="C889" s="1251"/>
      <c r="D889" s="1251"/>
      <c r="E889" s="1252"/>
      <c r="F889" s="1253">
        <f>SUM(F888,F880,F862,F798,F756)</f>
        <v>887420.62999999989</v>
      </c>
      <c r="G889" s="1254"/>
      <c r="H889" s="1255"/>
      <c r="I889" s="1254"/>
      <c r="J889" s="1256"/>
    </row>
    <row r="890" spans="1:10" s="1231" customFormat="1">
      <c r="A890" s="1228"/>
      <c r="B890" s="1229" t="s">
        <v>4419</v>
      </c>
      <c r="C890" s="1228" t="s">
        <v>251</v>
      </c>
      <c r="D890" s="1230"/>
      <c r="E890" s="1230"/>
      <c r="F890" s="1230"/>
    </row>
    <row r="891" spans="1:10" s="1231" customFormat="1">
      <c r="A891" s="1228" t="s">
        <v>3659</v>
      </c>
      <c r="B891" s="1232" t="s">
        <v>61</v>
      </c>
      <c r="C891" s="1228" t="s">
        <v>251</v>
      </c>
      <c r="D891" s="1230"/>
      <c r="E891" s="1230"/>
      <c r="F891" s="1230"/>
    </row>
    <row r="892" spans="1:10">
      <c r="A892" s="1233" t="s">
        <v>3660</v>
      </c>
      <c r="B892" s="1234" t="s">
        <v>4420</v>
      </c>
      <c r="C892" s="1233" t="s">
        <v>251</v>
      </c>
      <c r="D892" s="1235"/>
      <c r="E892" s="1235"/>
      <c r="F892" s="1235"/>
    </row>
    <row r="893" spans="1:10" ht="45">
      <c r="A893" s="1233" t="s">
        <v>3661</v>
      </c>
      <c r="B893" s="1234" t="s">
        <v>4271</v>
      </c>
      <c r="C893" s="1233" t="s">
        <v>59</v>
      </c>
      <c r="D893" s="1235">
        <v>32</v>
      </c>
      <c r="E893" s="1235">
        <v>32.159999999999997</v>
      </c>
      <c r="F893" s="1235">
        <v>1029.1199999999999</v>
      </c>
    </row>
    <row r="894" spans="1:10" ht="30">
      <c r="A894" s="1233" t="s">
        <v>3663</v>
      </c>
      <c r="B894" s="1234" t="s">
        <v>4421</v>
      </c>
      <c r="C894" s="1233" t="s">
        <v>4422</v>
      </c>
      <c r="D894" s="1235">
        <v>35.200000000000003</v>
      </c>
      <c r="E894" s="1235">
        <v>6.83</v>
      </c>
      <c r="F894" s="1235">
        <v>240.42</v>
      </c>
    </row>
    <row r="895" spans="1:10" ht="15.75">
      <c r="A895" s="1249"/>
      <c r="B895" s="1250" t="s">
        <v>3604</v>
      </c>
      <c r="C895" s="1251"/>
      <c r="D895" s="1251"/>
      <c r="E895" s="1252"/>
      <c r="F895" s="1253">
        <f>SUM(F893:F894)</f>
        <v>1269.54</v>
      </c>
      <c r="G895" s="1254"/>
      <c r="H895" s="1255"/>
      <c r="I895" s="1254"/>
      <c r="J895" s="1256"/>
    </row>
    <row r="896" spans="1:10" s="1231" customFormat="1" ht="30">
      <c r="A896" s="1228" t="s">
        <v>3702</v>
      </c>
      <c r="B896" s="1232" t="s">
        <v>4423</v>
      </c>
      <c r="C896" s="1228" t="s">
        <v>251</v>
      </c>
      <c r="D896" s="1230"/>
      <c r="E896" s="1230"/>
      <c r="F896" s="1230"/>
    </row>
    <row r="897" spans="1:10">
      <c r="A897" s="1233" t="s">
        <v>3703</v>
      </c>
      <c r="B897" s="1234" t="s">
        <v>4424</v>
      </c>
      <c r="C897" s="1233" t="s">
        <v>251</v>
      </c>
      <c r="D897" s="1235"/>
      <c r="E897" s="1235"/>
      <c r="F897" s="1235"/>
    </row>
    <row r="898" spans="1:10" ht="30">
      <c r="A898" s="1233" t="s">
        <v>3704</v>
      </c>
      <c r="B898" s="1234" t="s">
        <v>4425</v>
      </c>
      <c r="C898" s="1233" t="s">
        <v>108</v>
      </c>
      <c r="D898" s="1235">
        <v>230</v>
      </c>
      <c r="E898" s="1235">
        <v>49.51</v>
      </c>
      <c r="F898" s="1235">
        <v>11387.3</v>
      </c>
    </row>
    <row r="899" spans="1:10" ht="15.75">
      <c r="A899" s="1249"/>
      <c r="B899" s="1250" t="s">
        <v>3605</v>
      </c>
      <c r="C899" s="1251"/>
      <c r="D899" s="1251"/>
      <c r="E899" s="1252"/>
      <c r="F899" s="1253">
        <f>SUM(F898)</f>
        <v>11387.3</v>
      </c>
      <c r="G899" s="1254"/>
      <c r="H899" s="1255"/>
      <c r="I899" s="1254"/>
      <c r="J899" s="1256"/>
    </row>
    <row r="900" spans="1:10" s="1231" customFormat="1">
      <c r="A900" s="1228" t="s">
        <v>3706</v>
      </c>
      <c r="B900" s="1232" t="s">
        <v>4426</v>
      </c>
      <c r="C900" s="1228" t="s">
        <v>251</v>
      </c>
      <c r="D900" s="1230"/>
      <c r="E900" s="1230"/>
      <c r="F900" s="1230"/>
    </row>
    <row r="901" spans="1:10">
      <c r="A901" s="1233" t="s">
        <v>3707</v>
      </c>
      <c r="B901" s="1234" t="s">
        <v>4427</v>
      </c>
      <c r="C901" s="1233" t="s">
        <v>251</v>
      </c>
      <c r="D901" s="1235"/>
      <c r="E901" s="1235"/>
      <c r="F901" s="1235"/>
    </row>
    <row r="902" spans="1:10">
      <c r="A902" s="1233" t="s">
        <v>66</v>
      </c>
      <c r="B902" s="1234" t="s">
        <v>4428</v>
      </c>
      <c r="C902" s="1233" t="s">
        <v>108</v>
      </c>
      <c r="D902" s="1235">
        <v>24</v>
      </c>
      <c r="E902" s="1235">
        <v>29.93</v>
      </c>
      <c r="F902" s="1235">
        <v>718.32</v>
      </c>
    </row>
    <row r="903" spans="1:10">
      <c r="A903" s="1233" t="s">
        <v>3831</v>
      </c>
      <c r="B903" s="1234" t="s">
        <v>4429</v>
      </c>
      <c r="C903" s="1233" t="s">
        <v>108</v>
      </c>
      <c r="D903" s="1235">
        <v>216</v>
      </c>
      <c r="E903" s="1235">
        <v>43.03</v>
      </c>
      <c r="F903" s="1235">
        <v>9294.48</v>
      </c>
    </row>
    <row r="904" spans="1:10">
      <c r="A904" s="1233" t="s">
        <v>4109</v>
      </c>
      <c r="B904" s="1234" t="s">
        <v>4430</v>
      </c>
      <c r="C904" s="1233" t="s">
        <v>108</v>
      </c>
      <c r="D904" s="1235">
        <v>14</v>
      </c>
      <c r="E904" s="1235">
        <v>50.71</v>
      </c>
      <c r="F904" s="1235">
        <v>709.94</v>
      </c>
    </row>
    <row r="905" spans="1:10">
      <c r="A905" s="1233" t="s">
        <v>4110</v>
      </c>
      <c r="B905" s="1234" t="s">
        <v>4431</v>
      </c>
      <c r="C905" s="1233" t="s">
        <v>108</v>
      </c>
      <c r="D905" s="1235">
        <v>14</v>
      </c>
      <c r="E905" s="1235">
        <v>67.52</v>
      </c>
      <c r="F905" s="1235">
        <v>945.28</v>
      </c>
    </row>
    <row r="906" spans="1:10">
      <c r="A906" s="1233" t="s">
        <v>4111</v>
      </c>
      <c r="B906" s="1234" t="s">
        <v>4432</v>
      </c>
      <c r="C906" s="1233" t="s">
        <v>108</v>
      </c>
      <c r="D906" s="1235">
        <v>192</v>
      </c>
      <c r="E906" s="1235">
        <v>95.95</v>
      </c>
      <c r="F906" s="1235">
        <v>18422.400000000001</v>
      </c>
    </row>
    <row r="907" spans="1:10" ht="60">
      <c r="A907" s="1233" t="s">
        <v>4433</v>
      </c>
      <c r="B907" s="1234" t="s">
        <v>4434</v>
      </c>
      <c r="C907" s="1233" t="s">
        <v>108</v>
      </c>
      <c r="D907" s="1235">
        <v>230</v>
      </c>
      <c r="E907" s="1235">
        <v>101.73</v>
      </c>
      <c r="F907" s="1235">
        <v>23397.9</v>
      </c>
    </row>
    <row r="908" spans="1:10">
      <c r="A908" s="1233" t="s">
        <v>4435</v>
      </c>
      <c r="B908" s="1234" t="s">
        <v>4436</v>
      </c>
      <c r="C908" s="1233" t="s">
        <v>627</v>
      </c>
      <c r="D908" s="1235">
        <v>38.58</v>
      </c>
      <c r="E908" s="1235">
        <v>117.79</v>
      </c>
      <c r="F908" s="1235">
        <v>4544.34</v>
      </c>
    </row>
    <row r="909" spans="1:10" ht="60">
      <c r="A909" s="1233" t="s">
        <v>4437</v>
      </c>
      <c r="B909" s="1234" t="s">
        <v>4438</v>
      </c>
      <c r="C909" s="1233" t="s">
        <v>59</v>
      </c>
      <c r="D909" s="1235">
        <v>118</v>
      </c>
      <c r="E909" s="1235">
        <v>76.77</v>
      </c>
      <c r="F909" s="1235">
        <v>9058.86</v>
      </c>
    </row>
    <row r="910" spans="1:10">
      <c r="A910" s="1233" t="s">
        <v>4028</v>
      </c>
      <c r="B910" s="1234" t="s">
        <v>4439</v>
      </c>
      <c r="C910" s="1233" t="s">
        <v>251</v>
      </c>
      <c r="D910" s="1235"/>
      <c r="E910" s="1235"/>
      <c r="F910" s="1235"/>
    </row>
    <row r="911" spans="1:10" ht="60">
      <c r="A911" s="1233" t="s">
        <v>110</v>
      </c>
      <c r="B911" s="1234" t="s">
        <v>4440</v>
      </c>
      <c r="C911" s="1233" t="s">
        <v>59</v>
      </c>
      <c r="D911" s="1235">
        <v>1</v>
      </c>
      <c r="E911" s="1235">
        <v>2127.3200000000002</v>
      </c>
      <c r="F911" s="1235">
        <v>2127.3200000000002</v>
      </c>
    </row>
    <row r="912" spans="1:10" ht="60">
      <c r="A912" s="1233" t="s">
        <v>4030</v>
      </c>
      <c r="B912" s="1234" t="s">
        <v>4441</v>
      </c>
      <c r="C912" s="1233" t="s">
        <v>59</v>
      </c>
      <c r="D912" s="1235">
        <v>2</v>
      </c>
      <c r="E912" s="1235">
        <v>2316.21</v>
      </c>
      <c r="F912" s="1235">
        <v>4632.42</v>
      </c>
    </row>
    <row r="913" spans="1:10" ht="60">
      <c r="A913" s="1233" t="s">
        <v>4115</v>
      </c>
      <c r="B913" s="1234" t="s">
        <v>4442</v>
      </c>
      <c r="C913" s="1233" t="s">
        <v>59</v>
      </c>
      <c r="D913" s="1235">
        <v>2</v>
      </c>
      <c r="E913" s="1235">
        <v>4270.6499999999996</v>
      </c>
      <c r="F913" s="1235">
        <v>8541.2999999999993</v>
      </c>
    </row>
    <row r="914" spans="1:10" ht="60">
      <c r="A914" s="1233" t="s">
        <v>4117</v>
      </c>
      <c r="B914" s="1234" t="s">
        <v>4443</v>
      </c>
      <c r="C914" s="1233" t="s">
        <v>59</v>
      </c>
      <c r="D914" s="1235">
        <v>27</v>
      </c>
      <c r="E914" s="1235">
        <v>15331.36</v>
      </c>
      <c r="F914" s="1235">
        <v>413946.72</v>
      </c>
    </row>
    <row r="915" spans="1:10" ht="15.75">
      <c r="A915" s="1249"/>
      <c r="B915" s="1250" t="s">
        <v>3603</v>
      </c>
      <c r="C915" s="1251"/>
      <c r="D915" s="1251"/>
      <c r="E915" s="1252"/>
      <c r="F915" s="1253">
        <f>SUM(F901:F914)</f>
        <v>496339.27999999997</v>
      </c>
      <c r="G915" s="1254"/>
      <c r="H915" s="1255"/>
      <c r="I915" s="1254"/>
      <c r="J915" s="1256"/>
    </row>
    <row r="916" spans="1:10" s="1231" customFormat="1">
      <c r="A916" s="1228" t="s">
        <v>3708</v>
      </c>
      <c r="B916" s="1232" t="s">
        <v>4444</v>
      </c>
      <c r="C916" s="1228" t="s">
        <v>251</v>
      </c>
      <c r="D916" s="1230"/>
      <c r="E916" s="1230"/>
      <c r="F916" s="1230"/>
    </row>
    <row r="917" spans="1:10">
      <c r="A917" s="1233" t="s">
        <v>3709</v>
      </c>
      <c r="B917" s="1234" t="s">
        <v>3701</v>
      </c>
      <c r="C917" s="1233" t="s">
        <v>251</v>
      </c>
      <c r="D917" s="1235"/>
      <c r="E917" s="1235"/>
      <c r="F917" s="1235"/>
    </row>
    <row r="918" spans="1:10" ht="27.75">
      <c r="A918" s="1233" t="s">
        <v>3710</v>
      </c>
      <c r="B918" s="1234" t="s">
        <v>4788</v>
      </c>
      <c r="C918" s="1233" t="s">
        <v>356</v>
      </c>
      <c r="D918" s="1235">
        <v>1042.8599999999999</v>
      </c>
      <c r="E918" s="1235">
        <v>0.88</v>
      </c>
      <c r="F918" s="1235">
        <v>917.72</v>
      </c>
      <c r="H918" s="1323">
        <f>F918</f>
        <v>917.72</v>
      </c>
    </row>
    <row r="919" spans="1:10" ht="15.75">
      <c r="A919" s="1249"/>
      <c r="B919" s="1250" t="s">
        <v>3606</v>
      </c>
      <c r="C919" s="1251"/>
      <c r="D919" s="1251"/>
      <c r="E919" s="1252"/>
      <c r="F919" s="1253">
        <f>SUM(F918)</f>
        <v>917.72</v>
      </c>
      <c r="G919" s="1254"/>
      <c r="H919" s="1255"/>
      <c r="I919" s="1254"/>
      <c r="J919" s="1256"/>
    </row>
    <row r="920" spans="1:10" ht="15.75">
      <c r="A920" s="1249"/>
      <c r="B920" s="1250" t="s">
        <v>4445</v>
      </c>
      <c r="C920" s="1251"/>
      <c r="D920" s="1251"/>
      <c r="E920" s="1252"/>
      <c r="F920" s="1253">
        <f>SUM(F919,F915,F899,F895)</f>
        <v>509913.83999999991</v>
      </c>
      <c r="G920" s="1254"/>
      <c r="H920" s="1255"/>
      <c r="I920" s="1254"/>
      <c r="J920" s="1256"/>
    </row>
    <row r="921" spans="1:10" s="1231" customFormat="1">
      <c r="A921" s="1228"/>
      <c r="B921" s="1229" t="s">
        <v>4446</v>
      </c>
      <c r="C921" s="1228" t="s">
        <v>251</v>
      </c>
      <c r="D921" s="1230"/>
      <c r="E921" s="1230"/>
      <c r="F921" s="1230"/>
    </row>
    <row r="922" spans="1:10" s="1231" customFormat="1">
      <c r="A922" s="1228" t="s">
        <v>3659</v>
      </c>
      <c r="B922" s="1232" t="s">
        <v>61</v>
      </c>
      <c r="C922" s="1228" t="s">
        <v>251</v>
      </c>
      <c r="D922" s="1230"/>
      <c r="E922" s="1230"/>
      <c r="F922" s="1230"/>
    </row>
    <row r="923" spans="1:10">
      <c r="A923" s="1233" t="s">
        <v>3660</v>
      </c>
      <c r="B923" s="1234" t="s">
        <v>569</v>
      </c>
      <c r="C923" s="1233" t="s">
        <v>251</v>
      </c>
      <c r="D923" s="1235"/>
      <c r="E923" s="1235"/>
      <c r="F923" s="1235"/>
    </row>
    <row r="924" spans="1:10" ht="30">
      <c r="A924" s="1233" t="s">
        <v>3661</v>
      </c>
      <c r="B924" s="1234" t="s">
        <v>67</v>
      </c>
      <c r="C924" s="1233" t="s">
        <v>262</v>
      </c>
      <c r="D924" s="1235">
        <v>1.2</v>
      </c>
      <c r="E924" s="1235">
        <v>57.14</v>
      </c>
      <c r="F924" s="1235">
        <v>68.569999999999993</v>
      </c>
    </row>
    <row r="925" spans="1:10">
      <c r="A925" s="1233" t="s">
        <v>3674</v>
      </c>
      <c r="B925" s="1234" t="s">
        <v>579</v>
      </c>
      <c r="C925" s="1233" t="s">
        <v>251</v>
      </c>
      <c r="D925" s="1235"/>
      <c r="E925" s="1235"/>
      <c r="F925" s="1235"/>
    </row>
    <row r="926" spans="1:10">
      <c r="A926" s="1233" t="s">
        <v>3675</v>
      </c>
      <c r="B926" s="1234" t="s">
        <v>111</v>
      </c>
      <c r="C926" s="1233" t="s">
        <v>262</v>
      </c>
      <c r="D926" s="1235">
        <v>0.48</v>
      </c>
      <c r="E926" s="1235">
        <v>61.55</v>
      </c>
      <c r="F926" s="1235">
        <v>29.54</v>
      </c>
    </row>
    <row r="927" spans="1:10">
      <c r="A927" s="1233" t="s">
        <v>3676</v>
      </c>
      <c r="B927" s="1234" t="s">
        <v>586</v>
      </c>
      <c r="C927" s="1233" t="s">
        <v>262</v>
      </c>
      <c r="D927" s="1235">
        <v>0.72</v>
      </c>
      <c r="E927" s="1235">
        <v>220.56</v>
      </c>
      <c r="F927" s="1235">
        <v>158.80000000000001</v>
      </c>
    </row>
    <row r="928" spans="1:10">
      <c r="A928" s="1233" t="s">
        <v>4090</v>
      </c>
      <c r="B928" s="1234" t="s">
        <v>353</v>
      </c>
      <c r="C928" s="1233" t="s">
        <v>251</v>
      </c>
      <c r="D928" s="1235"/>
      <c r="E928" s="1235"/>
      <c r="F928" s="1235"/>
    </row>
    <row r="929" spans="1:10">
      <c r="A929" s="1233" t="s">
        <v>4092</v>
      </c>
      <c r="B929" s="1234" t="s">
        <v>355</v>
      </c>
      <c r="C929" s="1233" t="s">
        <v>356</v>
      </c>
      <c r="D929" s="1235">
        <v>2.4</v>
      </c>
      <c r="E929" s="1235">
        <v>25.94</v>
      </c>
      <c r="F929" s="1235">
        <v>62.26</v>
      </c>
    </row>
    <row r="930" spans="1:10">
      <c r="A930" s="1233" t="s">
        <v>4094</v>
      </c>
      <c r="B930" s="1234" t="s">
        <v>814</v>
      </c>
      <c r="C930" s="1233" t="s">
        <v>251</v>
      </c>
      <c r="D930" s="1235"/>
      <c r="E930" s="1235"/>
      <c r="F930" s="1235"/>
    </row>
    <row r="931" spans="1:10" ht="30">
      <c r="A931" s="1233" t="s">
        <v>4095</v>
      </c>
      <c r="B931" s="1234" t="s">
        <v>1095</v>
      </c>
      <c r="C931" s="1233" t="s">
        <v>356</v>
      </c>
      <c r="D931" s="1235">
        <v>2.4</v>
      </c>
      <c r="E931" s="1235">
        <v>137.93</v>
      </c>
      <c r="F931" s="1235">
        <v>331.03</v>
      </c>
    </row>
    <row r="932" spans="1:10" ht="15.75">
      <c r="A932" s="1249"/>
      <c r="B932" s="1250" t="s">
        <v>3604</v>
      </c>
      <c r="C932" s="1251"/>
      <c r="D932" s="1251"/>
      <c r="E932" s="1252"/>
      <c r="F932" s="1253">
        <f>SUM(F923:F931)</f>
        <v>650.19999999999993</v>
      </c>
      <c r="G932" s="1254"/>
      <c r="H932" s="1255"/>
      <c r="I932" s="1254"/>
      <c r="J932" s="1256"/>
    </row>
    <row r="933" spans="1:10" s="1231" customFormat="1" ht="30">
      <c r="A933" s="1228" t="s">
        <v>3702</v>
      </c>
      <c r="B933" s="1232" t="s">
        <v>4447</v>
      </c>
      <c r="C933" s="1228" t="s">
        <v>251</v>
      </c>
      <c r="D933" s="1230"/>
      <c r="E933" s="1230"/>
      <c r="F933" s="1230"/>
    </row>
    <row r="934" spans="1:10">
      <c r="A934" s="1233" t="s">
        <v>3703</v>
      </c>
      <c r="B934" s="1234" t="s">
        <v>4303</v>
      </c>
      <c r="C934" s="1233" t="s">
        <v>251</v>
      </c>
      <c r="D934" s="1235"/>
      <c r="E934" s="1235"/>
      <c r="F934" s="1235"/>
    </row>
    <row r="935" spans="1:10" ht="45">
      <c r="A935" s="1233" t="s">
        <v>3704</v>
      </c>
      <c r="B935" s="1234" t="s">
        <v>4448</v>
      </c>
      <c r="C935" s="1233" t="s">
        <v>59</v>
      </c>
      <c r="D935" s="1235">
        <v>2</v>
      </c>
      <c r="E935" s="1235">
        <v>831.66</v>
      </c>
      <c r="F935" s="1235">
        <v>1663.32</v>
      </c>
    </row>
    <row r="936" spans="1:10">
      <c r="A936" s="1233" t="s">
        <v>4097</v>
      </c>
      <c r="B936" s="1234" t="s">
        <v>4449</v>
      </c>
      <c r="C936" s="1233" t="s">
        <v>251</v>
      </c>
      <c r="D936" s="1235"/>
      <c r="E936" s="1235"/>
      <c r="F936" s="1235"/>
    </row>
    <row r="937" spans="1:10" ht="60">
      <c r="A937" s="1233" t="s">
        <v>4098</v>
      </c>
      <c r="B937" s="1234" t="s">
        <v>4244</v>
      </c>
      <c r="C937" s="1233" t="s">
        <v>108</v>
      </c>
      <c r="D937" s="1235">
        <v>399</v>
      </c>
      <c r="E937" s="1235">
        <v>30.16</v>
      </c>
      <c r="F937" s="1235">
        <v>12033.84</v>
      </c>
    </row>
    <row r="938" spans="1:10" s="1293" customFormat="1" ht="60">
      <c r="A938" s="1290" t="s">
        <v>4274</v>
      </c>
      <c r="B938" s="1291" t="s">
        <v>4247</v>
      </c>
      <c r="C938" s="1290" t="s">
        <v>108</v>
      </c>
      <c r="D938" s="1292">
        <v>8</v>
      </c>
      <c r="E938" s="1292">
        <v>54.19</v>
      </c>
      <c r="F938" s="1292">
        <v>433.52</v>
      </c>
    </row>
    <row r="939" spans="1:10" ht="60">
      <c r="A939" s="1233" t="s">
        <v>4276</v>
      </c>
      <c r="B939" s="1234" t="s">
        <v>4265</v>
      </c>
      <c r="C939" s="1233" t="s">
        <v>108</v>
      </c>
      <c r="D939" s="1235">
        <v>14</v>
      </c>
      <c r="E939" s="1235">
        <v>29.21</v>
      </c>
      <c r="F939" s="1235">
        <v>408.94</v>
      </c>
    </row>
    <row r="940" spans="1:10">
      <c r="A940" s="1233" t="s">
        <v>4277</v>
      </c>
      <c r="B940" s="1234" t="s">
        <v>4253</v>
      </c>
      <c r="C940" s="1233" t="s">
        <v>59</v>
      </c>
      <c r="D940" s="1235">
        <v>399</v>
      </c>
      <c r="E940" s="1235">
        <v>6.38</v>
      </c>
      <c r="F940" s="1235">
        <v>2545.62</v>
      </c>
    </row>
    <row r="941" spans="1:10" ht="30">
      <c r="A941" s="1233" t="s">
        <v>4278</v>
      </c>
      <c r="B941" s="1234" t="s">
        <v>4255</v>
      </c>
      <c r="C941" s="1233" t="s">
        <v>59</v>
      </c>
      <c r="D941" s="1235">
        <v>8</v>
      </c>
      <c r="E941" s="1235">
        <v>7.2</v>
      </c>
      <c r="F941" s="1235">
        <v>57.6</v>
      </c>
    </row>
    <row r="942" spans="1:10">
      <c r="A942" s="1233" t="s">
        <v>4279</v>
      </c>
      <c r="B942" s="1234" t="s">
        <v>4257</v>
      </c>
      <c r="C942" s="1233" t="s">
        <v>59</v>
      </c>
      <c r="D942" s="1235">
        <v>14</v>
      </c>
      <c r="E942" s="1235">
        <v>7.75</v>
      </c>
      <c r="F942" s="1235">
        <v>108.5</v>
      </c>
    </row>
    <row r="943" spans="1:10" ht="30">
      <c r="A943" s="1233" t="s">
        <v>4281</v>
      </c>
      <c r="B943" s="1234" t="s">
        <v>4269</v>
      </c>
      <c r="C943" s="1233" t="s">
        <v>59</v>
      </c>
      <c r="D943" s="1235">
        <v>29</v>
      </c>
      <c r="E943" s="1235">
        <v>13.23</v>
      </c>
      <c r="F943" s="1235">
        <v>383.67</v>
      </c>
    </row>
    <row r="944" spans="1:10">
      <c r="A944" s="1233" t="s">
        <v>4099</v>
      </c>
      <c r="B944" s="1234" t="s">
        <v>4272</v>
      </c>
      <c r="C944" s="1233" t="s">
        <v>251</v>
      </c>
      <c r="D944" s="1235"/>
      <c r="E944" s="1235"/>
      <c r="F944" s="1235"/>
    </row>
    <row r="945" spans="1:10" s="1336" customFormat="1" ht="45">
      <c r="A945" s="1333" t="s">
        <v>4100</v>
      </c>
      <c r="B945" s="1334" t="s">
        <v>4450</v>
      </c>
      <c r="C945" s="1333" t="s">
        <v>108</v>
      </c>
      <c r="D945" s="1335">
        <v>234.5</v>
      </c>
      <c r="E945" s="1335">
        <v>35.01</v>
      </c>
      <c r="F945" s="1335">
        <v>8209.85</v>
      </c>
    </row>
    <row r="946" spans="1:10">
      <c r="A946" s="1233" t="s">
        <v>4103</v>
      </c>
      <c r="B946" s="1234" t="s">
        <v>4451</v>
      </c>
      <c r="C946" s="1233" t="s">
        <v>251</v>
      </c>
      <c r="D946" s="1235"/>
      <c r="E946" s="1235"/>
      <c r="F946" s="1235"/>
    </row>
    <row r="947" spans="1:10" s="1332" customFormat="1" ht="45">
      <c r="A947" s="1329">
        <v>20401</v>
      </c>
      <c r="B947" s="1330" t="s">
        <v>4286</v>
      </c>
      <c r="C947" s="1329" t="s">
        <v>59</v>
      </c>
      <c r="D947" s="1331">
        <v>7</v>
      </c>
      <c r="E947" s="1331">
        <v>43.41</v>
      </c>
      <c r="F947" s="1331">
        <v>303.87</v>
      </c>
    </row>
    <row r="948" spans="1:10" s="1332" customFormat="1" ht="45">
      <c r="A948" s="1329" t="s">
        <v>4107</v>
      </c>
      <c r="B948" s="1330" t="s">
        <v>4287</v>
      </c>
      <c r="C948" s="1329" t="s">
        <v>59</v>
      </c>
      <c r="D948" s="1331">
        <v>27</v>
      </c>
      <c r="E948" s="1331">
        <v>45.44</v>
      </c>
      <c r="F948" s="1331">
        <v>1226.8800000000001</v>
      </c>
    </row>
    <row r="949" spans="1:10" s="1332" customFormat="1" ht="45">
      <c r="A949" s="1329" t="s">
        <v>4452</v>
      </c>
      <c r="B949" s="1330" t="s">
        <v>4289</v>
      </c>
      <c r="C949" s="1329" t="s">
        <v>59</v>
      </c>
      <c r="D949" s="1331">
        <v>5</v>
      </c>
      <c r="E949" s="1331">
        <v>45.67</v>
      </c>
      <c r="F949" s="1331">
        <v>228.35</v>
      </c>
    </row>
    <row r="950" spans="1:10" ht="45">
      <c r="A950" s="1233" t="s">
        <v>4453</v>
      </c>
      <c r="B950" s="1234" t="s">
        <v>4292</v>
      </c>
      <c r="C950" s="1233" t="s">
        <v>59</v>
      </c>
      <c r="D950" s="1235">
        <v>25</v>
      </c>
      <c r="E950" s="1235">
        <v>42.92</v>
      </c>
      <c r="F950" s="1235">
        <v>1073</v>
      </c>
    </row>
    <row r="951" spans="1:10" s="1332" customFormat="1" ht="45">
      <c r="A951" s="1329" t="s">
        <v>4454</v>
      </c>
      <c r="B951" s="1330" t="s">
        <v>4294</v>
      </c>
      <c r="C951" s="1329" t="s">
        <v>59</v>
      </c>
      <c r="D951" s="1331">
        <v>22</v>
      </c>
      <c r="E951" s="1331">
        <v>47.54</v>
      </c>
      <c r="F951" s="1331">
        <v>1045.8800000000001</v>
      </c>
    </row>
    <row r="952" spans="1:10" s="1332" customFormat="1" ht="45">
      <c r="A952" s="1329" t="s">
        <v>4455</v>
      </c>
      <c r="B952" s="1330" t="s">
        <v>4298</v>
      </c>
      <c r="C952" s="1329" t="s">
        <v>59</v>
      </c>
      <c r="D952" s="1331">
        <v>24</v>
      </c>
      <c r="E952" s="1331">
        <v>64.98</v>
      </c>
      <c r="F952" s="1331">
        <v>1559.52</v>
      </c>
    </row>
    <row r="953" spans="1:10" ht="30">
      <c r="A953" s="1233" t="s">
        <v>4456</v>
      </c>
      <c r="B953" s="1234" t="s">
        <v>1343</v>
      </c>
      <c r="C953" s="1233" t="s">
        <v>59</v>
      </c>
      <c r="D953" s="1235">
        <v>2</v>
      </c>
      <c r="E953" s="1235">
        <v>56.09</v>
      </c>
      <c r="F953" s="1235">
        <v>112.18</v>
      </c>
    </row>
    <row r="954" spans="1:10" ht="15.75">
      <c r="A954" s="1249"/>
      <c r="B954" s="1250" t="s">
        <v>3605</v>
      </c>
      <c r="C954" s="1251"/>
      <c r="D954" s="1251"/>
      <c r="E954" s="1252"/>
      <c r="F954" s="1253">
        <f>SUM(F934:F953)</f>
        <v>31394.54</v>
      </c>
      <c r="G954" s="1254"/>
      <c r="H954" s="1255"/>
      <c r="I954" s="1254"/>
      <c r="J954" s="1256"/>
    </row>
    <row r="955" spans="1:10" s="1231" customFormat="1">
      <c r="A955" s="1228" t="s">
        <v>3706</v>
      </c>
      <c r="B955" s="1232" t="s">
        <v>4457</v>
      </c>
      <c r="C955" s="1228" t="s">
        <v>251</v>
      </c>
      <c r="D955" s="1230"/>
      <c r="E955" s="1230"/>
      <c r="F955" s="1230"/>
    </row>
    <row r="956" spans="1:10">
      <c r="A956" s="1233" t="s">
        <v>3707</v>
      </c>
      <c r="B956" s="1234" t="s">
        <v>1977</v>
      </c>
      <c r="C956" s="1233" t="s">
        <v>251</v>
      </c>
      <c r="D956" s="1235"/>
      <c r="E956" s="1235"/>
      <c r="F956" s="1235"/>
    </row>
    <row r="957" spans="1:10" ht="30">
      <c r="A957" s="1233" t="s">
        <v>66</v>
      </c>
      <c r="B957" s="1234" t="s">
        <v>4458</v>
      </c>
      <c r="C957" s="1233" t="s">
        <v>59</v>
      </c>
      <c r="D957" s="1235">
        <v>2</v>
      </c>
      <c r="E957" s="1235">
        <v>942.95</v>
      </c>
      <c r="F957" s="1235">
        <v>1885.9</v>
      </c>
    </row>
    <row r="958" spans="1:10" ht="30">
      <c r="A958" s="1233" t="s">
        <v>3831</v>
      </c>
      <c r="B958" s="1234" t="s">
        <v>4459</v>
      </c>
      <c r="C958" s="1233" t="s">
        <v>59</v>
      </c>
      <c r="D958" s="1235">
        <v>3</v>
      </c>
      <c r="E958" s="1235">
        <v>114.03</v>
      </c>
      <c r="F958" s="1235">
        <v>342.09</v>
      </c>
    </row>
    <row r="959" spans="1:10" ht="30">
      <c r="A959" s="1233" t="s">
        <v>4109</v>
      </c>
      <c r="B959" s="1234" t="s">
        <v>4460</v>
      </c>
      <c r="C959" s="1233" t="s">
        <v>59</v>
      </c>
      <c r="D959" s="1235">
        <v>8</v>
      </c>
      <c r="E959" s="1235">
        <v>35.18</v>
      </c>
      <c r="F959" s="1235">
        <v>281.44</v>
      </c>
    </row>
    <row r="960" spans="1:10">
      <c r="A960" s="1233" t="s">
        <v>4110</v>
      </c>
      <c r="B960" s="1234" t="s">
        <v>4461</v>
      </c>
      <c r="C960" s="1233" t="s">
        <v>59</v>
      </c>
      <c r="D960" s="1235">
        <v>10</v>
      </c>
      <c r="E960" s="1235">
        <v>19.72</v>
      </c>
      <c r="F960" s="1235">
        <v>197.2</v>
      </c>
    </row>
    <row r="961" spans="1:10" ht="30">
      <c r="A961" s="1233" t="s">
        <v>4111</v>
      </c>
      <c r="B961" s="1234" t="s">
        <v>4462</v>
      </c>
      <c r="C961" s="1233" t="s">
        <v>59</v>
      </c>
      <c r="D961" s="1235">
        <v>4</v>
      </c>
      <c r="E961" s="1235">
        <v>1383.65</v>
      </c>
      <c r="F961" s="1235">
        <v>5534.6</v>
      </c>
    </row>
    <row r="962" spans="1:10" ht="30">
      <c r="A962" s="1233" t="s">
        <v>4433</v>
      </c>
      <c r="B962" s="1234" t="s">
        <v>4463</v>
      </c>
      <c r="C962" s="1233" t="s">
        <v>59</v>
      </c>
      <c r="D962" s="1235">
        <v>4</v>
      </c>
      <c r="E962" s="1235">
        <v>414.6</v>
      </c>
      <c r="F962" s="1235">
        <v>1658.4</v>
      </c>
    </row>
    <row r="963" spans="1:10" ht="30">
      <c r="A963" s="1233" t="s">
        <v>4435</v>
      </c>
      <c r="B963" s="1234" t="s">
        <v>4464</v>
      </c>
      <c r="C963" s="1233" t="s">
        <v>59</v>
      </c>
      <c r="D963" s="1235">
        <v>3</v>
      </c>
      <c r="E963" s="1235">
        <v>77.66</v>
      </c>
      <c r="F963" s="1235">
        <v>232.98</v>
      </c>
    </row>
    <row r="964" spans="1:10">
      <c r="A964" s="1233" t="s">
        <v>4437</v>
      </c>
      <c r="B964" s="1234" t="s">
        <v>1979</v>
      </c>
      <c r="C964" s="1233" t="s">
        <v>59</v>
      </c>
      <c r="D964" s="1235">
        <v>68</v>
      </c>
      <c r="E964" s="1235">
        <v>20.76</v>
      </c>
      <c r="F964" s="1235">
        <v>1411.68</v>
      </c>
    </row>
    <row r="965" spans="1:10">
      <c r="A965" s="1233" t="s">
        <v>4465</v>
      </c>
      <c r="B965" s="1234" t="s">
        <v>1981</v>
      </c>
      <c r="C965" s="1233" t="s">
        <v>59</v>
      </c>
      <c r="D965" s="1235">
        <v>136</v>
      </c>
      <c r="E965" s="1235">
        <v>12.23</v>
      </c>
      <c r="F965" s="1235">
        <v>1663.28</v>
      </c>
    </row>
    <row r="966" spans="1:10">
      <c r="A966" s="1233" t="s">
        <v>4466</v>
      </c>
      <c r="B966" s="1234" t="s">
        <v>4467</v>
      </c>
      <c r="C966" s="1233" t="s">
        <v>59</v>
      </c>
      <c r="D966" s="1235">
        <v>38</v>
      </c>
      <c r="E966" s="1235">
        <v>18.579999999999998</v>
      </c>
      <c r="F966" s="1235">
        <v>706.04</v>
      </c>
    </row>
    <row r="967" spans="1:10" s="1365" customFormat="1" ht="30">
      <c r="A967" s="1362" t="s">
        <v>4468</v>
      </c>
      <c r="B967" s="1363" t="s">
        <v>4469</v>
      </c>
      <c r="C967" s="1362" t="s">
        <v>108</v>
      </c>
      <c r="D967" s="1364">
        <v>1979</v>
      </c>
      <c r="E967" s="1364">
        <v>4.2300000000000004</v>
      </c>
      <c r="F967" s="1364">
        <v>8371.17</v>
      </c>
    </row>
    <row r="968" spans="1:10" ht="30">
      <c r="A968" s="1233" t="s">
        <v>4470</v>
      </c>
      <c r="B968" s="1234" t="s">
        <v>4471</v>
      </c>
      <c r="C968" s="1233" t="s">
        <v>108</v>
      </c>
      <c r="D968" s="1235">
        <v>103</v>
      </c>
      <c r="E968" s="1235">
        <v>5.81</v>
      </c>
      <c r="F968" s="1235">
        <v>598.42999999999995</v>
      </c>
    </row>
    <row r="969" spans="1:10">
      <c r="A969" s="1233" t="s">
        <v>4472</v>
      </c>
      <c r="B969" s="1234" t="s">
        <v>4473</v>
      </c>
      <c r="C969" s="1233" t="s">
        <v>108</v>
      </c>
      <c r="D969" s="1235">
        <v>4</v>
      </c>
      <c r="E969" s="1235">
        <v>7</v>
      </c>
      <c r="F969" s="1235">
        <v>28</v>
      </c>
    </row>
    <row r="970" spans="1:10" ht="30">
      <c r="A970" s="1233" t="s">
        <v>4474</v>
      </c>
      <c r="B970" s="1234" t="s">
        <v>4475</v>
      </c>
      <c r="C970" s="1233" t="s">
        <v>59</v>
      </c>
      <c r="D970" s="1235">
        <v>68</v>
      </c>
      <c r="E970" s="1235">
        <v>42.63</v>
      </c>
      <c r="F970" s="1235">
        <v>2898.84</v>
      </c>
    </row>
    <row r="971" spans="1:10" ht="15.75">
      <c r="A971" s="1249"/>
      <c r="B971" s="1250" t="s">
        <v>3603</v>
      </c>
      <c r="C971" s="1251"/>
      <c r="D971" s="1251"/>
      <c r="E971" s="1252"/>
      <c r="F971" s="1253">
        <f>SUM(F957:F970)</f>
        <v>25810.05</v>
      </c>
      <c r="G971" s="1254"/>
      <c r="H971" s="1255"/>
      <c r="I971" s="1254"/>
      <c r="J971" s="1256"/>
    </row>
    <row r="972" spans="1:10" ht="15.75">
      <c r="A972" s="1249"/>
      <c r="B972" s="1250" t="s">
        <v>4476</v>
      </c>
      <c r="C972" s="1251"/>
      <c r="D972" s="1251"/>
      <c r="E972" s="1252"/>
      <c r="F972" s="1253">
        <f>SUM(F971,F954,F932)</f>
        <v>57854.789999999994</v>
      </c>
      <c r="G972" s="1254"/>
      <c r="H972" s="1255"/>
      <c r="I972" s="1254"/>
      <c r="J972" s="1256"/>
    </row>
    <row r="973" spans="1:10" s="1231" customFormat="1">
      <c r="A973" s="1228"/>
      <c r="B973" s="1229"/>
      <c r="C973" s="1228" t="s">
        <v>251</v>
      </c>
      <c r="D973" s="1230"/>
      <c r="E973" s="1230"/>
      <c r="F973" s="1230"/>
    </row>
    <row r="974" spans="1:10">
      <c r="A974" s="1366"/>
      <c r="B974" s="1367"/>
      <c r="C974" s="1368"/>
      <c r="D974" s="1369"/>
      <c r="E974" s="1369"/>
      <c r="F974" s="1370"/>
    </row>
    <row r="975" spans="1:10" s="1163" customFormat="1">
      <c r="A975" s="1829" t="s">
        <v>4477</v>
      </c>
      <c r="B975" s="1829"/>
      <c r="C975" s="1829"/>
      <c r="D975" s="1829"/>
      <c r="E975" s="1830"/>
      <c r="F975" s="1371">
        <f>SUM(F972,F920,F889,F732,F703,F529,F414,F169,F36)</f>
        <v>4314745.1099999994</v>
      </c>
    </row>
  </sheetData>
  <mergeCells count="10">
    <mergeCell ref="A7:E7"/>
    <mergeCell ref="A8:D8"/>
    <mergeCell ref="A10:F10"/>
    <mergeCell ref="A975:E975"/>
    <mergeCell ref="A1:F1"/>
    <mergeCell ref="A2:F2"/>
    <mergeCell ref="A3:D3"/>
    <mergeCell ref="A4:D4"/>
    <mergeCell ref="A5:D5"/>
    <mergeCell ref="A6:D6"/>
  </mergeCells>
  <printOptions horizontalCentered="1"/>
  <pageMargins left="0.39370078740157483" right="0.51181102362204722" top="0.39370078740157483" bottom="0.98425196850393704" header="0.31496062992125984" footer="0.39370078740157483"/>
  <pageSetup paperSize="9" scale="8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B6284-683F-461D-BA8C-0289BC72BC0E}">
  <sheetPr>
    <tabColor rgb="FF0070C0"/>
  </sheetPr>
  <dimension ref="A1:N957"/>
  <sheetViews>
    <sheetView showGridLines="0" view="pageBreakPreview" topLeftCell="A43" zoomScale="120" zoomScaleNormal="100" zoomScaleSheetLayoutView="120" workbookViewId="0">
      <selection activeCell="A806" sqref="A806:XFD806"/>
    </sheetView>
  </sheetViews>
  <sheetFormatPr defaultColWidth="9.140625" defaultRowHeight="12.75"/>
  <cols>
    <col min="1" max="1" width="12" style="1220" customWidth="1"/>
    <col min="2" max="2" width="48.28515625" style="1178" customWidth="1"/>
    <col min="3" max="5" width="9.7109375" style="1178" customWidth="1"/>
    <col min="6" max="6" width="10.7109375" style="1178" customWidth="1"/>
    <col min="7" max="9" width="9.7109375" style="1178" customWidth="1"/>
    <col min="10" max="10" width="7.85546875" style="1220" bestFit="1" customWidth="1"/>
    <col min="11" max="11" width="9.140625" style="1220"/>
    <col min="12" max="12" width="9.140625" style="1410"/>
    <col min="13" max="13" width="9.140625" style="1220"/>
    <col min="14" max="14" width="9.7109375" style="1441" bestFit="1" customWidth="1"/>
    <col min="15" max="16384" width="9.140625" style="1178"/>
  </cols>
  <sheetData>
    <row r="1" spans="1:14" s="1155" customFormat="1" ht="67.5" customHeight="1">
      <c r="A1" s="1831"/>
      <c r="B1" s="1831"/>
      <c r="C1" s="1831"/>
      <c r="D1" s="1831"/>
      <c r="E1" s="1831"/>
      <c r="F1" s="1831"/>
      <c r="G1" s="1154"/>
      <c r="H1" s="1154"/>
      <c r="J1" s="1163"/>
      <c r="K1" s="1163"/>
      <c r="L1" s="1397"/>
      <c r="M1" s="1163"/>
      <c r="N1" s="1437"/>
    </row>
    <row r="2" spans="1:14" s="1155" customFormat="1" ht="39.950000000000003" customHeight="1">
      <c r="A2" s="1832" t="s">
        <v>4478</v>
      </c>
      <c r="B2" s="1832"/>
      <c r="C2" s="1832"/>
      <c r="D2" s="1832"/>
      <c r="E2" s="1832"/>
      <c r="F2" s="1832"/>
      <c r="G2" s="1832"/>
      <c r="H2" s="1832"/>
      <c r="I2" s="1832"/>
      <c r="J2" s="1163"/>
      <c r="K2" s="1163"/>
      <c r="L2" s="1397"/>
      <c r="M2" s="1163"/>
      <c r="N2" s="1437"/>
    </row>
    <row r="3" spans="1:14" s="1155" customFormat="1" ht="15">
      <c r="A3" s="1833" t="s">
        <v>3654</v>
      </c>
      <c r="B3" s="1833"/>
      <c r="C3" s="1833"/>
      <c r="D3" s="1833"/>
      <c r="E3" s="1156"/>
      <c r="F3" s="1156"/>
      <c r="G3" s="1156"/>
      <c r="H3" s="1156"/>
      <c r="J3" s="1163"/>
      <c r="K3" s="1163"/>
      <c r="L3" s="1397"/>
      <c r="M3" s="1163"/>
      <c r="N3" s="1437"/>
    </row>
    <row r="4" spans="1:14" s="1155" customFormat="1" ht="14.85" customHeight="1">
      <c r="A4" s="1833" t="s">
        <v>3655</v>
      </c>
      <c r="B4" s="1833"/>
      <c r="C4" s="1833"/>
      <c r="D4" s="1833"/>
      <c r="E4" s="1156"/>
      <c r="F4" s="1156"/>
      <c r="G4" s="1156"/>
      <c r="H4" s="1156"/>
      <c r="J4" s="1398"/>
      <c r="K4" s="1163"/>
      <c r="L4" s="1397"/>
      <c r="M4" s="1163"/>
      <c r="N4" s="1437"/>
    </row>
    <row r="5" spans="1:14" s="1155" customFormat="1" ht="16.149999999999999" customHeight="1">
      <c r="A5" s="1833" t="s">
        <v>3656</v>
      </c>
      <c r="B5" s="1833"/>
      <c r="C5" s="1833"/>
      <c r="D5" s="1833"/>
      <c r="E5" s="1158"/>
      <c r="F5" s="1159"/>
      <c r="G5" s="1159"/>
      <c r="H5" s="1159"/>
      <c r="J5" s="1163"/>
      <c r="K5" s="1163"/>
      <c r="L5" s="1397"/>
      <c r="M5" s="1163"/>
      <c r="N5" s="1437"/>
    </row>
    <row r="6" spans="1:14" s="1155" customFormat="1" ht="15.6" customHeight="1">
      <c r="A6" s="1833" t="s">
        <v>3657</v>
      </c>
      <c r="B6" s="1833"/>
      <c r="C6" s="1833"/>
      <c r="D6" s="1833"/>
      <c r="E6" s="1158"/>
      <c r="F6" s="1160"/>
      <c r="G6" s="1160"/>
      <c r="H6" s="1160"/>
      <c r="J6" s="1163"/>
      <c r="K6" s="1163"/>
      <c r="L6" s="1397"/>
      <c r="M6" s="1163"/>
      <c r="N6" s="1437"/>
    </row>
    <row r="7" spans="1:14" s="1155" customFormat="1" ht="13.5" customHeight="1">
      <c r="A7" s="1827" t="s">
        <v>3658</v>
      </c>
      <c r="B7" s="1827"/>
      <c r="C7" s="1827"/>
      <c r="D7" s="1827"/>
      <c r="E7" s="1827"/>
      <c r="F7" s="1827"/>
      <c r="G7" s="1160"/>
      <c r="H7" s="1160"/>
      <c r="J7" s="1163"/>
      <c r="K7" s="1163"/>
      <c r="L7" s="1397"/>
      <c r="M7" s="1163"/>
      <c r="N7" s="1437"/>
    </row>
    <row r="8" spans="1:14" s="1155" customFormat="1" ht="15.6" customHeight="1">
      <c r="A8" s="1827"/>
      <c r="B8" s="1827"/>
      <c r="C8" s="1827"/>
      <c r="D8" s="1827"/>
      <c r="E8" s="1161"/>
      <c r="F8" s="1160"/>
      <c r="G8" s="1160"/>
      <c r="H8" s="1160"/>
      <c r="I8" s="1162"/>
      <c r="J8" s="1163"/>
      <c r="K8" s="1163"/>
      <c r="L8" s="1397"/>
      <c r="M8" s="1163"/>
      <c r="N8" s="1437"/>
    </row>
    <row r="9" spans="1:14" s="1155" customFormat="1" ht="18" customHeight="1">
      <c r="A9" s="1163"/>
      <c r="B9" s="1164"/>
      <c r="C9" s="1165"/>
      <c r="D9" s="1166"/>
      <c r="E9" s="1156"/>
      <c r="F9" s="1167"/>
      <c r="G9" s="1167"/>
      <c r="H9" s="1167"/>
      <c r="J9" s="1163"/>
      <c r="K9" s="1163"/>
      <c r="L9" s="1397"/>
      <c r="M9" s="1163"/>
      <c r="N9" s="1437"/>
    </row>
    <row r="10" spans="1:14" s="1155" customFormat="1" ht="63.6" customHeight="1">
      <c r="A10" s="1888" t="s">
        <v>4479</v>
      </c>
      <c r="B10" s="1888"/>
      <c r="C10" s="1888"/>
      <c r="D10" s="1888"/>
      <c r="E10" s="1888"/>
      <c r="F10" s="1888"/>
      <c r="G10" s="1888"/>
      <c r="H10" s="1888"/>
      <c r="I10" s="1888"/>
      <c r="J10" s="1163"/>
      <c r="K10" s="1163"/>
      <c r="L10" s="1397"/>
      <c r="M10" s="1163"/>
      <c r="N10" s="1437"/>
    </row>
    <row r="11" spans="1:14" s="1155" customFormat="1" ht="3.95" customHeight="1">
      <c r="A11" s="1889"/>
      <c r="B11" s="1889"/>
      <c r="C11" s="1889"/>
      <c r="D11" s="1889"/>
      <c r="E11" s="1889"/>
      <c r="F11" s="1889"/>
      <c r="G11" s="1889"/>
      <c r="H11" s="1889"/>
      <c r="I11" s="1889"/>
      <c r="J11" s="1374"/>
      <c r="K11" s="1163"/>
      <c r="L11" s="1397"/>
      <c r="M11" s="1163"/>
      <c r="N11" s="1437"/>
    </row>
    <row r="12" spans="1:14" s="1169" customFormat="1" ht="17.100000000000001" customHeight="1">
      <c r="A12" s="1168">
        <v>1</v>
      </c>
      <c r="B12" s="1852" t="s">
        <v>61</v>
      </c>
      <c r="C12" s="1853"/>
      <c r="D12" s="1853"/>
      <c r="E12" s="1853"/>
      <c r="F12" s="1853"/>
      <c r="G12" s="1853"/>
      <c r="H12" s="1853"/>
      <c r="I12" s="1854"/>
      <c r="J12" s="1399"/>
      <c r="K12" s="1399"/>
      <c r="L12" s="1400"/>
      <c r="M12" s="1401"/>
      <c r="N12" s="1438"/>
    </row>
    <row r="13" spans="1:14" s="1171" customFormat="1" ht="12.75" customHeight="1">
      <c r="A13" s="1170">
        <v>101</v>
      </c>
      <c r="B13" s="1847" t="s">
        <v>353</v>
      </c>
      <c r="C13" s="1848"/>
      <c r="D13" s="1848"/>
      <c r="E13" s="1848"/>
      <c r="F13" s="1848"/>
      <c r="G13" s="1848"/>
      <c r="H13" s="1848"/>
      <c r="I13" s="1849"/>
      <c r="J13" s="1402"/>
      <c r="K13" s="1402"/>
      <c r="L13" s="1403"/>
      <c r="M13" s="1404"/>
      <c r="N13" s="1439"/>
    </row>
    <row r="14" spans="1:14" s="1173" customFormat="1" ht="12.75" customHeight="1">
      <c r="A14" s="1172">
        <v>10101</v>
      </c>
      <c r="B14" s="1840" t="s">
        <v>370</v>
      </c>
      <c r="C14" s="1841"/>
      <c r="D14" s="1841"/>
      <c r="E14" s="1841"/>
      <c r="F14" s="1841"/>
      <c r="G14" s="1841"/>
      <c r="H14" s="1841"/>
      <c r="I14" s="1842"/>
      <c r="J14" s="1406"/>
      <c r="K14" s="1406"/>
      <c r="L14" s="1407"/>
      <c r="M14" s="1408"/>
      <c r="N14" s="1440"/>
    </row>
    <row r="15" spans="1:14">
      <c r="A15" s="1843" t="s">
        <v>4480</v>
      </c>
      <c r="B15" s="1844"/>
      <c r="C15" s="1174" t="s">
        <v>4481</v>
      </c>
      <c r="D15" s="1175" t="s">
        <v>4482</v>
      </c>
      <c r="E15" s="1174" t="s">
        <v>4483</v>
      </c>
      <c r="F15" s="1176"/>
      <c r="G15" s="1176"/>
      <c r="H15" s="1176"/>
      <c r="I15" s="1177" t="s">
        <v>4484</v>
      </c>
      <c r="J15" s="1409"/>
      <c r="K15" s="1409"/>
    </row>
    <row r="16" spans="1:14">
      <c r="A16" s="1845" t="s">
        <v>4485</v>
      </c>
      <c r="B16" s="1846"/>
      <c r="C16" s="1179">
        <v>12.6</v>
      </c>
      <c r="D16" s="1180">
        <v>4.07</v>
      </c>
      <c r="E16" s="1179">
        <v>27.25</v>
      </c>
      <c r="F16" s="1176"/>
      <c r="G16" s="1176"/>
      <c r="H16" s="1176"/>
      <c r="I16" s="1181">
        <f>C16*D16-E16</f>
        <v>24.032000000000004</v>
      </c>
      <c r="J16" s="1409"/>
      <c r="K16" s="1409"/>
    </row>
    <row r="17" spans="1:14">
      <c r="A17" s="1845" t="s">
        <v>4486</v>
      </c>
      <c r="B17" s="1846"/>
      <c r="C17" s="1179">
        <v>15.63</v>
      </c>
      <c r="D17" s="1180">
        <v>1.45</v>
      </c>
      <c r="E17" s="1176"/>
      <c r="F17" s="1176"/>
      <c r="G17" s="1176"/>
      <c r="H17" s="1176"/>
      <c r="I17" s="1181">
        <f>C17*D17-E17</f>
        <v>22.663499999999999</v>
      </c>
      <c r="J17" s="1409"/>
      <c r="K17" s="1409"/>
    </row>
    <row r="18" spans="1:14">
      <c r="A18" s="1834"/>
      <c r="B18" s="1835"/>
      <c r="C18" s="1835"/>
      <c r="D18" s="1835"/>
      <c r="E18" s="1835"/>
      <c r="F18" s="1835"/>
      <c r="G18" s="1835"/>
      <c r="H18" s="1835"/>
      <c r="I18" s="1836"/>
      <c r="J18" s="1409"/>
      <c r="K18" s="1409"/>
    </row>
    <row r="19" spans="1:14">
      <c r="A19" s="1837" t="s">
        <v>4487</v>
      </c>
      <c r="B19" s="1838"/>
      <c r="C19" s="1838"/>
      <c r="D19" s="1838"/>
      <c r="E19" s="1838"/>
      <c r="F19" s="1838"/>
      <c r="G19" s="1838"/>
      <c r="H19" s="1839"/>
      <c r="I19" s="1182">
        <f>SUM(I16:I17)</f>
        <v>46.695500000000003</v>
      </c>
      <c r="J19" s="1409"/>
      <c r="K19" s="1409"/>
    </row>
    <row r="20" spans="1:14">
      <c r="A20" s="1834"/>
      <c r="B20" s="1835"/>
      <c r="C20" s="1835"/>
      <c r="D20" s="1835"/>
      <c r="E20" s="1835"/>
      <c r="F20" s="1835"/>
      <c r="G20" s="1835"/>
      <c r="H20" s="1835"/>
      <c r="I20" s="1836"/>
      <c r="J20" s="1409"/>
      <c r="K20" s="1409"/>
    </row>
    <row r="21" spans="1:14" s="1173" customFormat="1" ht="12.75" customHeight="1">
      <c r="A21" s="1172">
        <v>10102</v>
      </c>
      <c r="B21" s="1840" t="s">
        <v>372</v>
      </c>
      <c r="C21" s="1841"/>
      <c r="D21" s="1841"/>
      <c r="E21" s="1841"/>
      <c r="F21" s="1841"/>
      <c r="G21" s="1841"/>
      <c r="H21" s="1841"/>
      <c r="I21" s="1842"/>
      <c r="J21" s="1406"/>
      <c r="K21" s="1406"/>
      <c r="L21" s="1407"/>
      <c r="M21" s="1408"/>
      <c r="N21" s="1440"/>
    </row>
    <row r="22" spans="1:14">
      <c r="A22" s="1843" t="s">
        <v>4480</v>
      </c>
      <c r="B22" s="1844"/>
      <c r="C22" s="1174" t="s">
        <v>4481</v>
      </c>
      <c r="D22" s="1175" t="s">
        <v>4482</v>
      </c>
      <c r="E22" s="1174" t="s">
        <v>4488</v>
      </c>
      <c r="F22" s="1174" t="s">
        <v>4489</v>
      </c>
      <c r="G22" s="1174"/>
      <c r="H22" s="1174"/>
      <c r="I22" s="1177" t="s">
        <v>4490</v>
      </c>
      <c r="J22" s="1409"/>
      <c r="K22" s="1409"/>
    </row>
    <row r="23" spans="1:14" s="1186" customFormat="1" ht="29.85" customHeight="1">
      <c r="A23" s="1860" t="s">
        <v>4789</v>
      </c>
      <c r="B23" s="1861"/>
      <c r="C23" s="1183">
        <v>0.4</v>
      </c>
      <c r="D23" s="1184">
        <v>0.2</v>
      </c>
      <c r="E23" s="1183">
        <v>1</v>
      </c>
      <c r="F23" s="1183">
        <v>13</v>
      </c>
      <c r="G23" s="1183"/>
      <c r="H23" s="1183"/>
      <c r="I23" s="1185">
        <f>C23*D23*E23*F23</f>
        <v>1.0400000000000003</v>
      </c>
      <c r="J23" s="1411">
        <v>26.23</v>
      </c>
      <c r="K23" s="1411">
        <v>0.3</v>
      </c>
      <c r="L23" s="1412">
        <f>J23*K23</f>
        <v>7.8689999999999998</v>
      </c>
      <c r="M23" s="1413"/>
      <c r="N23" s="1442"/>
    </row>
    <row r="24" spans="1:14" s="1186" customFormat="1" ht="29.85" customHeight="1">
      <c r="A24" s="1860" t="s">
        <v>4491</v>
      </c>
      <c r="B24" s="1861"/>
      <c r="C24" s="1183">
        <v>0.2</v>
      </c>
      <c r="D24" s="1184">
        <v>0.2</v>
      </c>
      <c r="E24" s="1183">
        <v>0.15</v>
      </c>
      <c r="F24" s="1183">
        <v>27</v>
      </c>
      <c r="G24" s="1183"/>
      <c r="H24" s="1183"/>
      <c r="I24" s="1185">
        <f t="shared" ref="I24:I35" si="0">C24*D24*E24*F24</f>
        <v>0.16200000000000003</v>
      </c>
      <c r="J24" s="1401"/>
      <c r="K24" s="1401"/>
      <c r="L24" s="1414"/>
      <c r="M24" s="1413"/>
      <c r="N24" s="1442"/>
    </row>
    <row r="25" spans="1:14" s="1186" customFormat="1" ht="29.85" customHeight="1">
      <c r="A25" s="1860" t="s">
        <v>4492</v>
      </c>
      <c r="B25" s="1861"/>
      <c r="C25" s="1183">
        <v>0.2</v>
      </c>
      <c r="D25" s="1184">
        <v>0.2</v>
      </c>
      <c r="E25" s="1183">
        <v>0.15</v>
      </c>
      <c r="F25" s="1183">
        <v>10</v>
      </c>
      <c r="G25" s="1183"/>
      <c r="H25" s="1183"/>
      <c r="I25" s="1185">
        <f t="shared" si="0"/>
        <v>6.0000000000000012E-2</v>
      </c>
      <c r="J25" s="1401"/>
      <c r="K25" s="1401"/>
      <c r="L25" s="1414"/>
      <c r="M25" s="1413"/>
      <c r="N25" s="1442"/>
    </row>
    <row r="26" spans="1:14" s="1186" customFormat="1" ht="29.85" customHeight="1">
      <c r="A26" s="1860" t="s">
        <v>4493</v>
      </c>
      <c r="B26" s="1861"/>
      <c r="C26" s="1183">
        <v>0.4</v>
      </c>
      <c r="D26" s="1184">
        <v>0.2</v>
      </c>
      <c r="E26" s="1183">
        <v>1</v>
      </c>
      <c r="F26" s="1183">
        <v>3</v>
      </c>
      <c r="G26" s="1183"/>
      <c r="H26" s="1183"/>
      <c r="I26" s="1185">
        <f t="shared" si="0"/>
        <v>0.24000000000000005</v>
      </c>
      <c r="J26" s="1401"/>
      <c r="K26" s="1401"/>
      <c r="L26" s="1414"/>
      <c r="M26" s="1413"/>
      <c r="N26" s="1442"/>
    </row>
    <row r="27" spans="1:14" s="1186" customFormat="1" ht="29.85" customHeight="1">
      <c r="A27" s="1860" t="s">
        <v>4494</v>
      </c>
      <c r="B27" s="1861"/>
      <c r="C27" s="1183">
        <v>0.2</v>
      </c>
      <c r="D27" s="1184">
        <v>0.2</v>
      </c>
      <c r="E27" s="1183">
        <v>0.15</v>
      </c>
      <c r="F27" s="1183">
        <v>6</v>
      </c>
      <c r="G27" s="1183"/>
      <c r="H27" s="1183"/>
      <c r="I27" s="1185">
        <f t="shared" si="0"/>
        <v>3.6000000000000004E-2</v>
      </c>
      <c r="J27" s="1401"/>
      <c r="K27" s="1401"/>
      <c r="L27" s="1414"/>
      <c r="M27" s="1413"/>
      <c r="N27" s="1442"/>
    </row>
    <row r="28" spans="1:14" s="1186" customFormat="1" ht="29.85" customHeight="1">
      <c r="A28" s="1860" t="s">
        <v>4495</v>
      </c>
      <c r="B28" s="1861"/>
      <c r="C28" s="1183">
        <v>0.4</v>
      </c>
      <c r="D28" s="1184">
        <v>0.2</v>
      </c>
      <c r="E28" s="1183">
        <v>1</v>
      </c>
      <c r="F28" s="1183">
        <v>14</v>
      </c>
      <c r="G28" s="1183"/>
      <c r="H28" s="1183"/>
      <c r="I28" s="1185">
        <f t="shared" si="0"/>
        <v>1.1200000000000001</v>
      </c>
      <c r="J28" s="1401"/>
      <c r="K28" s="1401"/>
      <c r="L28" s="1414"/>
      <c r="M28" s="1413"/>
      <c r="N28" s="1442"/>
    </row>
    <row r="29" spans="1:14" s="1186" customFormat="1" ht="29.85" customHeight="1">
      <c r="A29" s="1860" t="s">
        <v>4496</v>
      </c>
      <c r="B29" s="1861"/>
      <c r="C29" s="1183">
        <v>0.2</v>
      </c>
      <c r="D29" s="1184">
        <v>0.2</v>
      </c>
      <c r="E29" s="1183">
        <v>0.15</v>
      </c>
      <c r="F29" s="1183">
        <v>28</v>
      </c>
      <c r="G29" s="1183"/>
      <c r="H29" s="1183"/>
      <c r="I29" s="1185">
        <f t="shared" si="0"/>
        <v>0.16800000000000004</v>
      </c>
      <c r="J29" s="1401"/>
      <c r="K29" s="1401"/>
      <c r="L29" s="1414"/>
      <c r="M29" s="1413"/>
      <c r="N29" s="1442"/>
    </row>
    <row r="30" spans="1:14" s="1186" customFormat="1" ht="29.85" customHeight="1">
      <c r="A30" s="1860" t="s">
        <v>4497</v>
      </c>
      <c r="B30" s="1861"/>
      <c r="C30" s="1183">
        <v>99.4</v>
      </c>
      <c r="D30" s="1184">
        <v>0.2</v>
      </c>
      <c r="E30" s="1183">
        <v>0.4</v>
      </c>
      <c r="F30" s="1183">
        <v>1</v>
      </c>
      <c r="G30" s="1183"/>
      <c r="H30" s="1183"/>
      <c r="I30" s="1185">
        <f t="shared" si="0"/>
        <v>7.9520000000000017</v>
      </c>
      <c r="J30" s="1401"/>
      <c r="K30" s="1401"/>
      <c r="L30" s="1414"/>
      <c r="M30" s="1413"/>
      <c r="N30" s="1442"/>
    </row>
    <row r="31" spans="1:14" s="1186" customFormat="1" ht="29.85" customHeight="1">
      <c r="A31" s="1860" t="s">
        <v>4498</v>
      </c>
      <c r="B31" s="1861"/>
      <c r="C31" s="1183">
        <v>25.6</v>
      </c>
      <c r="D31" s="1184">
        <v>0.2</v>
      </c>
      <c r="E31" s="1183">
        <v>1.5</v>
      </c>
      <c r="F31" s="1183">
        <v>1</v>
      </c>
      <c r="G31" s="1183"/>
      <c r="H31" s="1183"/>
      <c r="I31" s="1185">
        <f t="shared" si="0"/>
        <v>7.6800000000000015</v>
      </c>
      <c r="J31" s="1401"/>
      <c r="K31" s="1401"/>
      <c r="L31" s="1414"/>
      <c r="M31" s="1413"/>
      <c r="N31" s="1442"/>
    </row>
    <row r="32" spans="1:14" s="1186" customFormat="1" ht="33.75" customHeight="1">
      <c r="A32" s="1860" t="s">
        <v>4499</v>
      </c>
      <c r="B32" s="1861"/>
      <c r="C32" s="1183">
        <v>0.2</v>
      </c>
      <c r="D32" s="1184">
        <v>0.2</v>
      </c>
      <c r="E32" s="1183">
        <v>0.15</v>
      </c>
      <c r="F32" s="1183">
        <v>6</v>
      </c>
      <c r="G32" s="1183"/>
      <c r="H32" s="1183"/>
      <c r="I32" s="1185">
        <f t="shared" si="0"/>
        <v>3.6000000000000004E-2</v>
      </c>
      <c r="J32" s="1401"/>
      <c r="K32" s="1401"/>
      <c r="L32" s="1414"/>
      <c r="M32" s="1413"/>
      <c r="N32" s="1442"/>
    </row>
    <row r="33" spans="1:14" s="1186" customFormat="1" ht="29.85" customHeight="1">
      <c r="A33" s="1860" t="s">
        <v>4500</v>
      </c>
      <c r="B33" s="1861"/>
      <c r="C33" s="1183">
        <v>32.9</v>
      </c>
      <c r="D33" s="1184">
        <v>0.2</v>
      </c>
      <c r="E33" s="1183">
        <v>1.5</v>
      </c>
      <c r="F33" s="1183">
        <v>1</v>
      </c>
      <c r="G33" s="1183"/>
      <c r="H33" s="1183"/>
      <c r="I33" s="1185">
        <f t="shared" si="0"/>
        <v>9.870000000000001</v>
      </c>
      <c r="J33" s="1401"/>
      <c r="K33" s="1401"/>
      <c r="L33" s="1414"/>
      <c r="M33" s="1413"/>
      <c r="N33" s="1442"/>
    </row>
    <row r="34" spans="1:14" s="1186" customFormat="1" ht="39.950000000000003" customHeight="1">
      <c r="A34" s="1860" t="s">
        <v>4501</v>
      </c>
      <c r="B34" s="1861"/>
      <c r="C34" s="1183">
        <v>0.2</v>
      </c>
      <c r="D34" s="1184">
        <v>0.2</v>
      </c>
      <c r="E34" s="1183">
        <v>0.15</v>
      </c>
      <c r="F34" s="1183">
        <v>4</v>
      </c>
      <c r="G34" s="1183"/>
      <c r="H34" s="1183"/>
      <c r="I34" s="1185">
        <f t="shared" si="0"/>
        <v>2.4000000000000004E-2</v>
      </c>
      <c r="J34" s="1401"/>
      <c r="K34" s="1401"/>
      <c r="L34" s="1414"/>
      <c r="M34" s="1413"/>
      <c r="N34" s="1442"/>
    </row>
    <row r="35" spans="1:14" s="1186" customFormat="1" ht="19.5" customHeight="1">
      <c r="A35" s="1860" t="s">
        <v>4502</v>
      </c>
      <c r="B35" s="1861"/>
      <c r="C35" s="1183">
        <v>12.15</v>
      </c>
      <c r="D35" s="1184">
        <v>0.15</v>
      </c>
      <c r="E35" s="1183">
        <v>0.85</v>
      </c>
      <c r="F35" s="1183">
        <v>1</v>
      </c>
      <c r="G35" s="1183"/>
      <c r="H35" s="1183"/>
      <c r="I35" s="1185">
        <f t="shared" si="0"/>
        <v>1.5491249999999999</v>
      </c>
      <c r="J35" s="1401"/>
      <c r="K35" s="1401"/>
      <c r="L35" s="1414"/>
      <c r="M35" s="1413"/>
      <c r="N35" s="1442"/>
    </row>
    <row r="36" spans="1:14">
      <c r="A36" s="1834"/>
      <c r="B36" s="1835"/>
      <c r="C36" s="1835"/>
      <c r="D36" s="1835"/>
      <c r="E36" s="1835"/>
      <c r="F36" s="1835"/>
      <c r="G36" s="1835"/>
      <c r="H36" s="1835"/>
      <c r="I36" s="1836"/>
      <c r="J36" s="1409"/>
      <c r="K36" s="1409"/>
    </row>
    <row r="37" spans="1:14">
      <c r="A37" s="1837" t="s">
        <v>4487</v>
      </c>
      <c r="B37" s="1838"/>
      <c r="C37" s="1838"/>
      <c r="D37" s="1838"/>
      <c r="E37" s="1838"/>
      <c r="F37" s="1838"/>
      <c r="G37" s="1838"/>
      <c r="H37" s="1839"/>
      <c r="I37" s="1182">
        <f>SUM(I23:I35)</f>
        <v>29.937125000000009</v>
      </c>
      <c r="J37" s="1409"/>
      <c r="K37" s="1409"/>
    </row>
    <row r="38" spans="1:14">
      <c r="A38" s="1834"/>
      <c r="B38" s="1835"/>
      <c r="C38" s="1835"/>
      <c r="D38" s="1835"/>
      <c r="E38" s="1835"/>
      <c r="F38" s="1835"/>
      <c r="G38" s="1835"/>
      <c r="H38" s="1835"/>
      <c r="I38" s="1836"/>
      <c r="J38" s="1409"/>
      <c r="K38" s="1409"/>
    </row>
    <row r="39" spans="1:14" s="1173" customFormat="1" ht="17.100000000000001" customHeight="1">
      <c r="A39" s="1172">
        <v>10103</v>
      </c>
      <c r="B39" s="1840" t="s">
        <v>423</v>
      </c>
      <c r="C39" s="1841"/>
      <c r="D39" s="1841"/>
      <c r="E39" s="1841"/>
      <c r="F39" s="1841"/>
      <c r="G39" s="1841"/>
      <c r="H39" s="1841"/>
      <c r="I39" s="1842"/>
      <c r="J39" s="1406"/>
      <c r="K39" s="1406"/>
      <c r="L39" s="1407"/>
      <c r="M39" s="1408"/>
      <c r="N39" s="1440"/>
    </row>
    <row r="40" spans="1:14">
      <c r="A40" s="1843" t="s">
        <v>4480</v>
      </c>
      <c r="B40" s="1844"/>
      <c r="C40" s="1174" t="s">
        <v>4481</v>
      </c>
      <c r="D40" s="1175" t="s">
        <v>4482</v>
      </c>
      <c r="E40" s="1174" t="s">
        <v>4483</v>
      </c>
      <c r="F40" s="1176"/>
      <c r="G40" s="1176"/>
      <c r="H40" s="1176"/>
      <c r="I40" s="1177" t="s">
        <v>4484</v>
      </c>
      <c r="J40" s="1409"/>
      <c r="K40" s="1409"/>
    </row>
    <row r="41" spans="1:14">
      <c r="A41" s="1845" t="s">
        <v>4503</v>
      </c>
      <c r="B41" s="1846"/>
      <c r="C41" s="1179">
        <v>12.6</v>
      </c>
      <c r="D41" s="1180">
        <v>4.07</v>
      </c>
      <c r="E41" s="1176"/>
      <c r="F41" s="1176"/>
      <c r="G41" s="1176"/>
      <c r="H41" s="1176"/>
      <c r="I41" s="1181">
        <f>C41*D41-E41</f>
        <v>51.282000000000004</v>
      </c>
      <c r="J41" s="1409"/>
      <c r="K41" s="1409"/>
    </row>
    <row r="42" spans="1:14">
      <c r="A42" s="1845" t="s">
        <v>4504</v>
      </c>
      <c r="B42" s="1846"/>
      <c r="C42" s="1179">
        <v>29.25</v>
      </c>
      <c r="D42" s="1180">
        <v>3.5</v>
      </c>
      <c r="E42" s="1176"/>
      <c r="F42" s="1176"/>
      <c r="G42" s="1176"/>
      <c r="H42" s="1176"/>
      <c r="I42" s="1181">
        <f t="shared" ref="I42:I44" si="1">C42*D42-E42</f>
        <v>102.375</v>
      </c>
      <c r="J42" s="1409"/>
      <c r="K42" s="1409"/>
    </row>
    <row r="43" spans="1:14">
      <c r="A43" s="1845" t="s">
        <v>4502</v>
      </c>
      <c r="B43" s="1846"/>
      <c r="C43" s="1179">
        <v>7.3</v>
      </c>
      <c r="D43" s="1180">
        <v>0.85</v>
      </c>
      <c r="E43" s="1176"/>
      <c r="F43" s="1176"/>
      <c r="G43" s="1176"/>
      <c r="H43" s="1176"/>
      <c r="I43" s="1181">
        <f t="shared" si="1"/>
        <v>6.2050000000000001</v>
      </c>
      <c r="J43" s="1409"/>
      <c r="K43" s="1409"/>
    </row>
    <row r="44" spans="1:14">
      <c r="A44" s="1845" t="s">
        <v>4505</v>
      </c>
      <c r="B44" s="1846"/>
      <c r="C44" s="1179">
        <v>27.46</v>
      </c>
      <c r="D44" s="1180">
        <v>4</v>
      </c>
      <c r="E44" s="1179">
        <v>37.89</v>
      </c>
      <c r="F44" s="1176"/>
      <c r="G44" s="1176"/>
      <c r="H44" s="1176"/>
      <c r="I44" s="1181">
        <f t="shared" si="1"/>
        <v>71.95</v>
      </c>
      <c r="J44" s="1409"/>
      <c r="K44" s="1409"/>
    </row>
    <row r="45" spans="1:14">
      <c r="A45" s="1834"/>
      <c r="B45" s="1835"/>
      <c r="C45" s="1835"/>
      <c r="D45" s="1835"/>
      <c r="E45" s="1835"/>
      <c r="F45" s="1835"/>
      <c r="G45" s="1835"/>
      <c r="H45" s="1835"/>
      <c r="I45" s="1836"/>
      <c r="J45" s="1409"/>
      <c r="K45" s="1409"/>
    </row>
    <row r="46" spans="1:14">
      <c r="A46" s="1837" t="s">
        <v>4487</v>
      </c>
      <c r="B46" s="1838"/>
      <c r="C46" s="1838"/>
      <c r="D46" s="1838"/>
      <c r="E46" s="1838"/>
      <c r="F46" s="1838"/>
      <c r="G46" s="1838"/>
      <c r="H46" s="1839"/>
      <c r="I46" s="1182">
        <f>SUM(I41:I44)</f>
        <v>231.81200000000001</v>
      </c>
      <c r="J46" s="1409"/>
      <c r="K46" s="1409"/>
    </row>
    <row r="47" spans="1:14">
      <c r="A47" s="1834"/>
      <c r="B47" s="1835"/>
      <c r="C47" s="1835"/>
      <c r="D47" s="1835"/>
      <c r="E47" s="1835"/>
      <c r="F47" s="1835"/>
      <c r="G47" s="1835"/>
      <c r="H47" s="1835"/>
      <c r="I47" s="1836"/>
      <c r="J47" s="1409"/>
      <c r="K47" s="1409"/>
    </row>
    <row r="48" spans="1:14" s="1173" customFormat="1" ht="12.75" customHeight="1">
      <c r="A48" s="1172">
        <v>10104</v>
      </c>
      <c r="B48" s="1840" t="s">
        <v>4076</v>
      </c>
      <c r="C48" s="1841"/>
      <c r="D48" s="1841"/>
      <c r="E48" s="1841"/>
      <c r="F48" s="1841"/>
      <c r="G48" s="1841"/>
      <c r="H48" s="1841"/>
      <c r="I48" s="1842"/>
      <c r="J48" s="1406"/>
      <c r="K48" s="1406"/>
      <c r="L48" s="1407"/>
      <c r="M48" s="1408"/>
      <c r="N48" s="1440"/>
    </row>
    <row r="49" spans="1:14">
      <c r="A49" s="1843" t="s">
        <v>4480</v>
      </c>
      <c r="B49" s="1844"/>
      <c r="C49" s="1174" t="s">
        <v>4481</v>
      </c>
      <c r="D49" s="1175" t="s">
        <v>4482</v>
      </c>
      <c r="E49" s="1176"/>
      <c r="F49" s="1176"/>
      <c r="G49" s="1176"/>
      <c r="H49" s="1176"/>
      <c r="I49" s="1177" t="s">
        <v>4484</v>
      </c>
      <c r="J49" s="1409"/>
      <c r="K49" s="1409"/>
    </row>
    <row r="50" spans="1:14" s="1378" customFormat="1" ht="15.75" customHeight="1">
      <c r="A50" s="1879" t="s">
        <v>4506</v>
      </c>
      <c r="B50" s="1880"/>
      <c r="C50" s="1375">
        <v>58.83</v>
      </c>
      <c r="D50" s="1376">
        <v>9.67</v>
      </c>
      <c r="E50" s="1375"/>
      <c r="F50" s="1375"/>
      <c r="G50" s="1375"/>
      <c r="H50" s="1375"/>
      <c r="I50" s="1377">
        <f>C50*D50</f>
        <v>568.88609999999994</v>
      </c>
      <c r="J50" s="1411">
        <v>26.23</v>
      </c>
      <c r="K50" s="1411">
        <v>9.67</v>
      </c>
      <c r="L50" s="1412">
        <f>J50*K50</f>
        <v>253.64410000000001</v>
      </c>
      <c r="M50" s="1411"/>
      <c r="N50" s="1436"/>
    </row>
    <row r="51" spans="1:14">
      <c r="A51" s="1845" t="s">
        <v>4507</v>
      </c>
      <c r="B51" s="1846"/>
      <c r="C51" s="1179">
        <v>8.5500000000000007</v>
      </c>
      <c r="D51" s="1180">
        <v>5.62</v>
      </c>
      <c r="E51" s="1176"/>
      <c r="F51" s="1176"/>
      <c r="G51" s="1176"/>
      <c r="H51" s="1176"/>
      <c r="I51" s="1181">
        <f t="shared" ref="I51:I55" si="2">C51*D51</f>
        <v>48.051000000000002</v>
      </c>
      <c r="J51" s="1409"/>
      <c r="K51" s="1409"/>
    </row>
    <row r="52" spans="1:14">
      <c r="A52" s="1845" t="s">
        <v>4508</v>
      </c>
      <c r="B52" s="1846"/>
      <c r="C52" s="1179">
        <v>14.76</v>
      </c>
      <c r="D52" s="1180">
        <v>1.25</v>
      </c>
      <c r="E52" s="1176"/>
      <c r="F52" s="1176"/>
      <c r="G52" s="1176"/>
      <c r="H52" s="1176"/>
      <c r="I52" s="1181">
        <f t="shared" si="2"/>
        <v>18.45</v>
      </c>
      <c r="J52" s="1409"/>
      <c r="K52" s="1409"/>
    </row>
    <row r="53" spans="1:14">
      <c r="A53" s="1845" t="s">
        <v>4509</v>
      </c>
      <c r="B53" s="1846"/>
      <c r="C53" s="1179">
        <v>2.6</v>
      </c>
      <c r="D53" s="1180">
        <v>1.7</v>
      </c>
      <c r="E53" s="1176"/>
      <c r="F53" s="1176"/>
      <c r="G53" s="1176"/>
      <c r="H53" s="1176"/>
      <c r="I53" s="1181">
        <f t="shared" si="2"/>
        <v>4.42</v>
      </c>
      <c r="J53" s="1409"/>
      <c r="K53" s="1409"/>
    </row>
    <row r="54" spans="1:14">
      <c r="A54" s="1870" t="s">
        <v>4510</v>
      </c>
      <c r="B54" s="1871"/>
      <c r="C54" s="1179">
        <v>8.75</v>
      </c>
      <c r="D54" s="1180">
        <v>6.9</v>
      </c>
      <c r="E54" s="1187"/>
      <c r="F54" s="1187"/>
      <c r="G54" s="1187"/>
      <c r="H54" s="1187"/>
      <c r="I54" s="1181">
        <f t="shared" si="2"/>
        <v>60.375</v>
      </c>
      <c r="J54" s="1409"/>
      <c r="K54" s="1409"/>
    </row>
    <row r="55" spans="1:14">
      <c r="A55" s="1845" t="s">
        <v>4511</v>
      </c>
      <c r="B55" s="1846"/>
      <c r="C55" s="1179">
        <v>40</v>
      </c>
      <c r="D55" s="1180">
        <v>9.0500000000000007</v>
      </c>
      <c r="E55" s="1176"/>
      <c r="F55" s="1176"/>
      <c r="G55" s="1176"/>
      <c r="H55" s="1176"/>
      <c r="I55" s="1181">
        <f t="shared" si="2"/>
        <v>362</v>
      </c>
      <c r="J55" s="1409"/>
      <c r="K55" s="1409"/>
    </row>
    <row r="56" spans="1:14">
      <c r="A56" s="1834"/>
      <c r="B56" s="1835"/>
      <c r="C56" s="1835"/>
      <c r="D56" s="1835"/>
      <c r="E56" s="1835"/>
      <c r="F56" s="1835"/>
      <c r="G56" s="1835"/>
      <c r="H56" s="1835"/>
      <c r="I56" s="1836"/>
      <c r="J56" s="1409"/>
      <c r="K56" s="1409"/>
    </row>
    <row r="57" spans="1:14">
      <c r="A57" s="1837" t="s">
        <v>4487</v>
      </c>
      <c r="B57" s="1838"/>
      <c r="C57" s="1838"/>
      <c r="D57" s="1838"/>
      <c r="E57" s="1838"/>
      <c r="F57" s="1838"/>
      <c r="G57" s="1838"/>
      <c r="H57" s="1839"/>
      <c r="I57" s="1182">
        <f>SUM(I50:I55)</f>
        <v>1062.1821</v>
      </c>
      <c r="J57" s="1409"/>
      <c r="K57" s="1409"/>
    </row>
    <row r="58" spans="1:14">
      <c r="A58" s="1834"/>
      <c r="B58" s="1835"/>
      <c r="C58" s="1835"/>
      <c r="D58" s="1835"/>
      <c r="E58" s="1835"/>
      <c r="F58" s="1835"/>
      <c r="G58" s="1835"/>
      <c r="H58" s="1835"/>
      <c r="I58" s="1836"/>
      <c r="J58" s="1409"/>
      <c r="K58" s="1409"/>
    </row>
    <row r="59" spans="1:14" s="1173" customFormat="1" ht="12.75" customHeight="1">
      <c r="A59" s="1172">
        <v>10105</v>
      </c>
      <c r="B59" s="1840" t="s">
        <v>4077</v>
      </c>
      <c r="C59" s="1841"/>
      <c r="D59" s="1841"/>
      <c r="E59" s="1841"/>
      <c r="F59" s="1841"/>
      <c r="G59" s="1841"/>
      <c r="H59" s="1841"/>
      <c r="I59" s="1842"/>
      <c r="J59" s="1406"/>
      <c r="K59" s="1406"/>
      <c r="L59" s="1407"/>
      <c r="M59" s="1408"/>
      <c r="N59" s="1440"/>
    </row>
    <row r="60" spans="1:14">
      <c r="A60" s="1843" t="s">
        <v>4480</v>
      </c>
      <c r="B60" s="1844"/>
      <c r="C60" s="1174" t="s">
        <v>4481</v>
      </c>
      <c r="D60" s="1176"/>
      <c r="E60" s="1176"/>
      <c r="F60" s="1176"/>
      <c r="G60" s="1176"/>
      <c r="H60" s="1176"/>
      <c r="I60" s="1188" t="s">
        <v>4512</v>
      </c>
      <c r="J60" s="1409"/>
      <c r="K60" s="1409"/>
    </row>
    <row r="61" spans="1:14">
      <c r="A61" s="1845" t="s">
        <v>4513</v>
      </c>
      <c r="B61" s="1846"/>
      <c r="C61" s="1179">
        <v>8.6</v>
      </c>
      <c r="D61" s="1176"/>
      <c r="E61" s="1176"/>
      <c r="F61" s="1176"/>
      <c r="G61" s="1176"/>
      <c r="H61" s="1176"/>
      <c r="I61" s="1181">
        <f>C61</f>
        <v>8.6</v>
      </c>
      <c r="J61" s="1409"/>
      <c r="K61" s="1409"/>
    </row>
    <row r="62" spans="1:14">
      <c r="A62" s="1845" t="s">
        <v>4514</v>
      </c>
      <c r="B62" s="1846"/>
      <c r="C62" s="1179">
        <v>2.6</v>
      </c>
      <c r="D62" s="1176"/>
      <c r="E62" s="1176"/>
      <c r="F62" s="1176"/>
      <c r="G62" s="1176"/>
      <c r="H62" s="1176"/>
      <c r="I62" s="1181">
        <f t="shared" ref="I62:I63" si="3">C62</f>
        <v>2.6</v>
      </c>
      <c r="J62" s="1409"/>
      <c r="K62" s="1409"/>
    </row>
    <row r="63" spans="1:14">
      <c r="A63" s="1870" t="s">
        <v>4515</v>
      </c>
      <c r="B63" s="1871"/>
      <c r="C63" s="1179">
        <v>9.9</v>
      </c>
      <c r="D63" s="1187"/>
      <c r="E63" s="1187"/>
      <c r="F63" s="1187"/>
      <c r="G63" s="1187"/>
      <c r="H63" s="1187"/>
      <c r="I63" s="1181">
        <f t="shared" si="3"/>
        <v>9.9</v>
      </c>
      <c r="J63" s="1409"/>
      <c r="K63" s="1409"/>
    </row>
    <row r="64" spans="1:14">
      <c r="A64" s="1834"/>
      <c r="B64" s="1835"/>
      <c r="C64" s="1835"/>
      <c r="D64" s="1835"/>
      <c r="E64" s="1835"/>
      <c r="F64" s="1835"/>
      <c r="G64" s="1835"/>
      <c r="H64" s="1835"/>
      <c r="I64" s="1836"/>
      <c r="J64" s="1409"/>
      <c r="K64" s="1409"/>
    </row>
    <row r="65" spans="1:14">
      <c r="A65" s="1837" t="s">
        <v>4487</v>
      </c>
      <c r="B65" s="1838"/>
      <c r="C65" s="1838"/>
      <c r="D65" s="1838"/>
      <c r="E65" s="1838"/>
      <c r="F65" s="1838"/>
      <c r="G65" s="1838"/>
      <c r="H65" s="1839"/>
      <c r="I65" s="1182">
        <f>SUM(I61:I63)</f>
        <v>21.1</v>
      </c>
      <c r="J65" s="1409"/>
      <c r="K65" s="1409"/>
    </row>
    <row r="66" spans="1:14">
      <c r="A66" s="1834"/>
      <c r="B66" s="1835"/>
      <c r="C66" s="1835"/>
      <c r="D66" s="1835"/>
      <c r="E66" s="1835"/>
      <c r="F66" s="1835"/>
      <c r="G66" s="1835"/>
      <c r="H66" s="1835"/>
      <c r="I66" s="1836"/>
      <c r="J66" s="1409"/>
      <c r="K66" s="1409"/>
    </row>
    <row r="67" spans="1:14" s="1173" customFormat="1" ht="25.5" customHeight="1">
      <c r="A67" s="1172">
        <v>10106</v>
      </c>
      <c r="B67" s="1840" t="s">
        <v>4516</v>
      </c>
      <c r="C67" s="1841"/>
      <c r="D67" s="1841"/>
      <c r="E67" s="1841"/>
      <c r="F67" s="1841"/>
      <c r="G67" s="1841"/>
      <c r="H67" s="1841"/>
      <c r="I67" s="1842"/>
      <c r="J67" s="1406"/>
      <c r="K67" s="1406"/>
      <c r="L67" s="1407"/>
      <c r="M67" s="1408"/>
      <c r="N67" s="1440"/>
    </row>
    <row r="68" spans="1:14">
      <c r="A68" s="1843" t="s">
        <v>4480</v>
      </c>
      <c r="B68" s="1844"/>
      <c r="C68" s="1174" t="s">
        <v>4481</v>
      </c>
      <c r="D68" s="1175" t="s">
        <v>4482</v>
      </c>
      <c r="E68" s="1174" t="s">
        <v>4488</v>
      </c>
      <c r="F68" s="1176"/>
      <c r="G68" s="1176"/>
      <c r="H68" s="1176"/>
      <c r="I68" s="1177" t="s">
        <v>4490</v>
      </c>
      <c r="J68" s="1409"/>
      <c r="K68" s="1409"/>
    </row>
    <row r="69" spans="1:14">
      <c r="A69" s="1845" t="s">
        <v>4517</v>
      </c>
      <c r="B69" s="1846"/>
      <c r="C69" s="1179">
        <v>13.98</v>
      </c>
      <c r="D69" s="1180">
        <v>12.15</v>
      </c>
      <c r="E69" s="1179">
        <v>0.2</v>
      </c>
      <c r="F69" s="1176"/>
      <c r="G69" s="1176"/>
      <c r="H69" s="1176"/>
      <c r="I69" s="1181">
        <f>C69*D69*E69</f>
        <v>33.971400000000003</v>
      </c>
      <c r="J69" s="1409"/>
      <c r="K69" s="1409"/>
    </row>
    <row r="70" spans="1:14">
      <c r="A70" s="1834"/>
      <c r="B70" s="1835"/>
      <c r="C70" s="1835"/>
      <c r="D70" s="1835"/>
      <c r="E70" s="1835"/>
      <c r="F70" s="1835"/>
      <c r="G70" s="1835"/>
      <c r="H70" s="1835"/>
      <c r="I70" s="1836"/>
      <c r="J70" s="1409"/>
      <c r="K70" s="1409"/>
    </row>
    <row r="71" spans="1:14">
      <c r="A71" s="1837" t="s">
        <v>4487</v>
      </c>
      <c r="B71" s="1838"/>
      <c r="C71" s="1838"/>
      <c r="D71" s="1838"/>
      <c r="E71" s="1838"/>
      <c r="F71" s="1838"/>
      <c r="G71" s="1838"/>
      <c r="H71" s="1839"/>
      <c r="I71" s="1182">
        <f>SUM(I69)</f>
        <v>33.971400000000003</v>
      </c>
      <c r="J71" s="1409"/>
      <c r="K71" s="1409"/>
    </row>
    <row r="72" spans="1:14">
      <c r="A72" s="1834"/>
      <c r="B72" s="1835"/>
      <c r="C72" s="1835"/>
      <c r="D72" s="1835"/>
      <c r="E72" s="1835"/>
      <c r="F72" s="1835"/>
      <c r="G72" s="1835"/>
      <c r="H72" s="1835"/>
      <c r="I72" s="1836"/>
      <c r="J72" s="1409"/>
      <c r="K72" s="1409"/>
    </row>
    <row r="73" spans="1:14" s="1173" customFormat="1" ht="12.75" customHeight="1">
      <c r="A73" s="1172">
        <v>10107</v>
      </c>
      <c r="B73" s="1840" t="s">
        <v>463</v>
      </c>
      <c r="C73" s="1841"/>
      <c r="D73" s="1841"/>
      <c r="E73" s="1841"/>
      <c r="F73" s="1841"/>
      <c r="G73" s="1841"/>
      <c r="H73" s="1841"/>
      <c r="I73" s="1842"/>
      <c r="J73" s="1406"/>
      <c r="K73" s="1406"/>
      <c r="L73" s="1407"/>
      <c r="M73" s="1408"/>
      <c r="N73" s="1440"/>
    </row>
    <row r="74" spans="1:14">
      <c r="A74" s="1843" t="s">
        <v>4480</v>
      </c>
      <c r="B74" s="1844"/>
      <c r="C74" s="1174" t="s">
        <v>4481</v>
      </c>
      <c r="D74" s="1175" t="s">
        <v>4482</v>
      </c>
      <c r="E74" s="1176"/>
      <c r="F74" s="1176"/>
      <c r="G74" s="1176"/>
      <c r="H74" s="1176"/>
      <c r="I74" s="1177" t="s">
        <v>4484</v>
      </c>
      <c r="J74" s="1409"/>
      <c r="K74" s="1409"/>
    </row>
    <row r="75" spans="1:14" s="1378" customFormat="1" ht="14.25" customHeight="1">
      <c r="A75" s="1879" t="s">
        <v>4506</v>
      </c>
      <c r="B75" s="1880"/>
      <c r="C75" s="1375">
        <v>58.83</v>
      </c>
      <c r="D75" s="1376">
        <v>9.67</v>
      </c>
      <c r="E75" s="1375"/>
      <c r="F75" s="1375"/>
      <c r="G75" s="1375"/>
      <c r="H75" s="1375"/>
      <c r="I75" s="1377">
        <f>C75*D75</f>
        <v>568.88609999999994</v>
      </c>
      <c r="J75" s="1411">
        <v>26.23</v>
      </c>
      <c r="K75" s="1411">
        <v>9.67</v>
      </c>
      <c r="L75" s="1412">
        <f>J75*K75</f>
        <v>253.64410000000001</v>
      </c>
      <c r="M75" s="1411"/>
      <c r="N75" s="1436"/>
    </row>
    <row r="76" spans="1:14">
      <c r="A76" s="1845" t="s">
        <v>4507</v>
      </c>
      <c r="B76" s="1846"/>
      <c r="C76" s="1179">
        <v>8.5500000000000007</v>
      </c>
      <c r="D76" s="1180">
        <v>5.62</v>
      </c>
      <c r="E76" s="1176"/>
      <c r="F76" s="1176"/>
      <c r="G76" s="1176"/>
      <c r="H76" s="1176"/>
      <c r="I76" s="1181">
        <f t="shared" ref="I76:I80" si="4">C76*D76</f>
        <v>48.051000000000002</v>
      </c>
      <c r="J76" s="1409"/>
      <c r="K76" s="1409"/>
    </row>
    <row r="77" spans="1:14">
      <c r="A77" s="1845" t="s">
        <v>4508</v>
      </c>
      <c r="B77" s="1846"/>
      <c r="C77" s="1179">
        <v>14.76</v>
      </c>
      <c r="D77" s="1180">
        <v>1.25</v>
      </c>
      <c r="E77" s="1176"/>
      <c r="F77" s="1176"/>
      <c r="G77" s="1176"/>
      <c r="H77" s="1176"/>
      <c r="I77" s="1181">
        <f t="shared" si="4"/>
        <v>18.45</v>
      </c>
      <c r="J77" s="1409"/>
      <c r="K77" s="1409"/>
    </row>
    <row r="78" spans="1:14">
      <c r="A78" s="1845" t="s">
        <v>4509</v>
      </c>
      <c r="B78" s="1846"/>
      <c r="C78" s="1179">
        <v>2.6</v>
      </c>
      <c r="D78" s="1180">
        <v>1.7</v>
      </c>
      <c r="E78" s="1176"/>
      <c r="F78" s="1176"/>
      <c r="G78" s="1176"/>
      <c r="H78" s="1176"/>
      <c r="I78" s="1181">
        <f t="shared" si="4"/>
        <v>4.42</v>
      </c>
      <c r="J78" s="1409"/>
      <c r="K78" s="1409"/>
    </row>
    <row r="79" spans="1:14">
      <c r="A79" s="1870" t="s">
        <v>4510</v>
      </c>
      <c r="B79" s="1871"/>
      <c r="C79" s="1179">
        <v>8.75</v>
      </c>
      <c r="D79" s="1180">
        <v>6.9</v>
      </c>
      <c r="E79" s="1187"/>
      <c r="F79" s="1187"/>
      <c r="G79" s="1187"/>
      <c r="H79" s="1187"/>
      <c r="I79" s="1181">
        <f t="shared" si="4"/>
        <v>60.375</v>
      </c>
      <c r="J79" s="1409"/>
      <c r="K79" s="1409"/>
    </row>
    <row r="80" spans="1:14">
      <c r="A80" s="1845" t="s">
        <v>4511</v>
      </c>
      <c r="B80" s="1846"/>
      <c r="C80" s="1179">
        <v>40</v>
      </c>
      <c r="D80" s="1180">
        <v>9.0500000000000007</v>
      </c>
      <c r="E80" s="1176"/>
      <c r="F80" s="1176"/>
      <c r="G80" s="1176"/>
      <c r="H80" s="1176"/>
      <c r="I80" s="1181">
        <f t="shared" si="4"/>
        <v>362</v>
      </c>
      <c r="J80" s="1409"/>
      <c r="K80" s="1409"/>
    </row>
    <row r="81" spans="1:14">
      <c r="A81" s="1834"/>
      <c r="B81" s="1835"/>
      <c r="C81" s="1835"/>
      <c r="D81" s="1835"/>
      <c r="E81" s="1835"/>
      <c r="F81" s="1835"/>
      <c r="G81" s="1835"/>
      <c r="H81" s="1835"/>
      <c r="I81" s="1836"/>
      <c r="J81" s="1409"/>
      <c r="K81" s="1409"/>
    </row>
    <row r="82" spans="1:14">
      <c r="A82" s="1837" t="s">
        <v>4487</v>
      </c>
      <c r="B82" s="1838"/>
      <c r="C82" s="1838"/>
      <c r="D82" s="1838"/>
      <c r="E82" s="1838"/>
      <c r="F82" s="1838"/>
      <c r="G82" s="1838"/>
      <c r="H82" s="1839"/>
      <c r="I82" s="1182">
        <f>SUM(I75:I80)</f>
        <v>1062.1821</v>
      </c>
      <c r="J82" s="1409"/>
      <c r="K82" s="1409"/>
    </row>
    <row r="83" spans="1:14">
      <c r="A83" s="1834"/>
      <c r="B83" s="1835"/>
      <c r="C83" s="1835"/>
      <c r="D83" s="1835"/>
      <c r="E83" s="1835"/>
      <c r="F83" s="1835"/>
      <c r="G83" s="1835"/>
      <c r="H83" s="1835"/>
      <c r="I83" s="1836"/>
      <c r="J83" s="1409"/>
      <c r="K83" s="1409"/>
    </row>
    <row r="84" spans="1:14" s="1173" customFormat="1" ht="12.75" customHeight="1">
      <c r="A84" s="1172">
        <v>10108</v>
      </c>
      <c r="B84" s="1840" t="s">
        <v>397</v>
      </c>
      <c r="C84" s="1841"/>
      <c r="D84" s="1841"/>
      <c r="E84" s="1841"/>
      <c r="F84" s="1841"/>
      <c r="G84" s="1841"/>
      <c r="H84" s="1841"/>
      <c r="I84" s="1842"/>
      <c r="J84" s="1406"/>
      <c r="K84" s="1406"/>
      <c r="L84" s="1407"/>
      <c r="M84" s="1408"/>
      <c r="N84" s="1440"/>
    </row>
    <row r="85" spans="1:14">
      <c r="A85" s="1843" t="s">
        <v>4480</v>
      </c>
      <c r="B85" s="1844"/>
      <c r="C85" s="1174" t="s">
        <v>4518</v>
      </c>
      <c r="D85" s="1175" t="s">
        <v>4519</v>
      </c>
      <c r="E85" s="1176"/>
      <c r="F85" s="1176"/>
      <c r="G85" s="1176"/>
      <c r="H85" s="1176"/>
      <c r="I85" s="1177" t="s">
        <v>4484</v>
      </c>
      <c r="J85" s="1409"/>
      <c r="K85" s="1409"/>
    </row>
    <row r="86" spans="1:14">
      <c r="A86" s="1845" t="s">
        <v>4520</v>
      </c>
      <c r="B86" s="1846"/>
      <c r="C86" s="1179">
        <v>9.9</v>
      </c>
      <c r="D86" s="1180">
        <v>3.7</v>
      </c>
      <c r="E86" s="1176"/>
      <c r="F86" s="1176"/>
      <c r="G86" s="1176"/>
      <c r="H86" s="1176"/>
      <c r="I86" s="1181">
        <f>C86*D86</f>
        <v>36.630000000000003</v>
      </c>
      <c r="J86" s="1409"/>
      <c r="K86" s="1409"/>
    </row>
    <row r="87" spans="1:14">
      <c r="A87" s="1845" t="s">
        <v>4521</v>
      </c>
      <c r="B87" s="1846"/>
      <c r="C87" s="1179">
        <v>11.95</v>
      </c>
      <c r="D87" s="1180">
        <v>3</v>
      </c>
      <c r="E87" s="1176"/>
      <c r="F87" s="1176"/>
      <c r="G87" s="1176"/>
      <c r="H87" s="1176"/>
      <c r="I87" s="1181">
        <f t="shared" ref="I87:I88" si="5">C87*D87</f>
        <v>35.849999999999994</v>
      </c>
      <c r="J87" s="1409"/>
      <c r="K87" s="1409"/>
    </row>
    <row r="88" spans="1:14">
      <c r="A88" s="1845" t="s">
        <v>4522</v>
      </c>
      <c r="B88" s="1846"/>
      <c r="C88" s="1179">
        <v>1.7</v>
      </c>
      <c r="D88" s="1180">
        <v>2</v>
      </c>
      <c r="E88" s="1176"/>
      <c r="F88" s="1176"/>
      <c r="G88" s="1176"/>
      <c r="H88" s="1176"/>
      <c r="I88" s="1181">
        <f t="shared" si="5"/>
        <v>3.4</v>
      </c>
      <c r="J88" s="1409"/>
      <c r="K88" s="1409"/>
    </row>
    <row r="89" spans="1:14">
      <c r="A89" s="1834"/>
      <c r="B89" s="1835"/>
      <c r="C89" s="1835"/>
      <c r="D89" s="1835"/>
      <c r="E89" s="1835"/>
      <c r="F89" s="1835"/>
      <c r="G89" s="1835"/>
      <c r="H89" s="1835"/>
      <c r="I89" s="1836"/>
      <c r="J89" s="1409"/>
      <c r="K89" s="1409"/>
    </row>
    <row r="90" spans="1:14">
      <c r="A90" s="1837" t="s">
        <v>4487</v>
      </c>
      <c r="B90" s="1838"/>
      <c r="C90" s="1838"/>
      <c r="D90" s="1838"/>
      <c r="E90" s="1838"/>
      <c r="F90" s="1838"/>
      <c r="G90" s="1838"/>
      <c r="H90" s="1839"/>
      <c r="I90" s="1182">
        <f>SUM(I86:I88)</f>
        <v>75.88</v>
      </c>
      <c r="J90" s="1409"/>
      <c r="K90" s="1409"/>
    </row>
    <row r="91" spans="1:14">
      <c r="A91" s="1834"/>
      <c r="B91" s="1835"/>
      <c r="C91" s="1835"/>
      <c r="D91" s="1835"/>
      <c r="E91" s="1835"/>
      <c r="F91" s="1835"/>
      <c r="G91" s="1835"/>
      <c r="H91" s="1835"/>
      <c r="I91" s="1836"/>
      <c r="J91" s="1409"/>
      <c r="K91" s="1409"/>
    </row>
    <row r="92" spans="1:14" s="1173" customFormat="1" ht="12.75" customHeight="1">
      <c r="A92" s="1172">
        <v>10109</v>
      </c>
      <c r="B92" s="1840" t="s">
        <v>4078</v>
      </c>
      <c r="C92" s="1841"/>
      <c r="D92" s="1841"/>
      <c r="E92" s="1841"/>
      <c r="F92" s="1841"/>
      <c r="G92" s="1841"/>
      <c r="H92" s="1841"/>
      <c r="I92" s="1842"/>
      <c r="J92" s="1406"/>
      <c r="K92" s="1406"/>
      <c r="L92" s="1407"/>
      <c r="M92" s="1408"/>
      <c r="N92" s="1440"/>
    </row>
    <row r="93" spans="1:14" ht="25.5">
      <c r="A93" s="1843" t="s">
        <v>4480</v>
      </c>
      <c r="B93" s="1844"/>
      <c r="C93" s="1174" t="s">
        <v>4523</v>
      </c>
      <c r="D93" s="1176"/>
      <c r="E93" s="1176"/>
      <c r="F93" s="1176"/>
      <c r="G93" s="1176"/>
      <c r="H93" s="1176"/>
      <c r="I93" s="1177" t="s">
        <v>4524</v>
      </c>
      <c r="J93" s="1409"/>
      <c r="K93" s="1409"/>
    </row>
    <row r="94" spans="1:14">
      <c r="A94" s="1845" t="s">
        <v>4517</v>
      </c>
      <c r="B94" s="1846"/>
      <c r="C94" s="1179">
        <v>2</v>
      </c>
      <c r="D94" s="1176"/>
      <c r="E94" s="1176"/>
      <c r="F94" s="1176"/>
      <c r="G94" s="1176"/>
      <c r="H94" s="1176"/>
      <c r="I94" s="1181">
        <f>C94</f>
        <v>2</v>
      </c>
      <c r="J94" s="1409"/>
      <c r="K94" s="1409"/>
    </row>
    <row r="95" spans="1:14">
      <c r="A95" s="1834"/>
      <c r="B95" s="1835"/>
      <c r="C95" s="1835"/>
      <c r="D95" s="1835"/>
      <c r="E95" s="1835"/>
      <c r="F95" s="1835"/>
      <c r="G95" s="1835"/>
      <c r="H95" s="1835"/>
      <c r="I95" s="1836"/>
      <c r="J95" s="1409"/>
      <c r="K95" s="1409"/>
    </row>
    <row r="96" spans="1:14">
      <c r="A96" s="1837" t="s">
        <v>4487</v>
      </c>
      <c r="B96" s="1838"/>
      <c r="C96" s="1838"/>
      <c r="D96" s="1838"/>
      <c r="E96" s="1838"/>
      <c r="F96" s="1838"/>
      <c r="G96" s="1838"/>
      <c r="H96" s="1839"/>
      <c r="I96" s="1182">
        <f>SUM(I94)</f>
        <v>2</v>
      </c>
      <c r="J96" s="1409"/>
      <c r="K96" s="1409"/>
    </row>
    <row r="97" spans="1:14">
      <c r="A97" s="1834"/>
      <c r="B97" s="1835"/>
      <c r="C97" s="1835"/>
      <c r="D97" s="1835"/>
      <c r="E97" s="1835"/>
      <c r="F97" s="1835"/>
      <c r="G97" s="1835"/>
      <c r="H97" s="1835"/>
      <c r="I97" s="1836"/>
      <c r="J97" s="1409"/>
      <c r="K97" s="1409"/>
    </row>
    <row r="98" spans="1:14" s="1173" customFormat="1" ht="12.75" customHeight="1">
      <c r="A98" s="1172">
        <v>10110</v>
      </c>
      <c r="B98" s="1840" t="s">
        <v>4079</v>
      </c>
      <c r="C98" s="1841"/>
      <c r="D98" s="1841"/>
      <c r="E98" s="1841"/>
      <c r="F98" s="1841"/>
      <c r="G98" s="1841"/>
      <c r="H98" s="1841"/>
      <c r="I98" s="1842"/>
      <c r="J98" s="1406"/>
      <c r="K98" s="1406"/>
      <c r="L98" s="1407"/>
      <c r="M98" s="1408"/>
      <c r="N98" s="1440"/>
    </row>
    <row r="99" spans="1:14">
      <c r="A99" s="1843" t="s">
        <v>4480</v>
      </c>
      <c r="B99" s="1844"/>
      <c r="C99" s="1175" t="s">
        <v>4481</v>
      </c>
      <c r="D99" s="1175" t="s">
        <v>4482</v>
      </c>
      <c r="E99" s="1176"/>
      <c r="F99" s="1176"/>
      <c r="G99" s="1176"/>
      <c r="H99" s="1176"/>
      <c r="I99" s="1177" t="s">
        <v>4484</v>
      </c>
      <c r="J99" s="1409"/>
      <c r="K99" s="1409"/>
    </row>
    <row r="100" spans="1:14">
      <c r="A100" s="1845" t="s">
        <v>4525</v>
      </c>
      <c r="B100" s="1846"/>
      <c r="C100" s="1180">
        <v>7.5</v>
      </c>
      <c r="D100" s="1180">
        <v>2.4</v>
      </c>
      <c r="E100" s="1176"/>
      <c r="F100" s="1176"/>
      <c r="G100" s="1176"/>
      <c r="H100" s="1176"/>
      <c r="I100" s="1181">
        <v>18</v>
      </c>
      <c r="J100" s="1409"/>
      <c r="K100" s="1409"/>
    </row>
    <row r="101" spans="1:14">
      <c r="A101" s="1845" t="s">
        <v>4526</v>
      </c>
      <c r="B101" s="1846"/>
      <c r="C101" s="1180">
        <v>27.8</v>
      </c>
      <c r="D101" s="1180">
        <v>1.7</v>
      </c>
      <c r="E101" s="1176"/>
      <c r="F101" s="1176"/>
      <c r="G101" s="1176"/>
      <c r="H101" s="1176"/>
      <c r="I101" s="1181">
        <v>47.26</v>
      </c>
      <c r="J101" s="1409"/>
      <c r="K101" s="1409"/>
    </row>
    <row r="102" spans="1:14">
      <c r="A102" s="1834"/>
      <c r="B102" s="1835"/>
      <c r="C102" s="1835"/>
      <c r="D102" s="1835"/>
      <c r="E102" s="1835"/>
      <c r="F102" s="1835"/>
      <c r="G102" s="1835"/>
      <c r="H102" s="1835"/>
      <c r="I102" s="1836"/>
      <c r="J102" s="1409"/>
      <c r="K102" s="1409"/>
    </row>
    <row r="103" spans="1:14">
      <c r="A103" s="1837" t="s">
        <v>4487</v>
      </c>
      <c r="B103" s="1838"/>
      <c r="C103" s="1838"/>
      <c r="D103" s="1838"/>
      <c r="E103" s="1838"/>
      <c r="F103" s="1838"/>
      <c r="G103" s="1838"/>
      <c r="H103" s="1839"/>
      <c r="I103" s="1182">
        <f>SUM(I100:I101)</f>
        <v>65.259999999999991</v>
      </c>
      <c r="J103" s="1409"/>
      <c r="K103" s="1409"/>
    </row>
    <row r="104" spans="1:14">
      <c r="A104" s="1834"/>
      <c r="B104" s="1835"/>
      <c r="C104" s="1835"/>
      <c r="D104" s="1835"/>
      <c r="E104" s="1835"/>
      <c r="F104" s="1835"/>
      <c r="G104" s="1835"/>
      <c r="H104" s="1835"/>
      <c r="I104" s="1836"/>
      <c r="J104" s="1409"/>
      <c r="K104" s="1409"/>
    </row>
    <row r="105" spans="1:14" s="1173" customFormat="1" ht="12.75" customHeight="1">
      <c r="A105" s="1172">
        <v>10111</v>
      </c>
      <c r="B105" s="1840" t="s">
        <v>4080</v>
      </c>
      <c r="C105" s="1841"/>
      <c r="D105" s="1841"/>
      <c r="E105" s="1841"/>
      <c r="F105" s="1841"/>
      <c r="G105" s="1841"/>
      <c r="H105" s="1841"/>
      <c r="I105" s="1842"/>
      <c r="J105" s="1406"/>
      <c r="K105" s="1406"/>
      <c r="L105" s="1407"/>
      <c r="M105" s="1408"/>
      <c r="N105" s="1440"/>
    </row>
    <row r="106" spans="1:14">
      <c r="A106" s="1843" t="s">
        <v>4480</v>
      </c>
      <c r="B106" s="1844"/>
      <c r="C106" s="1175" t="s">
        <v>4481</v>
      </c>
      <c r="D106" s="1175" t="s">
        <v>4482</v>
      </c>
      <c r="E106" s="1176"/>
      <c r="F106" s="1176"/>
      <c r="G106" s="1176"/>
      <c r="H106" s="1176"/>
      <c r="I106" s="1177" t="s">
        <v>4484</v>
      </c>
      <c r="J106" s="1409"/>
      <c r="K106" s="1409"/>
    </row>
    <row r="107" spans="1:14">
      <c r="A107" s="1845" t="s">
        <v>4527</v>
      </c>
      <c r="B107" s="1846"/>
      <c r="C107" s="1180">
        <v>13.75</v>
      </c>
      <c r="D107" s="1180">
        <v>3.2</v>
      </c>
      <c r="E107" s="1176"/>
      <c r="F107" s="1176"/>
      <c r="G107" s="1176"/>
      <c r="H107" s="1176"/>
      <c r="I107" s="1181">
        <f>C107*D107</f>
        <v>44</v>
      </c>
      <c r="J107" s="1409"/>
      <c r="K107" s="1409"/>
    </row>
    <row r="108" spans="1:14">
      <c r="A108" s="1834"/>
      <c r="B108" s="1835"/>
      <c r="C108" s="1835"/>
      <c r="D108" s="1835"/>
      <c r="E108" s="1835"/>
      <c r="F108" s="1835"/>
      <c r="G108" s="1835"/>
      <c r="H108" s="1835"/>
      <c r="I108" s="1836"/>
      <c r="J108" s="1409"/>
      <c r="K108" s="1409"/>
    </row>
    <row r="109" spans="1:14">
      <c r="A109" s="1837" t="s">
        <v>4487</v>
      </c>
      <c r="B109" s="1838"/>
      <c r="C109" s="1838"/>
      <c r="D109" s="1838"/>
      <c r="E109" s="1838"/>
      <c r="F109" s="1838"/>
      <c r="G109" s="1838"/>
      <c r="H109" s="1839"/>
      <c r="I109" s="1182">
        <f>SUM(I107)</f>
        <v>44</v>
      </c>
      <c r="J109" s="1409"/>
      <c r="K109" s="1409"/>
    </row>
    <row r="110" spans="1:14">
      <c r="A110" s="1834"/>
      <c r="B110" s="1835"/>
      <c r="C110" s="1835"/>
      <c r="D110" s="1835"/>
      <c r="E110" s="1835"/>
      <c r="F110" s="1835"/>
      <c r="G110" s="1835"/>
      <c r="H110" s="1835"/>
      <c r="I110" s="1836"/>
      <c r="J110" s="1409"/>
      <c r="K110" s="1409"/>
    </row>
    <row r="111" spans="1:14" s="1173" customFormat="1" ht="12.75" customHeight="1">
      <c r="A111" s="1172">
        <v>10112</v>
      </c>
      <c r="B111" s="1840" t="s">
        <v>4081</v>
      </c>
      <c r="C111" s="1841"/>
      <c r="D111" s="1841"/>
      <c r="E111" s="1841"/>
      <c r="F111" s="1841"/>
      <c r="G111" s="1841"/>
      <c r="H111" s="1841"/>
      <c r="I111" s="1842"/>
      <c r="J111" s="1406"/>
      <c r="K111" s="1406"/>
      <c r="L111" s="1407"/>
      <c r="M111" s="1408"/>
      <c r="N111" s="1440"/>
    </row>
    <row r="112" spans="1:14">
      <c r="A112" s="1843" t="s">
        <v>4480</v>
      </c>
      <c r="B112" s="1844"/>
      <c r="C112" s="1175" t="s">
        <v>4481</v>
      </c>
      <c r="D112" s="1175" t="s">
        <v>4482</v>
      </c>
      <c r="E112" s="1176"/>
      <c r="F112" s="1176"/>
      <c r="G112" s="1176"/>
      <c r="H112" s="1176"/>
      <c r="I112" s="1177" t="s">
        <v>4484</v>
      </c>
      <c r="J112" s="1409"/>
      <c r="K112" s="1409"/>
    </row>
    <row r="113" spans="1:14">
      <c r="A113" s="1845" t="s">
        <v>4527</v>
      </c>
      <c r="B113" s="1846"/>
      <c r="C113" s="1180">
        <v>13.75</v>
      </c>
      <c r="D113" s="1180">
        <v>3.2</v>
      </c>
      <c r="E113" s="1176"/>
      <c r="F113" s="1176"/>
      <c r="G113" s="1176"/>
      <c r="H113" s="1176"/>
      <c r="I113" s="1181">
        <f>C113*D113</f>
        <v>44</v>
      </c>
      <c r="J113" s="1409"/>
      <c r="K113" s="1409"/>
    </row>
    <row r="114" spans="1:14">
      <c r="A114" s="1834"/>
      <c r="B114" s="1835"/>
      <c r="C114" s="1835"/>
      <c r="D114" s="1835"/>
      <c r="E114" s="1835"/>
      <c r="F114" s="1835"/>
      <c r="G114" s="1835"/>
      <c r="H114" s="1835"/>
      <c r="I114" s="1836"/>
      <c r="J114" s="1409"/>
      <c r="K114" s="1409"/>
    </row>
    <row r="115" spans="1:14">
      <c r="A115" s="1837" t="s">
        <v>4487</v>
      </c>
      <c r="B115" s="1838"/>
      <c r="C115" s="1838"/>
      <c r="D115" s="1838"/>
      <c r="E115" s="1838"/>
      <c r="F115" s="1838"/>
      <c r="G115" s="1838"/>
      <c r="H115" s="1839"/>
      <c r="I115" s="1182">
        <f>SUM(I113)</f>
        <v>44</v>
      </c>
      <c r="J115" s="1409"/>
      <c r="K115" s="1409"/>
    </row>
    <row r="116" spans="1:14">
      <c r="A116" s="1834"/>
      <c r="B116" s="1835"/>
      <c r="C116" s="1835"/>
      <c r="D116" s="1835"/>
      <c r="E116" s="1835"/>
      <c r="F116" s="1835"/>
      <c r="G116" s="1835"/>
      <c r="H116" s="1835"/>
      <c r="I116" s="1836"/>
      <c r="J116" s="1409"/>
      <c r="K116" s="1409"/>
    </row>
    <row r="117" spans="1:14" s="1171" customFormat="1" ht="12.75" customHeight="1">
      <c r="A117" s="1170">
        <v>102</v>
      </c>
      <c r="B117" s="1847" t="s">
        <v>3701</v>
      </c>
      <c r="C117" s="1848"/>
      <c r="D117" s="1848"/>
      <c r="E117" s="1848"/>
      <c r="F117" s="1848"/>
      <c r="G117" s="1848"/>
      <c r="H117" s="1848"/>
      <c r="I117" s="1849"/>
      <c r="J117" s="1402"/>
      <c r="K117" s="1402"/>
      <c r="L117" s="1403"/>
      <c r="M117" s="1404"/>
      <c r="N117" s="1439"/>
    </row>
    <row r="118" spans="1:14" s="1173" customFormat="1" ht="12.75" customHeight="1">
      <c r="A118" s="1172">
        <v>10201</v>
      </c>
      <c r="B118" s="1840" t="s">
        <v>4082</v>
      </c>
      <c r="C118" s="1841"/>
      <c r="D118" s="1841"/>
      <c r="E118" s="1841"/>
      <c r="F118" s="1841"/>
      <c r="G118" s="1841"/>
      <c r="H118" s="1841"/>
      <c r="I118" s="1842"/>
      <c r="J118" s="1406"/>
      <c r="K118" s="1406"/>
      <c r="L118" s="1407"/>
      <c r="M118" s="1408"/>
      <c r="N118" s="1440"/>
    </row>
    <row r="119" spans="1:14">
      <c r="A119" s="1843" t="s">
        <v>4480</v>
      </c>
      <c r="B119" s="1844"/>
      <c r="C119" s="1175" t="s">
        <v>4481</v>
      </c>
      <c r="D119" s="1175" t="s">
        <v>4482</v>
      </c>
      <c r="E119" s="1176"/>
      <c r="F119" s="1176"/>
      <c r="G119" s="1176"/>
      <c r="H119" s="1176"/>
      <c r="I119" s="1177" t="s">
        <v>4484</v>
      </c>
      <c r="J119" s="1409"/>
      <c r="K119" s="1409"/>
    </row>
    <row r="120" spans="1:14">
      <c r="A120" s="1845" t="s">
        <v>4528</v>
      </c>
      <c r="B120" s="1846"/>
      <c r="C120" s="1181">
        <v>13.2</v>
      </c>
      <c r="D120" s="1181">
        <v>12.15</v>
      </c>
      <c r="E120" s="1176"/>
      <c r="F120" s="1176"/>
      <c r="G120" s="1176"/>
      <c r="H120" s="1176"/>
      <c r="I120" s="1181">
        <f>C120*D120</f>
        <v>160.38</v>
      </c>
      <c r="J120" s="1409"/>
      <c r="K120" s="1409"/>
    </row>
    <row r="121" spans="1:14">
      <c r="A121" s="1834"/>
      <c r="B121" s="1835"/>
      <c r="C121" s="1835"/>
      <c r="D121" s="1835"/>
      <c r="E121" s="1835"/>
      <c r="F121" s="1835"/>
      <c r="G121" s="1835"/>
      <c r="H121" s="1835"/>
      <c r="I121" s="1836"/>
      <c r="J121" s="1409"/>
      <c r="K121" s="1409"/>
    </row>
    <row r="122" spans="1:14">
      <c r="A122" s="1837" t="s">
        <v>4487</v>
      </c>
      <c r="B122" s="1838"/>
      <c r="C122" s="1838"/>
      <c r="D122" s="1838"/>
      <c r="E122" s="1838"/>
      <c r="F122" s="1838"/>
      <c r="G122" s="1838"/>
      <c r="H122" s="1839"/>
      <c r="I122" s="1182">
        <f>SUM(I120)</f>
        <v>160.38</v>
      </c>
      <c r="J122" s="1409"/>
      <c r="K122" s="1409"/>
    </row>
    <row r="123" spans="1:14">
      <c r="A123" s="1834"/>
      <c r="B123" s="1835"/>
      <c r="C123" s="1835"/>
      <c r="D123" s="1835"/>
      <c r="E123" s="1835"/>
      <c r="F123" s="1835"/>
      <c r="G123" s="1835"/>
      <c r="H123" s="1835"/>
      <c r="I123" s="1836"/>
      <c r="J123" s="1409"/>
      <c r="K123" s="1409"/>
    </row>
    <row r="124" spans="1:14" s="1173" customFormat="1" ht="12.75" customHeight="1">
      <c r="A124" s="1172">
        <v>10202</v>
      </c>
      <c r="B124" s="1840" t="s">
        <v>4083</v>
      </c>
      <c r="C124" s="1841"/>
      <c r="D124" s="1841"/>
      <c r="E124" s="1841"/>
      <c r="F124" s="1841"/>
      <c r="G124" s="1841"/>
      <c r="H124" s="1841"/>
      <c r="I124" s="1842"/>
      <c r="J124" s="1406"/>
      <c r="K124" s="1406"/>
      <c r="L124" s="1407"/>
      <c r="M124" s="1408"/>
      <c r="N124" s="1440"/>
    </row>
    <row r="125" spans="1:14">
      <c r="A125" s="1843" t="s">
        <v>4480</v>
      </c>
      <c r="B125" s="1844"/>
      <c r="C125" s="1175" t="s">
        <v>4481</v>
      </c>
      <c r="D125" s="1175" t="s">
        <v>4482</v>
      </c>
      <c r="E125" s="1176"/>
      <c r="F125" s="1176"/>
      <c r="G125" s="1176"/>
      <c r="H125" s="1176"/>
      <c r="I125" s="1177" t="s">
        <v>4484</v>
      </c>
      <c r="J125" s="1409"/>
      <c r="K125" s="1409"/>
    </row>
    <row r="126" spans="1:14">
      <c r="A126" s="1845" t="s">
        <v>4528</v>
      </c>
      <c r="B126" s="1846"/>
      <c r="C126" s="1181">
        <v>13.2</v>
      </c>
      <c r="D126" s="1181">
        <v>12.15</v>
      </c>
      <c r="E126" s="1176"/>
      <c r="F126" s="1176"/>
      <c r="G126" s="1176"/>
      <c r="H126" s="1176"/>
      <c r="I126" s="1181">
        <f t="shared" ref="I126:I127" si="6">C126*D126</f>
        <v>160.38</v>
      </c>
      <c r="J126" s="1409"/>
      <c r="K126" s="1409"/>
    </row>
    <row r="127" spans="1:14">
      <c r="A127" s="1845" t="s">
        <v>4529</v>
      </c>
      <c r="B127" s="1846"/>
      <c r="C127" s="1181">
        <v>10</v>
      </c>
      <c r="D127" s="1181">
        <v>5.35</v>
      </c>
      <c r="E127" s="1176"/>
      <c r="F127" s="1176"/>
      <c r="G127" s="1176"/>
      <c r="H127" s="1176"/>
      <c r="I127" s="1181">
        <f t="shared" si="6"/>
        <v>53.5</v>
      </c>
      <c r="J127" s="1409"/>
      <c r="K127" s="1409"/>
    </row>
    <row r="128" spans="1:14">
      <c r="A128" s="1834"/>
      <c r="B128" s="1835"/>
      <c r="C128" s="1835"/>
      <c r="D128" s="1835"/>
      <c r="E128" s="1835"/>
      <c r="F128" s="1835"/>
      <c r="G128" s="1835"/>
      <c r="H128" s="1835"/>
      <c r="I128" s="1836"/>
      <c r="J128" s="1409"/>
      <c r="K128" s="1409"/>
    </row>
    <row r="129" spans="1:14">
      <c r="A129" s="1837" t="s">
        <v>4487</v>
      </c>
      <c r="B129" s="1838"/>
      <c r="C129" s="1838"/>
      <c r="D129" s="1838"/>
      <c r="E129" s="1838"/>
      <c r="F129" s="1838"/>
      <c r="G129" s="1838"/>
      <c r="H129" s="1839"/>
      <c r="I129" s="1182">
        <f>SUM(I126:I127)</f>
        <v>213.88</v>
      </c>
      <c r="J129" s="1409"/>
      <c r="K129" s="1409"/>
    </row>
    <row r="130" spans="1:14">
      <c r="A130" s="1834"/>
      <c r="B130" s="1835"/>
      <c r="C130" s="1835"/>
      <c r="D130" s="1835"/>
      <c r="E130" s="1835"/>
      <c r="F130" s="1835"/>
      <c r="G130" s="1835"/>
      <c r="H130" s="1835"/>
      <c r="I130" s="1836"/>
      <c r="J130" s="1409"/>
      <c r="K130" s="1409"/>
    </row>
    <row r="131" spans="1:14" s="1173" customFormat="1" ht="12.75" customHeight="1">
      <c r="A131" s="1172">
        <v>10203</v>
      </c>
      <c r="B131" s="1840" t="s">
        <v>4084</v>
      </c>
      <c r="C131" s="1841"/>
      <c r="D131" s="1841"/>
      <c r="E131" s="1841"/>
      <c r="F131" s="1841"/>
      <c r="G131" s="1841"/>
      <c r="H131" s="1841"/>
      <c r="I131" s="1842"/>
      <c r="J131" s="1406"/>
      <c r="K131" s="1406"/>
      <c r="L131" s="1407"/>
      <c r="M131" s="1408"/>
      <c r="N131" s="1440"/>
    </row>
    <row r="132" spans="1:14">
      <c r="A132" s="1843" t="s">
        <v>4480</v>
      </c>
      <c r="B132" s="1844"/>
      <c r="C132" s="1175" t="s">
        <v>4481</v>
      </c>
      <c r="D132" s="1175" t="s">
        <v>4482</v>
      </c>
      <c r="E132" s="1176"/>
      <c r="F132" s="1176"/>
      <c r="G132" s="1176"/>
      <c r="H132" s="1176"/>
      <c r="I132" s="1177" t="s">
        <v>4484</v>
      </c>
      <c r="J132" s="1409"/>
      <c r="K132" s="1409"/>
    </row>
    <row r="133" spans="1:14">
      <c r="A133" s="1845" t="s">
        <v>4529</v>
      </c>
      <c r="B133" s="1846"/>
      <c r="C133" s="1181">
        <v>10</v>
      </c>
      <c r="D133" s="1181">
        <v>5.35</v>
      </c>
      <c r="E133" s="1176"/>
      <c r="F133" s="1176"/>
      <c r="G133" s="1176"/>
      <c r="H133" s="1176"/>
      <c r="I133" s="1181">
        <f t="shared" ref="I133" si="7">C133*D133</f>
        <v>53.5</v>
      </c>
      <c r="J133" s="1409"/>
      <c r="K133" s="1409"/>
    </row>
    <row r="134" spans="1:14">
      <c r="A134" s="1834"/>
      <c r="B134" s="1835"/>
      <c r="C134" s="1835"/>
      <c r="D134" s="1835"/>
      <c r="E134" s="1835"/>
      <c r="F134" s="1835"/>
      <c r="G134" s="1835"/>
      <c r="H134" s="1835"/>
      <c r="I134" s="1836"/>
      <c r="J134" s="1409"/>
      <c r="K134" s="1409"/>
    </row>
    <row r="135" spans="1:14">
      <c r="A135" s="1837" t="s">
        <v>4487</v>
      </c>
      <c r="B135" s="1838"/>
      <c r="C135" s="1838"/>
      <c r="D135" s="1838"/>
      <c r="E135" s="1838"/>
      <c r="F135" s="1838"/>
      <c r="G135" s="1838"/>
      <c r="H135" s="1839"/>
      <c r="I135" s="1182">
        <f>SUM(I133)</f>
        <v>53.5</v>
      </c>
      <c r="J135" s="1409"/>
      <c r="K135" s="1409"/>
    </row>
    <row r="136" spans="1:14">
      <c r="A136" s="1834"/>
      <c r="B136" s="1835"/>
      <c r="C136" s="1835"/>
      <c r="D136" s="1835"/>
      <c r="E136" s="1835"/>
      <c r="F136" s="1835"/>
      <c r="G136" s="1835"/>
      <c r="H136" s="1835"/>
      <c r="I136" s="1836"/>
      <c r="J136" s="1409"/>
      <c r="K136" s="1409"/>
    </row>
    <row r="137" spans="1:14" s="1173" customFormat="1" ht="12.75" customHeight="1">
      <c r="A137" s="1172">
        <v>10204</v>
      </c>
      <c r="B137" s="1840" t="s">
        <v>4085</v>
      </c>
      <c r="C137" s="1841"/>
      <c r="D137" s="1841"/>
      <c r="E137" s="1841"/>
      <c r="F137" s="1841"/>
      <c r="G137" s="1841"/>
      <c r="H137" s="1841"/>
      <c r="I137" s="1842"/>
      <c r="J137" s="1406"/>
      <c r="K137" s="1406"/>
      <c r="L137" s="1407"/>
      <c r="M137" s="1408"/>
      <c r="N137" s="1440"/>
    </row>
    <row r="138" spans="1:14">
      <c r="A138" s="1843" t="s">
        <v>4480</v>
      </c>
      <c r="B138" s="1844"/>
      <c r="C138" s="1188" t="s">
        <v>4530</v>
      </c>
      <c r="D138" s="1176"/>
      <c r="E138" s="1176"/>
      <c r="F138" s="1176"/>
      <c r="G138" s="1176"/>
      <c r="H138" s="1176"/>
      <c r="I138" s="1177" t="s">
        <v>4484</v>
      </c>
      <c r="J138" s="1409"/>
      <c r="K138" s="1409"/>
    </row>
    <row r="139" spans="1:14">
      <c r="A139" s="1845" t="s">
        <v>4531</v>
      </c>
      <c r="B139" s="1846"/>
      <c r="C139" s="1181">
        <v>110</v>
      </c>
      <c r="D139" s="1176"/>
      <c r="E139" s="1176"/>
      <c r="F139" s="1176"/>
      <c r="G139" s="1176"/>
      <c r="H139" s="1176"/>
      <c r="I139" s="1181">
        <f>C139</f>
        <v>110</v>
      </c>
      <c r="J139" s="1409"/>
      <c r="K139" s="1409"/>
    </row>
    <row r="140" spans="1:14">
      <c r="A140" s="1834"/>
      <c r="B140" s="1835"/>
      <c r="C140" s="1835"/>
      <c r="D140" s="1835"/>
      <c r="E140" s="1835"/>
      <c r="F140" s="1835"/>
      <c r="G140" s="1835"/>
      <c r="H140" s="1835"/>
      <c r="I140" s="1836"/>
      <c r="J140" s="1409"/>
      <c r="K140" s="1409"/>
    </row>
    <row r="141" spans="1:14">
      <c r="A141" s="1837" t="s">
        <v>4487</v>
      </c>
      <c r="B141" s="1838"/>
      <c r="C141" s="1838"/>
      <c r="D141" s="1838"/>
      <c r="E141" s="1838"/>
      <c r="F141" s="1838"/>
      <c r="G141" s="1838"/>
      <c r="H141" s="1839"/>
      <c r="I141" s="1182">
        <f>SUM(I139)</f>
        <v>110</v>
      </c>
      <c r="J141" s="1409"/>
      <c r="K141" s="1409"/>
    </row>
    <row r="142" spans="1:14">
      <c r="A142" s="1834"/>
      <c r="B142" s="1835"/>
      <c r="C142" s="1835"/>
      <c r="D142" s="1835"/>
      <c r="E142" s="1835"/>
      <c r="F142" s="1835"/>
      <c r="G142" s="1835"/>
      <c r="H142" s="1835"/>
      <c r="I142" s="1836"/>
      <c r="J142" s="1409"/>
      <c r="K142" s="1409"/>
    </row>
    <row r="143" spans="1:14" s="1173" customFormat="1" ht="12.75" customHeight="1">
      <c r="A143" s="1172">
        <v>10205</v>
      </c>
      <c r="B143" s="1840" t="s">
        <v>4086</v>
      </c>
      <c r="C143" s="1841"/>
      <c r="D143" s="1841"/>
      <c r="E143" s="1841"/>
      <c r="F143" s="1841"/>
      <c r="G143" s="1841"/>
      <c r="H143" s="1841"/>
      <c r="I143" s="1842"/>
      <c r="J143" s="1406"/>
      <c r="K143" s="1406"/>
      <c r="L143" s="1407"/>
      <c r="M143" s="1408"/>
      <c r="N143" s="1440"/>
    </row>
    <row r="144" spans="1:14">
      <c r="A144" s="1843" t="s">
        <v>4480</v>
      </c>
      <c r="B144" s="1844"/>
      <c r="C144" s="1188" t="s">
        <v>4530</v>
      </c>
      <c r="D144" s="1176"/>
      <c r="E144" s="1176"/>
      <c r="F144" s="1176"/>
      <c r="G144" s="1176"/>
      <c r="H144" s="1176"/>
      <c r="I144" s="1177" t="s">
        <v>4484</v>
      </c>
      <c r="J144" s="1409"/>
      <c r="K144" s="1409"/>
    </row>
    <row r="145" spans="1:14">
      <c r="A145" s="1845" t="s">
        <v>4531</v>
      </c>
      <c r="B145" s="1846"/>
      <c r="C145" s="1181">
        <v>110</v>
      </c>
      <c r="D145" s="1176"/>
      <c r="E145" s="1176"/>
      <c r="F145" s="1176"/>
      <c r="G145" s="1176"/>
      <c r="H145" s="1176"/>
      <c r="I145" s="1181">
        <f>C145</f>
        <v>110</v>
      </c>
      <c r="J145" s="1409"/>
      <c r="K145" s="1409"/>
    </row>
    <row r="146" spans="1:14">
      <c r="A146" s="1834"/>
      <c r="B146" s="1835"/>
      <c r="C146" s="1835"/>
      <c r="D146" s="1835"/>
      <c r="E146" s="1835"/>
      <c r="F146" s="1835"/>
      <c r="G146" s="1835"/>
      <c r="H146" s="1835"/>
      <c r="I146" s="1836"/>
      <c r="J146" s="1409"/>
      <c r="K146" s="1409"/>
    </row>
    <row r="147" spans="1:14">
      <c r="A147" s="1837" t="s">
        <v>4487</v>
      </c>
      <c r="B147" s="1838"/>
      <c r="C147" s="1838"/>
      <c r="D147" s="1838"/>
      <c r="E147" s="1838"/>
      <c r="F147" s="1838"/>
      <c r="G147" s="1838"/>
      <c r="H147" s="1839"/>
      <c r="I147" s="1182">
        <f>SUM(I145)</f>
        <v>110</v>
      </c>
      <c r="J147" s="1409"/>
      <c r="K147" s="1409"/>
    </row>
    <row r="148" spans="1:14" s="1173" customFormat="1" ht="12.75" customHeight="1">
      <c r="A148" s="1172">
        <v>10206</v>
      </c>
      <c r="B148" s="1840" t="s">
        <v>4087</v>
      </c>
      <c r="C148" s="1841"/>
      <c r="D148" s="1841"/>
      <c r="E148" s="1841"/>
      <c r="F148" s="1841"/>
      <c r="G148" s="1841"/>
      <c r="H148" s="1841"/>
      <c r="I148" s="1842"/>
      <c r="J148" s="1406"/>
      <c r="K148" s="1406"/>
      <c r="L148" s="1407"/>
      <c r="M148" s="1408"/>
      <c r="N148" s="1440"/>
    </row>
    <row r="149" spans="1:14">
      <c r="A149" s="1843" t="s">
        <v>4480</v>
      </c>
      <c r="B149" s="1844"/>
      <c r="C149" s="1188" t="s">
        <v>4530</v>
      </c>
      <c r="D149" s="1176"/>
      <c r="E149" s="1176"/>
      <c r="F149" s="1176"/>
      <c r="G149" s="1176"/>
      <c r="H149" s="1176"/>
      <c r="I149" s="1177" t="s">
        <v>4484</v>
      </c>
      <c r="J149" s="1409"/>
      <c r="K149" s="1409"/>
    </row>
    <row r="150" spans="1:14">
      <c r="A150" s="1845" t="s">
        <v>4532</v>
      </c>
      <c r="B150" s="1846"/>
      <c r="C150" s="1181">
        <v>322.07</v>
      </c>
      <c r="D150" s="1176"/>
      <c r="E150" s="1176"/>
      <c r="F150" s="1176"/>
      <c r="G150" s="1176"/>
      <c r="H150" s="1176"/>
      <c r="I150" s="1181">
        <f>C150</f>
        <v>322.07</v>
      </c>
      <c r="J150" s="1409"/>
      <c r="K150" s="1409"/>
    </row>
    <row r="151" spans="1:14">
      <c r="A151" s="1834"/>
      <c r="B151" s="1835"/>
      <c r="C151" s="1835"/>
      <c r="D151" s="1835"/>
      <c r="E151" s="1835"/>
      <c r="F151" s="1835"/>
      <c r="G151" s="1835"/>
      <c r="H151" s="1835"/>
      <c r="I151" s="1836"/>
      <c r="J151" s="1409"/>
      <c r="K151" s="1409"/>
    </row>
    <row r="152" spans="1:14">
      <c r="A152" s="1837" t="s">
        <v>4487</v>
      </c>
      <c r="B152" s="1838"/>
      <c r="C152" s="1838"/>
      <c r="D152" s="1838"/>
      <c r="E152" s="1838"/>
      <c r="F152" s="1838"/>
      <c r="G152" s="1838"/>
      <c r="H152" s="1839"/>
      <c r="I152" s="1182">
        <f>SUM(I150)</f>
        <v>322.07</v>
      </c>
      <c r="J152" s="1409"/>
      <c r="K152" s="1409"/>
    </row>
    <row r="153" spans="1:14">
      <c r="A153" s="1834"/>
      <c r="B153" s="1835"/>
      <c r="C153" s="1835"/>
      <c r="D153" s="1835"/>
      <c r="E153" s="1835"/>
      <c r="F153" s="1835"/>
      <c r="G153" s="1835"/>
      <c r="H153" s="1835"/>
      <c r="I153" s="1836"/>
      <c r="J153" s="1409"/>
      <c r="K153" s="1409"/>
    </row>
    <row r="154" spans="1:14" s="1173" customFormat="1" ht="12.75" customHeight="1">
      <c r="A154" s="1172">
        <v>10207</v>
      </c>
      <c r="B154" s="1840" t="s">
        <v>4088</v>
      </c>
      <c r="C154" s="1841"/>
      <c r="D154" s="1841"/>
      <c r="E154" s="1841"/>
      <c r="F154" s="1841"/>
      <c r="G154" s="1841"/>
      <c r="H154" s="1841"/>
      <c r="I154" s="1842"/>
      <c r="J154" s="1406"/>
      <c r="K154" s="1406"/>
      <c r="L154" s="1407"/>
      <c r="M154" s="1408"/>
      <c r="N154" s="1440"/>
    </row>
    <row r="155" spans="1:14">
      <c r="A155" s="1843" t="s">
        <v>4480</v>
      </c>
      <c r="B155" s="1844"/>
      <c r="C155" s="1188" t="s">
        <v>4530</v>
      </c>
      <c r="D155" s="1176"/>
      <c r="E155" s="1176"/>
      <c r="F155" s="1176"/>
      <c r="G155" s="1176"/>
      <c r="H155" s="1176"/>
      <c r="I155" s="1177" t="s">
        <v>4484</v>
      </c>
      <c r="J155" s="1409"/>
      <c r="K155" s="1409"/>
    </row>
    <row r="156" spans="1:14">
      <c r="A156" s="1845" t="s">
        <v>4532</v>
      </c>
      <c r="B156" s="1846"/>
      <c r="C156" s="1181">
        <v>322.07</v>
      </c>
      <c r="D156" s="1176"/>
      <c r="E156" s="1176"/>
      <c r="F156" s="1176"/>
      <c r="G156" s="1176"/>
      <c r="H156" s="1176"/>
      <c r="I156" s="1181">
        <f>C156</f>
        <v>322.07</v>
      </c>
      <c r="J156" s="1409"/>
      <c r="K156" s="1409"/>
    </row>
    <row r="157" spans="1:14">
      <c r="A157" s="1834"/>
      <c r="B157" s="1835"/>
      <c r="C157" s="1835"/>
      <c r="D157" s="1835"/>
      <c r="E157" s="1835"/>
      <c r="F157" s="1835"/>
      <c r="G157" s="1835"/>
      <c r="H157" s="1835"/>
      <c r="I157" s="1836"/>
      <c r="J157" s="1409"/>
      <c r="K157" s="1409"/>
    </row>
    <row r="158" spans="1:14">
      <c r="A158" s="1837" t="s">
        <v>4487</v>
      </c>
      <c r="B158" s="1838"/>
      <c r="C158" s="1838"/>
      <c r="D158" s="1838"/>
      <c r="E158" s="1838"/>
      <c r="F158" s="1838"/>
      <c r="G158" s="1838"/>
      <c r="H158" s="1839"/>
      <c r="I158" s="1182">
        <f>SUM(I156)</f>
        <v>322.07</v>
      </c>
      <c r="J158" s="1409"/>
      <c r="K158" s="1409"/>
    </row>
    <row r="159" spans="1:14">
      <c r="A159" s="1834"/>
      <c r="B159" s="1835"/>
      <c r="C159" s="1835"/>
      <c r="D159" s="1835"/>
      <c r="E159" s="1835"/>
      <c r="F159" s="1835"/>
      <c r="G159" s="1835"/>
      <c r="H159" s="1835"/>
      <c r="I159" s="1836"/>
      <c r="J159" s="1409"/>
      <c r="K159" s="1409"/>
    </row>
    <row r="160" spans="1:14" s="1173" customFormat="1" ht="12.75" customHeight="1">
      <c r="A160" s="1172">
        <v>10208</v>
      </c>
      <c r="B160" s="1840" t="s">
        <v>4089</v>
      </c>
      <c r="C160" s="1841"/>
      <c r="D160" s="1841"/>
      <c r="E160" s="1841"/>
      <c r="F160" s="1841"/>
      <c r="G160" s="1841"/>
      <c r="H160" s="1841"/>
      <c r="I160" s="1842"/>
      <c r="J160" s="1406"/>
      <c r="K160" s="1406"/>
      <c r="L160" s="1407"/>
      <c r="M160" s="1408"/>
      <c r="N160" s="1440"/>
    </row>
    <row r="161" spans="1:14">
      <c r="A161" s="1843" t="s">
        <v>4480</v>
      </c>
      <c r="B161" s="1844"/>
      <c r="C161" s="1188" t="s">
        <v>4530</v>
      </c>
      <c r="D161" s="1176"/>
      <c r="E161" s="1176"/>
      <c r="F161" s="1176"/>
      <c r="G161" s="1176"/>
      <c r="H161" s="1176"/>
      <c r="I161" s="1177" t="s">
        <v>4484</v>
      </c>
      <c r="J161" s="1409"/>
      <c r="K161" s="1409"/>
    </row>
    <row r="162" spans="1:14">
      <c r="A162" s="1845" t="s">
        <v>4532</v>
      </c>
      <c r="B162" s="1846"/>
      <c r="C162" s="1181">
        <v>322.07</v>
      </c>
      <c r="D162" s="1176"/>
      <c r="E162" s="1176"/>
      <c r="F162" s="1176"/>
      <c r="G162" s="1176"/>
      <c r="H162" s="1176"/>
      <c r="I162" s="1181">
        <f>C162</f>
        <v>322.07</v>
      </c>
      <c r="J162" s="1409"/>
      <c r="K162" s="1409"/>
    </row>
    <row r="163" spans="1:14">
      <c r="A163" s="1834"/>
      <c r="B163" s="1835"/>
      <c r="C163" s="1835"/>
      <c r="D163" s="1835"/>
      <c r="E163" s="1835"/>
      <c r="F163" s="1835"/>
      <c r="G163" s="1835"/>
      <c r="H163" s="1835"/>
      <c r="I163" s="1836"/>
      <c r="J163" s="1409"/>
      <c r="K163" s="1409"/>
    </row>
    <row r="164" spans="1:14">
      <c r="A164" s="1837" t="s">
        <v>4487</v>
      </c>
      <c r="B164" s="1838"/>
      <c r="C164" s="1838"/>
      <c r="D164" s="1838"/>
      <c r="E164" s="1838"/>
      <c r="F164" s="1838"/>
      <c r="G164" s="1838"/>
      <c r="H164" s="1839"/>
      <c r="I164" s="1182">
        <f>SUM(I162)</f>
        <v>322.07</v>
      </c>
      <c r="J164" s="1409"/>
      <c r="K164" s="1409"/>
    </row>
    <row r="165" spans="1:14">
      <c r="A165" s="1834"/>
      <c r="B165" s="1835"/>
      <c r="C165" s="1835"/>
      <c r="D165" s="1835"/>
      <c r="E165" s="1835"/>
      <c r="F165" s="1835"/>
      <c r="G165" s="1835"/>
      <c r="H165" s="1835"/>
      <c r="I165" s="1836"/>
      <c r="J165" s="1409"/>
      <c r="K165" s="1409"/>
    </row>
    <row r="166" spans="1:14" s="1171" customFormat="1" ht="12.75" customHeight="1">
      <c r="A166" s="1170">
        <v>103</v>
      </c>
      <c r="B166" s="1847" t="s">
        <v>4533</v>
      </c>
      <c r="C166" s="1848"/>
      <c r="D166" s="1848"/>
      <c r="E166" s="1848"/>
      <c r="F166" s="1848"/>
      <c r="G166" s="1848"/>
      <c r="H166" s="1848"/>
      <c r="I166" s="1849"/>
      <c r="J166" s="1402"/>
      <c r="K166" s="1402"/>
      <c r="L166" s="1403"/>
      <c r="M166" s="1404"/>
      <c r="N166" s="1439"/>
    </row>
    <row r="167" spans="1:14" s="1173" customFormat="1" ht="12.75" customHeight="1">
      <c r="A167" s="1172">
        <v>10301</v>
      </c>
      <c r="B167" s="1840" t="s">
        <v>4093</v>
      </c>
      <c r="C167" s="1841"/>
      <c r="D167" s="1841"/>
      <c r="E167" s="1841"/>
      <c r="F167" s="1841"/>
      <c r="G167" s="1841"/>
      <c r="H167" s="1841"/>
      <c r="I167" s="1842"/>
      <c r="J167" s="1406"/>
      <c r="K167" s="1406"/>
      <c r="L167" s="1407"/>
      <c r="M167" s="1408"/>
      <c r="N167" s="1440"/>
    </row>
    <row r="168" spans="1:14">
      <c r="A168" s="1843" t="s">
        <v>4480</v>
      </c>
      <c r="B168" s="1844"/>
      <c r="C168" s="1175" t="s">
        <v>4481</v>
      </c>
      <c r="D168" s="1175" t="s">
        <v>4482</v>
      </c>
      <c r="E168" s="1176"/>
      <c r="F168" s="1176"/>
      <c r="G168" s="1176"/>
      <c r="H168" s="1176"/>
      <c r="I168" s="1177" t="s">
        <v>4484</v>
      </c>
      <c r="J168" s="1409"/>
      <c r="K168" s="1409"/>
    </row>
    <row r="169" spans="1:14">
      <c r="A169" s="1845" t="s">
        <v>4529</v>
      </c>
      <c r="B169" s="1846"/>
      <c r="C169" s="1181">
        <v>11</v>
      </c>
      <c r="D169" s="1181">
        <v>6.2</v>
      </c>
      <c r="E169" s="1176"/>
      <c r="F169" s="1176"/>
      <c r="G169" s="1176"/>
      <c r="H169" s="1176"/>
      <c r="I169" s="1181">
        <f>C169*D169</f>
        <v>68.2</v>
      </c>
      <c r="J169" s="1409"/>
      <c r="K169" s="1409"/>
    </row>
    <row r="170" spans="1:14">
      <c r="A170" s="1834"/>
      <c r="B170" s="1835"/>
      <c r="C170" s="1835"/>
      <c r="D170" s="1835"/>
      <c r="E170" s="1835"/>
      <c r="F170" s="1835"/>
      <c r="G170" s="1835"/>
      <c r="H170" s="1835"/>
      <c r="I170" s="1836"/>
      <c r="J170" s="1409"/>
      <c r="K170" s="1409"/>
    </row>
    <row r="171" spans="1:14">
      <c r="A171" s="1837" t="s">
        <v>4487</v>
      </c>
      <c r="B171" s="1838"/>
      <c r="C171" s="1838"/>
      <c r="D171" s="1838"/>
      <c r="E171" s="1838"/>
      <c r="F171" s="1838"/>
      <c r="G171" s="1838"/>
      <c r="H171" s="1839"/>
      <c r="I171" s="1182">
        <f>SUM(I169)</f>
        <v>68.2</v>
      </c>
      <c r="J171" s="1409"/>
      <c r="K171" s="1409"/>
    </row>
    <row r="172" spans="1:14">
      <c r="A172" s="1834"/>
      <c r="B172" s="1835"/>
      <c r="C172" s="1835"/>
      <c r="D172" s="1835"/>
      <c r="E172" s="1835"/>
      <c r="F172" s="1835"/>
      <c r="G172" s="1835"/>
      <c r="H172" s="1835"/>
      <c r="I172" s="1836"/>
      <c r="J172" s="1409"/>
      <c r="K172" s="1409"/>
    </row>
    <row r="173" spans="1:14" s="1171" customFormat="1" ht="12.75" customHeight="1">
      <c r="A173" s="1170">
        <v>104</v>
      </c>
      <c r="B173" s="1847" t="s">
        <v>483</v>
      </c>
      <c r="C173" s="1848"/>
      <c r="D173" s="1848"/>
      <c r="E173" s="1848"/>
      <c r="F173" s="1848"/>
      <c r="G173" s="1848"/>
      <c r="H173" s="1848"/>
      <c r="I173" s="1849"/>
      <c r="J173" s="1402"/>
      <c r="K173" s="1402"/>
      <c r="L173" s="1403"/>
      <c r="M173" s="1404"/>
      <c r="N173" s="1439"/>
    </row>
    <row r="174" spans="1:14" s="1173" customFormat="1" ht="12.75" customHeight="1">
      <c r="A174" s="1172">
        <v>10401</v>
      </c>
      <c r="B174" s="1840" t="s">
        <v>485</v>
      </c>
      <c r="C174" s="1841"/>
      <c r="D174" s="1841"/>
      <c r="E174" s="1841"/>
      <c r="F174" s="1841"/>
      <c r="G174" s="1841"/>
      <c r="H174" s="1841"/>
      <c r="I174" s="1842"/>
      <c r="J174" s="1406"/>
      <c r="K174" s="1406"/>
      <c r="L174" s="1407"/>
      <c r="M174" s="1408"/>
      <c r="N174" s="1440"/>
    </row>
    <row r="175" spans="1:14">
      <c r="A175" s="1843" t="s">
        <v>4480</v>
      </c>
      <c r="B175" s="1844"/>
      <c r="C175" s="1175" t="s">
        <v>4481</v>
      </c>
      <c r="D175" s="1175" t="s">
        <v>4482</v>
      </c>
      <c r="E175" s="1176"/>
      <c r="F175" s="1176"/>
      <c r="G175" s="1176"/>
      <c r="H175" s="1176"/>
      <c r="I175" s="1177" t="s">
        <v>4484</v>
      </c>
      <c r="J175" s="1409"/>
      <c r="K175" s="1409"/>
    </row>
    <row r="176" spans="1:14">
      <c r="A176" s="1845" t="s">
        <v>4529</v>
      </c>
      <c r="B176" s="1846"/>
      <c r="C176" s="1181">
        <v>11</v>
      </c>
      <c r="D176" s="1181">
        <v>6.2</v>
      </c>
      <c r="E176" s="1176"/>
      <c r="F176" s="1176"/>
      <c r="G176" s="1176"/>
      <c r="H176" s="1176"/>
      <c r="I176" s="1181">
        <f>C176*D176</f>
        <v>68.2</v>
      </c>
      <c r="J176" s="1409"/>
      <c r="K176" s="1409"/>
    </row>
    <row r="177" spans="1:14">
      <c r="A177" s="1834"/>
      <c r="B177" s="1835"/>
      <c r="C177" s="1835"/>
      <c r="D177" s="1835"/>
      <c r="E177" s="1835"/>
      <c r="F177" s="1835"/>
      <c r="G177" s="1835"/>
      <c r="H177" s="1835"/>
      <c r="I177" s="1836"/>
      <c r="J177" s="1409"/>
      <c r="K177" s="1409"/>
    </row>
    <row r="178" spans="1:14">
      <c r="A178" s="1837" t="s">
        <v>4487</v>
      </c>
      <c r="B178" s="1838"/>
      <c r="C178" s="1838"/>
      <c r="D178" s="1838"/>
      <c r="E178" s="1838"/>
      <c r="F178" s="1838"/>
      <c r="G178" s="1838"/>
      <c r="H178" s="1839"/>
      <c r="I178" s="1182">
        <f>SUM(I176)</f>
        <v>68.2</v>
      </c>
      <c r="J178" s="1409"/>
      <c r="K178" s="1409"/>
    </row>
    <row r="179" spans="1:14">
      <c r="A179" s="1834"/>
      <c r="B179" s="1835"/>
      <c r="C179" s="1835"/>
      <c r="D179" s="1835"/>
      <c r="E179" s="1835"/>
      <c r="F179" s="1835"/>
      <c r="G179" s="1835"/>
      <c r="H179" s="1835"/>
      <c r="I179" s="1836"/>
      <c r="J179" s="1409"/>
      <c r="K179" s="1409"/>
    </row>
    <row r="180" spans="1:14" s="1169" customFormat="1" ht="17.100000000000001" customHeight="1">
      <c r="A180" s="1189">
        <v>2</v>
      </c>
      <c r="B180" s="1852" t="s">
        <v>568</v>
      </c>
      <c r="C180" s="1853"/>
      <c r="D180" s="1853"/>
      <c r="E180" s="1853"/>
      <c r="F180" s="1853"/>
      <c r="G180" s="1853"/>
      <c r="H180" s="1853"/>
      <c r="I180" s="1854"/>
      <c r="J180" s="1399"/>
      <c r="K180" s="1399"/>
      <c r="L180" s="1400"/>
      <c r="M180" s="1401"/>
      <c r="N180" s="1438"/>
    </row>
    <row r="181" spans="1:14" s="1171" customFormat="1" ht="12.75" customHeight="1">
      <c r="A181" s="1170">
        <v>201</v>
      </c>
      <c r="B181" s="1847" t="s">
        <v>569</v>
      </c>
      <c r="C181" s="1848"/>
      <c r="D181" s="1848"/>
      <c r="E181" s="1848"/>
      <c r="F181" s="1848"/>
      <c r="G181" s="1848"/>
      <c r="H181" s="1848"/>
      <c r="I181" s="1849"/>
      <c r="J181" s="1402"/>
      <c r="K181" s="1402"/>
      <c r="L181" s="1403"/>
      <c r="M181" s="1404"/>
      <c r="N181" s="1439"/>
    </row>
    <row r="182" spans="1:14" s="1173" customFormat="1" ht="12.75" customHeight="1">
      <c r="A182" s="1172">
        <v>20101</v>
      </c>
      <c r="B182" s="1840" t="s">
        <v>67</v>
      </c>
      <c r="C182" s="1841"/>
      <c r="D182" s="1841"/>
      <c r="E182" s="1841"/>
      <c r="F182" s="1841"/>
      <c r="G182" s="1841"/>
      <c r="H182" s="1841"/>
      <c r="I182" s="1842"/>
      <c r="J182" s="1406"/>
      <c r="K182" s="1406"/>
      <c r="L182" s="1407"/>
      <c r="M182" s="1408"/>
      <c r="N182" s="1440"/>
    </row>
    <row r="183" spans="1:14">
      <c r="A183" s="1843" t="s">
        <v>4480</v>
      </c>
      <c r="B183" s="1844"/>
      <c r="C183" s="1175" t="s">
        <v>4481</v>
      </c>
      <c r="D183" s="1175" t="s">
        <v>4482</v>
      </c>
      <c r="E183" s="1174" t="s">
        <v>4488</v>
      </c>
      <c r="F183" s="1174" t="s">
        <v>4489</v>
      </c>
      <c r="G183" s="1174"/>
      <c r="H183" s="1174"/>
      <c r="I183" s="1177" t="s">
        <v>4490</v>
      </c>
      <c r="J183" s="1409"/>
      <c r="K183" s="1409"/>
    </row>
    <row r="184" spans="1:14">
      <c r="A184" s="1868" t="s">
        <v>4534</v>
      </c>
      <c r="B184" s="1869"/>
      <c r="C184" s="1176"/>
      <c r="D184" s="1176"/>
      <c r="E184" s="1176"/>
      <c r="F184" s="1176"/>
      <c r="G184" s="1176"/>
      <c r="H184" s="1176"/>
      <c r="I184" s="1176"/>
      <c r="J184" s="1409"/>
      <c r="K184" s="1409"/>
    </row>
    <row r="185" spans="1:14">
      <c r="A185" s="1845" t="s">
        <v>4535</v>
      </c>
      <c r="B185" s="1846"/>
      <c r="C185" s="1180">
        <v>1.3</v>
      </c>
      <c r="D185" s="1180">
        <v>2.25</v>
      </c>
      <c r="E185" s="1179">
        <v>1.6</v>
      </c>
      <c r="F185" s="1179">
        <v>3</v>
      </c>
      <c r="G185" s="1179"/>
      <c r="H185" s="1179"/>
      <c r="I185" s="1181">
        <f>C185*D185*E185*F185</f>
        <v>14.040000000000003</v>
      </c>
      <c r="J185" s="1409"/>
      <c r="K185" s="1409"/>
    </row>
    <row r="186" spans="1:14">
      <c r="A186" s="1845" t="s">
        <v>4536</v>
      </c>
      <c r="B186" s="1846"/>
      <c r="C186" s="1180">
        <v>2.0499999999999998</v>
      </c>
      <c r="D186" s="1180">
        <v>2.0499999999999998</v>
      </c>
      <c r="E186" s="1179">
        <v>1.6</v>
      </c>
      <c r="F186" s="1179">
        <v>3</v>
      </c>
      <c r="G186" s="1179"/>
      <c r="H186" s="1179"/>
      <c r="I186" s="1181">
        <f>C186*D186*E186*F186</f>
        <v>20.172000000000001</v>
      </c>
      <c r="J186" s="1409"/>
      <c r="K186" s="1409"/>
    </row>
    <row r="187" spans="1:14">
      <c r="A187" s="1834"/>
      <c r="B187" s="1835"/>
      <c r="C187" s="1835"/>
      <c r="D187" s="1835"/>
      <c r="E187" s="1835"/>
      <c r="F187" s="1835"/>
      <c r="G187" s="1835"/>
      <c r="H187" s="1835"/>
      <c r="I187" s="1836"/>
      <c r="J187" s="1409"/>
      <c r="K187" s="1409"/>
    </row>
    <row r="188" spans="1:14">
      <c r="A188" s="1837" t="s">
        <v>4487</v>
      </c>
      <c r="B188" s="1838"/>
      <c r="C188" s="1838"/>
      <c r="D188" s="1838"/>
      <c r="E188" s="1838"/>
      <c r="F188" s="1838"/>
      <c r="G188" s="1838"/>
      <c r="H188" s="1839"/>
      <c r="I188" s="1182">
        <f>SUM(I185:I186)</f>
        <v>34.212000000000003</v>
      </c>
      <c r="J188" s="1409"/>
      <c r="K188" s="1409"/>
    </row>
    <row r="189" spans="1:14">
      <c r="A189" s="1834"/>
      <c r="B189" s="1835"/>
      <c r="C189" s="1835"/>
      <c r="D189" s="1835"/>
      <c r="E189" s="1835"/>
      <c r="F189" s="1835"/>
      <c r="G189" s="1835"/>
      <c r="H189" s="1835"/>
      <c r="I189" s="1836"/>
      <c r="J189" s="1409"/>
      <c r="K189" s="1409"/>
    </row>
    <row r="190" spans="1:14" s="1173" customFormat="1" ht="12.75" customHeight="1">
      <c r="A190" s="1172">
        <v>20102</v>
      </c>
      <c r="B190" s="1840" t="s">
        <v>578</v>
      </c>
      <c r="C190" s="1841"/>
      <c r="D190" s="1841"/>
      <c r="E190" s="1841"/>
      <c r="F190" s="1841"/>
      <c r="G190" s="1841"/>
      <c r="H190" s="1841"/>
      <c r="I190" s="1842"/>
      <c r="J190" s="1406"/>
      <c r="K190" s="1406"/>
      <c r="L190" s="1407"/>
      <c r="M190" s="1408"/>
      <c r="N190" s="1440"/>
    </row>
    <row r="191" spans="1:14">
      <c r="A191" s="1843" t="s">
        <v>4480</v>
      </c>
      <c r="B191" s="1844"/>
      <c r="C191" s="1175" t="s">
        <v>4481</v>
      </c>
      <c r="D191" s="1175" t="s">
        <v>4482</v>
      </c>
      <c r="E191" s="1176"/>
      <c r="F191" s="1174" t="s">
        <v>4489</v>
      </c>
      <c r="G191" s="1174"/>
      <c r="H191" s="1174"/>
      <c r="I191" s="1177" t="s">
        <v>4484</v>
      </c>
      <c r="J191" s="1409"/>
      <c r="K191" s="1409"/>
    </row>
    <row r="192" spans="1:14">
      <c r="A192" s="1868" t="s">
        <v>4534</v>
      </c>
      <c r="B192" s="1869"/>
      <c r="C192" s="1176"/>
      <c r="D192" s="1176"/>
      <c r="E192" s="1176"/>
      <c r="F192" s="1176"/>
      <c r="G192" s="1176"/>
      <c r="H192" s="1176"/>
      <c r="I192" s="1176"/>
      <c r="J192" s="1409"/>
      <c r="K192" s="1409"/>
    </row>
    <row r="193" spans="1:14">
      <c r="A193" s="1845" t="s">
        <v>4535</v>
      </c>
      <c r="B193" s="1846"/>
      <c r="C193" s="1180">
        <v>1.3</v>
      </c>
      <c r="D193" s="1180">
        <v>2.25</v>
      </c>
      <c r="E193" s="1176"/>
      <c r="F193" s="1179">
        <v>3</v>
      </c>
      <c r="G193" s="1179"/>
      <c r="H193" s="1179"/>
      <c r="I193" s="1181">
        <f>C193*D193*F193</f>
        <v>8.7750000000000004</v>
      </c>
      <c r="J193" s="1409"/>
      <c r="K193" s="1409"/>
    </row>
    <row r="194" spans="1:14">
      <c r="A194" s="1845" t="s">
        <v>4536</v>
      </c>
      <c r="B194" s="1846"/>
      <c r="C194" s="1180">
        <v>2.0499999999999998</v>
      </c>
      <c r="D194" s="1180">
        <v>2.0499999999999998</v>
      </c>
      <c r="E194" s="1176"/>
      <c r="F194" s="1179">
        <v>3</v>
      </c>
      <c r="G194" s="1179"/>
      <c r="H194" s="1179"/>
      <c r="I194" s="1181">
        <f>C194*D194*F194</f>
        <v>12.607499999999998</v>
      </c>
      <c r="J194" s="1409"/>
      <c r="K194" s="1409"/>
    </row>
    <row r="195" spans="1:14">
      <c r="A195" s="1834"/>
      <c r="B195" s="1835"/>
      <c r="C195" s="1835"/>
      <c r="D195" s="1835"/>
      <c r="E195" s="1835"/>
      <c r="F195" s="1835"/>
      <c r="G195" s="1835"/>
      <c r="H195" s="1835"/>
      <c r="I195" s="1836"/>
      <c r="J195" s="1409"/>
      <c r="K195" s="1409"/>
    </row>
    <row r="196" spans="1:14">
      <c r="A196" s="1837" t="s">
        <v>4487</v>
      </c>
      <c r="B196" s="1838"/>
      <c r="C196" s="1838"/>
      <c r="D196" s="1838"/>
      <c r="E196" s="1838"/>
      <c r="F196" s="1838"/>
      <c r="G196" s="1838"/>
      <c r="H196" s="1839"/>
      <c r="I196" s="1182">
        <f>SUM(I193:I194)</f>
        <v>21.3825</v>
      </c>
      <c r="J196" s="1409"/>
      <c r="K196" s="1409"/>
    </row>
    <row r="197" spans="1:14" s="1171" customFormat="1" ht="12.75" customHeight="1">
      <c r="A197" s="1170">
        <v>202</v>
      </c>
      <c r="B197" s="1847" t="s">
        <v>579</v>
      </c>
      <c r="C197" s="1848" t="s">
        <v>579</v>
      </c>
      <c r="D197" s="1848"/>
      <c r="E197" s="1848"/>
      <c r="F197" s="1848"/>
      <c r="G197" s="1848"/>
      <c r="H197" s="1848"/>
      <c r="I197" s="1849"/>
      <c r="J197" s="1402"/>
      <c r="K197" s="1402"/>
      <c r="L197" s="1403"/>
      <c r="M197" s="1404"/>
      <c r="N197" s="1439"/>
    </row>
    <row r="198" spans="1:14" s="1173" customFormat="1" ht="12.75" customHeight="1">
      <c r="A198" s="1172">
        <v>20201</v>
      </c>
      <c r="B198" s="1840" t="s">
        <v>111</v>
      </c>
      <c r="C198" s="1841"/>
      <c r="D198" s="1841"/>
      <c r="E198" s="1841"/>
      <c r="F198" s="1841"/>
      <c r="G198" s="1841"/>
      <c r="H198" s="1841"/>
      <c r="I198" s="1842"/>
      <c r="J198" s="1406"/>
      <c r="K198" s="1406"/>
      <c r="L198" s="1407"/>
      <c r="M198" s="1408"/>
      <c r="N198" s="1440"/>
    </row>
    <row r="199" spans="1:14" ht="25.5">
      <c r="A199" s="1843" t="s">
        <v>4480</v>
      </c>
      <c r="B199" s="1884"/>
      <c r="C199" s="1884"/>
      <c r="D199" s="1844"/>
      <c r="E199" s="1177" t="s">
        <v>4537</v>
      </c>
      <c r="F199" s="1177" t="s">
        <v>4538</v>
      </c>
      <c r="G199" s="1177" t="s">
        <v>4539</v>
      </c>
      <c r="H199" s="1176"/>
      <c r="I199" s="1177" t="s">
        <v>4490</v>
      </c>
      <c r="J199" s="1415"/>
      <c r="K199" s="1416"/>
    </row>
    <row r="200" spans="1:14">
      <c r="A200" s="1868" t="s">
        <v>4534</v>
      </c>
      <c r="B200" s="1887"/>
      <c r="C200" s="1887"/>
      <c r="D200" s="1869"/>
      <c r="E200" s="1176"/>
      <c r="F200" s="1176"/>
      <c r="G200" s="1176"/>
      <c r="H200" s="1176"/>
      <c r="I200" s="1176"/>
      <c r="J200" s="1415"/>
      <c r="K200" s="1415"/>
    </row>
    <row r="201" spans="1:14">
      <c r="A201" s="1845" t="s">
        <v>4535</v>
      </c>
      <c r="B201" s="1886"/>
      <c r="C201" s="1886"/>
      <c r="D201" s="1846"/>
      <c r="E201" s="1180">
        <v>14.04</v>
      </c>
      <c r="F201" s="1180">
        <v>3.09</v>
      </c>
      <c r="G201" s="1180">
        <v>0.28999999999999998</v>
      </c>
      <c r="H201" s="1176"/>
      <c r="I201" s="1181">
        <f>E201-F201-G201</f>
        <v>10.66</v>
      </c>
      <c r="J201" s="1415"/>
      <c r="K201" s="1417"/>
    </row>
    <row r="202" spans="1:14">
      <c r="A202" s="1845" t="s">
        <v>4536</v>
      </c>
      <c r="B202" s="1886"/>
      <c r="C202" s="1886"/>
      <c r="D202" s="1846"/>
      <c r="E202" s="1180">
        <v>20.170000000000002</v>
      </c>
      <c r="F202" s="1180">
        <v>4.29</v>
      </c>
      <c r="G202" s="1180">
        <v>0.46</v>
      </c>
      <c r="H202" s="1176"/>
      <c r="I202" s="1181">
        <f>E202-F202-G202</f>
        <v>15.420000000000002</v>
      </c>
      <c r="J202" s="1415"/>
      <c r="K202" s="1417"/>
    </row>
    <row r="203" spans="1:14">
      <c r="A203" s="1190"/>
      <c r="B203" s="1191"/>
      <c r="C203" s="1191"/>
      <c r="D203" s="1191"/>
      <c r="E203" s="1191"/>
      <c r="F203" s="1191"/>
      <c r="G203" s="1191"/>
      <c r="H203" s="1191"/>
      <c r="I203" s="1192"/>
      <c r="J203" s="1415"/>
      <c r="K203" s="1415"/>
    </row>
    <row r="204" spans="1:14">
      <c r="A204" s="1837" t="s">
        <v>4487</v>
      </c>
      <c r="B204" s="1838"/>
      <c r="C204" s="1838"/>
      <c r="D204" s="1838"/>
      <c r="E204" s="1838"/>
      <c r="F204" s="1838"/>
      <c r="G204" s="1838"/>
      <c r="H204" s="1839"/>
      <c r="I204" s="1182">
        <f>SUM(I201:I202)</f>
        <v>26.080000000000002</v>
      </c>
      <c r="J204" s="1409"/>
      <c r="K204" s="1409"/>
    </row>
    <row r="205" spans="1:14">
      <c r="A205" s="1190"/>
      <c r="B205" s="1191"/>
      <c r="C205" s="1191"/>
      <c r="D205" s="1191"/>
      <c r="E205" s="1191"/>
      <c r="F205" s="1191"/>
      <c r="G205" s="1191"/>
      <c r="H205" s="1191"/>
      <c r="I205" s="1192"/>
      <c r="J205" s="1415"/>
      <c r="K205" s="1415"/>
    </row>
    <row r="206" spans="1:14" s="1171" customFormat="1" ht="12.75" customHeight="1">
      <c r="A206" s="1170">
        <v>203</v>
      </c>
      <c r="B206" s="1847" t="s">
        <v>597</v>
      </c>
      <c r="C206" s="1848" t="s">
        <v>597</v>
      </c>
      <c r="D206" s="1848"/>
      <c r="E206" s="1848"/>
      <c r="F206" s="1848"/>
      <c r="G206" s="1848"/>
      <c r="H206" s="1848"/>
      <c r="I206" s="1849"/>
      <c r="J206" s="1402"/>
      <c r="K206" s="1402"/>
      <c r="L206" s="1403"/>
      <c r="M206" s="1404"/>
      <c r="N206" s="1439"/>
    </row>
    <row r="207" spans="1:14" s="1173" customFormat="1" ht="29.85" customHeight="1">
      <c r="A207" s="1172">
        <v>20301</v>
      </c>
      <c r="B207" s="1840" t="s">
        <v>4540</v>
      </c>
      <c r="C207" s="1841"/>
      <c r="D207" s="1841"/>
      <c r="E207" s="1841"/>
      <c r="F207" s="1841"/>
      <c r="G207" s="1841"/>
      <c r="H207" s="1841"/>
      <c r="I207" s="1842"/>
      <c r="J207" s="1406"/>
      <c r="K207" s="1406"/>
      <c r="L207" s="1407"/>
      <c r="M207" s="1408"/>
      <c r="N207" s="1440"/>
    </row>
    <row r="208" spans="1:14" ht="25.5">
      <c r="A208" s="1843" t="s">
        <v>4480</v>
      </c>
      <c r="B208" s="1884"/>
      <c r="C208" s="1884"/>
      <c r="D208" s="1844"/>
      <c r="E208" s="1177" t="s">
        <v>4537</v>
      </c>
      <c r="F208" s="1177" t="s">
        <v>4541</v>
      </c>
      <c r="G208" s="1177"/>
      <c r="H208" s="1177" t="s">
        <v>4542</v>
      </c>
      <c r="I208" s="1177" t="s">
        <v>4490</v>
      </c>
      <c r="J208" s="1416"/>
      <c r="K208" s="1416"/>
    </row>
    <row r="209" spans="1:14">
      <c r="A209" s="1868" t="s">
        <v>4534</v>
      </c>
      <c r="B209" s="1887"/>
      <c r="C209" s="1887"/>
      <c r="D209" s="1869"/>
      <c r="E209" s="1176"/>
      <c r="F209" s="1176"/>
      <c r="G209" s="1176"/>
      <c r="H209" s="1176"/>
      <c r="I209" s="1176"/>
      <c r="J209" s="1415"/>
      <c r="K209" s="1415"/>
    </row>
    <row r="210" spans="1:14">
      <c r="A210" s="1845" t="s">
        <v>4535</v>
      </c>
      <c r="B210" s="1886"/>
      <c r="C210" s="1886"/>
      <c r="D210" s="1846"/>
      <c r="E210" s="1180">
        <v>14.04</v>
      </c>
      <c r="F210" s="1180">
        <v>10.66</v>
      </c>
      <c r="G210" s="1180"/>
      <c r="H210" s="1180">
        <v>1.3</v>
      </c>
      <c r="I210" s="1181">
        <f>(E210-F210)*H210</f>
        <v>4.3939999999999992</v>
      </c>
      <c r="J210" s="1417"/>
      <c r="K210" s="1417"/>
    </row>
    <row r="211" spans="1:14">
      <c r="A211" s="1845" t="s">
        <v>4536</v>
      </c>
      <c r="B211" s="1886"/>
      <c r="C211" s="1886"/>
      <c r="D211" s="1846"/>
      <c r="E211" s="1180">
        <v>20.170000000000002</v>
      </c>
      <c r="F211" s="1180">
        <v>15.42</v>
      </c>
      <c r="G211" s="1180"/>
      <c r="H211" s="1180">
        <v>1.3</v>
      </c>
      <c r="I211" s="1181">
        <f>(E211-F211)*H211</f>
        <v>6.1750000000000025</v>
      </c>
      <c r="J211" s="1417"/>
      <c r="K211" s="1417"/>
    </row>
    <row r="212" spans="1:14">
      <c r="A212" s="1190"/>
      <c r="B212" s="1191"/>
      <c r="C212" s="1191"/>
      <c r="D212" s="1191"/>
      <c r="E212" s="1191"/>
      <c r="F212" s="1191"/>
      <c r="G212" s="1191"/>
      <c r="H212" s="1191"/>
      <c r="I212" s="1192"/>
      <c r="J212" s="1415"/>
      <c r="K212" s="1415"/>
    </row>
    <row r="213" spans="1:14">
      <c r="A213" s="1837" t="s">
        <v>4487</v>
      </c>
      <c r="B213" s="1838"/>
      <c r="C213" s="1838"/>
      <c r="D213" s="1838"/>
      <c r="E213" s="1838"/>
      <c r="F213" s="1838"/>
      <c r="G213" s="1838"/>
      <c r="H213" s="1839"/>
      <c r="I213" s="1182">
        <f>SUM(I210:I211)</f>
        <v>10.569000000000003</v>
      </c>
      <c r="J213" s="1409"/>
      <c r="K213" s="1409"/>
    </row>
    <row r="214" spans="1:14">
      <c r="A214" s="1190"/>
      <c r="B214" s="1191"/>
      <c r="C214" s="1191"/>
      <c r="D214" s="1191"/>
      <c r="E214" s="1191"/>
      <c r="F214" s="1191"/>
      <c r="G214" s="1191"/>
      <c r="H214" s="1191"/>
      <c r="I214" s="1192"/>
      <c r="J214" s="1415"/>
      <c r="K214" s="1415"/>
    </row>
    <row r="215" spans="1:14" s="1173" customFormat="1" ht="27.95" customHeight="1">
      <c r="A215" s="1172">
        <v>20302</v>
      </c>
      <c r="B215" s="1840" t="s">
        <v>4543</v>
      </c>
      <c r="C215" s="1841"/>
      <c r="D215" s="1841"/>
      <c r="E215" s="1841"/>
      <c r="F215" s="1841"/>
      <c r="G215" s="1841"/>
      <c r="H215" s="1841"/>
      <c r="I215" s="1842"/>
      <c r="J215" s="1406"/>
      <c r="K215" s="1406"/>
      <c r="L215" s="1407"/>
      <c r="M215" s="1408"/>
      <c r="N215" s="1440"/>
    </row>
    <row r="216" spans="1:14">
      <c r="A216" s="1843" t="s">
        <v>4480</v>
      </c>
      <c r="B216" s="1884"/>
      <c r="C216" s="1844"/>
      <c r="D216" s="1174" t="s">
        <v>4544</v>
      </c>
      <c r="E216" s="1177" t="s">
        <v>311</v>
      </c>
      <c r="F216" s="1188" t="s">
        <v>4545</v>
      </c>
      <c r="G216" s="1175" t="s">
        <v>4489</v>
      </c>
      <c r="H216" s="1175" t="s">
        <v>4546</v>
      </c>
      <c r="I216" s="1177" t="s">
        <v>4490</v>
      </c>
      <c r="J216" s="1416"/>
      <c r="K216" s="1416"/>
    </row>
    <row r="217" spans="1:14">
      <c r="A217" s="1845" t="s">
        <v>4547</v>
      </c>
      <c r="B217" s="1886"/>
      <c r="C217" s="1846"/>
      <c r="D217" s="1176"/>
      <c r="E217" s="1180">
        <v>46.69</v>
      </c>
      <c r="F217" s="1180">
        <v>0.03</v>
      </c>
      <c r="G217" s="1176"/>
      <c r="H217" s="1181">
        <v>1.3</v>
      </c>
      <c r="I217" s="1181">
        <f>E217*F217*H217</f>
        <v>1.8209099999999998</v>
      </c>
      <c r="J217" s="1417"/>
      <c r="K217" s="1417"/>
    </row>
    <row r="218" spans="1:14" s="1378" customFormat="1" ht="15.75" customHeight="1">
      <c r="A218" s="1879" t="s">
        <v>372</v>
      </c>
      <c r="B218" s="1885"/>
      <c r="C218" s="1880"/>
      <c r="D218" s="1376">
        <v>29.94</v>
      </c>
      <c r="E218" s="1375"/>
      <c r="F218" s="1375"/>
      <c r="G218" s="1375"/>
      <c r="H218" s="1375">
        <v>1.3</v>
      </c>
      <c r="I218" s="1377">
        <f>D218*H218</f>
        <v>38.922000000000004</v>
      </c>
      <c r="J218" s="1411">
        <v>7.87</v>
      </c>
      <c r="K218" s="1411">
        <v>0.3</v>
      </c>
      <c r="L218" s="1412">
        <v>0.15</v>
      </c>
      <c r="M218" s="1411">
        <v>1.3</v>
      </c>
      <c r="N218" s="1436">
        <f>J218*K218*L218*M218</f>
        <v>0.46039499999999994</v>
      </c>
    </row>
    <row r="219" spans="1:14" s="1378" customFormat="1" ht="12.75" customHeight="1">
      <c r="A219" s="1879" t="s">
        <v>4548</v>
      </c>
      <c r="B219" s="1885"/>
      <c r="C219" s="1880"/>
      <c r="D219" s="1376"/>
      <c r="E219" s="1375">
        <v>1062.23</v>
      </c>
      <c r="F219" s="1375">
        <v>0.02</v>
      </c>
      <c r="G219" s="1375"/>
      <c r="H219" s="1375">
        <v>1.3</v>
      </c>
      <c r="I219" s="1377">
        <f>E219*F219*H219</f>
        <v>27.617980000000003</v>
      </c>
      <c r="J219" s="1435">
        <f>L75</f>
        <v>253.64410000000001</v>
      </c>
      <c r="K219" s="1411">
        <v>0.02</v>
      </c>
      <c r="L219" s="1412">
        <v>1.3</v>
      </c>
      <c r="M219" s="1411"/>
      <c r="N219" s="1436">
        <f>J219*K219*L219</f>
        <v>6.5947465999999997</v>
      </c>
    </row>
    <row r="220" spans="1:14">
      <c r="A220" s="1845" t="s">
        <v>4549</v>
      </c>
      <c r="B220" s="1886"/>
      <c r="C220" s="1846"/>
      <c r="D220" s="1176"/>
      <c r="E220" s="1180">
        <v>0.16</v>
      </c>
      <c r="F220" s="1180">
        <v>21.1</v>
      </c>
      <c r="G220" s="1176"/>
      <c r="H220" s="1181">
        <v>1.3</v>
      </c>
      <c r="I220" s="1181">
        <f t="shared" ref="I220:I227" si="8">E220*F220*H220</f>
        <v>4.3888000000000007</v>
      </c>
      <c r="J220" s="1417"/>
      <c r="K220" s="1417"/>
    </row>
    <row r="221" spans="1:14">
      <c r="A221" s="1845" t="s">
        <v>4550</v>
      </c>
      <c r="B221" s="1886"/>
      <c r="C221" s="1846"/>
      <c r="D221" s="1176"/>
      <c r="E221" s="1180">
        <v>33.97</v>
      </c>
      <c r="F221" s="1180">
        <v>0.12</v>
      </c>
      <c r="G221" s="1176"/>
      <c r="H221" s="1181">
        <v>1.3</v>
      </c>
      <c r="I221" s="1181">
        <f t="shared" si="8"/>
        <v>5.2993199999999998</v>
      </c>
      <c r="J221" s="1417"/>
      <c r="K221" s="1417"/>
    </row>
    <row r="222" spans="1:14" s="1378" customFormat="1" ht="14.25" customHeight="1">
      <c r="A222" s="1879" t="s">
        <v>4551</v>
      </c>
      <c r="B222" s="1885"/>
      <c r="C222" s="1880"/>
      <c r="D222" s="1376"/>
      <c r="E222" s="1375">
        <v>1062.23</v>
      </c>
      <c r="F222" s="1375">
        <v>0.03</v>
      </c>
      <c r="G222" s="1375"/>
      <c r="H222" s="1375">
        <v>1.3</v>
      </c>
      <c r="I222" s="1377">
        <f t="shared" si="8"/>
        <v>41.426970000000004</v>
      </c>
      <c r="J222" s="1435">
        <f>J219</f>
        <v>253.64410000000001</v>
      </c>
      <c r="K222" s="1411">
        <v>0.03</v>
      </c>
      <c r="L222" s="1412">
        <v>1.3</v>
      </c>
      <c r="M222" s="1411"/>
      <c r="N222" s="1436">
        <f>J222*K222*L222</f>
        <v>9.8921199000000009</v>
      </c>
    </row>
    <row r="223" spans="1:14">
      <c r="A223" s="1845" t="s">
        <v>4552</v>
      </c>
      <c r="B223" s="1886"/>
      <c r="C223" s="1846"/>
      <c r="D223" s="1176"/>
      <c r="E223" s="1180">
        <v>75.88</v>
      </c>
      <c r="F223" s="1180">
        <v>0.02</v>
      </c>
      <c r="G223" s="1176"/>
      <c r="H223" s="1181">
        <v>1.3</v>
      </c>
      <c r="I223" s="1181">
        <f t="shared" si="8"/>
        <v>1.97288</v>
      </c>
      <c r="J223" s="1417"/>
      <c r="K223" s="1417"/>
    </row>
    <row r="224" spans="1:14">
      <c r="A224" s="1845" t="s">
        <v>4553</v>
      </c>
      <c r="B224" s="1886"/>
      <c r="C224" s="1846"/>
      <c r="D224" s="1179">
        <v>0.31</v>
      </c>
      <c r="E224" s="1176"/>
      <c r="F224" s="1176"/>
      <c r="G224" s="1181">
        <v>2</v>
      </c>
      <c r="H224" s="1181">
        <v>1.3</v>
      </c>
      <c r="I224" s="1181">
        <f>D224*G224*H224</f>
        <v>0.80600000000000005</v>
      </c>
      <c r="J224" s="1417"/>
      <c r="K224" s="1417"/>
    </row>
    <row r="225" spans="1:14">
      <c r="A225" s="1845" t="s">
        <v>4079</v>
      </c>
      <c r="B225" s="1886"/>
      <c r="C225" s="1846"/>
      <c r="D225" s="1176"/>
      <c r="E225" s="1180">
        <v>65.260000000000005</v>
      </c>
      <c r="F225" s="1180">
        <v>0.02</v>
      </c>
      <c r="G225" s="1176"/>
      <c r="H225" s="1181">
        <v>1.3</v>
      </c>
      <c r="I225" s="1181">
        <f t="shared" si="8"/>
        <v>1.6967600000000003</v>
      </c>
      <c r="J225" s="1417"/>
      <c r="K225" s="1417"/>
    </row>
    <row r="226" spans="1:14">
      <c r="A226" s="1845" t="s">
        <v>4554</v>
      </c>
      <c r="B226" s="1886"/>
      <c r="C226" s="1846"/>
      <c r="D226" s="1176"/>
      <c r="E226" s="1180">
        <v>44</v>
      </c>
      <c r="F226" s="1180">
        <v>0.01</v>
      </c>
      <c r="G226" s="1176"/>
      <c r="H226" s="1181">
        <v>1.3</v>
      </c>
      <c r="I226" s="1181">
        <f t="shared" si="8"/>
        <v>0.57200000000000006</v>
      </c>
      <c r="J226" s="1417"/>
      <c r="K226" s="1417"/>
    </row>
    <row r="227" spans="1:14" ht="15">
      <c r="A227" s="1845" t="s">
        <v>4555</v>
      </c>
      <c r="B227" s="1886"/>
      <c r="C227" s="1846"/>
      <c r="D227" s="1176"/>
      <c r="E227" s="1180">
        <v>44</v>
      </c>
      <c r="F227" s="1180">
        <v>0.03</v>
      </c>
      <c r="G227" s="1176"/>
      <c r="H227" s="1181">
        <v>1.3</v>
      </c>
      <c r="I227" s="1181">
        <f t="shared" si="8"/>
        <v>1.7159999999999997</v>
      </c>
      <c r="J227" s="1417"/>
      <c r="K227" s="1417"/>
      <c r="N227" s="1436">
        <f>SUM(N218:N226)</f>
        <v>16.9472615</v>
      </c>
    </row>
    <row r="228" spans="1:14">
      <c r="A228" s="1190"/>
      <c r="B228" s="1191"/>
      <c r="C228" s="1191"/>
      <c r="D228" s="1191"/>
      <c r="E228" s="1191"/>
      <c r="F228" s="1191"/>
      <c r="G228" s="1191"/>
      <c r="H228" s="1191"/>
      <c r="I228" s="1192"/>
      <c r="J228" s="1415"/>
      <c r="K228" s="1415"/>
    </row>
    <row r="229" spans="1:14">
      <c r="A229" s="1837" t="s">
        <v>4487</v>
      </c>
      <c r="B229" s="1838"/>
      <c r="C229" s="1838"/>
      <c r="D229" s="1838"/>
      <c r="E229" s="1838"/>
      <c r="F229" s="1838"/>
      <c r="G229" s="1838"/>
      <c r="H229" s="1839"/>
      <c r="I229" s="1182">
        <f>SUM(I217:I228)</f>
        <v>126.23962000000002</v>
      </c>
      <c r="J229" s="1409"/>
      <c r="K229" s="1409"/>
    </row>
    <row r="230" spans="1:14">
      <c r="A230" s="1190"/>
      <c r="B230" s="1191"/>
      <c r="C230" s="1191"/>
      <c r="D230" s="1191"/>
      <c r="E230" s="1191"/>
      <c r="F230" s="1191"/>
      <c r="G230" s="1191"/>
      <c r="H230" s="1191"/>
      <c r="I230" s="1192"/>
      <c r="J230" s="1415"/>
      <c r="K230" s="1415"/>
    </row>
    <row r="231" spans="1:14" s="1171" customFormat="1" ht="12.75" customHeight="1">
      <c r="A231" s="1170">
        <v>204</v>
      </c>
      <c r="B231" s="1847" t="s">
        <v>4104</v>
      </c>
      <c r="C231" s="1848" t="s">
        <v>4104</v>
      </c>
      <c r="D231" s="1848"/>
      <c r="E231" s="1848"/>
      <c r="F231" s="1848"/>
      <c r="G231" s="1848"/>
      <c r="H231" s="1848"/>
      <c r="I231" s="1849"/>
      <c r="J231" s="1402"/>
      <c r="K231" s="1402"/>
      <c r="L231" s="1403"/>
      <c r="M231" s="1404"/>
      <c r="N231" s="1439"/>
    </row>
    <row r="232" spans="1:14" s="1173" customFormat="1" ht="12.75" customHeight="1">
      <c r="A232" s="1172">
        <v>20401</v>
      </c>
      <c r="B232" s="1840" t="s">
        <v>4106</v>
      </c>
      <c r="C232" s="1841"/>
      <c r="D232" s="1841"/>
      <c r="E232" s="1841"/>
      <c r="F232" s="1841"/>
      <c r="G232" s="1841"/>
      <c r="H232" s="1841"/>
      <c r="I232" s="1842"/>
      <c r="J232" s="1406"/>
      <c r="K232" s="1406"/>
      <c r="L232" s="1407"/>
      <c r="M232" s="1408"/>
      <c r="N232" s="1440"/>
    </row>
    <row r="233" spans="1:14">
      <c r="A233" s="1843" t="s">
        <v>4480</v>
      </c>
      <c r="B233" s="1884"/>
      <c r="C233" s="1884"/>
      <c r="D233" s="1844"/>
      <c r="E233" s="1175" t="s">
        <v>4556</v>
      </c>
      <c r="F233" s="1176"/>
      <c r="G233" s="1176"/>
      <c r="H233" s="1176"/>
      <c r="I233" s="1177" t="s">
        <v>4557</v>
      </c>
      <c r="J233" s="1415"/>
      <c r="K233" s="1416"/>
    </row>
    <row r="234" spans="1:14" ht="12.75" customHeight="1">
      <c r="A234" s="1845" t="s">
        <v>4558</v>
      </c>
      <c r="B234" s="1886"/>
      <c r="C234" s="1886"/>
      <c r="D234" s="1846"/>
      <c r="E234" s="1180">
        <v>1</v>
      </c>
      <c r="F234" s="1180"/>
      <c r="G234" s="1176"/>
      <c r="H234" s="1181"/>
      <c r="I234" s="1181">
        <f>E234</f>
        <v>1</v>
      </c>
      <c r="J234" s="1417"/>
      <c r="K234" s="1417"/>
    </row>
    <row r="235" spans="1:14">
      <c r="A235" s="1190"/>
      <c r="B235" s="1191"/>
      <c r="C235" s="1191"/>
      <c r="D235" s="1191"/>
      <c r="E235" s="1191"/>
      <c r="F235" s="1191"/>
      <c r="G235" s="1191"/>
      <c r="H235" s="1191"/>
      <c r="I235" s="1192"/>
      <c r="J235" s="1415"/>
      <c r="K235" s="1415"/>
    </row>
    <row r="236" spans="1:14">
      <c r="A236" s="1837" t="s">
        <v>4487</v>
      </c>
      <c r="B236" s="1838"/>
      <c r="C236" s="1838"/>
      <c r="D236" s="1838"/>
      <c r="E236" s="1838"/>
      <c r="F236" s="1838"/>
      <c r="G236" s="1838"/>
      <c r="H236" s="1839"/>
      <c r="I236" s="1182">
        <v>1</v>
      </c>
      <c r="J236" s="1409"/>
      <c r="K236" s="1409"/>
    </row>
    <row r="237" spans="1:14">
      <c r="A237" s="1190"/>
      <c r="B237" s="1191"/>
      <c r="C237" s="1191"/>
      <c r="D237" s="1191"/>
      <c r="E237" s="1191"/>
      <c r="F237" s="1191"/>
      <c r="G237" s="1191"/>
      <c r="H237" s="1191"/>
      <c r="I237" s="1192"/>
      <c r="J237" s="1415"/>
      <c r="K237" s="1415"/>
    </row>
    <row r="238" spans="1:14" s="1173" customFormat="1" ht="12.75" customHeight="1">
      <c r="A238" s="1172">
        <v>20402</v>
      </c>
      <c r="B238" s="1840" t="s">
        <v>4108</v>
      </c>
      <c r="C238" s="1841"/>
      <c r="D238" s="1841"/>
      <c r="E238" s="1841"/>
      <c r="F238" s="1841"/>
      <c r="G238" s="1841"/>
      <c r="H238" s="1841"/>
      <c r="I238" s="1842"/>
      <c r="J238" s="1406"/>
      <c r="K238" s="1406"/>
      <c r="L238" s="1407"/>
      <c r="M238" s="1408"/>
      <c r="N238" s="1440"/>
    </row>
    <row r="239" spans="1:14">
      <c r="A239" s="1843" t="s">
        <v>4480</v>
      </c>
      <c r="B239" s="1884"/>
      <c r="C239" s="1884"/>
      <c r="D239" s="1844"/>
      <c r="E239" s="1175" t="s">
        <v>4556</v>
      </c>
      <c r="F239" s="1176"/>
      <c r="G239" s="1176"/>
      <c r="H239" s="1176"/>
      <c r="I239" s="1177" t="s">
        <v>4557</v>
      </c>
      <c r="J239" s="1415"/>
      <c r="K239" s="1416"/>
    </row>
    <row r="240" spans="1:14" s="1378" customFormat="1" ht="15.75" customHeight="1">
      <c r="A240" s="1879" t="s">
        <v>4558</v>
      </c>
      <c r="B240" s="1885"/>
      <c r="C240" s="1885"/>
      <c r="D240" s="1880"/>
      <c r="E240" s="1375">
        <v>1</v>
      </c>
      <c r="F240" s="1375"/>
      <c r="G240" s="1375"/>
      <c r="H240" s="1375"/>
      <c r="I240" s="1377">
        <f>E240</f>
        <v>1</v>
      </c>
      <c r="J240" s="1411"/>
      <c r="K240" s="1411"/>
      <c r="L240" s="1412"/>
      <c r="M240" s="1411"/>
      <c r="N240" s="1436">
        <v>1</v>
      </c>
    </row>
    <row r="241" spans="1:14">
      <c r="A241" s="1190"/>
      <c r="B241" s="1191"/>
      <c r="C241" s="1191"/>
      <c r="D241" s="1191"/>
      <c r="E241" s="1191"/>
      <c r="F241" s="1191"/>
      <c r="G241" s="1191"/>
      <c r="H241" s="1191"/>
      <c r="I241" s="1192"/>
      <c r="J241" s="1415"/>
      <c r="K241" s="1415"/>
    </row>
    <row r="242" spans="1:14">
      <c r="A242" s="1837" t="s">
        <v>4487</v>
      </c>
      <c r="B242" s="1838"/>
      <c r="C242" s="1838"/>
      <c r="D242" s="1838"/>
      <c r="E242" s="1838"/>
      <c r="F242" s="1838"/>
      <c r="G242" s="1838"/>
      <c r="H242" s="1839"/>
      <c r="I242" s="1182">
        <v>1</v>
      </c>
      <c r="J242" s="1409"/>
      <c r="K242" s="1409"/>
    </row>
    <row r="243" spans="1:14">
      <c r="A243" s="1193"/>
      <c r="B243" s="1194"/>
      <c r="C243" s="1194"/>
      <c r="D243" s="1194"/>
      <c r="E243" s="1194"/>
      <c r="F243" s="1194"/>
      <c r="G243" s="1194"/>
      <c r="H243" s="1194"/>
      <c r="I243" s="1195"/>
      <c r="J243" s="1409"/>
      <c r="K243" s="1409"/>
    </row>
    <row r="244" spans="1:14" s="1169" customFormat="1" ht="17.100000000000001" customHeight="1">
      <c r="A244" s="1189">
        <v>3</v>
      </c>
      <c r="B244" s="1852" t="s">
        <v>603</v>
      </c>
      <c r="C244" s="1853"/>
      <c r="D244" s="1853"/>
      <c r="E244" s="1853"/>
      <c r="F244" s="1853"/>
      <c r="G244" s="1853"/>
      <c r="H244" s="1853"/>
      <c r="I244" s="1854"/>
      <c r="J244" s="1399"/>
      <c r="K244" s="1399"/>
      <c r="L244" s="1400"/>
      <c r="M244" s="1401"/>
      <c r="N244" s="1438"/>
    </row>
    <row r="245" spans="1:14" s="1171" customFormat="1" ht="12.75" customHeight="1">
      <c r="A245" s="1170">
        <v>301</v>
      </c>
      <c r="B245" s="1847" t="s">
        <v>604</v>
      </c>
      <c r="C245" s="1848"/>
      <c r="D245" s="1848"/>
      <c r="E245" s="1848"/>
      <c r="F245" s="1848"/>
      <c r="G245" s="1848"/>
      <c r="H245" s="1848"/>
      <c r="I245" s="1849"/>
      <c r="J245" s="1402"/>
      <c r="K245" s="1402"/>
      <c r="L245" s="1403"/>
      <c r="M245" s="1404"/>
      <c r="N245" s="1439"/>
    </row>
    <row r="246" spans="1:14" s="1173" customFormat="1" ht="12.75" customHeight="1">
      <c r="A246" s="1172">
        <v>30101</v>
      </c>
      <c r="B246" s="1840" t="s">
        <v>4559</v>
      </c>
      <c r="C246" s="1841"/>
      <c r="D246" s="1841"/>
      <c r="E246" s="1841"/>
      <c r="F246" s="1841"/>
      <c r="G246" s="1841"/>
      <c r="H246" s="1841"/>
      <c r="I246" s="1842"/>
      <c r="J246" s="1406"/>
      <c r="K246" s="1406"/>
      <c r="L246" s="1407"/>
      <c r="M246" s="1408"/>
      <c r="N246" s="1440"/>
    </row>
    <row r="247" spans="1:14">
      <c r="A247" s="1843" t="s">
        <v>4480</v>
      </c>
      <c r="B247" s="1844"/>
      <c r="C247" s="1174" t="s">
        <v>4481</v>
      </c>
      <c r="D247" s="1175" t="s">
        <v>4482</v>
      </c>
      <c r="E247" s="1174" t="s">
        <v>4488</v>
      </c>
      <c r="F247" s="1174" t="s">
        <v>4489</v>
      </c>
      <c r="G247" s="1174"/>
      <c r="H247" s="1174"/>
      <c r="I247" s="1177" t="s">
        <v>4490</v>
      </c>
      <c r="J247" s="1409"/>
      <c r="K247" s="1409"/>
    </row>
    <row r="248" spans="1:14">
      <c r="A248" s="1868" t="s">
        <v>4534</v>
      </c>
      <c r="B248" s="1869"/>
      <c r="C248" s="1176"/>
      <c r="D248" s="1176"/>
      <c r="E248" s="1176"/>
      <c r="F248" s="1176"/>
      <c r="G248" s="1176"/>
      <c r="H248" s="1176"/>
      <c r="I248" s="1176"/>
      <c r="J248" s="1409"/>
      <c r="K248" s="1409"/>
    </row>
    <row r="249" spans="1:14">
      <c r="A249" s="1845" t="s">
        <v>4560</v>
      </c>
      <c r="B249" s="1846"/>
      <c r="C249" s="1179">
        <v>1</v>
      </c>
      <c r="D249" s="1180">
        <v>1.95</v>
      </c>
      <c r="E249" s="1179">
        <v>0.05</v>
      </c>
      <c r="F249" s="1179">
        <v>3</v>
      </c>
      <c r="G249" s="1179"/>
      <c r="H249" s="1179"/>
      <c r="I249" s="1181">
        <f>C249*D249*E249*F249</f>
        <v>0.29249999999999998</v>
      </c>
      <c r="J249" s="1409"/>
      <c r="K249" s="1409"/>
    </row>
    <row r="250" spans="1:14">
      <c r="A250" s="1845" t="s">
        <v>4561</v>
      </c>
      <c r="B250" s="1846"/>
      <c r="C250" s="1179">
        <v>1.75</v>
      </c>
      <c r="D250" s="1180">
        <v>1.75</v>
      </c>
      <c r="E250" s="1179">
        <v>0.05</v>
      </c>
      <c r="F250" s="1179">
        <v>3</v>
      </c>
      <c r="G250" s="1179"/>
      <c r="H250" s="1179"/>
      <c r="I250" s="1181">
        <f>C250*D250*E250*F250</f>
        <v>0.45937500000000003</v>
      </c>
      <c r="J250" s="1409"/>
      <c r="K250" s="1409"/>
    </row>
    <row r="251" spans="1:14">
      <c r="A251" s="1834"/>
      <c r="B251" s="1835"/>
      <c r="C251" s="1835"/>
      <c r="D251" s="1835"/>
      <c r="E251" s="1835"/>
      <c r="F251" s="1835"/>
      <c r="G251" s="1835"/>
      <c r="H251" s="1835"/>
      <c r="I251" s="1836"/>
      <c r="J251" s="1409"/>
      <c r="K251" s="1409"/>
    </row>
    <row r="252" spans="1:14">
      <c r="A252" s="1837" t="s">
        <v>4487</v>
      </c>
      <c r="B252" s="1838"/>
      <c r="C252" s="1838"/>
      <c r="D252" s="1838"/>
      <c r="E252" s="1838"/>
      <c r="F252" s="1838"/>
      <c r="G252" s="1838"/>
      <c r="H252" s="1839"/>
      <c r="I252" s="1182">
        <f>SUM(I249:I250)</f>
        <v>0.75187500000000007</v>
      </c>
      <c r="J252" s="1409"/>
      <c r="K252" s="1409"/>
    </row>
    <row r="253" spans="1:14">
      <c r="A253" s="1834"/>
      <c r="B253" s="1835"/>
      <c r="C253" s="1835"/>
      <c r="D253" s="1835"/>
      <c r="E253" s="1835"/>
      <c r="F253" s="1835"/>
      <c r="G253" s="1835"/>
      <c r="H253" s="1835"/>
      <c r="I253" s="1836"/>
      <c r="J253" s="1409"/>
      <c r="K253" s="1409"/>
    </row>
    <row r="254" spans="1:14" s="1173" customFormat="1" ht="29.85" customHeight="1">
      <c r="A254" s="1172">
        <v>30102</v>
      </c>
      <c r="B254" s="1840" t="s">
        <v>4562</v>
      </c>
      <c r="C254" s="1841"/>
      <c r="D254" s="1841"/>
      <c r="E254" s="1841"/>
      <c r="F254" s="1841"/>
      <c r="G254" s="1841"/>
      <c r="H254" s="1841"/>
      <c r="I254" s="1842"/>
      <c r="J254" s="1406"/>
      <c r="K254" s="1406"/>
      <c r="L254" s="1407"/>
      <c r="M254" s="1408"/>
      <c r="N254" s="1440"/>
    </row>
    <row r="255" spans="1:14">
      <c r="A255" s="1843" t="s">
        <v>4480</v>
      </c>
      <c r="B255" s="1844"/>
      <c r="C255" s="1174" t="s">
        <v>4563</v>
      </c>
      <c r="D255" s="1175" t="s">
        <v>4488</v>
      </c>
      <c r="E255" s="1176"/>
      <c r="F255" s="1174" t="s">
        <v>4489</v>
      </c>
      <c r="G255" s="1174"/>
      <c r="H255" s="1174"/>
      <c r="I255" s="1177" t="s">
        <v>4484</v>
      </c>
      <c r="J255" s="1409"/>
      <c r="K255" s="1409"/>
    </row>
    <row r="256" spans="1:14">
      <c r="A256" s="1868" t="s">
        <v>4534</v>
      </c>
      <c r="B256" s="1869"/>
      <c r="C256" s="1176"/>
      <c r="D256" s="1176"/>
      <c r="E256" s="1176"/>
      <c r="F256" s="1176"/>
      <c r="G256" s="1176"/>
      <c r="H256" s="1176"/>
      <c r="I256" s="1176"/>
      <c r="J256" s="1409"/>
      <c r="K256" s="1409"/>
    </row>
    <row r="257" spans="1:14">
      <c r="A257" s="1845" t="s">
        <v>4560</v>
      </c>
      <c r="B257" s="1846"/>
      <c r="C257" s="1179">
        <v>5.5</v>
      </c>
      <c r="D257" s="1180">
        <v>0.5</v>
      </c>
      <c r="E257" s="1176"/>
      <c r="F257" s="1179">
        <v>3</v>
      </c>
      <c r="G257" s="1179"/>
      <c r="H257" s="1179"/>
      <c r="I257" s="1181">
        <f>C257*D257*F257</f>
        <v>8.25</v>
      </c>
      <c r="J257" s="1409"/>
      <c r="K257" s="1409"/>
    </row>
    <row r="258" spans="1:14">
      <c r="A258" s="1845" t="s">
        <v>4561</v>
      </c>
      <c r="B258" s="1846"/>
      <c r="C258" s="1179">
        <v>6.6</v>
      </c>
      <c r="D258" s="1180">
        <v>0.45</v>
      </c>
      <c r="E258" s="1176"/>
      <c r="F258" s="1179">
        <v>3</v>
      </c>
      <c r="G258" s="1179"/>
      <c r="H258" s="1179"/>
      <c r="I258" s="1181">
        <f t="shared" ref="I258:I260" si="9">C258*D258*F258</f>
        <v>8.91</v>
      </c>
      <c r="J258" s="1409"/>
      <c r="K258" s="1409"/>
    </row>
    <row r="259" spans="1:14">
      <c r="A259" s="1845" t="s">
        <v>4564</v>
      </c>
      <c r="B259" s="1846"/>
      <c r="C259" s="1179">
        <v>1.4</v>
      </c>
      <c r="D259" s="1180">
        <v>1.6</v>
      </c>
      <c r="E259" s="1176"/>
      <c r="F259" s="1179">
        <v>3</v>
      </c>
      <c r="G259" s="1179"/>
      <c r="H259" s="1179"/>
      <c r="I259" s="1181">
        <f t="shared" si="9"/>
        <v>6.7199999999999989</v>
      </c>
      <c r="J259" s="1409"/>
      <c r="K259" s="1409"/>
    </row>
    <row r="260" spans="1:14">
      <c r="A260" s="1845" t="s">
        <v>4565</v>
      </c>
      <c r="B260" s="1846"/>
      <c r="C260" s="1179">
        <v>1.4</v>
      </c>
      <c r="D260" s="1180">
        <v>1.65</v>
      </c>
      <c r="E260" s="1176"/>
      <c r="F260" s="1179">
        <v>3</v>
      </c>
      <c r="G260" s="1179"/>
      <c r="H260" s="1179"/>
      <c r="I260" s="1181">
        <f t="shared" si="9"/>
        <v>6.9299999999999988</v>
      </c>
      <c r="J260" s="1409"/>
      <c r="K260" s="1409"/>
    </row>
    <row r="261" spans="1:14">
      <c r="A261" s="1834"/>
      <c r="B261" s="1835"/>
      <c r="C261" s="1835"/>
      <c r="D261" s="1835"/>
      <c r="E261" s="1835"/>
      <c r="F261" s="1835"/>
      <c r="G261" s="1835"/>
      <c r="H261" s="1835"/>
      <c r="I261" s="1836"/>
      <c r="J261" s="1409"/>
      <c r="K261" s="1409"/>
    </row>
    <row r="262" spans="1:14">
      <c r="A262" s="1837" t="s">
        <v>4487</v>
      </c>
      <c r="B262" s="1838"/>
      <c r="C262" s="1838"/>
      <c r="D262" s="1838"/>
      <c r="E262" s="1838"/>
      <c r="F262" s="1838"/>
      <c r="G262" s="1838"/>
      <c r="H262" s="1839"/>
      <c r="I262" s="1182">
        <f>SUM(I257:I260)</f>
        <v>30.81</v>
      </c>
      <c r="J262" s="1409"/>
      <c r="K262" s="1409"/>
    </row>
    <row r="263" spans="1:14">
      <c r="A263" s="1834"/>
      <c r="B263" s="1835"/>
      <c r="C263" s="1835"/>
      <c r="D263" s="1835"/>
      <c r="E263" s="1835"/>
      <c r="F263" s="1835"/>
      <c r="G263" s="1835"/>
      <c r="H263" s="1835"/>
      <c r="I263" s="1836"/>
      <c r="J263" s="1409"/>
      <c r="K263" s="1409"/>
    </row>
    <row r="264" spans="1:14" s="1173" customFormat="1" ht="19.5" customHeight="1">
      <c r="A264" s="1172">
        <v>30103</v>
      </c>
      <c r="B264" s="1840" t="s">
        <v>626</v>
      </c>
      <c r="C264" s="1841"/>
      <c r="D264" s="1841"/>
      <c r="E264" s="1841"/>
      <c r="F264" s="1841"/>
      <c r="G264" s="1841"/>
      <c r="H264" s="1841"/>
      <c r="I264" s="1842"/>
      <c r="J264" s="1406"/>
      <c r="K264" s="1406"/>
      <c r="L264" s="1407"/>
      <c r="M264" s="1408"/>
      <c r="N264" s="1440"/>
    </row>
    <row r="265" spans="1:14" ht="25.5">
      <c r="A265" s="1843" t="s">
        <v>4480</v>
      </c>
      <c r="B265" s="1844"/>
      <c r="C265" s="1174" t="s">
        <v>4566</v>
      </c>
      <c r="D265" s="1175" t="s">
        <v>4481</v>
      </c>
      <c r="E265" s="1174" t="s">
        <v>4556</v>
      </c>
      <c r="F265" s="1174" t="s">
        <v>4567</v>
      </c>
      <c r="G265" s="1174"/>
      <c r="H265" s="1174"/>
      <c r="I265" s="1188" t="s">
        <v>4568</v>
      </c>
      <c r="J265" s="1409"/>
      <c r="K265" s="1409"/>
    </row>
    <row r="266" spans="1:14">
      <c r="A266" s="1868" t="s">
        <v>4534</v>
      </c>
      <c r="B266" s="1869"/>
      <c r="C266" s="1176"/>
      <c r="D266" s="1176"/>
      <c r="E266" s="1176"/>
      <c r="F266" s="1176"/>
      <c r="G266" s="1176"/>
      <c r="H266" s="1176"/>
      <c r="I266" s="1176"/>
      <c r="J266" s="1409"/>
      <c r="K266" s="1409"/>
    </row>
    <row r="267" spans="1:14">
      <c r="A267" s="1845" t="s">
        <v>4569</v>
      </c>
      <c r="B267" s="1846"/>
      <c r="C267" s="1174" t="s">
        <v>4570</v>
      </c>
      <c r="D267" s="1180">
        <v>1.0900000000000001</v>
      </c>
      <c r="E267" s="1179">
        <v>72</v>
      </c>
      <c r="F267" s="1196">
        <v>0.61699999999999999</v>
      </c>
      <c r="G267" s="1196"/>
      <c r="H267" s="1196"/>
      <c r="I267" s="1181">
        <f>D267*E267*F267</f>
        <v>48.422160000000005</v>
      </c>
      <c r="J267" s="1409"/>
      <c r="K267" s="1409"/>
    </row>
    <row r="268" spans="1:14">
      <c r="A268" s="1845" t="s">
        <v>4571</v>
      </c>
      <c r="B268" s="1846"/>
      <c r="C268" s="1174" t="s">
        <v>4570</v>
      </c>
      <c r="D268" s="1180">
        <v>2.04</v>
      </c>
      <c r="E268" s="1179">
        <v>36</v>
      </c>
      <c r="F268" s="1196">
        <v>0.61699999999999999</v>
      </c>
      <c r="G268" s="1196"/>
      <c r="H268" s="1196"/>
      <c r="I268" s="1181">
        <f t="shared" ref="I268:I271" si="10">D268*E268*F268</f>
        <v>45.312480000000001</v>
      </c>
      <c r="J268" s="1409"/>
      <c r="K268" s="1409"/>
    </row>
    <row r="269" spans="1:14">
      <c r="A269" s="1845" t="s">
        <v>4572</v>
      </c>
      <c r="B269" s="1846"/>
      <c r="C269" s="1174" t="s">
        <v>4570</v>
      </c>
      <c r="D269" s="1180">
        <v>1.84</v>
      </c>
      <c r="E269" s="1179">
        <v>60</v>
      </c>
      <c r="F269" s="1196">
        <v>0.61699999999999999</v>
      </c>
      <c r="G269" s="1196"/>
      <c r="H269" s="1196"/>
      <c r="I269" s="1181">
        <f t="shared" si="10"/>
        <v>68.116799999999998</v>
      </c>
      <c r="J269" s="1409"/>
      <c r="K269" s="1409"/>
    </row>
    <row r="270" spans="1:14">
      <c r="A270" s="1845" t="s">
        <v>4573</v>
      </c>
      <c r="B270" s="1846"/>
      <c r="C270" s="1174" t="s">
        <v>2696</v>
      </c>
      <c r="D270" s="1180">
        <v>1.3</v>
      </c>
      <c r="E270" s="1179">
        <v>45</v>
      </c>
      <c r="F270" s="1196">
        <v>0.245</v>
      </c>
      <c r="G270" s="1196"/>
      <c r="H270" s="1196"/>
      <c r="I270" s="1181">
        <f t="shared" si="10"/>
        <v>14.3325</v>
      </c>
      <c r="J270" s="1409"/>
      <c r="K270" s="1409"/>
    </row>
    <row r="271" spans="1:14">
      <c r="A271" s="1845" t="s">
        <v>4574</v>
      </c>
      <c r="B271" s="1846"/>
      <c r="C271" s="1174" t="s">
        <v>2696</v>
      </c>
      <c r="D271" s="1180">
        <v>1.3</v>
      </c>
      <c r="E271" s="1179">
        <v>45</v>
      </c>
      <c r="F271" s="1196">
        <v>0.245</v>
      </c>
      <c r="G271" s="1196"/>
      <c r="H271" s="1196"/>
      <c r="I271" s="1181">
        <f t="shared" si="10"/>
        <v>14.3325</v>
      </c>
      <c r="J271" s="1409"/>
      <c r="K271" s="1409"/>
    </row>
    <row r="272" spans="1:14">
      <c r="A272" s="1834"/>
      <c r="B272" s="1835"/>
      <c r="C272" s="1835"/>
      <c r="D272" s="1835"/>
      <c r="E272" s="1835"/>
      <c r="F272" s="1835"/>
      <c r="G272" s="1835"/>
      <c r="H272" s="1835"/>
      <c r="I272" s="1836"/>
      <c r="J272" s="1409"/>
      <c r="K272" s="1409"/>
    </row>
    <row r="273" spans="1:14">
      <c r="A273" s="1837" t="s">
        <v>4487</v>
      </c>
      <c r="B273" s="1838"/>
      <c r="C273" s="1838"/>
      <c r="D273" s="1838"/>
      <c r="E273" s="1838"/>
      <c r="F273" s="1838"/>
      <c r="G273" s="1838"/>
      <c r="H273" s="1839"/>
      <c r="I273" s="1182">
        <f>SUM(I267:I271)</f>
        <v>190.51644000000005</v>
      </c>
      <c r="J273" s="1409"/>
      <c r="K273" s="1409"/>
    </row>
    <row r="274" spans="1:14">
      <c r="A274" s="1834"/>
      <c r="B274" s="1835"/>
      <c r="C274" s="1835"/>
      <c r="D274" s="1835"/>
      <c r="E274" s="1835"/>
      <c r="F274" s="1835"/>
      <c r="G274" s="1835"/>
      <c r="H274" s="1835"/>
      <c r="I274" s="1836"/>
      <c r="J274" s="1409"/>
      <c r="K274" s="1409"/>
    </row>
    <row r="275" spans="1:14" s="1173" customFormat="1" ht="17.100000000000001" customHeight="1">
      <c r="A275" s="1172">
        <v>30104</v>
      </c>
      <c r="B275" s="1840" t="s">
        <v>629</v>
      </c>
      <c r="C275" s="1841"/>
      <c r="D275" s="1841"/>
      <c r="E275" s="1841"/>
      <c r="F275" s="1841"/>
      <c r="G275" s="1841"/>
      <c r="H275" s="1841"/>
      <c r="I275" s="1842"/>
      <c r="J275" s="1406"/>
      <c r="K275" s="1406"/>
      <c r="L275" s="1407"/>
      <c r="M275" s="1408"/>
      <c r="N275" s="1440"/>
    </row>
    <row r="276" spans="1:14" ht="25.5">
      <c r="A276" s="1843" t="s">
        <v>4480</v>
      </c>
      <c r="B276" s="1844"/>
      <c r="C276" s="1174" t="s">
        <v>4566</v>
      </c>
      <c r="D276" s="1175" t="s">
        <v>4481</v>
      </c>
      <c r="E276" s="1174" t="s">
        <v>4556</v>
      </c>
      <c r="F276" s="1174" t="s">
        <v>4567</v>
      </c>
      <c r="G276" s="1174"/>
      <c r="H276" s="1174"/>
      <c r="I276" s="1188" t="s">
        <v>4568</v>
      </c>
      <c r="J276" s="1409"/>
      <c r="K276" s="1409"/>
    </row>
    <row r="277" spans="1:14">
      <c r="A277" s="1868" t="s">
        <v>4534</v>
      </c>
      <c r="B277" s="1869"/>
      <c r="C277" s="1176"/>
      <c r="D277" s="1176"/>
      <c r="E277" s="1176"/>
      <c r="F277" s="1176"/>
      <c r="G277" s="1176"/>
      <c r="H277" s="1176"/>
      <c r="I277" s="1176"/>
      <c r="J277" s="1409"/>
      <c r="K277" s="1409"/>
    </row>
    <row r="278" spans="1:14">
      <c r="A278" s="1845" t="s">
        <v>4575</v>
      </c>
      <c r="B278" s="1846"/>
      <c r="C278" s="1174" t="s">
        <v>2755</v>
      </c>
      <c r="D278" s="1180">
        <v>1.2</v>
      </c>
      <c r="E278" s="1179">
        <v>12</v>
      </c>
      <c r="F278" s="1196">
        <v>0.96299999999999997</v>
      </c>
      <c r="G278" s="1196"/>
      <c r="H278" s="1196"/>
      <c r="I278" s="1181">
        <f t="shared" ref="I278:I281" si="11">D278*E278*F278</f>
        <v>13.867199999999999</v>
      </c>
      <c r="J278" s="1409"/>
      <c r="K278" s="1409"/>
    </row>
    <row r="279" spans="1:14">
      <c r="A279" s="1845" t="s">
        <v>4576</v>
      </c>
      <c r="B279" s="1846"/>
      <c r="C279" s="1174" t="s">
        <v>2755</v>
      </c>
      <c r="D279" s="1180">
        <v>1.57</v>
      </c>
      <c r="E279" s="1179">
        <v>12</v>
      </c>
      <c r="F279" s="1196">
        <v>0.96299999999999997</v>
      </c>
      <c r="G279" s="1196"/>
      <c r="H279" s="1196"/>
      <c r="I279" s="1181">
        <f t="shared" si="11"/>
        <v>18.14292</v>
      </c>
      <c r="J279" s="1409"/>
      <c r="K279" s="1409"/>
    </row>
    <row r="280" spans="1:14">
      <c r="A280" s="1845" t="s">
        <v>4577</v>
      </c>
      <c r="B280" s="1846"/>
      <c r="C280" s="1174" t="s">
        <v>2755</v>
      </c>
      <c r="D280" s="1180">
        <v>1.1499999999999999</v>
      </c>
      <c r="E280" s="1179">
        <v>12</v>
      </c>
      <c r="F280" s="1196">
        <v>0.96299999999999997</v>
      </c>
      <c r="G280" s="1196"/>
      <c r="H280" s="1196"/>
      <c r="I280" s="1181">
        <f t="shared" si="11"/>
        <v>13.289399999999999</v>
      </c>
      <c r="J280" s="1409"/>
      <c r="K280" s="1409"/>
    </row>
    <row r="281" spans="1:14">
      <c r="A281" s="1845" t="s">
        <v>4578</v>
      </c>
      <c r="B281" s="1846"/>
      <c r="C281" s="1174" t="s">
        <v>2755</v>
      </c>
      <c r="D281" s="1180">
        <v>1.62</v>
      </c>
      <c r="E281" s="1179">
        <v>12</v>
      </c>
      <c r="F281" s="1196">
        <v>0.96299999999999997</v>
      </c>
      <c r="G281" s="1196"/>
      <c r="H281" s="1196"/>
      <c r="I281" s="1181">
        <f t="shared" si="11"/>
        <v>18.72072</v>
      </c>
      <c r="J281" s="1409"/>
      <c r="K281" s="1409"/>
    </row>
    <row r="282" spans="1:14">
      <c r="A282" s="1834"/>
      <c r="B282" s="1835"/>
      <c r="C282" s="1835"/>
      <c r="D282" s="1835"/>
      <c r="E282" s="1835"/>
      <c r="F282" s="1835"/>
      <c r="G282" s="1835"/>
      <c r="H282" s="1835"/>
      <c r="I282" s="1836"/>
      <c r="J282" s="1409"/>
      <c r="K282" s="1409"/>
    </row>
    <row r="283" spans="1:14">
      <c r="A283" s="1837" t="s">
        <v>4487</v>
      </c>
      <c r="B283" s="1838"/>
      <c r="C283" s="1838"/>
      <c r="D283" s="1838"/>
      <c r="E283" s="1838"/>
      <c r="F283" s="1838"/>
      <c r="G283" s="1838"/>
      <c r="H283" s="1839"/>
      <c r="I283" s="1182">
        <f>SUM(I278:I281)</f>
        <v>64.020240000000001</v>
      </c>
      <c r="J283" s="1409"/>
      <c r="K283" s="1409"/>
    </row>
    <row r="284" spans="1:14">
      <c r="A284" s="1834"/>
      <c r="B284" s="1835"/>
      <c r="C284" s="1835"/>
      <c r="D284" s="1835"/>
      <c r="E284" s="1835"/>
      <c r="F284" s="1835"/>
      <c r="G284" s="1835"/>
      <c r="H284" s="1835"/>
      <c r="I284" s="1836"/>
      <c r="J284" s="1409"/>
      <c r="K284" s="1409"/>
    </row>
    <row r="285" spans="1:14" s="1173" customFormat="1" ht="28.5" customHeight="1">
      <c r="A285" s="1172">
        <v>30105</v>
      </c>
      <c r="B285" s="1840" t="s">
        <v>4579</v>
      </c>
      <c r="C285" s="1841"/>
      <c r="D285" s="1841"/>
      <c r="E285" s="1841"/>
      <c r="F285" s="1841"/>
      <c r="G285" s="1841"/>
      <c r="H285" s="1841"/>
      <c r="I285" s="1842"/>
      <c r="J285" s="1406"/>
      <c r="K285" s="1406"/>
      <c r="L285" s="1407"/>
      <c r="M285" s="1408"/>
      <c r="N285" s="1440"/>
    </row>
    <row r="286" spans="1:14">
      <c r="A286" s="1843" t="s">
        <v>4480</v>
      </c>
      <c r="B286" s="1844"/>
      <c r="C286" s="1174" t="s">
        <v>4481</v>
      </c>
      <c r="D286" s="1175" t="s">
        <v>4482</v>
      </c>
      <c r="E286" s="1174" t="s">
        <v>4488</v>
      </c>
      <c r="F286" s="1174" t="s">
        <v>4489</v>
      </c>
      <c r="G286" s="1174"/>
      <c r="H286" s="1174"/>
      <c r="I286" s="1177" t="s">
        <v>4490</v>
      </c>
      <c r="J286" s="1409"/>
      <c r="K286" s="1409"/>
    </row>
    <row r="287" spans="1:14">
      <c r="A287" s="1868" t="s">
        <v>4534</v>
      </c>
      <c r="B287" s="1869"/>
      <c r="C287" s="1176"/>
      <c r="D287" s="1176"/>
      <c r="E287" s="1176"/>
      <c r="F287" s="1176"/>
      <c r="G287" s="1176"/>
      <c r="H287" s="1176"/>
      <c r="I287" s="1176"/>
      <c r="J287" s="1409"/>
      <c r="K287" s="1409"/>
    </row>
    <row r="288" spans="1:14">
      <c r="A288" s="1845" t="s">
        <v>4560</v>
      </c>
      <c r="B288" s="1846"/>
      <c r="C288" s="1179">
        <v>0.9</v>
      </c>
      <c r="D288" s="1180">
        <v>1.85</v>
      </c>
      <c r="E288" s="1179">
        <v>0.5</v>
      </c>
      <c r="F288" s="1179">
        <v>3</v>
      </c>
      <c r="G288" s="1179"/>
      <c r="H288" s="1179"/>
      <c r="I288" s="1181">
        <f>C288*D288*E288*F288</f>
        <v>2.4975000000000001</v>
      </c>
      <c r="J288" s="1409"/>
      <c r="K288" s="1409"/>
    </row>
    <row r="289" spans="1:14">
      <c r="A289" s="1845" t="s">
        <v>4561</v>
      </c>
      <c r="B289" s="1846"/>
      <c r="C289" s="1179">
        <v>1.65</v>
      </c>
      <c r="D289" s="1180">
        <v>1.65</v>
      </c>
      <c r="E289" s="1179">
        <v>0.45</v>
      </c>
      <c r="F289" s="1179">
        <v>3</v>
      </c>
      <c r="G289" s="1179"/>
      <c r="H289" s="1179"/>
      <c r="I289" s="1181">
        <f t="shared" ref="I289:I291" si="12">C289*D289*E289*F289</f>
        <v>3.6753749999999994</v>
      </c>
      <c r="J289" s="1409"/>
      <c r="K289" s="1409"/>
    </row>
    <row r="290" spans="1:14">
      <c r="A290" s="1845" t="s">
        <v>4564</v>
      </c>
      <c r="B290" s="1846"/>
      <c r="C290" s="1179">
        <v>0.35</v>
      </c>
      <c r="D290" s="1180">
        <v>0.35</v>
      </c>
      <c r="E290" s="1179">
        <v>1.6</v>
      </c>
      <c r="F290" s="1179">
        <v>3</v>
      </c>
      <c r="G290" s="1179"/>
      <c r="H290" s="1179"/>
      <c r="I290" s="1181">
        <f t="shared" si="12"/>
        <v>0.58799999999999997</v>
      </c>
      <c r="J290" s="1409"/>
      <c r="K290" s="1409"/>
    </row>
    <row r="291" spans="1:14">
      <c r="A291" s="1845" t="s">
        <v>4565</v>
      </c>
      <c r="B291" s="1846"/>
      <c r="C291" s="1179">
        <v>0.35</v>
      </c>
      <c r="D291" s="1180">
        <v>0.35</v>
      </c>
      <c r="E291" s="1179">
        <v>1.65</v>
      </c>
      <c r="F291" s="1179">
        <v>3</v>
      </c>
      <c r="G291" s="1179"/>
      <c r="H291" s="1179"/>
      <c r="I291" s="1181">
        <f t="shared" si="12"/>
        <v>0.60637499999999989</v>
      </c>
      <c r="J291" s="1409"/>
      <c r="K291" s="1409"/>
    </row>
    <row r="292" spans="1:14">
      <c r="A292" s="1834"/>
      <c r="B292" s="1835"/>
      <c r="C292" s="1835"/>
      <c r="D292" s="1835"/>
      <c r="E292" s="1835"/>
      <c r="F292" s="1835"/>
      <c r="G292" s="1835"/>
      <c r="H292" s="1835"/>
      <c r="I292" s="1836"/>
      <c r="J292" s="1409"/>
      <c r="K292" s="1409"/>
    </row>
    <row r="293" spans="1:14">
      <c r="A293" s="1837" t="s">
        <v>4487</v>
      </c>
      <c r="B293" s="1838"/>
      <c r="C293" s="1838"/>
      <c r="D293" s="1838"/>
      <c r="E293" s="1838"/>
      <c r="F293" s="1838"/>
      <c r="G293" s="1838"/>
      <c r="H293" s="1839"/>
      <c r="I293" s="1182">
        <f>SUM(I288:I291)</f>
        <v>7.3672499999999994</v>
      </c>
      <c r="J293" s="1409"/>
      <c r="K293" s="1409"/>
    </row>
    <row r="294" spans="1:14">
      <c r="A294" s="1834"/>
      <c r="B294" s="1835"/>
      <c r="C294" s="1835"/>
      <c r="D294" s="1835"/>
      <c r="E294" s="1835"/>
      <c r="F294" s="1835"/>
      <c r="G294" s="1835"/>
      <c r="H294" s="1835"/>
      <c r="I294" s="1836"/>
      <c r="J294" s="1409"/>
      <c r="K294" s="1409"/>
    </row>
    <row r="295" spans="1:14" s="1171" customFormat="1" ht="12.75" customHeight="1">
      <c r="A295" s="1170">
        <v>302</v>
      </c>
      <c r="B295" s="1847" t="s">
        <v>638</v>
      </c>
      <c r="C295" s="1848"/>
      <c r="D295" s="1848"/>
      <c r="E295" s="1848"/>
      <c r="F295" s="1848"/>
      <c r="G295" s="1848"/>
      <c r="H295" s="1848"/>
      <c r="I295" s="1849"/>
      <c r="J295" s="1402"/>
      <c r="K295" s="1402"/>
      <c r="L295" s="1403"/>
      <c r="M295" s="1404"/>
      <c r="N295" s="1439"/>
    </row>
    <row r="296" spans="1:14" s="1173" customFormat="1" ht="21.95" customHeight="1">
      <c r="A296" s="1172">
        <v>30201</v>
      </c>
      <c r="B296" s="1840" t="s">
        <v>4113</v>
      </c>
      <c r="C296" s="1841"/>
      <c r="D296" s="1841"/>
      <c r="E296" s="1841"/>
      <c r="F296" s="1841"/>
      <c r="G296" s="1841"/>
      <c r="H296" s="1841"/>
      <c r="I296" s="1842"/>
      <c r="J296" s="1406"/>
      <c r="K296" s="1406"/>
      <c r="L296" s="1407"/>
      <c r="M296" s="1408"/>
      <c r="N296" s="1440"/>
    </row>
    <row r="297" spans="1:14">
      <c r="A297" s="1843" t="s">
        <v>4480</v>
      </c>
      <c r="B297" s="1844"/>
      <c r="C297" s="1174" t="s">
        <v>4481</v>
      </c>
      <c r="D297" s="1175" t="s">
        <v>4482</v>
      </c>
      <c r="E297" s="1174" t="s">
        <v>4488</v>
      </c>
      <c r="F297" s="1174" t="s">
        <v>4489</v>
      </c>
      <c r="G297" s="1174"/>
      <c r="H297" s="1174"/>
      <c r="I297" s="1177" t="s">
        <v>4490</v>
      </c>
      <c r="J297" s="1409"/>
      <c r="K297" s="1409"/>
    </row>
    <row r="298" spans="1:14">
      <c r="A298" s="1868" t="s">
        <v>4580</v>
      </c>
      <c r="B298" s="1869"/>
      <c r="C298" s="1176"/>
      <c r="D298" s="1176"/>
      <c r="E298" s="1176"/>
      <c r="F298" s="1176"/>
      <c r="G298" s="1176"/>
      <c r="H298" s="1176"/>
      <c r="I298" s="1176"/>
      <c r="J298" s="1409"/>
      <c r="K298" s="1409"/>
    </row>
    <row r="299" spans="1:14">
      <c r="A299" s="1845" t="s">
        <v>4581</v>
      </c>
      <c r="B299" s="1846"/>
      <c r="C299" s="1179">
        <v>0.2</v>
      </c>
      <c r="D299" s="1180">
        <v>0.15</v>
      </c>
      <c r="E299" s="1179">
        <v>0.03</v>
      </c>
      <c r="F299" s="1179">
        <v>88</v>
      </c>
      <c r="G299" s="1179"/>
      <c r="H299" s="1179"/>
      <c r="I299" s="1197">
        <f>ROUND(C299*D299*E299*F299,2)</f>
        <v>0.08</v>
      </c>
      <c r="J299" s="1409"/>
      <c r="K299" s="1409"/>
    </row>
    <row r="300" spans="1:14">
      <c r="A300" s="1845" t="s">
        <v>4582</v>
      </c>
      <c r="B300" s="1846"/>
      <c r="C300" s="1179">
        <v>0.25</v>
      </c>
      <c r="D300" s="1197">
        <v>0.13600000000000001</v>
      </c>
      <c r="E300" s="1179">
        <v>0.03</v>
      </c>
      <c r="F300" s="1179">
        <v>8</v>
      </c>
      <c r="G300" s="1179"/>
      <c r="H300" s="1179"/>
      <c r="I300" s="1197">
        <f t="shared" ref="I300:I309" si="13">ROUND(C300*D300*E300*F300,2)</f>
        <v>0.01</v>
      </c>
      <c r="J300" s="1409"/>
      <c r="K300" s="1409"/>
    </row>
    <row r="301" spans="1:14">
      <c r="A301" s="1845" t="s">
        <v>4583</v>
      </c>
      <c r="B301" s="1846"/>
      <c r="C301" s="1179">
        <v>0.3</v>
      </c>
      <c r="D301" s="1180">
        <v>0.15</v>
      </c>
      <c r="E301" s="1179">
        <v>0.03</v>
      </c>
      <c r="F301" s="1179">
        <v>4</v>
      </c>
      <c r="G301" s="1179"/>
      <c r="H301" s="1179"/>
      <c r="I301" s="1197">
        <f t="shared" si="13"/>
        <v>0.01</v>
      </c>
      <c r="J301" s="1409"/>
      <c r="K301" s="1409"/>
    </row>
    <row r="302" spans="1:14">
      <c r="A302" s="1868" t="s">
        <v>4584</v>
      </c>
      <c r="B302" s="1869"/>
      <c r="C302" s="1176"/>
      <c r="D302" s="1176"/>
      <c r="E302" s="1176"/>
      <c r="F302" s="1176"/>
      <c r="G302" s="1176"/>
      <c r="H302" s="1176"/>
      <c r="I302" s="1197"/>
      <c r="J302" s="1409"/>
      <c r="K302" s="1409"/>
    </row>
    <row r="303" spans="1:14" s="1378" customFormat="1" ht="15.75" customHeight="1">
      <c r="A303" s="1879" t="s">
        <v>4585</v>
      </c>
      <c r="B303" s="1880"/>
      <c r="C303" s="1375">
        <v>0.3</v>
      </c>
      <c r="D303" s="1376">
        <v>0.15</v>
      </c>
      <c r="E303" s="1375">
        <v>0.03</v>
      </c>
      <c r="F303" s="1375">
        <v>34</v>
      </c>
      <c r="G303" s="1375"/>
      <c r="H303" s="1375"/>
      <c r="I303" s="1377">
        <f t="shared" si="13"/>
        <v>0.05</v>
      </c>
      <c r="J303" s="1449">
        <v>0.3</v>
      </c>
      <c r="K303" s="1450">
        <v>0.15</v>
      </c>
      <c r="L303" s="1451">
        <v>0.03</v>
      </c>
      <c r="M303" s="1451">
        <v>24</v>
      </c>
      <c r="N303" s="1436">
        <f>J303*K303*L303*M303</f>
        <v>3.2399999999999998E-2</v>
      </c>
    </row>
    <row r="304" spans="1:14">
      <c r="A304" s="1845" t="s">
        <v>4586</v>
      </c>
      <c r="B304" s="1846"/>
      <c r="C304" s="1179">
        <v>0.43</v>
      </c>
      <c r="D304" s="1180">
        <v>0.15</v>
      </c>
      <c r="E304" s="1179">
        <v>0.03</v>
      </c>
      <c r="F304" s="1179">
        <v>1</v>
      </c>
      <c r="G304" s="1179"/>
      <c r="H304" s="1179"/>
      <c r="I304" s="1197">
        <f>C304*D304*E304*F304</f>
        <v>1.9350000000000001E-3</v>
      </c>
      <c r="J304" s="1409"/>
      <c r="K304" s="1409"/>
    </row>
    <row r="305" spans="1:14">
      <c r="A305" s="1845" t="s">
        <v>4587</v>
      </c>
      <c r="B305" s="1846"/>
      <c r="C305" s="1179">
        <v>0.55000000000000004</v>
      </c>
      <c r="D305" s="1180">
        <v>0.35</v>
      </c>
      <c r="E305" s="1179">
        <v>0.03</v>
      </c>
      <c r="F305" s="1179">
        <v>1</v>
      </c>
      <c r="G305" s="1179"/>
      <c r="H305" s="1179"/>
      <c r="I305" s="1197">
        <f t="shared" si="13"/>
        <v>0.01</v>
      </c>
      <c r="J305" s="1409"/>
      <c r="K305" s="1409"/>
    </row>
    <row r="306" spans="1:14">
      <c r="A306" s="1845" t="s">
        <v>4588</v>
      </c>
      <c r="B306" s="1846"/>
      <c r="C306" s="1179">
        <v>0.2</v>
      </c>
      <c r="D306" s="1180">
        <v>0.2</v>
      </c>
      <c r="E306" s="1179">
        <v>0.03</v>
      </c>
      <c r="F306" s="1179">
        <v>24</v>
      </c>
      <c r="G306" s="1179"/>
      <c r="H306" s="1179"/>
      <c r="I306" s="1197">
        <f t="shared" si="13"/>
        <v>0.03</v>
      </c>
      <c r="J306" s="1409"/>
      <c r="K306" s="1409"/>
    </row>
    <row r="307" spans="1:14">
      <c r="A307" s="1845" t="s">
        <v>4589</v>
      </c>
      <c r="B307" s="1846"/>
      <c r="C307" s="1196">
        <v>0.51200000000000001</v>
      </c>
      <c r="D307" s="1180">
        <v>0.15</v>
      </c>
      <c r="E307" s="1179">
        <v>0.03</v>
      </c>
      <c r="F307" s="1179">
        <v>1</v>
      </c>
      <c r="G307" s="1179"/>
      <c r="H307" s="1179"/>
      <c r="I307" s="1197">
        <f t="shared" si="13"/>
        <v>0</v>
      </c>
      <c r="J307" s="1409"/>
      <c r="K307" s="1409"/>
    </row>
    <row r="308" spans="1:14">
      <c r="A308" s="1868" t="s">
        <v>4590</v>
      </c>
      <c r="B308" s="1869"/>
      <c r="C308" s="1176"/>
      <c r="D308" s="1176"/>
      <c r="E308" s="1176"/>
      <c r="F308" s="1176"/>
      <c r="G308" s="1176"/>
      <c r="H308" s="1176"/>
      <c r="I308" s="1197"/>
      <c r="J308" s="1409"/>
      <c r="K308" s="1409"/>
    </row>
    <row r="309" spans="1:14">
      <c r="A309" s="1845" t="s">
        <v>4591</v>
      </c>
      <c r="B309" s="1846"/>
      <c r="C309" s="1179">
        <v>0.2</v>
      </c>
      <c r="D309" s="1180">
        <v>0.25</v>
      </c>
      <c r="E309" s="1179">
        <v>0.02</v>
      </c>
      <c r="F309" s="1179">
        <v>6</v>
      </c>
      <c r="G309" s="1179"/>
      <c r="H309" s="1179"/>
      <c r="I309" s="1197">
        <f t="shared" si="13"/>
        <v>0.01</v>
      </c>
      <c r="J309" s="1409"/>
      <c r="K309" s="1409"/>
    </row>
    <row r="310" spans="1:14">
      <c r="A310" s="1834"/>
      <c r="B310" s="1835"/>
      <c r="C310" s="1835"/>
      <c r="D310" s="1835"/>
      <c r="E310" s="1835"/>
      <c r="F310" s="1835"/>
      <c r="G310" s="1835"/>
      <c r="H310" s="1835"/>
      <c r="I310" s="1836"/>
      <c r="J310" s="1409"/>
      <c r="K310" s="1409"/>
    </row>
    <row r="311" spans="1:14">
      <c r="A311" s="1837" t="s">
        <v>4487</v>
      </c>
      <c r="B311" s="1838"/>
      <c r="C311" s="1838"/>
      <c r="D311" s="1838"/>
      <c r="E311" s="1838"/>
      <c r="F311" s="1838"/>
      <c r="G311" s="1838"/>
      <c r="H311" s="1839"/>
      <c r="I311" s="1182">
        <f>SUM(I298:I309)</f>
        <v>0.201935</v>
      </c>
      <c r="J311" s="1409"/>
      <c r="K311" s="1409"/>
    </row>
    <row r="312" spans="1:14">
      <c r="A312" s="1834"/>
      <c r="B312" s="1835"/>
      <c r="C312" s="1835"/>
      <c r="D312" s="1835"/>
      <c r="E312" s="1835"/>
      <c r="F312" s="1835"/>
      <c r="G312" s="1835"/>
      <c r="H312" s="1835"/>
      <c r="I312" s="1836"/>
      <c r="J312" s="1409"/>
      <c r="K312" s="1409"/>
    </row>
    <row r="313" spans="1:14" s="1173" customFormat="1" ht="32.25" customHeight="1">
      <c r="A313" s="1172">
        <v>30202</v>
      </c>
      <c r="B313" s="1840" t="s">
        <v>4114</v>
      </c>
      <c r="C313" s="1841"/>
      <c r="D313" s="1841"/>
      <c r="E313" s="1841"/>
      <c r="F313" s="1841"/>
      <c r="G313" s="1841"/>
      <c r="H313" s="1841"/>
      <c r="I313" s="1842"/>
      <c r="J313" s="1406"/>
      <c r="K313" s="1406"/>
      <c r="L313" s="1407"/>
      <c r="M313" s="1408"/>
      <c r="N313" s="1440"/>
    </row>
    <row r="314" spans="1:14">
      <c r="A314" s="1843" t="s">
        <v>4480</v>
      </c>
      <c r="B314" s="1844"/>
      <c r="C314" s="1174" t="s">
        <v>4481</v>
      </c>
      <c r="D314" s="1175" t="s">
        <v>4482</v>
      </c>
      <c r="E314" s="1174" t="s">
        <v>4488</v>
      </c>
      <c r="F314" s="1174" t="s">
        <v>4489</v>
      </c>
      <c r="G314" s="1174"/>
      <c r="H314" s="1174"/>
      <c r="I314" s="1177" t="s">
        <v>4484</v>
      </c>
      <c r="J314" s="1409"/>
      <c r="K314" s="1409"/>
    </row>
    <row r="315" spans="1:14">
      <c r="A315" s="1868" t="s">
        <v>4592</v>
      </c>
      <c r="B315" s="1869"/>
      <c r="C315" s="1176"/>
      <c r="D315" s="1176"/>
      <c r="E315" s="1176"/>
      <c r="F315" s="1176"/>
      <c r="G315" s="1176"/>
      <c r="H315" s="1176"/>
      <c r="I315" s="1176"/>
      <c r="J315" s="1409"/>
      <c r="K315" s="1409"/>
    </row>
    <row r="316" spans="1:14">
      <c r="A316" s="1870" t="s">
        <v>4510</v>
      </c>
      <c r="B316" s="1871"/>
      <c r="C316" s="1179">
        <v>1.1000000000000001</v>
      </c>
      <c r="D316" s="1180">
        <v>0.14000000000000001</v>
      </c>
      <c r="E316" s="1179">
        <v>4</v>
      </c>
      <c r="F316" s="1187"/>
      <c r="G316" s="1187"/>
      <c r="H316" s="1187"/>
      <c r="I316" s="1181">
        <f>C316*D316*E316</f>
        <v>0.6160000000000001</v>
      </c>
      <c r="J316" s="1409"/>
      <c r="K316" s="1409"/>
    </row>
    <row r="317" spans="1:14">
      <c r="A317" s="1870" t="s">
        <v>4510</v>
      </c>
      <c r="B317" s="1871"/>
      <c r="C317" s="1179">
        <v>1.1000000000000001</v>
      </c>
      <c r="D317" s="1180">
        <v>0.2</v>
      </c>
      <c r="E317" s="1179">
        <v>4</v>
      </c>
      <c r="F317" s="1187"/>
      <c r="G317" s="1187"/>
      <c r="H317" s="1187"/>
      <c r="I317" s="1181">
        <f>C317*D317*E317</f>
        <v>0.88000000000000012</v>
      </c>
      <c r="J317" s="1409"/>
      <c r="K317" s="1409"/>
    </row>
    <row r="318" spans="1:14">
      <c r="A318" s="1870" t="s">
        <v>4510</v>
      </c>
      <c r="B318" s="1871"/>
      <c r="C318" s="1179">
        <v>1.4</v>
      </c>
      <c r="D318" s="1180">
        <v>0.14000000000000001</v>
      </c>
      <c r="E318" s="1179">
        <v>4</v>
      </c>
      <c r="F318" s="1187"/>
      <c r="G318" s="1187"/>
      <c r="H318" s="1187"/>
      <c r="I318" s="1181">
        <f t="shared" ref="I318:I321" si="14">C318*D318*E318</f>
        <v>0.78400000000000003</v>
      </c>
      <c r="J318" s="1409"/>
      <c r="K318" s="1409"/>
    </row>
    <row r="319" spans="1:14">
      <c r="A319" s="1870" t="s">
        <v>4510</v>
      </c>
      <c r="B319" s="1871"/>
      <c r="C319" s="1179">
        <v>1.4</v>
      </c>
      <c r="D319" s="1180">
        <v>0.2</v>
      </c>
      <c r="E319" s="1179">
        <v>4</v>
      </c>
      <c r="F319" s="1187"/>
      <c r="G319" s="1187"/>
      <c r="H319" s="1187"/>
      <c r="I319" s="1181">
        <f t="shared" si="14"/>
        <v>1.1199999999999999</v>
      </c>
      <c r="J319" s="1409"/>
      <c r="K319" s="1409"/>
    </row>
    <row r="320" spans="1:14">
      <c r="A320" s="1870" t="s">
        <v>4510</v>
      </c>
      <c r="B320" s="1871"/>
      <c r="C320" s="1179">
        <v>1.7</v>
      </c>
      <c r="D320" s="1180">
        <v>0.14000000000000001</v>
      </c>
      <c r="E320" s="1179">
        <v>4</v>
      </c>
      <c r="F320" s="1187"/>
      <c r="G320" s="1187"/>
      <c r="H320" s="1187"/>
      <c r="I320" s="1181">
        <f t="shared" si="14"/>
        <v>0.95200000000000007</v>
      </c>
      <c r="J320" s="1409"/>
      <c r="K320" s="1409"/>
    </row>
    <row r="321" spans="1:14">
      <c r="A321" s="1870" t="s">
        <v>4510</v>
      </c>
      <c r="B321" s="1871"/>
      <c r="C321" s="1179">
        <v>1.7</v>
      </c>
      <c r="D321" s="1180">
        <v>0.2</v>
      </c>
      <c r="E321" s="1179">
        <v>4</v>
      </c>
      <c r="F321" s="1187"/>
      <c r="G321" s="1187"/>
      <c r="H321" s="1187"/>
      <c r="I321" s="1181">
        <f t="shared" si="14"/>
        <v>1.36</v>
      </c>
      <c r="J321" s="1409"/>
      <c r="K321" s="1409"/>
    </row>
    <row r="322" spans="1:14">
      <c r="A322" s="1834"/>
      <c r="B322" s="1836"/>
      <c r="C322" s="1176"/>
      <c r="D322" s="1176"/>
      <c r="E322" s="1176"/>
      <c r="F322" s="1176"/>
      <c r="G322" s="1176"/>
      <c r="H322" s="1176"/>
      <c r="I322" s="1176"/>
      <c r="J322" s="1409"/>
      <c r="K322" s="1409"/>
    </row>
    <row r="323" spans="1:14">
      <c r="A323" s="1868" t="s">
        <v>4593</v>
      </c>
      <c r="B323" s="1869"/>
      <c r="C323" s="1176"/>
      <c r="D323" s="1176"/>
      <c r="E323" s="1176"/>
      <c r="F323" s="1176"/>
      <c r="G323" s="1176"/>
      <c r="H323" s="1176"/>
      <c r="I323" s="1176"/>
      <c r="J323" s="1409"/>
      <c r="K323" s="1409"/>
    </row>
    <row r="324" spans="1:14">
      <c r="A324" s="1870" t="s">
        <v>4510</v>
      </c>
      <c r="B324" s="1871"/>
      <c r="C324" s="1179">
        <v>6.1</v>
      </c>
      <c r="D324" s="1180">
        <v>0.14000000000000001</v>
      </c>
      <c r="E324" s="1179">
        <v>4</v>
      </c>
      <c r="F324" s="1187"/>
      <c r="G324" s="1187"/>
      <c r="H324" s="1187"/>
      <c r="I324" s="1181">
        <f t="shared" ref="I324:I325" si="15">C324*D324*E324</f>
        <v>3.4159999999999999</v>
      </c>
      <c r="J324" s="1409"/>
      <c r="K324" s="1409"/>
    </row>
    <row r="325" spans="1:14">
      <c r="A325" s="1870" t="s">
        <v>4510</v>
      </c>
      <c r="B325" s="1871"/>
      <c r="C325" s="1179">
        <v>6.1</v>
      </c>
      <c r="D325" s="1180">
        <v>0.3</v>
      </c>
      <c r="E325" s="1179">
        <v>4</v>
      </c>
      <c r="F325" s="1187"/>
      <c r="G325" s="1187"/>
      <c r="H325" s="1187"/>
      <c r="I325" s="1181">
        <f t="shared" si="15"/>
        <v>7.3199999999999994</v>
      </c>
      <c r="J325" s="1409"/>
      <c r="K325" s="1409"/>
    </row>
    <row r="326" spans="1:14">
      <c r="A326" s="1834"/>
      <c r="B326" s="1835"/>
      <c r="C326" s="1835"/>
      <c r="D326" s="1835"/>
      <c r="E326" s="1835"/>
      <c r="F326" s="1835"/>
      <c r="G326" s="1835"/>
      <c r="H326" s="1835"/>
      <c r="I326" s="1836"/>
      <c r="J326" s="1409"/>
      <c r="K326" s="1409"/>
    </row>
    <row r="327" spans="1:14">
      <c r="A327" s="1837" t="s">
        <v>4487</v>
      </c>
      <c r="B327" s="1838"/>
      <c r="C327" s="1838"/>
      <c r="D327" s="1838"/>
      <c r="E327" s="1838"/>
      <c r="F327" s="1838"/>
      <c r="G327" s="1838"/>
      <c r="H327" s="1839"/>
      <c r="I327" s="1182">
        <f>SUM(I316:I325)</f>
        <v>16.448</v>
      </c>
      <c r="J327" s="1409"/>
      <c r="K327" s="1409"/>
    </row>
    <row r="328" spans="1:14">
      <c r="A328" s="1834"/>
      <c r="B328" s="1835"/>
      <c r="C328" s="1835"/>
      <c r="D328" s="1835"/>
      <c r="E328" s="1835"/>
      <c r="F328" s="1835"/>
      <c r="G328" s="1835"/>
      <c r="H328" s="1835"/>
      <c r="I328" s="1836"/>
      <c r="J328" s="1409"/>
      <c r="K328" s="1409"/>
    </row>
    <row r="329" spans="1:14" s="1173" customFormat="1" ht="17.100000000000001" customHeight="1">
      <c r="A329" s="1172">
        <v>30203</v>
      </c>
      <c r="B329" s="1840" t="s">
        <v>4116</v>
      </c>
      <c r="C329" s="1841"/>
      <c r="D329" s="1841"/>
      <c r="E329" s="1841"/>
      <c r="F329" s="1841"/>
      <c r="G329" s="1841"/>
      <c r="H329" s="1841"/>
      <c r="I329" s="1842"/>
      <c r="J329" s="1406"/>
      <c r="K329" s="1406"/>
      <c r="L329" s="1407"/>
      <c r="M329" s="1408"/>
      <c r="N329" s="1440"/>
    </row>
    <row r="330" spans="1:14">
      <c r="A330" s="1843" t="s">
        <v>4480</v>
      </c>
      <c r="B330" s="1844"/>
      <c r="C330" s="1174" t="s">
        <v>4481</v>
      </c>
      <c r="D330" s="1175" t="s">
        <v>4482</v>
      </c>
      <c r="E330" s="1174" t="s">
        <v>4488</v>
      </c>
      <c r="F330" s="1174" t="s">
        <v>4489</v>
      </c>
      <c r="G330" s="1174"/>
      <c r="H330" s="1174"/>
      <c r="I330" s="1177" t="s">
        <v>4490</v>
      </c>
      <c r="J330" s="1409"/>
      <c r="K330" s="1409"/>
    </row>
    <row r="331" spans="1:14">
      <c r="A331" s="1868" t="s">
        <v>4592</v>
      </c>
      <c r="B331" s="1869"/>
      <c r="C331" s="1176"/>
      <c r="D331" s="1176"/>
      <c r="E331" s="1176"/>
      <c r="F331" s="1176"/>
      <c r="G331" s="1176"/>
      <c r="H331" s="1176"/>
      <c r="I331" s="1176"/>
      <c r="J331" s="1409"/>
      <c r="K331" s="1409"/>
    </row>
    <row r="332" spans="1:14">
      <c r="A332" s="1845" t="s">
        <v>4594</v>
      </c>
      <c r="B332" s="1846"/>
      <c r="C332" s="1179">
        <v>1.1000000000000001</v>
      </c>
      <c r="D332" s="1180">
        <v>0.14000000000000001</v>
      </c>
      <c r="E332" s="1179">
        <v>0.2</v>
      </c>
      <c r="F332" s="1179">
        <v>2</v>
      </c>
      <c r="G332" s="1179"/>
      <c r="H332" s="1179"/>
      <c r="I332" s="1181">
        <f>C332*D332*E332*F332</f>
        <v>6.1600000000000016E-2</v>
      </c>
      <c r="J332" s="1409"/>
      <c r="K332" s="1409"/>
    </row>
    <row r="333" spans="1:14">
      <c r="A333" s="1870" t="s">
        <v>4510</v>
      </c>
      <c r="B333" s="1871"/>
      <c r="C333" s="1179">
        <v>1.4</v>
      </c>
      <c r="D333" s="1180">
        <v>0.14000000000000001</v>
      </c>
      <c r="E333" s="1179">
        <v>0.2</v>
      </c>
      <c r="F333" s="1179">
        <v>2</v>
      </c>
      <c r="G333" s="1179"/>
      <c r="H333" s="1179"/>
      <c r="I333" s="1181">
        <f t="shared" ref="I333:I336" si="16">C333*D333*E333*F333</f>
        <v>7.8400000000000011E-2</v>
      </c>
      <c r="J333" s="1409"/>
      <c r="K333" s="1409"/>
    </row>
    <row r="334" spans="1:14">
      <c r="A334" s="1870" t="s">
        <v>4510</v>
      </c>
      <c r="B334" s="1871"/>
      <c r="C334" s="1179">
        <v>1.7</v>
      </c>
      <c r="D334" s="1180">
        <v>0.14000000000000001</v>
      </c>
      <c r="E334" s="1179">
        <v>0.2</v>
      </c>
      <c r="F334" s="1179">
        <v>2</v>
      </c>
      <c r="G334" s="1179"/>
      <c r="H334" s="1179"/>
      <c r="I334" s="1181">
        <f t="shared" si="16"/>
        <v>9.5200000000000007E-2</v>
      </c>
      <c r="J334" s="1409"/>
      <c r="K334" s="1409"/>
    </row>
    <row r="335" spans="1:14">
      <c r="A335" s="1868" t="s">
        <v>4593</v>
      </c>
      <c r="B335" s="1869"/>
      <c r="C335" s="1176"/>
      <c r="D335" s="1176"/>
      <c r="E335" s="1176"/>
      <c r="F335" s="1176"/>
      <c r="G335" s="1176"/>
      <c r="H335" s="1176"/>
      <c r="I335" s="1181"/>
      <c r="J335" s="1409"/>
      <c r="K335" s="1409"/>
    </row>
    <row r="336" spans="1:14">
      <c r="A336" s="1870" t="s">
        <v>4510</v>
      </c>
      <c r="B336" s="1871"/>
      <c r="C336" s="1179">
        <v>6.1</v>
      </c>
      <c r="D336" s="1180">
        <v>0.14000000000000001</v>
      </c>
      <c r="E336" s="1179">
        <v>0.3</v>
      </c>
      <c r="F336" s="1179">
        <v>2</v>
      </c>
      <c r="G336" s="1179"/>
      <c r="H336" s="1179"/>
      <c r="I336" s="1181">
        <f t="shared" si="16"/>
        <v>0.51239999999999997</v>
      </c>
      <c r="J336" s="1409"/>
      <c r="K336" s="1409"/>
    </row>
    <row r="337" spans="1:14">
      <c r="A337" s="1834"/>
      <c r="B337" s="1835"/>
      <c r="C337" s="1835"/>
      <c r="D337" s="1835"/>
      <c r="E337" s="1835"/>
      <c r="F337" s="1835"/>
      <c r="G337" s="1835"/>
      <c r="H337" s="1835"/>
      <c r="I337" s="1836"/>
      <c r="J337" s="1409"/>
      <c r="K337" s="1409"/>
    </row>
    <row r="338" spans="1:14">
      <c r="A338" s="1837" t="s">
        <v>4487</v>
      </c>
      <c r="B338" s="1838"/>
      <c r="C338" s="1838"/>
      <c r="D338" s="1838"/>
      <c r="E338" s="1838"/>
      <c r="F338" s="1838"/>
      <c r="G338" s="1838"/>
      <c r="H338" s="1839"/>
      <c r="I338" s="1182">
        <f>SUM(I332:I336)</f>
        <v>0.74760000000000004</v>
      </c>
      <c r="J338" s="1409"/>
      <c r="K338" s="1409"/>
    </row>
    <row r="339" spans="1:14">
      <c r="A339" s="1834"/>
      <c r="B339" s="1835"/>
      <c r="C339" s="1835"/>
      <c r="D339" s="1835"/>
      <c r="E339" s="1835"/>
      <c r="F339" s="1835"/>
      <c r="G339" s="1835"/>
      <c r="H339" s="1835"/>
      <c r="I339" s="1836"/>
      <c r="J339" s="1409"/>
      <c r="K339" s="1409"/>
    </row>
    <row r="340" spans="1:14" s="1173" customFormat="1" ht="12.75" customHeight="1">
      <c r="A340" s="1172">
        <v>30204</v>
      </c>
      <c r="B340" s="1840" t="s">
        <v>626</v>
      </c>
      <c r="C340" s="1841"/>
      <c r="D340" s="1841"/>
      <c r="E340" s="1841"/>
      <c r="F340" s="1841"/>
      <c r="G340" s="1841"/>
      <c r="H340" s="1841"/>
      <c r="I340" s="1842"/>
      <c r="J340" s="1406"/>
      <c r="K340" s="1406"/>
      <c r="L340" s="1407"/>
      <c r="M340" s="1408"/>
      <c r="N340" s="1440"/>
    </row>
    <row r="341" spans="1:14" ht="25.5">
      <c r="A341" s="1843" t="s">
        <v>4480</v>
      </c>
      <c r="B341" s="1844"/>
      <c r="C341" s="1174" t="s">
        <v>4481</v>
      </c>
      <c r="D341" s="1175" t="s">
        <v>4546</v>
      </c>
      <c r="E341" s="1174" t="s">
        <v>4489</v>
      </c>
      <c r="F341" s="1176"/>
      <c r="G341" s="1176"/>
      <c r="H341" s="1176"/>
      <c r="I341" s="1188" t="s">
        <v>4568</v>
      </c>
      <c r="J341" s="1409"/>
      <c r="K341" s="1409"/>
    </row>
    <row r="342" spans="1:14">
      <c r="A342" s="1868" t="s">
        <v>4592</v>
      </c>
      <c r="B342" s="1869"/>
      <c r="C342" s="1176"/>
      <c r="D342" s="1176"/>
      <c r="E342" s="1176"/>
      <c r="F342" s="1176"/>
      <c r="G342" s="1176"/>
      <c r="H342" s="1176"/>
      <c r="I342" s="1176"/>
      <c r="J342" s="1409"/>
      <c r="K342" s="1409"/>
    </row>
    <row r="343" spans="1:14">
      <c r="A343" s="1870" t="s">
        <v>4510</v>
      </c>
      <c r="B343" s="1871"/>
      <c r="C343" s="1179">
        <v>1.6</v>
      </c>
      <c r="D343" s="1197">
        <v>0.61699999999999999</v>
      </c>
      <c r="E343" s="1179">
        <v>8</v>
      </c>
      <c r="F343" s="1187"/>
      <c r="G343" s="1187"/>
      <c r="H343" s="1187"/>
      <c r="I343" s="1181">
        <f>C343*D343*E343</f>
        <v>7.8976000000000006</v>
      </c>
      <c r="J343" s="1409"/>
      <c r="K343" s="1409"/>
    </row>
    <row r="344" spans="1:14">
      <c r="A344" s="1870" t="s">
        <v>4510</v>
      </c>
      <c r="B344" s="1871"/>
      <c r="C344" s="1179">
        <v>1.9</v>
      </c>
      <c r="D344" s="1197">
        <v>0.61699999999999999</v>
      </c>
      <c r="E344" s="1179">
        <v>8</v>
      </c>
      <c r="F344" s="1187"/>
      <c r="G344" s="1187"/>
      <c r="H344" s="1187"/>
      <c r="I344" s="1181">
        <f t="shared" ref="I344:I347" si="17">C344*D344*E344</f>
        <v>9.3783999999999992</v>
      </c>
      <c r="J344" s="1409"/>
      <c r="K344" s="1409"/>
    </row>
    <row r="345" spans="1:14">
      <c r="A345" s="1870" t="s">
        <v>4510</v>
      </c>
      <c r="B345" s="1871"/>
      <c r="C345" s="1179">
        <v>2.2000000000000002</v>
      </c>
      <c r="D345" s="1197">
        <v>0.61699999999999999</v>
      </c>
      <c r="E345" s="1179">
        <v>8</v>
      </c>
      <c r="F345" s="1187"/>
      <c r="G345" s="1187"/>
      <c r="H345" s="1187"/>
      <c r="I345" s="1181">
        <f t="shared" si="17"/>
        <v>10.859200000000001</v>
      </c>
      <c r="J345" s="1409"/>
      <c r="K345" s="1409"/>
    </row>
    <row r="346" spans="1:14">
      <c r="A346" s="1868" t="s">
        <v>4593</v>
      </c>
      <c r="B346" s="1869"/>
      <c r="C346" s="1176"/>
      <c r="D346" s="1176"/>
      <c r="E346" s="1176"/>
      <c r="F346" s="1176"/>
      <c r="G346" s="1176"/>
      <c r="H346" s="1176"/>
      <c r="I346" s="1181"/>
      <c r="J346" s="1409"/>
      <c r="K346" s="1409"/>
    </row>
    <row r="347" spans="1:14">
      <c r="A347" s="1870" t="s">
        <v>4510</v>
      </c>
      <c r="B347" s="1871"/>
      <c r="C347" s="1179">
        <v>6.6</v>
      </c>
      <c r="D347" s="1197">
        <v>0.39500000000000002</v>
      </c>
      <c r="E347" s="1179">
        <v>8</v>
      </c>
      <c r="F347" s="1187"/>
      <c r="G347" s="1187"/>
      <c r="H347" s="1187"/>
      <c r="I347" s="1181">
        <f t="shared" si="17"/>
        <v>20.855999999999998</v>
      </c>
      <c r="J347" s="1409"/>
      <c r="K347" s="1409"/>
    </row>
    <row r="348" spans="1:14">
      <c r="A348" s="1834"/>
      <c r="B348" s="1835"/>
      <c r="C348" s="1835"/>
      <c r="D348" s="1835"/>
      <c r="E348" s="1835"/>
      <c r="F348" s="1835"/>
      <c r="G348" s="1835"/>
      <c r="H348" s="1835"/>
      <c r="I348" s="1836"/>
      <c r="J348" s="1409"/>
      <c r="K348" s="1409"/>
    </row>
    <row r="349" spans="1:14">
      <c r="A349" s="1837" t="s">
        <v>4487</v>
      </c>
      <c r="B349" s="1838"/>
      <c r="C349" s="1838"/>
      <c r="D349" s="1838"/>
      <c r="E349" s="1838"/>
      <c r="F349" s="1838"/>
      <c r="G349" s="1838"/>
      <c r="H349" s="1839"/>
      <c r="I349" s="1182">
        <f>SUM(I342:I347)</f>
        <v>48.991199999999999</v>
      </c>
      <c r="J349" s="1409"/>
      <c r="K349" s="1409"/>
    </row>
    <row r="350" spans="1:14">
      <c r="A350" s="1834"/>
      <c r="B350" s="1835"/>
      <c r="C350" s="1835"/>
      <c r="D350" s="1835"/>
      <c r="E350" s="1835"/>
      <c r="F350" s="1835"/>
      <c r="G350" s="1835"/>
      <c r="H350" s="1835"/>
      <c r="I350" s="1836"/>
      <c r="J350" s="1409"/>
      <c r="K350" s="1409"/>
    </row>
    <row r="351" spans="1:14" s="1173" customFormat="1" ht="17.100000000000001" customHeight="1">
      <c r="A351" s="1172">
        <v>30205</v>
      </c>
      <c r="B351" s="1840" t="s">
        <v>631</v>
      </c>
      <c r="C351" s="1841"/>
      <c r="D351" s="1841"/>
      <c r="E351" s="1841"/>
      <c r="F351" s="1841"/>
      <c r="G351" s="1841"/>
      <c r="H351" s="1841"/>
      <c r="I351" s="1842"/>
      <c r="J351" s="1406"/>
      <c r="K351" s="1406"/>
      <c r="L351" s="1407"/>
      <c r="M351" s="1408"/>
      <c r="N351" s="1440"/>
    </row>
    <row r="352" spans="1:14" ht="25.5">
      <c r="A352" s="1843" t="s">
        <v>4480</v>
      </c>
      <c r="B352" s="1844"/>
      <c r="C352" s="1174" t="s">
        <v>4481</v>
      </c>
      <c r="D352" s="1175" t="s">
        <v>4546</v>
      </c>
      <c r="E352" s="1174" t="s">
        <v>4489</v>
      </c>
      <c r="F352" s="1176"/>
      <c r="G352" s="1176"/>
      <c r="H352" s="1176"/>
      <c r="I352" s="1188" t="s">
        <v>4568</v>
      </c>
      <c r="J352" s="1409"/>
      <c r="K352" s="1409"/>
    </row>
    <row r="353" spans="1:14">
      <c r="A353" s="1868" t="s">
        <v>4592</v>
      </c>
      <c r="B353" s="1869"/>
      <c r="C353" s="1176"/>
      <c r="D353" s="1176"/>
      <c r="E353" s="1176"/>
      <c r="F353" s="1176"/>
      <c r="G353" s="1176"/>
      <c r="H353" s="1176"/>
      <c r="I353" s="1176"/>
      <c r="J353" s="1409"/>
      <c r="K353" s="1409"/>
    </row>
    <row r="354" spans="1:14">
      <c r="A354" s="1870" t="s">
        <v>4510</v>
      </c>
      <c r="B354" s="1871"/>
      <c r="C354" s="1179">
        <v>0.56999999999999995</v>
      </c>
      <c r="D354" s="1197">
        <v>0.154</v>
      </c>
      <c r="E354" s="1179">
        <v>17</v>
      </c>
      <c r="F354" s="1187"/>
      <c r="G354" s="1187"/>
      <c r="H354" s="1187"/>
      <c r="I354" s="1181">
        <f t="shared" ref="I354:I358" si="18">C354*D354*E354</f>
        <v>1.4922599999999999</v>
      </c>
      <c r="J354" s="1409"/>
      <c r="K354" s="1409"/>
    </row>
    <row r="355" spans="1:14">
      <c r="A355" s="1870" t="s">
        <v>4510</v>
      </c>
      <c r="B355" s="1871"/>
      <c r="C355" s="1179">
        <v>0.56999999999999995</v>
      </c>
      <c r="D355" s="1197">
        <v>0.154</v>
      </c>
      <c r="E355" s="1179">
        <v>20</v>
      </c>
      <c r="F355" s="1187"/>
      <c r="G355" s="1187"/>
      <c r="H355" s="1187"/>
      <c r="I355" s="1181">
        <f t="shared" si="18"/>
        <v>1.7555999999999998</v>
      </c>
      <c r="J355" s="1409"/>
      <c r="K355" s="1409"/>
    </row>
    <row r="356" spans="1:14">
      <c r="A356" s="1870" t="s">
        <v>4510</v>
      </c>
      <c r="B356" s="1871"/>
      <c r="C356" s="1179">
        <v>0.56999999999999995</v>
      </c>
      <c r="D356" s="1197">
        <v>0.154</v>
      </c>
      <c r="E356" s="1179">
        <v>23</v>
      </c>
      <c r="F356" s="1187"/>
      <c r="G356" s="1187"/>
      <c r="H356" s="1187"/>
      <c r="I356" s="1181">
        <f t="shared" si="18"/>
        <v>2.0189399999999997</v>
      </c>
      <c r="J356" s="1409"/>
      <c r="K356" s="1409"/>
    </row>
    <row r="357" spans="1:14">
      <c r="A357" s="1868" t="s">
        <v>4593</v>
      </c>
      <c r="B357" s="1869"/>
      <c r="C357" s="1176"/>
      <c r="D357" s="1176"/>
      <c r="E357" s="1176"/>
      <c r="F357" s="1176"/>
      <c r="G357" s="1176"/>
      <c r="H357" s="1176"/>
      <c r="I357" s="1181"/>
      <c r="J357" s="1409"/>
      <c r="K357" s="1409"/>
    </row>
    <row r="358" spans="1:14">
      <c r="A358" s="1870" t="s">
        <v>4510</v>
      </c>
      <c r="B358" s="1871"/>
      <c r="C358" s="1179">
        <v>0.77</v>
      </c>
      <c r="D358" s="1197">
        <v>0.154</v>
      </c>
      <c r="E358" s="1179">
        <v>67</v>
      </c>
      <c r="F358" s="1187"/>
      <c r="G358" s="1187"/>
      <c r="H358" s="1187"/>
      <c r="I358" s="1181">
        <f t="shared" si="18"/>
        <v>7.9448600000000003</v>
      </c>
      <c r="J358" s="1409"/>
      <c r="K358" s="1409"/>
    </row>
    <row r="359" spans="1:14">
      <c r="A359" s="1834"/>
      <c r="B359" s="1835"/>
      <c r="C359" s="1835"/>
      <c r="D359" s="1835"/>
      <c r="E359" s="1835"/>
      <c r="F359" s="1835"/>
      <c r="G359" s="1835"/>
      <c r="H359" s="1835"/>
      <c r="I359" s="1836"/>
      <c r="J359" s="1409"/>
      <c r="K359" s="1409"/>
    </row>
    <row r="360" spans="1:14">
      <c r="A360" s="1837" t="s">
        <v>4487</v>
      </c>
      <c r="B360" s="1838"/>
      <c r="C360" s="1838"/>
      <c r="D360" s="1838"/>
      <c r="E360" s="1838"/>
      <c r="F360" s="1838"/>
      <c r="G360" s="1838"/>
      <c r="H360" s="1839"/>
      <c r="I360" s="1182">
        <f>SUM(I353:I358)</f>
        <v>13.21166</v>
      </c>
      <c r="J360" s="1409"/>
      <c r="K360" s="1409"/>
    </row>
    <row r="361" spans="1:14">
      <c r="A361" s="1834"/>
      <c r="B361" s="1835"/>
      <c r="C361" s="1835"/>
      <c r="D361" s="1835"/>
      <c r="E361" s="1835"/>
      <c r="F361" s="1835"/>
      <c r="G361" s="1835"/>
      <c r="H361" s="1835"/>
      <c r="I361" s="1836"/>
      <c r="J361" s="1409"/>
      <c r="K361" s="1409"/>
    </row>
    <row r="362" spans="1:14" s="1456" customFormat="1" ht="32.25" customHeight="1">
      <c r="A362" s="1452">
        <v>30206</v>
      </c>
      <c r="B362" s="1840" t="s">
        <v>4790</v>
      </c>
      <c r="C362" s="1841"/>
      <c r="D362" s="1841"/>
      <c r="E362" s="1841"/>
      <c r="F362" s="1841"/>
      <c r="G362" s="1841"/>
      <c r="H362" s="1841"/>
      <c r="I362" s="1842"/>
      <c r="J362" s="1406"/>
      <c r="K362" s="1406"/>
      <c r="L362" s="1453"/>
      <c r="M362" s="1454"/>
      <c r="N362" s="1455"/>
    </row>
    <row r="363" spans="1:14">
      <c r="A363" s="1843" t="s">
        <v>4480</v>
      </c>
      <c r="B363" s="1844"/>
      <c r="C363" s="1174" t="s">
        <v>4489</v>
      </c>
      <c r="D363" s="1176"/>
      <c r="E363" s="1176"/>
      <c r="F363" s="1176"/>
      <c r="G363" s="1176"/>
      <c r="H363" s="1176"/>
      <c r="I363" s="1177" t="s">
        <v>4557</v>
      </c>
      <c r="J363" s="1409"/>
      <c r="K363" s="1409"/>
    </row>
    <row r="364" spans="1:14">
      <c r="A364" s="1868" t="s">
        <v>4592</v>
      </c>
      <c r="B364" s="1869"/>
      <c r="C364" s="1176"/>
      <c r="D364" s="1176"/>
      <c r="E364" s="1176"/>
      <c r="F364" s="1176"/>
      <c r="G364" s="1176"/>
      <c r="H364" s="1176"/>
      <c r="I364" s="1176"/>
      <c r="J364" s="1409"/>
      <c r="K364" s="1409"/>
    </row>
    <row r="365" spans="1:14">
      <c r="A365" s="1870" t="s">
        <v>4510</v>
      </c>
      <c r="B365" s="1871"/>
      <c r="C365" s="1179">
        <v>24</v>
      </c>
      <c r="D365" s="1187"/>
      <c r="E365" s="1187"/>
      <c r="F365" s="1187"/>
      <c r="G365" s="1187"/>
      <c r="H365" s="1187"/>
      <c r="I365" s="1181">
        <f>C365</f>
        <v>24</v>
      </c>
      <c r="J365" s="1409"/>
      <c r="K365" s="1409"/>
    </row>
    <row r="366" spans="1:14">
      <c r="A366" s="1834"/>
      <c r="B366" s="1835"/>
      <c r="C366" s="1835"/>
      <c r="D366" s="1835"/>
      <c r="E366" s="1835"/>
      <c r="F366" s="1835"/>
      <c r="G366" s="1835"/>
      <c r="H366" s="1835"/>
      <c r="I366" s="1836"/>
      <c r="J366" s="1409"/>
      <c r="K366" s="1409"/>
    </row>
    <row r="367" spans="1:14">
      <c r="A367" s="1837" t="s">
        <v>4487</v>
      </c>
      <c r="B367" s="1838"/>
      <c r="C367" s="1838"/>
      <c r="D367" s="1838"/>
      <c r="E367" s="1838"/>
      <c r="F367" s="1838"/>
      <c r="G367" s="1838"/>
      <c r="H367" s="1839"/>
      <c r="I367" s="1182">
        <f>SUM(I365)</f>
        <v>24</v>
      </c>
      <c r="J367" s="1409"/>
      <c r="K367" s="1409"/>
    </row>
    <row r="368" spans="1:14" s="1171" customFormat="1" ht="12.75" customHeight="1">
      <c r="A368" s="1170">
        <v>303</v>
      </c>
      <c r="B368" s="1847" t="s">
        <v>668</v>
      </c>
      <c r="C368" s="1848"/>
      <c r="D368" s="1848"/>
      <c r="E368" s="1848"/>
      <c r="F368" s="1848"/>
      <c r="G368" s="1848"/>
      <c r="H368" s="1848"/>
      <c r="I368" s="1849"/>
      <c r="J368" s="1402"/>
      <c r="K368" s="1402"/>
      <c r="L368" s="1403"/>
      <c r="M368" s="1404"/>
      <c r="N368" s="1439"/>
    </row>
    <row r="369" spans="1:14" s="1380" customFormat="1" ht="19.149999999999999" customHeight="1">
      <c r="A369" s="1379">
        <v>30301</v>
      </c>
      <c r="B369" s="1881" t="s">
        <v>4123</v>
      </c>
      <c r="C369" s="1882"/>
      <c r="D369" s="1882"/>
      <c r="E369" s="1882"/>
      <c r="F369" s="1882"/>
      <c r="G369" s="1882"/>
      <c r="H369" s="1882"/>
      <c r="I369" s="1883"/>
      <c r="J369" s="1418"/>
      <c r="K369" s="1418"/>
      <c r="L369" s="1419"/>
      <c r="M369" s="1420"/>
      <c r="N369" s="1443"/>
    </row>
    <row r="370" spans="1:14">
      <c r="A370" s="1843" t="s">
        <v>4480</v>
      </c>
      <c r="B370" s="1844"/>
      <c r="C370" s="1174" t="s">
        <v>4481</v>
      </c>
      <c r="D370" s="1175" t="s">
        <v>4482</v>
      </c>
      <c r="E370" s="1176"/>
      <c r="F370" s="1176"/>
      <c r="G370" s="1176"/>
      <c r="H370" s="1176"/>
      <c r="I370" s="1177" t="s">
        <v>4484</v>
      </c>
      <c r="J370" s="1409"/>
      <c r="K370" s="1409"/>
    </row>
    <row r="371" spans="1:14">
      <c r="A371" s="1870" t="s">
        <v>4527</v>
      </c>
      <c r="B371" s="1871"/>
      <c r="C371" s="1179">
        <v>13.75</v>
      </c>
      <c r="D371" s="1187">
        <v>3.2</v>
      </c>
      <c r="E371" s="1187"/>
      <c r="F371" s="1187"/>
      <c r="G371" s="1187"/>
      <c r="H371" s="1187"/>
      <c r="I371" s="1181">
        <f>C371*D371</f>
        <v>44</v>
      </c>
      <c r="J371" s="1409"/>
      <c r="K371" s="1409"/>
    </row>
    <row r="372" spans="1:14">
      <c r="A372" s="1834"/>
      <c r="B372" s="1835"/>
      <c r="C372" s="1835"/>
      <c r="D372" s="1835"/>
      <c r="E372" s="1835"/>
      <c r="F372" s="1835"/>
      <c r="G372" s="1835"/>
      <c r="H372" s="1835"/>
      <c r="I372" s="1836"/>
      <c r="J372" s="1409"/>
      <c r="K372" s="1409"/>
    </row>
    <row r="373" spans="1:14">
      <c r="A373" s="1837" t="s">
        <v>4487</v>
      </c>
      <c r="B373" s="1838"/>
      <c r="C373" s="1838"/>
      <c r="D373" s="1838"/>
      <c r="E373" s="1838"/>
      <c r="F373" s="1838"/>
      <c r="G373" s="1838"/>
      <c r="H373" s="1839"/>
      <c r="I373" s="1182">
        <f>SUM(I371)</f>
        <v>44</v>
      </c>
      <c r="J373" s="1409"/>
      <c r="K373" s="1409"/>
    </row>
    <row r="374" spans="1:14">
      <c r="A374" s="1834"/>
      <c r="B374" s="1835"/>
      <c r="C374" s="1835"/>
      <c r="D374" s="1835"/>
      <c r="E374" s="1835"/>
      <c r="F374" s="1835"/>
      <c r="G374" s="1835"/>
      <c r="H374" s="1835"/>
      <c r="I374" s="1836"/>
      <c r="J374" s="1409"/>
      <c r="K374" s="1409"/>
    </row>
    <row r="375" spans="1:14" s="1171" customFormat="1" ht="12.75" customHeight="1">
      <c r="A375" s="1170">
        <v>304</v>
      </c>
      <c r="B375" s="1847" t="s">
        <v>665</v>
      </c>
      <c r="C375" s="1848"/>
      <c r="D375" s="1848"/>
      <c r="E375" s="1848"/>
      <c r="F375" s="1848"/>
      <c r="G375" s="1848"/>
      <c r="H375" s="1848"/>
      <c r="I375" s="1849"/>
      <c r="J375" s="1402"/>
      <c r="K375" s="1402"/>
      <c r="L375" s="1403"/>
      <c r="M375" s="1404"/>
      <c r="N375" s="1439"/>
    </row>
    <row r="376" spans="1:14" s="1380" customFormat="1" ht="15.2" customHeight="1">
      <c r="A376" s="1379">
        <v>30401</v>
      </c>
      <c r="B376" s="1881" t="s">
        <v>3925</v>
      </c>
      <c r="C376" s="1882"/>
      <c r="D376" s="1882"/>
      <c r="E376" s="1882"/>
      <c r="F376" s="1882"/>
      <c r="G376" s="1882"/>
      <c r="H376" s="1882"/>
      <c r="I376" s="1883"/>
      <c r="J376" s="1418"/>
      <c r="K376" s="1418"/>
      <c r="L376" s="1419"/>
      <c r="M376" s="1420"/>
      <c r="N376" s="1443"/>
    </row>
    <row r="377" spans="1:14">
      <c r="A377" s="1843" t="s">
        <v>4480</v>
      </c>
      <c r="B377" s="1844"/>
      <c r="C377" s="1174" t="s">
        <v>4595</v>
      </c>
      <c r="D377" s="1176"/>
      <c r="E377" s="1176"/>
      <c r="F377" s="1174" t="s">
        <v>4556</v>
      </c>
      <c r="G377" s="1174"/>
      <c r="H377" s="1174"/>
      <c r="I377" s="1177" t="s">
        <v>4596</v>
      </c>
      <c r="J377" s="1409"/>
      <c r="K377" s="1409"/>
    </row>
    <row r="378" spans="1:14">
      <c r="A378" s="1845" t="s">
        <v>4597</v>
      </c>
      <c r="B378" s="1846"/>
      <c r="C378" s="1179">
        <v>0.4</v>
      </c>
      <c r="D378" s="1176"/>
      <c r="E378" s="1176"/>
      <c r="F378" s="1179">
        <v>24</v>
      </c>
      <c r="G378" s="1179"/>
      <c r="H378" s="1179"/>
      <c r="I378" s="1181">
        <f>C378*F378</f>
        <v>9.6000000000000014</v>
      </c>
      <c r="J378" s="1409"/>
      <c r="K378" s="1409"/>
    </row>
    <row r="379" spans="1:14">
      <c r="A379" s="1834"/>
      <c r="B379" s="1835"/>
      <c r="C379" s="1835"/>
      <c r="D379" s="1835"/>
      <c r="E379" s="1835"/>
      <c r="F379" s="1835"/>
      <c r="G379" s="1835"/>
      <c r="H379" s="1835"/>
      <c r="I379" s="1836"/>
      <c r="J379" s="1409"/>
      <c r="K379" s="1409"/>
    </row>
    <row r="380" spans="1:14">
      <c r="A380" s="1837" t="s">
        <v>4487</v>
      </c>
      <c r="B380" s="1838"/>
      <c r="C380" s="1838"/>
      <c r="D380" s="1838"/>
      <c r="E380" s="1838"/>
      <c r="F380" s="1838"/>
      <c r="G380" s="1838"/>
      <c r="H380" s="1839"/>
      <c r="I380" s="1182">
        <f>SUM(I378)</f>
        <v>9.6000000000000014</v>
      </c>
      <c r="J380" s="1409"/>
      <c r="K380" s="1409"/>
    </row>
    <row r="381" spans="1:14">
      <c r="A381" s="1834"/>
      <c r="B381" s="1835"/>
      <c r="C381" s="1835"/>
      <c r="D381" s="1835"/>
      <c r="E381" s="1835"/>
      <c r="F381" s="1835"/>
      <c r="G381" s="1835"/>
      <c r="H381" s="1835"/>
      <c r="I381" s="1836"/>
      <c r="J381" s="1409"/>
      <c r="K381" s="1409"/>
    </row>
    <row r="382" spans="1:14" s="1169" customFormat="1" ht="17.100000000000001" customHeight="1">
      <c r="A382" s="1189">
        <v>4</v>
      </c>
      <c r="B382" s="1852" t="s">
        <v>702</v>
      </c>
      <c r="C382" s="1853"/>
      <c r="D382" s="1853"/>
      <c r="E382" s="1853"/>
      <c r="F382" s="1853"/>
      <c r="G382" s="1853"/>
      <c r="H382" s="1853"/>
      <c r="I382" s="1854"/>
      <c r="J382" s="1399"/>
      <c r="K382" s="1399"/>
      <c r="L382" s="1400"/>
      <c r="M382" s="1401"/>
      <c r="N382" s="1438"/>
    </row>
    <row r="383" spans="1:14" s="1171" customFormat="1" ht="12.75" customHeight="1">
      <c r="A383" s="1170">
        <v>401</v>
      </c>
      <c r="B383" s="1847" t="s">
        <v>732</v>
      </c>
      <c r="C383" s="1848"/>
      <c r="D383" s="1848"/>
      <c r="E383" s="1848"/>
      <c r="F383" s="1848"/>
      <c r="G383" s="1848"/>
      <c r="H383" s="1848"/>
      <c r="I383" s="1849"/>
      <c r="J383" s="1402"/>
      <c r="K383" s="1402"/>
      <c r="L383" s="1403"/>
      <c r="M383" s="1404"/>
      <c r="N383" s="1439"/>
    </row>
    <row r="384" spans="1:14" s="1173" customFormat="1" ht="28.5" customHeight="1">
      <c r="A384" s="1172">
        <v>40101</v>
      </c>
      <c r="B384" s="1840" t="s">
        <v>4598</v>
      </c>
      <c r="C384" s="1841"/>
      <c r="D384" s="1841"/>
      <c r="E384" s="1841"/>
      <c r="F384" s="1841"/>
      <c r="G384" s="1841"/>
      <c r="H384" s="1841"/>
      <c r="I384" s="1842"/>
      <c r="J384" s="1406"/>
      <c r="K384" s="1406"/>
      <c r="L384" s="1407"/>
      <c r="M384" s="1408"/>
      <c r="N384" s="1440"/>
    </row>
    <row r="385" spans="1:14">
      <c r="A385" s="1843" t="s">
        <v>4480</v>
      </c>
      <c r="B385" s="1844"/>
      <c r="C385" s="1174" t="s">
        <v>4481</v>
      </c>
      <c r="D385" s="1175" t="s">
        <v>4482</v>
      </c>
      <c r="E385" s="1174" t="s">
        <v>4489</v>
      </c>
      <c r="F385" s="1176"/>
      <c r="G385" s="1176"/>
      <c r="H385" s="1176"/>
      <c r="I385" s="1177" t="s">
        <v>4484</v>
      </c>
      <c r="J385" s="1409"/>
      <c r="K385" s="1409"/>
    </row>
    <row r="386" spans="1:14" s="1464" customFormat="1" ht="29.85" customHeight="1">
      <c r="A386" s="1860" t="s">
        <v>4599</v>
      </c>
      <c r="B386" s="1862"/>
      <c r="C386" s="1457">
        <v>56.45</v>
      </c>
      <c r="D386" s="1458">
        <v>0.5</v>
      </c>
      <c r="E386" s="1457">
        <v>1</v>
      </c>
      <c r="F386" s="1207"/>
      <c r="G386" s="1207"/>
      <c r="H386" s="1207"/>
      <c r="I386" s="1459">
        <f>C386*D386*E386</f>
        <v>28.225000000000001</v>
      </c>
      <c r="J386" s="1460"/>
      <c r="K386" s="1460"/>
      <c r="L386" s="1461"/>
      <c r="M386" s="1462"/>
      <c r="N386" s="1463"/>
    </row>
    <row r="387" spans="1:14" s="1464" customFormat="1" ht="29.85" customHeight="1">
      <c r="A387" s="1860" t="s">
        <v>4600</v>
      </c>
      <c r="B387" s="1862"/>
      <c r="C387" s="1457">
        <v>16.850000000000001</v>
      </c>
      <c r="D387" s="1458">
        <v>0.5</v>
      </c>
      <c r="E387" s="1457">
        <v>1</v>
      </c>
      <c r="F387" s="1207"/>
      <c r="G387" s="1207"/>
      <c r="H387" s="1207"/>
      <c r="I387" s="1459">
        <f t="shared" ref="I387:I394" si="19">C387*D387*E387</f>
        <v>8.4250000000000007</v>
      </c>
      <c r="J387" s="1460"/>
      <c r="K387" s="1460"/>
      <c r="L387" s="1461"/>
      <c r="M387" s="1462"/>
      <c r="N387" s="1463"/>
    </row>
    <row r="388" spans="1:14" s="1186" customFormat="1" ht="29.85" customHeight="1">
      <c r="A388" s="1860" t="s">
        <v>4601</v>
      </c>
      <c r="B388" s="1862"/>
      <c r="C388" s="1183">
        <v>121.5</v>
      </c>
      <c r="D388" s="1184">
        <v>0.5</v>
      </c>
      <c r="E388" s="1183">
        <v>1</v>
      </c>
      <c r="F388" s="1187"/>
      <c r="G388" s="1187"/>
      <c r="H388" s="1187"/>
      <c r="I388" s="1185">
        <f t="shared" si="19"/>
        <v>60.75</v>
      </c>
      <c r="J388" s="1401"/>
      <c r="K388" s="1401"/>
      <c r="L388" s="1414"/>
      <c r="M388" s="1413"/>
      <c r="N388" s="1442"/>
    </row>
    <row r="389" spans="1:14" s="1186" customFormat="1" ht="46.5" customHeight="1">
      <c r="A389" s="1860" t="s">
        <v>4602</v>
      </c>
      <c r="B389" s="1861"/>
      <c r="C389" s="1183">
        <v>16.100000000000001</v>
      </c>
      <c r="D389" s="1184">
        <v>2</v>
      </c>
      <c r="E389" s="1183">
        <v>1</v>
      </c>
      <c r="F389" s="1187"/>
      <c r="G389" s="1187"/>
      <c r="H389" s="1187"/>
      <c r="I389" s="1185">
        <f t="shared" si="19"/>
        <v>32.200000000000003</v>
      </c>
      <c r="J389" s="1401"/>
      <c r="K389" s="1401"/>
      <c r="L389" s="1414"/>
      <c r="M389" s="1413"/>
      <c r="N389" s="1442"/>
    </row>
    <row r="390" spans="1:14" s="1186" customFormat="1" ht="29.85" customHeight="1">
      <c r="A390" s="1860" t="s">
        <v>4603</v>
      </c>
      <c r="B390" s="1861"/>
      <c r="C390" s="1183">
        <v>0.4</v>
      </c>
      <c r="D390" s="1184">
        <v>1</v>
      </c>
      <c r="E390" s="1183">
        <v>13</v>
      </c>
      <c r="F390" s="1187"/>
      <c r="G390" s="1187"/>
      <c r="H390" s="1187"/>
      <c r="I390" s="1185">
        <f t="shared" si="19"/>
        <v>5.2</v>
      </c>
      <c r="J390" s="1401"/>
      <c r="K390" s="1401"/>
      <c r="L390" s="1414"/>
      <c r="M390" s="1413"/>
      <c r="N390" s="1442"/>
    </row>
    <row r="391" spans="1:14" s="1186" customFormat="1" ht="29.85" customHeight="1">
      <c r="A391" s="1860" t="s">
        <v>4604</v>
      </c>
      <c r="B391" s="1861"/>
      <c r="C391" s="1183">
        <v>0.4</v>
      </c>
      <c r="D391" s="1184">
        <v>1</v>
      </c>
      <c r="E391" s="1183">
        <v>3</v>
      </c>
      <c r="F391" s="1187"/>
      <c r="G391" s="1187"/>
      <c r="H391" s="1187"/>
      <c r="I391" s="1185">
        <f t="shared" si="19"/>
        <v>1.2000000000000002</v>
      </c>
      <c r="J391" s="1401"/>
      <c r="K391" s="1401"/>
      <c r="L391" s="1414"/>
      <c r="M391" s="1413"/>
      <c r="N391" s="1442"/>
    </row>
    <row r="392" spans="1:14" s="1186" customFormat="1" ht="29.85" customHeight="1">
      <c r="A392" s="1860" t="s">
        <v>4605</v>
      </c>
      <c r="B392" s="1861"/>
      <c r="C392" s="1183">
        <v>0.4</v>
      </c>
      <c r="D392" s="1184">
        <v>1</v>
      </c>
      <c r="E392" s="1183">
        <v>14</v>
      </c>
      <c r="F392" s="1187"/>
      <c r="G392" s="1187"/>
      <c r="H392" s="1187"/>
      <c r="I392" s="1185">
        <f t="shared" si="19"/>
        <v>5.6000000000000005</v>
      </c>
      <c r="J392" s="1401"/>
      <c r="K392" s="1401"/>
      <c r="L392" s="1414"/>
      <c r="M392" s="1413"/>
      <c r="N392" s="1442"/>
    </row>
    <row r="393" spans="1:14" s="1186" customFormat="1" ht="44.1" customHeight="1">
      <c r="A393" s="1860" t="s">
        <v>4606</v>
      </c>
      <c r="B393" s="1861"/>
      <c r="C393" s="1183">
        <v>0.4</v>
      </c>
      <c r="D393" s="1184">
        <v>1</v>
      </c>
      <c r="E393" s="1183">
        <v>4</v>
      </c>
      <c r="F393" s="1187"/>
      <c r="G393" s="1187"/>
      <c r="H393" s="1187"/>
      <c r="I393" s="1185">
        <f t="shared" si="19"/>
        <v>1.6</v>
      </c>
      <c r="J393" s="1401"/>
      <c r="K393" s="1401"/>
      <c r="L393" s="1414"/>
      <c r="M393" s="1413"/>
      <c r="N393" s="1442"/>
    </row>
    <row r="394" spans="1:14" s="1186" customFormat="1" ht="29.85" customHeight="1">
      <c r="A394" s="1860" t="s">
        <v>4607</v>
      </c>
      <c r="B394" s="1861"/>
      <c r="C394" s="1183">
        <v>30.7</v>
      </c>
      <c r="D394" s="1184">
        <v>0.4</v>
      </c>
      <c r="E394" s="1183">
        <v>1</v>
      </c>
      <c r="F394" s="1187"/>
      <c r="G394" s="1187"/>
      <c r="H394" s="1187"/>
      <c r="I394" s="1185">
        <f t="shared" si="19"/>
        <v>12.280000000000001</v>
      </c>
      <c r="J394" s="1401"/>
      <c r="K394" s="1401"/>
      <c r="L394" s="1414"/>
      <c r="M394" s="1413"/>
      <c r="N394" s="1442"/>
    </row>
    <row r="395" spans="1:14">
      <c r="A395" s="1834"/>
      <c r="B395" s="1835"/>
      <c r="C395" s="1835"/>
      <c r="D395" s="1835"/>
      <c r="E395" s="1835"/>
      <c r="F395" s="1835"/>
      <c r="G395" s="1835"/>
      <c r="H395" s="1835"/>
      <c r="I395" s="1836"/>
      <c r="J395" s="1409"/>
      <c r="K395" s="1409"/>
    </row>
    <row r="396" spans="1:14">
      <c r="A396" s="1837" t="s">
        <v>4487</v>
      </c>
      <c r="B396" s="1838"/>
      <c r="C396" s="1838"/>
      <c r="D396" s="1838"/>
      <c r="E396" s="1838"/>
      <c r="F396" s="1838"/>
      <c r="G396" s="1838"/>
      <c r="H396" s="1839"/>
      <c r="I396" s="1182">
        <f>SUM(I386:I394)</f>
        <v>155.47999999999999</v>
      </c>
      <c r="J396" s="1409"/>
      <c r="K396" s="1409"/>
    </row>
    <row r="397" spans="1:14">
      <c r="A397" s="1834"/>
      <c r="B397" s="1835"/>
      <c r="C397" s="1835"/>
      <c r="D397" s="1835"/>
      <c r="E397" s="1835"/>
      <c r="F397" s="1835"/>
      <c r="G397" s="1835"/>
      <c r="H397" s="1835"/>
      <c r="I397" s="1836"/>
      <c r="J397" s="1409"/>
      <c r="K397" s="1409"/>
    </row>
    <row r="398" spans="1:14" s="1169" customFormat="1" ht="17.100000000000001" customHeight="1">
      <c r="A398" s="1189">
        <v>5</v>
      </c>
      <c r="B398" s="1852" t="s">
        <v>893</v>
      </c>
      <c r="C398" s="1853"/>
      <c r="D398" s="1853"/>
      <c r="E398" s="1853"/>
      <c r="F398" s="1853"/>
      <c r="G398" s="1853"/>
      <c r="H398" s="1853"/>
      <c r="I398" s="1854"/>
      <c r="J398" s="1399"/>
      <c r="K398" s="1399"/>
      <c r="L398" s="1400"/>
      <c r="M398" s="1401"/>
      <c r="N398" s="1438"/>
    </row>
    <row r="399" spans="1:14" s="1171" customFormat="1" ht="12.75" customHeight="1">
      <c r="A399" s="1170" t="s">
        <v>4608</v>
      </c>
      <c r="B399" s="1847"/>
      <c r="C399" s="1848"/>
      <c r="D399" s="1848"/>
      <c r="E399" s="1848"/>
      <c r="F399" s="1848"/>
      <c r="G399" s="1848"/>
      <c r="H399" s="1848"/>
      <c r="I399" s="1849"/>
      <c r="J399" s="1402"/>
      <c r="K399" s="1402"/>
      <c r="L399" s="1403"/>
      <c r="M399" s="1404"/>
      <c r="N399" s="1439"/>
    </row>
    <row r="400" spans="1:14" s="1173" customFormat="1" ht="65.849999999999994" customHeight="1">
      <c r="A400" s="1172">
        <v>50101</v>
      </c>
      <c r="B400" s="1840" t="s">
        <v>4609</v>
      </c>
      <c r="C400" s="1841"/>
      <c r="D400" s="1841"/>
      <c r="E400" s="1841"/>
      <c r="F400" s="1841"/>
      <c r="G400" s="1841"/>
      <c r="H400" s="1841"/>
      <c r="I400" s="1842"/>
      <c r="J400" s="1406"/>
      <c r="K400" s="1406"/>
      <c r="L400" s="1407"/>
      <c r="M400" s="1408"/>
      <c r="N400" s="1440"/>
    </row>
    <row r="401" spans="1:14" ht="25.5">
      <c r="A401" s="1843" t="s">
        <v>4480</v>
      </c>
      <c r="B401" s="1844"/>
      <c r="C401" s="1174" t="s">
        <v>4610</v>
      </c>
      <c r="D401" s="1176"/>
      <c r="E401" s="1176"/>
      <c r="F401" s="1176"/>
      <c r="G401" s="1176"/>
      <c r="H401" s="1176"/>
      <c r="I401" s="1188" t="s">
        <v>4568</v>
      </c>
      <c r="J401" s="1409"/>
      <c r="K401" s="1409"/>
    </row>
    <row r="402" spans="1:14">
      <c r="A402" s="1845" t="s">
        <v>4611</v>
      </c>
      <c r="B402" s="1846"/>
      <c r="C402" s="1179">
        <v>6532.37</v>
      </c>
      <c r="D402" s="1176"/>
      <c r="E402" s="1176"/>
      <c r="F402" s="1176"/>
      <c r="G402" s="1176"/>
      <c r="H402" s="1176"/>
      <c r="I402" s="1198">
        <f>C402</f>
        <v>6532.37</v>
      </c>
      <c r="J402" s="1409"/>
      <c r="K402" s="1409"/>
    </row>
    <row r="403" spans="1:14">
      <c r="A403" s="1834"/>
      <c r="B403" s="1835"/>
      <c r="C403" s="1835"/>
      <c r="D403" s="1835"/>
      <c r="E403" s="1835"/>
      <c r="F403" s="1835"/>
      <c r="G403" s="1835"/>
      <c r="H403" s="1835"/>
      <c r="I403" s="1836"/>
      <c r="J403" s="1409"/>
      <c r="K403" s="1409"/>
    </row>
    <row r="404" spans="1:14">
      <c r="A404" s="1837" t="s">
        <v>4487</v>
      </c>
      <c r="B404" s="1838"/>
      <c r="C404" s="1838"/>
      <c r="D404" s="1838"/>
      <c r="E404" s="1838"/>
      <c r="F404" s="1838"/>
      <c r="G404" s="1838"/>
      <c r="H404" s="1839"/>
      <c r="I404" s="1182">
        <f>SUM(I402)</f>
        <v>6532.37</v>
      </c>
      <c r="J404" s="1409"/>
      <c r="K404" s="1409"/>
    </row>
    <row r="405" spans="1:14">
      <c r="A405" s="1834"/>
      <c r="B405" s="1835"/>
      <c r="C405" s="1835"/>
      <c r="D405" s="1835"/>
      <c r="E405" s="1835"/>
      <c r="F405" s="1835"/>
      <c r="G405" s="1835"/>
      <c r="H405" s="1835"/>
      <c r="I405" s="1836"/>
      <c r="J405" s="1409"/>
      <c r="K405" s="1409"/>
    </row>
    <row r="406" spans="1:14" s="1173" customFormat="1" ht="54" customHeight="1">
      <c r="A406" s="1172">
        <v>50102</v>
      </c>
      <c r="B406" s="1840" t="s">
        <v>4612</v>
      </c>
      <c r="C406" s="1841"/>
      <c r="D406" s="1841"/>
      <c r="E406" s="1841"/>
      <c r="F406" s="1841"/>
      <c r="G406" s="1841"/>
      <c r="H406" s="1841"/>
      <c r="I406" s="1842"/>
      <c r="J406" s="1406"/>
      <c r="K406" s="1406"/>
      <c r="L406" s="1407"/>
      <c r="M406" s="1408"/>
      <c r="N406" s="1440"/>
    </row>
    <row r="407" spans="1:14">
      <c r="A407" s="1843" t="s">
        <v>4480</v>
      </c>
      <c r="B407" s="1844"/>
      <c r="C407" s="1174" t="s">
        <v>4556</v>
      </c>
      <c r="D407" s="1176"/>
      <c r="E407" s="1176"/>
      <c r="F407" s="1176"/>
      <c r="G407" s="1176"/>
      <c r="H407" s="1176"/>
      <c r="I407" s="1199" t="s">
        <v>4557</v>
      </c>
      <c r="J407" s="1409"/>
      <c r="K407" s="1409"/>
    </row>
    <row r="408" spans="1:14">
      <c r="A408" s="1845" t="s">
        <v>4613</v>
      </c>
      <c r="B408" s="1846"/>
      <c r="C408" s="1179">
        <v>88</v>
      </c>
      <c r="D408" s="1176"/>
      <c r="E408" s="1176"/>
      <c r="F408" s="1176"/>
      <c r="G408" s="1176"/>
      <c r="H408" s="1176"/>
      <c r="I408" s="1198">
        <f>C408</f>
        <v>88</v>
      </c>
      <c r="J408" s="1409"/>
      <c r="K408" s="1409"/>
    </row>
    <row r="409" spans="1:14">
      <c r="A409" s="1834"/>
      <c r="B409" s="1835"/>
      <c r="C409" s="1835"/>
      <c r="D409" s="1835"/>
      <c r="E409" s="1835"/>
      <c r="F409" s="1835"/>
      <c r="G409" s="1835"/>
      <c r="H409" s="1835"/>
      <c r="I409" s="1836"/>
      <c r="J409" s="1409"/>
      <c r="K409" s="1409"/>
    </row>
    <row r="410" spans="1:14">
      <c r="A410" s="1837" t="s">
        <v>4487</v>
      </c>
      <c r="B410" s="1838"/>
      <c r="C410" s="1838"/>
      <c r="D410" s="1838"/>
      <c r="E410" s="1838"/>
      <c r="F410" s="1838"/>
      <c r="G410" s="1838"/>
      <c r="H410" s="1839"/>
      <c r="I410" s="1182">
        <f>SUM(I408)</f>
        <v>88</v>
      </c>
      <c r="J410" s="1409"/>
      <c r="K410" s="1409"/>
    </row>
    <row r="411" spans="1:14">
      <c r="A411" s="1834"/>
      <c r="B411" s="1835"/>
      <c r="C411" s="1835"/>
      <c r="D411" s="1835"/>
      <c r="E411" s="1835"/>
      <c r="F411" s="1835"/>
      <c r="G411" s="1835"/>
      <c r="H411" s="1835"/>
      <c r="I411" s="1836"/>
      <c r="J411" s="1409"/>
      <c r="K411" s="1409"/>
    </row>
    <row r="412" spans="1:14" s="1173" customFormat="1" ht="53.1" customHeight="1">
      <c r="A412" s="1172">
        <v>50103</v>
      </c>
      <c r="B412" s="1840" t="s">
        <v>4614</v>
      </c>
      <c r="C412" s="1841"/>
      <c r="D412" s="1841"/>
      <c r="E412" s="1841"/>
      <c r="F412" s="1841"/>
      <c r="G412" s="1841"/>
      <c r="H412" s="1841"/>
      <c r="I412" s="1842"/>
      <c r="J412" s="1406"/>
      <c r="K412" s="1406"/>
      <c r="L412" s="1407"/>
      <c r="M412" s="1408"/>
      <c r="N412" s="1440"/>
    </row>
    <row r="413" spans="1:14">
      <c r="A413" s="1843" t="s">
        <v>4480</v>
      </c>
      <c r="B413" s="1844"/>
      <c r="C413" s="1174" t="s">
        <v>4556</v>
      </c>
      <c r="D413" s="1176"/>
      <c r="E413" s="1176"/>
      <c r="F413" s="1176"/>
      <c r="G413" s="1176"/>
      <c r="H413" s="1176"/>
      <c r="I413" s="1199" t="s">
        <v>4557</v>
      </c>
      <c r="J413" s="1409"/>
      <c r="K413" s="1409"/>
    </row>
    <row r="414" spans="1:14">
      <c r="A414" s="1845" t="s">
        <v>4613</v>
      </c>
      <c r="B414" s="1846"/>
      <c r="C414" s="1179">
        <v>8</v>
      </c>
      <c r="D414" s="1176"/>
      <c r="E414" s="1176"/>
      <c r="F414" s="1176"/>
      <c r="G414" s="1176"/>
      <c r="H414" s="1176"/>
      <c r="I414" s="1198">
        <f>C414</f>
        <v>8</v>
      </c>
      <c r="J414" s="1409"/>
      <c r="K414" s="1409"/>
    </row>
    <row r="415" spans="1:14">
      <c r="A415" s="1834"/>
      <c r="B415" s="1835"/>
      <c r="C415" s="1835"/>
      <c r="D415" s="1835"/>
      <c r="E415" s="1835"/>
      <c r="F415" s="1835"/>
      <c r="G415" s="1835"/>
      <c r="H415" s="1835"/>
      <c r="I415" s="1836"/>
      <c r="J415" s="1409"/>
      <c r="K415" s="1409"/>
    </row>
    <row r="416" spans="1:14">
      <c r="A416" s="1837" t="s">
        <v>4487</v>
      </c>
      <c r="B416" s="1838"/>
      <c r="C416" s="1838"/>
      <c r="D416" s="1838"/>
      <c r="E416" s="1838"/>
      <c r="F416" s="1838"/>
      <c r="G416" s="1838"/>
      <c r="H416" s="1839"/>
      <c r="I416" s="1182">
        <f>SUM(I414)</f>
        <v>8</v>
      </c>
      <c r="J416" s="1409"/>
      <c r="K416" s="1409"/>
    </row>
    <row r="417" spans="1:14">
      <c r="A417" s="1834"/>
      <c r="B417" s="1835"/>
      <c r="C417" s="1835"/>
      <c r="D417" s="1835"/>
      <c r="E417" s="1835"/>
      <c r="F417" s="1835"/>
      <c r="G417" s="1835"/>
      <c r="H417" s="1835"/>
      <c r="I417" s="1836"/>
      <c r="J417" s="1409"/>
      <c r="K417" s="1409"/>
    </row>
    <row r="418" spans="1:14" s="1173" customFormat="1" ht="50.25" customHeight="1">
      <c r="A418" s="1172">
        <v>50104</v>
      </c>
      <c r="B418" s="1840" t="s">
        <v>4615</v>
      </c>
      <c r="C418" s="1841"/>
      <c r="D418" s="1841"/>
      <c r="E418" s="1841"/>
      <c r="F418" s="1841"/>
      <c r="G418" s="1841"/>
      <c r="H418" s="1841"/>
      <c r="I418" s="1842"/>
      <c r="J418" s="1406"/>
      <c r="K418" s="1406"/>
      <c r="L418" s="1407"/>
      <c r="M418" s="1408"/>
      <c r="N418" s="1440"/>
    </row>
    <row r="419" spans="1:14">
      <c r="A419" s="1843" t="s">
        <v>4480</v>
      </c>
      <c r="B419" s="1844"/>
      <c r="C419" s="1174" t="s">
        <v>4556</v>
      </c>
      <c r="D419" s="1176"/>
      <c r="E419" s="1176"/>
      <c r="F419" s="1176"/>
      <c r="G419" s="1176"/>
      <c r="H419" s="1176"/>
      <c r="I419" s="1199" t="s">
        <v>4557</v>
      </c>
      <c r="J419" s="1409"/>
      <c r="K419" s="1409"/>
    </row>
    <row r="420" spans="1:14">
      <c r="A420" s="1845" t="s">
        <v>4613</v>
      </c>
      <c r="B420" s="1846"/>
      <c r="C420" s="1179">
        <v>4</v>
      </c>
      <c r="D420" s="1176"/>
      <c r="E420" s="1176"/>
      <c r="F420" s="1176"/>
      <c r="G420" s="1176"/>
      <c r="H420" s="1176"/>
      <c r="I420" s="1198">
        <f>C420</f>
        <v>4</v>
      </c>
      <c r="J420" s="1409"/>
      <c r="K420" s="1409"/>
    </row>
    <row r="421" spans="1:14">
      <c r="A421" s="1834"/>
      <c r="B421" s="1835"/>
      <c r="C421" s="1835"/>
      <c r="D421" s="1835"/>
      <c r="E421" s="1835"/>
      <c r="F421" s="1835"/>
      <c r="G421" s="1835"/>
      <c r="H421" s="1835"/>
      <c r="I421" s="1836"/>
      <c r="J421" s="1409"/>
      <c r="K421" s="1409"/>
    </row>
    <row r="422" spans="1:14">
      <c r="A422" s="1837" t="s">
        <v>4487</v>
      </c>
      <c r="B422" s="1838"/>
      <c r="C422" s="1838"/>
      <c r="D422" s="1838"/>
      <c r="E422" s="1838"/>
      <c r="F422" s="1838"/>
      <c r="G422" s="1838"/>
      <c r="H422" s="1839"/>
      <c r="I422" s="1182">
        <f>SUM(I420)</f>
        <v>4</v>
      </c>
      <c r="J422" s="1409"/>
      <c r="K422" s="1409"/>
    </row>
    <row r="423" spans="1:14">
      <c r="A423" s="1834"/>
      <c r="B423" s="1835"/>
      <c r="C423" s="1835"/>
      <c r="D423" s="1835"/>
      <c r="E423" s="1835"/>
      <c r="F423" s="1835"/>
      <c r="G423" s="1835"/>
      <c r="H423" s="1835"/>
      <c r="I423" s="1836"/>
      <c r="J423" s="1409"/>
      <c r="K423" s="1409"/>
    </row>
    <row r="424" spans="1:14" s="1173" customFormat="1" ht="57.95" customHeight="1">
      <c r="A424" s="1172">
        <v>50105</v>
      </c>
      <c r="B424" s="1840" t="s">
        <v>4616</v>
      </c>
      <c r="C424" s="1841"/>
      <c r="D424" s="1841"/>
      <c r="E424" s="1841"/>
      <c r="F424" s="1841"/>
      <c r="G424" s="1841"/>
      <c r="H424" s="1841"/>
      <c r="I424" s="1842"/>
      <c r="J424" s="1406"/>
      <c r="K424" s="1406"/>
      <c r="L424" s="1407"/>
      <c r="M424" s="1408"/>
      <c r="N424" s="1440"/>
    </row>
    <row r="425" spans="1:14" ht="25.5">
      <c r="A425" s="1843" t="s">
        <v>4480</v>
      </c>
      <c r="B425" s="1844"/>
      <c r="C425" s="1174" t="s">
        <v>4610</v>
      </c>
      <c r="D425" s="1176"/>
      <c r="E425" s="1176"/>
      <c r="F425" s="1176"/>
      <c r="G425" s="1176"/>
      <c r="H425" s="1176"/>
      <c r="I425" s="1188" t="s">
        <v>4568</v>
      </c>
      <c r="J425" s="1409"/>
      <c r="K425" s="1409"/>
    </row>
    <row r="426" spans="1:14" s="1378" customFormat="1" ht="15.75" customHeight="1">
      <c r="A426" s="1879" t="s">
        <v>4611</v>
      </c>
      <c r="B426" s="1880"/>
      <c r="C426" s="1375">
        <v>10620.11</v>
      </c>
      <c r="D426" s="1376"/>
      <c r="E426" s="1375"/>
      <c r="F426" s="1375"/>
      <c r="G426" s="1375"/>
      <c r="H426" s="1375"/>
      <c r="I426" s="1377">
        <f>C426</f>
        <v>10620.11</v>
      </c>
      <c r="J426" s="1411">
        <v>4272.42</v>
      </c>
      <c r="K426" s="1411"/>
      <c r="L426" s="1412"/>
      <c r="M426" s="1411"/>
      <c r="N426" s="1436">
        <v>4272.42</v>
      </c>
    </row>
    <row r="427" spans="1:14">
      <c r="A427" s="1834"/>
      <c r="B427" s="1835"/>
      <c r="C427" s="1835"/>
      <c r="D427" s="1835"/>
      <c r="E427" s="1835"/>
      <c r="F427" s="1835"/>
      <c r="G427" s="1835"/>
      <c r="H427" s="1835"/>
      <c r="I427" s="1836"/>
      <c r="J427" s="1409"/>
      <c r="K427" s="1409"/>
    </row>
    <row r="428" spans="1:14">
      <c r="A428" s="1837" t="s">
        <v>4487</v>
      </c>
      <c r="B428" s="1838"/>
      <c r="C428" s="1838"/>
      <c r="D428" s="1838"/>
      <c r="E428" s="1838"/>
      <c r="F428" s="1838"/>
      <c r="G428" s="1838"/>
      <c r="H428" s="1839"/>
      <c r="I428" s="1182">
        <f>SUM(I426)</f>
        <v>10620.11</v>
      </c>
      <c r="J428" s="1409"/>
      <c r="K428" s="1409"/>
    </row>
    <row r="429" spans="1:14">
      <c r="A429" s="1834"/>
      <c r="B429" s="1835"/>
      <c r="C429" s="1835"/>
      <c r="D429" s="1835"/>
      <c r="E429" s="1835"/>
      <c r="F429" s="1835"/>
      <c r="G429" s="1835"/>
      <c r="H429" s="1835"/>
      <c r="I429" s="1836"/>
      <c r="J429" s="1409"/>
      <c r="K429" s="1409"/>
    </row>
    <row r="430" spans="1:14" s="1173" customFormat="1" ht="54" customHeight="1">
      <c r="A430" s="1172">
        <v>50106</v>
      </c>
      <c r="B430" s="1840" t="s">
        <v>4617</v>
      </c>
      <c r="C430" s="1841"/>
      <c r="D430" s="1841"/>
      <c r="E430" s="1841"/>
      <c r="F430" s="1841"/>
      <c r="G430" s="1841"/>
      <c r="H430" s="1841"/>
      <c r="I430" s="1842"/>
      <c r="J430" s="1406"/>
      <c r="K430" s="1406"/>
      <c r="L430" s="1407"/>
      <c r="M430" s="1408"/>
      <c r="N430" s="1440"/>
    </row>
    <row r="431" spans="1:14">
      <c r="A431" s="1843" t="s">
        <v>4480</v>
      </c>
      <c r="B431" s="1844"/>
      <c r="C431" s="1174" t="s">
        <v>4556</v>
      </c>
      <c r="D431" s="1176"/>
      <c r="E431" s="1176"/>
      <c r="F431" s="1176"/>
      <c r="G431" s="1176"/>
      <c r="H431" s="1176"/>
      <c r="I431" s="1199" t="s">
        <v>4557</v>
      </c>
      <c r="J431" s="1409"/>
      <c r="K431" s="1409"/>
    </row>
    <row r="432" spans="1:14" s="1378" customFormat="1" ht="15.75" customHeight="1">
      <c r="A432" s="1879" t="s">
        <v>4618</v>
      </c>
      <c r="B432" s="1880"/>
      <c r="C432" s="1375">
        <v>18</v>
      </c>
      <c r="D432" s="1376"/>
      <c r="E432" s="1375"/>
      <c r="F432" s="1375"/>
      <c r="G432" s="1375"/>
      <c r="H432" s="1375"/>
      <c r="I432" s="1377">
        <f>C432</f>
        <v>18</v>
      </c>
      <c r="J432" s="1411">
        <v>8</v>
      </c>
      <c r="K432" s="1411">
        <v>2</v>
      </c>
      <c r="L432" s="1412"/>
      <c r="M432" s="1411"/>
      <c r="N432" s="1436">
        <f>J432*K432</f>
        <v>16</v>
      </c>
    </row>
    <row r="433" spans="1:14">
      <c r="A433" s="1834"/>
      <c r="B433" s="1835"/>
      <c r="C433" s="1835"/>
      <c r="D433" s="1835"/>
      <c r="E433" s="1835"/>
      <c r="F433" s="1835"/>
      <c r="G433" s="1835"/>
      <c r="H433" s="1835"/>
      <c r="I433" s="1836"/>
      <c r="J433" s="1409"/>
      <c r="K433" s="1409"/>
    </row>
    <row r="434" spans="1:14">
      <c r="A434" s="1837" t="s">
        <v>4487</v>
      </c>
      <c r="B434" s="1838"/>
      <c r="C434" s="1838"/>
      <c r="D434" s="1838"/>
      <c r="E434" s="1838"/>
      <c r="F434" s="1838"/>
      <c r="G434" s="1838"/>
      <c r="H434" s="1839"/>
      <c r="I434" s="1182">
        <f>SUM(I432)</f>
        <v>18</v>
      </c>
      <c r="J434" s="1409"/>
      <c r="K434" s="1409"/>
    </row>
    <row r="435" spans="1:14">
      <c r="A435" s="1834"/>
      <c r="B435" s="1835"/>
      <c r="C435" s="1835"/>
      <c r="D435" s="1835"/>
      <c r="E435" s="1835"/>
      <c r="F435" s="1835"/>
      <c r="G435" s="1835"/>
      <c r="H435" s="1835"/>
      <c r="I435" s="1836"/>
      <c r="J435" s="1409"/>
      <c r="K435" s="1409"/>
    </row>
    <row r="436" spans="1:14" s="1173" customFormat="1" ht="48.75" customHeight="1">
      <c r="A436" s="1172">
        <v>50107</v>
      </c>
      <c r="B436" s="1840" t="s">
        <v>4619</v>
      </c>
      <c r="C436" s="1841"/>
      <c r="D436" s="1841"/>
      <c r="E436" s="1841"/>
      <c r="F436" s="1841"/>
      <c r="G436" s="1841"/>
      <c r="H436" s="1841"/>
      <c r="I436" s="1842"/>
      <c r="J436" s="1406"/>
      <c r="K436" s="1406"/>
      <c r="L436" s="1407"/>
      <c r="M436" s="1408"/>
      <c r="N436" s="1440"/>
    </row>
    <row r="437" spans="1:14">
      <c r="A437" s="1843" t="s">
        <v>4480</v>
      </c>
      <c r="B437" s="1844"/>
      <c r="C437" s="1174" t="s">
        <v>4556</v>
      </c>
      <c r="D437" s="1176"/>
      <c r="E437" s="1176"/>
      <c r="F437" s="1176"/>
      <c r="G437" s="1176"/>
      <c r="H437" s="1176"/>
      <c r="I437" s="1199" t="s">
        <v>4557</v>
      </c>
      <c r="J437" s="1409"/>
      <c r="K437" s="1409"/>
    </row>
    <row r="438" spans="1:14">
      <c r="A438" s="1845" t="s">
        <v>4618</v>
      </c>
      <c r="B438" s="1846"/>
      <c r="C438" s="1179">
        <v>1</v>
      </c>
      <c r="D438" s="1176"/>
      <c r="E438" s="1176"/>
      <c r="F438" s="1176"/>
      <c r="G438" s="1176"/>
      <c r="H438" s="1176"/>
      <c r="I438" s="1198">
        <f>C438</f>
        <v>1</v>
      </c>
      <c r="J438" s="1409"/>
      <c r="K438" s="1409"/>
    </row>
    <row r="439" spans="1:14">
      <c r="A439" s="1834"/>
      <c r="B439" s="1835"/>
      <c r="C439" s="1835"/>
      <c r="D439" s="1835"/>
      <c r="E439" s="1835"/>
      <c r="F439" s="1835"/>
      <c r="G439" s="1835"/>
      <c r="H439" s="1835"/>
      <c r="I439" s="1836"/>
      <c r="J439" s="1409"/>
      <c r="K439" s="1409"/>
    </row>
    <row r="440" spans="1:14">
      <c r="A440" s="1837" t="s">
        <v>4487</v>
      </c>
      <c r="B440" s="1838"/>
      <c r="C440" s="1838"/>
      <c r="D440" s="1838"/>
      <c r="E440" s="1838"/>
      <c r="F440" s="1838"/>
      <c r="G440" s="1838"/>
      <c r="H440" s="1839"/>
      <c r="I440" s="1182">
        <f>SUM(I438)</f>
        <v>1</v>
      </c>
      <c r="J440" s="1409"/>
      <c r="K440" s="1409"/>
    </row>
    <row r="441" spans="1:14" s="1173" customFormat="1" ht="47.85" customHeight="1">
      <c r="A441" s="1172">
        <v>50108</v>
      </c>
      <c r="B441" s="1840" t="s">
        <v>4620</v>
      </c>
      <c r="C441" s="1841"/>
      <c r="D441" s="1841"/>
      <c r="E441" s="1841"/>
      <c r="F441" s="1841"/>
      <c r="G441" s="1841"/>
      <c r="H441" s="1841"/>
      <c r="I441" s="1842"/>
      <c r="J441" s="1406"/>
      <c r="K441" s="1406"/>
      <c r="L441" s="1407"/>
      <c r="M441" s="1408"/>
      <c r="N441" s="1440"/>
    </row>
    <row r="442" spans="1:14">
      <c r="A442" s="1843" t="s">
        <v>4480</v>
      </c>
      <c r="B442" s="1844"/>
      <c r="C442" s="1174" t="s">
        <v>4556</v>
      </c>
      <c r="D442" s="1176"/>
      <c r="E442" s="1176"/>
      <c r="F442" s="1176"/>
      <c r="G442" s="1176"/>
      <c r="H442" s="1176"/>
      <c r="I442" s="1177" t="s">
        <v>4557</v>
      </c>
      <c r="J442" s="1409"/>
      <c r="K442" s="1409"/>
    </row>
    <row r="443" spans="1:14">
      <c r="A443" s="1845" t="s">
        <v>4618</v>
      </c>
      <c r="B443" s="1846"/>
      <c r="C443" s="1179">
        <v>1</v>
      </c>
      <c r="D443" s="1176"/>
      <c r="E443" s="1176"/>
      <c r="F443" s="1176"/>
      <c r="G443" s="1176"/>
      <c r="H443" s="1176"/>
      <c r="I443" s="1198">
        <f>C443</f>
        <v>1</v>
      </c>
      <c r="J443" s="1409"/>
      <c r="K443" s="1409"/>
    </row>
    <row r="444" spans="1:14">
      <c r="A444" s="1834"/>
      <c r="B444" s="1835"/>
      <c r="C444" s="1835"/>
      <c r="D444" s="1835"/>
      <c r="E444" s="1835"/>
      <c r="F444" s="1835"/>
      <c r="G444" s="1835"/>
      <c r="H444" s="1835"/>
      <c r="I444" s="1836"/>
      <c r="J444" s="1409"/>
      <c r="K444" s="1409"/>
    </row>
    <row r="445" spans="1:14">
      <c r="A445" s="1837" t="s">
        <v>4487</v>
      </c>
      <c r="B445" s="1838"/>
      <c r="C445" s="1838"/>
      <c r="D445" s="1838"/>
      <c r="E445" s="1838"/>
      <c r="F445" s="1838"/>
      <c r="G445" s="1838"/>
      <c r="H445" s="1839"/>
      <c r="I445" s="1182">
        <f>SUM(I443)</f>
        <v>1</v>
      </c>
      <c r="J445" s="1409"/>
      <c r="K445" s="1409"/>
    </row>
    <row r="446" spans="1:14">
      <c r="A446" s="1834"/>
      <c r="B446" s="1835"/>
      <c r="C446" s="1835"/>
      <c r="D446" s="1835"/>
      <c r="E446" s="1835"/>
      <c r="F446" s="1835"/>
      <c r="G446" s="1835"/>
      <c r="H446" s="1835"/>
      <c r="I446" s="1836"/>
      <c r="J446" s="1409"/>
      <c r="K446" s="1409"/>
    </row>
    <row r="447" spans="1:14" s="1173" customFormat="1" ht="42.75" customHeight="1">
      <c r="A447" s="1172">
        <v>50109</v>
      </c>
      <c r="B447" s="1840" t="s">
        <v>4621</v>
      </c>
      <c r="C447" s="1841"/>
      <c r="D447" s="1841"/>
      <c r="E447" s="1841"/>
      <c r="F447" s="1841"/>
      <c r="G447" s="1841"/>
      <c r="H447" s="1841"/>
      <c r="I447" s="1842"/>
      <c r="J447" s="1406"/>
      <c r="K447" s="1406"/>
      <c r="L447" s="1407"/>
      <c r="M447" s="1408"/>
      <c r="N447" s="1440"/>
    </row>
    <row r="448" spans="1:14">
      <c r="A448" s="1843" t="s">
        <v>4480</v>
      </c>
      <c r="B448" s="1844"/>
      <c r="C448" s="1174" t="s">
        <v>4556</v>
      </c>
      <c r="D448" s="1176"/>
      <c r="E448" s="1176"/>
      <c r="F448" s="1176"/>
      <c r="G448" s="1176"/>
      <c r="H448" s="1176"/>
      <c r="I448" s="1177" t="s">
        <v>4557</v>
      </c>
      <c r="J448" s="1409"/>
      <c r="K448" s="1409"/>
    </row>
    <row r="449" spans="1:14">
      <c r="A449" s="1845" t="s">
        <v>4618</v>
      </c>
      <c r="B449" s="1846"/>
      <c r="C449" s="1179">
        <v>24</v>
      </c>
      <c r="D449" s="1176"/>
      <c r="E449" s="1176"/>
      <c r="F449" s="1176"/>
      <c r="G449" s="1176"/>
      <c r="H449" s="1176"/>
      <c r="I449" s="1198">
        <f>C449</f>
        <v>24</v>
      </c>
      <c r="J449" s="1409"/>
      <c r="K449" s="1409"/>
    </row>
    <row r="450" spans="1:14">
      <c r="A450" s="1834"/>
      <c r="B450" s="1835"/>
      <c r="C450" s="1835"/>
      <c r="D450" s="1835"/>
      <c r="E450" s="1835"/>
      <c r="F450" s="1835"/>
      <c r="G450" s="1835"/>
      <c r="H450" s="1835"/>
      <c r="I450" s="1836"/>
      <c r="J450" s="1409"/>
      <c r="K450" s="1409"/>
    </row>
    <row r="451" spans="1:14">
      <c r="A451" s="1837" t="s">
        <v>4487</v>
      </c>
      <c r="B451" s="1838"/>
      <c r="C451" s="1838"/>
      <c r="D451" s="1838"/>
      <c r="E451" s="1838"/>
      <c r="F451" s="1838"/>
      <c r="G451" s="1838"/>
      <c r="H451" s="1839"/>
      <c r="I451" s="1182">
        <f>SUM(I449)</f>
        <v>24</v>
      </c>
      <c r="J451" s="1409"/>
      <c r="K451" s="1409"/>
    </row>
    <row r="452" spans="1:14">
      <c r="A452" s="1834"/>
      <c r="B452" s="1835"/>
      <c r="C452" s="1835"/>
      <c r="D452" s="1835"/>
      <c r="E452" s="1835"/>
      <c r="F452" s="1835"/>
      <c r="G452" s="1835"/>
      <c r="H452" s="1835"/>
      <c r="I452" s="1836"/>
      <c r="J452" s="1409"/>
      <c r="K452" s="1409"/>
    </row>
    <row r="453" spans="1:14" s="1173" customFormat="1" ht="46.5" customHeight="1">
      <c r="A453" s="1172">
        <v>50110</v>
      </c>
      <c r="B453" s="1840" t="s">
        <v>4622</v>
      </c>
      <c r="C453" s="1841"/>
      <c r="D453" s="1841"/>
      <c r="E453" s="1841"/>
      <c r="F453" s="1841"/>
      <c r="G453" s="1841"/>
      <c r="H453" s="1841"/>
      <c r="I453" s="1842"/>
      <c r="J453" s="1406"/>
      <c r="K453" s="1406"/>
      <c r="L453" s="1407"/>
      <c r="M453" s="1408"/>
      <c r="N453" s="1440"/>
    </row>
    <row r="454" spans="1:14">
      <c r="A454" s="1843" t="s">
        <v>4480</v>
      </c>
      <c r="B454" s="1844"/>
      <c r="C454" s="1174" t="s">
        <v>4556</v>
      </c>
      <c r="D454" s="1176"/>
      <c r="E454" s="1176"/>
      <c r="F454" s="1176"/>
      <c r="G454" s="1176"/>
      <c r="H454" s="1176"/>
      <c r="I454" s="1177" t="s">
        <v>4557</v>
      </c>
      <c r="J454" s="1409"/>
      <c r="K454" s="1409"/>
    </row>
    <row r="455" spans="1:14">
      <c r="A455" s="1845" t="s">
        <v>4618</v>
      </c>
      <c r="B455" s="1846"/>
      <c r="C455" s="1179">
        <v>1</v>
      </c>
      <c r="D455" s="1176"/>
      <c r="E455" s="1176"/>
      <c r="F455" s="1176"/>
      <c r="G455" s="1176"/>
      <c r="H455" s="1176"/>
      <c r="I455" s="1198">
        <f>C455</f>
        <v>1</v>
      </c>
      <c r="J455" s="1409"/>
      <c r="K455" s="1409"/>
    </row>
    <row r="456" spans="1:14">
      <c r="A456" s="1834"/>
      <c r="B456" s="1835"/>
      <c r="C456" s="1835"/>
      <c r="D456" s="1835"/>
      <c r="E456" s="1835"/>
      <c r="F456" s="1835"/>
      <c r="G456" s="1835"/>
      <c r="H456" s="1835"/>
      <c r="I456" s="1836"/>
      <c r="J456" s="1409"/>
      <c r="K456" s="1409"/>
    </row>
    <row r="457" spans="1:14">
      <c r="A457" s="1837" t="s">
        <v>4487</v>
      </c>
      <c r="B457" s="1838"/>
      <c r="C457" s="1838"/>
      <c r="D457" s="1838"/>
      <c r="E457" s="1838"/>
      <c r="F457" s="1838"/>
      <c r="G457" s="1838"/>
      <c r="H457" s="1839"/>
      <c r="I457" s="1182">
        <f>SUM(I455)</f>
        <v>1</v>
      </c>
      <c r="J457" s="1409"/>
      <c r="K457" s="1409"/>
    </row>
    <row r="458" spans="1:14">
      <c r="A458" s="1834"/>
      <c r="B458" s="1835"/>
      <c r="C458" s="1835"/>
      <c r="D458" s="1835"/>
      <c r="E458" s="1835"/>
      <c r="F458" s="1835"/>
      <c r="G458" s="1835"/>
      <c r="H458" s="1835"/>
      <c r="I458" s="1836"/>
      <c r="J458" s="1409"/>
      <c r="K458" s="1409"/>
    </row>
    <row r="459" spans="1:14" s="1173" customFormat="1" ht="56.45" customHeight="1">
      <c r="A459" s="1172">
        <v>50111</v>
      </c>
      <c r="B459" s="1840" t="s">
        <v>4623</v>
      </c>
      <c r="C459" s="1841"/>
      <c r="D459" s="1841"/>
      <c r="E459" s="1841"/>
      <c r="F459" s="1841"/>
      <c r="G459" s="1841"/>
      <c r="H459" s="1841"/>
      <c r="I459" s="1842"/>
      <c r="J459" s="1406"/>
      <c r="K459" s="1406"/>
      <c r="L459" s="1407"/>
      <c r="M459" s="1408"/>
      <c r="N459" s="1440"/>
    </row>
    <row r="460" spans="1:14" ht="25.5">
      <c r="A460" s="1843" t="s">
        <v>4480</v>
      </c>
      <c r="B460" s="1844"/>
      <c r="C460" s="1174" t="s">
        <v>4610</v>
      </c>
      <c r="D460" s="1176"/>
      <c r="E460" s="1176"/>
      <c r="F460" s="1176"/>
      <c r="G460" s="1176"/>
      <c r="H460" s="1176"/>
      <c r="I460" s="1188" t="s">
        <v>4568</v>
      </c>
      <c r="J460" s="1409"/>
      <c r="K460" s="1409"/>
    </row>
    <row r="461" spans="1:14">
      <c r="A461" s="1845" t="s">
        <v>4624</v>
      </c>
      <c r="B461" s="1846"/>
      <c r="C461" s="1179">
        <v>524.6</v>
      </c>
      <c r="D461" s="1176"/>
      <c r="E461" s="1176"/>
      <c r="F461" s="1176"/>
      <c r="G461" s="1176"/>
      <c r="H461" s="1176"/>
      <c r="I461" s="1198">
        <f>C461</f>
        <v>524.6</v>
      </c>
      <c r="J461" s="1409"/>
      <c r="K461" s="1409"/>
    </row>
    <row r="462" spans="1:14">
      <c r="A462" s="1834"/>
      <c r="B462" s="1835"/>
      <c r="C462" s="1835"/>
      <c r="D462" s="1835"/>
      <c r="E462" s="1835"/>
      <c r="F462" s="1835"/>
      <c r="G462" s="1835"/>
      <c r="H462" s="1835"/>
      <c r="I462" s="1836"/>
      <c r="J462" s="1409"/>
      <c r="K462" s="1409"/>
    </row>
    <row r="463" spans="1:14">
      <c r="A463" s="1837" t="s">
        <v>4487</v>
      </c>
      <c r="B463" s="1838"/>
      <c r="C463" s="1838"/>
      <c r="D463" s="1838"/>
      <c r="E463" s="1838"/>
      <c r="F463" s="1838"/>
      <c r="G463" s="1838"/>
      <c r="H463" s="1839"/>
      <c r="I463" s="1182">
        <f>SUM(I461)</f>
        <v>524.6</v>
      </c>
      <c r="J463" s="1409"/>
      <c r="K463" s="1409"/>
    </row>
    <row r="464" spans="1:14">
      <c r="A464" s="1834"/>
      <c r="B464" s="1835"/>
      <c r="C464" s="1835"/>
      <c r="D464" s="1835"/>
      <c r="E464" s="1835"/>
      <c r="F464" s="1835"/>
      <c r="G464" s="1835"/>
      <c r="H464" s="1835"/>
      <c r="I464" s="1836"/>
      <c r="J464" s="1409"/>
      <c r="K464" s="1409"/>
    </row>
    <row r="465" spans="1:14" s="1173" customFormat="1" ht="46.5" customHeight="1">
      <c r="A465" s="1172">
        <v>50112</v>
      </c>
      <c r="B465" s="1840" t="s">
        <v>4625</v>
      </c>
      <c r="C465" s="1841"/>
      <c r="D465" s="1841"/>
      <c r="E465" s="1841"/>
      <c r="F465" s="1841"/>
      <c r="G465" s="1841"/>
      <c r="H465" s="1841"/>
      <c r="I465" s="1842"/>
      <c r="J465" s="1406"/>
      <c r="K465" s="1406"/>
      <c r="L465" s="1407"/>
      <c r="M465" s="1408"/>
      <c r="N465" s="1440"/>
    </row>
    <row r="466" spans="1:14">
      <c r="A466" s="1843" t="s">
        <v>4480</v>
      </c>
      <c r="B466" s="1844"/>
      <c r="C466" s="1174" t="s">
        <v>4556</v>
      </c>
      <c r="D466" s="1176"/>
      <c r="E466" s="1176"/>
      <c r="F466" s="1176"/>
      <c r="G466" s="1176"/>
      <c r="H466" s="1176"/>
      <c r="I466" s="1177" t="s">
        <v>4557</v>
      </c>
      <c r="J466" s="1409"/>
      <c r="K466" s="1409"/>
    </row>
    <row r="467" spans="1:14">
      <c r="A467" s="1845" t="s">
        <v>4626</v>
      </c>
      <c r="B467" s="1846"/>
      <c r="C467" s="1179">
        <v>6</v>
      </c>
      <c r="D467" s="1176"/>
      <c r="E467" s="1176"/>
      <c r="F467" s="1176"/>
      <c r="G467" s="1176"/>
      <c r="H467" s="1176"/>
      <c r="I467" s="1181">
        <v>6</v>
      </c>
      <c r="J467" s="1409"/>
      <c r="K467" s="1409"/>
    </row>
    <row r="468" spans="1:14">
      <c r="A468" s="1834"/>
      <c r="B468" s="1835"/>
      <c r="C468" s="1835"/>
      <c r="D468" s="1835"/>
      <c r="E468" s="1835"/>
      <c r="F468" s="1835"/>
      <c r="G468" s="1835"/>
      <c r="H468" s="1835"/>
      <c r="I468" s="1836"/>
      <c r="J468" s="1409"/>
      <c r="K468" s="1409"/>
    </row>
    <row r="469" spans="1:14">
      <c r="A469" s="1837" t="s">
        <v>4487</v>
      </c>
      <c r="B469" s="1838"/>
      <c r="C469" s="1838"/>
      <c r="D469" s="1838"/>
      <c r="E469" s="1838"/>
      <c r="F469" s="1838"/>
      <c r="G469" s="1838"/>
      <c r="H469" s="1839"/>
      <c r="I469" s="1182">
        <f>SUM(I467)</f>
        <v>6</v>
      </c>
      <c r="J469" s="1409"/>
      <c r="K469" s="1409"/>
    </row>
    <row r="470" spans="1:14">
      <c r="A470" s="1834"/>
      <c r="B470" s="1835"/>
      <c r="C470" s="1835"/>
      <c r="D470" s="1835"/>
      <c r="E470" s="1835"/>
      <c r="F470" s="1835"/>
      <c r="G470" s="1835"/>
      <c r="H470" s="1835"/>
      <c r="I470" s="1836"/>
      <c r="J470" s="1409"/>
      <c r="K470" s="1409"/>
    </row>
    <row r="471" spans="1:14" s="1173" customFormat="1" ht="59.45" customHeight="1">
      <c r="A471" s="1172">
        <v>50113</v>
      </c>
      <c r="B471" s="1840" t="s">
        <v>4627</v>
      </c>
      <c r="C471" s="1841"/>
      <c r="D471" s="1841"/>
      <c r="E471" s="1841"/>
      <c r="F471" s="1841"/>
      <c r="G471" s="1841"/>
      <c r="H471" s="1841"/>
      <c r="I471" s="1842"/>
      <c r="J471" s="1406"/>
      <c r="K471" s="1406"/>
      <c r="L471" s="1407"/>
      <c r="M471" s="1408"/>
      <c r="N471" s="1440"/>
    </row>
    <row r="472" spans="1:14" ht="25.5">
      <c r="A472" s="1843" t="s">
        <v>4480</v>
      </c>
      <c r="B472" s="1844"/>
      <c r="C472" s="1174" t="s">
        <v>4610</v>
      </c>
      <c r="D472" s="1176"/>
      <c r="E472" s="1176"/>
      <c r="F472" s="1176"/>
      <c r="G472" s="1176"/>
      <c r="H472" s="1176"/>
      <c r="I472" s="1188" t="s">
        <v>4568</v>
      </c>
      <c r="J472" s="1409"/>
      <c r="K472" s="1409"/>
    </row>
    <row r="473" spans="1:14">
      <c r="A473" s="1845" t="s">
        <v>4628</v>
      </c>
      <c r="B473" s="1846"/>
      <c r="C473" s="1179">
        <v>569.69000000000005</v>
      </c>
      <c r="D473" s="1176"/>
      <c r="E473" s="1176"/>
      <c r="F473" s="1176"/>
      <c r="G473" s="1176"/>
      <c r="H473" s="1176"/>
      <c r="I473" s="1198">
        <f>C473</f>
        <v>569.69000000000005</v>
      </c>
      <c r="J473" s="1409"/>
      <c r="K473" s="1409"/>
    </row>
    <row r="474" spans="1:14">
      <c r="A474" s="1834"/>
      <c r="B474" s="1835"/>
      <c r="C474" s="1835"/>
      <c r="D474" s="1835"/>
      <c r="E474" s="1835"/>
      <c r="F474" s="1835"/>
      <c r="G474" s="1835"/>
      <c r="H474" s="1835"/>
      <c r="I474" s="1836"/>
      <c r="J474" s="1409"/>
      <c r="K474" s="1409"/>
    </row>
    <row r="475" spans="1:14">
      <c r="A475" s="1837" t="s">
        <v>4487</v>
      </c>
      <c r="B475" s="1838"/>
      <c r="C475" s="1838"/>
      <c r="D475" s="1838"/>
      <c r="E475" s="1838"/>
      <c r="F475" s="1838"/>
      <c r="G475" s="1838"/>
      <c r="H475" s="1839"/>
      <c r="I475" s="1182">
        <f>SUM(I473)</f>
        <v>569.69000000000005</v>
      </c>
      <c r="J475" s="1409"/>
      <c r="K475" s="1409"/>
    </row>
    <row r="476" spans="1:14">
      <c r="A476" s="1834"/>
      <c r="B476" s="1835"/>
      <c r="C476" s="1835"/>
      <c r="D476" s="1835"/>
      <c r="E476" s="1835"/>
      <c r="F476" s="1835"/>
      <c r="G476" s="1835"/>
      <c r="H476" s="1835"/>
      <c r="I476" s="1836"/>
      <c r="J476" s="1409"/>
      <c r="K476" s="1409"/>
    </row>
    <row r="477" spans="1:14" s="1173" customFormat="1" ht="27.95" customHeight="1">
      <c r="A477" s="1172">
        <v>50114</v>
      </c>
      <c r="B477" s="1840" t="s">
        <v>4136</v>
      </c>
      <c r="C477" s="1841"/>
      <c r="D477" s="1841"/>
      <c r="E477" s="1841"/>
      <c r="F477" s="1841"/>
      <c r="G477" s="1841"/>
      <c r="H477" s="1841"/>
      <c r="I477" s="1842"/>
      <c r="J477" s="1406"/>
      <c r="K477" s="1406"/>
      <c r="L477" s="1407"/>
      <c r="M477" s="1408"/>
      <c r="N477" s="1440"/>
    </row>
    <row r="478" spans="1:14" ht="25.5">
      <c r="A478" s="1843" t="s">
        <v>4480</v>
      </c>
      <c r="B478" s="1844"/>
      <c r="C478" s="1174" t="s">
        <v>4489</v>
      </c>
      <c r="D478" s="1176"/>
      <c r="E478" s="1176"/>
      <c r="F478" s="1176"/>
      <c r="G478" s="1176"/>
      <c r="H478" s="1176"/>
      <c r="I478" s="1177" t="s">
        <v>4524</v>
      </c>
      <c r="J478" s="1409"/>
      <c r="K478" s="1409"/>
    </row>
    <row r="479" spans="1:14">
      <c r="A479" s="1845" t="s">
        <v>4629</v>
      </c>
      <c r="B479" s="1846"/>
      <c r="C479" s="1179">
        <v>208</v>
      </c>
      <c r="D479" s="1176"/>
      <c r="E479" s="1176"/>
      <c r="F479" s="1176"/>
      <c r="G479" s="1176"/>
      <c r="H479" s="1176"/>
      <c r="I479" s="1198">
        <f t="shared" ref="I479:I480" si="20">C479</f>
        <v>208</v>
      </c>
      <c r="J479" s="1409"/>
      <c r="K479" s="1409"/>
    </row>
    <row r="480" spans="1:14">
      <c r="A480" s="1845" t="s">
        <v>4630</v>
      </c>
      <c r="B480" s="1846"/>
      <c r="C480" s="1179">
        <v>170</v>
      </c>
      <c r="D480" s="1176"/>
      <c r="E480" s="1176"/>
      <c r="F480" s="1176"/>
      <c r="G480" s="1176"/>
      <c r="H480" s="1176"/>
      <c r="I480" s="1198">
        <f t="shared" si="20"/>
        <v>170</v>
      </c>
      <c r="J480" s="1409"/>
      <c r="K480" s="1409"/>
    </row>
    <row r="481" spans="1:14">
      <c r="A481" s="1834"/>
      <c r="B481" s="1835"/>
      <c r="C481" s="1835"/>
      <c r="D481" s="1835"/>
      <c r="E481" s="1835"/>
      <c r="F481" s="1835"/>
      <c r="G481" s="1835"/>
      <c r="H481" s="1835"/>
      <c r="I481" s="1836"/>
      <c r="J481" s="1409"/>
      <c r="K481" s="1409"/>
    </row>
    <row r="482" spans="1:14">
      <c r="A482" s="1837" t="s">
        <v>4487</v>
      </c>
      <c r="B482" s="1838"/>
      <c r="C482" s="1838"/>
      <c r="D482" s="1838"/>
      <c r="E482" s="1838"/>
      <c r="F482" s="1838"/>
      <c r="G482" s="1838"/>
      <c r="H482" s="1839"/>
      <c r="I482" s="1182">
        <f>SUM(I480)</f>
        <v>170</v>
      </c>
      <c r="J482" s="1409"/>
      <c r="K482" s="1409"/>
    </row>
    <row r="483" spans="1:14">
      <c r="A483" s="1834"/>
      <c r="B483" s="1835"/>
      <c r="C483" s="1835"/>
      <c r="D483" s="1835"/>
      <c r="E483" s="1835"/>
      <c r="F483" s="1835"/>
      <c r="G483" s="1835"/>
      <c r="H483" s="1835"/>
      <c r="I483" s="1836"/>
      <c r="J483" s="1409"/>
      <c r="K483" s="1409"/>
    </row>
    <row r="484" spans="1:14" s="1173" customFormat="1" ht="27.6" customHeight="1">
      <c r="A484" s="1172">
        <v>50115</v>
      </c>
      <c r="B484" s="1840" t="s">
        <v>4138</v>
      </c>
      <c r="C484" s="1841"/>
      <c r="D484" s="1841"/>
      <c r="E484" s="1841"/>
      <c r="F484" s="1841"/>
      <c r="G484" s="1841"/>
      <c r="H484" s="1841"/>
      <c r="I484" s="1842"/>
      <c r="J484" s="1406"/>
      <c r="K484" s="1406"/>
      <c r="L484" s="1407"/>
      <c r="M484" s="1408"/>
      <c r="N484" s="1440"/>
    </row>
    <row r="485" spans="1:14" ht="25.5">
      <c r="A485" s="1843" t="s">
        <v>4480</v>
      </c>
      <c r="B485" s="1844"/>
      <c r="C485" s="1174" t="s">
        <v>4489</v>
      </c>
      <c r="D485" s="1176"/>
      <c r="E485" s="1176"/>
      <c r="F485" s="1176"/>
      <c r="G485" s="1176"/>
      <c r="H485" s="1176"/>
      <c r="I485" s="1177" t="s">
        <v>4524</v>
      </c>
      <c r="J485" s="1409"/>
      <c r="K485" s="1409"/>
    </row>
    <row r="486" spans="1:14">
      <c r="A486" s="1845" t="s">
        <v>4629</v>
      </c>
      <c r="B486" s="1846"/>
      <c r="C486" s="1179">
        <v>208</v>
      </c>
      <c r="D486" s="1176"/>
      <c r="E486" s="1176"/>
      <c r="F486" s="1176"/>
      <c r="G486" s="1176"/>
      <c r="H486" s="1176"/>
      <c r="I486" s="1198">
        <f t="shared" ref="I486:I487" si="21">C486</f>
        <v>208</v>
      </c>
      <c r="J486" s="1409"/>
      <c r="K486" s="1409"/>
    </row>
    <row r="487" spans="1:14" s="1378" customFormat="1" ht="15.75" customHeight="1">
      <c r="A487" s="1879" t="s">
        <v>4630</v>
      </c>
      <c r="B487" s="1880"/>
      <c r="C487" s="1375">
        <v>170</v>
      </c>
      <c r="D487" s="1376"/>
      <c r="E487" s="1375"/>
      <c r="F487" s="1375"/>
      <c r="G487" s="1375"/>
      <c r="H487" s="1375"/>
      <c r="I487" s="1377">
        <f t="shared" si="21"/>
        <v>170</v>
      </c>
      <c r="J487" s="1411">
        <v>24</v>
      </c>
      <c r="K487" s="1411">
        <v>2</v>
      </c>
      <c r="L487" s="1412"/>
      <c r="M487" s="1411">
        <f>J487*K487</f>
        <v>48</v>
      </c>
      <c r="N487" s="1436"/>
    </row>
    <row r="488" spans="1:14">
      <c r="A488" s="1834"/>
      <c r="B488" s="1835"/>
      <c r="C488" s="1835"/>
      <c r="D488" s="1835"/>
      <c r="E488" s="1835"/>
      <c r="F488" s="1835"/>
      <c r="G488" s="1835"/>
      <c r="H488" s="1835"/>
      <c r="I488" s="1836"/>
      <c r="J488" s="1409"/>
      <c r="K488" s="1409"/>
    </row>
    <row r="489" spans="1:14">
      <c r="A489" s="1837" t="s">
        <v>4487</v>
      </c>
      <c r="B489" s="1838"/>
      <c r="C489" s="1838"/>
      <c r="D489" s="1838"/>
      <c r="E489" s="1838"/>
      <c r="F489" s="1838"/>
      <c r="G489" s="1838"/>
      <c r="H489" s="1839"/>
      <c r="I489" s="1182">
        <f>SUM(I486:I487)</f>
        <v>378</v>
      </c>
      <c r="J489" s="1409"/>
      <c r="K489" s="1409"/>
    </row>
    <row r="490" spans="1:14">
      <c r="A490" s="1834"/>
      <c r="B490" s="1835"/>
      <c r="C490" s="1835"/>
      <c r="D490" s="1835"/>
      <c r="E490" s="1835"/>
      <c r="F490" s="1835"/>
      <c r="G490" s="1835"/>
      <c r="H490" s="1835"/>
      <c r="I490" s="1836"/>
      <c r="J490" s="1409"/>
      <c r="K490" s="1409"/>
    </row>
    <row r="491" spans="1:14" s="1171" customFormat="1" ht="12.75" customHeight="1">
      <c r="A491" s="1170" t="s">
        <v>4631</v>
      </c>
      <c r="B491" s="1847"/>
      <c r="C491" s="1848"/>
      <c r="D491" s="1848"/>
      <c r="E491" s="1848"/>
      <c r="F491" s="1848"/>
      <c r="G491" s="1848"/>
      <c r="H491" s="1848"/>
      <c r="I491" s="1849"/>
      <c r="J491" s="1402"/>
      <c r="K491" s="1402"/>
      <c r="L491" s="1403"/>
      <c r="M491" s="1404"/>
      <c r="N491" s="1439"/>
    </row>
    <row r="492" spans="1:14" s="1173" customFormat="1" ht="63.6" customHeight="1">
      <c r="A492" s="1172">
        <v>50201</v>
      </c>
      <c r="B492" s="1840" t="s">
        <v>4632</v>
      </c>
      <c r="C492" s="1841"/>
      <c r="D492" s="1841"/>
      <c r="E492" s="1841"/>
      <c r="F492" s="1841"/>
      <c r="G492" s="1841"/>
      <c r="H492" s="1841"/>
      <c r="I492" s="1842"/>
      <c r="J492" s="1406"/>
      <c r="K492" s="1406"/>
      <c r="L492" s="1407"/>
      <c r="M492" s="1408"/>
      <c r="N492" s="1440"/>
    </row>
    <row r="493" spans="1:14">
      <c r="A493" s="1843" t="s">
        <v>4480</v>
      </c>
      <c r="B493" s="1844"/>
      <c r="C493" s="1174" t="s">
        <v>4481</v>
      </c>
      <c r="D493" s="1175" t="s">
        <v>4482</v>
      </c>
      <c r="E493" s="1176"/>
      <c r="F493" s="1176"/>
      <c r="G493" s="1176"/>
      <c r="H493" s="1176"/>
      <c r="I493" s="1177" t="s">
        <v>4484</v>
      </c>
      <c r="J493" s="1409"/>
      <c r="K493" s="1409"/>
    </row>
    <row r="494" spans="1:14" ht="17.100000000000001" customHeight="1">
      <c r="A494" s="1845" t="s">
        <v>4633</v>
      </c>
      <c r="B494" s="1846"/>
      <c r="C494" s="1179">
        <v>58.83</v>
      </c>
      <c r="D494" s="1180">
        <v>9.67</v>
      </c>
      <c r="E494" s="1176"/>
      <c r="F494" s="1176"/>
      <c r="G494" s="1176"/>
      <c r="H494" s="1176"/>
      <c r="I494" s="1181">
        <f>C494*D494</f>
        <v>568.88609999999994</v>
      </c>
      <c r="J494" s="1409"/>
      <c r="K494" s="1409"/>
    </row>
    <row r="495" spans="1:14" ht="17.100000000000001" customHeight="1">
      <c r="A495" s="1845" t="s">
        <v>4634</v>
      </c>
      <c r="B495" s="1846"/>
      <c r="C495" s="1179">
        <v>8.5500000000000007</v>
      </c>
      <c r="D495" s="1180">
        <v>5.62</v>
      </c>
      <c r="E495" s="1176"/>
      <c r="F495" s="1176"/>
      <c r="G495" s="1176"/>
      <c r="H495" s="1176"/>
      <c r="I495" s="1181">
        <f t="shared" ref="I495:I501" si="22">C495*D495</f>
        <v>48.051000000000002</v>
      </c>
      <c r="J495" s="1409"/>
      <c r="K495" s="1409"/>
    </row>
    <row r="496" spans="1:14" ht="17.100000000000001" customHeight="1">
      <c r="A496" s="1845" t="s">
        <v>4635</v>
      </c>
      <c r="B496" s="1846"/>
      <c r="C496" s="1179">
        <v>21.66</v>
      </c>
      <c r="D496" s="1180">
        <v>1.68</v>
      </c>
      <c r="E496" s="1176"/>
      <c r="F496" s="1176"/>
      <c r="G496" s="1176"/>
      <c r="H496" s="1176"/>
      <c r="I496" s="1181">
        <f t="shared" si="22"/>
        <v>36.388799999999996</v>
      </c>
      <c r="J496" s="1409"/>
      <c r="K496" s="1409"/>
    </row>
    <row r="497" spans="1:14" ht="17.100000000000001" customHeight="1">
      <c r="A497" s="1845" t="s">
        <v>4636</v>
      </c>
      <c r="B497" s="1846"/>
      <c r="C497" s="1179">
        <v>14.76</v>
      </c>
      <c r="D497" s="1180">
        <v>1.61</v>
      </c>
      <c r="E497" s="1176"/>
      <c r="F497" s="1176"/>
      <c r="G497" s="1176"/>
      <c r="H497" s="1176"/>
      <c r="I497" s="1181">
        <f t="shared" si="22"/>
        <v>23.7636</v>
      </c>
      <c r="J497" s="1409"/>
      <c r="K497" s="1409"/>
    </row>
    <row r="498" spans="1:14" ht="17.100000000000001" customHeight="1">
      <c r="A498" s="1845" t="s">
        <v>4637</v>
      </c>
      <c r="B498" s="1846"/>
      <c r="C498" s="1179">
        <v>2.6</v>
      </c>
      <c r="D498" s="1180">
        <v>1.7</v>
      </c>
      <c r="E498" s="1176"/>
      <c r="F498" s="1176"/>
      <c r="G498" s="1176"/>
      <c r="H498" s="1176"/>
      <c r="I498" s="1181">
        <f t="shared" si="22"/>
        <v>4.42</v>
      </c>
      <c r="J498" s="1409"/>
      <c r="K498" s="1409"/>
    </row>
    <row r="499" spans="1:14" s="1202" customFormat="1" ht="24.75" customHeight="1">
      <c r="A499" s="1877" t="s">
        <v>4638</v>
      </c>
      <c r="B499" s="1878"/>
      <c r="C499" s="1183">
        <v>8.75</v>
      </c>
      <c r="D499" s="1183">
        <v>6.9</v>
      </c>
      <c r="E499" s="1200"/>
      <c r="F499" s="1200"/>
      <c r="G499" s="1200"/>
      <c r="H499" s="1200"/>
      <c r="I499" s="1201">
        <f t="shared" si="22"/>
        <v>60.375</v>
      </c>
      <c r="J499" s="1401"/>
      <c r="K499" s="1401"/>
      <c r="L499" s="1414"/>
      <c r="M499" s="1413"/>
      <c r="N499" s="1442"/>
    </row>
    <row r="500" spans="1:14" ht="17.100000000000001" customHeight="1">
      <c r="A500" s="1845" t="s">
        <v>4511</v>
      </c>
      <c r="B500" s="1846"/>
      <c r="C500" s="1179">
        <v>40</v>
      </c>
      <c r="D500" s="1180">
        <v>9.0500000000000007</v>
      </c>
      <c r="E500" s="1176"/>
      <c r="F500" s="1176"/>
      <c r="G500" s="1176"/>
      <c r="H500" s="1176"/>
      <c r="I500" s="1181">
        <f t="shared" si="22"/>
        <v>362</v>
      </c>
      <c r="J500" s="1409"/>
      <c r="K500" s="1409"/>
    </row>
    <row r="501" spans="1:14">
      <c r="A501" s="1845" t="s">
        <v>4590</v>
      </c>
      <c r="B501" s="1846"/>
      <c r="C501" s="1179">
        <v>11</v>
      </c>
      <c r="D501" s="1180">
        <v>6.2</v>
      </c>
      <c r="E501" s="1176"/>
      <c r="F501" s="1176"/>
      <c r="G501" s="1176"/>
      <c r="H501" s="1176"/>
      <c r="I501" s="1181">
        <f t="shared" si="22"/>
        <v>68.2</v>
      </c>
      <c r="J501" s="1409"/>
      <c r="K501" s="1409"/>
    </row>
    <row r="502" spans="1:14">
      <c r="A502" s="1834"/>
      <c r="B502" s="1835"/>
      <c r="C502" s="1835"/>
      <c r="D502" s="1835"/>
      <c r="E502" s="1835"/>
      <c r="F502" s="1835"/>
      <c r="G502" s="1835"/>
      <c r="H502" s="1835"/>
      <c r="I502" s="1836"/>
      <c r="J502" s="1409"/>
      <c r="K502" s="1409"/>
    </row>
    <row r="503" spans="1:14">
      <c r="A503" s="1837" t="s">
        <v>4487</v>
      </c>
      <c r="B503" s="1838"/>
      <c r="C503" s="1838"/>
      <c r="D503" s="1838"/>
      <c r="E503" s="1838"/>
      <c r="F503" s="1838"/>
      <c r="G503" s="1838"/>
      <c r="H503" s="1839"/>
      <c r="I503" s="1182">
        <f>SUM(I494:I501)</f>
        <v>1172.0844999999999</v>
      </c>
      <c r="J503" s="1409"/>
      <c r="K503" s="1409"/>
    </row>
    <row r="504" spans="1:14">
      <c r="A504" s="1834"/>
      <c r="B504" s="1835"/>
      <c r="C504" s="1835"/>
      <c r="D504" s="1835"/>
      <c r="E504" s="1835"/>
      <c r="F504" s="1835"/>
      <c r="G504" s="1835"/>
      <c r="H504" s="1835"/>
      <c r="I504" s="1836"/>
      <c r="J504" s="1409"/>
      <c r="K504" s="1409"/>
    </row>
    <row r="505" spans="1:14" s="1173" customFormat="1" ht="40.700000000000003" customHeight="1">
      <c r="A505" s="1172">
        <v>50202</v>
      </c>
      <c r="B505" s="1840" t="s">
        <v>4639</v>
      </c>
      <c r="C505" s="1841"/>
      <c r="D505" s="1841"/>
      <c r="E505" s="1841"/>
      <c r="F505" s="1841"/>
      <c r="G505" s="1841"/>
      <c r="H505" s="1841"/>
      <c r="I505" s="1842"/>
      <c r="J505" s="1406"/>
      <c r="K505" s="1406"/>
      <c r="L505" s="1407"/>
      <c r="M505" s="1408"/>
      <c r="N505" s="1440"/>
    </row>
    <row r="506" spans="1:14">
      <c r="A506" s="1843" t="s">
        <v>4480</v>
      </c>
      <c r="B506" s="1844"/>
      <c r="C506" s="1174" t="s">
        <v>4481</v>
      </c>
      <c r="D506" s="1175" t="s">
        <v>4489</v>
      </c>
      <c r="E506" s="1176"/>
      <c r="F506" s="1176"/>
      <c r="G506" s="1176"/>
      <c r="H506" s="1176"/>
      <c r="I506" s="1188" t="s">
        <v>4512</v>
      </c>
      <c r="J506" s="1409"/>
      <c r="K506" s="1409"/>
    </row>
    <row r="507" spans="1:14">
      <c r="A507" s="1845" t="s">
        <v>4590</v>
      </c>
      <c r="B507" s="1846"/>
      <c r="C507" s="1179">
        <v>6.2</v>
      </c>
      <c r="D507" s="1180">
        <v>1</v>
      </c>
      <c r="E507" s="1176"/>
      <c r="F507" s="1176"/>
      <c r="G507" s="1176"/>
      <c r="H507" s="1176"/>
      <c r="I507" s="1181">
        <f t="shared" ref="I507" si="23">C507*D507</f>
        <v>6.2</v>
      </c>
      <c r="J507" s="1409"/>
      <c r="K507" s="1409"/>
    </row>
    <row r="508" spans="1:14">
      <c r="A508" s="1834"/>
      <c r="B508" s="1835"/>
      <c r="C508" s="1835"/>
      <c r="D508" s="1835"/>
      <c r="E508" s="1835"/>
      <c r="F508" s="1835"/>
      <c r="G508" s="1835"/>
      <c r="H508" s="1835"/>
      <c r="I508" s="1836"/>
      <c r="J508" s="1409"/>
      <c r="K508" s="1409"/>
    </row>
    <row r="509" spans="1:14">
      <c r="A509" s="1837" t="s">
        <v>4487</v>
      </c>
      <c r="B509" s="1838"/>
      <c r="C509" s="1838"/>
      <c r="D509" s="1838"/>
      <c r="E509" s="1838"/>
      <c r="F509" s="1839"/>
      <c r="G509" s="1203"/>
      <c r="H509" s="1203"/>
      <c r="I509" s="1182">
        <f>SUM(I507)</f>
        <v>6.2</v>
      </c>
      <c r="J509" s="1409"/>
      <c r="K509" s="1409"/>
    </row>
    <row r="510" spans="1:14">
      <c r="A510" s="1834"/>
      <c r="B510" s="1835"/>
      <c r="C510" s="1835"/>
      <c r="D510" s="1835"/>
      <c r="E510" s="1835"/>
      <c r="F510" s="1835"/>
      <c r="G510" s="1835"/>
      <c r="H510" s="1835"/>
      <c r="I510" s="1836"/>
      <c r="J510" s="1409"/>
      <c r="K510" s="1409"/>
    </row>
    <row r="511" spans="1:14" s="1173" customFormat="1" ht="38.450000000000003" customHeight="1">
      <c r="A511" s="1172">
        <v>50203</v>
      </c>
      <c r="B511" s="1840" t="s">
        <v>4640</v>
      </c>
      <c r="C511" s="1841"/>
      <c r="D511" s="1841"/>
      <c r="E511" s="1841"/>
      <c r="F511" s="1841"/>
      <c r="G511" s="1841"/>
      <c r="H511" s="1841"/>
      <c r="I511" s="1842"/>
      <c r="J511" s="1406"/>
      <c r="K511" s="1406"/>
      <c r="L511" s="1407"/>
      <c r="M511" s="1408"/>
      <c r="N511" s="1440"/>
    </row>
    <row r="512" spans="1:14">
      <c r="A512" s="1843" t="s">
        <v>4480</v>
      </c>
      <c r="B512" s="1844"/>
      <c r="C512" s="1174" t="s">
        <v>4481</v>
      </c>
      <c r="D512" s="1175" t="s">
        <v>4489</v>
      </c>
      <c r="E512" s="1176"/>
      <c r="F512" s="1176"/>
      <c r="G512" s="1176"/>
      <c r="H512" s="1176"/>
      <c r="I512" s="1188" t="s">
        <v>4512</v>
      </c>
      <c r="J512" s="1409"/>
      <c r="K512" s="1409"/>
    </row>
    <row r="513" spans="1:14">
      <c r="A513" s="1845" t="s">
        <v>4633</v>
      </c>
      <c r="B513" s="1846"/>
      <c r="C513" s="1179">
        <v>58.8</v>
      </c>
      <c r="D513" s="1180">
        <v>1</v>
      </c>
      <c r="E513" s="1176"/>
      <c r="F513" s="1176"/>
      <c r="G513" s="1176"/>
      <c r="H513" s="1176"/>
      <c r="I513" s="1181">
        <f t="shared" ref="I513:I520" si="24">C513*D513</f>
        <v>58.8</v>
      </c>
      <c r="J513" s="1409"/>
      <c r="K513" s="1409"/>
    </row>
    <row r="514" spans="1:14">
      <c r="A514" s="1845" t="s">
        <v>4634</v>
      </c>
      <c r="B514" s="1846"/>
      <c r="C514" s="1179">
        <v>8.5500000000000007</v>
      </c>
      <c r="D514" s="1180">
        <v>1</v>
      </c>
      <c r="E514" s="1176"/>
      <c r="F514" s="1176"/>
      <c r="G514" s="1176"/>
      <c r="H514" s="1176"/>
      <c r="I514" s="1181">
        <f t="shared" si="24"/>
        <v>8.5500000000000007</v>
      </c>
      <c r="J514" s="1409"/>
      <c r="K514" s="1409"/>
    </row>
    <row r="515" spans="1:14">
      <c r="A515" s="1845" t="s">
        <v>4641</v>
      </c>
      <c r="B515" s="1846"/>
      <c r="C515" s="1179">
        <v>21.65</v>
      </c>
      <c r="D515" s="1180">
        <v>1</v>
      </c>
      <c r="E515" s="1176"/>
      <c r="F515" s="1176"/>
      <c r="G515" s="1176"/>
      <c r="H515" s="1176"/>
      <c r="I515" s="1181">
        <f t="shared" si="24"/>
        <v>21.65</v>
      </c>
      <c r="J515" s="1409"/>
      <c r="K515" s="1409"/>
    </row>
    <row r="516" spans="1:14">
      <c r="A516" s="1845" t="s">
        <v>4636</v>
      </c>
      <c r="B516" s="1846"/>
      <c r="C516" s="1179">
        <v>14.8</v>
      </c>
      <c r="D516" s="1180">
        <v>1</v>
      </c>
      <c r="E516" s="1176"/>
      <c r="F516" s="1176"/>
      <c r="G516" s="1176"/>
      <c r="H516" s="1176"/>
      <c r="I516" s="1181">
        <f t="shared" si="24"/>
        <v>14.8</v>
      </c>
      <c r="J516" s="1409"/>
      <c r="K516" s="1409"/>
    </row>
    <row r="517" spans="1:14">
      <c r="A517" s="1845" t="s">
        <v>4637</v>
      </c>
      <c r="B517" s="1846"/>
      <c r="C517" s="1179">
        <v>2.6</v>
      </c>
      <c r="D517" s="1180">
        <v>1</v>
      </c>
      <c r="E517" s="1176"/>
      <c r="F517" s="1176"/>
      <c r="G517" s="1176"/>
      <c r="H517" s="1176"/>
      <c r="I517" s="1181">
        <f t="shared" si="24"/>
        <v>2.6</v>
      </c>
      <c r="J517" s="1409"/>
      <c r="K517" s="1409"/>
    </row>
    <row r="518" spans="1:14">
      <c r="A518" s="1870" t="s">
        <v>4642</v>
      </c>
      <c r="B518" s="1871"/>
      <c r="C518" s="1179">
        <v>10.4</v>
      </c>
      <c r="D518" s="1180">
        <v>1</v>
      </c>
      <c r="E518" s="1187"/>
      <c r="F518" s="1187"/>
      <c r="G518" s="1187"/>
      <c r="H518" s="1187"/>
      <c r="I518" s="1181">
        <f t="shared" si="24"/>
        <v>10.4</v>
      </c>
      <c r="J518" s="1409"/>
      <c r="K518" s="1409"/>
    </row>
    <row r="519" spans="1:14">
      <c r="A519" s="1845" t="s">
        <v>4511</v>
      </c>
      <c r="B519" s="1846"/>
      <c r="C519" s="1179">
        <v>40.5</v>
      </c>
      <c r="D519" s="1180">
        <v>3</v>
      </c>
      <c r="E519" s="1176"/>
      <c r="F519" s="1176"/>
      <c r="G519" s="1176"/>
      <c r="H519" s="1176"/>
      <c r="I519" s="1181">
        <f t="shared" si="24"/>
        <v>121.5</v>
      </c>
      <c r="J519" s="1409"/>
      <c r="K519" s="1409"/>
    </row>
    <row r="520" spans="1:14">
      <c r="A520" s="1845" t="s">
        <v>4590</v>
      </c>
      <c r="B520" s="1846"/>
      <c r="C520" s="1179">
        <v>11.47</v>
      </c>
      <c r="D520" s="1180">
        <v>1</v>
      </c>
      <c r="E520" s="1176"/>
      <c r="F520" s="1176"/>
      <c r="G520" s="1176"/>
      <c r="H520" s="1176"/>
      <c r="I520" s="1181">
        <f t="shared" si="24"/>
        <v>11.47</v>
      </c>
      <c r="J520" s="1409"/>
      <c r="K520" s="1409"/>
    </row>
    <row r="521" spans="1:14">
      <c r="A521" s="1834"/>
      <c r="B521" s="1835"/>
      <c r="C521" s="1835"/>
      <c r="D521" s="1835"/>
      <c r="E521" s="1835"/>
      <c r="F521" s="1835"/>
      <c r="G521" s="1835"/>
      <c r="H521" s="1835"/>
      <c r="I521" s="1836"/>
      <c r="J521" s="1409"/>
      <c r="K521" s="1409"/>
    </row>
    <row r="522" spans="1:14">
      <c r="A522" s="1837" t="s">
        <v>4487</v>
      </c>
      <c r="B522" s="1838"/>
      <c r="C522" s="1838"/>
      <c r="D522" s="1838"/>
      <c r="E522" s="1838"/>
      <c r="F522" s="1838"/>
      <c r="G522" s="1838"/>
      <c r="H522" s="1839"/>
      <c r="I522" s="1182">
        <f>SUM(I513:I520)</f>
        <v>249.77</v>
      </c>
      <c r="J522" s="1409"/>
      <c r="K522" s="1409"/>
    </row>
    <row r="523" spans="1:14">
      <c r="A523" s="1834"/>
      <c r="B523" s="1835"/>
      <c r="C523" s="1835"/>
      <c r="D523" s="1835"/>
      <c r="E523" s="1835"/>
      <c r="F523" s="1835"/>
      <c r="G523" s="1835"/>
      <c r="H523" s="1835"/>
      <c r="I523" s="1836"/>
      <c r="J523" s="1409"/>
      <c r="K523" s="1409"/>
    </row>
    <row r="524" spans="1:14" s="1173" customFormat="1" ht="20.45" customHeight="1">
      <c r="A524" s="1172">
        <v>50204</v>
      </c>
      <c r="B524" s="1840" t="s">
        <v>4140</v>
      </c>
      <c r="C524" s="1841"/>
      <c r="D524" s="1841"/>
      <c r="E524" s="1841"/>
      <c r="F524" s="1841"/>
      <c r="G524" s="1841"/>
      <c r="H524" s="1841"/>
      <c r="I524" s="1842"/>
      <c r="J524" s="1406"/>
      <c r="K524" s="1406"/>
      <c r="L524" s="1407"/>
      <c r="M524" s="1408"/>
      <c r="N524" s="1440"/>
    </row>
    <row r="525" spans="1:14">
      <c r="A525" s="1843" t="s">
        <v>4480</v>
      </c>
      <c r="B525" s="1844"/>
      <c r="C525" s="1174" t="s">
        <v>311</v>
      </c>
      <c r="D525" s="1176"/>
      <c r="E525" s="1176"/>
      <c r="F525" s="1176"/>
      <c r="G525" s="1176"/>
      <c r="H525" s="1176"/>
      <c r="I525" s="1177" t="s">
        <v>4484</v>
      </c>
      <c r="J525" s="1409"/>
      <c r="K525" s="1409"/>
    </row>
    <row r="526" spans="1:14" s="1384" customFormat="1" ht="29.85" customHeight="1">
      <c r="A526" s="1875" t="s">
        <v>4643</v>
      </c>
      <c r="B526" s="1876"/>
      <c r="C526" s="1381">
        <v>1123.74</v>
      </c>
      <c r="D526" s="1382"/>
      <c r="E526" s="1381"/>
      <c r="F526" s="1381"/>
      <c r="G526" s="1381"/>
      <c r="H526" s="1381"/>
      <c r="I526" s="1383">
        <f>C526</f>
        <v>1123.74</v>
      </c>
      <c r="J526" s="1411">
        <v>26.23</v>
      </c>
      <c r="K526" s="1411">
        <v>9.67</v>
      </c>
      <c r="L526" s="1412">
        <f>J526*K526</f>
        <v>253.64410000000001</v>
      </c>
      <c r="M526" s="1421"/>
      <c r="N526" s="1444"/>
    </row>
    <row r="527" spans="1:14">
      <c r="A527" s="1834"/>
      <c r="B527" s="1835"/>
      <c r="C527" s="1835"/>
      <c r="D527" s="1835"/>
      <c r="E527" s="1835"/>
      <c r="F527" s="1835"/>
      <c r="G527" s="1835"/>
      <c r="H527" s="1835"/>
      <c r="I527" s="1836"/>
      <c r="J527" s="1409"/>
      <c r="K527" s="1409"/>
    </row>
    <row r="528" spans="1:14">
      <c r="A528" s="1837" t="s">
        <v>4487</v>
      </c>
      <c r="B528" s="1838"/>
      <c r="C528" s="1838"/>
      <c r="D528" s="1838"/>
      <c r="E528" s="1838"/>
      <c r="F528" s="1838"/>
      <c r="G528" s="1838"/>
      <c r="H528" s="1839"/>
      <c r="I528" s="1182">
        <f>SUM(I526)</f>
        <v>1123.74</v>
      </c>
      <c r="J528" s="1409"/>
      <c r="K528" s="1409"/>
    </row>
    <row r="529" spans="1:14">
      <c r="A529" s="1834"/>
      <c r="B529" s="1835"/>
      <c r="C529" s="1835"/>
      <c r="D529" s="1835"/>
      <c r="E529" s="1835"/>
      <c r="F529" s="1835"/>
      <c r="G529" s="1835"/>
      <c r="H529" s="1835"/>
      <c r="I529" s="1836"/>
      <c r="J529" s="1409"/>
      <c r="K529" s="1409"/>
    </row>
    <row r="530" spans="1:14" s="1173" customFormat="1" ht="36" customHeight="1">
      <c r="A530" s="1172">
        <v>50205</v>
      </c>
      <c r="B530" s="1840" t="s">
        <v>4644</v>
      </c>
      <c r="C530" s="1841"/>
      <c r="D530" s="1841"/>
      <c r="E530" s="1841"/>
      <c r="F530" s="1841"/>
      <c r="G530" s="1841"/>
      <c r="H530" s="1841"/>
      <c r="I530" s="1842"/>
      <c r="J530" s="1406"/>
      <c r="K530" s="1406"/>
      <c r="L530" s="1407"/>
      <c r="M530" s="1408"/>
      <c r="N530" s="1440"/>
    </row>
    <row r="531" spans="1:14">
      <c r="A531" s="1843" t="s">
        <v>4480</v>
      </c>
      <c r="B531" s="1844"/>
      <c r="C531" s="1174" t="s">
        <v>4481</v>
      </c>
      <c r="D531" s="1175" t="s">
        <v>4482</v>
      </c>
      <c r="E531" s="1176"/>
      <c r="F531" s="1176"/>
      <c r="G531" s="1176"/>
      <c r="H531" s="1176"/>
      <c r="I531" s="1177" t="s">
        <v>4484</v>
      </c>
      <c r="J531" s="1409"/>
      <c r="K531" s="1409"/>
    </row>
    <row r="532" spans="1:14" s="1186" customFormat="1" ht="33.75" customHeight="1">
      <c r="A532" s="1860" t="s">
        <v>4638</v>
      </c>
      <c r="B532" s="1861"/>
      <c r="C532" s="1183">
        <v>10.199999999999999</v>
      </c>
      <c r="D532" s="1184">
        <v>1.1000000000000001</v>
      </c>
      <c r="E532" s="1187"/>
      <c r="F532" s="1187"/>
      <c r="G532" s="1187"/>
      <c r="H532" s="1187"/>
      <c r="I532" s="1185">
        <f>C532*D532</f>
        <v>11.22</v>
      </c>
      <c r="J532" s="1401"/>
      <c r="K532" s="1401"/>
      <c r="L532" s="1414"/>
      <c r="M532" s="1413"/>
      <c r="N532" s="1442"/>
    </row>
    <row r="533" spans="1:14" s="1186" customFormat="1" ht="32.25" customHeight="1">
      <c r="A533" s="1860" t="s">
        <v>4638</v>
      </c>
      <c r="B533" s="1861"/>
      <c r="C533" s="1183">
        <v>10.199999999999999</v>
      </c>
      <c r="D533" s="1184">
        <v>1.7</v>
      </c>
      <c r="E533" s="1187"/>
      <c r="F533" s="1187"/>
      <c r="G533" s="1187"/>
      <c r="H533" s="1187"/>
      <c r="I533" s="1185">
        <f>C533*D533</f>
        <v>17.34</v>
      </c>
      <c r="J533" s="1401"/>
      <c r="K533" s="1401"/>
      <c r="L533" s="1414"/>
      <c r="M533" s="1413"/>
      <c r="N533" s="1442"/>
    </row>
    <row r="534" spans="1:14">
      <c r="A534" s="1834"/>
      <c r="B534" s="1835"/>
      <c r="C534" s="1835"/>
      <c r="D534" s="1835"/>
      <c r="E534" s="1835"/>
      <c r="F534" s="1835"/>
      <c r="G534" s="1835"/>
      <c r="H534" s="1835"/>
      <c r="I534" s="1836"/>
      <c r="J534" s="1409"/>
      <c r="K534" s="1409"/>
    </row>
    <row r="535" spans="1:14">
      <c r="A535" s="1837" t="s">
        <v>4487</v>
      </c>
      <c r="B535" s="1838"/>
      <c r="C535" s="1838"/>
      <c r="D535" s="1838"/>
      <c r="E535" s="1838"/>
      <c r="F535" s="1838"/>
      <c r="G535" s="1838"/>
      <c r="H535" s="1839"/>
      <c r="I535" s="1182">
        <f>SUM(I532:I533)</f>
        <v>28.560000000000002</v>
      </c>
      <c r="J535" s="1409"/>
      <c r="K535" s="1409"/>
    </row>
    <row r="536" spans="1:14">
      <c r="A536" s="1834"/>
      <c r="B536" s="1835"/>
      <c r="C536" s="1835"/>
      <c r="D536" s="1835"/>
      <c r="E536" s="1835"/>
      <c r="F536" s="1835"/>
      <c r="G536" s="1835"/>
      <c r="H536" s="1835"/>
      <c r="I536" s="1836"/>
      <c r="J536" s="1409"/>
      <c r="K536" s="1409"/>
    </row>
    <row r="537" spans="1:14" s="1171" customFormat="1" ht="12.75" customHeight="1">
      <c r="A537" s="1170" t="s">
        <v>4645</v>
      </c>
      <c r="B537" s="1847"/>
      <c r="C537" s="1848"/>
      <c r="D537" s="1848"/>
      <c r="E537" s="1848"/>
      <c r="F537" s="1848"/>
      <c r="G537" s="1848"/>
      <c r="H537" s="1848"/>
      <c r="I537" s="1849"/>
      <c r="J537" s="1402"/>
      <c r="K537" s="1402"/>
      <c r="L537" s="1403"/>
      <c r="M537" s="1404"/>
      <c r="N537" s="1439"/>
    </row>
    <row r="538" spans="1:14" s="1173" customFormat="1" ht="12.75" customHeight="1">
      <c r="A538" s="1172">
        <v>50301</v>
      </c>
      <c r="B538" s="1840" t="s">
        <v>932</v>
      </c>
      <c r="C538" s="1841"/>
      <c r="D538" s="1841"/>
      <c r="E538" s="1841"/>
      <c r="F538" s="1841"/>
      <c r="G538" s="1841"/>
      <c r="H538" s="1841"/>
      <c r="I538" s="1842"/>
      <c r="J538" s="1406"/>
      <c r="K538" s="1406"/>
      <c r="L538" s="1407"/>
      <c r="M538" s="1408"/>
      <c r="N538" s="1440"/>
    </row>
    <row r="539" spans="1:14">
      <c r="A539" s="1843" t="s">
        <v>4480</v>
      </c>
      <c r="B539" s="1844"/>
      <c r="C539" s="1174" t="s">
        <v>4481</v>
      </c>
      <c r="D539" s="1176"/>
      <c r="E539" s="1176"/>
      <c r="F539" s="1176"/>
      <c r="G539" s="1176"/>
      <c r="H539" s="1176"/>
      <c r="I539" s="1188" t="s">
        <v>4512</v>
      </c>
      <c r="J539" s="1409"/>
      <c r="K539" s="1409"/>
    </row>
    <row r="540" spans="1:14">
      <c r="A540" s="1845" t="s">
        <v>4646</v>
      </c>
      <c r="B540" s="1846"/>
      <c r="C540" s="1179">
        <v>14.3</v>
      </c>
      <c r="D540" s="1176"/>
      <c r="E540" s="1176"/>
      <c r="F540" s="1176"/>
      <c r="G540" s="1176"/>
      <c r="H540" s="1176"/>
      <c r="I540" s="1181">
        <f>C540</f>
        <v>14.3</v>
      </c>
      <c r="J540" s="1409"/>
      <c r="K540" s="1409"/>
    </row>
    <row r="541" spans="1:14">
      <c r="A541" s="1845" t="s">
        <v>4647</v>
      </c>
      <c r="B541" s="1846"/>
      <c r="C541" s="1179">
        <v>8.6</v>
      </c>
      <c r="D541" s="1176"/>
      <c r="E541" s="1176"/>
      <c r="F541" s="1176"/>
      <c r="G541" s="1176"/>
      <c r="H541" s="1176"/>
      <c r="I541" s="1181">
        <f>C541</f>
        <v>8.6</v>
      </c>
      <c r="J541" s="1409"/>
      <c r="K541" s="1409"/>
    </row>
    <row r="542" spans="1:14">
      <c r="A542" s="1834"/>
      <c r="B542" s="1835"/>
      <c r="C542" s="1835"/>
      <c r="D542" s="1835"/>
      <c r="E542" s="1835"/>
      <c r="F542" s="1835"/>
      <c r="G542" s="1835"/>
      <c r="H542" s="1835"/>
      <c r="I542" s="1836"/>
      <c r="J542" s="1409"/>
      <c r="K542" s="1409"/>
    </row>
    <row r="543" spans="1:14">
      <c r="A543" s="1837" t="s">
        <v>4487</v>
      </c>
      <c r="B543" s="1838"/>
      <c r="C543" s="1838"/>
      <c r="D543" s="1838"/>
      <c r="E543" s="1838"/>
      <c r="F543" s="1838"/>
      <c r="G543" s="1838"/>
      <c r="H543" s="1839"/>
      <c r="I543" s="1182">
        <f>SUM(I540:I541)</f>
        <v>22.9</v>
      </c>
      <c r="J543" s="1409"/>
      <c r="K543" s="1409"/>
    </row>
    <row r="544" spans="1:14">
      <c r="A544" s="1834"/>
      <c r="B544" s="1835"/>
      <c r="C544" s="1835"/>
      <c r="D544" s="1835"/>
      <c r="E544" s="1835"/>
      <c r="F544" s="1835"/>
      <c r="G544" s="1835"/>
      <c r="H544" s="1835"/>
      <c r="I544" s="1836"/>
      <c r="J544" s="1409"/>
      <c r="K544" s="1409"/>
    </row>
    <row r="545" spans="1:14" s="1173" customFormat="1" ht="38.450000000000003" customHeight="1">
      <c r="A545" s="1172">
        <v>50302</v>
      </c>
      <c r="B545" s="1840" t="s">
        <v>4648</v>
      </c>
      <c r="C545" s="1841"/>
      <c r="D545" s="1841"/>
      <c r="E545" s="1841"/>
      <c r="F545" s="1841"/>
      <c r="G545" s="1841"/>
      <c r="H545" s="1841"/>
      <c r="I545" s="1842"/>
      <c r="J545" s="1406"/>
      <c r="K545" s="1406"/>
      <c r="L545" s="1407"/>
      <c r="M545" s="1408"/>
      <c r="N545" s="1440"/>
    </row>
    <row r="546" spans="1:14">
      <c r="A546" s="1843" t="s">
        <v>4480</v>
      </c>
      <c r="B546" s="1844"/>
      <c r="C546" s="1174" t="s">
        <v>4481</v>
      </c>
      <c r="D546" s="1176"/>
      <c r="E546" s="1176"/>
      <c r="F546" s="1176"/>
      <c r="G546" s="1176"/>
      <c r="H546" s="1176"/>
      <c r="I546" s="1188" t="s">
        <v>4512</v>
      </c>
      <c r="J546" s="1409"/>
      <c r="K546" s="1409"/>
    </row>
    <row r="547" spans="1:14" ht="28.5" customHeight="1">
      <c r="A547" s="1845" t="s">
        <v>4649</v>
      </c>
      <c r="B547" s="1871"/>
      <c r="C547" s="1179">
        <v>13.5</v>
      </c>
      <c r="D547" s="1187"/>
      <c r="E547" s="1187"/>
      <c r="F547" s="1187"/>
      <c r="G547" s="1187"/>
      <c r="H547" s="1187"/>
      <c r="I547" s="1181">
        <f>C547</f>
        <v>13.5</v>
      </c>
      <c r="J547" s="1409"/>
      <c r="K547" s="1409"/>
    </row>
    <row r="548" spans="1:14">
      <c r="A548" s="1834"/>
      <c r="B548" s="1835"/>
      <c r="C548" s="1835"/>
      <c r="D548" s="1835"/>
      <c r="E548" s="1835"/>
      <c r="F548" s="1835"/>
      <c r="G548" s="1835"/>
      <c r="H548" s="1835"/>
      <c r="I548" s="1836"/>
      <c r="J548" s="1409"/>
      <c r="K548" s="1409"/>
    </row>
    <row r="549" spans="1:14">
      <c r="A549" s="1837" t="s">
        <v>4487</v>
      </c>
      <c r="B549" s="1838"/>
      <c r="C549" s="1838"/>
      <c r="D549" s="1838"/>
      <c r="E549" s="1838"/>
      <c r="F549" s="1838"/>
      <c r="G549" s="1838"/>
      <c r="H549" s="1839"/>
      <c r="I549" s="1182">
        <f>SUM(I547)</f>
        <v>13.5</v>
      </c>
      <c r="J549" s="1409"/>
      <c r="K549" s="1409"/>
    </row>
    <row r="550" spans="1:14">
      <c r="A550" s="1834"/>
      <c r="B550" s="1835"/>
      <c r="C550" s="1835"/>
      <c r="D550" s="1835"/>
      <c r="E550" s="1835"/>
      <c r="F550" s="1835"/>
      <c r="G550" s="1835"/>
      <c r="H550" s="1835"/>
      <c r="I550" s="1836"/>
      <c r="J550" s="1409"/>
      <c r="K550" s="1409"/>
    </row>
    <row r="551" spans="1:14" s="1173" customFormat="1" ht="41.45" customHeight="1">
      <c r="A551" s="1172">
        <v>50303</v>
      </c>
      <c r="B551" s="1840" t="s">
        <v>4650</v>
      </c>
      <c r="C551" s="1841"/>
      <c r="D551" s="1841"/>
      <c r="E551" s="1841"/>
      <c r="F551" s="1841"/>
      <c r="G551" s="1841"/>
      <c r="H551" s="1841"/>
      <c r="I551" s="1842"/>
      <c r="J551" s="1406"/>
      <c r="K551" s="1406"/>
      <c r="L551" s="1407"/>
      <c r="M551" s="1408"/>
      <c r="N551" s="1440"/>
    </row>
    <row r="552" spans="1:14">
      <c r="A552" s="1843" t="s">
        <v>4480</v>
      </c>
      <c r="B552" s="1844"/>
      <c r="C552" s="1174" t="s">
        <v>4481</v>
      </c>
      <c r="D552" s="1176"/>
      <c r="E552" s="1176"/>
      <c r="F552" s="1176"/>
      <c r="G552" s="1176"/>
      <c r="H552" s="1176"/>
      <c r="I552" s="1188" t="s">
        <v>4512</v>
      </c>
      <c r="J552" s="1409"/>
      <c r="K552" s="1409"/>
    </row>
    <row r="553" spans="1:14" ht="26.1" customHeight="1">
      <c r="A553" s="1870" t="s">
        <v>4642</v>
      </c>
      <c r="B553" s="1871"/>
      <c r="C553" s="1179">
        <v>10.4</v>
      </c>
      <c r="D553" s="1187"/>
      <c r="E553" s="1187"/>
      <c r="F553" s="1187"/>
      <c r="G553" s="1187"/>
      <c r="H553" s="1187"/>
      <c r="I553" s="1181">
        <f>C553</f>
        <v>10.4</v>
      </c>
      <c r="J553" s="1409"/>
      <c r="K553" s="1409"/>
    </row>
    <row r="554" spans="1:14">
      <c r="A554" s="1834"/>
      <c r="B554" s="1835"/>
      <c r="C554" s="1835"/>
      <c r="D554" s="1835"/>
      <c r="E554" s="1835"/>
      <c r="F554" s="1835"/>
      <c r="G554" s="1835"/>
      <c r="H554" s="1835"/>
      <c r="I554" s="1836"/>
      <c r="J554" s="1409"/>
      <c r="K554" s="1409"/>
    </row>
    <row r="555" spans="1:14">
      <c r="A555" s="1837" t="s">
        <v>4487</v>
      </c>
      <c r="B555" s="1838"/>
      <c r="C555" s="1838"/>
      <c r="D555" s="1838"/>
      <c r="E555" s="1838"/>
      <c r="F555" s="1838"/>
      <c r="G555" s="1838"/>
      <c r="H555" s="1839"/>
      <c r="I555" s="1182">
        <f>SUM(I553)</f>
        <v>10.4</v>
      </c>
      <c r="J555" s="1409"/>
      <c r="K555" s="1409"/>
    </row>
    <row r="556" spans="1:14">
      <c r="A556" s="1834"/>
      <c r="B556" s="1835"/>
      <c r="C556" s="1835"/>
      <c r="D556" s="1835"/>
      <c r="E556" s="1835"/>
      <c r="F556" s="1835"/>
      <c r="G556" s="1835"/>
      <c r="H556" s="1835"/>
      <c r="I556" s="1836"/>
      <c r="J556" s="1409"/>
      <c r="K556" s="1409"/>
    </row>
    <row r="557" spans="1:14" s="1386" customFormat="1" ht="35.1" customHeight="1">
      <c r="A557" s="1385">
        <v>50304</v>
      </c>
      <c r="B557" s="1872" t="s">
        <v>4791</v>
      </c>
      <c r="C557" s="1873"/>
      <c r="D557" s="1873"/>
      <c r="E557" s="1873"/>
      <c r="F557" s="1873"/>
      <c r="G557" s="1873"/>
      <c r="H557" s="1873"/>
      <c r="I557" s="1874"/>
      <c r="J557" s="1422"/>
      <c r="K557" s="1422"/>
      <c r="L557" s="1423"/>
      <c r="M557" s="1424"/>
      <c r="N557" s="1445"/>
    </row>
    <row r="558" spans="1:14">
      <c r="A558" s="1843" t="s">
        <v>4480</v>
      </c>
      <c r="B558" s="1844"/>
      <c r="C558" s="1174" t="s">
        <v>4481</v>
      </c>
      <c r="D558" s="1176"/>
      <c r="E558" s="1176"/>
      <c r="F558" s="1176"/>
      <c r="G558" s="1176"/>
      <c r="H558" s="1176"/>
      <c r="I558" s="1188" t="s">
        <v>4512</v>
      </c>
      <c r="J558" s="1409"/>
      <c r="K558" s="1409"/>
    </row>
    <row r="559" spans="1:14">
      <c r="A559" s="1845" t="s">
        <v>4637</v>
      </c>
      <c r="B559" s="1846"/>
      <c r="C559" s="1179">
        <v>2.6</v>
      </c>
      <c r="D559" s="1176"/>
      <c r="E559" s="1176"/>
      <c r="F559" s="1176"/>
      <c r="G559" s="1176"/>
      <c r="H559" s="1176"/>
      <c r="I559" s="1181">
        <f t="shared" ref="I559:I563" si="25">C559</f>
        <v>2.6</v>
      </c>
      <c r="J559" s="1409"/>
      <c r="K559" s="1409"/>
    </row>
    <row r="560" spans="1:14">
      <c r="A560" s="1845" t="s">
        <v>4634</v>
      </c>
      <c r="B560" s="1846"/>
      <c r="C560" s="1179">
        <v>8.5500000000000007</v>
      </c>
      <c r="D560" s="1176"/>
      <c r="E560" s="1176"/>
      <c r="F560" s="1176"/>
      <c r="G560" s="1176"/>
      <c r="H560" s="1176"/>
      <c r="I560" s="1181">
        <f t="shared" si="25"/>
        <v>8.5500000000000007</v>
      </c>
      <c r="J560" s="1409"/>
      <c r="K560" s="1409"/>
    </row>
    <row r="561" spans="1:14" s="1390" customFormat="1">
      <c r="A561" s="1850" t="s">
        <v>4641</v>
      </c>
      <c r="B561" s="1851"/>
      <c r="C561" s="1387">
        <v>21.65</v>
      </c>
      <c r="D561" s="1388"/>
      <c r="E561" s="1388"/>
      <c r="F561" s="1388"/>
      <c r="G561" s="1388"/>
      <c r="H561" s="1388"/>
      <c r="I561" s="1389">
        <f t="shared" si="25"/>
        <v>21.65</v>
      </c>
      <c r="J561" s="1425"/>
      <c r="K561" s="1425"/>
      <c r="L561" s="1426"/>
      <c r="M561" s="1427"/>
      <c r="N561" s="1446"/>
    </row>
    <row r="562" spans="1:14">
      <c r="A562" s="1845" t="s">
        <v>4511</v>
      </c>
      <c r="B562" s="1846"/>
      <c r="C562" s="1179">
        <v>40.5</v>
      </c>
      <c r="D562" s="1176"/>
      <c r="E562" s="1176"/>
      <c r="F562" s="1176"/>
      <c r="G562" s="1176"/>
      <c r="H562" s="1176"/>
      <c r="I562" s="1181">
        <f t="shared" si="25"/>
        <v>40.5</v>
      </c>
      <c r="J562" s="1409"/>
      <c r="K562" s="1409"/>
    </row>
    <row r="563" spans="1:14">
      <c r="A563" s="1845" t="s">
        <v>4590</v>
      </c>
      <c r="B563" s="1846"/>
      <c r="C563" s="1179">
        <v>11</v>
      </c>
      <c r="D563" s="1176"/>
      <c r="E563" s="1176"/>
      <c r="F563" s="1176"/>
      <c r="G563" s="1176"/>
      <c r="H563" s="1176"/>
      <c r="I563" s="1181">
        <f t="shared" si="25"/>
        <v>11</v>
      </c>
      <c r="J563" s="1409"/>
      <c r="K563" s="1409"/>
    </row>
    <row r="564" spans="1:14">
      <c r="A564" s="1834"/>
      <c r="B564" s="1835"/>
      <c r="C564" s="1835"/>
      <c r="D564" s="1835"/>
      <c r="E564" s="1835"/>
      <c r="F564" s="1835"/>
      <c r="G564" s="1835"/>
      <c r="H564" s="1835"/>
      <c r="I564" s="1836"/>
      <c r="J564" s="1409"/>
      <c r="K564" s="1409"/>
    </row>
    <row r="565" spans="1:14">
      <c r="A565" s="1837" t="s">
        <v>4487</v>
      </c>
      <c r="B565" s="1838"/>
      <c r="C565" s="1838"/>
      <c r="D565" s="1838"/>
      <c r="E565" s="1838"/>
      <c r="F565" s="1838"/>
      <c r="G565" s="1838"/>
      <c r="H565" s="1839"/>
      <c r="I565" s="1182">
        <f>SUM(I559:I563)</f>
        <v>84.3</v>
      </c>
      <c r="J565" s="1409"/>
      <c r="K565" s="1409"/>
    </row>
    <row r="566" spans="1:14">
      <c r="A566" s="1834"/>
      <c r="B566" s="1835"/>
      <c r="C566" s="1835"/>
      <c r="D566" s="1835"/>
      <c r="E566" s="1835"/>
      <c r="F566" s="1835"/>
      <c r="G566" s="1835"/>
      <c r="H566" s="1835"/>
      <c r="I566" s="1836"/>
      <c r="J566" s="1409"/>
      <c r="K566" s="1409"/>
    </row>
    <row r="567" spans="1:14" s="1386" customFormat="1" ht="33.200000000000003" customHeight="1">
      <c r="A567" s="1385">
        <v>50305</v>
      </c>
      <c r="B567" s="1872" t="s">
        <v>4651</v>
      </c>
      <c r="C567" s="1873"/>
      <c r="D567" s="1873"/>
      <c r="E567" s="1873"/>
      <c r="F567" s="1873"/>
      <c r="G567" s="1873"/>
      <c r="H567" s="1873"/>
      <c r="I567" s="1874"/>
      <c r="J567" s="1422"/>
      <c r="K567" s="1422"/>
      <c r="L567" s="1423"/>
      <c r="M567" s="1424"/>
      <c r="N567" s="1445"/>
    </row>
    <row r="568" spans="1:14">
      <c r="A568" s="1843" t="s">
        <v>4480</v>
      </c>
      <c r="B568" s="1844"/>
      <c r="C568" s="1174" t="s">
        <v>4481</v>
      </c>
      <c r="D568" s="1175" t="s">
        <v>4489</v>
      </c>
      <c r="E568" s="1176"/>
      <c r="F568" s="1176"/>
      <c r="G568" s="1176"/>
      <c r="H568" s="1176"/>
      <c r="I568" s="1188" t="s">
        <v>4512</v>
      </c>
      <c r="J568" s="1409"/>
      <c r="K568" s="1409"/>
    </row>
    <row r="569" spans="1:14">
      <c r="A569" s="1845" t="s">
        <v>4637</v>
      </c>
      <c r="B569" s="1846"/>
      <c r="C569" s="1179">
        <v>1.6</v>
      </c>
      <c r="D569" s="1180">
        <v>1</v>
      </c>
      <c r="E569" s="1176"/>
      <c r="F569" s="1176"/>
      <c r="G569" s="1176"/>
      <c r="H569" s="1176"/>
      <c r="I569" s="1181">
        <f>C569*D569</f>
        <v>1.6</v>
      </c>
      <c r="J569" s="1409"/>
      <c r="K569" s="1409"/>
    </row>
    <row r="570" spans="1:14" s="1390" customFormat="1">
      <c r="A570" s="1850" t="s">
        <v>4633</v>
      </c>
      <c r="B570" s="1851"/>
      <c r="C570" s="1387">
        <v>58.75</v>
      </c>
      <c r="D570" s="1391">
        <v>1</v>
      </c>
      <c r="E570" s="1388"/>
      <c r="F570" s="1388"/>
      <c r="G570" s="1388"/>
      <c r="H570" s="1388"/>
      <c r="I570" s="1389">
        <f t="shared" ref="I570:I575" si="26">C570*D570</f>
        <v>58.75</v>
      </c>
      <c r="J570" s="1425"/>
      <c r="K570" s="1425"/>
      <c r="L570" s="1426"/>
      <c r="M570" s="1427"/>
      <c r="N570" s="1446"/>
    </row>
    <row r="571" spans="1:14">
      <c r="A571" s="1845" t="s">
        <v>4634</v>
      </c>
      <c r="B571" s="1846"/>
      <c r="C571" s="1179">
        <v>4.1500000000000004</v>
      </c>
      <c r="D571" s="1180">
        <v>2</v>
      </c>
      <c r="E571" s="1176"/>
      <c r="F571" s="1176"/>
      <c r="G571" s="1176"/>
      <c r="H571" s="1176"/>
      <c r="I571" s="1181">
        <f t="shared" si="26"/>
        <v>8.3000000000000007</v>
      </c>
      <c r="J571" s="1409"/>
      <c r="K571" s="1409"/>
    </row>
    <row r="572" spans="1:14">
      <c r="A572" s="1845" t="s">
        <v>4652</v>
      </c>
      <c r="B572" s="1846"/>
      <c r="C572" s="1179">
        <v>4.05</v>
      </c>
      <c r="D572" s="1180">
        <v>1</v>
      </c>
      <c r="E572" s="1176"/>
      <c r="F572" s="1176"/>
      <c r="G572" s="1176"/>
      <c r="H572" s="1176"/>
      <c r="I572" s="1181">
        <f t="shared" si="26"/>
        <v>4.05</v>
      </c>
      <c r="J572" s="1409"/>
      <c r="K572" s="1409"/>
    </row>
    <row r="573" spans="1:14">
      <c r="A573" s="1845" t="s">
        <v>4653</v>
      </c>
      <c r="B573" s="1846"/>
      <c r="C573" s="1179">
        <v>10.199999999999999</v>
      </c>
      <c r="D573" s="1180">
        <v>2</v>
      </c>
      <c r="E573" s="1176"/>
      <c r="F573" s="1176"/>
      <c r="G573" s="1176"/>
      <c r="H573" s="1176"/>
      <c r="I573" s="1181">
        <f t="shared" si="26"/>
        <v>20.399999999999999</v>
      </c>
      <c r="J573" s="1409"/>
      <c r="K573" s="1409"/>
    </row>
    <row r="574" spans="1:14">
      <c r="A574" s="1845" t="s">
        <v>4511</v>
      </c>
      <c r="B574" s="1846"/>
      <c r="C574" s="1179">
        <v>10.050000000000001</v>
      </c>
      <c r="D574" s="1180">
        <v>2</v>
      </c>
      <c r="E574" s="1176"/>
      <c r="F574" s="1176"/>
      <c r="G574" s="1176"/>
      <c r="H574" s="1176"/>
      <c r="I574" s="1181">
        <f t="shared" si="26"/>
        <v>20.100000000000001</v>
      </c>
      <c r="J574" s="1409"/>
      <c r="K574" s="1409"/>
    </row>
    <row r="575" spans="1:14">
      <c r="A575" s="1845" t="s">
        <v>4590</v>
      </c>
      <c r="B575" s="1846"/>
      <c r="C575" s="1179">
        <v>7.34</v>
      </c>
      <c r="D575" s="1180">
        <v>1</v>
      </c>
      <c r="E575" s="1176"/>
      <c r="F575" s="1176"/>
      <c r="G575" s="1176"/>
      <c r="H575" s="1176"/>
      <c r="I575" s="1181">
        <f t="shared" si="26"/>
        <v>7.34</v>
      </c>
      <c r="J575" s="1409"/>
      <c r="K575" s="1409"/>
    </row>
    <row r="576" spans="1:14">
      <c r="A576" s="1834"/>
      <c r="B576" s="1835"/>
      <c r="C576" s="1835"/>
      <c r="D576" s="1835"/>
      <c r="E576" s="1835"/>
      <c r="F576" s="1835"/>
      <c r="G576" s="1835"/>
      <c r="H576" s="1835"/>
      <c r="I576" s="1836"/>
      <c r="J576" s="1409"/>
      <c r="K576" s="1409"/>
    </row>
    <row r="577" spans="1:14">
      <c r="A577" s="1837" t="s">
        <v>4487</v>
      </c>
      <c r="B577" s="1838"/>
      <c r="C577" s="1838"/>
      <c r="D577" s="1838"/>
      <c r="E577" s="1838"/>
      <c r="F577" s="1838"/>
      <c r="G577" s="1838"/>
      <c r="H577" s="1839"/>
      <c r="I577" s="1182">
        <f>SUM(I569:I575)</f>
        <v>120.53999999999999</v>
      </c>
      <c r="J577" s="1409"/>
      <c r="K577" s="1409"/>
    </row>
    <row r="578" spans="1:14">
      <c r="A578" s="1834"/>
      <c r="B578" s="1835"/>
      <c r="C578" s="1835"/>
      <c r="D578" s="1835"/>
      <c r="E578" s="1835"/>
      <c r="F578" s="1835"/>
      <c r="G578" s="1835"/>
      <c r="H578" s="1835"/>
      <c r="I578" s="1836"/>
      <c r="J578" s="1409"/>
      <c r="K578" s="1409"/>
    </row>
    <row r="579" spans="1:14" s="1173" customFormat="1" ht="41.45" customHeight="1">
      <c r="A579" s="1172">
        <v>50306</v>
      </c>
      <c r="B579" s="1840" t="s">
        <v>4654</v>
      </c>
      <c r="C579" s="1841"/>
      <c r="D579" s="1841"/>
      <c r="E579" s="1841"/>
      <c r="F579" s="1841"/>
      <c r="G579" s="1841"/>
      <c r="H579" s="1841"/>
      <c r="I579" s="1842"/>
      <c r="J579" s="1406"/>
      <c r="K579" s="1406"/>
      <c r="L579" s="1407"/>
      <c r="M579" s="1408"/>
      <c r="N579" s="1440"/>
    </row>
    <row r="580" spans="1:14">
      <c r="A580" s="1843" t="s">
        <v>4480</v>
      </c>
      <c r="B580" s="1844"/>
      <c r="C580" s="1174" t="s">
        <v>4481</v>
      </c>
      <c r="D580" s="1176"/>
      <c r="E580" s="1176"/>
      <c r="F580" s="1176"/>
      <c r="G580" s="1176"/>
      <c r="H580" s="1176"/>
      <c r="I580" s="1188" t="s">
        <v>4512</v>
      </c>
      <c r="J580" s="1409"/>
      <c r="K580" s="1409"/>
    </row>
    <row r="581" spans="1:14">
      <c r="A581" s="1845" t="s">
        <v>4655</v>
      </c>
      <c r="B581" s="1846"/>
      <c r="C581" s="1179">
        <v>14.25</v>
      </c>
      <c r="D581" s="1176"/>
      <c r="E581" s="1176"/>
      <c r="F581" s="1176"/>
      <c r="G581" s="1176"/>
      <c r="H581" s="1176"/>
      <c r="I581" s="1181">
        <f>C581</f>
        <v>14.25</v>
      </c>
      <c r="J581" s="1409"/>
      <c r="K581" s="1409"/>
    </row>
    <row r="582" spans="1:14">
      <c r="A582" s="1845" t="s">
        <v>4634</v>
      </c>
      <c r="B582" s="1846"/>
      <c r="C582" s="1179">
        <v>8.5500000000000007</v>
      </c>
      <c r="D582" s="1176"/>
      <c r="E582" s="1176"/>
      <c r="F582" s="1176"/>
      <c r="G582" s="1176"/>
      <c r="H582" s="1176"/>
      <c r="I582" s="1181">
        <f t="shared" ref="I582:I583" si="27">C582</f>
        <v>8.5500000000000007</v>
      </c>
      <c r="J582" s="1409"/>
      <c r="K582" s="1409"/>
    </row>
    <row r="583" spans="1:14">
      <c r="A583" s="1870" t="s">
        <v>4642</v>
      </c>
      <c r="B583" s="1871"/>
      <c r="C583" s="1183">
        <v>10.4</v>
      </c>
      <c r="D583" s="1187"/>
      <c r="E583" s="1187"/>
      <c r="F583" s="1187"/>
      <c r="G583" s="1187"/>
      <c r="H583" s="1187"/>
      <c r="I583" s="1181">
        <f t="shared" si="27"/>
        <v>10.4</v>
      </c>
      <c r="J583" s="1409"/>
      <c r="K583" s="1409"/>
    </row>
    <row r="584" spans="1:14">
      <c r="A584" s="1834"/>
      <c r="B584" s="1835"/>
      <c r="C584" s="1835"/>
      <c r="D584" s="1835"/>
      <c r="E584" s="1835"/>
      <c r="F584" s="1835"/>
      <c r="G584" s="1835"/>
      <c r="H584" s="1835"/>
      <c r="I584" s="1836"/>
      <c r="J584" s="1409"/>
      <c r="K584" s="1409"/>
    </row>
    <row r="585" spans="1:14">
      <c r="A585" s="1837" t="s">
        <v>4487</v>
      </c>
      <c r="B585" s="1838"/>
      <c r="C585" s="1838"/>
      <c r="D585" s="1838"/>
      <c r="E585" s="1838"/>
      <c r="F585" s="1838"/>
      <c r="G585" s="1838"/>
      <c r="H585" s="1839"/>
      <c r="I585" s="1182">
        <f>SUM(I581:I583)</f>
        <v>33.200000000000003</v>
      </c>
      <c r="J585" s="1409"/>
      <c r="K585" s="1409"/>
    </row>
    <row r="586" spans="1:14">
      <c r="A586" s="1834"/>
      <c r="B586" s="1835"/>
      <c r="C586" s="1835"/>
      <c r="D586" s="1835"/>
      <c r="E586" s="1835"/>
      <c r="F586" s="1835"/>
      <c r="G586" s="1835"/>
      <c r="H586" s="1835"/>
      <c r="I586" s="1836"/>
      <c r="J586" s="1409"/>
      <c r="K586" s="1409"/>
    </row>
    <row r="587" spans="1:14" s="1173" customFormat="1" ht="37.15" customHeight="1">
      <c r="A587" s="1172">
        <v>50307</v>
      </c>
      <c r="B587" s="1840" t="s">
        <v>4656</v>
      </c>
      <c r="C587" s="1841"/>
      <c r="D587" s="1841"/>
      <c r="E587" s="1841"/>
      <c r="F587" s="1841"/>
      <c r="G587" s="1841"/>
      <c r="H587" s="1841"/>
      <c r="I587" s="1842"/>
      <c r="J587" s="1406"/>
      <c r="K587" s="1406"/>
      <c r="L587" s="1407"/>
      <c r="M587" s="1408"/>
      <c r="N587" s="1440"/>
    </row>
    <row r="588" spans="1:14">
      <c r="A588" s="1843" t="s">
        <v>4480</v>
      </c>
      <c r="B588" s="1844"/>
      <c r="C588" s="1174" t="s">
        <v>4481</v>
      </c>
      <c r="D588" s="1176"/>
      <c r="E588" s="1176"/>
      <c r="F588" s="1176"/>
      <c r="G588" s="1176"/>
      <c r="H588" s="1176"/>
      <c r="I588" s="1188" t="s">
        <v>4512</v>
      </c>
      <c r="J588" s="1409"/>
      <c r="K588" s="1409"/>
    </row>
    <row r="589" spans="1:14" ht="17.100000000000001" customHeight="1">
      <c r="A589" s="1845" t="s">
        <v>4657</v>
      </c>
      <c r="B589" s="1846"/>
      <c r="C589" s="1179">
        <v>24.3</v>
      </c>
      <c r="D589" s="1176"/>
      <c r="E589" s="1176"/>
      <c r="F589" s="1176"/>
      <c r="G589" s="1176"/>
      <c r="H589" s="1176"/>
      <c r="I589" s="1181">
        <f>C589</f>
        <v>24.3</v>
      </c>
      <c r="J589" s="1409"/>
      <c r="K589" s="1409"/>
    </row>
    <row r="590" spans="1:14">
      <c r="A590" s="1834"/>
      <c r="B590" s="1835"/>
      <c r="C590" s="1835"/>
      <c r="D590" s="1835"/>
      <c r="E590" s="1835"/>
      <c r="F590" s="1835"/>
      <c r="G590" s="1835"/>
      <c r="H590" s="1835"/>
      <c r="I590" s="1836"/>
      <c r="J590" s="1409"/>
      <c r="K590" s="1409"/>
    </row>
    <row r="591" spans="1:14">
      <c r="A591" s="1837" t="s">
        <v>4487</v>
      </c>
      <c r="B591" s="1838"/>
      <c r="C591" s="1838"/>
      <c r="D591" s="1838"/>
      <c r="E591" s="1838"/>
      <c r="F591" s="1838"/>
      <c r="G591" s="1838"/>
      <c r="H591" s="1839"/>
      <c r="I591" s="1182">
        <f>SUM(I589)</f>
        <v>24.3</v>
      </c>
      <c r="J591" s="1409"/>
      <c r="K591" s="1409"/>
    </row>
    <row r="592" spans="1:14">
      <c r="A592" s="1834"/>
      <c r="B592" s="1835"/>
      <c r="C592" s="1835"/>
      <c r="D592" s="1835"/>
      <c r="E592" s="1835"/>
      <c r="F592" s="1835"/>
      <c r="G592" s="1835"/>
      <c r="H592" s="1835"/>
      <c r="I592" s="1836"/>
      <c r="J592" s="1409"/>
      <c r="K592" s="1409"/>
    </row>
    <row r="593" spans="1:14" s="1169" customFormat="1" ht="17.100000000000001" customHeight="1">
      <c r="A593" s="1189">
        <v>6</v>
      </c>
      <c r="B593" s="1852" t="s">
        <v>950</v>
      </c>
      <c r="C593" s="1853"/>
      <c r="D593" s="1853"/>
      <c r="E593" s="1853"/>
      <c r="F593" s="1853"/>
      <c r="G593" s="1853"/>
      <c r="H593" s="1853"/>
      <c r="I593" s="1854"/>
      <c r="J593" s="1399"/>
      <c r="K593" s="1399"/>
      <c r="L593" s="1400"/>
      <c r="M593" s="1401"/>
      <c r="N593" s="1438"/>
    </row>
    <row r="594" spans="1:14" s="1171" customFormat="1" ht="19.5" customHeight="1">
      <c r="A594" s="1170">
        <v>601</v>
      </c>
      <c r="B594" s="1847" t="s">
        <v>3734</v>
      </c>
      <c r="C594" s="1848"/>
      <c r="D594" s="1848"/>
      <c r="E594" s="1848"/>
      <c r="F594" s="1848"/>
      <c r="G594" s="1848"/>
      <c r="H594" s="1848"/>
      <c r="I594" s="1849"/>
      <c r="J594" s="1402"/>
      <c r="K594" s="1402"/>
      <c r="L594" s="1403"/>
      <c r="M594" s="1404"/>
      <c r="N594" s="1439"/>
    </row>
    <row r="595" spans="1:14" s="1173" customFormat="1" ht="19.149999999999999" customHeight="1">
      <c r="A595" s="1172">
        <v>60101</v>
      </c>
      <c r="B595" s="1840" t="s">
        <v>4150</v>
      </c>
      <c r="C595" s="1841"/>
      <c r="D595" s="1841"/>
      <c r="E595" s="1841"/>
      <c r="F595" s="1841"/>
      <c r="G595" s="1841"/>
      <c r="H595" s="1841"/>
      <c r="I595" s="1842"/>
      <c r="J595" s="1406"/>
      <c r="K595" s="1406"/>
      <c r="L595" s="1407"/>
      <c r="M595" s="1408"/>
      <c r="N595" s="1440"/>
    </row>
    <row r="596" spans="1:14">
      <c r="A596" s="1843" t="s">
        <v>4480</v>
      </c>
      <c r="B596" s="1844"/>
      <c r="C596" s="1174" t="s">
        <v>4481</v>
      </c>
      <c r="D596" s="1175" t="s">
        <v>4482</v>
      </c>
      <c r="E596" s="1176"/>
      <c r="F596" s="1176"/>
      <c r="G596" s="1176"/>
      <c r="H596" s="1176"/>
      <c r="I596" s="1177" t="s">
        <v>4484</v>
      </c>
      <c r="J596" s="1409"/>
      <c r="K596" s="1409"/>
    </row>
    <row r="597" spans="1:14">
      <c r="A597" s="1845" t="s">
        <v>4527</v>
      </c>
      <c r="B597" s="1846"/>
      <c r="C597" s="1179">
        <v>13.75</v>
      </c>
      <c r="D597" s="1180">
        <v>3.2</v>
      </c>
      <c r="E597" s="1176"/>
      <c r="F597" s="1176"/>
      <c r="G597" s="1176"/>
      <c r="H597" s="1176"/>
      <c r="I597" s="1181">
        <f>C597*D597</f>
        <v>44</v>
      </c>
      <c r="J597" s="1409"/>
      <c r="K597" s="1409"/>
    </row>
    <row r="598" spans="1:14">
      <c r="A598" s="1834"/>
      <c r="B598" s="1835"/>
      <c r="C598" s="1835"/>
      <c r="D598" s="1835"/>
      <c r="E598" s="1835"/>
      <c r="F598" s="1835"/>
      <c r="G598" s="1835"/>
      <c r="H598" s="1835"/>
      <c r="I598" s="1836"/>
      <c r="J598" s="1409"/>
      <c r="K598" s="1409"/>
    </row>
    <row r="599" spans="1:14">
      <c r="A599" s="1837" t="s">
        <v>4487</v>
      </c>
      <c r="B599" s="1838"/>
      <c r="C599" s="1838"/>
      <c r="D599" s="1838"/>
      <c r="E599" s="1838"/>
      <c r="F599" s="1838"/>
      <c r="G599" s="1838"/>
      <c r="H599" s="1839"/>
      <c r="I599" s="1182">
        <f>SUM(I597)</f>
        <v>44</v>
      </c>
      <c r="J599" s="1409"/>
      <c r="K599" s="1409"/>
    </row>
    <row r="600" spans="1:14">
      <c r="A600" s="1834"/>
      <c r="B600" s="1835"/>
      <c r="C600" s="1835"/>
      <c r="D600" s="1835"/>
      <c r="E600" s="1835"/>
      <c r="F600" s="1835"/>
      <c r="G600" s="1204"/>
      <c r="H600" s="1204"/>
      <c r="I600" s="1205"/>
      <c r="J600" s="1409"/>
      <c r="K600" s="1409"/>
    </row>
    <row r="601" spans="1:14" s="1173" customFormat="1" ht="12.75" customHeight="1">
      <c r="A601" s="1172">
        <v>60102</v>
      </c>
      <c r="B601" s="1840" t="s">
        <v>4658</v>
      </c>
      <c r="C601" s="1841"/>
      <c r="D601" s="1841"/>
      <c r="E601" s="1841"/>
      <c r="F601" s="1841"/>
      <c r="G601" s="1841"/>
      <c r="H601" s="1841"/>
      <c r="I601" s="1842"/>
      <c r="J601" s="1406"/>
      <c r="K601" s="1406"/>
      <c r="L601" s="1407"/>
      <c r="M601" s="1408"/>
      <c r="N601" s="1440"/>
    </row>
    <row r="602" spans="1:14">
      <c r="A602" s="1843" t="s">
        <v>4480</v>
      </c>
      <c r="B602" s="1844"/>
      <c r="C602" s="1174" t="s">
        <v>4481</v>
      </c>
      <c r="D602" s="1175" t="s">
        <v>4482</v>
      </c>
      <c r="E602" s="1176"/>
      <c r="F602" s="1176"/>
      <c r="G602" s="1176"/>
      <c r="H602" s="1176"/>
      <c r="I602" s="1177" t="s">
        <v>4484</v>
      </c>
      <c r="J602" s="1409"/>
      <c r="K602" s="1409"/>
    </row>
    <row r="603" spans="1:14">
      <c r="A603" s="1845" t="s">
        <v>4527</v>
      </c>
      <c r="B603" s="1846"/>
      <c r="C603" s="1179">
        <v>13.75</v>
      </c>
      <c r="D603" s="1180">
        <v>3.2</v>
      </c>
      <c r="E603" s="1176"/>
      <c r="F603" s="1176"/>
      <c r="G603" s="1176"/>
      <c r="H603" s="1176"/>
      <c r="I603" s="1181">
        <f>C603*D603</f>
        <v>44</v>
      </c>
      <c r="J603" s="1409"/>
      <c r="K603" s="1409"/>
    </row>
    <row r="604" spans="1:14">
      <c r="A604" s="1834"/>
      <c r="B604" s="1835"/>
      <c r="C604" s="1835"/>
      <c r="D604" s="1835"/>
      <c r="E604" s="1835"/>
      <c r="F604" s="1835"/>
      <c r="G604" s="1835"/>
      <c r="H604" s="1835"/>
      <c r="I604" s="1836"/>
      <c r="J604" s="1409"/>
      <c r="K604" s="1409"/>
    </row>
    <row r="605" spans="1:14">
      <c r="A605" s="1837" t="s">
        <v>4487</v>
      </c>
      <c r="B605" s="1838"/>
      <c r="C605" s="1838"/>
      <c r="D605" s="1838"/>
      <c r="E605" s="1838"/>
      <c r="F605" s="1838"/>
      <c r="G605" s="1838"/>
      <c r="H605" s="1839"/>
      <c r="I605" s="1182">
        <f>SUM(I603)</f>
        <v>44</v>
      </c>
      <c r="J605" s="1409"/>
      <c r="K605" s="1409"/>
    </row>
    <row r="606" spans="1:14">
      <c r="A606" s="1863"/>
      <c r="B606" s="1864"/>
      <c r="C606" s="1864"/>
      <c r="D606" s="1864"/>
      <c r="E606" s="1864"/>
      <c r="F606" s="1864"/>
      <c r="G606" s="1864"/>
      <c r="H606" s="1864"/>
      <c r="I606" s="1865"/>
      <c r="J606" s="1409"/>
      <c r="K606" s="1409"/>
    </row>
    <row r="607" spans="1:14" s="1173" customFormat="1" ht="31.7" customHeight="1">
      <c r="A607" s="1172">
        <v>60103</v>
      </c>
      <c r="B607" s="1840" t="s">
        <v>4659</v>
      </c>
      <c r="C607" s="1841"/>
      <c r="D607" s="1841"/>
      <c r="E607" s="1841"/>
      <c r="F607" s="1841"/>
      <c r="G607" s="1841"/>
      <c r="H607" s="1841"/>
      <c r="I607" s="1842"/>
      <c r="J607" s="1406"/>
      <c r="K607" s="1406"/>
      <c r="L607" s="1407"/>
      <c r="M607" s="1408"/>
      <c r="N607" s="1440"/>
    </row>
    <row r="608" spans="1:14">
      <c r="A608" s="1843" t="s">
        <v>4480</v>
      </c>
      <c r="B608" s="1844"/>
      <c r="C608" s="1174" t="s">
        <v>4481</v>
      </c>
      <c r="D608" s="1175" t="s">
        <v>4482</v>
      </c>
      <c r="E608" s="1176"/>
      <c r="F608" s="1176"/>
      <c r="G608" s="1176"/>
      <c r="H608" s="1176"/>
      <c r="I608" s="1177" t="s">
        <v>4484</v>
      </c>
      <c r="J608" s="1409"/>
      <c r="K608" s="1409"/>
    </row>
    <row r="609" spans="1:14">
      <c r="A609" s="1845" t="s">
        <v>4527</v>
      </c>
      <c r="B609" s="1846"/>
      <c r="C609" s="1179">
        <v>13.75</v>
      </c>
      <c r="D609" s="1180">
        <v>3.2</v>
      </c>
      <c r="E609" s="1176"/>
      <c r="F609" s="1176"/>
      <c r="G609" s="1176"/>
      <c r="H609" s="1176"/>
      <c r="I609" s="1181">
        <f>C609*D609</f>
        <v>44</v>
      </c>
      <c r="J609" s="1409"/>
      <c r="K609" s="1409"/>
    </row>
    <row r="610" spans="1:14">
      <c r="A610" s="1834"/>
      <c r="B610" s="1835"/>
      <c r="C610" s="1835"/>
      <c r="D610" s="1835"/>
      <c r="E610" s="1835"/>
      <c r="F610" s="1835"/>
      <c r="G610" s="1835"/>
      <c r="H610" s="1835"/>
      <c r="I610" s="1836"/>
      <c r="J610" s="1409"/>
      <c r="K610" s="1409"/>
    </row>
    <row r="611" spans="1:14">
      <c r="A611" s="1837" t="s">
        <v>4487</v>
      </c>
      <c r="B611" s="1838"/>
      <c r="C611" s="1838"/>
      <c r="D611" s="1838"/>
      <c r="E611" s="1838"/>
      <c r="F611" s="1838"/>
      <c r="G611" s="1838"/>
      <c r="H611" s="1839"/>
      <c r="I611" s="1182">
        <f>SUM(I609)</f>
        <v>44</v>
      </c>
      <c r="J611" s="1409"/>
      <c r="K611" s="1409"/>
    </row>
    <row r="612" spans="1:14">
      <c r="A612" s="1834"/>
      <c r="B612" s="1835"/>
      <c r="C612" s="1835"/>
      <c r="D612" s="1835"/>
      <c r="E612" s="1835"/>
      <c r="F612" s="1835"/>
      <c r="G612" s="1835"/>
      <c r="H612" s="1835"/>
      <c r="I612" s="1836"/>
      <c r="J612" s="1409"/>
      <c r="K612" s="1409"/>
    </row>
    <row r="613" spans="1:14" s="1173" customFormat="1" ht="28.5" customHeight="1">
      <c r="A613" s="1172">
        <v>60104</v>
      </c>
      <c r="B613" s="1840" t="s">
        <v>4660</v>
      </c>
      <c r="C613" s="1841"/>
      <c r="D613" s="1841"/>
      <c r="E613" s="1841"/>
      <c r="F613" s="1841"/>
      <c r="G613" s="1841"/>
      <c r="H613" s="1841"/>
      <c r="I613" s="1842"/>
      <c r="J613" s="1406"/>
      <c r="K613" s="1406"/>
      <c r="L613" s="1407"/>
      <c r="M613" s="1408"/>
      <c r="N613" s="1440"/>
    </row>
    <row r="614" spans="1:14">
      <c r="A614" s="1843" t="s">
        <v>4480</v>
      </c>
      <c r="B614" s="1844"/>
      <c r="C614" s="1174" t="s">
        <v>4563</v>
      </c>
      <c r="D614" s="1175" t="s">
        <v>4488</v>
      </c>
      <c r="E614" s="1174" t="s">
        <v>4482</v>
      </c>
      <c r="F614" s="1174" t="s">
        <v>4489</v>
      </c>
      <c r="G614" s="1174"/>
      <c r="H614" s="1174"/>
      <c r="I614" s="1177" t="s">
        <v>4484</v>
      </c>
      <c r="J614" s="1409"/>
      <c r="K614" s="1409"/>
    </row>
    <row r="615" spans="1:14">
      <c r="A615" s="1868" t="s">
        <v>4534</v>
      </c>
      <c r="B615" s="1869"/>
      <c r="C615" s="1176"/>
      <c r="D615" s="1176"/>
      <c r="E615" s="1176"/>
      <c r="F615" s="1176"/>
      <c r="G615" s="1176"/>
      <c r="H615" s="1176"/>
      <c r="I615" s="1176"/>
      <c r="J615" s="1409"/>
      <c r="K615" s="1409"/>
    </row>
    <row r="616" spans="1:14">
      <c r="A616" s="1845" t="s">
        <v>4661</v>
      </c>
      <c r="B616" s="1846"/>
      <c r="C616" s="1179">
        <v>5.5</v>
      </c>
      <c r="D616" s="1180">
        <v>0.5</v>
      </c>
      <c r="E616" s="1176"/>
      <c r="F616" s="1179">
        <v>3</v>
      </c>
      <c r="G616" s="1179"/>
      <c r="H616" s="1179"/>
      <c r="I616" s="1181">
        <f>C616*D616*F616</f>
        <v>8.25</v>
      </c>
      <c r="J616" s="1409"/>
      <c r="K616" s="1409"/>
    </row>
    <row r="617" spans="1:14">
      <c r="A617" s="1845" t="s">
        <v>4662</v>
      </c>
      <c r="B617" s="1846"/>
      <c r="C617" s="1179">
        <v>6.6</v>
      </c>
      <c r="D617" s="1180">
        <v>0.45</v>
      </c>
      <c r="E617" s="1176"/>
      <c r="F617" s="1179">
        <v>3</v>
      </c>
      <c r="G617" s="1179"/>
      <c r="H617" s="1179"/>
      <c r="I617" s="1181">
        <f>C617*D617*F617</f>
        <v>8.91</v>
      </c>
      <c r="J617" s="1409"/>
      <c r="K617" s="1409"/>
    </row>
    <row r="618" spans="1:14">
      <c r="A618" s="1845" t="s">
        <v>4663</v>
      </c>
      <c r="B618" s="1846"/>
      <c r="C618" s="1179">
        <v>0.9</v>
      </c>
      <c r="D618" s="1176"/>
      <c r="E618" s="1179">
        <v>1.85</v>
      </c>
      <c r="F618" s="1179">
        <v>3</v>
      </c>
      <c r="G618" s="1179"/>
      <c r="H618" s="1179"/>
      <c r="I618" s="1181">
        <f>C618*E618*F618</f>
        <v>4.9950000000000001</v>
      </c>
      <c r="J618" s="1409"/>
      <c r="K618" s="1409"/>
    </row>
    <row r="619" spans="1:14">
      <c r="A619" s="1845" t="s">
        <v>4664</v>
      </c>
      <c r="B619" s="1846"/>
      <c r="C619" s="1179">
        <v>1.65</v>
      </c>
      <c r="D619" s="1176"/>
      <c r="E619" s="1179">
        <v>1.65</v>
      </c>
      <c r="F619" s="1179">
        <v>3</v>
      </c>
      <c r="G619" s="1179"/>
      <c r="H619" s="1179"/>
      <c r="I619" s="1181">
        <f>C619*E619*F619</f>
        <v>8.1674999999999986</v>
      </c>
      <c r="J619" s="1409"/>
      <c r="K619" s="1409"/>
    </row>
    <row r="620" spans="1:14">
      <c r="A620" s="1845" t="s">
        <v>4564</v>
      </c>
      <c r="B620" s="1846"/>
      <c r="C620" s="1179">
        <v>1.4</v>
      </c>
      <c r="D620" s="1180">
        <v>1.6</v>
      </c>
      <c r="E620" s="1176"/>
      <c r="F620" s="1179">
        <v>3</v>
      </c>
      <c r="G620" s="1179"/>
      <c r="H620" s="1179"/>
      <c r="I620" s="1181">
        <f>C620*D620*F620</f>
        <v>6.7199999999999989</v>
      </c>
      <c r="J620" s="1409"/>
      <c r="K620" s="1409"/>
    </row>
    <row r="621" spans="1:14">
      <c r="A621" s="1845" t="s">
        <v>4565</v>
      </c>
      <c r="B621" s="1846"/>
      <c r="C621" s="1179">
        <v>1.4</v>
      </c>
      <c r="D621" s="1180">
        <v>1.65</v>
      </c>
      <c r="E621" s="1176"/>
      <c r="F621" s="1179">
        <v>3</v>
      </c>
      <c r="G621" s="1179"/>
      <c r="H621" s="1179"/>
      <c r="I621" s="1181">
        <f>C621*D621*F621</f>
        <v>6.9299999999999988</v>
      </c>
      <c r="J621" s="1409"/>
      <c r="K621" s="1409"/>
    </row>
    <row r="622" spans="1:14">
      <c r="A622" s="1834"/>
      <c r="B622" s="1835"/>
      <c r="C622" s="1835"/>
      <c r="D622" s="1835"/>
      <c r="E622" s="1835"/>
      <c r="F622" s="1835"/>
      <c r="G622" s="1835"/>
      <c r="H622" s="1835"/>
      <c r="I622" s="1836"/>
      <c r="J622" s="1409"/>
      <c r="K622" s="1409"/>
    </row>
    <row r="623" spans="1:14">
      <c r="A623" s="1837" t="s">
        <v>4487</v>
      </c>
      <c r="B623" s="1838"/>
      <c r="C623" s="1838"/>
      <c r="D623" s="1838"/>
      <c r="E623" s="1838"/>
      <c r="F623" s="1838"/>
      <c r="G623" s="1838"/>
      <c r="H623" s="1839"/>
      <c r="I623" s="1182">
        <f>SUM(I616:I621)</f>
        <v>43.972499999999997</v>
      </c>
      <c r="J623" s="1409"/>
      <c r="K623" s="1409"/>
    </row>
    <row r="624" spans="1:14">
      <c r="A624" s="1834"/>
      <c r="B624" s="1835"/>
      <c r="C624" s="1835"/>
      <c r="D624" s="1835"/>
      <c r="E624" s="1835"/>
      <c r="F624" s="1835"/>
      <c r="G624" s="1835"/>
      <c r="H624" s="1835"/>
      <c r="I624" s="1836"/>
      <c r="J624" s="1409"/>
      <c r="K624" s="1409"/>
    </row>
    <row r="625" spans="1:14" s="1169" customFormat="1" ht="17.100000000000001" customHeight="1">
      <c r="A625" s="1189">
        <v>7</v>
      </c>
      <c r="B625" s="1852" t="s">
        <v>983</v>
      </c>
      <c r="C625" s="1853"/>
      <c r="D625" s="1853"/>
      <c r="E625" s="1853"/>
      <c r="F625" s="1853"/>
      <c r="G625" s="1853"/>
      <c r="H625" s="1853"/>
      <c r="I625" s="1854"/>
      <c r="J625" s="1399"/>
      <c r="K625" s="1399"/>
      <c r="L625" s="1400"/>
      <c r="M625" s="1401"/>
      <c r="N625" s="1438"/>
    </row>
    <row r="626" spans="1:14" s="1171" customFormat="1" ht="12.75" customHeight="1">
      <c r="A626" s="1170">
        <v>701</v>
      </c>
      <c r="B626" s="1847" t="s">
        <v>969</v>
      </c>
      <c r="C626" s="1848"/>
      <c r="D626" s="1848"/>
      <c r="E626" s="1848"/>
      <c r="F626" s="1848"/>
      <c r="G626" s="1848"/>
      <c r="H626" s="1848"/>
      <c r="I626" s="1849"/>
      <c r="J626" s="1402"/>
      <c r="K626" s="1402"/>
      <c r="L626" s="1403"/>
      <c r="M626" s="1404"/>
      <c r="N626" s="1439"/>
    </row>
    <row r="627" spans="1:14" s="1173" customFormat="1" ht="12.75" customHeight="1">
      <c r="A627" s="1172">
        <v>70101</v>
      </c>
      <c r="B627" s="1840" t="s">
        <v>120</v>
      </c>
      <c r="C627" s="1841"/>
      <c r="D627" s="1841"/>
      <c r="E627" s="1841"/>
      <c r="F627" s="1841"/>
      <c r="G627" s="1841"/>
      <c r="H627" s="1841"/>
      <c r="I627" s="1842"/>
      <c r="J627" s="1406"/>
      <c r="K627" s="1406"/>
      <c r="L627" s="1407"/>
      <c r="M627" s="1408"/>
      <c r="N627" s="1440"/>
    </row>
    <row r="628" spans="1:14">
      <c r="A628" s="1843" t="s">
        <v>4480</v>
      </c>
      <c r="B628" s="1844"/>
      <c r="C628" s="1174" t="s">
        <v>4518</v>
      </c>
      <c r="D628" s="1175" t="s">
        <v>4519</v>
      </c>
      <c r="E628" s="1174" t="s">
        <v>4489</v>
      </c>
      <c r="F628" s="1174" t="s">
        <v>4483</v>
      </c>
      <c r="G628" s="1174"/>
      <c r="H628" s="1174"/>
      <c r="I628" s="1177" t="s">
        <v>4484</v>
      </c>
      <c r="J628" s="1409"/>
      <c r="K628" s="1409"/>
    </row>
    <row r="629" spans="1:14" ht="31.7" customHeight="1">
      <c r="A629" s="1860" t="s">
        <v>4665</v>
      </c>
      <c r="B629" s="1862"/>
      <c r="C629" s="1179">
        <v>56.45</v>
      </c>
      <c r="D629" s="1180">
        <v>0.5</v>
      </c>
      <c r="E629" s="1179">
        <v>2</v>
      </c>
      <c r="F629" s="1187"/>
      <c r="G629" s="1187"/>
      <c r="H629" s="1187"/>
      <c r="I629" s="1181">
        <f>C629*D629*E629-F629</f>
        <v>56.45</v>
      </c>
      <c r="J629" s="1409"/>
      <c r="K629" s="1409"/>
    </row>
    <row r="630" spans="1:14" ht="21.95" customHeight="1">
      <c r="A630" s="1860" t="s">
        <v>4600</v>
      </c>
      <c r="B630" s="1862"/>
      <c r="C630" s="1179">
        <v>16.850000000000001</v>
      </c>
      <c r="D630" s="1180">
        <v>0.5</v>
      </c>
      <c r="E630" s="1179">
        <v>2</v>
      </c>
      <c r="F630" s="1187"/>
      <c r="G630" s="1187"/>
      <c r="H630" s="1187"/>
      <c r="I630" s="1181">
        <f t="shared" ref="I630:I637" si="28">C630*D630*E630-F630</f>
        <v>16.850000000000001</v>
      </c>
      <c r="J630" s="1409"/>
      <c r="K630" s="1409"/>
    </row>
    <row r="631" spans="1:14" ht="28.5" customHeight="1">
      <c r="A631" s="1860" t="s">
        <v>4666</v>
      </c>
      <c r="B631" s="1862"/>
      <c r="C631" s="1179">
        <v>121.5</v>
      </c>
      <c r="D631" s="1180">
        <v>0.5</v>
      </c>
      <c r="E631" s="1179">
        <v>2</v>
      </c>
      <c r="F631" s="1187"/>
      <c r="G631" s="1187"/>
      <c r="H631" s="1187"/>
      <c r="I631" s="1181">
        <f t="shared" si="28"/>
        <v>121.5</v>
      </c>
      <c r="J631" s="1409"/>
      <c r="K631" s="1409"/>
    </row>
    <row r="632" spans="1:14" ht="45.6" customHeight="1">
      <c r="A632" s="1860" t="s">
        <v>4602</v>
      </c>
      <c r="B632" s="1862"/>
      <c r="C632" s="1179">
        <v>16.100000000000001</v>
      </c>
      <c r="D632" s="1180">
        <v>2</v>
      </c>
      <c r="E632" s="1179">
        <v>2</v>
      </c>
      <c r="F632" s="1187"/>
      <c r="G632" s="1187"/>
      <c r="H632" s="1187"/>
      <c r="I632" s="1181">
        <f t="shared" si="28"/>
        <v>64.400000000000006</v>
      </c>
      <c r="J632" s="1409"/>
      <c r="K632" s="1409"/>
    </row>
    <row r="633" spans="1:14" ht="35.1" customHeight="1">
      <c r="A633" s="1860" t="s">
        <v>4603</v>
      </c>
      <c r="B633" s="1862"/>
      <c r="C633" s="1179">
        <v>0.4</v>
      </c>
      <c r="D633" s="1180">
        <v>1</v>
      </c>
      <c r="E633" s="1179">
        <v>26</v>
      </c>
      <c r="F633" s="1187"/>
      <c r="G633" s="1187"/>
      <c r="H633" s="1187"/>
      <c r="I633" s="1181">
        <f t="shared" si="28"/>
        <v>10.4</v>
      </c>
      <c r="J633" s="1409"/>
      <c r="K633" s="1409"/>
    </row>
    <row r="634" spans="1:14" ht="31.7" customHeight="1">
      <c r="A634" s="1860" t="s">
        <v>4604</v>
      </c>
      <c r="B634" s="1862"/>
      <c r="C634" s="1179">
        <v>0.4</v>
      </c>
      <c r="D634" s="1180">
        <v>1</v>
      </c>
      <c r="E634" s="1179">
        <v>6</v>
      </c>
      <c r="F634" s="1187"/>
      <c r="G634" s="1187"/>
      <c r="H634" s="1187"/>
      <c r="I634" s="1181">
        <f t="shared" si="28"/>
        <v>2.4000000000000004</v>
      </c>
      <c r="J634" s="1409"/>
      <c r="K634" s="1409"/>
    </row>
    <row r="635" spans="1:14" ht="31.7" customHeight="1">
      <c r="A635" s="1860" t="s">
        <v>4605</v>
      </c>
      <c r="B635" s="1862"/>
      <c r="C635" s="1179">
        <v>0.4</v>
      </c>
      <c r="D635" s="1180">
        <v>1</v>
      </c>
      <c r="E635" s="1179">
        <v>28</v>
      </c>
      <c r="F635" s="1187"/>
      <c r="G635" s="1187"/>
      <c r="H635" s="1187"/>
      <c r="I635" s="1181">
        <f t="shared" si="28"/>
        <v>11.200000000000001</v>
      </c>
      <c r="J635" s="1409"/>
      <c r="K635" s="1409"/>
    </row>
    <row r="636" spans="1:14" ht="42.75" customHeight="1">
      <c r="A636" s="1860" t="s">
        <v>4606</v>
      </c>
      <c r="B636" s="1862"/>
      <c r="C636" s="1179">
        <v>0.4</v>
      </c>
      <c r="D636" s="1180">
        <v>1</v>
      </c>
      <c r="E636" s="1179">
        <v>8</v>
      </c>
      <c r="F636" s="1187"/>
      <c r="G636" s="1187"/>
      <c r="H636" s="1187"/>
      <c r="I636" s="1181">
        <f t="shared" si="28"/>
        <v>3.2</v>
      </c>
      <c r="J636" s="1409"/>
      <c r="K636" s="1409"/>
    </row>
    <row r="637" spans="1:14" ht="31.7" customHeight="1">
      <c r="A637" s="1860" t="s">
        <v>4667</v>
      </c>
      <c r="B637" s="1862"/>
      <c r="C637" s="1179">
        <v>15.63</v>
      </c>
      <c r="D637" s="1180">
        <v>1.45</v>
      </c>
      <c r="E637" s="1179">
        <v>1</v>
      </c>
      <c r="F637" s="1187"/>
      <c r="G637" s="1187"/>
      <c r="H637" s="1187"/>
      <c r="I637" s="1181">
        <f t="shared" si="28"/>
        <v>22.663499999999999</v>
      </c>
      <c r="J637" s="1409"/>
      <c r="K637" s="1409"/>
    </row>
    <row r="638" spans="1:14" ht="21.2" customHeight="1">
      <c r="A638" s="1860" t="s">
        <v>4668</v>
      </c>
      <c r="B638" s="1862"/>
      <c r="C638" s="1179">
        <v>12.6</v>
      </c>
      <c r="D638" s="1180">
        <v>4.07</v>
      </c>
      <c r="E638" s="1179">
        <v>1</v>
      </c>
      <c r="F638" s="1187">
        <v>27.25</v>
      </c>
      <c r="G638" s="1187"/>
      <c r="H638" s="1187"/>
      <c r="I638" s="1181">
        <f>C638*D638*E638-F638</f>
        <v>24.032000000000004</v>
      </c>
      <c r="J638" s="1409"/>
      <c r="K638" s="1409"/>
    </row>
    <row r="639" spans="1:14" ht="31.7" customHeight="1">
      <c r="A639" s="1860" t="s">
        <v>4607</v>
      </c>
      <c r="B639" s="1862"/>
      <c r="C639" s="1179">
        <v>30.7</v>
      </c>
      <c r="D639" s="1180">
        <v>0.4</v>
      </c>
      <c r="E639" s="1179">
        <v>2</v>
      </c>
      <c r="F639" s="1187"/>
      <c r="G639" s="1187"/>
      <c r="H639" s="1187"/>
      <c r="I639" s="1181">
        <f>C639*D639*E639-F639</f>
        <v>24.560000000000002</v>
      </c>
      <c r="J639" s="1409"/>
      <c r="K639" s="1409"/>
    </row>
    <row r="640" spans="1:14">
      <c r="A640" s="1834"/>
      <c r="B640" s="1835"/>
      <c r="C640" s="1835"/>
      <c r="D640" s="1835"/>
      <c r="E640" s="1835"/>
      <c r="F640" s="1835"/>
      <c r="G640" s="1835"/>
      <c r="H640" s="1835"/>
      <c r="I640" s="1836"/>
      <c r="J640" s="1409"/>
      <c r="K640" s="1409"/>
    </row>
    <row r="641" spans="1:14">
      <c r="A641" s="1837" t="s">
        <v>4487</v>
      </c>
      <c r="B641" s="1838"/>
      <c r="C641" s="1838"/>
      <c r="D641" s="1838"/>
      <c r="E641" s="1838"/>
      <c r="F641" s="1838"/>
      <c r="G641" s="1838"/>
      <c r="H641" s="1839"/>
      <c r="I641" s="1182">
        <f>SUM(I629:I639)</f>
        <v>357.65549999999996</v>
      </c>
      <c r="J641" s="1409"/>
      <c r="K641" s="1409"/>
    </row>
    <row r="642" spans="1:14">
      <c r="A642" s="1834"/>
      <c r="B642" s="1835"/>
      <c r="C642" s="1835"/>
      <c r="D642" s="1835"/>
      <c r="E642" s="1835"/>
      <c r="F642" s="1835"/>
      <c r="G642" s="1835"/>
      <c r="H642" s="1835"/>
      <c r="I642" s="1836"/>
      <c r="J642" s="1409"/>
      <c r="K642" s="1409"/>
    </row>
    <row r="643" spans="1:14" s="1171" customFormat="1" ht="12.75" customHeight="1">
      <c r="A643" s="1170">
        <v>702</v>
      </c>
      <c r="B643" s="1847" t="s">
        <v>977</v>
      </c>
      <c r="C643" s="1848"/>
      <c r="D643" s="1848"/>
      <c r="E643" s="1848"/>
      <c r="F643" s="1848"/>
      <c r="G643" s="1848"/>
      <c r="H643" s="1848"/>
      <c r="I643" s="1849"/>
      <c r="J643" s="1402"/>
      <c r="K643" s="1402"/>
      <c r="L643" s="1403"/>
      <c r="M643" s="1404"/>
      <c r="N643" s="1439"/>
    </row>
    <row r="644" spans="1:14" s="1173" customFormat="1" ht="27.6" customHeight="1">
      <c r="A644" s="1172">
        <v>70201</v>
      </c>
      <c r="B644" s="1840" t="s">
        <v>1011</v>
      </c>
      <c r="C644" s="1841"/>
      <c r="D644" s="1841"/>
      <c r="E644" s="1841"/>
      <c r="F644" s="1841"/>
      <c r="G644" s="1841"/>
      <c r="H644" s="1841"/>
      <c r="I644" s="1842"/>
      <c r="J644" s="1406"/>
      <c r="K644" s="1406"/>
      <c r="L644" s="1407"/>
      <c r="M644" s="1408"/>
      <c r="N644" s="1440"/>
    </row>
    <row r="645" spans="1:14" s="1186" customFormat="1">
      <c r="A645" s="1866" t="s">
        <v>4480</v>
      </c>
      <c r="B645" s="1867"/>
      <c r="C645" s="1206" t="s">
        <v>4518</v>
      </c>
      <c r="D645" s="1207" t="s">
        <v>4519</v>
      </c>
      <c r="E645" s="1206" t="s">
        <v>4489</v>
      </c>
      <c r="F645" s="1207" t="s">
        <v>4483</v>
      </c>
      <c r="G645" s="1207"/>
      <c r="H645" s="1207"/>
      <c r="I645" s="1208" t="s">
        <v>4484</v>
      </c>
      <c r="J645" s="1401"/>
      <c r="K645" s="1401"/>
      <c r="L645" s="1414"/>
      <c r="M645" s="1413"/>
      <c r="N645" s="1442"/>
    </row>
    <row r="646" spans="1:14" s="1186" customFormat="1" ht="28.5" customHeight="1">
      <c r="A646" s="1860" t="s">
        <v>4665</v>
      </c>
      <c r="B646" s="1862"/>
      <c r="C646" s="1183">
        <v>56.45</v>
      </c>
      <c r="D646" s="1184">
        <v>0.5</v>
      </c>
      <c r="E646" s="1183">
        <v>2</v>
      </c>
      <c r="F646" s="1187"/>
      <c r="G646" s="1187"/>
      <c r="H646" s="1187"/>
      <c r="I646" s="1185">
        <f t="shared" ref="I646:I656" si="29">C646*D646*E646-F646</f>
        <v>56.45</v>
      </c>
      <c r="J646" s="1401"/>
      <c r="K646" s="1401"/>
      <c r="L646" s="1414"/>
      <c r="M646" s="1413"/>
      <c r="N646" s="1442"/>
    </row>
    <row r="647" spans="1:14" s="1186" customFormat="1" ht="28.5" customHeight="1">
      <c r="A647" s="1860" t="s">
        <v>4600</v>
      </c>
      <c r="B647" s="1862"/>
      <c r="C647" s="1183">
        <v>16.850000000000001</v>
      </c>
      <c r="D647" s="1184">
        <v>0.5</v>
      </c>
      <c r="E647" s="1183">
        <v>2</v>
      </c>
      <c r="F647" s="1187"/>
      <c r="G647" s="1187"/>
      <c r="H647" s="1187"/>
      <c r="I647" s="1185">
        <f t="shared" si="29"/>
        <v>16.850000000000001</v>
      </c>
      <c r="J647" s="1401"/>
      <c r="K647" s="1401"/>
      <c r="L647" s="1414"/>
      <c r="M647" s="1413"/>
      <c r="N647" s="1442"/>
    </row>
    <row r="648" spans="1:14" s="1186" customFormat="1" ht="28.5" customHeight="1">
      <c r="A648" s="1860" t="s">
        <v>4666</v>
      </c>
      <c r="B648" s="1862"/>
      <c r="C648" s="1183">
        <v>121.5</v>
      </c>
      <c r="D648" s="1184">
        <v>0.5</v>
      </c>
      <c r="E648" s="1183">
        <v>2</v>
      </c>
      <c r="F648" s="1187"/>
      <c r="G648" s="1187"/>
      <c r="H648" s="1187"/>
      <c r="I648" s="1185">
        <f t="shared" si="29"/>
        <v>121.5</v>
      </c>
      <c r="J648" s="1401"/>
      <c r="K648" s="1401"/>
      <c r="L648" s="1414"/>
      <c r="M648" s="1413"/>
      <c r="N648" s="1442"/>
    </row>
    <row r="649" spans="1:14" s="1186" customFormat="1" ht="44.1" customHeight="1">
      <c r="A649" s="1860" t="s">
        <v>4602</v>
      </c>
      <c r="B649" s="1861"/>
      <c r="C649" s="1183">
        <v>16.100000000000001</v>
      </c>
      <c r="D649" s="1184">
        <v>2</v>
      </c>
      <c r="E649" s="1183">
        <v>2</v>
      </c>
      <c r="F649" s="1187"/>
      <c r="G649" s="1187"/>
      <c r="H649" s="1187"/>
      <c r="I649" s="1185">
        <f t="shared" si="29"/>
        <v>64.400000000000006</v>
      </c>
      <c r="J649" s="1401"/>
      <c r="K649" s="1401"/>
      <c r="L649" s="1414"/>
      <c r="M649" s="1413"/>
      <c r="N649" s="1442"/>
    </row>
    <row r="650" spans="1:14" s="1186" customFormat="1" ht="28.5" customHeight="1">
      <c r="A650" s="1860" t="s">
        <v>4603</v>
      </c>
      <c r="B650" s="1861"/>
      <c r="C650" s="1183">
        <v>0.4</v>
      </c>
      <c r="D650" s="1184">
        <v>1</v>
      </c>
      <c r="E650" s="1183">
        <v>26</v>
      </c>
      <c r="F650" s="1187"/>
      <c r="G650" s="1187"/>
      <c r="H650" s="1187"/>
      <c r="I650" s="1185">
        <f t="shared" si="29"/>
        <v>10.4</v>
      </c>
      <c r="J650" s="1401"/>
      <c r="K650" s="1401"/>
      <c r="L650" s="1414"/>
      <c r="M650" s="1413"/>
      <c r="N650" s="1442"/>
    </row>
    <row r="651" spans="1:14" s="1186" customFormat="1" ht="28.5" customHeight="1">
      <c r="A651" s="1860" t="s">
        <v>4604</v>
      </c>
      <c r="B651" s="1862"/>
      <c r="C651" s="1183">
        <v>0.4</v>
      </c>
      <c r="D651" s="1184">
        <v>1</v>
      </c>
      <c r="E651" s="1183">
        <v>6</v>
      </c>
      <c r="F651" s="1187"/>
      <c r="G651" s="1187"/>
      <c r="H651" s="1187"/>
      <c r="I651" s="1185">
        <f t="shared" si="29"/>
        <v>2.4000000000000004</v>
      </c>
      <c r="J651" s="1401"/>
      <c r="K651" s="1401"/>
      <c r="L651" s="1414"/>
      <c r="M651" s="1413"/>
      <c r="N651" s="1442"/>
    </row>
    <row r="652" spans="1:14" s="1186" customFormat="1" ht="28.5" customHeight="1">
      <c r="A652" s="1860" t="s">
        <v>4605</v>
      </c>
      <c r="B652" s="1861"/>
      <c r="C652" s="1183">
        <v>0.4</v>
      </c>
      <c r="D652" s="1184">
        <v>1</v>
      </c>
      <c r="E652" s="1183">
        <v>28</v>
      </c>
      <c r="F652" s="1187"/>
      <c r="G652" s="1187"/>
      <c r="H652" s="1187"/>
      <c r="I652" s="1185">
        <f t="shared" si="29"/>
        <v>11.200000000000001</v>
      </c>
      <c r="J652" s="1401"/>
      <c r="K652" s="1401"/>
      <c r="L652" s="1414"/>
      <c r="M652" s="1413"/>
      <c r="N652" s="1442"/>
    </row>
    <row r="653" spans="1:14" s="1186" customFormat="1" ht="45.95" customHeight="1">
      <c r="A653" s="1860" t="s">
        <v>4606</v>
      </c>
      <c r="B653" s="1861"/>
      <c r="C653" s="1183">
        <v>0.4</v>
      </c>
      <c r="D653" s="1184">
        <v>1</v>
      </c>
      <c r="E653" s="1183">
        <v>8</v>
      </c>
      <c r="F653" s="1187"/>
      <c r="G653" s="1187"/>
      <c r="H653" s="1187"/>
      <c r="I653" s="1185">
        <f t="shared" si="29"/>
        <v>3.2</v>
      </c>
      <c r="J653" s="1401"/>
      <c r="K653" s="1401"/>
      <c r="L653" s="1414"/>
      <c r="M653" s="1413"/>
      <c r="N653" s="1442"/>
    </row>
    <row r="654" spans="1:14" s="1186" customFormat="1" ht="28.5" customHeight="1">
      <c r="A654" s="1860" t="s">
        <v>4667</v>
      </c>
      <c r="B654" s="1862"/>
      <c r="C654" s="1183">
        <v>15.63</v>
      </c>
      <c r="D654" s="1184">
        <v>1.45</v>
      </c>
      <c r="E654" s="1183">
        <v>1</v>
      </c>
      <c r="F654" s="1187"/>
      <c r="G654" s="1187"/>
      <c r="H654" s="1187"/>
      <c r="I654" s="1185">
        <f t="shared" si="29"/>
        <v>22.663499999999999</v>
      </c>
      <c r="J654" s="1401"/>
      <c r="K654" s="1401"/>
      <c r="L654" s="1414"/>
      <c r="M654" s="1413"/>
      <c r="N654" s="1442"/>
    </row>
    <row r="655" spans="1:14" s="1186" customFormat="1" ht="28.5" customHeight="1">
      <c r="A655" s="1860" t="s">
        <v>4668</v>
      </c>
      <c r="B655" s="1862"/>
      <c r="C655" s="1183">
        <v>12.6</v>
      </c>
      <c r="D655" s="1184">
        <v>4.07</v>
      </c>
      <c r="E655" s="1183">
        <v>1</v>
      </c>
      <c r="F655" s="1184">
        <v>27.25</v>
      </c>
      <c r="G655" s="1184"/>
      <c r="H655" s="1184"/>
      <c r="I655" s="1185">
        <f t="shared" si="29"/>
        <v>24.032000000000004</v>
      </c>
      <c r="J655" s="1401"/>
      <c r="K655" s="1401"/>
      <c r="L655" s="1414"/>
      <c r="M655" s="1413"/>
      <c r="N655" s="1442"/>
    </row>
    <row r="656" spans="1:14" s="1186" customFormat="1" ht="28.5" customHeight="1">
      <c r="A656" s="1860" t="s">
        <v>4607</v>
      </c>
      <c r="B656" s="1861"/>
      <c r="C656" s="1183">
        <v>30.7</v>
      </c>
      <c r="D656" s="1184">
        <v>0.4</v>
      </c>
      <c r="E656" s="1183">
        <v>2</v>
      </c>
      <c r="F656" s="1187"/>
      <c r="G656" s="1187"/>
      <c r="H656" s="1187"/>
      <c r="I656" s="1185">
        <f t="shared" si="29"/>
        <v>24.560000000000002</v>
      </c>
      <c r="J656" s="1401"/>
      <c r="K656" s="1401"/>
      <c r="L656" s="1414"/>
      <c r="M656" s="1413"/>
      <c r="N656" s="1442"/>
    </row>
    <row r="657" spans="1:14">
      <c r="A657" s="1834"/>
      <c r="B657" s="1835"/>
      <c r="C657" s="1835"/>
      <c r="D657" s="1835"/>
      <c r="E657" s="1835"/>
      <c r="F657" s="1835"/>
      <c r="G657" s="1835"/>
      <c r="H657" s="1835"/>
      <c r="I657" s="1836"/>
      <c r="J657" s="1409"/>
      <c r="K657" s="1409"/>
    </row>
    <row r="658" spans="1:14">
      <c r="A658" s="1837" t="s">
        <v>4487</v>
      </c>
      <c r="B658" s="1838"/>
      <c r="C658" s="1838"/>
      <c r="D658" s="1838"/>
      <c r="E658" s="1838"/>
      <c r="F658" s="1838"/>
      <c r="G658" s="1838"/>
      <c r="H658" s="1839"/>
      <c r="I658" s="1182">
        <f>SUM(I646:I656)</f>
        <v>357.65549999999996</v>
      </c>
      <c r="J658" s="1409"/>
      <c r="K658" s="1409"/>
    </row>
    <row r="659" spans="1:14">
      <c r="A659" s="1834"/>
      <c r="B659" s="1835"/>
      <c r="C659" s="1835"/>
      <c r="D659" s="1835"/>
      <c r="E659" s="1835"/>
      <c r="F659" s="1835"/>
      <c r="G659" s="1835"/>
      <c r="H659" s="1835"/>
      <c r="I659" s="1836"/>
      <c r="J659" s="1409"/>
      <c r="K659" s="1409"/>
    </row>
    <row r="660" spans="1:14" s="1169" customFormat="1" ht="17.100000000000001" customHeight="1">
      <c r="A660" s="1189">
        <v>8</v>
      </c>
      <c r="B660" s="1852" t="s">
        <v>1016</v>
      </c>
      <c r="C660" s="1853"/>
      <c r="D660" s="1853"/>
      <c r="E660" s="1853"/>
      <c r="F660" s="1853"/>
      <c r="G660" s="1853"/>
      <c r="H660" s="1853"/>
      <c r="I660" s="1854"/>
      <c r="J660" s="1399"/>
      <c r="K660" s="1399"/>
      <c r="L660" s="1400"/>
      <c r="M660" s="1401"/>
      <c r="N660" s="1438"/>
    </row>
    <row r="661" spans="1:14" s="1171" customFormat="1" ht="12.75" customHeight="1">
      <c r="A661" s="1170">
        <v>801</v>
      </c>
      <c r="B661" s="1847" t="s">
        <v>985</v>
      </c>
      <c r="C661" s="1848"/>
      <c r="D661" s="1848"/>
      <c r="E661" s="1848"/>
      <c r="F661" s="1848"/>
      <c r="G661" s="1848"/>
      <c r="H661" s="1848"/>
      <c r="I661" s="1849"/>
      <c r="J661" s="1402"/>
      <c r="K661" s="1402"/>
      <c r="L661" s="1403"/>
      <c r="M661" s="1404"/>
      <c r="N661" s="1439"/>
    </row>
    <row r="662" spans="1:14" s="1173" customFormat="1" ht="12.75" customHeight="1">
      <c r="A662" s="1172">
        <v>80101</v>
      </c>
      <c r="B662" s="1840" t="s">
        <v>4157</v>
      </c>
      <c r="C662" s="1841"/>
      <c r="D662" s="1841"/>
      <c r="E662" s="1841"/>
      <c r="F662" s="1841"/>
      <c r="G662" s="1841"/>
      <c r="H662" s="1841"/>
      <c r="I662" s="1842"/>
      <c r="J662" s="1406"/>
      <c r="K662" s="1406"/>
      <c r="L662" s="1407"/>
      <c r="M662" s="1408"/>
      <c r="N662" s="1440"/>
    </row>
    <row r="663" spans="1:14">
      <c r="A663" s="1843" t="s">
        <v>4480</v>
      </c>
      <c r="B663" s="1844"/>
      <c r="C663" s="1174" t="s">
        <v>4518</v>
      </c>
      <c r="D663" s="1176"/>
      <c r="E663" s="1176"/>
      <c r="F663" s="1176"/>
      <c r="G663" s="1176"/>
      <c r="H663" s="1176"/>
      <c r="I663" s="1188" t="s">
        <v>4512</v>
      </c>
      <c r="J663" s="1409"/>
      <c r="K663" s="1409"/>
    </row>
    <row r="664" spans="1:14">
      <c r="A664" s="1845" t="s">
        <v>4669</v>
      </c>
      <c r="B664" s="1846"/>
      <c r="C664" s="1179">
        <v>50.1</v>
      </c>
      <c r="D664" s="1176"/>
      <c r="E664" s="1176"/>
      <c r="F664" s="1176"/>
      <c r="G664" s="1176"/>
      <c r="H664" s="1176"/>
      <c r="I664" s="1181">
        <f>C664</f>
        <v>50.1</v>
      </c>
      <c r="J664" s="1409"/>
      <c r="K664" s="1409"/>
    </row>
    <row r="665" spans="1:14">
      <c r="A665" s="1834"/>
      <c r="B665" s="1835"/>
      <c r="C665" s="1835"/>
      <c r="D665" s="1835"/>
      <c r="E665" s="1835"/>
      <c r="F665" s="1835"/>
      <c r="G665" s="1835"/>
      <c r="H665" s="1835"/>
      <c r="I665" s="1836"/>
      <c r="J665" s="1409"/>
      <c r="K665" s="1409"/>
    </row>
    <row r="666" spans="1:14">
      <c r="A666" s="1837" t="s">
        <v>4487</v>
      </c>
      <c r="B666" s="1838"/>
      <c r="C666" s="1838"/>
      <c r="D666" s="1838"/>
      <c r="E666" s="1838"/>
      <c r="F666" s="1838"/>
      <c r="G666" s="1838"/>
      <c r="H666" s="1839"/>
      <c r="I666" s="1182">
        <f>SUM(I664)</f>
        <v>50.1</v>
      </c>
      <c r="J666" s="1409"/>
      <c r="K666" s="1409"/>
    </row>
    <row r="667" spans="1:14">
      <c r="A667" s="1834"/>
      <c r="B667" s="1835"/>
      <c r="C667" s="1835"/>
      <c r="D667" s="1835"/>
      <c r="E667" s="1835"/>
      <c r="F667" s="1835"/>
      <c r="G667" s="1204"/>
      <c r="H667" s="1204"/>
      <c r="I667" s="1209"/>
      <c r="J667" s="1409"/>
      <c r="K667" s="1409"/>
    </row>
    <row r="668" spans="1:14" s="1173" customFormat="1" ht="29.85" customHeight="1">
      <c r="A668" s="1172">
        <v>80102</v>
      </c>
      <c r="B668" s="1840" t="s">
        <v>4670</v>
      </c>
      <c r="C668" s="1841"/>
      <c r="D668" s="1841"/>
      <c r="E668" s="1841"/>
      <c r="F668" s="1841"/>
      <c r="G668" s="1841"/>
      <c r="H668" s="1841"/>
      <c r="I668" s="1842"/>
      <c r="J668" s="1406"/>
      <c r="K668" s="1406"/>
      <c r="L668" s="1407"/>
      <c r="M668" s="1408"/>
      <c r="N668" s="1440"/>
    </row>
    <row r="669" spans="1:14">
      <c r="A669" s="1843" t="s">
        <v>4480</v>
      </c>
      <c r="B669" s="1844"/>
      <c r="C669" s="1174" t="s">
        <v>4481</v>
      </c>
      <c r="D669" s="1175" t="s">
        <v>4482</v>
      </c>
      <c r="E669" s="1176"/>
      <c r="F669" s="1176"/>
      <c r="G669" s="1176"/>
      <c r="H669" s="1176"/>
      <c r="I669" s="1177" t="s">
        <v>4484</v>
      </c>
      <c r="J669" s="1409"/>
      <c r="K669" s="1409"/>
    </row>
    <row r="670" spans="1:14">
      <c r="A670" s="1845" t="s">
        <v>4517</v>
      </c>
      <c r="B670" s="1846"/>
      <c r="C670" s="1179">
        <v>12.9</v>
      </c>
      <c r="D670" s="1180">
        <v>12.15</v>
      </c>
      <c r="E670" s="1176"/>
      <c r="F670" s="1176"/>
      <c r="G670" s="1176"/>
      <c r="H670" s="1176"/>
      <c r="I670" s="1181">
        <f>C670*D670</f>
        <v>156.73500000000001</v>
      </c>
      <c r="J670" s="1409"/>
      <c r="K670" s="1409"/>
    </row>
    <row r="671" spans="1:14">
      <c r="A671" s="1834"/>
      <c r="B671" s="1835"/>
      <c r="C671" s="1835"/>
      <c r="D671" s="1835"/>
      <c r="E671" s="1835"/>
      <c r="F671" s="1835"/>
      <c r="G671" s="1835"/>
      <c r="H671" s="1835"/>
      <c r="I671" s="1836"/>
      <c r="J671" s="1409"/>
      <c r="K671" s="1409"/>
    </row>
    <row r="672" spans="1:14">
      <c r="A672" s="1837" t="s">
        <v>4487</v>
      </c>
      <c r="B672" s="1838"/>
      <c r="C672" s="1838"/>
      <c r="D672" s="1838"/>
      <c r="E672" s="1838"/>
      <c r="F672" s="1838"/>
      <c r="G672" s="1838"/>
      <c r="H672" s="1839"/>
      <c r="I672" s="1182">
        <f>SUM(I670)</f>
        <v>156.73500000000001</v>
      </c>
      <c r="J672" s="1409"/>
      <c r="K672" s="1409"/>
    </row>
    <row r="673" spans="1:14">
      <c r="A673" s="1834"/>
      <c r="B673" s="1835"/>
      <c r="C673" s="1835"/>
      <c r="D673" s="1835"/>
      <c r="E673" s="1835"/>
      <c r="F673" s="1835"/>
      <c r="G673" s="1204"/>
      <c r="H673" s="1204"/>
      <c r="I673" s="1205"/>
      <c r="J673" s="1409"/>
      <c r="K673" s="1409"/>
    </row>
    <row r="674" spans="1:14" s="1173" customFormat="1" ht="12.75" customHeight="1">
      <c r="A674" s="1172">
        <v>80103</v>
      </c>
      <c r="B674" s="1840" t="s">
        <v>4160</v>
      </c>
      <c r="C674" s="1841"/>
      <c r="D674" s="1841"/>
      <c r="E674" s="1841"/>
      <c r="F674" s="1841"/>
      <c r="G674" s="1841"/>
      <c r="H674" s="1841"/>
      <c r="I674" s="1842"/>
      <c r="J674" s="1406"/>
      <c r="K674" s="1406"/>
      <c r="L674" s="1407"/>
      <c r="M674" s="1408"/>
      <c r="N674" s="1440"/>
    </row>
    <row r="675" spans="1:14">
      <c r="A675" s="1843" t="s">
        <v>4480</v>
      </c>
      <c r="B675" s="1844"/>
      <c r="C675" s="1174" t="s">
        <v>4481</v>
      </c>
      <c r="D675" s="1175" t="s">
        <v>4482</v>
      </c>
      <c r="E675" s="1174" t="s">
        <v>4488</v>
      </c>
      <c r="F675" s="1176"/>
      <c r="G675" s="1176"/>
      <c r="H675" s="1176"/>
      <c r="I675" s="1177" t="s">
        <v>4490</v>
      </c>
      <c r="J675" s="1409"/>
      <c r="K675" s="1409"/>
    </row>
    <row r="676" spans="1:14">
      <c r="A676" s="1845" t="s">
        <v>4517</v>
      </c>
      <c r="B676" s="1846"/>
      <c r="C676" s="1179">
        <v>12.9</v>
      </c>
      <c r="D676" s="1180">
        <v>12.15</v>
      </c>
      <c r="E676" s="1179">
        <v>0.1</v>
      </c>
      <c r="F676" s="1176"/>
      <c r="G676" s="1176"/>
      <c r="H676" s="1176"/>
      <c r="I676" s="1181">
        <f>C676*D676*E676</f>
        <v>15.673500000000002</v>
      </c>
      <c r="J676" s="1409"/>
      <c r="K676" s="1409"/>
    </row>
    <row r="677" spans="1:14">
      <c r="A677" s="1834"/>
      <c r="B677" s="1835"/>
      <c r="C677" s="1835"/>
      <c r="D677" s="1835"/>
      <c r="E677" s="1835"/>
      <c r="F677" s="1835"/>
      <c r="G677" s="1835"/>
      <c r="H677" s="1835"/>
      <c r="I677" s="1836"/>
      <c r="J677" s="1409"/>
      <c r="K677" s="1409"/>
    </row>
    <row r="678" spans="1:14">
      <c r="A678" s="1837" t="s">
        <v>4487</v>
      </c>
      <c r="B678" s="1838"/>
      <c r="C678" s="1838"/>
      <c r="D678" s="1838"/>
      <c r="E678" s="1838"/>
      <c r="F678" s="1838"/>
      <c r="G678" s="1838"/>
      <c r="H678" s="1839"/>
      <c r="I678" s="1182">
        <f>SUM(I676)</f>
        <v>15.673500000000002</v>
      </c>
      <c r="J678" s="1409"/>
      <c r="K678" s="1409"/>
    </row>
    <row r="679" spans="1:14">
      <c r="A679" s="1834"/>
      <c r="B679" s="1835"/>
      <c r="C679" s="1835"/>
      <c r="D679" s="1835"/>
      <c r="E679" s="1835"/>
      <c r="F679" s="1835"/>
      <c r="G679" s="1835"/>
      <c r="H679" s="1835"/>
      <c r="I679" s="1836"/>
      <c r="J679" s="1409"/>
      <c r="K679" s="1409"/>
    </row>
    <row r="680" spans="1:14" s="1173" customFormat="1" ht="26.1" customHeight="1">
      <c r="A680" s="1172">
        <v>80104</v>
      </c>
      <c r="B680" s="1840" t="s">
        <v>4671</v>
      </c>
      <c r="C680" s="1841"/>
      <c r="D680" s="1841"/>
      <c r="E680" s="1841"/>
      <c r="F680" s="1841"/>
      <c r="G680" s="1841"/>
      <c r="H680" s="1841"/>
      <c r="I680" s="1842"/>
      <c r="J680" s="1406"/>
      <c r="K680" s="1406"/>
      <c r="L680" s="1407"/>
      <c r="M680" s="1408"/>
      <c r="N680" s="1440"/>
    </row>
    <row r="681" spans="1:14">
      <c r="A681" s="1843" t="s">
        <v>4480</v>
      </c>
      <c r="B681" s="1844"/>
      <c r="C681" s="1174" t="s">
        <v>4481</v>
      </c>
      <c r="D681" s="1175" t="s">
        <v>4482</v>
      </c>
      <c r="E681" s="1176"/>
      <c r="F681" s="1176"/>
      <c r="G681" s="1176"/>
      <c r="H681" s="1176"/>
      <c r="I681" s="1177" t="s">
        <v>4484</v>
      </c>
      <c r="J681" s="1409"/>
      <c r="K681" s="1409"/>
    </row>
    <row r="682" spans="1:14">
      <c r="A682" s="1845" t="s">
        <v>4529</v>
      </c>
      <c r="B682" s="1846"/>
      <c r="C682" s="1179">
        <v>10</v>
      </c>
      <c r="D682" s="1180">
        <v>5.35</v>
      </c>
      <c r="E682" s="1176"/>
      <c r="F682" s="1176"/>
      <c r="G682" s="1176"/>
      <c r="H682" s="1176"/>
      <c r="I682" s="1181">
        <f>C682*D682</f>
        <v>53.5</v>
      </c>
      <c r="J682" s="1409"/>
      <c r="K682" s="1409"/>
    </row>
    <row r="683" spans="1:14">
      <c r="A683" s="1845" t="s">
        <v>4672</v>
      </c>
      <c r="B683" s="1846"/>
      <c r="C683" s="1179">
        <v>9.16</v>
      </c>
      <c r="D683" s="1180">
        <v>3.16</v>
      </c>
      <c r="E683" s="1176"/>
      <c r="F683" s="1176"/>
      <c r="G683" s="1176"/>
      <c r="H683" s="1176"/>
      <c r="I683" s="1181">
        <f>C683*D683</f>
        <v>28.945600000000002</v>
      </c>
      <c r="J683" s="1409"/>
      <c r="K683" s="1409"/>
    </row>
    <row r="684" spans="1:14">
      <c r="A684" s="1834"/>
      <c r="B684" s="1835"/>
      <c r="C684" s="1835"/>
      <c r="D684" s="1835"/>
      <c r="E684" s="1835"/>
      <c r="F684" s="1835"/>
      <c r="G684" s="1835"/>
      <c r="H684" s="1835"/>
      <c r="I684" s="1836"/>
      <c r="J684" s="1409"/>
      <c r="K684" s="1409"/>
    </row>
    <row r="685" spans="1:14">
      <c r="A685" s="1837" t="s">
        <v>4487</v>
      </c>
      <c r="B685" s="1838"/>
      <c r="C685" s="1838"/>
      <c r="D685" s="1838"/>
      <c r="E685" s="1838"/>
      <c r="F685" s="1838"/>
      <c r="G685" s="1838"/>
      <c r="H685" s="1839"/>
      <c r="I685" s="1182">
        <f>SUM(I682:I683)</f>
        <v>82.445599999999999</v>
      </c>
      <c r="J685" s="1409"/>
      <c r="K685" s="1409"/>
    </row>
    <row r="686" spans="1:14">
      <c r="A686" s="1863"/>
      <c r="B686" s="1864"/>
      <c r="C686" s="1864"/>
      <c r="D686" s="1864"/>
      <c r="E686" s="1864"/>
      <c r="F686" s="1864"/>
      <c r="G686" s="1864"/>
      <c r="H686" s="1864"/>
      <c r="I686" s="1865"/>
      <c r="J686" s="1409"/>
      <c r="K686" s="1409"/>
    </row>
    <row r="687" spans="1:14" s="1169" customFormat="1" ht="17.100000000000001" customHeight="1">
      <c r="A687" s="1189">
        <v>9</v>
      </c>
      <c r="B687" s="1852" t="s">
        <v>3759</v>
      </c>
      <c r="C687" s="1853"/>
      <c r="D687" s="1853"/>
      <c r="E687" s="1853"/>
      <c r="F687" s="1853"/>
      <c r="G687" s="1853"/>
      <c r="H687" s="1853"/>
      <c r="I687" s="1854"/>
      <c r="J687" s="1399"/>
      <c r="K687" s="1399"/>
      <c r="L687" s="1400"/>
      <c r="M687" s="1401"/>
      <c r="N687" s="1438"/>
    </row>
    <row r="688" spans="1:14" s="1171" customFormat="1" ht="12.75" customHeight="1">
      <c r="A688" s="1170">
        <v>901</v>
      </c>
      <c r="B688" s="1847" t="s">
        <v>4163</v>
      </c>
      <c r="C688" s="1848"/>
      <c r="D688" s="1848"/>
      <c r="E688" s="1848"/>
      <c r="F688" s="1848"/>
      <c r="G688" s="1848"/>
      <c r="H688" s="1848"/>
      <c r="I688" s="1849"/>
      <c r="J688" s="1402"/>
      <c r="K688" s="1402"/>
      <c r="L688" s="1403"/>
      <c r="M688" s="1404"/>
      <c r="N688" s="1439"/>
    </row>
    <row r="689" spans="1:14" s="1173" customFormat="1" ht="32.25" customHeight="1">
      <c r="A689" s="1172">
        <v>90101</v>
      </c>
      <c r="B689" s="1840" t="s">
        <v>4673</v>
      </c>
      <c r="C689" s="1841"/>
      <c r="D689" s="1841"/>
      <c r="E689" s="1841"/>
      <c r="F689" s="1841"/>
      <c r="G689" s="1841"/>
      <c r="H689" s="1841"/>
      <c r="I689" s="1842"/>
      <c r="J689" s="1406"/>
      <c r="K689" s="1406"/>
      <c r="L689" s="1407"/>
      <c r="M689" s="1408"/>
      <c r="N689" s="1440"/>
    </row>
    <row r="690" spans="1:14">
      <c r="A690" s="1843" t="s">
        <v>4480</v>
      </c>
      <c r="B690" s="1844"/>
      <c r="C690" s="1174" t="s">
        <v>4481</v>
      </c>
      <c r="D690" s="1176"/>
      <c r="E690" s="1176"/>
      <c r="F690" s="1176"/>
      <c r="G690" s="1176"/>
      <c r="H690" s="1176"/>
      <c r="I690" s="1188" t="s">
        <v>4512</v>
      </c>
      <c r="J690" s="1409"/>
      <c r="K690" s="1409"/>
    </row>
    <row r="691" spans="1:14">
      <c r="A691" s="1845" t="s">
        <v>4517</v>
      </c>
      <c r="B691" s="1846"/>
      <c r="C691" s="1179">
        <v>5</v>
      </c>
      <c r="D691" s="1176"/>
      <c r="E691" s="1176"/>
      <c r="F691" s="1176"/>
      <c r="G691" s="1176"/>
      <c r="H691" s="1176"/>
      <c r="I691" s="1181">
        <f>C691</f>
        <v>5</v>
      </c>
      <c r="J691" s="1409"/>
      <c r="K691" s="1409"/>
    </row>
    <row r="692" spans="1:14">
      <c r="A692" s="1863"/>
      <c r="B692" s="1864"/>
      <c r="C692" s="1864"/>
      <c r="D692" s="1864"/>
      <c r="E692" s="1864"/>
      <c r="F692" s="1864"/>
      <c r="G692" s="1864"/>
      <c r="H692" s="1864"/>
      <c r="I692" s="1865"/>
      <c r="J692" s="1409"/>
      <c r="K692" s="1409"/>
    </row>
    <row r="693" spans="1:14">
      <c r="A693" s="1837" t="s">
        <v>4487</v>
      </c>
      <c r="B693" s="1838"/>
      <c r="C693" s="1838"/>
      <c r="D693" s="1838"/>
      <c r="E693" s="1838"/>
      <c r="F693" s="1838"/>
      <c r="G693" s="1838"/>
      <c r="H693" s="1839"/>
      <c r="I693" s="1182">
        <f>SUM(I691)</f>
        <v>5</v>
      </c>
      <c r="J693" s="1409"/>
      <c r="K693" s="1409"/>
    </row>
    <row r="694" spans="1:14">
      <c r="A694" s="1834"/>
      <c r="B694" s="1835"/>
      <c r="C694" s="1835"/>
      <c r="D694" s="1835"/>
      <c r="E694" s="1835"/>
      <c r="F694" s="1835"/>
      <c r="G694" s="1835"/>
      <c r="H694" s="1835"/>
      <c r="I694" s="1836"/>
      <c r="J694" s="1409"/>
      <c r="K694" s="1409"/>
    </row>
    <row r="695" spans="1:14" s="1173" customFormat="1" ht="12.75" customHeight="1">
      <c r="A695" s="1172">
        <v>90102</v>
      </c>
      <c r="B695" s="1840" t="s">
        <v>1241</v>
      </c>
      <c r="C695" s="1841"/>
      <c r="D695" s="1841"/>
      <c r="E695" s="1841"/>
      <c r="F695" s="1841"/>
      <c r="G695" s="1841"/>
      <c r="H695" s="1841"/>
      <c r="I695" s="1842"/>
      <c r="J695" s="1406"/>
      <c r="K695" s="1406"/>
      <c r="L695" s="1407"/>
      <c r="M695" s="1408"/>
      <c r="N695" s="1440"/>
    </row>
    <row r="696" spans="1:14">
      <c r="A696" s="1843" t="s">
        <v>4480</v>
      </c>
      <c r="B696" s="1844"/>
      <c r="C696" s="1174" t="s">
        <v>4481</v>
      </c>
      <c r="D696" s="1176"/>
      <c r="E696" s="1176"/>
      <c r="F696" s="1176"/>
      <c r="G696" s="1176"/>
      <c r="H696" s="1176"/>
      <c r="I696" s="1188" t="s">
        <v>4512</v>
      </c>
      <c r="J696" s="1409"/>
      <c r="K696" s="1409"/>
    </row>
    <row r="697" spans="1:14" ht="15.75" customHeight="1">
      <c r="A697" s="1845" t="s">
        <v>4674</v>
      </c>
      <c r="B697" s="1846"/>
      <c r="C697" s="1179">
        <v>20</v>
      </c>
      <c r="D697" s="1176"/>
      <c r="E697" s="1176"/>
      <c r="F697" s="1176"/>
      <c r="G697" s="1176"/>
      <c r="H697" s="1176"/>
      <c r="I697" s="1181">
        <f>C697</f>
        <v>20</v>
      </c>
      <c r="J697" s="1409"/>
      <c r="K697" s="1409"/>
    </row>
    <row r="698" spans="1:14">
      <c r="A698" s="1834"/>
      <c r="B698" s="1835"/>
      <c r="C698" s="1835"/>
      <c r="D698" s="1835"/>
      <c r="E698" s="1835"/>
      <c r="F698" s="1835"/>
      <c r="G698" s="1835"/>
      <c r="H698" s="1835"/>
      <c r="I698" s="1836"/>
      <c r="J698" s="1409"/>
      <c r="K698" s="1409"/>
    </row>
    <row r="699" spans="1:14">
      <c r="A699" s="1837" t="s">
        <v>4487</v>
      </c>
      <c r="B699" s="1838"/>
      <c r="C699" s="1838"/>
      <c r="D699" s="1838"/>
      <c r="E699" s="1838"/>
      <c r="F699" s="1838"/>
      <c r="G699" s="1838"/>
      <c r="H699" s="1839"/>
      <c r="I699" s="1182">
        <f>SUM(I697)</f>
        <v>20</v>
      </c>
      <c r="J699" s="1409"/>
      <c r="K699" s="1409"/>
    </row>
    <row r="700" spans="1:14">
      <c r="A700" s="1834"/>
      <c r="B700" s="1835"/>
      <c r="C700" s="1835"/>
      <c r="D700" s="1835"/>
      <c r="E700" s="1835"/>
      <c r="F700" s="1835"/>
      <c r="G700" s="1835"/>
      <c r="H700" s="1835"/>
      <c r="I700" s="1836"/>
      <c r="J700" s="1409"/>
      <c r="K700" s="1409"/>
    </row>
    <row r="701" spans="1:14" s="1171" customFormat="1" ht="12.75" customHeight="1">
      <c r="A701" s="1170">
        <v>902</v>
      </c>
      <c r="B701" s="1847" t="s">
        <v>4165</v>
      </c>
      <c r="C701" s="1848"/>
      <c r="D701" s="1848"/>
      <c r="E701" s="1848"/>
      <c r="F701" s="1848"/>
      <c r="G701" s="1848"/>
      <c r="H701" s="1848"/>
      <c r="I701" s="1849"/>
      <c r="J701" s="1402"/>
      <c r="K701" s="1402"/>
      <c r="L701" s="1403"/>
      <c r="M701" s="1404"/>
      <c r="N701" s="1439"/>
    </row>
    <row r="702" spans="1:14" s="1173" customFormat="1" ht="33.200000000000003" customHeight="1">
      <c r="A702" s="1172">
        <v>90201</v>
      </c>
      <c r="B702" s="1840" t="s">
        <v>4675</v>
      </c>
      <c r="C702" s="1841"/>
      <c r="D702" s="1841"/>
      <c r="E702" s="1841"/>
      <c r="F702" s="1841"/>
      <c r="G702" s="1841"/>
      <c r="H702" s="1841"/>
      <c r="I702" s="1842"/>
      <c r="J702" s="1406"/>
      <c r="K702" s="1406"/>
      <c r="L702" s="1407"/>
      <c r="M702" s="1408"/>
      <c r="N702" s="1440"/>
    </row>
    <row r="703" spans="1:14">
      <c r="A703" s="1843" t="s">
        <v>4480</v>
      </c>
      <c r="B703" s="1844"/>
      <c r="C703" s="1174" t="s">
        <v>4489</v>
      </c>
      <c r="D703" s="1176"/>
      <c r="E703" s="1176"/>
      <c r="F703" s="1176"/>
      <c r="G703" s="1176"/>
      <c r="H703" s="1176"/>
      <c r="I703" s="1177" t="s">
        <v>4557</v>
      </c>
      <c r="J703" s="1409"/>
      <c r="K703" s="1409"/>
    </row>
    <row r="704" spans="1:14">
      <c r="A704" s="1845" t="s">
        <v>4676</v>
      </c>
      <c r="B704" s="1846"/>
      <c r="C704" s="1179">
        <v>1</v>
      </c>
      <c r="D704" s="1176"/>
      <c r="E704" s="1176"/>
      <c r="F704" s="1176"/>
      <c r="G704" s="1176"/>
      <c r="H704" s="1176"/>
      <c r="I704" s="1181">
        <f>C704</f>
        <v>1</v>
      </c>
      <c r="J704" s="1409"/>
      <c r="K704" s="1409"/>
    </row>
    <row r="705" spans="1:14">
      <c r="A705" s="1834"/>
      <c r="B705" s="1835"/>
      <c r="C705" s="1835"/>
      <c r="D705" s="1835"/>
      <c r="E705" s="1835"/>
      <c r="F705" s="1835"/>
      <c r="G705" s="1835"/>
      <c r="H705" s="1835"/>
      <c r="I705" s="1836"/>
      <c r="J705" s="1409"/>
      <c r="K705" s="1409"/>
    </row>
    <row r="706" spans="1:14">
      <c r="A706" s="1837" t="s">
        <v>4487</v>
      </c>
      <c r="B706" s="1838"/>
      <c r="C706" s="1838"/>
      <c r="D706" s="1838"/>
      <c r="E706" s="1838"/>
      <c r="F706" s="1838"/>
      <c r="G706" s="1838"/>
      <c r="H706" s="1839"/>
      <c r="I706" s="1182">
        <f>SUM(I704)</f>
        <v>1</v>
      </c>
      <c r="J706" s="1409"/>
      <c r="K706" s="1409"/>
    </row>
    <row r="707" spans="1:14">
      <c r="A707" s="1834"/>
      <c r="B707" s="1835"/>
      <c r="C707" s="1835"/>
      <c r="D707" s="1835"/>
      <c r="E707" s="1835"/>
      <c r="F707" s="1835"/>
      <c r="G707" s="1835"/>
      <c r="H707" s="1835"/>
      <c r="I707" s="1836"/>
      <c r="J707" s="1409"/>
      <c r="K707" s="1409"/>
    </row>
    <row r="708" spans="1:14" s="1171" customFormat="1" ht="12.75" customHeight="1">
      <c r="A708" s="1170">
        <v>903</v>
      </c>
      <c r="B708" s="1847" t="s">
        <v>1145</v>
      </c>
      <c r="C708" s="1848"/>
      <c r="D708" s="1848"/>
      <c r="E708" s="1848"/>
      <c r="F708" s="1848"/>
      <c r="G708" s="1848"/>
      <c r="H708" s="1848"/>
      <c r="I708" s="1849"/>
      <c r="J708" s="1402"/>
      <c r="K708" s="1402"/>
      <c r="L708" s="1403"/>
      <c r="M708" s="1404"/>
      <c r="N708" s="1439"/>
    </row>
    <row r="709" spans="1:14" s="1173" customFormat="1" ht="12.75" customHeight="1">
      <c r="A709" s="1172">
        <v>90301</v>
      </c>
      <c r="B709" s="1840" t="s">
        <v>1153</v>
      </c>
      <c r="C709" s="1841"/>
      <c r="D709" s="1841"/>
      <c r="E709" s="1841"/>
      <c r="F709" s="1841"/>
      <c r="G709" s="1841"/>
      <c r="H709" s="1841"/>
      <c r="I709" s="1842"/>
      <c r="J709" s="1406"/>
      <c r="K709" s="1406"/>
      <c r="L709" s="1407"/>
      <c r="M709" s="1408"/>
      <c r="N709" s="1440"/>
    </row>
    <row r="710" spans="1:14">
      <c r="A710" s="1843" t="s">
        <v>4480</v>
      </c>
      <c r="B710" s="1844"/>
      <c r="C710" s="1174" t="s">
        <v>4481</v>
      </c>
      <c r="D710" s="1176"/>
      <c r="E710" s="1176"/>
      <c r="F710" s="1176"/>
      <c r="G710" s="1176"/>
      <c r="H710" s="1176"/>
      <c r="I710" s="1188" t="s">
        <v>4512</v>
      </c>
      <c r="J710" s="1409"/>
      <c r="K710" s="1409"/>
    </row>
    <row r="711" spans="1:14">
      <c r="A711" s="1845" t="s">
        <v>4677</v>
      </c>
      <c r="B711" s="1846"/>
      <c r="C711" s="1179">
        <v>10</v>
      </c>
      <c r="D711" s="1176"/>
      <c r="E711" s="1176"/>
      <c r="F711" s="1176"/>
      <c r="G711" s="1176"/>
      <c r="H711" s="1176"/>
      <c r="I711" s="1181">
        <f>C711</f>
        <v>10</v>
      </c>
      <c r="J711" s="1409"/>
      <c r="K711" s="1409"/>
    </row>
    <row r="712" spans="1:14">
      <c r="A712" s="1834"/>
      <c r="B712" s="1835"/>
      <c r="C712" s="1835"/>
      <c r="D712" s="1835"/>
      <c r="E712" s="1835"/>
      <c r="F712" s="1835"/>
      <c r="G712" s="1835"/>
      <c r="H712" s="1835"/>
      <c r="I712" s="1836"/>
      <c r="J712" s="1409"/>
      <c r="K712" s="1409"/>
    </row>
    <row r="713" spans="1:14">
      <c r="A713" s="1837" t="s">
        <v>4487</v>
      </c>
      <c r="B713" s="1838"/>
      <c r="C713" s="1838"/>
      <c r="D713" s="1838"/>
      <c r="E713" s="1838"/>
      <c r="F713" s="1838"/>
      <c r="G713" s="1838"/>
      <c r="H713" s="1839"/>
      <c r="I713" s="1182">
        <f>SUM(I711)</f>
        <v>10</v>
      </c>
      <c r="J713" s="1409"/>
      <c r="K713" s="1409"/>
    </row>
    <row r="714" spans="1:14">
      <c r="A714" s="1834"/>
      <c r="B714" s="1835"/>
      <c r="C714" s="1835"/>
      <c r="D714" s="1835"/>
      <c r="E714" s="1835"/>
      <c r="F714" s="1835"/>
      <c r="G714" s="1835"/>
      <c r="H714" s="1835"/>
      <c r="I714" s="1836"/>
      <c r="J714" s="1409"/>
      <c r="K714" s="1409"/>
    </row>
    <row r="715" spans="1:14" s="1171" customFormat="1" ht="12.75" customHeight="1">
      <c r="A715" s="1170">
        <v>904</v>
      </c>
      <c r="B715" s="1847" t="s">
        <v>1157</v>
      </c>
      <c r="C715" s="1848"/>
      <c r="D715" s="1848"/>
      <c r="E715" s="1848"/>
      <c r="F715" s="1848"/>
      <c r="G715" s="1848"/>
      <c r="H715" s="1848"/>
      <c r="I715" s="1849"/>
      <c r="J715" s="1402"/>
      <c r="K715" s="1402"/>
      <c r="L715" s="1403"/>
      <c r="M715" s="1404"/>
      <c r="N715" s="1439"/>
    </row>
    <row r="716" spans="1:14" s="1173" customFormat="1" ht="12.75" customHeight="1">
      <c r="A716" s="1172">
        <v>90401</v>
      </c>
      <c r="B716" s="1840" t="s">
        <v>4169</v>
      </c>
      <c r="C716" s="1841"/>
      <c r="D716" s="1841"/>
      <c r="E716" s="1841"/>
      <c r="F716" s="1841"/>
      <c r="G716" s="1841"/>
      <c r="H716" s="1841"/>
      <c r="I716" s="1842"/>
      <c r="J716" s="1406"/>
      <c r="K716" s="1406"/>
      <c r="L716" s="1407"/>
      <c r="M716" s="1408"/>
      <c r="N716" s="1440"/>
    </row>
    <row r="717" spans="1:14">
      <c r="A717" s="1843" t="s">
        <v>4480</v>
      </c>
      <c r="B717" s="1844"/>
      <c r="C717" s="1174" t="s">
        <v>4481</v>
      </c>
      <c r="D717" s="1175" t="s">
        <v>4482</v>
      </c>
      <c r="E717" s="1174" t="s">
        <v>4523</v>
      </c>
      <c r="F717" s="1176"/>
      <c r="G717" s="1176"/>
      <c r="H717" s="1176"/>
      <c r="I717" s="1177" t="s">
        <v>4484</v>
      </c>
      <c r="J717" s="1409"/>
      <c r="K717" s="1409"/>
    </row>
    <row r="718" spans="1:14">
      <c r="A718" s="1845" t="s">
        <v>4517</v>
      </c>
      <c r="B718" s="1846"/>
      <c r="C718" s="1179">
        <v>0.4</v>
      </c>
      <c r="D718" s="1180">
        <v>0.35</v>
      </c>
      <c r="E718" s="1179">
        <v>1</v>
      </c>
      <c r="F718" s="1176"/>
      <c r="G718" s="1176"/>
      <c r="H718" s="1176"/>
      <c r="I718" s="1181">
        <f>C718*D718*E718</f>
        <v>0.13999999999999999</v>
      </c>
      <c r="J718" s="1409"/>
      <c r="K718" s="1409"/>
    </row>
    <row r="719" spans="1:14">
      <c r="A719" s="1845" t="s">
        <v>4517</v>
      </c>
      <c r="B719" s="1846"/>
      <c r="C719" s="1179">
        <v>0.76</v>
      </c>
      <c r="D719" s="1180">
        <v>0.3</v>
      </c>
      <c r="E719" s="1179">
        <v>1</v>
      </c>
      <c r="F719" s="1176"/>
      <c r="G719" s="1176"/>
      <c r="H719" s="1176"/>
      <c r="I719" s="1181">
        <f t="shared" ref="I719:I722" si="30">C719*D719*E719</f>
        <v>0.22799999999999998</v>
      </c>
      <c r="J719" s="1409"/>
      <c r="K719" s="1409"/>
    </row>
    <row r="720" spans="1:14">
      <c r="A720" s="1845" t="s">
        <v>4517</v>
      </c>
      <c r="B720" s="1846"/>
      <c r="C720" s="1179">
        <v>0.53</v>
      </c>
      <c r="D720" s="1180">
        <v>0.53</v>
      </c>
      <c r="E720" s="1179">
        <v>1</v>
      </c>
      <c r="F720" s="1176"/>
      <c r="G720" s="1176"/>
      <c r="H720" s="1176"/>
      <c r="I720" s="1181">
        <f t="shared" si="30"/>
        <v>0.28090000000000004</v>
      </c>
      <c r="J720" s="1409"/>
      <c r="K720" s="1409"/>
    </row>
    <row r="721" spans="1:14">
      <c r="A721" s="1845" t="s">
        <v>4517</v>
      </c>
      <c r="B721" s="1846"/>
      <c r="C721" s="1179">
        <v>0.68</v>
      </c>
      <c r="D721" s="1180">
        <v>0.67</v>
      </c>
      <c r="E721" s="1179">
        <v>2</v>
      </c>
      <c r="F721" s="1176"/>
      <c r="G721" s="1176"/>
      <c r="H721" s="1176"/>
      <c r="I721" s="1181">
        <f t="shared" si="30"/>
        <v>0.91120000000000012</v>
      </c>
      <c r="J721" s="1409"/>
      <c r="K721" s="1409"/>
    </row>
    <row r="722" spans="1:14">
      <c r="A722" s="1845" t="s">
        <v>4517</v>
      </c>
      <c r="B722" s="1846"/>
      <c r="C722" s="1179">
        <v>0.69</v>
      </c>
      <c r="D722" s="1180">
        <v>0.69</v>
      </c>
      <c r="E722" s="1179">
        <v>2</v>
      </c>
      <c r="F722" s="1176"/>
      <c r="G722" s="1176"/>
      <c r="H722" s="1176"/>
      <c r="I722" s="1181">
        <f t="shared" si="30"/>
        <v>0.95219999999999982</v>
      </c>
      <c r="J722" s="1409"/>
      <c r="K722" s="1409"/>
    </row>
    <row r="723" spans="1:14">
      <c r="A723" s="1834"/>
      <c r="B723" s="1835"/>
      <c r="C723" s="1835"/>
      <c r="D723" s="1835"/>
      <c r="E723" s="1835"/>
      <c r="F723" s="1835"/>
      <c r="G723" s="1835"/>
      <c r="H723" s="1835"/>
      <c r="I723" s="1836"/>
      <c r="J723" s="1409"/>
      <c r="K723" s="1409"/>
    </row>
    <row r="724" spans="1:14">
      <c r="A724" s="1837" t="s">
        <v>4487</v>
      </c>
      <c r="B724" s="1838"/>
      <c r="C724" s="1838"/>
      <c r="D724" s="1838"/>
      <c r="E724" s="1838"/>
      <c r="F724" s="1838"/>
      <c r="G724" s="1838"/>
      <c r="H724" s="1839"/>
      <c r="I724" s="1182">
        <f>SUM(I718:I722)</f>
        <v>2.5123000000000002</v>
      </c>
      <c r="J724" s="1409"/>
      <c r="K724" s="1409"/>
    </row>
    <row r="725" spans="1:14">
      <c r="A725" s="1834"/>
      <c r="B725" s="1835"/>
      <c r="C725" s="1835"/>
      <c r="D725" s="1835"/>
      <c r="E725" s="1835"/>
      <c r="F725" s="1835"/>
      <c r="G725" s="1835"/>
      <c r="H725" s="1835"/>
      <c r="I725" s="1836"/>
      <c r="J725" s="1409"/>
      <c r="K725" s="1409"/>
    </row>
    <row r="726" spans="1:14" s="1171" customFormat="1" ht="12.75" customHeight="1">
      <c r="A726" s="1170">
        <v>905</v>
      </c>
      <c r="B726" s="1847" t="s">
        <v>1235</v>
      </c>
      <c r="C726" s="1848"/>
      <c r="D726" s="1848"/>
      <c r="E726" s="1848"/>
      <c r="F726" s="1848"/>
      <c r="G726" s="1848"/>
      <c r="H726" s="1848"/>
      <c r="I726" s="1849"/>
      <c r="J726" s="1402"/>
      <c r="K726" s="1402"/>
      <c r="L726" s="1403"/>
      <c r="M726" s="1404"/>
      <c r="N726" s="1439"/>
    </row>
    <row r="727" spans="1:14" s="1173" customFormat="1" ht="12.75" customHeight="1">
      <c r="A727" s="1172">
        <v>90501</v>
      </c>
      <c r="B727" s="1840" t="s">
        <v>3775</v>
      </c>
      <c r="C727" s="1841"/>
      <c r="D727" s="1841"/>
      <c r="E727" s="1841"/>
      <c r="F727" s="1841"/>
      <c r="G727" s="1841"/>
      <c r="H727" s="1841"/>
      <c r="I727" s="1842"/>
      <c r="J727" s="1406"/>
      <c r="K727" s="1406"/>
      <c r="L727" s="1407"/>
      <c r="M727" s="1408"/>
      <c r="N727" s="1440"/>
    </row>
    <row r="728" spans="1:14">
      <c r="A728" s="1843" t="s">
        <v>4480</v>
      </c>
      <c r="B728" s="1844"/>
      <c r="C728" s="1174" t="s">
        <v>4481</v>
      </c>
      <c r="D728" s="1175" t="s">
        <v>4489</v>
      </c>
      <c r="E728" s="1176"/>
      <c r="F728" s="1176"/>
      <c r="G728" s="1176"/>
      <c r="H728" s="1176"/>
      <c r="I728" s="1188" t="s">
        <v>4512</v>
      </c>
      <c r="J728" s="1409"/>
      <c r="K728" s="1409"/>
    </row>
    <row r="729" spans="1:14">
      <c r="A729" s="1845" t="s">
        <v>4678</v>
      </c>
      <c r="B729" s="1846"/>
      <c r="C729" s="1179">
        <v>6.5</v>
      </c>
      <c r="D729" s="1180">
        <v>2</v>
      </c>
      <c r="E729" s="1176"/>
      <c r="F729" s="1176"/>
      <c r="G729" s="1176"/>
      <c r="H729" s="1176"/>
      <c r="I729" s="1181">
        <f>C729*D729</f>
        <v>13</v>
      </c>
      <c r="J729" s="1409"/>
      <c r="K729" s="1409"/>
    </row>
    <row r="730" spans="1:14">
      <c r="A730" s="1845" t="s">
        <v>4679</v>
      </c>
      <c r="B730" s="1846"/>
      <c r="C730" s="1179">
        <v>6.5</v>
      </c>
      <c r="D730" s="1180">
        <v>2</v>
      </c>
      <c r="E730" s="1176"/>
      <c r="F730" s="1176"/>
      <c r="G730" s="1176"/>
      <c r="H730" s="1176"/>
      <c r="I730" s="1181">
        <f>C730*D730</f>
        <v>13</v>
      </c>
      <c r="J730" s="1409"/>
      <c r="K730" s="1409"/>
    </row>
    <row r="731" spans="1:14">
      <c r="A731" s="1834"/>
      <c r="B731" s="1835"/>
      <c r="C731" s="1835"/>
      <c r="D731" s="1835"/>
      <c r="E731" s="1835"/>
      <c r="F731" s="1835"/>
      <c r="G731" s="1835"/>
      <c r="H731" s="1835"/>
      <c r="I731" s="1836"/>
      <c r="J731" s="1409"/>
      <c r="K731" s="1409"/>
    </row>
    <row r="732" spans="1:14">
      <c r="A732" s="1837" t="s">
        <v>4487</v>
      </c>
      <c r="B732" s="1838"/>
      <c r="C732" s="1838"/>
      <c r="D732" s="1838"/>
      <c r="E732" s="1838"/>
      <c r="F732" s="1838"/>
      <c r="G732" s="1838"/>
      <c r="H732" s="1839"/>
      <c r="I732" s="1182">
        <f>SUM(I729:I730)</f>
        <v>26</v>
      </c>
      <c r="J732" s="1409"/>
      <c r="K732" s="1409"/>
    </row>
    <row r="733" spans="1:14">
      <c r="A733" s="1834"/>
      <c r="B733" s="1835"/>
      <c r="C733" s="1835"/>
      <c r="D733" s="1835"/>
      <c r="E733" s="1835"/>
      <c r="F733" s="1835"/>
      <c r="G733" s="1835"/>
      <c r="H733" s="1835"/>
      <c r="I733" s="1836"/>
      <c r="J733" s="1409"/>
      <c r="K733" s="1409"/>
    </row>
    <row r="734" spans="1:14" s="1169" customFormat="1" ht="17.100000000000001" customHeight="1">
      <c r="A734" s="1189">
        <v>10</v>
      </c>
      <c r="B734" s="1852" t="s">
        <v>2296</v>
      </c>
      <c r="C734" s="1853"/>
      <c r="D734" s="1853"/>
      <c r="E734" s="1853"/>
      <c r="F734" s="1853"/>
      <c r="G734" s="1853"/>
      <c r="H734" s="1853"/>
      <c r="I734" s="1854"/>
      <c r="J734" s="1399"/>
      <c r="K734" s="1399"/>
      <c r="L734" s="1400"/>
      <c r="M734" s="1401"/>
      <c r="N734" s="1438"/>
    </row>
    <row r="735" spans="1:14" s="1171" customFormat="1" ht="12.75" customHeight="1">
      <c r="A735" s="1170">
        <v>1001</v>
      </c>
      <c r="B735" s="1847" t="s">
        <v>2297</v>
      </c>
      <c r="C735" s="1848"/>
      <c r="D735" s="1848"/>
      <c r="E735" s="1848"/>
      <c r="F735" s="1848"/>
      <c r="G735" s="1848"/>
      <c r="H735" s="1848"/>
      <c r="I735" s="1849"/>
      <c r="J735" s="1402"/>
      <c r="K735" s="1402"/>
      <c r="L735" s="1403"/>
      <c r="M735" s="1404"/>
      <c r="N735" s="1439"/>
    </row>
    <row r="736" spans="1:14" s="1173" customFormat="1" ht="27.6" customHeight="1">
      <c r="A736" s="1172">
        <v>100101</v>
      </c>
      <c r="B736" s="1840" t="s">
        <v>4680</v>
      </c>
      <c r="C736" s="1841"/>
      <c r="D736" s="1841"/>
      <c r="E736" s="1841"/>
      <c r="F736" s="1841"/>
      <c r="G736" s="1841"/>
      <c r="H736" s="1841"/>
      <c r="I736" s="1842"/>
      <c r="J736" s="1406"/>
      <c r="K736" s="1406"/>
      <c r="L736" s="1407"/>
      <c r="M736" s="1408"/>
      <c r="N736" s="1440"/>
    </row>
    <row r="737" spans="1:14">
      <c r="A737" s="1843" t="s">
        <v>4480</v>
      </c>
      <c r="B737" s="1844"/>
      <c r="C737" s="1174" t="s">
        <v>4518</v>
      </c>
      <c r="D737" s="1175" t="s">
        <v>4519</v>
      </c>
      <c r="E737" s="1174" t="s">
        <v>4483</v>
      </c>
      <c r="F737" s="1176"/>
      <c r="G737" s="1176"/>
      <c r="H737" s="1176"/>
      <c r="I737" s="1177" t="s">
        <v>4484</v>
      </c>
      <c r="J737" s="1409"/>
      <c r="K737" s="1409"/>
    </row>
    <row r="738" spans="1:14">
      <c r="A738" s="1845" t="s">
        <v>4503</v>
      </c>
      <c r="B738" s="1846"/>
      <c r="C738" s="1179">
        <v>12.6</v>
      </c>
      <c r="D738" s="1180">
        <v>4.07</v>
      </c>
      <c r="E738" s="1176"/>
      <c r="F738" s="1176"/>
      <c r="G738" s="1176"/>
      <c r="H738" s="1176"/>
      <c r="I738" s="1181">
        <f>C738*D738-E738</f>
        <v>51.282000000000004</v>
      </c>
      <c r="J738" s="1409"/>
      <c r="K738" s="1409"/>
    </row>
    <row r="739" spans="1:14">
      <c r="A739" s="1845" t="s">
        <v>4504</v>
      </c>
      <c r="B739" s="1846"/>
      <c r="C739" s="1179">
        <v>29.25</v>
      </c>
      <c r="D739" s="1180">
        <v>3.5</v>
      </c>
      <c r="E739" s="1176"/>
      <c r="F739" s="1176"/>
      <c r="G739" s="1176"/>
      <c r="H739" s="1176"/>
      <c r="I739" s="1181">
        <f t="shared" ref="I739:I741" si="31">C739*D739-E739</f>
        <v>102.375</v>
      </c>
      <c r="J739" s="1409"/>
      <c r="K739" s="1409"/>
    </row>
    <row r="740" spans="1:14">
      <c r="A740" s="1845" t="s">
        <v>4502</v>
      </c>
      <c r="B740" s="1846"/>
      <c r="C740" s="1179">
        <v>7.3</v>
      </c>
      <c r="D740" s="1180">
        <v>0.85</v>
      </c>
      <c r="E740" s="1176"/>
      <c r="F740" s="1176"/>
      <c r="G740" s="1176"/>
      <c r="H740" s="1176"/>
      <c r="I740" s="1181">
        <f t="shared" si="31"/>
        <v>6.2050000000000001</v>
      </c>
      <c r="J740" s="1409"/>
      <c r="K740" s="1409"/>
    </row>
    <row r="741" spans="1:14">
      <c r="A741" s="1845" t="s">
        <v>4505</v>
      </c>
      <c r="B741" s="1846"/>
      <c r="C741" s="1179">
        <v>27.46</v>
      </c>
      <c r="D741" s="1180">
        <v>4</v>
      </c>
      <c r="E741" s="1179">
        <v>37.89</v>
      </c>
      <c r="F741" s="1176"/>
      <c r="G741" s="1176"/>
      <c r="H741" s="1176"/>
      <c r="I741" s="1181">
        <f t="shared" si="31"/>
        <v>71.95</v>
      </c>
      <c r="J741" s="1409"/>
      <c r="K741" s="1409"/>
    </row>
    <row r="742" spans="1:14">
      <c r="A742" s="1834"/>
      <c r="B742" s="1835"/>
      <c r="C742" s="1835"/>
      <c r="D742" s="1835"/>
      <c r="E742" s="1835"/>
      <c r="F742" s="1835"/>
      <c r="G742" s="1835"/>
      <c r="H742" s="1835"/>
      <c r="I742" s="1836"/>
      <c r="J742" s="1409"/>
      <c r="K742" s="1409"/>
    </row>
    <row r="743" spans="1:14">
      <c r="A743" s="1837" t="s">
        <v>4487</v>
      </c>
      <c r="B743" s="1838"/>
      <c r="C743" s="1838"/>
      <c r="D743" s="1838"/>
      <c r="E743" s="1838"/>
      <c r="F743" s="1838"/>
      <c r="G743" s="1838"/>
      <c r="H743" s="1839"/>
      <c r="I743" s="1182">
        <f>SUM(I738:I741)</f>
        <v>231.81200000000001</v>
      </c>
      <c r="J743" s="1409"/>
      <c r="K743" s="1409"/>
    </row>
    <row r="744" spans="1:14">
      <c r="A744" s="1834"/>
      <c r="B744" s="1835"/>
      <c r="C744" s="1835"/>
      <c r="D744" s="1835"/>
      <c r="E744" s="1835"/>
      <c r="F744" s="1835"/>
      <c r="G744" s="1835"/>
      <c r="H744" s="1835"/>
      <c r="I744" s="1836"/>
      <c r="J744" s="1409"/>
      <c r="K744" s="1409"/>
    </row>
    <row r="745" spans="1:14" s="1173" customFormat="1" ht="29.85" customHeight="1">
      <c r="A745" s="1172">
        <v>100102</v>
      </c>
      <c r="B745" s="1840" t="s">
        <v>4681</v>
      </c>
      <c r="C745" s="1841"/>
      <c r="D745" s="1841"/>
      <c r="E745" s="1841"/>
      <c r="F745" s="1841"/>
      <c r="G745" s="1841"/>
      <c r="H745" s="1841"/>
      <c r="I745" s="1842"/>
      <c r="J745" s="1406"/>
      <c r="K745" s="1406"/>
      <c r="L745" s="1407"/>
      <c r="M745" s="1408"/>
      <c r="N745" s="1440"/>
    </row>
    <row r="746" spans="1:14">
      <c r="A746" s="1843" t="s">
        <v>4480</v>
      </c>
      <c r="B746" s="1844"/>
      <c r="C746" s="1174" t="s">
        <v>4518</v>
      </c>
      <c r="D746" s="1175" t="s">
        <v>4519</v>
      </c>
      <c r="E746" s="1174" t="s">
        <v>4489</v>
      </c>
      <c r="F746" s="1174" t="s">
        <v>4483</v>
      </c>
      <c r="G746" s="1174"/>
      <c r="H746" s="1174"/>
      <c r="I746" s="1177" t="s">
        <v>4484</v>
      </c>
      <c r="J746" s="1409"/>
      <c r="K746" s="1409"/>
    </row>
    <row r="747" spans="1:14" s="1396" customFormat="1" ht="26.1" customHeight="1">
      <c r="A747" s="1858" t="s">
        <v>4665</v>
      </c>
      <c r="B747" s="1859"/>
      <c r="C747" s="1392">
        <v>56.45</v>
      </c>
      <c r="D747" s="1393">
        <v>0.5</v>
      </c>
      <c r="E747" s="1392">
        <v>2</v>
      </c>
      <c r="F747" s="1394"/>
      <c r="G747" s="1394"/>
      <c r="H747" s="1394"/>
      <c r="I747" s="1395">
        <f>C747*D747*E747-F747</f>
        <v>56.45</v>
      </c>
      <c r="J747" s="1428"/>
      <c r="K747" s="1428"/>
      <c r="L747" s="1429"/>
      <c r="M747" s="1430"/>
      <c r="N747" s="1447"/>
    </row>
    <row r="748" spans="1:14" s="1186" customFormat="1" ht="26.1" customHeight="1">
      <c r="A748" s="1860" t="s">
        <v>4682</v>
      </c>
      <c r="B748" s="1862"/>
      <c r="C748" s="1183">
        <v>29.45</v>
      </c>
      <c r="D748" s="1184">
        <v>0.5</v>
      </c>
      <c r="E748" s="1183">
        <v>2</v>
      </c>
      <c r="F748" s="1187"/>
      <c r="G748" s="1187"/>
      <c r="H748" s="1187"/>
      <c r="I748" s="1185">
        <f t="shared" ref="I748:I761" si="32">C748*D748*E748-F748</f>
        <v>29.45</v>
      </c>
      <c r="J748" s="1401"/>
      <c r="K748" s="1401"/>
      <c r="L748" s="1414"/>
      <c r="M748" s="1413"/>
      <c r="N748" s="1442"/>
    </row>
    <row r="749" spans="1:14" s="1186" customFormat="1" ht="26.1" customHeight="1">
      <c r="A749" s="1860" t="s">
        <v>4600</v>
      </c>
      <c r="B749" s="1862"/>
      <c r="C749" s="1183">
        <v>16.850000000000001</v>
      </c>
      <c r="D749" s="1184">
        <v>0.5</v>
      </c>
      <c r="E749" s="1183">
        <v>2</v>
      </c>
      <c r="F749" s="1187"/>
      <c r="G749" s="1187"/>
      <c r="H749" s="1187"/>
      <c r="I749" s="1185">
        <f t="shared" si="32"/>
        <v>16.850000000000001</v>
      </c>
      <c r="J749" s="1401"/>
      <c r="K749" s="1401"/>
      <c r="L749" s="1414"/>
      <c r="M749" s="1413"/>
      <c r="N749" s="1442"/>
    </row>
    <row r="750" spans="1:14" s="1186" customFormat="1" ht="26.1" customHeight="1">
      <c r="A750" s="1860" t="s">
        <v>4666</v>
      </c>
      <c r="B750" s="1862"/>
      <c r="C750" s="1183">
        <v>121.5</v>
      </c>
      <c r="D750" s="1184">
        <v>0.5</v>
      </c>
      <c r="E750" s="1183">
        <v>2</v>
      </c>
      <c r="F750" s="1187"/>
      <c r="G750" s="1187"/>
      <c r="H750" s="1187"/>
      <c r="I750" s="1185">
        <f t="shared" si="32"/>
        <v>121.5</v>
      </c>
      <c r="J750" s="1401"/>
      <c r="K750" s="1401"/>
      <c r="L750" s="1414"/>
      <c r="M750" s="1413"/>
      <c r="N750" s="1442"/>
    </row>
    <row r="751" spans="1:14" s="1186" customFormat="1" ht="26.1" customHeight="1">
      <c r="A751" s="1860" t="s">
        <v>4683</v>
      </c>
      <c r="B751" s="1862"/>
      <c r="C751" s="1183">
        <v>25.6</v>
      </c>
      <c r="D751" s="1184">
        <v>1.6</v>
      </c>
      <c r="E751" s="1183">
        <v>2</v>
      </c>
      <c r="F751" s="1187"/>
      <c r="G751" s="1187"/>
      <c r="H751" s="1187"/>
      <c r="I751" s="1185">
        <f t="shared" si="32"/>
        <v>81.920000000000016</v>
      </c>
      <c r="J751" s="1401"/>
      <c r="K751" s="1401"/>
      <c r="L751" s="1414"/>
      <c r="M751" s="1413"/>
      <c r="N751" s="1442"/>
    </row>
    <row r="752" spans="1:14" s="1186" customFormat="1" ht="38.450000000000003" customHeight="1">
      <c r="A752" s="1860" t="s">
        <v>4684</v>
      </c>
      <c r="B752" s="1861"/>
      <c r="C752" s="1183">
        <v>16.100000000000001</v>
      </c>
      <c r="D752" s="1184">
        <v>2</v>
      </c>
      <c r="E752" s="1183">
        <v>2</v>
      </c>
      <c r="F752" s="1187"/>
      <c r="G752" s="1187"/>
      <c r="H752" s="1187"/>
      <c r="I752" s="1185">
        <f t="shared" si="32"/>
        <v>64.400000000000006</v>
      </c>
      <c r="J752" s="1401"/>
      <c r="K752" s="1401"/>
      <c r="L752" s="1414"/>
      <c r="M752" s="1413"/>
      <c r="N752" s="1442"/>
    </row>
    <row r="753" spans="1:14" s="1396" customFormat="1" ht="26.1" customHeight="1">
      <c r="A753" s="1858" t="s">
        <v>4603</v>
      </c>
      <c r="B753" s="1859"/>
      <c r="C753" s="1392">
        <v>0.4</v>
      </c>
      <c r="D753" s="1393">
        <v>1</v>
      </c>
      <c r="E753" s="1392">
        <v>26</v>
      </c>
      <c r="F753" s="1394"/>
      <c r="G753" s="1394"/>
      <c r="H753" s="1394"/>
      <c r="I753" s="1395">
        <f t="shared" si="32"/>
        <v>10.4</v>
      </c>
      <c r="J753" s="1428"/>
      <c r="K753" s="1428"/>
      <c r="L753" s="1429"/>
      <c r="M753" s="1430"/>
      <c r="N753" s="1447"/>
    </row>
    <row r="754" spans="1:14" s="1186" customFormat="1" ht="37.5" customHeight="1">
      <c r="A754" s="1860" t="s">
        <v>4685</v>
      </c>
      <c r="B754" s="1861"/>
      <c r="C754" s="1183">
        <v>0.4</v>
      </c>
      <c r="D754" s="1184">
        <v>1</v>
      </c>
      <c r="E754" s="1183">
        <v>10</v>
      </c>
      <c r="F754" s="1187"/>
      <c r="G754" s="1187"/>
      <c r="H754" s="1187"/>
      <c r="I754" s="1185">
        <f t="shared" si="32"/>
        <v>4</v>
      </c>
      <c r="J754" s="1401"/>
      <c r="K754" s="1401"/>
      <c r="L754" s="1414"/>
      <c r="M754" s="1413"/>
      <c r="N754" s="1442"/>
    </row>
    <row r="755" spans="1:14" s="1186" customFormat="1" ht="32.25" customHeight="1">
      <c r="A755" s="1860" t="s">
        <v>4604</v>
      </c>
      <c r="B755" s="1861"/>
      <c r="C755" s="1183">
        <v>0.4</v>
      </c>
      <c r="D755" s="1184">
        <v>1</v>
      </c>
      <c r="E755" s="1183">
        <v>6</v>
      </c>
      <c r="F755" s="1187"/>
      <c r="G755" s="1187"/>
      <c r="H755" s="1187"/>
      <c r="I755" s="1185">
        <f t="shared" si="32"/>
        <v>2.4000000000000004</v>
      </c>
      <c r="J755" s="1401"/>
      <c r="K755" s="1401"/>
      <c r="L755" s="1414"/>
      <c r="M755" s="1413"/>
      <c r="N755" s="1442"/>
    </row>
    <row r="756" spans="1:14" s="1186" customFormat="1" ht="37.15" customHeight="1">
      <c r="A756" s="1860" t="s">
        <v>4605</v>
      </c>
      <c r="B756" s="1861"/>
      <c r="C756" s="1183">
        <v>0.4</v>
      </c>
      <c r="D756" s="1184">
        <v>1</v>
      </c>
      <c r="E756" s="1183">
        <v>28</v>
      </c>
      <c r="F756" s="1187"/>
      <c r="G756" s="1187"/>
      <c r="H756" s="1187"/>
      <c r="I756" s="1185">
        <f t="shared" si="32"/>
        <v>11.200000000000001</v>
      </c>
      <c r="J756" s="1401"/>
      <c r="K756" s="1401"/>
      <c r="L756" s="1414"/>
      <c r="M756" s="1413"/>
      <c r="N756" s="1442"/>
    </row>
    <row r="757" spans="1:14" s="1186" customFormat="1" ht="30.75" customHeight="1">
      <c r="A757" s="1860" t="s">
        <v>4686</v>
      </c>
      <c r="B757" s="1861"/>
      <c r="C757" s="1183">
        <v>0.4</v>
      </c>
      <c r="D757" s="1184">
        <v>1</v>
      </c>
      <c r="E757" s="1183">
        <v>12</v>
      </c>
      <c r="F757" s="1187"/>
      <c r="G757" s="1187"/>
      <c r="H757" s="1187"/>
      <c r="I757" s="1185">
        <f t="shared" si="32"/>
        <v>4.8000000000000007</v>
      </c>
      <c r="J757" s="1401"/>
      <c r="K757" s="1401"/>
      <c r="L757" s="1414"/>
      <c r="M757" s="1413"/>
      <c r="N757" s="1442"/>
    </row>
    <row r="758" spans="1:14" s="1186" customFormat="1" ht="56.45" customHeight="1">
      <c r="A758" s="1860" t="s">
        <v>4792</v>
      </c>
      <c r="B758" s="1861"/>
      <c r="C758" s="1183">
        <v>0.4</v>
      </c>
      <c r="D758" s="1184">
        <v>1</v>
      </c>
      <c r="E758" s="1183">
        <v>8</v>
      </c>
      <c r="F758" s="1187"/>
      <c r="G758" s="1187"/>
      <c r="H758" s="1187"/>
      <c r="I758" s="1185">
        <f t="shared" si="32"/>
        <v>3.2</v>
      </c>
      <c r="J758" s="1401"/>
      <c r="K758" s="1401"/>
      <c r="L758" s="1414"/>
      <c r="M758" s="1413"/>
      <c r="N758" s="1442"/>
    </row>
    <row r="759" spans="1:14" s="1186" customFormat="1" ht="26.1" customHeight="1">
      <c r="A759" s="1860" t="s">
        <v>4667</v>
      </c>
      <c r="B759" s="1862"/>
      <c r="C759" s="1183">
        <v>15.63</v>
      </c>
      <c r="D759" s="1184">
        <v>1.45</v>
      </c>
      <c r="E759" s="1183">
        <v>1</v>
      </c>
      <c r="F759" s="1187"/>
      <c r="G759" s="1187"/>
      <c r="H759" s="1187"/>
      <c r="I759" s="1185">
        <f t="shared" si="32"/>
        <v>22.663499999999999</v>
      </c>
      <c r="J759" s="1401"/>
      <c r="K759" s="1401"/>
      <c r="L759" s="1414"/>
      <c r="M759" s="1413"/>
      <c r="N759" s="1442"/>
    </row>
    <row r="760" spans="1:14" s="1186" customFormat="1" ht="20.45" customHeight="1">
      <c r="A760" s="1860" t="s">
        <v>4668</v>
      </c>
      <c r="B760" s="1862"/>
      <c r="C760" s="1183">
        <v>12.6</v>
      </c>
      <c r="D760" s="1184">
        <v>4.07</v>
      </c>
      <c r="E760" s="1183">
        <v>1</v>
      </c>
      <c r="F760" s="1183">
        <v>27.25</v>
      </c>
      <c r="G760" s="1183"/>
      <c r="H760" s="1183"/>
      <c r="I760" s="1185">
        <f t="shared" si="32"/>
        <v>24.032000000000004</v>
      </c>
      <c r="J760" s="1401"/>
      <c r="K760" s="1401"/>
      <c r="L760" s="1414"/>
      <c r="M760" s="1413"/>
      <c r="N760" s="1442"/>
    </row>
    <row r="761" spans="1:14" s="1186" customFormat="1" ht="26.1" customHeight="1">
      <c r="A761" s="1860" t="s">
        <v>4607</v>
      </c>
      <c r="B761" s="1861"/>
      <c r="C761" s="1183">
        <v>30.7</v>
      </c>
      <c r="D761" s="1184">
        <v>0.4</v>
      </c>
      <c r="E761" s="1183">
        <v>2</v>
      </c>
      <c r="F761" s="1187"/>
      <c r="G761" s="1187"/>
      <c r="H761" s="1187"/>
      <c r="I761" s="1185">
        <f t="shared" si="32"/>
        <v>24.560000000000002</v>
      </c>
      <c r="J761" s="1401"/>
      <c r="K761" s="1401"/>
      <c r="L761" s="1414"/>
      <c r="M761" s="1413"/>
      <c r="N761" s="1442"/>
    </row>
    <row r="762" spans="1:14">
      <c r="A762" s="1834"/>
      <c r="B762" s="1835"/>
      <c r="C762" s="1835"/>
      <c r="D762" s="1835"/>
      <c r="E762" s="1835"/>
      <c r="F762" s="1835"/>
      <c r="G762" s="1835"/>
      <c r="H762" s="1835"/>
      <c r="I762" s="1836"/>
      <c r="J762" s="1409"/>
      <c r="K762" s="1409"/>
    </row>
    <row r="763" spans="1:14">
      <c r="A763" s="1837" t="s">
        <v>4487</v>
      </c>
      <c r="B763" s="1838"/>
      <c r="C763" s="1838"/>
      <c r="D763" s="1838"/>
      <c r="E763" s="1838"/>
      <c r="F763" s="1838"/>
      <c r="G763" s="1838"/>
      <c r="H763" s="1839"/>
      <c r="I763" s="1182">
        <f>SUM(I747:I761)</f>
        <v>477.82549999999998</v>
      </c>
      <c r="J763" s="1409"/>
      <c r="K763" s="1409"/>
    </row>
    <row r="764" spans="1:14">
      <c r="A764" s="1834"/>
      <c r="B764" s="1835"/>
      <c r="C764" s="1835"/>
      <c r="D764" s="1835"/>
      <c r="E764" s="1835"/>
      <c r="F764" s="1835"/>
      <c r="G764" s="1835"/>
      <c r="H764" s="1835"/>
      <c r="I764" s="1836"/>
      <c r="J764" s="1409"/>
      <c r="K764" s="1409"/>
    </row>
    <row r="765" spans="1:14" s="1171" customFormat="1" ht="12.75" customHeight="1">
      <c r="A765" s="1170">
        <v>1002</v>
      </c>
      <c r="B765" s="1847" t="s">
        <v>2355</v>
      </c>
      <c r="C765" s="1848"/>
      <c r="D765" s="1848"/>
      <c r="E765" s="1848"/>
      <c r="F765" s="1848"/>
      <c r="G765" s="1848"/>
      <c r="H765" s="1848"/>
      <c r="I765" s="1849"/>
      <c r="J765" s="1402"/>
      <c r="K765" s="1402"/>
      <c r="L765" s="1403"/>
      <c r="M765" s="1404"/>
      <c r="N765" s="1439"/>
    </row>
    <row r="766" spans="1:14" s="1173" customFormat="1" ht="27.6" customHeight="1">
      <c r="A766" s="1172">
        <v>100201</v>
      </c>
      <c r="B766" s="1840" t="s">
        <v>4687</v>
      </c>
      <c r="C766" s="1841"/>
      <c r="D766" s="1841"/>
      <c r="E766" s="1841"/>
      <c r="F766" s="1841"/>
      <c r="G766" s="1841"/>
      <c r="H766" s="1841"/>
      <c r="I766" s="1842"/>
      <c r="J766" s="1406"/>
      <c r="K766" s="1406"/>
      <c r="L766" s="1407"/>
      <c r="M766" s="1408"/>
      <c r="N766" s="1440"/>
    </row>
    <row r="767" spans="1:14">
      <c r="A767" s="1843" t="s">
        <v>4480</v>
      </c>
      <c r="B767" s="1844"/>
      <c r="C767" s="1174" t="s">
        <v>4481</v>
      </c>
      <c r="D767" s="1175" t="s">
        <v>4482</v>
      </c>
      <c r="E767" s="1174" t="s">
        <v>4483</v>
      </c>
      <c r="F767" s="1176"/>
      <c r="G767" s="1176"/>
      <c r="H767" s="1176"/>
      <c r="I767" s="1177" t="s">
        <v>4484</v>
      </c>
      <c r="J767" s="1409"/>
      <c r="K767" s="1409"/>
    </row>
    <row r="768" spans="1:14">
      <c r="A768" s="1845" t="s">
        <v>4688</v>
      </c>
      <c r="B768" s="1846"/>
      <c r="C768" s="1179">
        <v>12.9</v>
      </c>
      <c r="D768" s="1180">
        <v>12.15</v>
      </c>
      <c r="E768" s="1179">
        <v>100.49</v>
      </c>
      <c r="F768" s="1176"/>
      <c r="G768" s="1176"/>
      <c r="H768" s="1176"/>
      <c r="I768" s="1181">
        <f>C768*D768-E768</f>
        <v>56.245000000000019</v>
      </c>
      <c r="J768" s="1409"/>
      <c r="K768" s="1409"/>
    </row>
    <row r="769" spans="1:14">
      <c r="A769" s="1834"/>
      <c r="B769" s="1835"/>
      <c r="C769" s="1835"/>
      <c r="D769" s="1835"/>
      <c r="E769" s="1835"/>
      <c r="F769" s="1835"/>
      <c r="G769" s="1835"/>
      <c r="H769" s="1835"/>
      <c r="I769" s="1836"/>
      <c r="J769" s="1409"/>
      <c r="K769" s="1409"/>
    </row>
    <row r="770" spans="1:14">
      <c r="A770" s="1837" t="s">
        <v>4487</v>
      </c>
      <c r="B770" s="1838"/>
      <c r="C770" s="1838"/>
      <c r="D770" s="1838"/>
      <c r="E770" s="1838"/>
      <c r="F770" s="1838"/>
      <c r="G770" s="1838"/>
      <c r="H770" s="1839"/>
      <c r="I770" s="1182">
        <f>SUM(I768)</f>
        <v>56.245000000000019</v>
      </c>
      <c r="J770" s="1409"/>
      <c r="K770" s="1409"/>
    </row>
    <row r="771" spans="1:14">
      <c r="A771" s="1834"/>
      <c r="B771" s="1835"/>
      <c r="C771" s="1835"/>
      <c r="D771" s="1835"/>
      <c r="E771" s="1835"/>
      <c r="F771" s="1835"/>
      <c r="G771" s="1835"/>
      <c r="H771" s="1835"/>
      <c r="I771" s="1836"/>
      <c r="J771" s="1409"/>
      <c r="K771" s="1409"/>
    </row>
    <row r="772" spans="1:14" s="1173" customFormat="1" ht="30.75" customHeight="1">
      <c r="A772" s="1172">
        <v>100202</v>
      </c>
      <c r="B772" s="1840" t="s">
        <v>4689</v>
      </c>
      <c r="C772" s="1841"/>
      <c r="D772" s="1841"/>
      <c r="E772" s="1841"/>
      <c r="F772" s="1841"/>
      <c r="G772" s="1841"/>
      <c r="H772" s="1841"/>
      <c r="I772" s="1842"/>
      <c r="J772" s="1406"/>
      <c r="K772" s="1406"/>
      <c r="L772" s="1407"/>
      <c r="M772" s="1408"/>
      <c r="N772" s="1440"/>
    </row>
    <row r="773" spans="1:14">
      <c r="A773" s="1843" t="s">
        <v>4480</v>
      </c>
      <c r="B773" s="1844"/>
      <c r="C773" s="1174" t="s">
        <v>4481</v>
      </c>
      <c r="D773" s="1175" t="s">
        <v>4482</v>
      </c>
      <c r="E773" s="1174" t="s">
        <v>4556</v>
      </c>
      <c r="F773" s="1176"/>
      <c r="G773" s="1176"/>
      <c r="H773" s="1176"/>
      <c r="I773" s="1177" t="s">
        <v>4484</v>
      </c>
      <c r="J773" s="1409"/>
      <c r="K773" s="1409"/>
    </row>
    <row r="774" spans="1:14">
      <c r="A774" s="1845" t="s">
        <v>4690</v>
      </c>
      <c r="B774" s="1846"/>
      <c r="C774" s="1179">
        <v>10.15</v>
      </c>
      <c r="D774" s="1180">
        <v>4.95</v>
      </c>
      <c r="E774" s="1179">
        <v>2</v>
      </c>
      <c r="F774" s="1176"/>
      <c r="G774" s="1176"/>
      <c r="H774" s="1176"/>
      <c r="I774" s="1181">
        <f>C774*D774*E774</f>
        <v>100.48500000000001</v>
      </c>
      <c r="J774" s="1409"/>
      <c r="K774" s="1409"/>
    </row>
    <row r="775" spans="1:14">
      <c r="A775" s="1834"/>
      <c r="B775" s="1835"/>
      <c r="C775" s="1835"/>
      <c r="D775" s="1835"/>
      <c r="E775" s="1835"/>
      <c r="F775" s="1835"/>
      <c r="G775" s="1835"/>
      <c r="H775" s="1835"/>
      <c r="I775" s="1836"/>
      <c r="J775" s="1409"/>
      <c r="K775" s="1409"/>
    </row>
    <row r="776" spans="1:14">
      <c r="A776" s="1837" t="s">
        <v>4487</v>
      </c>
      <c r="B776" s="1838"/>
      <c r="C776" s="1838"/>
      <c r="D776" s="1838"/>
      <c r="E776" s="1838"/>
      <c r="F776" s="1838"/>
      <c r="G776" s="1838"/>
      <c r="H776" s="1839"/>
      <c r="I776" s="1182">
        <f>SUM(I774)</f>
        <v>100.48500000000001</v>
      </c>
      <c r="J776" s="1409"/>
      <c r="K776" s="1409"/>
    </row>
    <row r="777" spans="1:14">
      <c r="A777" s="1834"/>
      <c r="B777" s="1835"/>
      <c r="C777" s="1835"/>
      <c r="D777" s="1835"/>
      <c r="E777" s="1835"/>
      <c r="F777" s="1835"/>
      <c r="G777" s="1835"/>
      <c r="H777" s="1835"/>
      <c r="I777" s="1836"/>
      <c r="J777" s="1409"/>
      <c r="K777" s="1409"/>
    </row>
    <row r="778" spans="1:14" s="1173" customFormat="1" ht="33.75" customHeight="1">
      <c r="A778" s="1172">
        <v>100203</v>
      </c>
      <c r="B778" s="1840" t="s">
        <v>4691</v>
      </c>
      <c r="C778" s="1841"/>
      <c r="D778" s="1841"/>
      <c r="E778" s="1841"/>
      <c r="F778" s="1841"/>
      <c r="G778" s="1841"/>
      <c r="H778" s="1841"/>
      <c r="I778" s="1842"/>
      <c r="J778" s="1406"/>
      <c r="K778" s="1406"/>
      <c r="L778" s="1407"/>
      <c r="M778" s="1408"/>
      <c r="N778" s="1440"/>
    </row>
    <row r="779" spans="1:14">
      <c r="A779" s="1843" t="s">
        <v>4480</v>
      </c>
      <c r="B779" s="1844"/>
      <c r="C779" s="1174" t="s">
        <v>4481</v>
      </c>
      <c r="D779" s="1176"/>
      <c r="E779" s="1176"/>
      <c r="F779" s="1176"/>
      <c r="G779" s="1176"/>
      <c r="H779" s="1176"/>
      <c r="I779" s="1188" t="s">
        <v>4512</v>
      </c>
      <c r="J779" s="1409"/>
      <c r="K779" s="1409"/>
    </row>
    <row r="780" spans="1:14">
      <c r="A780" s="1845" t="s">
        <v>4692</v>
      </c>
      <c r="B780" s="1846"/>
      <c r="C780" s="1179">
        <v>47.25</v>
      </c>
      <c r="D780" s="1176"/>
      <c r="E780" s="1176"/>
      <c r="F780" s="1176"/>
      <c r="G780" s="1176"/>
      <c r="H780" s="1176"/>
      <c r="I780" s="1181">
        <f>C780</f>
        <v>47.25</v>
      </c>
      <c r="J780" s="1409"/>
      <c r="K780" s="1409"/>
    </row>
    <row r="781" spans="1:14">
      <c r="A781" s="1845" t="s">
        <v>4693</v>
      </c>
      <c r="B781" s="1846"/>
      <c r="C781" s="1179">
        <v>35.15</v>
      </c>
      <c r="D781" s="1176"/>
      <c r="E781" s="1176"/>
      <c r="F781" s="1176"/>
      <c r="G781" s="1176"/>
      <c r="H781" s="1176"/>
      <c r="I781" s="1181">
        <f>C781</f>
        <v>35.15</v>
      </c>
      <c r="J781" s="1409"/>
      <c r="K781" s="1409"/>
    </row>
    <row r="782" spans="1:14">
      <c r="A782" s="1834"/>
      <c r="B782" s="1835"/>
      <c r="C782" s="1835"/>
      <c r="D782" s="1835"/>
      <c r="E782" s="1835"/>
      <c r="F782" s="1835"/>
      <c r="G782" s="1835"/>
      <c r="H782" s="1835"/>
      <c r="I782" s="1836"/>
      <c r="J782" s="1409"/>
      <c r="K782" s="1409"/>
    </row>
    <row r="783" spans="1:14">
      <c r="A783" s="1837" t="s">
        <v>4487</v>
      </c>
      <c r="B783" s="1838"/>
      <c r="C783" s="1838"/>
      <c r="D783" s="1838"/>
      <c r="E783" s="1838"/>
      <c r="F783" s="1838"/>
      <c r="G783" s="1838"/>
      <c r="H783" s="1839"/>
      <c r="I783" s="1182">
        <f>SUM(I780:I781)</f>
        <v>82.4</v>
      </c>
      <c r="J783" s="1409"/>
      <c r="K783" s="1409"/>
    </row>
    <row r="784" spans="1:14">
      <c r="A784" s="1834"/>
      <c r="B784" s="1835"/>
      <c r="C784" s="1835"/>
      <c r="D784" s="1835"/>
      <c r="E784" s="1835"/>
      <c r="F784" s="1835"/>
      <c r="G784" s="1835"/>
      <c r="H784" s="1835"/>
      <c r="I784" s="1836"/>
      <c r="J784" s="1409"/>
      <c r="K784" s="1409"/>
    </row>
    <row r="785" spans="1:14" s="1171" customFormat="1" ht="12.75" customHeight="1">
      <c r="A785" s="1170">
        <v>1003</v>
      </c>
      <c r="B785" s="1847" t="s">
        <v>2347</v>
      </c>
      <c r="C785" s="1848"/>
      <c r="D785" s="1848"/>
      <c r="E785" s="1848"/>
      <c r="F785" s="1848"/>
      <c r="G785" s="1848"/>
      <c r="H785" s="1848"/>
      <c r="I785" s="1849"/>
      <c r="J785" s="1402"/>
      <c r="K785" s="1402"/>
      <c r="L785" s="1403"/>
      <c r="M785" s="1404"/>
      <c r="N785" s="1439"/>
    </row>
    <row r="786" spans="1:14" s="1173" customFormat="1" ht="18" customHeight="1">
      <c r="A786" s="1172">
        <v>100301</v>
      </c>
      <c r="B786" s="1840" t="s">
        <v>4066</v>
      </c>
      <c r="C786" s="1841"/>
      <c r="D786" s="1841"/>
      <c r="E786" s="1841"/>
      <c r="F786" s="1841"/>
      <c r="G786" s="1841"/>
      <c r="H786" s="1841"/>
      <c r="I786" s="1842"/>
      <c r="J786" s="1406"/>
      <c r="K786" s="1406"/>
      <c r="L786" s="1407"/>
      <c r="M786" s="1408"/>
      <c r="N786" s="1440"/>
    </row>
    <row r="787" spans="1:14">
      <c r="A787" s="1843" t="s">
        <v>4480</v>
      </c>
      <c r="B787" s="1844"/>
      <c r="C787" s="1174" t="s">
        <v>4481</v>
      </c>
      <c r="D787" s="1175" t="s">
        <v>4482</v>
      </c>
      <c r="E787" s="1174" t="s">
        <v>4546</v>
      </c>
      <c r="F787" s="1174" t="s">
        <v>4489</v>
      </c>
      <c r="G787" s="1174"/>
      <c r="H787" s="1174"/>
      <c r="I787" s="1177" t="s">
        <v>4484</v>
      </c>
      <c r="J787" s="1409"/>
      <c r="K787" s="1409"/>
    </row>
    <row r="788" spans="1:14">
      <c r="A788" s="1845" t="s">
        <v>4694</v>
      </c>
      <c r="B788" s="1846"/>
      <c r="C788" s="1179">
        <v>7.5</v>
      </c>
      <c r="D788" s="1180">
        <v>0.08</v>
      </c>
      <c r="E788" s="1179">
        <v>2</v>
      </c>
      <c r="F788" s="1179">
        <v>3</v>
      </c>
      <c r="G788" s="1179"/>
      <c r="H788" s="1179"/>
      <c r="I788" s="1181">
        <f>C788*D788*E788*F788</f>
        <v>3.5999999999999996</v>
      </c>
      <c r="J788" s="1409"/>
      <c r="K788" s="1409"/>
    </row>
    <row r="789" spans="1:14">
      <c r="A789" s="1845" t="s">
        <v>4695</v>
      </c>
      <c r="B789" s="1846"/>
      <c r="C789" s="1179">
        <v>2.4</v>
      </c>
      <c r="D789" s="1180">
        <v>0.24</v>
      </c>
      <c r="E789" s="1179">
        <v>2</v>
      </c>
      <c r="F789" s="1179">
        <v>8</v>
      </c>
      <c r="G789" s="1179"/>
      <c r="H789" s="1179"/>
      <c r="I789" s="1181">
        <f t="shared" ref="I789:I791" si="33">C789*D789*E789*F789</f>
        <v>9.2159999999999993</v>
      </c>
      <c r="J789" s="1409"/>
      <c r="K789" s="1409"/>
    </row>
    <row r="790" spans="1:14">
      <c r="A790" s="1845" t="s">
        <v>4696</v>
      </c>
      <c r="B790" s="1846"/>
      <c r="C790" s="1179">
        <v>27.8</v>
      </c>
      <c r="D790" s="1180">
        <v>0.08</v>
      </c>
      <c r="E790" s="1179">
        <v>2</v>
      </c>
      <c r="F790" s="1179">
        <v>2</v>
      </c>
      <c r="G790" s="1179"/>
      <c r="H790" s="1179"/>
      <c r="I790" s="1181">
        <f t="shared" si="33"/>
        <v>8.8960000000000008</v>
      </c>
      <c r="J790" s="1409"/>
      <c r="K790" s="1409"/>
    </row>
    <row r="791" spans="1:14">
      <c r="A791" s="1845" t="s">
        <v>4697</v>
      </c>
      <c r="B791" s="1846"/>
      <c r="C791" s="1179">
        <v>1.7</v>
      </c>
      <c r="D791" s="1180">
        <v>0.24</v>
      </c>
      <c r="E791" s="1179">
        <v>2</v>
      </c>
      <c r="F791" s="1179">
        <v>16</v>
      </c>
      <c r="G791" s="1179"/>
      <c r="H791" s="1179"/>
      <c r="I791" s="1181">
        <f t="shared" si="33"/>
        <v>13.055999999999999</v>
      </c>
      <c r="J791" s="1409"/>
      <c r="K791" s="1409"/>
    </row>
    <row r="792" spans="1:14">
      <c r="A792" s="1834"/>
      <c r="B792" s="1835"/>
      <c r="C792" s="1835"/>
      <c r="D792" s="1835"/>
      <c r="E792" s="1835"/>
      <c r="F792" s="1835"/>
      <c r="G792" s="1835"/>
      <c r="H792" s="1835"/>
      <c r="I792" s="1836"/>
      <c r="J792" s="1409"/>
      <c r="K792" s="1409"/>
    </row>
    <row r="793" spans="1:14">
      <c r="A793" s="1837" t="s">
        <v>4487</v>
      </c>
      <c r="B793" s="1838"/>
      <c r="C793" s="1838"/>
      <c r="D793" s="1838"/>
      <c r="E793" s="1838"/>
      <c r="F793" s="1838"/>
      <c r="G793" s="1838"/>
      <c r="H793" s="1839"/>
      <c r="I793" s="1182">
        <f>SUM(I788:I791)</f>
        <v>34.768000000000001</v>
      </c>
      <c r="J793" s="1409"/>
      <c r="K793" s="1409"/>
    </row>
    <row r="794" spans="1:14">
      <c r="A794" s="1834"/>
      <c r="B794" s="1835"/>
      <c r="C794" s="1835"/>
      <c r="D794" s="1835"/>
      <c r="E794" s="1835"/>
      <c r="F794" s="1835"/>
      <c r="G794" s="1835"/>
      <c r="H794" s="1835"/>
      <c r="I794" s="1836"/>
      <c r="J794" s="1409"/>
      <c r="K794" s="1409"/>
    </row>
    <row r="795" spans="1:14" s="1173" customFormat="1" ht="12.75" customHeight="1">
      <c r="A795" s="1172">
        <v>100302</v>
      </c>
      <c r="B795" s="1840" t="s">
        <v>4067</v>
      </c>
      <c r="C795" s="1841"/>
      <c r="D795" s="1841"/>
      <c r="E795" s="1841"/>
      <c r="F795" s="1841"/>
      <c r="G795" s="1841"/>
      <c r="H795" s="1841"/>
      <c r="I795" s="1842"/>
      <c r="J795" s="1406"/>
      <c r="K795" s="1406"/>
      <c r="L795" s="1407"/>
      <c r="M795" s="1408"/>
      <c r="N795" s="1440"/>
    </row>
    <row r="796" spans="1:14">
      <c r="A796" s="1843" t="s">
        <v>4480</v>
      </c>
      <c r="B796" s="1844"/>
      <c r="C796" s="1174" t="s">
        <v>4481</v>
      </c>
      <c r="D796" s="1175" t="s">
        <v>4482</v>
      </c>
      <c r="E796" s="1174" t="s">
        <v>4546</v>
      </c>
      <c r="F796" s="1174" t="s">
        <v>4489</v>
      </c>
      <c r="G796" s="1174"/>
      <c r="H796" s="1174"/>
      <c r="I796" s="1177" t="s">
        <v>4484</v>
      </c>
      <c r="J796" s="1409"/>
      <c r="K796" s="1409"/>
    </row>
    <row r="797" spans="1:14">
      <c r="A797" s="1845" t="s">
        <v>4694</v>
      </c>
      <c r="B797" s="1846"/>
      <c r="C797" s="1179">
        <v>7.5</v>
      </c>
      <c r="D797" s="1180">
        <v>0.08</v>
      </c>
      <c r="E797" s="1179">
        <v>2</v>
      </c>
      <c r="F797" s="1179">
        <v>3</v>
      </c>
      <c r="G797" s="1179"/>
      <c r="H797" s="1179"/>
      <c r="I797" s="1181">
        <f t="shared" ref="I797:I800" si="34">C797*D797*E797*F797</f>
        <v>3.5999999999999996</v>
      </c>
      <c r="J797" s="1409"/>
      <c r="K797" s="1409"/>
    </row>
    <row r="798" spans="1:14">
      <c r="A798" s="1845" t="s">
        <v>4695</v>
      </c>
      <c r="B798" s="1846"/>
      <c r="C798" s="1179">
        <v>2.4</v>
      </c>
      <c r="D798" s="1180">
        <v>0.24</v>
      </c>
      <c r="E798" s="1179">
        <v>2</v>
      </c>
      <c r="F798" s="1179">
        <v>8</v>
      </c>
      <c r="G798" s="1179"/>
      <c r="H798" s="1179"/>
      <c r="I798" s="1181">
        <f t="shared" si="34"/>
        <v>9.2159999999999993</v>
      </c>
      <c r="J798" s="1409"/>
      <c r="K798" s="1409"/>
    </row>
    <row r="799" spans="1:14">
      <c r="A799" s="1845" t="s">
        <v>4696</v>
      </c>
      <c r="B799" s="1846"/>
      <c r="C799" s="1179">
        <v>27.8</v>
      </c>
      <c r="D799" s="1180">
        <v>0.08</v>
      </c>
      <c r="E799" s="1179">
        <v>2</v>
      </c>
      <c r="F799" s="1179">
        <v>2</v>
      </c>
      <c r="G799" s="1179"/>
      <c r="H799" s="1179"/>
      <c r="I799" s="1181">
        <f t="shared" si="34"/>
        <v>8.8960000000000008</v>
      </c>
      <c r="J799" s="1409"/>
      <c r="K799" s="1409"/>
    </row>
    <row r="800" spans="1:14">
      <c r="A800" s="1845" t="s">
        <v>4697</v>
      </c>
      <c r="B800" s="1846"/>
      <c r="C800" s="1179">
        <v>1.7</v>
      </c>
      <c r="D800" s="1180">
        <v>0.24</v>
      </c>
      <c r="E800" s="1179">
        <v>2</v>
      </c>
      <c r="F800" s="1179">
        <v>16</v>
      </c>
      <c r="G800" s="1179"/>
      <c r="H800" s="1179"/>
      <c r="I800" s="1181">
        <f t="shared" si="34"/>
        <v>13.055999999999999</v>
      </c>
      <c r="J800" s="1409"/>
      <c r="K800" s="1409"/>
    </row>
    <row r="801" spans="1:14">
      <c r="A801" s="1834"/>
      <c r="B801" s="1835"/>
      <c r="C801" s="1835"/>
      <c r="D801" s="1835"/>
      <c r="E801" s="1835"/>
      <c r="F801" s="1835"/>
      <c r="G801" s="1835"/>
      <c r="H801" s="1835"/>
      <c r="I801" s="1836"/>
      <c r="J801" s="1409"/>
      <c r="K801" s="1409"/>
    </row>
    <row r="802" spans="1:14">
      <c r="A802" s="1837" t="s">
        <v>4487</v>
      </c>
      <c r="B802" s="1838"/>
      <c r="C802" s="1838"/>
      <c r="D802" s="1838"/>
      <c r="E802" s="1838"/>
      <c r="F802" s="1838"/>
      <c r="G802" s="1838"/>
      <c r="H802" s="1839"/>
      <c r="I802" s="1182">
        <f>SUM(I797:I800)</f>
        <v>34.768000000000001</v>
      </c>
      <c r="J802" s="1409"/>
      <c r="K802" s="1409"/>
    </row>
    <row r="803" spans="1:14">
      <c r="A803" s="1834"/>
      <c r="B803" s="1835"/>
      <c r="C803" s="1835"/>
      <c r="D803" s="1835"/>
      <c r="E803" s="1835"/>
      <c r="F803" s="1835"/>
      <c r="G803" s="1835"/>
      <c r="H803" s="1835"/>
      <c r="I803" s="1836"/>
      <c r="J803" s="1409"/>
      <c r="K803" s="1409"/>
    </row>
    <row r="804" spans="1:14" s="1211" customFormat="1" ht="44.1" customHeight="1">
      <c r="A804" s="1210">
        <v>100303</v>
      </c>
      <c r="B804" s="1855" t="s">
        <v>4698</v>
      </c>
      <c r="C804" s="1856"/>
      <c r="D804" s="1856"/>
      <c r="E804" s="1856"/>
      <c r="F804" s="1856"/>
      <c r="G804" s="1856"/>
      <c r="H804" s="1856"/>
      <c r="I804" s="1857"/>
      <c r="J804" s="1431"/>
      <c r="K804" s="1431"/>
      <c r="L804" s="1432"/>
      <c r="M804" s="1433"/>
      <c r="N804" s="1448"/>
    </row>
    <row r="805" spans="1:14">
      <c r="A805" s="1843" t="s">
        <v>4480</v>
      </c>
      <c r="B805" s="1844"/>
      <c r="C805" s="1174" t="s">
        <v>311</v>
      </c>
      <c r="D805" s="1176"/>
      <c r="E805" s="1176"/>
      <c r="F805" s="1176"/>
      <c r="G805" s="1176"/>
      <c r="H805" s="1176"/>
      <c r="I805" s="1177" t="s">
        <v>4484</v>
      </c>
      <c r="J805" s="1409"/>
      <c r="K805" s="1409"/>
    </row>
    <row r="806" spans="1:14" s="1396" customFormat="1" ht="15.2" customHeight="1">
      <c r="A806" s="1858" t="s">
        <v>4699</v>
      </c>
      <c r="B806" s="1859"/>
      <c r="C806" s="1392">
        <v>394.54</v>
      </c>
      <c r="D806" s="1393"/>
      <c r="E806" s="1392"/>
      <c r="F806" s="1394"/>
      <c r="G806" s="1394"/>
      <c r="H806" s="1394"/>
      <c r="I806" s="1395">
        <f>C806</f>
        <v>394.54</v>
      </c>
      <c r="J806" s="1428"/>
      <c r="K806" s="1428"/>
      <c r="L806" s="1429"/>
      <c r="M806" s="1430"/>
      <c r="N806" s="1447"/>
    </row>
    <row r="807" spans="1:14">
      <c r="A807" s="1845" t="s">
        <v>4700</v>
      </c>
      <c r="B807" s="1846"/>
      <c r="C807" s="1179">
        <v>654.9</v>
      </c>
      <c r="D807" s="1176"/>
      <c r="E807" s="1176"/>
      <c r="F807" s="1176"/>
      <c r="G807" s="1176"/>
      <c r="H807" s="1176"/>
      <c r="I807" s="1181">
        <f t="shared" ref="I807:I810" si="35">C807</f>
        <v>654.9</v>
      </c>
      <c r="J807" s="1409"/>
      <c r="K807" s="1409"/>
    </row>
    <row r="808" spans="1:14">
      <c r="A808" s="1845" t="s">
        <v>4701</v>
      </c>
      <c r="B808" s="1846"/>
      <c r="C808" s="1179">
        <v>23.82</v>
      </c>
      <c r="D808" s="1176"/>
      <c r="E808" s="1176"/>
      <c r="F808" s="1176"/>
      <c r="G808" s="1176"/>
      <c r="H808" s="1176"/>
      <c r="I808" s="1181">
        <f t="shared" si="35"/>
        <v>23.82</v>
      </c>
      <c r="J808" s="1409"/>
      <c r="K808" s="1409"/>
    </row>
    <row r="809" spans="1:14">
      <c r="A809" s="1845" t="s">
        <v>4702</v>
      </c>
      <c r="B809" s="1846"/>
      <c r="C809" s="1179">
        <v>47.57</v>
      </c>
      <c r="D809" s="1176"/>
      <c r="E809" s="1176"/>
      <c r="F809" s="1176"/>
      <c r="G809" s="1176"/>
      <c r="H809" s="1176"/>
      <c r="I809" s="1181">
        <f t="shared" si="35"/>
        <v>47.57</v>
      </c>
      <c r="J809" s="1409"/>
      <c r="K809" s="1409"/>
    </row>
    <row r="810" spans="1:14">
      <c r="A810" s="1845" t="s">
        <v>4703</v>
      </c>
      <c r="B810" s="1846"/>
      <c r="C810" s="1179">
        <v>0.67</v>
      </c>
      <c r="D810" s="1176"/>
      <c r="E810" s="1176"/>
      <c r="F810" s="1176"/>
      <c r="G810" s="1176"/>
      <c r="H810" s="1176"/>
      <c r="I810" s="1181">
        <f t="shared" si="35"/>
        <v>0.67</v>
      </c>
      <c r="J810" s="1409"/>
      <c r="K810" s="1409"/>
    </row>
    <row r="811" spans="1:14">
      <c r="A811" s="1834"/>
      <c r="B811" s="1835"/>
      <c r="C811" s="1835"/>
      <c r="D811" s="1835"/>
      <c r="E811" s="1835"/>
      <c r="F811" s="1835"/>
      <c r="G811" s="1835"/>
      <c r="H811" s="1835"/>
      <c r="I811" s="1836"/>
      <c r="J811" s="1409"/>
      <c r="K811" s="1409"/>
    </row>
    <row r="812" spans="1:14">
      <c r="A812" s="1837" t="s">
        <v>4487</v>
      </c>
      <c r="B812" s="1838"/>
      <c r="C812" s="1838"/>
      <c r="D812" s="1838"/>
      <c r="E812" s="1838"/>
      <c r="F812" s="1838"/>
      <c r="G812" s="1838"/>
      <c r="H812" s="1839"/>
      <c r="I812" s="1182">
        <f>SUM(I806:I810)</f>
        <v>1121.5</v>
      </c>
      <c r="J812" s="1409"/>
      <c r="K812" s="1409"/>
    </row>
    <row r="813" spans="1:14">
      <c r="A813" s="1834"/>
      <c r="B813" s="1835"/>
      <c r="C813" s="1835"/>
      <c r="D813" s="1835"/>
      <c r="E813" s="1835"/>
      <c r="F813" s="1835"/>
      <c r="G813" s="1835"/>
      <c r="H813" s="1835"/>
      <c r="I813" s="1836"/>
      <c r="J813" s="1409"/>
      <c r="K813" s="1409"/>
    </row>
    <row r="814" spans="1:14" s="1169" customFormat="1" ht="17.100000000000001" customHeight="1">
      <c r="A814" s="1189">
        <v>11</v>
      </c>
      <c r="B814" s="1852" t="s">
        <v>2366</v>
      </c>
      <c r="C814" s="1853"/>
      <c r="D814" s="1853"/>
      <c r="E814" s="1853"/>
      <c r="F814" s="1853"/>
      <c r="G814" s="1853"/>
      <c r="H814" s="1853"/>
      <c r="I814" s="1854"/>
      <c r="J814" s="1399"/>
      <c r="K814" s="1399"/>
      <c r="L814" s="1400"/>
      <c r="M814" s="1401"/>
      <c r="N814" s="1438"/>
    </row>
    <row r="815" spans="1:14" s="1171" customFormat="1" ht="12.75" customHeight="1">
      <c r="A815" s="1170">
        <v>1101</v>
      </c>
      <c r="B815" s="1847" t="s">
        <v>4176</v>
      </c>
      <c r="C815" s="1848"/>
      <c r="D815" s="1848"/>
      <c r="E815" s="1848"/>
      <c r="F815" s="1848"/>
      <c r="G815" s="1848"/>
      <c r="H815" s="1848"/>
      <c r="I815" s="1849"/>
      <c r="J815" s="1402"/>
      <c r="K815" s="1402"/>
      <c r="L815" s="1403"/>
      <c r="M815" s="1404"/>
      <c r="N815" s="1439"/>
    </row>
    <row r="816" spans="1:14" s="1173" customFormat="1" ht="33.200000000000003" customHeight="1">
      <c r="A816" s="1172">
        <v>110101</v>
      </c>
      <c r="B816" s="1840" t="s">
        <v>4704</v>
      </c>
      <c r="C816" s="1841"/>
      <c r="D816" s="1841"/>
      <c r="E816" s="1841"/>
      <c r="F816" s="1841"/>
      <c r="G816" s="1841"/>
      <c r="H816" s="1841"/>
      <c r="I816" s="1842"/>
      <c r="J816" s="1406"/>
      <c r="K816" s="1406"/>
      <c r="L816" s="1407"/>
      <c r="M816" s="1408"/>
      <c r="N816" s="1440"/>
    </row>
    <row r="817" spans="1:14">
      <c r="A817" s="1843" t="s">
        <v>4480</v>
      </c>
      <c r="B817" s="1844"/>
      <c r="C817" s="1174" t="s">
        <v>4481</v>
      </c>
      <c r="D817" s="1175" t="s">
        <v>4488</v>
      </c>
      <c r="E817" s="1176"/>
      <c r="F817" s="1176"/>
      <c r="G817" s="1176"/>
      <c r="H817" s="1176"/>
      <c r="I817" s="1177" t="s">
        <v>4484</v>
      </c>
      <c r="J817" s="1409"/>
      <c r="K817" s="1409"/>
    </row>
    <row r="818" spans="1:14">
      <c r="A818" s="1845" t="s">
        <v>4705</v>
      </c>
      <c r="B818" s="1846"/>
      <c r="C818" s="1179">
        <v>10.95</v>
      </c>
      <c r="D818" s="1180">
        <v>3</v>
      </c>
      <c r="E818" s="1176"/>
      <c r="F818" s="1176"/>
      <c r="G818" s="1176"/>
      <c r="H818" s="1176"/>
      <c r="I818" s="1181">
        <f>C818*D818</f>
        <v>32.849999999999994</v>
      </c>
      <c r="J818" s="1409"/>
      <c r="K818" s="1409"/>
    </row>
    <row r="819" spans="1:14">
      <c r="A819" s="1845" t="s">
        <v>4706</v>
      </c>
      <c r="B819" s="1846"/>
      <c r="C819" s="1179">
        <v>12.2</v>
      </c>
      <c r="D819" s="1180">
        <v>3.5</v>
      </c>
      <c r="E819" s="1176"/>
      <c r="F819" s="1176"/>
      <c r="G819" s="1176"/>
      <c r="H819" s="1176"/>
      <c r="I819" s="1181">
        <f>C819*D819</f>
        <v>42.699999999999996</v>
      </c>
      <c r="J819" s="1409"/>
      <c r="K819" s="1409"/>
    </row>
    <row r="820" spans="1:14">
      <c r="A820" s="1834"/>
      <c r="B820" s="1835"/>
      <c r="C820" s="1835"/>
      <c r="D820" s="1835"/>
      <c r="E820" s="1835"/>
      <c r="F820" s="1835"/>
      <c r="G820" s="1835"/>
      <c r="H820" s="1835"/>
      <c r="I820" s="1836"/>
      <c r="J820" s="1409"/>
      <c r="K820" s="1409"/>
    </row>
    <row r="821" spans="1:14">
      <c r="A821" s="1837" t="s">
        <v>4487</v>
      </c>
      <c r="B821" s="1838"/>
      <c r="C821" s="1838"/>
      <c r="D821" s="1838"/>
      <c r="E821" s="1838"/>
      <c r="F821" s="1838"/>
      <c r="G821" s="1838"/>
      <c r="H821" s="1839"/>
      <c r="I821" s="1182">
        <f>SUM(I818:I819)</f>
        <v>75.549999999999983</v>
      </c>
      <c r="J821" s="1409"/>
      <c r="K821" s="1409"/>
    </row>
    <row r="822" spans="1:14">
      <c r="A822" s="1212"/>
      <c r="B822" s="1194"/>
      <c r="C822" s="1194"/>
      <c r="D822" s="1194"/>
      <c r="E822" s="1194"/>
      <c r="F822" s="1194"/>
      <c r="G822" s="1194"/>
      <c r="H822" s="1194"/>
      <c r="I822" s="1195"/>
      <c r="J822" s="1409"/>
      <c r="K822" s="1409"/>
    </row>
    <row r="823" spans="1:14" s="1173" customFormat="1" ht="12.75" customHeight="1">
      <c r="A823" s="1172">
        <v>110102</v>
      </c>
      <c r="B823" s="1840" t="s">
        <v>4707</v>
      </c>
      <c r="C823" s="1841"/>
      <c r="D823" s="1841"/>
      <c r="E823" s="1841"/>
      <c r="F823" s="1841"/>
      <c r="G823" s="1841"/>
      <c r="H823" s="1841"/>
      <c r="I823" s="1842"/>
      <c r="J823" s="1406"/>
      <c r="K823" s="1406"/>
      <c r="L823" s="1407"/>
      <c r="M823" s="1408"/>
      <c r="N823" s="1440"/>
    </row>
    <row r="824" spans="1:14">
      <c r="A824" s="1843" t="s">
        <v>4480</v>
      </c>
      <c r="B824" s="1844"/>
      <c r="C824" s="1174" t="s">
        <v>4481</v>
      </c>
      <c r="D824" s="1175" t="s">
        <v>4488</v>
      </c>
      <c r="E824" s="1176"/>
      <c r="F824" s="1176"/>
      <c r="G824" s="1176"/>
      <c r="H824" s="1176"/>
      <c r="I824" s="1177" t="s">
        <v>4484</v>
      </c>
      <c r="J824" s="1409"/>
      <c r="K824" s="1409"/>
    </row>
    <row r="825" spans="1:14">
      <c r="A825" s="1845" t="s">
        <v>4525</v>
      </c>
      <c r="B825" s="1846"/>
      <c r="C825" s="1179">
        <v>7.5</v>
      </c>
      <c r="D825" s="1180">
        <v>2.4</v>
      </c>
      <c r="E825" s="1176"/>
      <c r="F825" s="1176"/>
      <c r="G825" s="1176"/>
      <c r="H825" s="1176"/>
      <c r="I825" s="1181">
        <f>C825*D825</f>
        <v>18</v>
      </c>
      <c r="J825" s="1409"/>
      <c r="K825" s="1409"/>
    </row>
    <row r="826" spans="1:14">
      <c r="A826" s="1845" t="s">
        <v>4526</v>
      </c>
      <c r="B826" s="1846"/>
      <c r="C826" s="1179">
        <v>27.8</v>
      </c>
      <c r="D826" s="1180">
        <v>1.7</v>
      </c>
      <c r="E826" s="1176"/>
      <c r="F826" s="1176"/>
      <c r="G826" s="1176"/>
      <c r="H826" s="1176"/>
      <c r="I826" s="1181">
        <f>C826*D826</f>
        <v>47.26</v>
      </c>
      <c r="J826" s="1409"/>
      <c r="K826" s="1409"/>
    </row>
    <row r="827" spans="1:14">
      <c r="A827" s="1834"/>
      <c r="B827" s="1835"/>
      <c r="C827" s="1835"/>
      <c r="D827" s="1835"/>
      <c r="E827" s="1835"/>
      <c r="F827" s="1835"/>
      <c r="G827" s="1835"/>
      <c r="H827" s="1835"/>
      <c r="I827" s="1836"/>
      <c r="J827" s="1409"/>
      <c r="K827" s="1409"/>
    </row>
    <row r="828" spans="1:14">
      <c r="A828" s="1837" t="s">
        <v>4487</v>
      </c>
      <c r="B828" s="1838"/>
      <c r="C828" s="1838"/>
      <c r="D828" s="1838"/>
      <c r="E828" s="1838"/>
      <c r="F828" s="1838"/>
      <c r="G828" s="1838"/>
      <c r="H828" s="1839"/>
      <c r="I828" s="1182">
        <f>SUM(I825:I826)</f>
        <v>65.259999999999991</v>
      </c>
      <c r="J828" s="1409"/>
      <c r="K828" s="1409"/>
    </row>
    <row r="829" spans="1:14">
      <c r="A829" s="1834"/>
      <c r="B829" s="1835"/>
      <c r="C829" s="1835"/>
      <c r="D829" s="1835"/>
      <c r="E829" s="1835"/>
      <c r="F829" s="1835"/>
      <c r="G829" s="1835"/>
      <c r="H829" s="1835"/>
      <c r="I829" s="1836"/>
      <c r="J829" s="1409"/>
      <c r="K829" s="1409"/>
    </row>
    <row r="830" spans="1:14" s="1173" customFormat="1" ht="12.75" customHeight="1">
      <c r="A830" s="1172">
        <v>110103</v>
      </c>
      <c r="B830" s="1840" t="s">
        <v>2468</v>
      </c>
      <c r="C830" s="1841"/>
      <c r="D830" s="1841"/>
      <c r="E830" s="1841"/>
      <c r="F830" s="1841"/>
      <c r="G830" s="1841"/>
      <c r="H830" s="1841"/>
      <c r="I830" s="1842"/>
      <c r="J830" s="1406"/>
      <c r="K830" s="1406"/>
      <c r="L830" s="1407"/>
      <c r="M830" s="1408"/>
      <c r="N830" s="1440"/>
    </row>
    <row r="831" spans="1:14">
      <c r="A831" s="1843" t="s">
        <v>4480</v>
      </c>
      <c r="B831" s="1844"/>
      <c r="C831" s="1174" t="s">
        <v>4556</v>
      </c>
      <c r="D831" s="1176"/>
      <c r="E831" s="1176"/>
      <c r="F831" s="1176"/>
      <c r="G831" s="1176"/>
      <c r="H831" s="1176"/>
      <c r="I831" s="1177" t="s">
        <v>4557</v>
      </c>
      <c r="J831" s="1409"/>
      <c r="K831" s="1409"/>
    </row>
    <row r="832" spans="1:14">
      <c r="A832" s="1845" t="s">
        <v>4708</v>
      </c>
      <c r="B832" s="1846"/>
      <c r="C832" s="1179">
        <v>2</v>
      </c>
      <c r="D832" s="1176"/>
      <c r="E832" s="1176"/>
      <c r="F832" s="1176"/>
      <c r="G832" s="1176"/>
      <c r="H832" s="1176"/>
      <c r="I832" s="1181">
        <f>C832</f>
        <v>2</v>
      </c>
      <c r="J832" s="1409"/>
      <c r="K832" s="1409"/>
    </row>
    <row r="833" spans="1:14">
      <c r="A833" s="1834"/>
      <c r="B833" s="1835"/>
      <c r="C833" s="1835"/>
      <c r="D833" s="1835"/>
      <c r="E833" s="1835"/>
      <c r="F833" s="1835"/>
      <c r="G833" s="1835"/>
      <c r="H833" s="1835"/>
      <c r="I833" s="1836"/>
      <c r="J833" s="1409"/>
      <c r="K833" s="1409"/>
    </row>
    <row r="834" spans="1:14">
      <c r="A834" s="1837" t="s">
        <v>4487</v>
      </c>
      <c r="B834" s="1838"/>
      <c r="C834" s="1838"/>
      <c r="D834" s="1838"/>
      <c r="E834" s="1838"/>
      <c r="F834" s="1838"/>
      <c r="G834" s="1838"/>
      <c r="H834" s="1839"/>
      <c r="I834" s="1182">
        <f>SUM(I832)</f>
        <v>2</v>
      </c>
      <c r="J834" s="1409"/>
      <c r="K834" s="1409"/>
    </row>
    <row r="835" spans="1:14">
      <c r="A835" s="1834"/>
      <c r="B835" s="1835"/>
      <c r="C835" s="1835"/>
      <c r="D835" s="1835"/>
      <c r="E835" s="1835"/>
      <c r="F835" s="1835"/>
      <c r="G835" s="1835"/>
      <c r="H835" s="1835"/>
      <c r="I835" s="1836"/>
      <c r="J835" s="1409"/>
      <c r="K835" s="1409"/>
    </row>
    <row r="836" spans="1:14" s="1173" customFormat="1" ht="12.75" customHeight="1">
      <c r="A836" s="1172">
        <v>110104</v>
      </c>
      <c r="B836" s="1840" t="s">
        <v>2460</v>
      </c>
      <c r="C836" s="1841"/>
      <c r="D836" s="1841"/>
      <c r="E836" s="1841"/>
      <c r="F836" s="1841"/>
      <c r="G836" s="1841"/>
      <c r="H836" s="1841"/>
      <c r="I836" s="1842"/>
      <c r="J836" s="1406"/>
      <c r="K836" s="1406"/>
      <c r="L836" s="1407"/>
      <c r="M836" s="1408"/>
      <c r="N836" s="1440"/>
    </row>
    <row r="837" spans="1:14">
      <c r="A837" s="1843" t="s">
        <v>4480</v>
      </c>
      <c r="B837" s="1844"/>
      <c r="C837" s="1174" t="s">
        <v>4556</v>
      </c>
      <c r="D837" s="1176"/>
      <c r="E837" s="1176"/>
      <c r="F837" s="1176"/>
      <c r="G837" s="1176"/>
      <c r="H837" s="1176"/>
      <c r="I837" s="1177" t="s">
        <v>4557</v>
      </c>
      <c r="J837" s="1409"/>
      <c r="K837" s="1409"/>
    </row>
    <row r="838" spans="1:14">
      <c r="A838" s="1845" t="s">
        <v>4708</v>
      </c>
      <c r="B838" s="1846"/>
      <c r="C838" s="1179">
        <v>2</v>
      </c>
      <c r="D838" s="1176"/>
      <c r="E838" s="1176"/>
      <c r="F838" s="1176"/>
      <c r="G838" s="1176"/>
      <c r="H838" s="1176"/>
      <c r="I838" s="1181">
        <v>2</v>
      </c>
      <c r="J838" s="1409"/>
      <c r="K838" s="1409"/>
    </row>
    <row r="839" spans="1:14">
      <c r="A839" s="1834"/>
      <c r="B839" s="1835"/>
      <c r="C839" s="1835"/>
      <c r="D839" s="1835"/>
      <c r="E839" s="1835"/>
      <c r="F839" s="1835"/>
      <c r="G839" s="1835"/>
      <c r="H839" s="1835"/>
      <c r="I839" s="1836"/>
      <c r="J839" s="1409"/>
      <c r="K839" s="1409"/>
    </row>
    <row r="840" spans="1:14">
      <c r="A840" s="1837" t="s">
        <v>4487</v>
      </c>
      <c r="B840" s="1838"/>
      <c r="C840" s="1838"/>
      <c r="D840" s="1838"/>
      <c r="E840" s="1838"/>
      <c r="F840" s="1838"/>
      <c r="G840" s="1838"/>
      <c r="H840" s="1839"/>
      <c r="I840" s="1182">
        <f>SUM(I838)</f>
        <v>2</v>
      </c>
      <c r="J840" s="1409"/>
      <c r="K840" s="1409"/>
    </row>
    <row r="841" spans="1:14">
      <c r="A841" s="1834"/>
      <c r="B841" s="1835"/>
      <c r="C841" s="1835"/>
      <c r="D841" s="1835"/>
      <c r="E841" s="1835"/>
      <c r="F841" s="1835"/>
      <c r="G841" s="1835"/>
      <c r="H841" s="1835"/>
      <c r="I841" s="1836"/>
      <c r="J841" s="1409"/>
      <c r="K841" s="1409"/>
    </row>
    <row r="842" spans="1:14" s="1173" customFormat="1" ht="27.6" customHeight="1">
      <c r="A842" s="1172">
        <v>110105</v>
      </c>
      <c r="B842" s="1840" t="s">
        <v>4709</v>
      </c>
      <c r="C842" s="1841"/>
      <c r="D842" s="1841"/>
      <c r="E842" s="1841"/>
      <c r="F842" s="1841"/>
      <c r="G842" s="1841"/>
      <c r="H842" s="1841"/>
      <c r="I842" s="1842"/>
      <c r="J842" s="1406"/>
      <c r="K842" s="1406"/>
      <c r="L842" s="1407"/>
      <c r="M842" s="1408"/>
      <c r="N842" s="1440"/>
    </row>
    <row r="843" spans="1:14">
      <c r="A843" s="1843" t="s">
        <v>4480</v>
      </c>
      <c r="B843" s="1844"/>
      <c r="C843" s="1174" t="s">
        <v>4556</v>
      </c>
      <c r="D843" s="1176"/>
      <c r="E843" s="1176"/>
      <c r="F843" s="1176"/>
      <c r="G843" s="1176"/>
      <c r="H843" s="1176"/>
      <c r="I843" s="1177" t="s">
        <v>4557</v>
      </c>
      <c r="J843" s="1409"/>
      <c r="K843" s="1409"/>
    </row>
    <row r="844" spans="1:14">
      <c r="A844" s="1845" t="s">
        <v>4710</v>
      </c>
      <c r="B844" s="1846"/>
      <c r="C844" s="1179">
        <v>1</v>
      </c>
      <c r="D844" s="1176"/>
      <c r="E844" s="1176"/>
      <c r="F844" s="1176"/>
      <c r="G844" s="1176"/>
      <c r="H844" s="1176"/>
      <c r="I844" s="1181">
        <v>2</v>
      </c>
      <c r="J844" s="1409"/>
      <c r="K844" s="1409"/>
    </row>
    <row r="845" spans="1:14">
      <c r="A845" s="1834"/>
      <c r="B845" s="1835"/>
      <c r="C845" s="1835"/>
      <c r="D845" s="1835"/>
      <c r="E845" s="1835"/>
      <c r="F845" s="1835"/>
      <c r="G845" s="1835"/>
      <c r="H845" s="1835"/>
      <c r="I845" s="1836"/>
      <c r="J845" s="1409"/>
      <c r="K845" s="1409"/>
    </row>
    <row r="846" spans="1:14">
      <c r="A846" s="1837" t="s">
        <v>4487</v>
      </c>
      <c r="B846" s="1838"/>
      <c r="C846" s="1838"/>
      <c r="D846" s="1838"/>
      <c r="E846" s="1838"/>
      <c r="F846" s="1838"/>
      <c r="G846" s="1838"/>
      <c r="H846" s="1839"/>
      <c r="I846" s="1182">
        <f>SUM(I844)</f>
        <v>2</v>
      </c>
      <c r="J846" s="1409"/>
      <c r="K846" s="1409"/>
    </row>
    <row r="847" spans="1:14">
      <c r="A847" s="1834"/>
      <c r="B847" s="1835"/>
      <c r="C847" s="1835"/>
      <c r="D847" s="1835"/>
      <c r="E847" s="1835"/>
      <c r="F847" s="1835"/>
      <c r="G847" s="1835"/>
      <c r="H847" s="1835"/>
      <c r="I847" s="1836"/>
      <c r="J847" s="1409"/>
      <c r="K847" s="1409"/>
    </row>
    <row r="848" spans="1:14" s="1173" customFormat="1" ht="12.75" customHeight="1">
      <c r="A848" s="1172">
        <v>110106</v>
      </c>
      <c r="B848" s="1840" t="s">
        <v>2456</v>
      </c>
      <c r="C848" s="1841"/>
      <c r="D848" s="1841"/>
      <c r="E848" s="1841"/>
      <c r="F848" s="1841"/>
      <c r="G848" s="1841"/>
      <c r="H848" s="1841"/>
      <c r="I848" s="1842"/>
      <c r="J848" s="1406"/>
      <c r="K848" s="1406"/>
      <c r="L848" s="1407"/>
      <c r="M848" s="1408"/>
      <c r="N848" s="1440"/>
    </row>
    <row r="849" spans="1:14">
      <c r="A849" s="1843" t="s">
        <v>4480</v>
      </c>
      <c r="B849" s="1844"/>
      <c r="C849" s="1174" t="s">
        <v>4556</v>
      </c>
      <c r="D849" s="1176"/>
      <c r="E849" s="1176"/>
      <c r="F849" s="1176"/>
      <c r="G849" s="1176"/>
      <c r="H849" s="1176"/>
      <c r="I849" s="1177" t="s">
        <v>4557</v>
      </c>
      <c r="J849" s="1409"/>
      <c r="K849" s="1409"/>
    </row>
    <row r="850" spans="1:14">
      <c r="A850" s="1845" t="s">
        <v>4710</v>
      </c>
      <c r="B850" s="1846"/>
      <c r="C850" s="1179">
        <v>1</v>
      </c>
      <c r="D850" s="1176"/>
      <c r="E850" s="1176"/>
      <c r="F850" s="1176"/>
      <c r="G850" s="1176"/>
      <c r="H850" s="1176"/>
      <c r="I850" s="1181">
        <v>2</v>
      </c>
      <c r="J850" s="1409"/>
      <c r="K850" s="1409"/>
    </row>
    <row r="851" spans="1:14">
      <c r="A851" s="1834"/>
      <c r="B851" s="1835"/>
      <c r="C851" s="1835"/>
      <c r="D851" s="1835"/>
      <c r="E851" s="1835"/>
      <c r="F851" s="1835"/>
      <c r="G851" s="1835"/>
      <c r="H851" s="1835"/>
      <c r="I851" s="1836"/>
      <c r="J851" s="1409"/>
      <c r="K851" s="1409"/>
    </row>
    <row r="852" spans="1:14">
      <c r="A852" s="1837" t="s">
        <v>4487</v>
      </c>
      <c r="B852" s="1838"/>
      <c r="C852" s="1838"/>
      <c r="D852" s="1838"/>
      <c r="E852" s="1838"/>
      <c r="F852" s="1838"/>
      <c r="G852" s="1838"/>
      <c r="H852" s="1839"/>
      <c r="I852" s="1182">
        <f>SUM(I850)</f>
        <v>2</v>
      </c>
      <c r="J852" s="1409"/>
      <c r="K852" s="1409"/>
    </row>
    <row r="853" spans="1:14">
      <c r="A853" s="1834"/>
      <c r="B853" s="1835"/>
      <c r="C853" s="1835"/>
      <c r="D853" s="1835"/>
      <c r="E853" s="1835"/>
      <c r="F853" s="1835"/>
      <c r="G853" s="1835"/>
      <c r="H853" s="1835"/>
      <c r="I853" s="1836"/>
      <c r="J853" s="1409"/>
      <c r="K853" s="1409"/>
    </row>
    <row r="854" spans="1:14" s="1173" customFormat="1" ht="12.75" customHeight="1">
      <c r="A854" s="1172">
        <v>110107</v>
      </c>
      <c r="B854" s="1840" t="s">
        <v>2480</v>
      </c>
      <c r="C854" s="1841"/>
      <c r="D854" s="1841"/>
      <c r="E854" s="1841"/>
      <c r="F854" s="1841"/>
      <c r="G854" s="1841"/>
      <c r="H854" s="1841"/>
      <c r="I854" s="1842"/>
      <c r="J854" s="1406"/>
      <c r="K854" s="1406"/>
      <c r="L854" s="1407"/>
      <c r="M854" s="1408"/>
      <c r="N854" s="1440"/>
    </row>
    <row r="855" spans="1:14">
      <c r="A855" s="1843" t="s">
        <v>4480</v>
      </c>
      <c r="B855" s="1844"/>
      <c r="C855" s="1174" t="s">
        <v>4481</v>
      </c>
      <c r="D855" s="1175" t="s">
        <v>4482</v>
      </c>
      <c r="E855" s="1176"/>
      <c r="F855" s="1176"/>
      <c r="G855" s="1176"/>
      <c r="H855" s="1176"/>
      <c r="I855" s="1177" t="s">
        <v>4484</v>
      </c>
      <c r="J855" s="1409"/>
      <c r="K855" s="1409"/>
    </row>
    <row r="856" spans="1:14">
      <c r="A856" s="1845" t="s">
        <v>4711</v>
      </c>
      <c r="B856" s="1846"/>
      <c r="C856" s="1179">
        <v>13.5</v>
      </c>
      <c r="D856" s="1180">
        <v>12.5</v>
      </c>
      <c r="E856" s="1176"/>
      <c r="F856" s="1176"/>
      <c r="G856" s="1176"/>
      <c r="H856" s="1176"/>
      <c r="I856" s="1181">
        <f>C856*D856</f>
        <v>168.75</v>
      </c>
      <c r="J856" s="1409"/>
      <c r="K856" s="1409"/>
    </row>
    <row r="857" spans="1:14">
      <c r="A857" s="1834"/>
      <c r="B857" s="1835"/>
      <c r="C857" s="1835"/>
      <c r="D857" s="1835"/>
      <c r="E857" s="1835"/>
      <c r="F857" s="1835"/>
      <c r="G857" s="1835"/>
      <c r="H857" s="1835"/>
      <c r="I857" s="1836"/>
      <c r="J857" s="1409"/>
      <c r="K857" s="1409"/>
    </row>
    <row r="858" spans="1:14">
      <c r="A858" s="1837" t="s">
        <v>4487</v>
      </c>
      <c r="B858" s="1838"/>
      <c r="C858" s="1838"/>
      <c r="D858" s="1838"/>
      <c r="E858" s="1838"/>
      <c r="F858" s="1838"/>
      <c r="G858" s="1838"/>
      <c r="H858" s="1839"/>
      <c r="I858" s="1182">
        <f>SUM(I856)</f>
        <v>168.75</v>
      </c>
      <c r="J858" s="1409"/>
      <c r="K858" s="1409"/>
    </row>
    <row r="859" spans="1:14">
      <c r="A859" s="1834"/>
      <c r="B859" s="1835"/>
      <c r="C859" s="1835"/>
      <c r="D859" s="1835"/>
      <c r="E859" s="1835"/>
      <c r="F859" s="1835"/>
      <c r="G859" s="1835"/>
      <c r="H859" s="1835"/>
      <c r="I859" s="1836"/>
      <c r="J859" s="1409"/>
      <c r="K859" s="1409"/>
    </row>
    <row r="860" spans="1:14" s="1171" customFormat="1" ht="12.75" customHeight="1">
      <c r="A860" s="1170">
        <v>1102</v>
      </c>
      <c r="B860" s="1847" t="s">
        <v>2367</v>
      </c>
      <c r="C860" s="1848"/>
      <c r="D860" s="1848"/>
      <c r="E860" s="1848"/>
      <c r="F860" s="1848"/>
      <c r="G860" s="1848"/>
      <c r="H860" s="1848"/>
      <c r="I860" s="1849"/>
      <c r="J860" s="1402"/>
      <c r="K860" s="1402"/>
      <c r="L860" s="1403"/>
      <c r="M860" s="1404"/>
      <c r="N860" s="1439"/>
    </row>
    <row r="861" spans="1:14" s="1173" customFormat="1" ht="27.95" customHeight="1">
      <c r="A861" s="1172">
        <v>110201</v>
      </c>
      <c r="B861" s="1840" t="s">
        <v>4712</v>
      </c>
      <c r="C861" s="1841"/>
      <c r="D861" s="1841"/>
      <c r="E861" s="1841"/>
      <c r="F861" s="1841"/>
      <c r="G861" s="1841"/>
      <c r="H861" s="1841"/>
      <c r="I861" s="1842"/>
      <c r="J861" s="1406"/>
      <c r="K861" s="1406"/>
      <c r="L861" s="1407"/>
      <c r="M861" s="1408"/>
      <c r="N861" s="1440"/>
    </row>
    <row r="862" spans="1:14">
      <c r="A862" s="1843" t="s">
        <v>4480</v>
      </c>
      <c r="B862" s="1844"/>
      <c r="C862" s="1174" t="s">
        <v>4481</v>
      </c>
      <c r="D862" s="1176"/>
      <c r="E862" s="1176"/>
      <c r="F862" s="1176"/>
      <c r="G862" s="1176"/>
      <c r="H862" s="1176"/>
      <c r="I862" s="1188" t="s">
        <v>4512</v>
      </c>
      <c r="J862" s="1409"/>
      <c r="K862" s="1409"/>
    </row>
    <row r="863" spans="1:14">
      <c r="A863" s="1845" t="s">
        <v>4502</v>
      </c>
      <c r="B863" s="1846"/>
      <c r="C863" s="1179">
        <v>10.95</v>
      </c>
      <c r="D863" s="1176"/>
      <c r="E863" s="1176"/>
      <c r="F863" s="1176"/>
      <c r="G863" s="1176"/>
      <c r="H863" s="1176"/>
      <c r="I863" s="1181">
        <f>C863</f>
        <v>10.95</v>
      </c>
      <c r="J863" s="1409"/>
      <c r="K863" s="1409"/>
    </row>
    <row r="864" spans="1:14">
      <c r="A864" s="1834"/>
      <c r="B864" s="1835"/>
      <c r="C864" s="1835"/>
      <c r="D864" s="1835"/>
      <c r="E864" s="1835"/>
      <c r="F864" s="1835"/>
      <c r="G864" s="1835"/>
      <c r="H864" s="1835"/>
      <c r="I864" s="1836"/>
      <c r="J864" s="1409"/>
      <c r="K864" s="1409"/>
    </row>
    <row r="865" spans="1:14">
      <c r="A865" s="1837" t="s">
        <v>4487</v>
      </c>
      <c r="B865" s="1838"/>
      <c r="C865" s="1838"/>
      <c r="D865" s="1838"/>
      <c r="E865" s="1838"/>
      <c r="F865" s="1838"/>
      <c r="G865" s="1838"/>
      <c r="H865" s="1839"/>
      <c r="I865" s="1182">
        <f>SUM(I863)</f>
        <v>10.95</v>
      </c>
      <c r="J865" s="1409"/>
      <c r="K865" s="1409"/>
    </row>
    <row r="866" spans="1:14">
      <c r="A866" s="1834"/>
      <c r="B866" s="1835"/>
      <c r="C866" s="1835"/>
      <c r="D866" s="1835"/>
      <c r="E866" s="1835"/>
      <c r="F866" s="1835"/>
      <c r="G866" s="1835"/>
      <c r="H866" s="1835"/>
      <c r="I866" s="1836"/>
      <c r="J866" s="1409"/>
      <c r="K866" s="1409"/>
    </row>
    <row r="867" spans="1:14" s="1171" customFormat="1" ht="12.75" customHeight="1">
      <c r="A867" s="1170">
        <v>1103</v>
      </c>
      <c r="B867" s="1847" t="s">
        <v>2390</v>
      </c>
      <c r="C867" s="1848"/>
      <c r="D867" s="1848"/>
      <c r="E867" s="1848"/>
      <c r="F867" s="1848"/>
      <c r="G867" s="1848"/>
      <c r="H867" s="1848"/>
      <c r="I867" s="1849"/>
      <c r="J867" s="1402"/>
      <c r="K867" s="1402"/>
      <c r="L867" s="1403"/>
      <c r="M867" s="1404"/>
      <c r="N867" s="1439"/>
    </row>
    <row r="868" spans="1:14" s="1173" customFormat="1" ht="31.7" customHeight="1">
      <c r="A868" s="1172">
        <v>110301</v>
      </c>
      <c r="B868" s="1840" t="s">
        <v>4713</v>
      </c>
      <c r="C868" s="1841"/>
      <c r="D868" s="1841"/>
      <c r="E868" s="1841"/>
      <c r="F868" s="1841"/>
      <c r="G868" s="1841"/>
      <c r="H868" s="1841"/>
      <c r="I868" s="1842"/>
      <c r="J868" s="1406"/>
      <c r="K868" s="1406"/>
      <c r="L868" s="1407"/>
      <c r="M868" s="1408"/>
      <c r="N868" s="1440"/>
    </row>
    <row r="869" spans="1:14">
      <c r="A869" s="1843" t="s">
        <v>4480</v>
      </c>
      <c r="B869" s="1844"/>
      <c r="C869" s="1174" t="s">
        <v>4481</v>
      </c>
      <c r="D869" s="1175" t="s">
        <v>4482</v>
      </c>
      <c r="E869" s="1176"/>
      <c r="F869" s="1176"/>
      <c r="G869" s="1176"/>
      <c r="H869" s="1176"/>
      <c r="I869" s="1177" t="s">
        <v>4484</v>
      </c>
      <c r="J869" s="1409"/>
      <c r="K869" s="1409"/>
    </row>
    <row r="870" spans="1:14">
      <c r="A870" s="1845" t="s">
        <v>4714</v>
      </c>
      <c r="B870" s="1846"/>
      <c r="C870" s="1179">
        <v>5.0999999999999996</v>
      </c>
      <c r="D870" s="1180">
        <v>3.5</v>
      </c>
      <c r="E870" s="1176"/>
      <c r="F870" s="1176"/>
      <c r="G870" s="1176"/>
      <c r="H870" s="1176"/>
      <c r="I870" s="1181">
        <f>C870*D870</f>
        <v>17.849999999999998</v>
      </c>
      <c r="J870" s="1409"/>
      <c r="K870" s="1409"/>
    </row>
    <row r="871" spans="1:14">
      <c r="A871" s="1834"/>
      <c r="B871" s="1835"/>
      <c r="C871" s="1835"/>
      <c r="D871" s="1835"/>
      <c r="E871" s="1835"/>
      <c r="F871" s="1835"/>
      <c r="G871" s="1835"/>
      <c r="H871" s="1835"/>
      <c r="I871" s="1836"/>
      <c r="J871" s="1409"/>
      <c r="K871" s="1409"/>
    </row>
    <row r="872" spans="1:14">
      <c r="A872" s="1837" t="s">
        <v>4487</v>
      </c>
      <c r="B872" s="1838"/>
      <c r="C872" s="1838"/>
      <c r="D872" s="1838"/>
      <c r="E872" s="1838"/>
      <c r="F872" s="1838"/>
      <c r="G872" s="1838"/>
      <c r="H872" s="1839"/>
      <c r="I872" s="1182">
        <f>SUM(I870)</f>
        <v>17.849999999999998</v>
      </c>
      <c r="J872" s="1409"/>
      <c r="K872" s="1409"/>
    </row>
    <row r="873" spans="1:14">
      <c r="A873" s="1834"/>
      <c r="B873" s="1835"/>
      <c r="C873" s="1835"/>
      <c r="D873" s="1835"/>
      <c r="E873" s="1835"/>
      <c r="F873" s="1835"/>
      <c r="G873" s="1204"/>
      <c r="H873" s="1204"/>
      <c r="I873" s="1209"/>
      <c r="J873" s="1409"/>
      <c r="K873" s="1409"/>
    </row>
    <row r="874" spans="1:14" s="1173" customFormat="1" ht="27.6" customHeight="1">
      <c r="A874" s="1172">
        <v>110302</v>
      </c>
      <c r="B874" s="1840" t="s">
        <v>2392</v>
      </c>
      <c r="C874" s="1841"/>
      <c r="D874" s="1841"/>
      <c r="E874" s="1841"/>
      <c r="F874" s="1841"/>
      <c r="G874" s="1841"/>
      <c r="H874" s="1841"/>
      <c r="I874" s="1842"/>
      <c r="J874" s="1406"/>
      <c r="K874" s="1406"/>
      <c r="L874" s="1407"/>
      <c r="M874" s="1408"/>
      <c r="N874" s="1440"/>
    </row>
    <row r="875" spans="1:14">
      <c r="A875" s="1843" t="s">
        <v>4480</v>
      </c>
      <c r="B875" s="1844"/>
      <c r="C875" s="1175" t="s">
        <v>4481</v>
      </c>
      <c r="D875" s="1176"/>
      <c r="E875" s="1176"/>
      <c r="F875" s="1176"/>
      <c r="G875" s="1176"/>
      <c r="H875" s="1176"/>
      <c r="I875" s="1188" t="s">
        <v>4512</v>
      </c>
      <c r="J875" s="1409"/>
      <c r="K875" s="1409"/>
    </row>
    <row r="876" spans="1:14">
      <c r="A876" s="1845" t="s">
        <v>4715</v>
      </c>
      <c r="B876" s="1846"/>
      <c r="C876" s="1180">
        <v>3.5</v>
      </c>
      <c r="D876" s="1176"/>
      <c r="E876" s="1176"/>
      <c r="F876" s="1176"/>
      <c r="G876" s="1176"/>
      <c r="H876" s="1176"/>
      <c r="I876" s="1181">
        <f>C876</f>
        <v>3.5</v>
      </c>
      <c r="J876" s="1409"/>
      <c r="K876" s="1409"/>
    </row>
    <row r="877" spans="1:14">
      <c r="A877" s="1834"/>
      <c r="B877" s="1835"/>
      <c r="C877" s="1835"/>
      <c r="D877" s="1835"/>
      <c r="E877" s="1835"/>
      <c r="F877" s="1835"/>
      <c r="G877" s="1835"/>
      <c r="H877" s="1835"/>
      <c r="I877" s="1836"/>
      <c r="J877" s="1409"/>
      <c r="K877" s="1409"/>
    </row>
    <row r="878" spans="1:14">
      <c r="A878" s="1837" t="s">
        <v>4487</v>
      </c>
      <c r="B878" s="1838"/>
      <c r="C878" s="1838"/>
      <c r="D878" s="1838"/>
      <c r="E878" s="1838"/>
      <c r="F878" s="1838"/>
      <c r="G878" s="1838"/>
      <c r="H878" s="1839"/>
      <c r="I878" s="1182">
        <f>SUM(I876)</f>
        <v>3.5</v>
      </c>
      <c r="J878" s="1409"/>
      <c r="K878" s="1409"/>
    </row>
    <row r="879" spans="1:14">
      <c r="A879" s="1834"/>
      <c r="B879" s="1835"/>
      <c r="C879" s="1835"/>
      <c r="D879" s="1835"/>
      <c r="E879" s="1835"/>
      <c r="F879" s="1835"/>
      <c r="G879" s="1204"/>
      <c r="H879" s="1204"/>
      <c r="I879" s="1205"/>
      <c r="J879" s="1409"/>
      <c r="K879" s="1409"/>
    </row>
    <row r="880" spans="1:14" s="1173" customFormat="1" ht="12.75" customHeight="1">
      <c r="A880" s="1172">
        <v>110303</v>
      </c>
      <c r="B880" s="1840" t="s">
        <v>2335</v>
      </c>
      <c r="C880" s="1841"/>
      <c r="D880" s="1841"/>
      <c r="E880" s="1841"/>
      <c r="F880" s="1841"/>
      <c r="G880" s="1841"/>
      <c r="H880" s="1841"/>
      <c r="I880" s="1842"/>
      <c r="J880" s="1406"/>
      <c r="K880" s="1406"/>
      <c r="L880" s="1407"/>
      <c r="M880" s="1408"/>
      <c r="N880" s="1440"/>
    </row>
    <row r="881" spans="1:14">
      <c r="A881" s="1843" t="s">
        <v>4480</v>
      </c>
      <c r="B881" s="1844"/>
      <c r="C881" s="1175" t="s">
        <v>4481</v>
      </c>
      <c r="D881" s="1175" t="s">
        <v>4482</v>
      </c>
      <c r="E881" s="1176"/>
      <c r="F881" s="1176"/>
      <c r="G881" s="1176"/>
      <c r="H881" s="1176"/>
      <c r="I881" s="1177" t="s">
        <v>4484</v>
      </c>
      <c r="J881" s="1409"/>
      <c r="K881" s="1409"/>
    </row>
    <row r="882" spans="1:14">
      <c r="A882" s="1845" t="s">
        <v>4716</v>
      </c>
      <c r="B882" s="1846"/>
      <c r="C882" s="1180">
        <v>3.5</v>
      </c>
      <c r="D882" s="1180">
        <v>0.2</v>
      </c>
      <c r="E882" s="1176"/>
      <c r="F882" s="1176"/>
      <c r="G882" s="1176"/>
      <c r="H882" s="1176"/>
      <c r="I882" s="1181">
        <f>C882*D882</f>
        <v>0.70000000000000007</v>
      </c>
      <c r="J882" s="1409"/>
      <c r="K882" s="1409"/>
    </row>
    <row r="883" spans="1:14">
      <c r="A883" s="1834"/>
      <c r="B883" s="1835"/>
      <c r="C883" s="1835"/>
      <c r="D883" s="1835"/>
      <c r="E883" s="1835"/>
      <c r="F883" s="1835"/>
      <c r="G883" s="1835"/>
      <c r="H883" s="1835"/>
      <c r="I883" s="1836"/>
      <c r="J883" s="1409"/>
      <c r="K883" s="1409"/>
    </row>
    <row r="884" spans="1:14">
      <c r="A884" s="1837" t="s">
        <v>4487</v>
      </c>
      <c r="B884" s="1838"/>
      <c r="C884" s="1838"/>
      <c r="D884" s="1838"/>
      <c r="E884" s="1838"/>
      <c r="F884" s="1838"/>
      <c r="G884" s="1838"/>
      <c r="H884" s="1839"/>
      <c r="I884" s="1182">
        <f>SUM(I882)</f>
        <v>0.70000000000000007</v>
      </c>
      <c r="J884" s="1409"/>
      <c r="K884" s="1409"/>
    </row>
    <row r="885" spans="1:14">
      <c r="A885" s="1834"/>
      <c r="B885" s="1835"/>
      <c r="C885" s="1835"/>
      <c r="D885" s="1835"/>
      <c r="E885" s="1835"/>
      <c r="F885" s="1835"/>
      <c r="G885" s="1835"/>
      <c r="H885" s="1835"/>
      <c r="I885" s="1836"/>
      <c r="J885" s="1409"/>
      <c r="K885" s="1409"/>
    </row>
    <row r="886" spans="1:14" s="1171" customFormat="1" ht="12.75" customHeight="1">
      <c r="A886" s="1170">
        <v>1104</v>
      </c>
      <c r="B886" s="1847" t="s">
        <v>2411</v>
      </c>
      <c r="C886" s="1848"/>
      <c r="D886" s="1848"/>
      <c r="E886" s="1848"/>
      <c r="F886" s="1848"/>
      <c r="G886" s="1848"/>
      <c r="H886" s="1848"/>
      <c r="I886" s="1849"/>
      <c r="J886" s="1402"/>
      <c r="K886" s="1402"/>
      <c r="L886" s="1403"/>
      <c r="M886" s="1404"/>
      <c r="N886" s="1439"/>
    </row>
    <row r="887" spans="1:14" s="1173" customFormat="1" ht="12.75" customHeight="1">
      <c r="A887" s="1172">
        <v>110401</v>
      </c>
      <c r="B887" s="1840" t="s">
        <v>2422</v>
      </c>
      <c r="C887" s="1841"/>
      <c r="D887" s="1841"/>
      <c r="E887" s="1841"/>
      <c r="F887" s="1841"/>
      <c r="G887" s="1841"/>
      <c r="H887" s="1841"/>
      <c r="I887" s="1842"/>
      <c r="J887" s="1406"/>
      <c r="K887" s="1406"/>
      <c r="L887" s="1407"/>
      <c r="M887" s="1408"/>
      <c r="N887" s="1440"/>
    </row>
    <row r="888" spans="1:14">
      <c r="A888" s="1843" t="s">
        <v>4480</v>
      </c>
      <c r="B888" s="1844"/>
      <c r="C888" s="1188" t="s">
        <v>4530</v>
      </c>
      <c r="D888" s="1176"/>
      <c r="E888" s="1176"/>
      <c r="F888" s="1176"/>
      <c r="G888" s="1176"/>
      <c r="H888" s="1176"/>
      <c r="I888" s="1177" t="s">
        <v>4484</v>
      </c>
      <c r="J888" s="1409"/>
      <c r="K888" s="1409"/>
    </row>
    <row r="889" spans="1:14">
      <c r="A889" s="1845" t="s">
        <v>4717</v>
      </c>
      <c r="B889" s="1846"/>
      <c r="C889" s="1180">
        <v>52.82</v>
      </c>
      <c r="D889" s="1176"/>
      <c r="E889" s="1176"/>
      <c r="F889" s="1176"/>
      <c r="G889" s="1176"/>
      <c r="H889" s="1176"/>
      <c r="I889" s="1181">
        <f>C889</f>
        <v>52.82</v>
      </c>
      <c r="J889" s="1409"/>
      <c r="K889" s="1409"/>
    </row>
    <row r="890" spans="1:14">
      <c r="A890" s="1845" t="s">
        <v>4718</v>
      </c>
      <c r="B890" s="1846"/>
      <c r="C890" s="1180">
        <v>9.42</v>
      </c>
      <c r="D890" s="1176"/>
      <c r="E890" s="1176"/>
      <c r="F890" s="1176"/>
      <c r="G890" s="1176"/>
      <c r="H890" s="1176"/>
      <c r="I890" s="1181">
        <f>C890</f>
        <v>9.42</v>
      </c>
      <c r="J890" s="1409"/>
      <c r="K890" s="1409"/>
    </row>
    <row r="891" spans="1:14">
      <c r="A891" s="1834"/>
      <c r="B891" s="1835"/>
      <c r="C891" s="1835"/>
      <c r="D891" s="1835"/>
      <c r="E891" s="1835"/>
      <c r="F891" s="1835"/>
      <c r="G891" s="1835"/>
      <c r="H891" s="1835"/>
      <c r="I891" s="1836"/>
      <c r="J891" s="1409"/>
      <c r="K891" s="1409"/>
    </row>
    <row r="892" spans="1:14">
      <c r="A892" s="1837" t="s">
        <v>4487</v>
      </c>
      <c r="B892" s="1838"/>
      <c r="C892" s="1838"/>
      <c r="D892" s="1838"/>
      <c r="E892" s="1838"/>
      <c r="F892" s="1838"/>
      <c r="G892" s="1838"/>
      <c r="H892" s="1839"/>
      <c r="I892" s="1182">
        <f>SUM(I889:I890)</f>
        <v>62.24</v>
      </c>
      <c r="J892" s="1409"/>
      <c r="K892" s="1409"/>
    </row>
    <row r="893" spans="1:14">
      <c r="A893" s="1834"/>
      <c r="B893" s="1835"/>
      <c r="C893" s="1835"/>
      <c r="D893" s="1835"/>
      <c r="E893" s="1835"/>
      <c r="F893" s="1835"/>
      <c r="G893" s="1835"/>
      <c r="H893" s="1835"/>
      <c r="I893" s="1836"/>
      <c r="J893" s="1409"/>
      <c r="K893" s="1409"/>
    </row>
    <row r="894" spans="1:14" s="1171" customFormat="1" ht="12.75" customHeight="1">
      <c r="A894" s="1170">
        <v>1105</v>
      </c>
      <c r="B894" s="1847" t="s">
        <v>814</v>
      </c>
      <c r="C894" s="1848"/>
      <c r="D894" s="1848"/>
      <c r="E894" s="1848"/>
      <c r="F894" s="1848"/>
      <c r="G894" s="1848"/>
      <c r="H894" s="1848"/>
      <c r="I894" s="1849"/>
      <c r="J894" s="1402"/>
      <c r="K894" s="1402"/>
      <c r="L894" s="1403"/>
      <c r="M894" s="1404"/>
      <c r="N894" s="1439"/>
    </row>
    <row r="895" spans="1:14" s="1173" customFormat="1" ht="12.75" customHeight="1">
      <c r="A895" s="1172">
        <v>110501</v>
      </c>
      <c r="B895" s="1840" t="s">
        <v>4719</v>
      </c>
      <c r="C895" s="1841"/>
      <c r="D895" s="1841"/>
      <c r="E895" s="1841"/>
      <c r="F895" s="1841"/>
      <c r="G895" s="1841"/>
      <c r="H895" s="1841"/>
      <c r="I895" s="1842"/>
      <c r="J895" s="1406"/>
      <c r="K895" s="1406"/>
      <c r="L895" s="1407"/>
      <c r="M895" s="1408"/>
      <c r="N895" s="1440"/>
    </row>
    <row r="896" spans="1:14">
      <c r="A896" s="1843" t="s">
        <v>4480</v>
      </c>
      <c r="B896" s="1844"/>
      <c r="C896" s="1175" t="s">
        <v>4481</v>
      </c>
      <c r="D896" s="1176"/>
      <c r="E896" s="1176"/>
      <c r="F896" s="1176"/>
      <c r="G896" s="1176"/>
      <c r="H896" s="1176"/>
      <c r="I896" s="1188" t="s">
        <v>4512</v>
      </c>
      <c r="J896" s="1409"/>
      <c r="K896" s="1409"/>
    </row>
    <row r="897" spans="1:14">
      <c r="A897" s="1845" t="s">
        <v>4720</v>
      </c>
      <c r="B897" s="1846"/>
      <c r="C897" s="1180">
        <v>5.7</v>
      </c>
      <c r="D897" s="1176"/>
      <c r="E897" s="1176"/>
      <c r="F897" s="1176"/>
      <c r="G897" s="1176"/>
      <c r="H897" s="1176"/>
      <c r="I897" s="1181">
        <f>C897</f>
        <v>5.7</v>
      </c>
      <c r="J897" s="1409"/>
      <c r="K897" s="1409"/>
    </row>
    <row r="898" spans="1:14">
      <c r="A898" s="1834"/>
      <c r="B898" s="1835"/>
      <c r="C898" s="1835"/>
      <c r="D898" s="1835"/>
      <c r="E898" s="1835"/>
      <c r="F898" s="1835"/>
      <c r="G898" s="1835"/>
      <c r="H898" s="1835"/>
      <c r="I898" s="1836"/>
      <c r="J898" s="1409"/>
      <c r="K898" s="1409"/>
    </row>
    <row r="899" spans="1:14">
      <c r="A899" s="1837" t="s">
        <v>4487</v>
      </c>
      <c r="B899" s="1838"/>
      <c r="C899" s="1838"/>
      <c r="D899" s="1838"/>
      <c r="E899" s="1838"/>
      <c r="F899" s="1838"/>
      <c r="G899" s="1838"/>
      <c r="H899" s="1839"/>
      <c r="I899" s="1182">
        <f>SUM(I897)</f>
        <v>5.7</v>
      </c>
      <c r="J899" s="1409"/>
      <c r="K899" s="1409"/>
    </row>
    <row r="900" spans="1:14">
      <c r="A900" s="1834"/>
      <c r="B900" s="1835"/>
      <c r="C900" s="1835"/>
      <c r="D900" s="1835"/>
      <c r="E900" s="1835"/>
      <c r="F900" s="1835"/>
      <c r="G900" s="1835"/>
      <c r="H900" s="1835"/>
      <c r="I900" s="1836"/>
      <c r="J900" s="1409"/>
      <c r="K900" s="1409"/>
    </row>
    <row r="901" spans="1:14" s="1171" customFormat="1" ht="12.75" customHeight="1">
      <c r="A901" s="1170">
        <v>1106</v>
      </c>
      <c r="B901" s="1847" t="s">
        <v>2429</v>
      </c>
      <c r="C901" s="1848"/>
      <c r="D901" s="1848"/>
      <c r="E901" s="1848"/>
      <c r="F901" s="1848"/>
      <c r="G901" s="1848"/>
      <c r="H901" s="1848"/>
      <c r="I901" s="1849"/>
      <c r="J901" s="1402"/>
      <c r="K901" s="1402"/>
      <c r="L901" s="1403"/>
      <c r="M901" s="1404"/>
      <c r="N901" s="1439"/>
    </row>
    <row r="902" spans="1:14" s="1173" customFormat="1" ht="33.200000000000003" customHeight="1">
      <c r="A902" s="1172">
        <v>110601</v>
      </c>
      <c r="B902" s="1840" t="s">
        <v>4721</v>
      </c>
      <c r="C902" s="1841"/>
      <c r="D902" s="1841"/>
      <c r="E902" s="1841"/>
      <c r="F902" s="1841"/>
      <c r="G902" s="1841"/>
      <c r="H902" s="1841"/>
      <c r="I902" s="1842"/>
      <c r="J902" s="1406"/>
      <c r="K902" s="1406"/>
      <c r="L902" s="1407"/>
      <c r="M902" s="1408"/>
      <c r="N902" s="1440"/>
    </row>
    <row r="903" spans="1:14">
      <c r="A903" s="1843" t="s">
        <v>4480</v>
      </c>
      <c r="B903" s="1844"/>
      <c r="C903" s="1175" t="s">
        <v>4481</v>
      </c>
      <c r="D903" s="1176"/>
      <c r="E903" s="1176"/>
      <c r="F903" s="1176"/>
      <c r="G903" s="1176"/>
      <c r="H903" s="1176"/>
      <c r="I903" s="1188" t="s">
        <v>4512</v>
      </c>
      <c r="J903" s="1409"/>
      <c r="K903" s="1409"/>
    </row>
    <row r="904" spans="1:14">
      <c r="A904" s="1845" t="s">
        <v>4722</v>
      </c>
      <c r="B904" s="1846"/>
      <c r="C904" s="1181">
        <v>30</v>
      </c>
      <c r="D904" s="1176"/>
      <c r="E904" s="1176"/>
      <c r="F904" s="1176"/>
      <c r="G904" s="1176"/>
      <c r="H904" s="1176"/>
      <c r="I904" s="1181">
        <f>C904</f>
        <v>30</v>
      </c>
      <c r="J904" s="1409"/>
      <c r="K904" s="1409"/>
    </row>
    <row r="905" spans="1:14">
      <c r="A905" s="1834"/>
      <c r="B905" s="1835"/>
      <c r="C905" s="1835"/>
      <c r="D905" s="1835"/>
      <c r="E905" s="1835"/>
      <c r="F905" s="1835"/>
      <c r="G905" s="1835"/>
      <c r="H905" s="1835"/>
      <c r="I905" s="1836"/>
      <c r="J905" s="1409"/>
      <c r="K905" s="1409"/>
    </row>
    <row r="906" spans="1:14">
      <c r="A906" s="1837" t="s">
        <v>4487</v>
      </c>
      <c r="B906" s="1838"/>
      <c r="C906" s="1838"/>
      <c r="D906" s="1838"/>
      <c r="E906" s="1838"/>
      <c r="F906" s="1838"/>
      <c r="G906" s="1838"/>
      <c r="H906" s="1839"/>
      <c r="I906" s="1182">
        <f>SUM(I904)</f>
        <v>30</v>
      </c>
      <c r="J906" s="1409"/>
      <c r="K906" s="1409"/>
    </row>
    <row r="907" spans="1:14">
      <c r="A907" s="1834"/>
      <c r="B907" s="1835"/>
      <c r="C907" s="1835"/>
      <c r="D907" s="1835"/>
      <c r="E907" s="1835"/>
      <c r="F907" s="1835"/>
      <c r="G907" s="1835"/>
      <c r="H907" s="1835"/>
      <c r="I907" s="1836"/>
      <c r="J907" s="1409"/>
      <c r="K907" s="1409"/>
    </row>
    <row r="908" spans="1:14" s="1173" customFormat="1" ht="35.1" customHeight="1">
      <c r="A908" s="1172">
        <v>110602</v>
      </c>
      <c r="B908" s="1840" t="s">
        <v>4723</v>
      </c>
      <c r="C908" s="1841"/>
      <c r="D908" s="1841"/>
      <c r="E908" s="1841"/>
      <c r="F908" s="1841"/>
      <c r="G908" s="1841"/>
      <c r="H908" s="1841"/>
      <c r="I908" s="1842"/>
      <c r="J908" s="1406"/>
      <c r="K908" s="1406"/>
      <c r="L908" s="1407"/>
      <c r="M908" s="1408"/>
      <c r="N908" s="1440"/>
    </row>
    <row r="909" spans="1:14">
      <c r="A909" s="1843" t="s">
        <v>4480</v>
      </c>
      <c r="B909" s="1844"/>
      <c r="C909" s="1175" t="s">
        <v>4556</v>
      </c>
      <c r="D909" s="1176"/>
      <c r="E909" s="1176"/>
      <c r="F909" s="1176"/>
      <c r="G909" s="1176"/>
      <c r="H909" s="1176"/>
      <c r="I909" s="1177" t="s">
        <v>4557</v>
      </c>
      <c r="J909" s="1409"/>
      <c r="K909" s="1409"/>
    </row>
    <row r="910" spans="1:14">
      <c r="A910" s="1845" t="s">
        <v>4722</v>
      </c>
      <c r="B910" s="1846"/>
      <c r="C910" s="1181">
        <v>8</v>
      </c>
      <c r="D910" s="1176"/>
      <c r="E910" s="1176"/>
      <c r="F910" s="1176"/>
      <c r="G910" s="1176"/>
      <c r="H910" s="1176"/>
      <c r="I910" s="1181">
        <f>C910</f>
        <v>8</v>
      </c>
      <c r="J910" s="1409"/>
      <c r="K910" s="1409"/>
    </row>
    <row r="911" spans="1:14">
      <c r="A911" s="1834"/>
      <c r="B911" s="1835"/>
      <c r="C911" s="1835"/>
      <c r="D911" s="1835"/>
      <c r="E911" s="1835"/>
      <c r="F911" s="1835"/>
      <c r="G911" s="1835"/>
      <c r="H911" s="1835"/>
      <c r="I911" s="1836"/>
      <c r="J911" s="1409"/>
      <c r="K911" s="1409"/>
    </row>
    <row r="912" spans="1:14">
      <c r="A912" s="1837" t="s">
        <v>4487</v>
      </c>
      <c r="B912" s="1838"/>
      <c r="C912" s="1838"/>
      <c r="D912" s="1838"/>
      <c r="E912" s="1838"/>
      <c r="F912" s="1838"/>
      <c r="G912" s="1838"/>
      <c r="H912" s="1839"/>
      <c r="I912" s="1182">
        <f>SUM(I910)</f>
        <v>8</v>
      </c>
      <c r="J912" s="1409"/>
      <c r="K912" s="1409"/>
    </row>
    <row r="913" spans="1:14">
      <c r="A913" s="1834"/>
      <c r="B913" s="1835"/>
      <c r="C913" s="1835"/>
      <c r="D913" s="1835"/>
      <c r="E913" s="1835"/>
      <c r="F913" s="1835"/>
      <c r="G913" s="1835"/>
      <c r="H913" s="1835"/>
      <c r="I913" s="1836"/>
      <c r="J913" s="1409"/>
      <c r="K913" s="1409"/>
    </row>
    <row r="914" spans="1:14" s="1173" customFormat="1" ht="31.7" customHeight="1">
      <c r="A914" s="1172">
        <v>110603</v>
      </c>
      <c r="B914" s="1840" t="s">
        <v>4724</v>
      </c>
      <c r="C914" s="1841"/>
      <c r="D914" s="1841"/>
      <c r="E914" s="1841"/>
      <c r="F914" s="1841"/>
      <c r="G914" s="1841"/>
      <c r="H914" s="1841"/>
      <c r="I914" s="1842"/>
      <c r="J914" s="1406"/>
      <c r="K914" s="1406"/>
      <c r="L914" s="1407"/>
      <c r="M914" s="1408"/>
      <c r="N914" s="1440"/>
    </row>
    <row r="915" spans="1:14">
      <c r="A915" s="1843" t="s">
        <v>4480</v>
      </c>
      <c r="B915" s="1844"/>
      <c r="C915" s="1175" t="s">
        <v>4481</v>
      </c>
      <c r="D915" s="1176"/>
      <c r="E915" s="1176"/>
      <c r="F915" s="1176"/>
      <c r="G915" s="1176"/>
      <c r="H915" s="1176"/>
      <c r="I915" s="1188" t="s">
        <v>4512</v>
      </c>
      <c r="J915" s="1409"/>
      <c r="K915" s="1409"/>
    </row>
    <row r="916" spans="1:14">
      <c r="A916" s="1845" t="s">
        <v>4722</v>
      </c>
      <c r="B916" s="1846"/>
      <c r="C916" s="1181">
        <v>30</v>
      </c>
      <c r="D916" s="1176"/>
      <c r="E916" s="1176"/>
      <c r="F916" s="1176"/>
      <c r="G916" s="1176"/>
      <c r="H916" s="1176"/>
      <c r="I916" s="1181">
        <f>C916</f>
        <v>30</v>
      </c>
      <c r="J916" s="1409"/>
      <c r="K916" s="1409"/>
    </row>
    <row r="917" spans="1:14" s="1171" customFormat="1">
      <c r="A917" s="1213"/>
      <c r="B917" s="1214"/>
      <c r="C917" s="1215"/>
      <c r="D917" s="1216"/>
      <c r="E917" s="1216"/>
      <c r="F917" s="1216"/>
      <c r="G917" s="1216"/>
      <c r="H917" s="1217"/>
      <c r="I917" s="1218"/>
      <c r="J917" s="1404"/>
      <c r="K917" s="1404"/>
      <c r="L917" s="1434"/>
      <c r="M917" s="1405"/>
      <c r="N917" s="1439"/>
    </row>
    <row r="918" spans="1:14">
      <c r="A918" s="1837" t="s">
        <v>4487</v>
      </c>
      <c r="B918" s="1838"/>
      <c r="C918" s="1838"/>
      <c r="D918" s="1838"/>
      <c r="E918" s="1838"/>
      <c r="F918" s="1838"/>
      <c r="G918" s="1838"/>
      <c r="H918" s="1839"/>
      <c r="I918" s="1182">
        <f>SUM(I916)</f>
        <v>30</v>
      </c>
      <c r="J918" s="1409"/>
      <c r="K918" s="1409"/>
    </row>
    <row r="919" spans="1:14">
      <c r="A919" s="1834"/>
      <c r="B919" s="1835"/>
      <c r="C919" s="1835"/>
      <c r="D919" s="1835"/>
      <c r="E919" s="1835"/>
      <c r="F919" s="1835"/>
      <c r="G919" s="1835"/>
      <c r="H919" s="1835"/>
      <c r="I919" s="1836"/>
      <c r="J919" s="1409"/>
      <c r="K919" s="1409"/>
    </row>
    <row r="920" spans="1:14" s="1173" customFormat="1" ht="31.7" customHeight="1">
      <c r="A920" s="1172">
        <v>110604</v>
      </c>
      <c r="B920" s="1840" t="s">
        <v>4725</v>
      </c>
      <c r="C920" s="1841"/>
      <c r="D920" s="1841"/>
      <c r="E920" s="1841"/>
      <c r="F920" s="1841"/>
      <c r="G920" s="1841"/>
      <c r="H920" s="1841"/>
      <c r="I920" s="1842"/>
      <c r="J920" s="1406"/>
      <c r="K920" s="1406"/>
      <c r="L920" s="1407"/>
      <c r="M920" s="1408"/>
      <c r="N920" s="1440"/>
    </row>
    <row r="921" spans="1:14">
      <c r="A921" s="1843" t="s">
        <v>4480</v>
      </c>
      <c r="B921" s="1844"/>
      <c r="C921" s="1175" t="s">
        <v>4481</v>
      </c>
      <c r="D921" s="1175" t="s">
        <v>4482</v>
      </c>
      <c r="E921" s="1176"/>
      <c r="F921" s="1175" t="s">
        <v>4556</v>
      </c>
      <c r="G921" s="1175"/>
      <c r="H921" s="1175"/>
      <c r="I921" s="1177" t="s">
        <v>4484</v>
      </c>
      <c r="J921" s="1409"/>
      <c r="K921" s="1409"/>
    </row>
    <row r="922" spans="1:14">
      <c r="A922" s="1845" t="s">
        <v>4722</v>
      </c>
      <c r="B922" s="1846"/>
      <c r="C922" s="1181">
        <v>9</v>
      </c>
      <c r="D922" s="1219">
        <v>3</v>
      </c>
      <c r="E922" s="1176"/>
      <c r="F922" s="1219">
        <v>1</v>
      </c>
      <c r="G922" s="1219"/>
      <c r="H922" s="1219"/>
      <c r="I922" s="1181">
        <f>C922*D922*F922</f>
        <v>27</v>
      </c>
      <c r="J922" s="1409"/>
      <c r="K922" s="1409"/>
    </row>
    <row r="923" spans="1:14">
      <c r="A923" s="1834"/>
      <c r="B923" s="1835"/>
      <c r="C923" s="1835"/>
      <c r="D923" s="1835"/>
      <c r="E923" s="1835"/>
      <c r="F923" s="1835"/>
      <c r="G923" s="1835"/>
      <c r="H923" s="1835"/>
      <c r="I923" s="1836"/>
      <c r="J923" s="1409"/>
      <c r="K923" s="1409"/>
    </row>
    <row r="924" spans="1:14">
      <c r="A924" s="1837" t="s">
        <v>4487</v>
      </c>
      <c r="B924" s="1838"/>
      <c r="C924" s="1838"/>
      <c r="D924" s="1838"/>
      <c r="E924" s="1838"/>
      <c r="F924" s="1838"/>
      <c r="G924" s="1838"/>
      <c r="H924" s="1839"/>
      <c r="I924" s="1182">
        <f>SUM(I922)</f>
        <v>27</v>
      </c>
      <c r="J924" s="1409"/>
      <c r="K924" s="1409"/>
    </row>
    <row r="925" spans="1:14">
      <c r="A925" s="1834"/>
      <c r="B925" s="1835"/>
      <c r="C925" s="1835"/>
      <c r="D925" s="1835"/>
      <c r="E925" s="1835"/>
      <c r="F925" s="1835"/>
      <c r="G925" s="1835"/>
      <c r="H925" s="1835"/>
      <c r="I925" s="1836"/>
      <c r="J925" s="1409"/>
      <c r="K925" s="1409"/>
    </row>
    <row r="926" spans="1:14" s="1173" customFormat="1" ht="39.950000000000003" customHeight="1">
      <c r="A926" s="1172">
        <v>110605</v>
      </c>
      <c r="B926" s="1840" t="s">
        <v>4726</v>
      </c>
      <c r="C926" s="1841"/>
      <c r="D926" s="1841"/>
      <c r="E926" s="1841"/>
      <c r="F926" s="1841"/>
      <c r="G926" s="1841"/>
      <c r="H926" s="1841"/>
      <c r="I926" s="1842"/>
      <c r="J926" s="1406"/>
      <c r="K926" s="1406"/>
      <c r="L926" s="1407"/>
      <c r="M926" s="1408"/>
      <c r="N926" s="1440"/>
    </row>
    <row r="927" spans="1:14">
      <c r="A927" s="1843" t="s">
        <v>4480</v>
      </c>
      <c r="B927" s="1844"/>
      <c r="C927" s="1175" t="s">
        <v>4556</v>
      </c>
      <c r="D927" s="1176"/>
      <c r="E927" s="1176"/>
      <c r="F927" s="1176"/>
      <c r="G927" s="1176"/>
      <c r="H927" s="1176"/>
      <c r="I927" s="1177" t="s">
        <v>4557</v>
      </c>
      <c r="J927" s="1409"/>
      <c r="K927" s="1409"/>
    </row>
    <row r="928" spans="1:14">
      <c r="A928" s="1845" t="s">
        <v>4727</v>
      </c>
      <c r="B928" s="1846"/>
      <c r="C928" s="1181">
        <v>3</v>
      </c>
      <c r="D928" s="1176"/>
      <c r="E928" s="1176"/>
      <c r="F928" s="1176"/>
      <c r="G928" s="1176"/>
      <c r="H928" s="1176"/>
      <c r="I928" s="1181">
        <f>C928</f>
        <v>3</v>
      </c>
      <c r="J928" s="1409"/>
      <c r="K928" s="1409"/>
    </row>
    <row r="929" spans="1:14">
      <c r="A929" s="1834"/>
      <c r="B929" s="1835"/>
      <c r="C929" s="1835"/>
      <c r="D929" s="1835"/>
      <c r="E929" s="1835"/>
      <c r="F929" s="1835"/>
      <c r="G929" s="1835"/>
      <c r="H929" s="1835"/>
      <c r="I929" s="1836"/>
      <c r="J929" s="1409"/>
      <c r="K929" s="1409"/>
    </row>
    <row r="930" spans="1:14">
      <c r="A930" s="1837" t="s">
        <v>4487</v>
      </c>
      <c r="B930" s="1838"/>
      <c r="C930" s="1838"/>
      <c r="D930" s="1838"/>
      <c r="E930" s="1838"/>
      <c r="F930" s="1838"/>
      <c r="G930" s="1838"/>
      <c r="H930" s="1839"/>
      <c r="I930" s="1182">
        <f>SUM(I928)</f>
        <v>3</v>
      </c>
      <c r="J930" s="1409"/>
      <c r="K930" s="1409"/>
    </row>
    <row r="931" spans="1:14">
      <c r="A931" s="1834"/>
      <c r="B931" s="1835"/>
      <c r="C931" s="1835"/>
      <c r="D931" s="1835"/>
      <c r="E931" s="1835"/>
      <c r="F931" s="1835"/>
      <c r="G931" s="1835"/>
      <c r="H931" s="1835"/>
      <c r="I931" s="1836"/>
      <c r="J931" s="1409"/>
      <c r="K931" s="1409"/>
    </row>
    <row r="932" spans="1:14" s="1173" customFormat="1" ht="19.5" customHeight="1">
      <c r="A932" s="1172">
        <v>110606</v>
      </c>
      <c r="B932" s="1840" t="s">
        <v>2431</v>
      </c>
      <c r="C932" s="1841"/>
      <c r="D932" s="1841"/>
      <c r="E932" s="1841"/>
      <c r="F932" s="1841"/>
      <c r="G932" s="1841"/>
      <c r="H932" s="1841"/>
      <c r="I932" s="1842"/>
      <c r="J932" s="1406"/>
      <c r="K932" s="1406"/>
      <c r="L932" s="1407"/>
      <c r="M932" s="1408"/>
      <c r="N932" s="1440"/>
    </row>
    <row r="933" spans="1:14">
      <c r="A933" s="1843" t="s">
        <v>4480</v>
      </c>
      <c r="B933" s="1844"/>
      <c r="C933" s="1175" t="s">
        <v>4556</v>
      </c>
      <c r="D933" s="1176"/>
      <c r="E933" s="1176"/>
      <c r="F933" s="1176"/>
      <c r="G933" s="1176"/>
      <c r="H933" s="1176"/>
      <c r="I933" s="1177" t="s">
        <v>4557</v>
      </c>
      <c r="J933" s="1409"/>
      <c r="K933" s="1409"/>
    </row>
    <row r="934" spans="1:14">
      <c r="A934" s="1845" t="s">
        <v>4727</v>
      </c>
      <c r="B934" s="1846"/>
      <c r="C934" s="1181">
        <v>12</v>
      </c>
      <c r="D934" s="1176"/>
      <c r="E934" s="1176"/>
      <c r="F934" s="1176"/>
      <c r="G934" s="1176"/>
      <c r="H934" s="1176"/>
      <c r="I934" s="1181">
        <f>C934</f>
        <v>12</v>
      </c>
      <c r="J934" s="1409"/>
      <c r="K934" s="1409"/>
    </row>
    <row r="935" spans="1:14">
      <c r="A935" s="1834"/>
      <c r="B935" s="1835"/>
      <c r="C935" s="1835"/>
      <c r="D935" s="1835"/>
      <c r="E935" s="1835"/>
      <c r="F935" s="1835"/>
      <c r="G935" s="1835"/>
      <c r="H935" s="1835"/>
      <c r="I935" s="1836"/>
      <c r="J935" s="1409"/>
      <c r="K935" s="1409"/>
    </row>
    <row r="936" spans="1:14">
      <c r="A936" s="1837" t="s">
        <v>4487</v>
      </c>
      <c r="B936" s="1838"/>
      <c r="C936" s="1838"/>
      <c r="D936" s="1838"/>
      <c r="E936" s="1838"/>
      <c r="F936" s="1838"/>
      <c r="G936" s="1838"/>
      <c r="H936" s="1839"/>
      <c r="I936" s="1182">
        <f>SUM(I934)</f>
        <v>12</v>
      </c>
      <c r="J936" s="1409"/>
      <c r="K936" s="1409"/>
    </row>
    <row r="937" spans="1:14">
      <c r="A937" s="1834"/>
      <c r="B937" s="1835"/>
      <c r="C937" s="1835"/>
      <c r="D937" s="1835"/>
      <c r="E937" s="1835"/>
      <c r="F937" s="1835"/>
      <c r="G937" s="1835"/>
      <c r="H937" s="1835"/>
      <c r="I937" s="1836"/>
      <c r="J937" s="1409"/>
      <c r="K937" s="1409"/>
    </row>
    <row r="938" spans="1:14" s="1171" customFormat="1" ht="12.75" customHeight="1">
      <c r="A938" s="1170" t="s">
        <v>4728</v>
      </c>
      <c r="B938" s="1847"/>
      <c r="C938" s="1848"/>
      <c r="D938" s="1848"/>
      <c r="E938" s="1848"/>
      <c r="F938" s="1848"/>
      <c r="G938" s="1848"/>
      <c r="H938" s="1848"/>
      <c r="I938" s="1849"/>
      <c r="J938" s="1402"/>
      <c r="K938" s="1402"/>
      <c r="L938" s="1403"/>
      <c r="M938" s="1404"/>
      <c r="N938" s="1439"/>
    </row>
    <row r="939" spans="1:14" s="1173" customFormat="1" ht="12.75" customHeight="1">
      <c r="A939" s="1172">
        <v>110701</v>
      </c>
      <c r="B939" s="1840" t="s">
        <v>2425</v>
      </c>
      <c r="C939" s="1841"/>
      <c r="D939" s="1841"/>
      <c r="E939" s="1841"/>
      <c r="F939" s="1841"/>
      <c r="G939" s="1841"/>
      <c r="H939" s="1841"/>
      <c r="I939" s="1842"/>
      <c r="J939" s="1406"/>
      <c r="K939" s="1406"/>
      <c r="L939" s="1407"/>
      <c r="M939" s="1408"/>
      <c r="N939" s="1440"/>
    </row>
    <row r="940" spans="1:14">
      <c r="A940" s="1843" t="s">
        <v>4480</v>
      </c>
      <c r="B940" s="1844"/>
      <c r="C940" s="1175" t="s">
        <v>4481</v>
      </c>
      <c r="D940" s="1175" t="s">
        <v>4482</v>
      </c>
      <c r="E940" s="1176"/>
      <c r="F940" s="1176"/>
      <c r="G940" s="1176"/>
      <c r="H940" s="1176"/>
      <c r="I940" s="1177" t="s">
        <v>4484</v>
      </c>
      <c r="J940" s="1409"/>
      <c r="K940" s="1409"/>
    </row>
    <row r="941" spans="1:14" s="1390" customFormat="1">
      <c r="A941" s="1850" t="s">
        <v>4633</v>
      </c>
      <c r="B941" s="1851"/>
      <c r="C941" s="1391">
        <v>58.83</v>
      </c>
      <c r="D941" s="1391">
        <v>9.67</v>
      </c>
      <c r="E941" s="1388"/>
      <c r="F941" s="1388"/>
      <c r="G941" s="1388"/>
      <c r="H941" s="1388"/>
      <c r="I941" s="1389">
        <f>C941*D941</f>
        <v>568.88609999999994</v>
      </c>
      <c r="J941" s="1425"/>
      <c r="K941" s="1425"/>
      <c r="L941" s="1426"/>
      <c r="M941" s="1427"/>
      <c r="N941" s="1446"/>
    </row>
    <row r="942" spans="1:14">
      <c r="A942" s="1845" t="s">
        <v>4655</v>
      </c>
      <c r="B942" s="1846"/>
      <c r="C942" s="1180">
        <v>14.35</v>
      </c>
      <c r="D942" s="1180">
        <v>8.67</v>
      </c>
      <c r="E942" s="1176"/>
      <c r="F942" s="1176"/>
      <c r="G942" s="1176"/>
      <c r="H942" s="1176"/>
      <c r="I942" s="1181">
        <f t="shared" ref="I942:I949" si="36">C942*D942</f>
        <v>124.41449999999999</v>
      </c>
      <c r="J942" s="1409"/>
      <c r="K942" s="1409"/>
    </row>
    <row r="943" spans="1:14">
      <c r="A943" s="1845" t="s">
        <v>4634</v>
      </c>
      <c r="B943" s="1846"/>
      <c r="C943" s="1180">
        <v>8.5500000000000007</v>
      </c>
      <c r="D943" s="1180">
        <v>5.62</v>
      </c>
      <c r="E943" s="1176"/>
      <c r="F943" s="1176"/>
      <c r="G943" s="1176"/>
      <c r="H943" s="1176"/>
      <c r="I943" s="1181">
        <f t="shared" si="36"/>
        <v>48.051000000000002</v>
      </c>
      <c r="J943" s="1409"/>
      <c r="K943" s="1409"/>
    </row>
    <row r="944" spans="1:14">
      <c r="A944" s="1845" t="s">
        <v>4635</v>
      </c>
      <c r="B944" s="1846"/>
      <c r="C944" s="1180">
        <v>21.66</v>
      </c>
      <c r="D944" s="1180">
        <v>1.68</v>
      </c>
      <c r="E944" s="1176"/>
      <c r="F944" s="1176"/>
      <c r="G944" s="1176"/>
      <c r="H944" s="1176"/>
      <c r="I944" s="1181">
        <f t="shared" si="36"/>
        <v>36.388799999999996</v>
      </c>
      <c r="J944" s="1409"/>
      <c r="K944" s="1409"/>
    </row>
    <row r="945" spans="1:14">
      <c r="A945" s="1845" t="s">
        <v>4636</v>
      </c>
      <c r="B945" s="1846"/>
      <c r="C945" s="1180">
        <v>14.76</v>
      </c>
      <c r="D945" s="1180">
        <v>1.61</v>
      </c>
      <c r="E945" s="1176"/>
      <c r="F945" s="1176"/>
      <c r="G945" s="1176"/>
      <c r="H945" s="1176"/>
      <c r="I945" s="1181">
        <f t="shared" si="36"/>
        <v>23.7636</v>
      </c>
      <c r="J945" s="1409"/>
      <c r="K945" s="1409"/>
    </row>
    <row r="946" spans="1:14">
      <c r="A946" s="1845" t="s">
        <v>4652</v>
      </c>
      <c r="B946" s="1846"/>
      <c r="C946" s="1180">
        <v>8</v>
      </c>
      <c r="D946" s="1180">
        <v>5.35</v>
      </c>
      <c r="E946" s="1176"/>
      <c r="F946" s="1176"/>
      <c r="G946" s="1176"/>
      <c r="H946" s="1176"/>
      <c r="I946" s="1181">
        <f t="shared" si="36"/>
        <v>42.8</v>
      </c>
      <c r="J946" s="1409"/>
      <c r="K946" s="1409"/>
    </row>
    <row r="947" spans="1:14">
      <c r="A947" s="1845" t="s">
        <v>4637</v>
      </c>
      <c r="B947" s="1846"/>
      <c r="C947" s="1180">
        <v>2.6</v>
      </c>
      <c r="D947" s="1180">
        <v>1.7</v>
      </c>
      <c r="E947" s="1176"/>
      <c r="F947" s="1176"/>
      <c r="G947" s="1176"/>
      <c r="H947" s="1176"/>
      <c r="I947" s="1181">
        <f t="shared" si="36"/>
        <v>4.42</v>
      </c>
      <c r="J947" s="1409"/>
      <c r="K947" s="1409"/>
    </row>
    <row r="948" spans="1:14">
      <c r="A948" s="1845" t="s">
        <v>4653</v>
      </c>
      <c r="B948" s="1846"/>
      <c r="C948" s="1180">
        <v>8.75</v>
      </c>
      <c r="D948" s="1180">
        <v>6.9</v>
      </c>
      <c r="E948" s="1176"/>
      <c r="F948" s="1176"/>
      <c r="G948" s="1176"/>
      <c r="H948" s="1176"/>
      <c r="I948" s="1181">
        <f t="shared" si="36"/>
        <v>60.375</v>
      </c>
      <c r="J948" s="1409"/>
      <c r="K948" s="1409"/>
    </row>
    <row r="949" spans="1:14">
      <c r="A949" s="1845" t="s">
        <v>4511</v>
      </c>
      <c r="B949" s="1846"/>
      <c r="C949" s="1180">
        <v>40</v>
      </c>
      <c r="D949" s="1180">
        <v>9.0500000000000007</v>
      </c>
      <c r="E949" s="1176"/>
      <c r="F949" s="1176"/>
      <c r="G949" s="1176"/>
      <c r="H949" s="1176"/>
      <c r="I949" s="1181">
        <f t="shared" si="36"/>
        <v>362</v>
      </c>
      <c r="J949" s="1409"/>
      <c r="K949" s="1409"/>
    </row>
    <row r="950" spans="1:14">
      <c r="A950" s="1834"/>
      <c r="B950" s="1835"/>
      <c r="C950" s="1835"/>
      <c r="D950" s="1835"/>
      <c r="E950" s="1835"/>
      <c r="F950" s="1835"/>
      <c r="G950" s="1835"/>
      <c r="H950" s="1835"/>
      <c r="I950" s="1836"/>
      <c r="J950" s="1409"/>
      <c r="K950" s="1409"/>
    </row>
    <row r="951" spans="1:14">
      <c r="A951" s="1837" t="s">
        <v>4487</v>
      </c>
      <c r="B951" s="1838"/>
      <c r="C951" s="1838"/>
      <c r="D951" s="1838"/>
      <c r="E951" s="1838"/>
      <c r="F951" s="1838"/>
      <c r="G951" s="1838"/>
      <c r="H951" s="1839"/>
      <c r="I951" s="1182">
        <f>SUM(I941:I949)</f>
        <v>1271.0989999999997</v>
      </c>
      <c r="J951" s="1409"/>
      <c r="K951" s="1409"/>
    </row>
    <row r="952" spans="1:14">
      <c r="A952" s="1834"/>
      <c r="B952" s="1835"/>
      <c r="C952" s="1835"/>
      <c r="D952" s="1835"/>
      <c r="E952" s="1835"/>
      <c r="F952" s="1835"/>
      <c r="G952" s="1835"/>
      <c r="H952" s="1835"/>
      <c r="I952" s="1836"/>
      <c r="J952" s="1409"/>
      <c r="K952" s="1409"/>
    </row>
    <row r="953" spans="1:14" s="1173" customFormat="1" ht="12.75" customHeight="1">
      <c r="A953" s="1172">
        <v>110702</v>
      </c>
      <c r="B953" s="1840" t="s">
        <v>142</v>
      </c>
      <c r="C953" s="1841"/>
      <c r="D953" s="1841"/>
      <c r="E953" s="1841"/>
      <c r="F953" s="1841"/>
      <c r="G953" s="1841"/>
      <c r="H953" s="1841"/>
      <c r="I953" s="1842"/>
      <c r="J953" s="1406"/>
      <c r="K953" s="1406"/>
      <c r="L953" s="1407"/>
      <c r="M953" s="1408"/>
      <c r="N953" s="1440"/>
    </row>
    <row r="954" spans="1:14">
      <c r="A954" s="1843" t="s">
        <v>4480</v>
      </c>
      <c r="B954" s="1844"/>
      <c r="C954" s="1175" t="s">
        <v>4481</v>
      </c>
      <c r="D954" s="1175" t="s">
        <v>4482</v>
      </c>
      <c r="E954" s="1176"/>
      <c r="F954" s="1176"/>
      <c r="G954" s="1176"/>
      <c r="H954" s="1176"/>
      <c r="I954" s="1177" t="s">
        <v>4484</v>
      </c>
      <c r="J954" s="1409"/>
      <c r="K954" s="1409"/>
    </row>
    <row r="955" spans="1:14">
      <c r="A955" s="1845" t="s">
        <v>4729</v>
      </c>
      <c r="B955" s="1846"/>
      <c r="C955" s="1180">
        <v>26.52</v>
      </c>
      <c r="D955" s="1180">
        <v>12.15</v>
      </c>
      <c r="E955" s="1176"/>
      <c r="F955" s="1176"/>
      <c r="G955" s="1176"/>
      <c r="H955" s="1176"/>
      <c r="I955" s="1181">
        <f>C955*D955</f>
        <v>322.21800000000002</v>
      </c>
      <c r="J955" s="1409"/>
      <c r="K955" s="1409"/>
    </row>
    <row r="956" spans="1:14">
      <c r="A956" s="1834"/>
      <c r="B956" s="1835"/>
      <c r="C956" s="1835"/>
      <c r="D956" s="1835"/>
      <c r="E956" s="1835"/>
      <c r="F956" s="1835"/>
      <c r="G956" s="1835"/>
      <c r="H956" s="1835"/>
      <c r="I956" s="1836"/>
      <c r="J956" s="1409"/>
      <c r="K956" s="1409"/>
    </row>
    <row r="957" spans="1:14">
      <c r="A957" s="1837" t="s">
        <v>4487</v>
      </c>
      <c r="B957" s="1838"/>
      <c r="C957" s="1838"/>
      <c r="D957" s="1838"/>
      <c r="E957" s="1838"/>
      <c r="F957" s="1838"/>
      <c r="G957" s="1838"/>
      <c r="H957" s="1839"/>
      <c r="I957" s="1182">
        <f>SUM(I955)</f>
        <v>322.21800000000002</v>
      </c>
      <c r="J957" s="1409"/>
      <c r="K957" s="1409"/>
    </row>
  </sheetData>
  <mergeCells count="944">
    <mergeCell ref="A1:F1"/>
    <mergeCell ref="A2:I2"/>
    <mergeCell ref="A3:D3"/>
    <mergeCell ref="A4:D4"/>
    <mergeCell ref="A5:D5"/>
    <mergeCell ref="A6:D6"/>
    <mergeCell ref="B14:I14"/>
    <mergeCell ref="A15:B15"/>
    <mergeCell ref="A16:B16"/>
    <mergeCell ref="A17:B17"/>
    <mergeCell ref="A18:I18"/>
    <mergeCell ref="A19:H19"/>
    <mergeCell ref="A7:F7"/>
    <mergeCell ref="A8:D8"/>
    <mergeCell ref="A10:I10"/>
    <mergeCell ref="A11:I11"/>
    <mergeCell ref="B12:I12"/>
    <mergeCell ref="B13:I13"/>
    <mergeCell ref="A26:B26"/>
    <mergeCell ref="A27:B27"/>
    <mergeCell ref="A28:B28"/>
    <mergeCell ref="A29:B29"/>
    <mergeCell ref="A30:B30"/>
    <mergeCell ref="A31:B31"/>
    <mergeCell ref="A20:I20"/>
    <mergeCell ref="B21:I21"/>
    <mergeCell ref="A22:B22"/>
    <mergeCell ref="A23:B23"/>
    <mergeCell ref="A24:B24"/>
    <mergeCell ref="A25:B25"/>
    <mergeCell ref="A38:I38"/>
    <mergeCell ref="B39:I39"/>
    <mergeCell ref="A40:B40"/>
    <mergeCell ref="A41:B41"/>
    <mergeCell ref="A42:B42"/>
    <mergeCell ref="A43:B43"/>
    <mergeCell ref="A32:B32"/>
    <mergeCell ref="A33:B33"/>
    <mergeCell ref="A34:B34"/>
    <mergeCell ref="A35:B35"/>
    <mergeCell ref="A36:I36"/>
    <mergeCell ref="A37:H37"/>
    <mergeCell ref="A50:B50"/>
    <mergeCell ref="A51:B51"/>
    <mergeCell ref="A52:B52"/>
    <mergeCell ref="A53:B53"/>
    <mergeCell ref="A54:B54"/>
    <mergeCell ref="A55:B55"/>
    <mergeCell ref="A44:B44"/>
    <mergeCell ref="A45:I45"/>
    <mergeCell ref="A46:H46"/>
    <mergeCell ref="A47:I47"/>
    <mergeCell ref="B48:I48"/>
    <mergeCell ref="A49:B49"/>
    <mergeCell ref="A62:B62"/>
    <mergeCell ref="A63:B63"/>
    <mergeCell ref="A64:I64"/>
    <mergeCell ref="A65:H65"/>
    <mergeCell ref="A66:I66"/>
    <mergeCell ref="B67:I67"/>
    <mergeCell ref="A56:I56"/>
    <mergeCell ref="A57:H57"/>
    <mergeCell ref="A58:I58"/>
    <mergeCell ref="B59:I59"/>
    <mergeCell ref="A60:B60"/>
    <mergeCell ref="A61:B61"/>
    <mergeCell ref="A74:B74"/>
    <mergeCell ref="A75:B75"/>
    <mergeCell ref="A76:B76"/>
    <mergeCell ref="A77:B77"/>
    <mergeCell ref="A78:B78"/>
    <mergeCell ref="A79:B79"/>
    <mergeCell ref="A68:B68"/>
    <mergeCell ref="A69:B69"/>
    <mergeCell ref="A70:I70"/>
    <mergeCell ref="A71:H71"/>
    <mergeCell ref="A72:I72"/>
    <mergeCell ref="B73:I73"/>
    <mergeCell ref="A86:B86"/>
    <mergeCell ref="A87:B87"/>
    <mergeCell ref="A88:B88"/>
    <mergeCell ref="A89:I89"/>
    <mergeCell ref="A90:H90"/>
    <mergeCell ref="A91:I91"/>
    <mergeCell ref="A80:B80"/>
    <mergeCell ref="A81:I81"/>
    <mergeCell ref="A82:H82"/>
    <mergeCell ref="A83:I83"/>
    <mergeCell ref="B84:I84"/>
    <mergeCell ref="A85:B85"/>
    <mergeCell ref="B98:I98"/>
    <mergeCell ref="A99:B99"/>
    <mergeCell ref="A100:B100"/>
    <mergeCell ref="A101:B101"/>
    <mergeCell ref="A102:I102"/>
    <mergeCell ref="A103:H103"/>
    <mergeCell ref="B92:I92"/>
    <mergeCell ref="A93:B93"/>
    <mergeCell ref="A94:B94"/>
    <mergeCell ref="A95:I95"/>
    <mergeCell ref="A96:H96"/>
    <mergeCell ref="A97:I97"/>
    <mergeCell ref="A110:I110"/>
    <mergeCell ref="B111:I111"/>
    <mergeCell ref="A112:B112"/>
    <mergeCell ref="A113:B113"/>
    <mergeCell ref="A114:I114"/>
    <mergeCell ref="A115:H115"/>
    <mergeCell ref="A104:I104"/>
    <mergeCell ref="B105:I105"/>
    <mergeCell ref="A106:B106"/>
    <mergeCell ref="A107:B107"/>
    <mergeCell ref="A108:I108"/>
    <mergeCell ref="A109:H109"/>
    <mergeCell ref="A122:H122"/>
    <mergeCell ref="A123:I123"/>
    <mergeCell ref="B124:I124"/>
    <mergeCell ref="A125:B125"/>
    <mergeCell ref="A126:B126"/>
    <mergeCell ref="A127:B127"/>
    <mergeCell ref="A116:I116"/>
    <mergeCell ref="B117:I117"/>
    <mergeCell ref="B118:I118"/>
    <mergeCell ref="A119:B119"/>
    <mergeCell ref="A120:B120"/>
    <mergeCell ref="A121:I121"/>
    <mergeCell ref="A134:I134"/>
    <mergeCell ref="A135:H135"/>
    <mergeCell ref="A136:I136"/>
    <mergeCell ref="B137:I137"/>
    <mergeCell ref="A138:B138"/>
    <mergeCell ref="A139:B139"/>
    <mergeCell ref="A128:I128"/>
    <mergeCell ref="A129:H129"/>
    <mergeCell ref="A130:I130"/>
    <mergeCell ref="B131:I131"/>
    <mergeCell ref="A132:B132"/>
    <mergeCell ref="A133:B133"/>
    <mergeCell ref="A146:I146"/>
    <mergeCell ref="A147:H147"/>
    <mergeCell ref="B148:I148"/>
    <mergeCell ref="A149:B149"/>
    <mergeCell ref="A150:B150"/>
    <mergeCell ref="A151:I151"/>
    <mergeCell ref="A140:I140"/>
    <mergeCell ref="A141:H141"/>
    <mergeCell ref="A142:I142"/>
    <mergeCell ref="B143:I143"/>
    <mergeCell ref="A144:B144"/>
    <mergeCell ref="A145:B145"/>
    <mergeCell ref="A158:H158"/>
    <mergeCell ref="A159:I159"/>
    <mergeCell ref="B160:I160"/>
    <mergeCell ref="A161:B161"/>
    <mergeCell ref="A162:B162"/>
    <mergeCell ref="A163:I163"/>
    <mergeCell ref="A152:H152"/>
    <mergeCell ref="A153:I153"/>
    <mergeCell ref="B154:I154"/>
    <mergeCell ref="A155:B155"/>
    <mergeCell ref="A156:B156"/>
    <mergeCell ref="A157:I157"/>
    <mergeCell ref="A170:I170"/>
    <mergeCell ref="A171:H171"/>
    <mergeCell ref="A172:I172"/>
    <mergeCell ref="B173:I173"/>
    <mergeCell ref="B174:I174"/>
    <mergeCell ref="A175:B175"/>
    <mergeCell ref="A164:H164"/>
    <mergeCell ref="A165:I165"/>
    <mergeCell ref="B166:I166"/>
    <mergeCell ref="B167:I167"/>
    <mergeCell ref="A168:B168"/>
    <mergeCell ref="A169:B169"/>
    <mergeCell ref="B182:I182"/>
    <mergeCell ref="A183:B183"/>
    <mergeCell ref="A184:B184"/>
    <mergeCell ref="A185:B185"/>
    <mergeCell ref="A186:B186"/>
    <mergeCell ref="A187:I187"/>
    <mergeCell ref="A176:B176"/>
    <mergeCell ref="A177:I177"/>
    <mergeCell ref="A178:H178"/>
    <mergeCell ref="A179:I179"/>
    <mergeCell ref="B180:I180"/>
    <mergeCell ref="B181:I181"/>
    <mergeCell ref="A194:B194"/>
    <mergeCell ref="A195:I195"/>
    <mergeCell ref="A196:H196"/>
    <mergeCell ref="B197:I197"/>
    <mergeCell ref="B198:I198"/>
    <mergeCell ref="A199:D199"/>
    <mergeCell ref="A188:H188"/>
    <mergeCell ref="A189:I189"/>
    <mergeCell ref="B190:I190"/>
    <mergeCell ref="A191:B191"/>
    <mergeCell ref="A192:B192"/>
    <mergeCell ref="A193:B193"/>
    <mergeCell ref="A208:D208"/>
    <mergeCell ref="A209:D209"/>
    <mergeCell ref="A210:D210"/>
    <mergeCell ref="A211:D211"/>
    <mergeCell ref="A213:H213"/>
    <mergeCell ref="B215:I215"/>
    <mergeCell ref="A200:D200"/>
    <mergeCell ref="A201:D201"/>
    <mergeCell ref="A202:D202"/>
    <mergeCell ref="A204:H204"/>
    <mergeCell ref="B206:I206"/>
    <mergeCell ref="B207:I207"/>
    <mergeCell ref="A222:C222"/>
    <mergeCell ref="A223:C223"/>
    <mergeCell ref="A224:C224"/>
    <mergeCell ref="A225:C225"/>
    <mergeCell ref="A226:C226"/>
    <mergeCell ref="A227:C227"/>
    <mergeCell ref="A216:C216"/>
    <mergeCell ref="A217:C217"/>
    <mergeCell ref="A218:C218"/>
    <mergeCell ref="A219:C219"/>
    <mergeCell ref="A220:C220"/>
    <mergeCell ref="A221:C221"/>
    <mergeCell ref="B238:I238"/>
    <mergeCell ref="A239:D239"/>
    <mergeCell ref="A240:D240"/>
    <mergeCell ref="A242:H242"/>
    <mergeCell ref="B244:I244"/>
    <mergeCell ref="B245:I245"/>
    <mergeCell ref="A229:H229"/>
    <mergeCell ref="B231:I231"/>
    <mergeCell ref="B232:I232"/>
    <mergeCell ref="A233:D233"/>
    <mergeCell ref="A234:D234"/>
    <mergeCell ref="A236:H236"/>
    <mergeCell ref="A252:H252"/>
    <mergeCell ref="A253:I253"/>
    <mergeCell ref="B254:I254"/>
    <mergeCell ref="A255:B255"/>
    <mergeCell ref="A256:B256"/>
    <mergeCell ref="A257:B257"/>
    <mergeCell ref="B246:I246"/>
    <mergeCell ref="A247:B247"/>
    <mergeCell ref="A248:B248"/>
    <mergeCell ref="A249:B249"/>
    <mergeCell ref="A250:B250"/>
    <mergeCell ref="A251:I251"/>
    <mergeCell ref="B264:I264"/>
    <mergeCell ref="A265:B265"/>
    <mergeCell ref="A266:B266"/>
    <mergeCell ref="A267:B267"/>
    <mergeCell ref="A268:B268"/>
    <mergeCell ref="A269:B269"/>
    <mergeCell ref="A258:B258"/>
    <mergeCell ref="A259:B259"/>
    <mergeCell ref="A260:B260"/>
    <mergeCell ref="A261:I261"/>
    <mergeCell ref="A262:H262"/>
    <mergeCell ref="A263:I263"/>
    <mergeCell ref="A276:B276"/>
    <mergeCell ref="A277:B277"/>
    <mergeCell ref="A278:B278"/>
    <mergeCell ref="A279:B279"/>
    <mergeCell ref="A280:B280"/>
    <mergeCell ref="A281:B281"/>
    <mergeCell ref="A270:B270"/>
    <mergeCell ref="A271:B271"/>
    <mergeCell ref="A272:I272"/>
    <mergeCell ref="A273:H273"/>
    <mergeCell ref="A274:I274"/>
    <mergeCell ref="B275:I275"/>
    <mergeCell ref="A288:B288"/>
    <mergeCell ref="A289:B289"/>
    <mergeCell ref="A290:B290"/>
    <mergeCell ref="A291:B291"/>
    <mergeCell ref="A292:I292"/>
    <mergeCell ref="A293:H293"/>
    <mergeCell ref="A282:I282"/>
    <mergeCell ref="A283:H283"/>
    <mergeCell ref="A284:I284"/>
    <mergeCell ref="B285:I285"/>
    <mergeCell ref="A286:B286"/>
    <mergeCell ref="A287:B287"/>
    <mergeCell ref="A300:B300"/>
    <mergeCell ref="A301:B301"/>
    <mergeCell ref="A302:B302"/>
    <mergeCell ref="A303:B303"/>
    <mergeCell ref="A304:B304"/>
    <mergeCell ref="A305:B305"/>
    <mergeCell ref="A294:I294"/>
    <mergeCell ref="B295:I295"/>
    <mergeCell ref="B296:I296"/>
    <mergeCell ref="A297:B297"/>
    <mergeCell ref="A298:B298"/>
    <mergeCell ref="A299:B299"/>
    <mergeCell ref="A312:I312"/>
    <mergeCell ref="B313:I313"/>
    <mergeCell ref="A314:B314"/>
    <mergeCell ref="A315:B315"/>
    <mergeCell ref="A316:B316"/>
    <mergeCell ref="A317:B317"/>
    <mergeCell ref="A306:B306"/>
    <mergeCell ref="A307:B307"/>
    <mergeCell ref="A308:B308"/>
    <mergeCell ref="A309:B309"/>
    <mergeCell ref="A310:I310"/>
    <mergeCell ref="A311:H311"/>
    <mergeCell ref="A324:B324"/>
    <mergeCell ref="A325:B325"/>
    <mergeCell ref="A326:I326"/>
    <mergeCell ref="A327:H327"/>
    <mergeCell ref="A328:I328"/>
    <mergeCell ref="B329:I329"/>
    <mergeCell ref="A318:B318"/>
    <mergeCell ref="A319:B319"/>
    <mergeCell ref="A320:B320"/>
    <mergeCell ref="A321:B321"/>
    <mergeCell ref="A322:B322"/>
    <mergeCell ref="A323:B323"/>
    <mergeCell ref="A336:B336"/>
    <mergeCell ref="A337:I337"/>
    <mergeCell ref="A338:H338"/>
    <mergeCell ref="A339:I339"/>
    <mergeCell ref="B340:I340"/>
    <mergeCell ref="A341:B341"/>
    <mergeCell ref="A330:B330"/>
    <mergeCell ref="A331:B331"/>
    <mergeCell ref="A332:B332"/>
    <mergeCell ref="A333:B333"/>
    <mergeCell ref="A334:B334"/>
    <mergeCell ref="A335:B335"/>
    <mergeCell ref="A348:I348"/>
    <mergeCell ref="A349:H349"/>
    <mergeCell ref="A350:I350"/>
    <mergeCell ref="B351:I351"/>
    <mergeCell ref="A352:B352"/>
    <mergeCell ref="A353:B353"/>
    <mergeCell ref="A342:B342"/>
    <mergeCell ref="A343:B343"/>
    <mergeCell ref="A344:B344"/>
    <mergeCell ref="A345:B345"/>
    <mergeCell ref="A346:B346"/>
    <mergeCell ref="A347:B347"/>
    <mergeCell ref="A360:H360"/>
    <mergeCell ref="A361:I361"/>
    <mergeCell ref="B362:I362"/>
    <mergeCell ref="A363:B363"/>
    <mergeCell ref="A364:B364"/>
    <mergeCell ref="A365:B365"/>
    <mergeCell ref="A354:B354"/>
    <mergeCell ref="A355:B355"/>
    <mergeCell ref="A356:B356"/>
    <mergeCell ref="A357:B357"/>
    <mergeCell ref="A358:B358"/>
    <mergeCell ref="A359:I359"/>
    <mergeCell ref="A372:I372"/>
    <mergeCell ref="A373:H373"/>
    <mergeCell ref="A374:I374"/>
    <mergeCell ref="B375:I375"/>
    <mergeCell ref="B376:I376"/>
    <mergeCell ref="A377:B377"/>
    <mergeCell ref="A366:I366"/>
    <mergeCell ref="A367:H367"/>
    <mergeCell ref="B368:I368"/>
    <mergeCell ref="B369:I369"/>
    <mergeCell ref="A370:B370"/>
    <mergeCell ref="A371:B371"/>
    <mergeCell ref="B384:I384"/>
    <mergeCell ref="A385:B385"/>
    <mergeCell ref="A386:B386"/>
    <mergeCell ref="A387:B387"/>
    <mergeCell ref="A388:B388"/>
    <mergeCell ref="A389:B389"/>
    <mergeCell ref="A378:B378"/>
    <mergeCell ref="A379:I379"/>
    <mergeCell ref="A380:H380"/>
    <mergeCell ref="A381:I381"/>
    <mergeCell ref="B382:I382"/>
    <mergeCell ref="B383:I383"/>
    <mergeCell ref="A396:H396"/>
    <mergeCell ref="A397:I397"/>
    <mergeCell ref="B398:I398"/>
    <mergeCell ref="B399:I399"/>
    <mergeCell ref="B400:I400"/>
    <mergeCell ref="A401:B401"/>
    <mergeCell ref="A390:B390"/>
    <mergeCell ref="A391:B391"/>
    <mergeCell ref="A392:B392"/>
    <mergeCell ref="A393:B393"/>
    <mergeCell ref="A394:B394"/>
    <mergeCell ref="A395:I395"/>
    <mergeCell ref="A408:B408"/>
    <mergeCell ref="A409:I409"/>
    <mergeCell ref="A410:H410"/>
    <mergeCell ref="A411:I411"/>
    <mergeCell ref="B412:I412"/>
    <mergeCell ref="A413:B413"/>
    <mergeCell ref="A402:B402"/>
    <mergeCell ref="A403:I403"/>
    <mergeCell ref="A404:H404"/>
    <mergeCell ref="A405:I405"/>
    <mergeCell ref="B406:I406"/>
    <mergeCell ref="A407:B407"/>
    <mergeCell ref="A420:B420"/>
    <mergeCell ref="A421:I421"/>
    <mergeCell ref="A422:H422"/>
    <mergeCell ref="A423:I423"/>
    <mergeCell ref="B424:I424"/>
    <mergeCell ref="A425:B425"/>
    <mergeCell ref="A414:B414"/>
    <mergeCell ref="A415:I415"/>
    <mergeCell ref="A416:H416"/>
    <mergeCell ref="A417:I417"/>
    <mergeCell ref="B418:I418"/>
    <mergeCell ref="A419:B419"/>
    <mergeCell ref="A432:B432"/>
    <mergeCell ref="A433:I433"/>
    <mergeCell ref="A434:H434"/>
    <mergeCell ref="A435:I435"/>
    <mergeCell ref="B436:I436"/>
    <mergeCell ref="A437:B437"/>
    <mergeCell ref="A426:B426"/>
    <mergeCell ref="A427:I427"/>
    <mergeCell ref="A428:H428"/>
    <mergeCell ref="A429:I429"/>
    <mergeCell ref="B430:I430"/>
    <mergeCell ref="A431:B431"/>
    <mergeCell ref="A444:I444"/>
    <mergeCell ref="A445:H445"/>
    <mergeCell ref="A446:I446"/>
    <mergeCell ref="B447:I447"/>
    <mergeCell ref="A448:B448"/>
    <mergeCell ref="A449:B449"/>
    <mergeCell ref="A438:B438"/>
    <mergeCell ref="A439:I439"/>
    <mergeCell ref="A440:H440"/>
    <mergeCell ref="B441:I441"/>
    <mergeCell ref="A442:B442"/>
    <mergeCell ref="A443:B443"/>
    <mergeCell ref="A456:I456"/>
    <mergeCell ref="A457:H457"/>
    <mergeCell ref="A458:I458"/>
    <mergeCell ref="B459:I459"/>
    <mergeCell ref="A460:B460"/>
    <mergeCell ref="A461:B461"/>
    <mergeCell ref="A450:I450"/>
    <mergeCell ref="A451:H451"/>
    <mergeCell ref="A452:I452"/>
    <mergeCell ref="B453:I453"/>
    <mergeCell ref="A454:B454"/>
    <mergeCell ref="A455:B455"/>
    <mergeCell ref="A468:I468"/>
    <mergeCell ref="A469:H469"/>
    <mergeCell ref="A470:I470"/>
    <mergeCell ref="B471:I471"/>
    <mergeCell ref="A472:B472"/>
    <mergeCell ref="A473:B473"/>
    <mergeCell ref="A462:I462"/>
    <mergeCell ref="A463:H463"/>
    <mergeCell ref="A464:I464"/>
    <mergeCell ref="B465:I465"/>
    <mergeCell ref="A466:B466"/>
    <mergeCell ref="A467:B467"/>
    <mergeCell ref="A480:B480"/>
    <mergeCell ref="A481:I481"/>
    <mergeCell ref="A482:H482"/>
    <mergeCell ref="A483:I483"/>
    <mergeCell ref="B484:I484"/>
    <mergeCell ref="A485:B485"/>
    <mergeCell ref="A474:I474"/>
    <mergeCell ref="A475:H475"/>
    <mergeCell ref="A476:I476"/>
    <mergeCell ref="B477:I477"/>
    <mergeCell ref="A478:B478"/>
    <mergeCell ref="A479:B479"/>
    <mergeCell ref="B492:I492"/>
    <mergeCell ref="A493:B493"/>
    <mergeCell ref="A494:B494"/>
    <mergeCell ref="A495:B495"/>
    <mergeCell ref="A496:B496"/>
    <mergeCell ref="A497:B497"/>
    <mergeCell ref="A486:B486"/>
    <mergeCell ref="A487:B487"/>
    <mergeCell ref="A488:I488"/>
    <mergeCell ref="A489:H489"/>
    <mergeCell ref="A490:I490"/>
    <mergeCell ref="B491:I491"/>
    <mergeCell ref="A504:I504"/>
    <mergeCell ref="B505:I505"/>
    <mergeCell ref="A506:B506"/>
    <mergeCell ref="A507:B507"/>
    <mergeCell ref="A508:I508"/>
    <mergeCell ref="A509:F509"/>
    <mergeCell ref="A498:B498"/>
    <mergeCell ref="A499:B499"/>
    <mergeCell ref="A500:B500"/>
    <mergeCell ref="A501:B501"/>
    <mergeCell ref="A502:I502"/>
    <mergeCell ref="A503:H503"/>
    <mergeCell ref="A516:B516"/>
    <mergeCell ref="A517:B517"/>
    <mergeCell ref="A518:B518"/>
    <mergeCell ref="A519:B519"/>
    <mergeCell ref="A520:B520"/>
    <mergeCell ref="A521:I521"/>
    <mergeCell ref="A510:I510"/>
    <mergeCell ref="B511:I511"/>
    <mergeCell ref="A512:B512"/>
    <mergeCell ref="A513:B513"/>
    <mergeCell ref="A514:B514"/>
    <mergeCell ref="A515:B515"/>
    <mergeCell ref="A528:H528"/>
    <mergeCell ref="A529:I529"/>
    <mergeCell ref="B530:I530"/>
    <mergeCell ref="A531:B531"/>
    <mergeCell ref="A532:B532"/>
    <mergeCell ref="A533:B533"/>
    <mergeCell ref="A522:H522"/>
    <mergeCell ref="A523:I523"/>
    <mergeCell ref="B524:I524"/>
    <mergeCell ref="A525:B525"/>
    <mergeCell ref="A526:B526"/>
    <mergeCell ref="A527:I527"/>
    <mergeCell ref="A540:B540"/>
    <mergeCell ref="A541:B541"/>
    <mergeCell ref="A542:I542"/>
    <mergeCell ref="A543:H543"/>
    <mergeCell ref="A544:I544"/>
    <mergeCell ref="B545:I545"/>
    <mergeCell ref="A534:I534"/>
    <mergeCell ref="A535:H535"/>
    <mergeCell ref="A536:I536"/>
    <mergeCell ref="B537:I537"/>
    <mergeCell ref="B538:I538"/>
    <mergeCell ref="A539:B539"/>
    <mergeCell ref="A552:B552"/>
    <mergeCell ref="A553:B553"/>
    <mergeCell ref="A554:I554"/>
    <mergeCell ref="A555:H555"/>
    <mergeCell ref="A556:I556"/>
    <mergeCell ref="B557:I557"/>
    <mergeCell ref="A546:B546"/>
    <mergeCell ref="A547:B547"/>
    <mergeCell ref="A548:I548"/>
    <mergeCell ref="A549:H549"/>
    <mergeCell ref="A550:I550"/>
    <mergeCell ref="B551:I551"/>
    <mergeCell ref="A564:I564"/>
    <mergeCell ref="A565:H565"/>
    <mergeCell ref="A566:I566"/>
    <mergeCell ref="B567:I567"/>
    <mergeCell ref="A568:B568"/>
    <mergeCell ref="A569:B569"/>
    <mergeCell ref="A558:B558"/>
    <mergeCell ref="A559:B559"/>
    <mergeCell ref="A560:B560"/>
    <mergeCell ref="A561:B561"/>
    <mergeCell ref="A562:B562"/>
    <mergeCell ref="A563:B563"/>
    <mergeCell ref="A576:I576"/>
    <mergeCell ref="A577:H577"/>
    <mergeCell ref="A578:I578"/>
    <mergeCell ref="B579:I579"/>
    <mergeCell ref="A580:B580"/>
    <mergeCell ref="A581:B581"/>
    <mergeCell ref="A570:B570"/>
    <mergeCell ref="A571:B571"/>
    <mergeCell ref="A572:B572"/>
    <mergeCell ref="A573:B573"/>
    <mergeCell ref="A574:B574"/>
    <mergeCell ref="A575:B575"/>
    <mergeCell ref="A588:B588"/>
    <mergeCell ref="A589:B589"/>
    <mergeCell ref="A590:I590"/>
    <mergeCell ref="A591:H591"/>
    <mergeCell ref="A592:I592"/>
    <mergeCell ref="B593:I593"/>
    <mergeCell ref="A582:B582"/>
    <mergeCell ref="A583:B583"/>
    <mergeCell ref="A584:I584"/>
    <mergeCell ref="A585:H585"/>
    <mergeCell ref="A586:I586"/>
    <mergeCell ref="B587:I587"/>
    <mergeCell ref="A600:F600"/>
    <mergeCell ref="B601:I601"/>
    <mergeCell ref="A602:B602"/>
    <mergeCell ref="A603:B603"/>
    <mergeCell ref="A604:I604"/>
    <mergeCell ref="A605:H605"/>
    <mergeCell ref="B594:I594"/>
    <mergeCell ref="B595:I595"/>
    <mergeCell ref="A596:B596"/>
    <mergeCell ref="A597:B597"/>
    <mergeCell ref="A598:I598"/>
    <mergeCell ref="A599:H599"/>
    <mergeCell ref="A612:I612"/>
    <mergeCell ref="B613:I613"/>
    <mergeCell ref="A614:B614"/>
    <mergeCell ref="A615:B615"/>
    <mergeCell ref="A616:B616"/>
    <mergeCell ref="A617:B617"/>
    <mergeCell ref="A606:I606"/>
    <mergeCell ref="B607:I607"/>
    <mergeCell ref="A608:B608"/>
    <mergeCell ref="A609:B609"/>
    <mergeCell ref="A610:I610"/>
    <mergeCell ref="A611:H611"/>
    <mergeCell ref="A624:I624"/>
    <mergeCell ref="B625:I625"/>
    <mergeCell ref="B626:I626"/>
    <mergeCell ref="B627:I627"/>
    <mergeCell ref="A628:B628"/>
    <mergeCell ref="A629:B629"/>
    <mergeCell ref="A618:B618"/>
    <mergeCell ref="A619:B619"/>
    <mergeCell ref="A620:B620"/>
    <mergeCell ref="A621:B621"/>
    <mergeCell ref="A622:I622"/>
    <mergeCell ref="A623:H623"/>
    <mergeCell ref="A636:B636"/>
    <mergeCell ref="A637:B637"/>
    <mergeCell ref="A638:B638"/>
    <mergeCell ref="A639:B639"/>
    <mergeCell ref="A640:I640"/>
    <mergeCell ref="A641:H641"/>
    <mergeCell ref="A630:B630"/>
    <mergeCell ref="A631:B631"/>
    <mergeCell ref="A632:B632"/>
    <mergeCell ref="A633:B633"/>
    <mergeCell ref="A634:B634"/>
    <mergeCell ref="A635:B635"/>
    <mergeCell ref="A648:B648"/>
    <mergeCell ref="A649:B649"/>
    <mergeCell ref="A650:B650"/>
    <mergeCell ref="A651:B651"/>
    <mergeCell ref="A652:B652"/>
    <mergeCell ref="A653:B653"/>
    <mergeCell ref="A642:I642"/>
    <mergeCell ref="B643:I643"/>
    <mergeCell ref="B644:I644"/>
    <mergeCell ref="A645:B645"/>
    <mergeCell ref="A646:B646"/>
    <mergeCell ref="A647:B647"/>
    <mergeCell ref="B660:I660"/>
    <mergeCell ref="B661:I661"/>
    <mergeCell ref="B662:I662"/>
    <mergeCell ref="A663:B663"/>
    <mergeCell ref="A664:B664"/>
    <mergeCell ref="A665:I665"/>
    <mergeCell ref="A654:B654"/>
    <mergeCell ref="A655:B655"/>
    <mergeCell ref="A656:B656"/>
    <mergeCell ref="A657:I657"/>
    <mergeCell ref="A658:H658"/>
    <mergeCell ref="A659:I659"/>
    <mergeCell ref="A672:H672"/>
    <mergeCell ref="A673:F673"/>
    <mergeCell ref="B674:I674"/>
    <mergeCell ref="A675:B675"/>
    <mergeCell ref="A676:B676"/>
    <mergeCell ref="A677:I677"/>
    <mergeCell ref="A666:H666"/>
    <mergeCell ref="A667:F667"/>
    <mergeCell ref="B668:I668"/>
    <mergeCell ref="A669:B669"/>
    <mergeCell ref="A670:B670"/>
    <mergeCell ref="A671:I671"/>
    <mergeCell ref="A684:I684"/>
    <mergeCell ref="A685:H685"/>
    <mergeCell ref="A686:I686"/>
    <mergeCell ref="B687:I687"/>
    <mergeCell ref="B688:I688"/>
    <mergeCell ref="B689:I689"/>
    <mergeCell ref="A678:H678"/>
    <mergeCell ref="A679:I679"/>
    <mergeCell ref="B680:I680"/>
    <mergeCell ref="A681:B681"/>
    <mergeCell ref="A682:B682"/>
    <mergeCell ref="A683:B683"/>
    <mergeCell ref="A696:B696"/>
    <mergeCell ref="A697:B697"/>
    <mergeCell ref="A698:I698"/>
    <mergeCell ref="A699:H699"/>
    <mergeCell ref="A700:I700"/>
    <mergeCell ref="B701:I701"/>
    <mergeCell ref="A690:B690"/>
    <mergeCell ref="A691:B691"/>
    <mergeCell ref="A692:I692"/>
    <mergeCell ref="A693:H693"/>
    <mergeCell ref="A694:I694"/>
    <mergeCell ref="B695:I695"/>
    <mergeCell ref="B708:I708"/>
    <mergeCell ref="B709:I709"/>
    <mergeCell ref="A710:B710"/>
    <mergeCell ref="A711:B711"/>
    <mergeCell ref="A712:I712"/>
    <mergeCell ref="A713:H713"/>
    <mergeCell ref="B702:I702"/>
    <mergeCell ref="A703:B703"/>
    <mergeCell ref="A704:B704"/>
    <mergeCell ref="A705:I705"/>
    <mergeCell ref="A706:H706"/>
    <mergeCell ref="A707:I707"/>
    <mergeCell ref="A720:B720"/>
    <mergeCell ref="A721:B721"/>
    <mergeCell ref="A722:B722"/>
    <mergeCell ref="A723:I723"/>
    <mergeCell ref="A724:H724"/>
    <mergeCell ref="A725:I725"/>
    <mergeCell ref="A714:I714"/>
    <mergeCell ref="B715:I715"/>
    <mergeCell ref="B716:I716"/>
    <mergeCell ref="A717:B717"/>
    <mergeCell ref="A718:B718"/>
    <mergeCell ref="A719:B719"/>
    <mergeCell ref="A732:H732"/>
    <mergeCell ref="A733:I733"/>
    <mergeCell ref="B734:I734"/>
    <mergeCell ref="B735:I735"/>
    <mergeCell ref="B736:I736"/>
    <mergeCell ref="A737:B737"/>
    <mergeCell ref="B726:I726"/>
    <mergeCell ref="B727:I727"/>
    <mergeCell ref="A728:B728"/>
    <mergeCell ref="A729:B729"/>
    <mergeCell ref="A730:B730"/>
    <mergeCell ref="A731:I731"/>
    <mergeCell ref="A744:I744"/>
    <mergeCell ref="B745:I745"/>
    <mergeCell ref="A746:B746"/>
    <mergeCell ref="A747:B747"/>
    <mergeCell ref="A748:B748"/>
    <mergeCell ref="A749:B749"/>
    <mergeCell ref="A738:B738"/>
    <mergeCell ref="A739:B739"/>
    <mergeCell ref="A740:B740"/>
    <mergeCell ref="A741:B741"/>
    <mergeCell ref="A742:I742"/>
    <mergeCell ref="A743:H743"/>
    <mergeCell ref="A756:B756"/>
    <mergeCell ref="A757:B757"/>
    <mergeCell ref="A758:B758"/>
    <mergeCell ref="A759:B759"/>
    <mergeCell ref="A760:B760"/>
    <mergeCell ref="A761:B761"/>
    <mergeCell ref="A750:B750"/>
    <mergeCell ref="A751:B751"/>
    <mergeCell ref="A752:B752"/>
    <mergeCell ref="A753:B753"/>
    <mergeCell ref="A754:B754"/>
    <mergeCell ref="A755:B755"/>
    <mergeCell ref="A768:B768"/>
    <mergeCell ref="A769:I769"/>
    <mergeCell ref="A770:H770"/>
    <mergeCell ref="A771:I771"/>
    <mergeCell ref="B772:I772"/>
    <mergeCell ref="A773:B773"/>
    <mergeCell ref="A762:I762"/>
    <mergeCell ref="A763:H763"/>
    <mergeCell ref="A764:I764"/>
    <mergeCell ref="B765:I765"/>
    <mergeCell ref="B766:I766"/>
    <mergeCell ref="A767:B767"/>
    <mergeCell ref="A780:B780"/>
    <mergeCell ref="A781:B781"/>
    <mergeCell ref="A782:I782"/>
    <mergeCell ref="A783:H783"/>
    <mergeCell ref="A784:I784"/>
    <mergeCell ref="B785:I785"/>
    <mergeCell ref="A774:B774"/>
    <mergeCell ref="A775:I775"/>
    <mergeCell ref="A776:H776"/>
    <mergeCell ref="A777:I777"/>
    <mergeCell ref="B778:I778"/>
    <mergeCell ref="A779:B779"/>
    <mergeCell ref="A792:I792"/>
    <mergeCell ref="A793:H793"/>
    <mergeCell ref="A794:I794"/>
    <mergeCell ref="B795:I795"/>
    <mergeCell ref="A796:B796"/>
    <mergeCell ref="A797:B797"/>
    <mergeCell ref="B786:I786"/>
    <mergeCell ref="A787:B787"/>
    <mergeCell ref="A788:B788"/>
    <mergeCell ref="A789:B789"/>
    <mergeCell ref="A790:B790"/>
    <mergeCell ref="A791:B791"/>
    <mergeCell ref="B804:I804"/>
    <mergeCell ref="A805:B805"/>
    <mergeCell ref="A806:B806"/>
    <mergeCell ref="A807:B807"/>
    <mergeCell ref="A808:B808"/>
    <mergeCell ref="A809:B809"/>
    <mergeCell ref="A798:B798"/>
    <mergeCell ref="A799:B799"/>
    <mergeCell ref="A800:B800"/>
    <mergeCell ref="A801:I801"/>
    <mergeCell ref="A802:H802"/>
    <mergeCell ref="A803:I803"/>
    <mergeCell ref="B816:I816"/>
    <mergeCell ref="A817:B817"/>
    <mergeCell ref="A818:B818"/>
    <mergeCell ref="A819:B819"/>
    <mergeCell ref="A820:I820"/>
    <mergeCell ref="A821:H821"/>
    <mergeCell ref="A810:B810"/>
    <mergeCell ref="A811:I811"/>
    <mergeCell ref="A812:H812"/>
    <mergeCell ref="A813:I813"/>
    <mergeCell ref="B814:I814"/>
    <mergeCell ref="B815:I815"/>
    <mergeCell ref="A829:I829"/>
    <mergeCell ref="B830:I830"/>
    <mergeCell ref="A831:B831"/>
    <mergeCell ref="A832:B832"/>
    <mergeCell ref="A833:I833"/>
    <mergeCell ref="A834:H834"/>
    <mergeCell ref="B823:I823"/>
    <mergeCell ref="A824:B824"/>
    <mergeCell ref="A825:B825"/>
    <mergeCell ref="A826:B826"/>
    <mergeCell ref="A827:I827"/>
    <mergeCell ref="A828:H828"/>
    <mergeCell ref="A841:I841"/>
    <mergeCell ref="B842:I842"/>
    <mergeCell ref="A843:B843"/>
    <mergeCell ref="A844:B844"/>
    <mergeCell ref="A845:I845"/>
    <mergeCell ref="A846:H846"/>
    <mergeCell ref="A835:I835"/>
    <mergeCell ref="B836:I836"/>
    <mergeCell ref="A837:B837"/>
    <mergeCell ref="A838:B838"/>
    <mergeCell ref="A839:I839"/>
    <mergeCell ref="A840:H840"/>
    <mergeCell ref="A853:I853"/>
    <mergeCell ref="B854:I854"/>
    <mergeCell ref="A855:B855"/>
    <mergeCell ref="A856:B856"/>
    <mergeCell ref="A857:I857"/>
    <mergeCell ref="A858:H858"/>
    <mergeCell ref="A847:I847"/>
    <mergeCell ref="B848:I848"/>
    <mergeCell ref="A849:B849"/>
    <mergeCell ref="A850:B850"/>
    <mergeCell ref="A851:I851"/>
    <mergeCell ref="A852:H852"/>
    <mergeCell ref="A865:H865"/>
    <mergeCell ref="A866:I866"/>
    <mergeCell ref="B867:I867"/>
    <mergeCell ref="B868:I868"/>
    <mergeCell ref="A869:B869"/>
    <mergeCell ref="A870:B870"/>
    <mergeCell ref="A859:I859"/>
    <mergeCell ref="B860:I860"/>
    <mergeCell ref="B861:I861"/>
    <mergeCell ref="A862:B862"/>
    <mergeCell ref="A863:B863"/>
    <mergeCell ref="A864:I864"/>
    <mergeCell ref="A877:I877"/>
    <mergeCell ref="A878:H878"/>
    <mergeCell ref="A879:F879"/>
    <mergeCell ref="B880:I880"/>
    <mergeCell ref="A881:B881"/>
    <mergeCell ref="A882:B882"/>
    <mergeCell ref="A871:I871"/>
    <mergeCell ref="A872:H872"/>
    <mergeCell ref="A873:F873"/>
    <mergeCell ref="B874:I874"/>
    <mergeCell ref="A875:B875"/>
    <mergeCell ref="A876:B876"/>
    <mergeCell ref="A889:B889"/>
    <mergeCell ref="A890:B890"/>
    <mergeCell ref="A891:I891"/>
    <mergeCell ref="A892:H892"/>
    <mergeCell ref="A893:I893"/>
    <mergeCell ref="B894:I894"/>
    <mergeCell ref="A883:I883"/>
    <mergeCell ref="A884:H884"/>
    <mergeCell ref="A885:I885"/>
    <mergeCell ref="B886:I886"/>
    <mergeCell ref="B887:I887"/>
    <mergeCell ref="A888:B888"/>
    <mergeCell ref="B901:I901"/>
    <mergeCell ref="B902:I902"/>
    <mergeCell ref="A903:B903"/>
    <mergeCell ref="A904:B904"/>
    <mergeCell ref="A905:I905"/>
    <mergeCell ref="A906:H906"/>
    <mergeCell ref="B895:I895"/>
    <mergeCell ref="A896:B896"/>
    <mergeCell ref="A897:B897"/>
    <mergeCell ref="A898:I898"/>
    <mergeCell ref="A899:H899"/>
    <mergeCell ref="A900:I900"/>
    <mergeCell ref="A913:I913"/>
    <mergeCell ref="B914:I914"/>
    <mergeCell ref="A915:B915"/>
    <mergeCell ref="A916:B916"/>
    <mergeCell ref="A918:H918"/>
    <mergeCell ref="A919:I919"/>
    <mergeCell ref="A907:I907"/>
    <mergeCell ref="B908:I908"/>
    <mergeCell ref="A909:B909"/>
    <mergeCell ref="A910:B910"/>
    <mergeCell ref="A911:I911"/>
    <mergeCell ref="A912:H912"/>
    <mergeCell ref="B926:I926"/>
    <mergeCell ref="A927:B927"/>
    <mergeCell ref="A928:B928"/>
    <mergeCell ref="A929:I929"/>
    <mergeCell ref="A930:H930"/>
    <mergeCell ref="A931:I931"/>
    <mergeCell ref="B920:I920"/>
    <mergeCell ref="A921:B921"/>
    <mergeCell ref="A922:B922"/>
    <mergeCell ref="A923:I923"/>
    <mergeCell ref="A924:H924"/>
    <mergeCell ref="A925:I925"/>
    <mergeCell ref="B938:I938"/>
    <mergeCell ref="B939:I939"/>
    <mergeCell ref="A940:B940"/>
    <mergeCell ref="A941:B941"/>
    <mergeCell ref="A942:B942"/>
    <mergeCell ref="A943:B943"/>
    <mergeCell ref="B932:I932"/>
    <mergeCell ref="A933:B933"/>
    <mergeCell ref="A934:B934"/>
    <mergeCell ref="A935:I935"/>
    <mergeCell ref="A936:H936"/>
    <mergeCell ref="A937:I937"/>
    <mergeCell ref="A956:I956"/>
    <mergeCell ref="A957:H957"/>
    <mergeCell ref="A950:I950"/>
    <mergeCell ref="A951:H951"/>
    <mergeCell ref="A952:I952"/>
    <mergeCell ref="B953:I953"/>
    <mergeCell ref="A954:B954"/>
    <mergeCell ref="A955:B955"/>
    <mergeCell ref="A944:B944"/>
    <mergeCell ref="A945:B945"/>
    <mergeCell ref="A946:B946"/>
    <mergeCell ref="A947:B947"/>
    <mergeCell ref="A948:B948"/>
    <mergeCell ref="A949:B949"/>
  </mergeCells>
  <printOptions horizontalCentered="1"/>
  <pageMargins left="0.39370078740157483" right="0.39370078740157483" top="0.39370078740157483" bottom="0.98425196850393704" header="0.31496062992125984" footer="0.31496062992125984"/>
  <pageSetup paperSize="9" scale="7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sheetPr>
  <dimension ref="A1:BQ405"/>
  <sheetViews>
    <sheetView showGridLines="0" tabSelected="1" view="pageBreakPreview" zoomScale="91" zoomScaleNormal="80" zoomScaleSheetLayoutView="91" workbookViewId="0">
      <selection activeCell="B23" sqref="B23"/>
    </sheetView>
  </sheetViews>
  <sheetFormatPr defaultColWidth="9.140625" defaultRowHeight="15.75"/>
  <cols>
    <col min="1" max="1" width="12.7109375" style="244" customWidth="1"/>
    <col min="2" max="2" width="65.5703125" style="246" customWidth="1"/>
    <col min="3" max="3" width="8.28515625" style="247" customWidth="1"/>
    <col min="4" max="4" width="11.85546875" style="1043" customWidth="1"/>
    <col min="5" max="5" width="13.140625" style="249" customWidth="1"/>
    <col min="6" max="6" width="21.140625" style="1043" customWidth="1"/>
    <col min="7" max="7" width="17.7109375" style="1527" customWidth="1"/>
    <col min="8" max="8" width="16.42578125" style="1153" customWidth="1"/>
    <col min="9" max="9" width="17.7109375" style="1527" customWidth="1"/>
    <col min="10" max="10" width="22" style="1153" customWidth="1"/>
    <col min="11" max="11" width="12.140625" style="250" customWidth="1"/>
    <col min="12" max="12" width="16.28515625" style="250" customWidth="1"/>
    <col min="13" max="16384" width="9.140625" style="250"/>
  </cols>
  <sheetData>
    <row r="1" spans="1:12" s="1035" customFormat="1" ht="33">
      <c r="A1" s="1910"/>
      <c r="B1" s="1910"/>
      <c r="C1" s="1910"/>
      <c r="D1" s="1910"/>
      <c r="E1" s="1591" t="s">
        <v>4995</v>
      </c>
      <c r="F1" s="1590"/>
      <c r="G1" s="1590"/>
      <c r="H1" s="1590"/>
      <c r="I1" s="1512"/>
      <c r="J1" s="1149"/>
    </row>
    <row r="2" spans="1:12" s="1035" customFormat="1" ht="12.75" customHeight="1">
      <c r="A2" s="1911"/>
      <c r="B2" s="1911"/>
      <c r="C2" s="1911"/>
      <c r="D2" s="1911"/>
      <c r="E2" s="1046" t="s">
        <v>4996</v>
      </c>
      <c r="G2" s="1513"/>
      <c r="H2" s="1149"/>
      <c r="I2" s="1513"/>
      <c r="J2" s="1149"/>
    </row>
    <row r="3" spans="1:12" s="1035" customFormat="1" ht="15" customHeight="1">
      <c r="A3" s="1911"/>
      <c r="B3" s="1911"/>
      <c r="C3" s="1911"/>
      <c r="D3" s="1911"/>
      <c r="E3" s="1592" t="s">
        <v>4997</v>
      </c>
      <c r="G3" s="1513"/>
      <c r="H3" s="1149"/>
      <c r="I3" s="1513"/>
      <c r="J3" s="1149"/>
    </row>
    <row r="4" spans="1:12" s="1035" customFormat="1" ht="12.75" customHeight="1">
      <c r="A4" s="1911"/>
      <c r="B4" s="1911"/>
      <c r="C4" s="1911"/>
      <c r="D4" s="1911"/>
      <c r="E4" s="1034"/>
      <c r="G4" s="1513"/>
      <c r="H4" s="1149"/>
      <c r="I4" s="1513"/>
      <c r="J4" s="1149"/>
    </row>
    <row r="5" spans="1:12" s="1035" customFormat="1" ht="15" customHeight="1">
      <c r="A5" s="1911"/>
      <c r="B5" s="1911"/>
      <c r="C5" s="1911"/>
      <c r="D5" s="1911"/>
      <c r="E5" s="1034"/>
      <c r="F5" s="1046"/>
      <c r="G5" s="1513"/>
      <c r="H5" s="1149"/>
      <c r="I5" s="1513"/>
      <c r="J5" s="1149"/>
    </row>
    <row r="6" spans="1:12" s="1035" customFormat="1" ht="15" hidden="1">
      <c r="A6" s="1044"/>
      <c r="B6" s="1044"/>
      <c r="C6" s="1044"/>
      <c r="D6" s="1044"/>
      <c r="E6" s="1034"/>
      <c r="F6" s="1046"/>
      <c r="H6" s="1149"/>
      <c r="J6" s="1149"/>
    </row>
    <row r="7" spans="1:12" s="1036" customFormat="1" ht="24.2" customHeight="1">
      <c r="A7" s="1921" t="s">
        <v>5002</v>
      </c>
      <c r="B7" s="1922"/>
      <c r="C7" s="1922"/>
      <c r="D7" s="1922"/>
      <c r="E7" s="1922"/>
      <c r="F7" s="1922"/>
      <c r="G7" s="1922"/>
      <c r="H7" s="1922"/>
      <c r="I7" s="1922"/>
      <c r="J7" s="1922"/>
      <c r="K7" s="1922"/>
      <c r="L7" s="1922"/>
    </row>
    <row r="8" spans="1:12" s="1038" customFormat="1" ht="17.100000000000001" customHeight="1">
      <c r="A8" s="1923" t="s">
        <v>5001</v>
      </c>
      <c r="B8" s="1923"/>
      <c r="C8" s="1923"/>
      <c r="D8" s="1924"/>
      <c r="E8" s="1925" t="s">
        <v>5000</v>
      </c>
      <c r="F8" s="1926"/>
      <c r="G8" s="1593"/>
      <c r="H8" s="1594"/>
      <c r="I8" s="1593"/>
      <c r="J8" s="1594"/>
      <c r="K8" s="1918" t="s">
        <v>5004</v>
      </c>
      <c r="L8" s="1918"/>
    </row>
    <row r="9" spans="1:12" s="1038" customFormat="1" ht="31.5" customHeight="1">
      <c r="A9" s="1923" t="s">
        <v>4999</v>
      </c>
      <c r="B9" s="1923"/>
      <c r="C9" s="1923"/>
      <c r="D9" s="1924"/>
      <c r="E9" s="1925" t="s">
        <v>5007</v>
      </c>
      <c r="F9" s="1926"/>
      <c r="G9" s="1595"/>
      <c r="H9" s="1594"/>
      <c r="I9" s="1595"/>
      <c r="J9" s="1594"/>
      <c r="K9" s="1919" t="s">
        <v>5005</v>
      </c>
      <c r="L9" s="1919"/>
    </row>
    <row r="10" spans="1:12" s="1038" customFormat="1" ht="45" customHeight="1">
      <c r="A10" s="1923" t="s">
        <v>5003</v>
      </c>
      <c r="B10" s="1923"/>
      <c r="C10" s="1923"/>
      <c r="D10" s="1924"/>
      <c r="E10" s="1927" t="s">
        <v>4998</v>
      </c>
      <c r="F10" s="1928"/>
      <c r="G10" s="1595"/>
      <c r="H10" s="1594"/>
      <c r="I10" s="1595"/>
      <c r="J10" s="1594"/>
      <c r="K10" s="1920" t="s">
        <v>5006</v>
      </c>
      <c r="L10" s="1920"/>
    </row>
    <row r="11" spans="1:12" s="1038" customFormat="1" ht="17.100000000000001" hidden="1" customHeight="1">
      <c r="A11" s="1506"/>
      <c r="B11" s="1506"/>
      <c r="C11" s="1506"/>
      <c r="D11" s="1506"/>
      <c r="E11" s="1039"/>
      <c r="F11" s="1047"/>
      <c r="G11" s="1587"/>
      <c r="H11" s="1588"/>
      <c r="I11" s="1587"/>
      <c r="J11" s="1588"/>
      <c r="K11" s="1891"/>
      <c r="L11" s="1891"/>
    </row>
    <row r="12" spans="1:12" s="1038" customFormat="1" ht="20.45" hidden="1" customHeight="1">
      <c r="A12" s="1915"/>
      <c r="B12" s="1915"/>
      <c r="C12" s="1507"/>
      <c r="D12" s="1507"/>
      <c r="E12" s="1467"/>
      <c r="F12" s="1047"/>
      <c r="G12" s="1901"/>
      <c r="H12" s="1902"/>
      <c r="I12" s="1902"/>
      <c r="J12" s="1902"/>
      <c r="K12" s="1892"/>
      <c r="L12" s="1892"/>
    </row>
    <row r="13" spans="1:12" s="1045" customFormat="1" ht="15.2" hidden="1" customHeight="1">
      <c r="A13" s="1914"/>
      <c r="B13" s="1914"/>
      <c r="C13" s="1914"/>
      <c r="D13" s="1914"/>
      <c r="E13" s="1037"/>
      <c r="F13" s="1048"/>
      <c r="G13" s="1589"/>
      <c r="H13" s="1589"/>
      <c r="I13" s="1589"/>
      <c r="J13" s="1589"/>
      <c r="K13" s="1917"/>
      <c r="L13" s="1917"/>
    </row>
    <row r="14" spans="1:12" s="1038" customFormat="1" ht="6" hidden="1" customHeight="1">
      <c r="A14" s="1913"/>
      <c r="B14" s="1913"/>
      <c r="C14" s="1913"/>
      <c r="D14" s="1913"/>
      <c r="E14" s="1037"/>
      <c r="F14" s="1042"/>
      <c r="H14" s="1042"/>
      <c r="J14" s="1042"/>
      <c r="K14" s="1465"/>
    </row>
    <row r="15" spans="1:12" s="1038" customFormat="1" ht="22.7" hidden="1" customHeight="1">
      <c r="A15" s="1466"/>
      <c r="B15" s="1466"/>
      <c r="C15" s="1466"/>
      <c r="D15" s="1466"/>
      <c r="E15" s="1466"/>
      <c r="F15" s="1466"/>
      <c r="G15" s="1466"/>
      <c r="H15" s="1466"/>
      <c r="I15" s="1466"/>
      <c r="J15" s="1466"/>
      <c r="K15" s="1466"/>
      <c r="L15" s="1466"/>
    </row>
    <row r="16" spans="1:12" s="1038" customFormat="1" ht="28.7" hidden="1" customHeight="1">
      <c r="A16" s="1912"/>
      <c r="B16" s="1912"/>
      <c r="C16" s="1912"/>
      <c r="D16" s="1912"/>
      <c r="E16" s="1912"/>
      <c r="F16" s="1912"/>
      <c r="G16" s="1511"/>
      <c r="H16" s="1511"/>
      <c r="I16" s="1511"/>
      <c r="J16" s="1511"/>
    </row>
    <row r="17" spans="1:12" s="1040" customFormat="1" ht="31.5" customHeight="1">
      <c r="A17" s="1895" t="s">
        <v>32</v>
      </c>
      <c r="B17" s="1899" t="s">
        <v>3596</v>
      </c>
      <c r="C17" s="1899" t="s">
        <v>313</v>
      </c>
      <c r="D17" s="1897" t="s">
        <v>37</v>
      </c>
      <c r="E17" s="1904" t="s">
        <v>3597</v>
      </c>
      <c r="F17" s="1908" t="s">
        <v>40</v>
      </c>
      <c r="G17" s="1903" t="s">
        <v>4991</v>
      </c>
      <c r="H17" s="1890"/>
      <c r="I17" s="1903" t="s">
        <v>4990</v>
      </c>
      <c r="J17" s="1890"/>
      <c r="K17" s="1916" t="s">
        <v>3651</v>
      </c>
      <c r="L17" s="1916"/>
    </row>
    <row r="18" spans="1:12" s="1040" customFormat="1" ht="39.200000000000003" customHeight="1">
      <c r="A18" s="1896"/>
      <c r="B18" s="1900"/>
      <c r="C18" s="1900"/>
      <c r="D18" s="1898"/>
      <c r="E18" s="1905"/>
      <c r="F18" s="1909"/>
      <c r="G18" s="1514" t="s">
        <v>4993</v>
      </c>
      <c r="H18" s="1136" t="s">
        <v>4992</v>
      </c>
      <c r="I18" s="1557" t="s">
        <v>4994</v>
      </c>
      <c r="J18" s="1136" t="s">
        <v>4988</v>
      </c>
      <c r="K18" s="1569" t="s">
        <v>3652</v>
      </c>
      <c r="L18" s="1568" t="s">
        <v>3653</v>
      </c>
    </row>
    <row r="19" spans="1:12" s="1041" customFormat="1" ht="15.2" customHeight="1">
      <c r="A19" s="1470" t="s">
        <v>3659</v>
      </c>
      <c r="B19" s="1471" t="s">
        <v>61</v>
      </c>
      <c r="C19" s="1470" t="s">
        <v>251</v>
      </c>
      <c r="D19" s="1472"/>
      <c r="E19" s="1472"/>
      <c r="F19" s="1472"/>
      <c r="G19" s="1515"/>
      <c r="H19" s="1468"/>
      <c r="I19" s="1558"/>
      <c r="J19" s="1468"/>
      <c r="K19" s="1469"/>
      <c r="L19" s="1468"/>
    </row>
    <row r="20" spans="1:12" s="1133" customFormat="1">
      <c r="A20" s="1473">
        <v>102</v>
      </c>
      <c r="B20" s="1474" t="s">
        <v>353</v>
      </c>
      <c r="C20" s="1475"/>
      <c r="D20" s="1476"/>
      <c r="E20" s="1477"/>
      <c r="F20" s="1476"/>
      <c r="G20" s="1516"/>
      <c r="H20" s="1150"/>
      <c r="I20" s="1559"/>
      <c r="J20" s="1150"/>
      <c r="K20" s="1577"/>
      <c r="L20" s="1138"/>
    </row>
    <row r="21" spans="1:12" s="241" customFormat="1">
      <c r="A21" s="1478">
        <v>10202</v>
      </c>
      <c r="B21" s="1479" t="s">
        <v>360</v>
      </c>
      <c r="C21" s="1480" t="s">
        <v>356</v>
      </c>
      <c r="D21" s="1481">
        <v>20.599999999999994</v>
      </c>
      <c r="E21" s="1482">
        <v>25.53</v>
      </c>
      <c r="F21" s="1481">
        <f t="shared" ref="F21:F33" si="0">ROUND(D21*E21,2)</f>
        <v>525.91999999999996</v>
      </c>
      <c r="G21" s="1517"/>
      <c r="H21" s="1150">
        <v>0</v>
      </c>
      <c r="I21" s="1560">
        <v>20.599999999999994</v>
      </c>
      <c r="J21" s="1150">
        <v>525.91999999999996</v>
      </c>
      <c r="K21" s="1577">
        <v>20.6</v>
      </c>
      <c r="L21" s="1138">
        <v>525.91999999999996</v>
      </c>
    </row>
    <row r="22" spans="1:12" s="241" customFormat="1">
      <c r="A22" s="1478">
        <v>10203</v>
      </c>
      <c r="B22" s="1479" t="s">
        <v>366</v>
      </c>
      <c r="C22" s="1480" t="s">
        <v>356</v>
      </c>
      <c r="D22" s="1481">
        <v>30.870000000000005</v>
      </c>
      <c r="E22" s="1482">
        <v>41.68</v>
      </c>
      <c r="F22" s="1481">
        <f t="shared" si="0"/>
        <v>1286.6600000000001</v>
      </c>
      <c r="G22" s="1517">
        <v>17</v>
      </c>
      <c r="H22" s="1150">
        <v>708.56</v>
      </c>
      <c r="I22" s="1560">
        <v>47.870000000000005</v>
      </c>
      <c r="J22" s="1150">
        <v>1995.22</v>
      </c>
      <c r="K22" s="1577">
        <v>47.870000000000005</v>
      </c>
      <c r="L22" s="1138">
        <v>1995.22</v>
      </c>
    </row>
    <row r="23" spans="1:12" s="241" customFormat="1">
      <c r="A23" s="1478">
        <v>10204</v>
      </c>
      <c r="B23" s="1479" t="s">
        <v>370</v>
      </c>
      <c r="C23" s="1480" t="s">
        <v>356</v>
      </c>
      <c r="D23" s="1481">
        <v>318.31000000000006</v>
      </c>
      <c r="E23" s="1482">
        <v>9.17</v>
      </c>
      <c r="F23" s="1481">
        <f t="shared" si="0"/>
        <v>2918.9</v>
      </c>
      <c r="G23" s="1517">
        <v>438.99</v>
      </c>
      <c r="H23" s="1150">
        <v>4025.54</v>
      </c>
      <c r="I23" s="1560">
        <v>757.30000000000007</v>
      </c>
      <c r="J23" s="1150">
        <v>6944.44</v>
      </c>
      <c r="K23" s="1577">
        <v>757.3</v>
      </c>
      <c r="L23" s="1138">
        <v>6944.44</v>
      </c>
    </row>
    <row r="24" spans="1:12" s="241" customFormat="1" ht="19.149999999999999" customHeight="1">
      <c r="A24" s="1478">
        <v>10206</v>
      </c>
      <c r="B24" s="1498" t="s">
        <v>71</v>
      </c>
      <c r="C24" s="1480" t="s">
        <v>262</v>
      </c>
      <c r="D24" s="1481">
        <v>7.9800000000000981E-3</v>
      </c>
      <c r="E24" s="1482">
        <v>260.49</v>
      </c>
      <c r="F24" s="1481">
        <f>D24*E24</f>
        <v>2.0787102000000255</v>
      </c>
      <c r="G24" s="1517">
        <v>1.3</v>
      </c>
      <c r="H24" s="1150">
        <v>338.64</v>
      </c>
      <c r="I24" s="1560">
        <v>1.3079800000000001</v>
      </c>
      <c r="J24" s="1150">
        <v>340.72</v>
      </c>
      <c r="K24" s="1577">
        <v>1.3079800000000001</v>
      </c>
      <c r="L24" s="1138">
        <v>340.72</v>
      </c>
    </row>
    <row r="25" spans="1:12" s="241" customFormat="1" ht="25.5">
      <c r="A25" s="1478">
        <v>10207</v>
      </c>
      <c r="B25" s="1479" t="s">
        <v>377</v>
      </c>
      <c r="C25" s="1480" t="s">
        <v>356</v>
      </c>
      <c r="D25" s="1481">
        <v>128.20000000000005</v>
      </c>
      <c r="E25" s="1482">
        <v>12.5</v>
      </c>
      <c r="F25" s="1481">
        <f t="shared" si="0"/>
        <v>1602.5</v>
      </c>
      <c r="G25" s="1517">
        <v>400.8</v>
      </c>
      <c r="H25" s="1150">
        <v>5010</v>
      </c>
      <c r="I25" s="1560">
        <v>529</v>
      </c>
      <c r="J25" s="1150">
        <v>6612.5</v>
      </c>
      <c r="K25" s="1577">
        <v>529</v>
      </c>
      <c r="L25" s="1138">
        <v>6612.5</v>
      </c>
    </row>
    <row r="26" spans="1:12" s="1134" customFormat="1" ht="17.649999999999999" customHeight="1">
      <c r="A26" s="1478">
        <v>10208</v>
      </c>
      <c r="B26" s="1479" t="s">
        <v>379</v>
      </c>
      <c r="C26" s="1480" t="s">
        <v>356</v>
      </c>
      <c r="D26" s="1481">
        <v>3.1499999999999986</v>
      </c>
      <c r="E26" s="1482">
        <v>14.59</v>
      </c>
      <c r="F26" s="1481">
        <f t="shared" si="0"/>
        <v>45.96</v>
      </c>
      <c r="G26" s="1517"/>
      <c r="H26" s="1150">
        <v>0</v>
      </c>
      <c r="I26" s="1560">
        <v>3.1499999999999986</v>
      </c>
      <c r="J26" s="1150">
        <v>45.96</v>
      </c>
      <c r="K26" s="1577">
        <v>3.15</v>
      </c>
      <c r="L26" s="1138">
        <v>45.96</v>
      </c>
    </row>
    <row r="27" spans="1:12" s="1134" customFormat="1" ht="19.5" customHeight="1">
      <c r="A27" s="1478">
        <v>10209</v>
      </c>
      <c r="B27" s="1479" t="s">
        <v>381</v>
      </c>
      <c r="C27" s="1480" t="s">
        <v>356</v>
      </c>
      <c r="D27" s="1481">
        <v>6</v>
      </c>
      <c r="E27" s="1482">
        <v>9.3800000000000008</v>
      </c>
      <c r="F27" s="1481">
        <f t="shared" si="0"/>
        <v>56.28</v>
      </c>
      <c r="G27" s="1517"/>
      <c r="H27" s="1150">
        <v>0</v>
      </c>
      <c r="I27" s="1560">
        <v>6</v>
      </c>
      <c r="J27" s="1150">
        <v>56.28</v>
      </c>
      <c r="K27" s="1577">
        <v>6</v>
      </c>
      <c r="L27" s="1138">
        <v>56.28</v>
      </c>
    </row>
    <row r="28" spans="1:12" s="1134" customFormat="1">
      <c r="A28" s="1478">
        <v>10213</v>
      </c>
      <c r="B28" s="1479" t="s">
        <v>395</v>
      </c>
      <c r="C28" s="1480" t="s">
        <v>59</v>
      </c>
      <c r="D28" s="1481">
        <v>2</v>
      </c>
      <c r="E28" s="1482">
        <v>18.75</v>
      </c>
      <c r="F28" s="1481">
        <f t="shared" si="0"/>
        <v>37.5</v>
      </c>
      <c r="G28" s="1517"/>
      <c r="H28" s="1150">
        <v>0</v>
      </c>
      <c r="I28" s="1560">
        <v>2</v>
      </c>
      <c r="J28" s="1150">
        <v>37.5</v>
      </c>
      <c r="K28" s="1577">
        <v>2</v>
      </c>
      <c r="L28" s="1138">
        <v>37.5</v>
      </c>
    </row>
    <row r="29" spans="1:12" s="1134" customFormat="1">
      <c r="A29" s="1478">
        <v>10214</v>
      </c>
      <c r="B29" s="1479" t="s">
        <v>397</v>
      </c>
      <c r="C29" s="1480" t="s">
        <v>356</v>
      </c>
      <c r="D29" s="1481">
        <v>32.850000000000009</v>
      </c>
      <c r="E29" s="1482">
        <v>15.63</v>
      </c>
      <c r="F29" s="1481">
        <f t="shared" si="0"/>
        <v>513.45000000000005</v>
      </c>
      <c r="G29" s="1517"/>
      <c r="H29" s="1150">
        <v>0</v>
      </c>
      <c r="I29" s="1560">
        <v>32.850000000000009</v>
      </c>
      <c r="J29" s="1150">
        <v>513.45000000000005</v>
      </c>
      <c r="K29" s="1577">
        <v>32.85</v>
      </c>
      <c r="L29" s="1138">
        <v>513.45000000000005</v>
      </c>
    </row>
    <row r="30" spans="1:12" s="1134" customFormat="1" ht="23.45" customHeight="1">
      <c r="A30" s="1478">
        <v>10219</v>
      </c>
      <c r="B30" s="1479" t="s">
        <v>433</v>
      </c>
      <c r="C30" s="1480" t="s">
        <v>108</v>
      </c>
      <c r="D30" s="1481">
        <v>13.379999999999995</v>
      </c>
      <c r="E30" s="1482">
        <v>2.08</v>
      </c>
      <c r="F30" s="1481">
        <f t="shared" si="0"/>
        <v>27.83</v>
      </c>
      <c r="G30" s="1517"/>
      <c r="H30" s="1150">
        <v>0</v>
      </c>
      <c r="I30" s="1560">
        <v>13.379999999999995</v>
      </c>
      <c r="J30" s="1150">
        <v>27.83</v>
      </c>
      <c r="K30" s="1577">
        <v>13.38</v>
      </c>
      <c r="L30" s="1138">
        <v>27.83</v>
      </c>
    </row>
    <row r="31" spans="1:12" s="1132" customFormat="1" ht="25.5">
      <c r="A31" s="1478">
        <v>10222</v>
      </c>
      <c r="B31" s="1479" t="s">
        <v>4793</v>
      </c>
      <c r="C31" s="1480" t="s">
        <v>262</v>
      </c>
      <c r="D31" s="1481">
        <v>10.62</v>
      </c>
      <c r="E31" s="1482">
        <v>625.16</v>
      </c>
      <c r="F31" s="1481">
        <f t="shared" si="0"/>
        <v>6639.2</v>
      </c>
      <c r="G31" s="1517"/>
      <c r="H31" s="1150">
        <v>0</v>
      </c>
      <c r="I31" s="1560">
        <v>10.62</v>
      </c>
      <c r="J31" s="1150">
        <v>6639.2</v>
      </c>
      <c r="K31" s="1577">
        <v>0</v>
      </c>
      <c r="L31" s="1138">
        <v>0</v>
      </c>
    </row>
    <row r="32" spans="1:12" s="1132" customFormat="1">
      <c r="A32" s="1478">
        <v>10224</v>
      </c>
      <c r="B32" s="1479" t="s">
        <v>461</v>
      </c>
      <c r="C32" s="1480" t="s">
        <v>356</v>
      </c>
      <c r="D32" s="1481">
        <v>125</v>
      </c>
      <c r="E32" s="1482">
        <v>26.05</v>
      </c>
      <c r="F32" s="1481">
        <f t="shared" si="0"/>
        <v>3256.25</v>
      </c>
      <c r="G32" s="1517"/>
      <c r="H32" s="1150">
        <v>0</v>
      </c>
      <c r="I32" s="1560">
        <v>125</v>
      </c>
      <c r="J32" s="1150">
        <v>3256.25</v>
      </c>
      <c r="K32" s="1577">
        <v>40</v>
      </c>
      <c r="L32" s="1138">
        <v>1042</v>
      </c>
    </row>
    <row r="33" spans="1:12" s="1132" customFormat="1" ht="25.5">
      <c r="A33" s="1478">
        <v>10225</v>
      </c>
      <c r="B33" s="1479" t="s">
        <v>469</v>
      </c>
      <c r="C33" s="1480" t="s">
        <v>356</v>
      </c>
      <c r="D33" s="1481">
        <v>0.75000000000000089</v>
      </c>
      <c r="E33" s="1482">
        <v>9.9</v>
      </c>
      <c r="F33" s="1481">
        <f t="shared" si="0"/>
        <v>7.43</v>
      </c>
      <c r="G33" s="1517"/>
      <c r="H33" s="1150">
        <v>0</v>
      </c>
      <c r="I33" s="1560">
        <v>0.75000000000000089</v>
      </c>
      <c r="J33" s="1150">
        <v>7.43</v>
      </c>
      <c r="K33" s="1577">
        <v>0.75000000000000089</v>
      </c>
      <c r="L33" s="1138">
        <v>7.43</v>
      </c>
    </row>
    <row r="34" spans="1:12" s="1041" customFormat="1">
      <c r="A34" s="1483"/>
      <c r="B34" s="1484" t="s">
        <v>3604</v>
      </c>
      <c r="C34" s="1485"/>
      <c r="D34" s="1485"/>
      <c r="E34" s="1486"/>
      <c r="F34" s="1487">
        <f>SUM(F20:F33)</f>
        <v>16919.9587102</v>
      </c>
      <c r="G34" s="1518"/>
      <c r="H34" s="1139">
        <v>10082.740000000002</v>
      </c>
      <c r="I34" s="1561"/>
      <c r="J34" s="1139">
        <v>27002.7</v>
      </c>
      <c r="K34" s="1578"/>
      <c r="L34" s="1139">
        <v>18149.25</v>
      </c>
    </row>
    <row r="35" spans="1:12" s="241" customFormat="1">
      <c r="A35" s="1488">
        <v>2</v>
      </c>
      <c r="B35" s="1471" t="s">
        <v>42</v>
      </c>
      <c r="C35" s="1470" t="s">
        <v>251</v>
      </c>
      <c r="D35" s="1472"/>
      <c r="E35" s="1472"/>
      <c r="F35" s="1472"/>
      <c r="G35" s="1519"/>
      <c r="H35" s="1151"/>
      <c r="I35" s="1562"/>
      <c r="J35" s="1151"/>
      <c r="K35" s="1579"/>
      <c r="L35" s="1137"/>
    </row>
    <row r="36" spans="1:12" s="241" customFormat="1">
      <c r="A36" s="1473">
        <v>201</v>
      </c>
      <c r="B36" s="1474" t="s">
        <v>488</v>
      </c>
      <c r="C36" s="1475"/>
      <c r="D36" s="1476"/>
      <c r="E36" s="1477"/>
      <c r="F36" s="1476"/>
      <c r="G36" s="1520"/>
      <c r="H36" s="1150"/>
      <c r="I36" s="1560">
        <v>0</v>
      </c>
      <c r="J36" s="1150">
        <v>0</v>
      </c>
      <c r="K36" s="1577"/>
      <c r="L36" s="1138"/>
    </row>
    <row r="37" spans="1:12" s="241" customFormat="1">
      <c r="A37" s="1478">
        <v>20103</v>
      </c>
      <c r="B37" s="1479" t="s">
        <v>4794</v>
      </c>
      <c r="C37" s="1480" t="s">
        <v>4795</v>
      </c>
      <c r="D37" s="1481">
        <v>150</v>
      </c>
      <c r="E37" s="1482">
        <v>31.26</v>
      </c>
      <c r="F37" s="1481">
        <f t="shared" ref="F37:F43" si="1">ROUND(D37*E37,2)</f>
        <v>4689</v>
      </c>
      <c r="G37" s="1517"/>
      <c r="H37" s="1150">
        <v>0</v>
      </c>
      <c r="I37" s="1560">
        <v>150</v>
      </c>
      <c r="J37" s="1150">
        <v>4689</v>
      </c>
      <c r="K37" s="1577">
        <v>150</v>
      </c>
      <c r="L37" s="1138">
        <v>4689</v>
      </c>
    </row>
    <row r="38" spans="1:12" s="240" customFormat="1">
      <c r="A38" s="1478">
        <v>20104</v>
      </c>
      <c r="B38" s="1479" t="s">
        <v>58</v>
      </c>
      <c r="C38" s="1480" t="s">
        <v>4796</v>
      </c>
      <c r="D38" s="1481">
        <v>4.5</v>
      </c>
      <c r="E38" s="1482">
        <v>1562.91</v>
      </c>
      <c r="F38" s="1481">
        <f t="shared" si="1"/>
        <v>7033.1</v>
      </c>
      <c r="G38" s="1517"/>
      <c r="H38" s="1150">
        <v>0</v>
      </c>
      <c r="I38" s="1560">
        <v>4.5</v>
      </c>
      <c r="J38" s="1150">
        <v>7033.1</v>
      </c>
      <c r="K38" s="1577">
        <v>0</v>
      </c>
      <c r="L38" s="1138">
        <v>0</v>
      </c>
    </row>
    <row r="39" spans="1:12" s="792" customFormat="1" ht="51">
      <c r="A39" s="1478">
        <v>20107</v>
      </c>
      <c r="B39" s="1479" t="s">
        <v>4797</v>
      </c>
      <c r="C39" s="1480" t="s">
        <v>4798</v>
      </c>
      <c r="D39" s="1481">
        <v>8</v>
      </c>
      <c r="E39" s="1482">
        <v>750.2</v>
      </c>
      <c r="F39" s="1481">
        <f t="shared" si="1"/>
        <v>6001.6</v>
      </c>
      <c r="G39" s="1517"/>
      <c r="H39" s="1150">
        <v>0</v>
      </c>
      <c r="I39" s="1560">
        <v>8</v>
      </c>
      <c r="J39" s="1150">
        <v>6001.6</v>
      </c>
      <c r="K39" s="1577">
        <v>0</v>
      </c>
      <c r="L39" s="1138">
        <v>0</v>
      </c>
    </row>
    <row r="40" spans="1:12" s="1041" customFormat="1" ht="51">
      <c r="A40" s="1478">
        <v>20108</v>
      </c>
      <c r="B40" s="1479" t="s">
        <v>4799</v>
      </c>
      <c r="C40" s="1480" t="s">
        <v>4800</v>
      </c>
      <c r="D40" s="1481">
        <v>12</v>
      </c>
      <c r="E40" s="1482">
        <v>1017.66</v>
      </c>
      <c r="F40" s="1481">
        <f t="shared" si="1"/>
        <v>12211.92</v>
      </c>
      <c r="G40" s="1517"/>
      <c r="H40" s="1150">
        <v>0</v>
      </c>
      <c r="I40" s="1560">
        <v>12</v>
      </c>
      <c r="J40" s="1150">
        <v>12211.92</v>
      </c>
      <c r="K40" s="1577">
        <v>0</v>
      </c>
      <c r="L40" s="1138">
        <v>0</v>
      </c>
    </row>
    <row r="41" spans="1:12" s="240" customFormat="1" ht="48.75" customHeight="1">
      <c r="A41" s="1478">
        <v>20109</v>
      </c>
      <c r="B41" s="1479" t="s">
        <v>4801</v>
      </c>
      <c r="C41" s="1480" t="s">
        <v>4798</v>
      </c>
      <c r="D41" s="1481">
        <v>12</v>
      </c>
      <c r="E41" s="1482">
        <v>848.3</v>
      </c>
      <c r="F41" s="1481">
        <f t="shared" si="1"/>
        <v>10179.6</v>
      </c>
      <c r="G41" s="1517"/>
      <c r="H41" s="1150">
        <v>0</v>
      </c>
      <c r="I41" s="1560">
        <v>12</v>
      </c>
      <c r="J41" s="1150">
        <v>10179.6</v>
      </c>
      <c r="K41" s="1577">
        <v>0</v>
      </c>
      <c r="L41" s="1138">
        <v>0</v>
      </c>
    </row>
    <row r="42" spans="1:12" s="240" customFormat="1" ht="48.75" customHeight="1">
      <c r="A42" s="1478">
        <v>20110</v>
      </c>
      <c r="B42" s="1479" t="s">
        <v>511</v>
      </c>
      <c r="C42" s="1480" t="s">
        <v>4798</v>
      </c>
      <c r="D42" s="1481">
        <v>12</v>
      </c>
      <c r="E42" s="1482">
        <v>1060.18</v>
      </c>
      <c r="F42" s="1481">
        <f t="shared" si="1"/>
        <v>12722.16</v>
      </c>
      <c r="G42" s="1517"/>
      <c r="H42" s="1150">
        <v>0</v>
      </c>
      <c r="I42" s="1560">
        <v>12</v>
      </c>
      <c r="J42" s="1150">
        <v>12722.16</v>
      </c>
      <c r="K42" s="1577">
        <v>0</v>
      </c>
      <c r="L42" s="1138">
        <v>0</v>
      </c>
    </row>
    <row r="43" spans="1:12" s="240" customFormat="1" ht="38.25">
      <c r="A43" s="1478">
        <v>20111</v>
      </c>
      <c r="B43" s="1479" t="s">
        <v>4802</v>
      </c>
      <c r="C43" s="1480" t="s">
        <v>4798</v>
      </c>
      <c r="D43" s="1481">
        <v>12</v>
      </c>
      <c r="E43" s="1482">
        <v>758.04</v>
      </c>
      <c r="F43" s="1481">
        <f t="shared" si="1"/>
        <v>9096.48</v>
      </c>
      <c r="G43" s="1517"/>
      <c r="H43" s="1150">
        <v>0</v>
      </c>
      <c r="I43" s="1560">
        <v>12</v>
      </c>
      <c r="J43" s="1150">
        <v>9096.48</v>
      </c>
      <c r="K43" s="1577">
        <v>0</v>
      </c>
      <c r="L43" s="1138">
        <v>0</v>
      </c>
    </row>
    <row r="44" spans="1:12" s="1135" customFormat="1" ht="36.75" customHeight="1">
      <c r="A44" s="1473">
        <v>203</v>
      </c>
      <c r="B44" s="1474" t="s">
        <v>543</v>
      </c>
      <c r="C44" s="1475"/>
      <c r="D44" s="1476"/>
      <c r="E44" s="1477"/>
      <c r="F44" s="1476"/>
      <c r="G44" s="1517"/>
      <c r="H44" s="1150">
        <v>0</v>
      </c>
      <c r="I44" s="1560">
        <v>0</v>
      </c>
      <c r="J44" s="1150">
        <v>0</v>
      </c>
      <c r="K44" s="1577">
        <v>0</v>
      </c>
      <c r="L44" s="1138">
        <v>0</v>
      </c>
    </row>
    <row r="45" spans="1:12" s="243" customFormat="1" ht="38.25">
      <c r="A45" s="1478">
        <v>20302</v>
      </c>
      <c r="B45" s="1479" t="s">
        <v>4803</v>
      </c>
      <c r="C45" s="1480" t="s">
        <v>108</v>
      </c>
      <c r="D45" s="1481">
        <v>20</v>
      </c>
      <c r="E45" s="1482">
        <v>283.04000000000002</v>
      </c>
      <c r="F45" s="1481">
        <f t="shared" ref="F45" si="2">ROUND(D45*E45,2)</f>
        <v>5660.8</v>
      </c>
      <c r="G45" s="1517"/>
      <c r="H45" s="1150">
        <v>0</v>
      </c>
      <c r="I45" s="1560">
        <v>20</v>
      </c>
      <c r="J45" s="1150">
        <v>5660.8</v>
      </c>
      <c r="K45" s="1577">
        <v>20</v>
      </c>
      <c r="L45" s="1138">
        <v>5660.8</v>
      </c>
    </row>
    <row r="46" spans="1:12" s="243" customFormat="1">
      <c r="A46" s="1489"/>
      <c r="B46" s="1490" t="s">
        <v>3605</v>
      </c>
      <c r="C46" s="1491"/>
      <c r="D46" s="1491"/>
      <c r="E46" s="1492"/>
      <c r="F46" s="1493">
        <f>SUM(F36:F45)</f>
        <v>67594.66</v>
      </c>
      <c r="G46" s="1518"/>
      <c r="H46" s="1139">
        <v>0</v>
      </c>
      <c r="I46" s="1561"/>
      <c r="J46" s="1139">
        <v>67594.66</v>
      </c>
      <c r="K46" s="1578"/>
      <c r="L46" s="1139">
        <v>10349.799999999999</v>
      </c>
    </row>
    <row r="47" spans="1:12" s="243" customFormat="1">
      <c r="A47" s="1470">
        <v>3</v>
      </c>
      <c r="B47" s="1494" t="s">
        <v>568</v>
      </c>
      <c r="C47" s="1470" t="s">
        <v>251</v>
      </c>
      <c r="D47" s="1472"/>
      <c r="E47" s="1472"/>
      <c r="F47" s="1472"/>
      <c r="G47" s="1519"/>
      <c r="H47" s="1151"/>
      <c r="I47" s="1562"/>
      <c r="J47" s="1151"/>
      <c r="K47" s="1579"/>
      <c r="L47" s="1137"/>
    </row>
    <row r="48" spans="1:12" s="243" customFormat="1">
      <c r="A48" s="1473">
        <v>303</v>
      </c>
      <c r="B48" s="1474" t="s">
        <v>597</v>
      </c>
      <c r="C48" s="1475"/>
      <c r="D48" s="1476"/>
      <c r="E48" s="1477"/>
      <c r="F48" s="1476"/>
      <c r="G48" s="1521"/>
      <c r="H48" s="1150"/>
      <c r="I48" s="1563"/>
      <c r="J48" s="1150"/>
      <c r="K48" s="1577"/>
      <c r="L48" s="1138"/>
    </row>
    <row r="49" spans="1:12" s="792" customFormat="1" ht="44.1" customHeight="1">
      <c r="A49" s="1478">
        <v>30301</v>
      </c>
      <c r="B49" s="1479" t="s">
        <v>4804</v>
      </c>
      <c r="C49" s="1495" t="s">
        <v>262</v>
      </c>
      <c r="D49" s="1481">
        <v>4.3499999999999943</v>
      </c>
      <c r="E49" s="1482">
        <v>78.150000000000006</v>
      </c>
      <c r="F49" s="1482">
        <f>ROUND(D49*E49,2)</f>
        <v>339.95</v>
      </c>
      <c r="G49" s="1517">
        <v>206.99999999999997</v>
      </c>
      <c r="H49" s="1150">
        <v>16177.05</v>
      </c>
      <c r="I49" s="1560">
        <v>211.34999999999997</v>
      </c>
      <c r="J49" s="1150">
        <v>16517</v>
      </c>
      <c r="K49" s="1577">
        <v>211.35</v>
      </c>
      <c r="L49" s="1138">
        <v>16517</v>
      </c>
    </row>
    <row r="50" spans="1:12" s="1041" customFormat="1">
      <c r="A50" s="1489"/>
      <c r="B50" s="1490" t="s">
        <v>3603</v>
      </c>
      <c r="C50" s="1491"/>
      <c r="D50" s="1491"/>
      <c r="E50" s="1492"/>
      <c r="F50" s="1493">
        <f>SUM(F48:F49)</f>
        <v>339.95</v>
      </c>
      <c r="G50" s="1518"/>
      <c r="H50" s="1140">
        <v>16177.05</v>
      </c>
      <c r="I50" s="1561"/>
      <c r="J50" s="1140">
        <v>16517</v>
      </c>
      <c r="K50" s="1577"/>
      <c r="L50" s="1140">
        <v>16517</v>
      </c>
    </row>
    <row r="51" spans="1:12" s="243" customFormat="1" ht="29.1" customHeight="1">
      <c r="A51" s="1470">
        <v>4</v>
      </c>
      <c r="B51" s="1471" t="s">
        <v>603</v>
      </c>
      <c r="C51" s="1470" t="s">
        <v>251</v>
      </c>
      <c r="D51" s="1472"/>
      <c r="E51" s="1472"/>
      <c r="F51" s="1472"/>
      <c r="G51" s="1519"/>
      <c r="H51" s="1151"/>
      <c r="I51" s="1562"/>
      <c r="J51" s="1151"/>
      <c r="K51" s="1579"/>
      <c r="L51" s="1137"/>
    </row>
    <row r="52" spans="1:12" s="243" customFormat="1" ht="22.7" customHeight="1">
      <c r="A52" s="1473">
        <v>402</v>
      </c>
      <c r="B52" s="1474" t="s">
        <v>638</v>
      </c>
      <c r="C52" s="1475"/>
      <c r="D52" s="1476"/>
      <c r="E52" s="1477"/>
      <c r="F52" s="1476"/>
      <c r="G52" s="1521"/>
      <c r="H52" s="1150"/>
      <c r="I52" s="1560">
        <v>0</v>
      </c>
      <c r="J52" s="1150">
        <v>0</v>
      </c>
      <c r="K52" s="1577"/>
      <c r="L52" s="1138"/>
    </row>
    <row r="53" spans="1:12" s="243" customFormat="1" ht="29.85" customHeight="1">
      <c r="A53" s="1478">
        <v>40202</v>
      </c>
      <c r="B53" s="1479" t="s">
        <v>626</v>
      </c>
      <c r="C53" s="1495" t="s">
        <v>627</v>
      </c>
      <c r="D53" s="1481">
        <v>160.63999999999999</v>
      </c>
      <c r="E53" s="1482">
        <v>15.52</v>
      </c>
      <c r="F53" s="1481">
        <f t="shared" ref="F53:F57" si="3">ROUND(D53*E53,2)</f>
        <v>2493.13</v>
      </c>
      <c r="G53" s="1517"/>
      <c r="H53" s="1150">
        <v>0</v>
      </c>
      <c r="I53" s="1560">
        <v>160.63999999999999</v>
      </c>
      <c r="J53" s="1150">
        <v>2493.13</v>
      </c>
      <c r="K53" s="1577">
        <v>0</v>
      </c>
      <c r="L53" s="1138">
        <v>0</v>
      </c>
    </row>
    <row r="54" spans="1:12" s="243" customFormat="1" ht="25.5">
      <c r="A54" s="1478">
        <v>40203</v>
      </c>
      <c r="B54" s="1479" t="s">
        <v>631</v>
      </c>
      <c r="C54" s="1495" t="s">
        <v>4989</v>
      </c>
      <c r="D54" s="1481">
        <v>9.5000000000000142</v>
      </c>
      <c r="E54" s="1482">
        <v>15.63</v>
      </c>
      <c r="F54" s="1481">
        <f t="shared" si="3"/>
        <v>148.49</v>
      </c>
      <c r="G54" s="1517">
        <v>65</v>
      </c>
      <c r="H54" s="1150">
        <v>1015.95</v>
      </c>
      <c r="I54" s="1560">
        <v>74.500000000000014</v>
      </c>
      <c r="J54" s="1150">
        <v>1164.44</v>
      </c>
      <c r="K54" s="1577">
        <v>74.5</v>
      </c>
      <c r="L54" s="1138">
        <v>1164.44</v>
      </c>
    </row>
    <row r="55" spans="1:12" s="243" customFormat="1" ht="25.5">
      <c r="A55" s="1478">
        <v>40204</v>
      </c>
      <c r="B55" s="1479" t="s">
        <v>651</v>
      </c>
      <c r="C55" s="1495" t="s">
        <v>4989</v>
      </c>
      <c r="D55" s="1481">
        <v>127.4</v>
      </c>
      <c r="E55" s="1482">
        <v>15.63</v>
      </c>
      <c r="F55" s="1481">
        <f t="shared" si="3"/>
        <v>1991.26</v>
      </c>
      <c r="G55" s="1521"/>
      <c r="H55" s="1150">
        <v>0</v>
      </c>
      <c r="I55" s="1560">
        <v>127.4</v>
      </c>
      <c r="J55" s="1150">
        <v>1991.26</v>
      </c>
      <c r="K55" s="1577">
        <v>0</v>
      </c>
      <c r="L55" s="1138">
        <v>0</v>
      </c>
    </row>
    <row r="56" spans="1:12" s="243" customFormat="1" ht="50.25" customHeight="1">
      <c r="A56" s="1570">
        <v>40205</v>
      </c>
      <c r="B56" s="1498" t="s">
        <v>656</v>
      </c>
      <c r="C56" s="1571" t="s">
        <v>356</v>
      </c>
      <c r="D56" s="1572">
        <v>70.049999999999983</v>
      </c>
      <c r="E56" s="1573">
        <v>135.44999999999999</v>
      </c>
      <c r="F56" s="1574">
        <f t="shared" si="3"/>
        <v>9488.27</v>
      </c>
      <c r="G56" s="1575"/>
      <c r="H56" s="1150">
        <v>0</v>
      </c>
      <c r="I56" s="1560">
        <v>70.049999999999983</v>
      </c>
      <c r="J56" s="1150">
        <v>9488.27</v>
      </c>
      <c r="K56" s="1577">
        <v>30</v>
      </c>
      <c r="L56" s="1138">
        <v>4063.5</v>
      </c>
    </row>
    <row r="57" spans="1:12" s="243" customFormat="1" ht="33.200000000000003" customHeight="1">
      <c r="A57" s="1499" t="s">
        <v>4805</v>
      </c>
      <c r="B57" s="1576" t="s">
        <v>4806</v>
      </c>
      <c r="C57" s="1499" t="s">
        <v>59</v>
      </c>
      <c r="D57" s="1572">
        <v>188</v>
      </c>
      <c r="E57" s="1573">
        <v>22.5</v>
      </c>
      <c r="F57" s="1574">
        <f t="shared" si="3"/>
        <v>4230</v>
      </c>
      <c r="G57" s="1575"/>
      <c r="H57" s="1150">
        <v>0</v>
      </c>
      <c r="I57" s="1560">
        <v>188</v>
      </c>
      <c r="J57" s="1150">
        <v>4230</v>
      </c>
      <c r="K57" s="1577">
        <v>188</v>
      </c>
      <c r="L57" s="1138">
        <v>4230</v>
      </c>
    </row>
    <row r="58" spans="1:12" s="243" customFormat="1">
      <c r="A58" s="1473">
        <v>403</v>
      </c>
      <c r="B58" s="1474" t="s">
        <v>668</v>
      </c>
      <c r="C58" s="1475"/>
      <c r="D58" s="1476"/>
      <c r="E58" s="1477"/>
      <c r="F58" s="1476"/>
      <c r="G58" s="1517"/>
      <c r="H58" s="1150">
        <v>0</v>
      </c>
      <c r="I58" s="1560">
        <v>0</v>
      </c>
      <c r="J58" s="1150">
        <v>0</v>
      </c>
      <c r="K58" s="1577">
        <v>0</v>
      </c>
      <c r="L58" s="1138">
        <v>0</v>
      </c>
    </row>
    <row r="59" spans="1:12" s="792" customFormat="1" ht="25.5">
      <c r="A59" s="1478">
        <v>40302</v>
      </c>
      <c r="B59" s="1479" t="s">
        <v>676</v>
      </c>
      <c r="C59" s="1480" t="s">
        <v>356</v>
      </c>
      <c r="D59" s="1481">
        <v>2.0000000000006679E-3</v>
      </c>
      <c r="E59" s="1482">
        <v>27.14</v>
      </c>
      <c r="F59" s="1481">
        <f t="shared" ref="F59:F63" si="4">ROUND(D59*E59,2)</f>
        <v>0.05</v>
      </c>
      <c r="G59" s="1517">
        <v>37.4</v>
      </c>
      <c r="H59" s="1150">
        <v>1015.04</v>
      </c>
      <c r="I59" s="1560">
        <v>37.402000000000001</v>
      </c>
      <c r="J59" s="1150">
        <v>1015.09</v>
      </c>
      <c r="K59" s="1577">
        <v>37.4</v>
      </c>
      <c r="L59" s="1138">
        <v>1015.04</v>
      </c>
    </row>
    <row r="60" spans="1:12" s="1041" customFormat="1" ht="25.5">
      <c r="A60" s="1478">
        <v>40303</v>
      </c>
      <c r="B60" s="1479" t="s">
        <v>678</v>
      </c>
      <c r="C60" s="1480" t="s">
        <v>356</v>
      </c>
      <c r="D60" s="1481">
        <v>2.0000000000006679E-3</v>
      </c>
      <c r="E60" s="1482">
        <v>90.01</v>
      </c>
      <c r="F60" s="1481">
        <f t="shared" si="4"/>
        <v>0.18</v>
      </c>
      <c r="G60" s="1517">
        <v>37.4</v>
      </c>
      <c r="H60" s="1150">
        <v>3366.37</v>
      </c>
      <c r="I60" s="1560">
        <v>37.402000000000001</v>
      </c>
      <c r="J60" s="1150">
        <v>3366.55</v>
      </c>
      <c r="K60" s="1577">
        <v>37.4</v>
      </c>
      <c r="L60" s="1138">
        <v>3366.37</v>
      </c>
    </row>
    <row r="61" spans="1:12" s="243" customFormat="1">
      <c r="A61" s="1478">
        <v>40304</v>
      </c>
      <c r="B61" s="1479" t="s">
        <v>680</v>
      </c>
      <c r="C61" s="1480" t="s">
        <v>627</v>
      </c>
      <c r="D61" s="1481">
        <v>2.0000000000002238E-3</v>
      </c>
      <c r="E61" s="1482">
        <v>5.39</v>
      </c>
      <c r="F61" s="1481">
        <f t="shared" si="4"/>
        <v>0.01</v>
      </c>
      <c r="G61" s="1517"/>
      <c r="H61" s="1150">
        <v>0</v>
      </c>
      <c r="I61" s="1560">
        <v>2.0000000000002238E-3</v>
      </c>
      <c r="J61" s="1150">
        <v>0.01</v>
      </c>
      <c r="K61" s="1577">
        <v>0</v>
      </c>
      <c r="L61" s="1138">
        <v>0</v>
      </c>
    </row>
    <row r="62" spans="1:12" s="243" customFormat="1" ht="25.5">
      <c r="A62" s="1478">
        <v>40305</v>
      </c>
      <c r="B62" s="1479" t="s">
        <v>684</v>
      </c>
      <c r="C62" s="1480" t="s">
        <v>262</v>
      </c>
      <c r="D62" s="1481">
        <v>0.49</v>
      </c>
      <c r="E62" s="1482">
        <v>8731.64</v>
      </c>
      <c r="F62" s="1481">
        <f t="shared" si="4"/>
        <v>4278.5</v>
      </c>
      <c r="G62" s="1517"/>
      <c r="H62" s="1150">
        <v>0</v>
      </c>
      <c r="I62" s="1560">
        <v>0.49</v>
      </c>
      <c r="J62" s="1150">
        <v>4278.5</v>
      </c>
      <c r="K62" s="1577">
        <v>0.49</v>
      </c>
      <c r="L62" s="1138">
        <v>4278.5</v>
      </c>
    </row>
    <row r="63" spans="1:12" s="243" customFormat="1" ht="25.5">
      <c r="A63" s="1478">
        <v>40306</v>
      </c>
      <c r="B63" s="1479" t="s">
        <v>692</v>
      </c>
      <c r="C63" s="1480" t="s">
        <v>356</v>
      </c>
      <c r="D63" s="1481">
        <v>31.8</v>
      </c>
      <c r="E63" s="1482">
        <v>93.45</v>
      </c>
      <c r="F63" s="1481">
        <f t="shared" si="4"/>
        <v>2971.71</v>
      </c>
      <c r="G63" s="1517">
        <v>5.6</v>
      </c>
      <c r="H63" s="1150">
        <v>523.32000000000005</v>
      </c>
      <c r="I63" s="1560">
        <v>37.4</v>
      </c>
      <c r="J63" s="1150">
        <v>3495.03</v>
      </c>
      <c r="K63" s="1577">
        <v>37.4</v>
      </c>
      <c r="L63" s="1138">
        <v>3495.03</v>
      </c>
    </row>
    <row r="64" spans="1:12" s="243" customFormat="1">
      <c r="A64" s="1489"/>
      <c r="B64" s="1490" t="s">
        <v>3606</v>
      </c>
      <c r="C64" s="1491"/>
      <c r="D64" s="1491"/>
      <c r="E64" s="1492"/>
      <c r="F64" s="1493">
        <f>SUM(F52:F63)</f>
        <v>25601.599999999999</v>
      </c>
      <c r="G64" s="1518"/>
      <c r="H64" s="1140">
        <v>5920.6799999999994</v>
      </c>
      <c r="I64" s="1561"/>
      <c r="J64" s="1140">
        <v>31522.279999999995</v>
      </c>
      <c r="K64" s="1577"/>
      <c r="L64" s="1140">
        <v>21612.879999999997</v>
      </c>
    </row>
    <row r="65" spans="1:12" s="243" customFormat="1">
      <c r="A65" s="1470">
        <v>5</v>
      </c>
      <c r="B65" s="1471" t="s">
        <v>702</v>
      </c>
      <c r="C65" s="1470" t="s">
        <v>251</v>
      </c>
      <c r="D65" s="1472"/>
      <c r="E65" s="1472"/>
      <c r="F65" s="1472"/>
      <c r="G65" s="1519"/>
      <c r="H65" s="1151"/>
      <c r="I65" s="1562"/>
      <c r="J65" s="1151"/>
      <c r="K65" s="1579"/>
      <c r="L65" s="1137"/>
    </row>
    <row r="66" spans="1:12" s="243" customFormat="1">
      <c r="A66" s="1473">
        <v>501</v>
      </c>
      <c r="B66" s="1474" t="s">
        <v>721</v>
      </c>
      <c r="C66" s="1475"/>
      <c r="D66" s="1476"/>
      <c r="E66" s="1477"/>
      <c r="F66" s="1476"/>
      <c r="G66" s="1521"/>
      <c r="H66" s="1150"/>
      <c r="I66" s="1560">
        <v>0</v>
      </c>
      <c r="J66" s="1150">
        <v>0</v>
      </c>
      <c r="K66" s="1577"/>
      <c r="L66" s="1138"/>
    </row>
    <row r="67" spans="1:12" s="243" customFormat="1" ht="25.5">
      <c r="A67" s="1478">
        <v>50101</v>
      </c>
      <c r="B67" s="1479" t="s">
        <v>4807</v>
      </c>
      <c r="C67" s="1495" t="s">
        <v>108</v>
      </c>
      <c r="D67" s="1481">
        <v>77.600000000000009</v>
      </c>
      <c r="E67" s="1482">
        <v>11.17</v>
      </c>
      <c r="F67" s="1481">
        <f>ROUND(D67*E67,2)</f>
        <v>866.79</v>
      </c>
      <c r="G67" s="1517"/>
      <c r="H67" s="1150">
        <v>0</v>
      </c>
      <c r="I67" s="1560">
        <v>77.600000000000009</v>
      </c>
      <c r="J67" s="1150">
        <v>866.79</v>
      </c>
      <c r="K67" s="1577">
        <v>77.600000000000009</v>
      </c>
      <c r="L67" s="1138">
        <v>866.79</v>
      </c>
    </row>
    <row r="68" spans="1:12" s="243" customFormat="1" ht="20.45" customHeight="1">
      <c r="A68" s="1473">
        <v>502</v>
      </c>
      <c r="B68" s="1474" t="s">
        <v>726</v>
      </c>
      <c r="C68" s="1475"/>
      <c r="D68" s="1476"/>
      <c r="E68" s="1477"/>
      <c r="F68" s="1476"/>
      <c r="G68" s="1517"/>
      <c r="H68" s="1150"/>
      <c r="I68" s="1560">
        <v>0</v>
      </c>
      <c r="J68" s="1150">
        <v>0</v>
      </c>
      <c r="K68" s="1577">
        <v>0</v>
      </c>
      <c r="L68" s="1138">
        <v>0</v>
      </c>
    </row>
    <row r="69" spans="1:12" s="243" customFormat="1" ht="47.85" customHeight="1">
      <c r="A69" s="1478">
        <v>50201</v>
      </c>
      <c r="B69" s="1479" t="s">
        <v>4808</v>
      </c>
      <c r="C69" s="1495" t="s">
        <v>356</v>
      </c>
      <c r="D69" s="1481">
        <v>-13.77</v>
      </c>
      <c r="E69" s="1482">
        <v>145.28</v>
      </c>
      <c r="F69" s="1481">
        <f t="shared" ref="F69" si="5">ROUND(D69*E69,2)</f>
        <v>-2000.51</v>
      </c>
      <c r="G69" s="1517"/>
      <c r="H69" s="1150">
        <v>0</v>
      </c>
      <c r="I69" s="1560">
        <v>-13.77</v>
      </c>
      <c r="J69" s="1150">
        <v>-2000.51</v>
      </c>
      <c r="K69" s="1577">
        <v>0</v>
      </c>
      <c r="L69" s="1138">
        <v>0</v>
      </c>
    </row>
    <row r="70" spans="1:12" s="243" customFormat="1">
      <c r="A70" s="1473">
        <v>101</v>
      </c>
      <c r="B70" s="1474" t="s">
        <v>4809</v>
      </c>
      <c r="C70" s="1475"/>
      <c r="D70" s="1476"/>
      <c r="E70" s="1477"/>
      <c r="F70" s="1476"/>
      <c r="G70" s="1517"/>
      <c r="H70" s="1150"/>
      <c r="I70" s="1560">
        <v>0</v>
      </c>
      <c r="J70" s="1150">
        <v>0</v>
      </c>
      <c r="K70" s="1577">
        <v>0</v>
      </c>
      <c r="L70" s="1138">
        <v>0</v>
      </c>
    </row>
    <row r="71" spans="1:12" s="243" customFormat="1" ht="38.25">
      <c r="A71" s="1478">
        <v>50401</v>
      </c>
      <c r="B71" s="1479" t="s">
        <v>4810</v>
      </c>
      <c r="C71" s="1495" t="s">
        <v>356</v>
      </c>
      <c r="D71" s="1481">
        <v>25.65</v>
      </c>
      <c r="E71" s="1482">
        <v>50.45</v>
      </c>
      <c r="F71" s="1481">
        <f>ROUND(D71*E71,2)</f>
        <v>1294.04</v>
      </c>
      <c r="G71" s="1517"/>
      <c r="H71" s="1150">
        <v>0</v>
      </c>
      <c r="I71" s="1560">
        <v>25.65</v>
      </c>
      <c r="J71" s="1150">
        <v>1294.04</v>
      </c>
      <c r="K71" s="1577">
        <v>25.65</v>
      </c>
      <c r="L71" s="1138">
        <v>1294.04</v>
      </c>
    </row>
    <row r="72" spans="1:12" s="1041" customFormat="1">
      <c r="A72" s="1489"/>
      <c r="B72" s="1490" t="s">
        <v>3607</v>
      </c>
      <c r="C72" s="1491"/>
      <c r="D72" s="1491"/>
      <c r="E72" s="1492"/>
      <c r="F72" s="1493">
        <f>SUM(F66:F71)</f>
        <v>160.31999999999994</v>
      </c>
      <c r="G72" s="1518"/>
      <c r="H72" s="1140">
        <v>0</v>
      </c>
      <c r="I72" s="1561"/>
      <c r="J72" s="1140">
        <v>160.31999999999994</v>
      </c>
      <c r="K72" s="1577"/>
      <c r="L72" s="1140">
        <v>2160.83</v>
      </c>
    </row>
    <row r="73" spans="1:12" s="243" customFormat="1" ht="22.7" customHeight="1">
      <c r="A73" s="1470">
        <v>6</v>
      </c>
      <c r="B73" s="1471" t="s">
        <v>747</v>
      </c>
      <c r="C73" s="1470" t="s">
        <v>251</v>
      </c>
      <c r="D73" s="1472"/>
      <c r="E73" s="1472"/>
      <c r="F73" s="1472"/>
      <c r="G73" s="1519"/>
      <c r="H73" s="1151"/>
      <c r="I73" s="1562"/>
      <c r="J73" s="1151"/>
      <c r="K73" s="1579"/>
      <c r="L73" s="1137"/>
    </row>
    <row r="74" spans="1:12" s="243" customFormat="1">
      <c r="A74" s="1473">
        <v>601</v>
      </c>
      <c r="B74" s="1474" t="s">
        <v>748</v>
      </c>
      <c r="C74" s="1475"/>
      <c r="D74" s="1476"/>
      <c r="E74" s="1477"/>
      <c r="F74" s="1476"/>
      <c r="G74" s="1521"/>
      <c r="H74" s="1150"/>
      <c r="I74" s="1563"/>
      <c r="J74" s="1150"/>
      <c r="K74" s="1577"/>
      <c r="L74" s="1138"/>
    </row>
    <row r="75" spans="1:12" s="792" customFormat="1" ht="25.5">
      <c r="A75" s="1478">
        <v>60101</v>
      </c>
      <c r="B75" s="1479" t="s">
        <v>754</v>
      </c>
      <c r="C75" s="1480" t="s">
        <v>59</v>
      </c>
      <c r="D75" s="1481">
        <v>1</v>
      </c>
      <c r="E75" s="1482">
        <v>478.23</v>
      </c>
      <c r="F75" s="1481">
        <f t="shared" ref="F75:F76" si="6">ROUND(D75*E75,2)</f>
        <v>478.23</v>
      </c>
      <c r="G75" s="1517">
        <v>8</v>
      </c>
      <c r="H75" s="1150">
        <v>3825.84</v>
      </c>
      <c r="I75" s="1560">
        <v>9</v>
      </c>
      <c r="J75" s="1150">
        <v>4304.07</v>
      </c>
      <c r="K75" s="1577">
        <v>9</v>
      </c>
      <c r="L75" s="1138">
        <v>4304.07</v>
      </c>
    </row>
    <row r="76" spans="1:12" s="1041" customFormat="1" ht="25.5">
      <c r="A76" s="1478">
        <v>60102</v>
      </c>
      <c r="B76" s="1479" t="s">
        <v>750</v>
      </c>
      <c r="C76" s="1480" t="s">
        <v>59</v>
      </c>
      <c r="D76" s="1481">
        <v>1</v>
      </c>
      <c r="E76" s="1482">
        <v>478.23</v>
      </c>
      <c r="F76" s="1481">
        <f t="shared" si="6"/>
        <v>478.23</v>
      </c>
      <c r="G76" s="1517"/>
      <c r="H76" s="1150">
        <v>0</v>
      </c>
      <c r="I76" s="1560">
        <v>1</v>
      </c>
      <c r="J76" s="1150">
        <v>478.23</v>
      </c>
      <c r="K76" s="1577">
        <v>1</v>
      </c>
      <c r="L76" s="1138">
        <v>478.23</v>
      </c>
    </row>
    <row r="77" spans="1:12" s="243" customFormat="1" ht="47.85" customHeight="1">
      <c r="A77" s="1473">
        <v>602</v>
      </c>
      <c r="B77" s="1474" t="s">
        <v>4811</v>
      </c>
      <c r="C77" s="1475"/>
      <c r="D77" s="1476"/>
      <c r="E77" s="1477"/>
      <c r="F77" s="1476"/>
      <c r="G77" s="1517"/>
      <c r="H77" s="1150">
        <v>0</v>
      </c>
      <c r="I77" s="1560">
        <v>0</v>
      </c>
      <c r="J77" s="1150">
        <v>0</v>
      </c>
      <c r="K77" s="1577">
        <v>0</v>
      </c>
      <c r="L77" s="1138">
        <v>0</v>
      </c>
    </row>
    <row r="78" spans="1:12" s="243" customFormat="1" ht="51">
      <c r="A78" s="1478">
        <v>60201</v>
      </c>
      <c r="B78" s="1479" t="s">
        <v>4812</v>
      </c>
      <c r="C78" s="1480" t="s">
        <v>59</v>
      </c>
      <c r="D78" s="1481">
        <v>7</v>
      </c>
      <c r="E78" s="1482">
        <v>1354.52</v>
      </c>
      <c r="F78" s="1481">
        <f t="shared" ref="F78:F79" si="7">ROUND(D78*E78,2)</f>
        <v>9481.64</v>
      </c>
      <c r="G78" s="1517">
        <v>9</v>
      </c>
      <c r="H78" s="1150">
        <v>12190.68</v>
      </c>
      <c r="I78" s="1560">
        <v>16</v>
      </c>
      <c r="J78" s="1150">
        <v>21672.32</v>
      </c>
      <c r="K78" s="1577">
        <v>16</v>
      </c>
      <c r="L78" s="1138">
        <v>21672.32</v>
      </c>
    </row>
    <row r="79" spans="1:12" s="243" customFormat="1" ht="42.75" customHeight="1">
      <c r="A79" s="1478">
        <v>60202</v>
      </c>
      <c r="B79" s="1479" t="s">
        <v>4813</v>
      </c>
      <c r="C79" s="1480" t="s">
        <v>59</v>
      </c>
      <c r="D79" s="1481">
        <v>1</v>
      </c>
      <c r="E79" s="1482">
        <v>1250.33</v>
      </c>
      <c r="F79" s="1481">
        <f t="shared" si="7"/>
        <v>1250.33</v>
      </c>
      <c r="G79" s="1517"/>
      <c r="H79" s="1150">
        <v>0</v>
      </c>
      <c r="I79" s="1560">
        <v>1</v>
      </c>
      <c r="J79" s="1150">
        <v>1250.33</v>
      </c>
      <c r="K79" s="1577">
        <v>1</v>
      </c>
      <c r="L79" s="1138">
        <v>1250.33</v>
      </c>
    </row>
    <row r="80" spans="1:12" s="243" customFormat="1" ht="47.85" customHeight="1">
      <c r="A80" s="1473">
        <v>603</v>
      </c>
      <c r="B80" s="1474" t="s">
        <v>782</v>
      </c>
      <c r="C80" s="1475"/>
      <c r="D80" s="1476"/>
      <c r="E80" s="1477"/>
      <c r="F80" s="1476"/>
      <c r="G80" s="1517"/>
      <c r="H80" s="1150">
        <v>0</v>
      </c>
      <c r="I80" s="1560">
        <v>0</v>
      </c>
      <c r="J80" s="1150">
        <v>0</v>
      </c>
      <c r="K80" s="1577">
        <v>0</v>
      </c>
      <c r="L80" s="1138">
        <v>0</v>
      </c>
    </row>
    <row r="81" spans="1:12" s="243" customFormat="1" ht="51">
      <c r="A81" s="1478">
        <v>60301</v>
      </c>
      <c r="B81" s="1479" t="s">
        <v>4814</v>
      </c>
      <c r="C81" s="1480" t="s">
        <v>59</v>
      </c>
      <c r="D81" s="1481">
        <v>1</v>
      </c>
      <c r="E81" s="1482">
        <v>1354.52</v>
      </c>
      <c r="F81" s="1481">
        <f>ROUND(D81*E81,2)</f>
        <v>1354.52</v>
      </c>
      <c r="G81" s="1522"/>
      <c r="H81" s="1150">
        <v>0</v>
      </c>
      <c r="I81" s="1560">
        <v>1</v>
      </c>
      <c r="J81" s="1150">
        <v>1354.52</v>
      </c>
      <c r="K81" s="1577">
        <v>1</v>
      </c>
      <c r="L81" s="1138">
        <v>1354.52</v>
      </c>
    </row>
    <row r="82" spans="1:12" s="792" customFormat="1">
      <c r="A82" s="1489"/>
      <c r="B82" s="1490" t="s">
        <v>3608</v>
      </c>
      <c r="C82" s="1491"/>
      <c r="D82" s="1491"/>
      <c r="E82" s="1492"/>
      <c r="F82" s="1493">
        <f>SUM(F74:F81)</f>
        <v>13042.949999999999</v>
      </c>
      <c r="G82" s="1518"/>
      <c r="H82" s="1140">
        <v>16016.52</v>
      </c>
      <c r="I82" s="1561"/>
      <c r="J82" s="1140">
        <v>29059.469999999998</v>
      </c>
      <c r="K82" s="1577"/>
      <c r="L82" s="1140">
        <v>29059.469999999998</v>
      </c>
    </row>
    <row r="83" spans="1:12" s="243" customFormat="1">
      <c r="A83" s="1470">
        <v>7</v>
      </c>
      <c r="B83" s="1471" t="s">
        <v>3780</v>
      </c>
      <c r="C83" s="1470" t="s">
        <v>251</v>
      </c>
      <c r="D83" s="1472"/>
      <c r="E83" s="1472"/>
      <c r="F83" s="1472"/>
      <c r="G83" s="1519"/>
      <c r="H83" s="1151"/>
      <c r="I83" s="1562"/>
      <c r="J83" s="1151"/>
      <c r="K83" s="1579"/>
      <c r="L83" s="1137"/>
    </row>
    <row r="84" spans="1:12" s="243" customFormat="1" ht="51">
      <c r="A84" s="1473">
        <v>701</v>
      </c>
      <c r="B84" s="1474" t="s">
        <v>4815</v>
      </c>
      <c r="C84" s="1475"/>
      <c r="D84" s="1476"/>
      <c r="E84" s="1477"/>
      <c r="F84" s="1476"/>
      <c r="G84" s="1521"/>
      <c r="H84" s="1150"/>
      <c r="I84" s="1560">
        <v>0</v>
      </c>
      <c r="J84" s="1150">
        <v>0</v>
      </c>
      <c r="K84" s="1577">
        <v>0</v>
      </c>
      <c r="L84" s="1138">
        <v>0</v>
      </c>
    </row>
    <row r="85" spans="1:12" s="243" customFormat="1" ht="38.25">
      <c r="A85" s="1478">
        <v>70101</v>
      </c>
      <c r="B85" s="1479" t="s">
        <v>4816</v>
      </c>
      <c r="C85" s="1495" t="s">
        <v>356</v>
      </c>
      <c r="D85" s="1481">
        <v>1.94</v>
      </c>
      <c r="E85" s="1482">
        <v>1129.8900000000001</v>
      </c>
      <c r="F85" s="1481">
        <f>ROUND(D85*E85,2)</f>
        <v>2191.9899999999998</v>
      </c>
      <c r="G85" s="1517"/>
      <c r="H85" s="1150">
        <v>0</v>
      </c>
      <c r="I85" s="1560">
        <v>1.94</v>
      </c>
      <c r="J85" s="1150">
        <v>2191.9899999999998</v>
      </c>
      <c r="K85" s="1577">
        <v>1.94</v>
      </c>
      <c r="L85" s="1138">
        <v>2191.9899999999998</v>
      </c>
    </row>
    <row r="86" spans="1:12" s="243" customFormat="1">
      <c r="A86" s="1473">
        <v>702</v>
      </c>
      <c r="B86" s="1474" t="s">
        <v>852</v>
      </c>
      <c r="C86" s="1475"/>
      <c r="D86" s="1476"/>
      <c r="E86" s="1477"/>
      <c r="F86" s="1476"/>
      <c r="G86" s="1517"/>
      <c r="H86" s="1150"/>
      <c r="I86" s="1560">
        <v>0</v>
      </c>
      <c r="J86" s="1150">
        <v>0</v>
      </c>
      <c r="K86" s="1577">
        <v>0</v>
      </c>
      <c r="L86" s="1138">
        <v>0</v>
      </c>
    </row>
    <row r="87" spans="1:12" s="243" customFormat="1" ht="50.25" customHeight="1">
      <c r="A87" s="1478">
        <v>70201</v>
      </c>
      <c r="B87" s="1479" t="s">
        <v>4817</v>
      </c>
      <c r="C87" s="1495" t="s">
        <v>356</v>
      </c>
      <c r="D87" s="1481">
        <v>25.18</v>
      </c>
      <c r="E87" s="1482">
        <v>552.23</v>
      </c>
      <c r="F87" s="1481">
        <f t="shared" ref="F87:F88" si="8">ROUND(D87*E87,2)</f>
        <v>13905.15</v>
      </c>
      <c r="G87" s="1517">
        <v>15.939</v>
      </c>
      <c r="H87" s="1150">
        <v>8802.5499999999993</v>
      </c>
      <c r="I87" s="1560">
        <v>41.119</v>
      </c>
      <c r="J87" s="1150">
        <v>22707.15</v>
      </c>
      <c r="K87" s="1577">
        <v>41.12</v>
      </c>
      <c r="L87" s="1138">
        <v>22707.7</v>
      </c>
    </row>
    <row r="88" spans="1:12" s="243" customFormat="1" ht="38.25">
      <c r="A88" s="1478">
        <v>70202</v>
      </c>
      <c r="B88" s="1479" t="s">
        <v>4818</v>
      </c>
      <c r="C88" s="1495" t="s">
        <v>356</v>
      </c>
      <c r="D88" s="1481">
        <v>8.6999999999999993</v>
      </c>
      <c r="E88" s="1482">
        <v>1427.46</v>
      </c>
      <c r="F88" s="1481">
        <f t="shared" si="8"/>
        <v>12418.9</v>
      </c>
      <c r="G88" s="1517"/>
      <c r="H88" s="1150">
        <v>0</v>
      </c>
      <c r="I88" s="1560">
        <v>8.6999999999999993</v>
      </c>
      <c r="J88" s="1150">
        <v>12418.9</v>
      </c>
      <c r="K88" s="1577">
        <v>8.6999999999999993</v>
      </c>
      <c r="L88" s="1138">
        <v>12418.9</v>
      </c>
    </row>
    <row r="89" spans="1:12" s="243" customFormat="1">
      <c r="A89" s="1473">
        <v>703</v>
      </c>
      <c r="B89" s="1474" t="s">
        <v>865</v>
      </c>
      <c r="C89" s="1475"/>
      <c r="D89" s="1476"/>
      <c r="E89" s="1477"/>
      <c r="F89" s="1476"/>
      <c r="G89" s="1517"/>
      <c r="H89" s="1150">
        <v>0</v>
      </c>
      <c r="I89" s="1560">
        <v>0</v>
      </c>
      <c r="J89" s="1150">
        <v>0</v>
      </c>
      <c r="K89" s="1577">
        <v>0</v>
      </c>
      <c r="L89" s="1138">
        <v>0</v>
      </c>
    </row>
    <row r="90" spans="1:12" s="243" customFormat="1">
      <c r="A90" s="1478">
        <v>70301</v>
      </c>
      <c r="B90" s="1479" t="s">
        <v>4819</v>
      </c>
      <c r="C90" s="1495" t="s">
        <v>356</v>
      </c>
      <c r="D90" s="1481">
        <v>3.76</v>
      </c>
      <c r="E90" s="1482">
        <v>833.55</v>
      </c>
      <c r="F90" s="1481">
        <f t="shared" ref="F90:F94" si="9">ROUND(D90*E90,2)</f>
        <v>3134.15</v>
      </c>
      <c r="G90" s="1517"/>
      <c r="H90" s="1150">
        <v>0</v>
      </c>
      <c r="I90" s="1560">
        <v>3.76</v>
      </c>
      <c r="J90" s="1150">
        <v>3134.15</v>
      </c>
      <c r="K90" s="1577">
        <v>3.76</v>
      </c>
      <c r="L90" s="1138">
        <v>3134.15</v>
      </c>
    </row>
    <row r="91" spans="1:12" s="243" customFormat="1" ht="38.25">
      <c r="A91" s="1478">
        <v>70302</v>
      </c>
      <c r="B91" s="1479" t="s">
        <v>871</v>
      </c>
      <c r="C91" s="1480" t="s">
        <v>356</v>
      </c>
      <c r="D91" s="1481">
        <v>23.8</v>
      </c>
      <c r="E91" s="1482">
        <v>625.16</v>
      </c>
      <c r="F91" s="1481">
        <f t="shared" si="9"/>
        <v>14878.81</v>
      </c>
      <c r="G91" s="1517"/>
      <c r="H91" s="1150">
        <v>0</v>
      </c>
      <c r="I91" s="1560">
        <v>23.8</v>
      </c>
      <c r="J91" s="1150">
        <v>14878.81</v>
      </c>
      <c r="K91" s="1577">
        <v>23.8</v>
      </c>
      <c r="L91" s="1138">
        <v>14878.81</v>
      </c>
    </row>
    <row r="92" spans="1:12" s="243" customFormat="1" ht="29.85" customHeight="1">
      <c r="A92" s="1478">
        <v>70303</v>
      </c>
      <c r="B92" s="1479" t="s">
        <v>873</v>
      </c>
      <c r="C92" s="1480" t="s">
        <v>356</v>
      </c>
      <c r="D92" s="1481">
        <v>2.16</v>
      </c>
      <c r="E92" s="1482">
        <v>1250.33</v>
      </c>
      <c r="F92" s="1481">
        <f t="shared" si="9"/>
        <v>2700.71</v>
      </c>
      <c r="G92" s="1517"/>
      <c r="H92" s="1150">
        <v>0</v>
      </c>
      <c r="I92" s="1560">
        <v>2.16</v>
      </c>
      <c r="J92" s="1150">
        <v>2700.71</v>
      </c>
      <c r="K92" s="1577">
        <v>2.16</v>
      </c>
      <c r="L92" s="1138">
        <v>2700.71</v>
      </c>
    </row>
    <row r="93" spans="1:12" s="243" customFormat="1" ht="42.75" customHeight="1">
      <c r="A93" s="1478">
        <v>70304</v>
      </c>
      <c r="B93" s="1496" t="s">
        <v>4948</v>
      </c>
      <c r="C93" s="1480" t="s">
        <v>356</v>
      </c>
      <c r="D93" s="1481">
        <v>3.75</v>
      </c>
      <c r="E93" s="1482">
        <v>583.49</v>
      </c>
      <c r="F93" s="1481">
        <f t="shared" si="9"/>
        <v>2188.09</v>
      </c>
      <c r="G93" s="1517"/>
      <c r="H93" s="1150">
        <v>0</v>
      </c>
      <c r="I93" s="1560">
        <v>3.75</v>
      </c>
      <c r="J93" s="1150">
        <v>2188.09</v>
      </c>
      <c r="K93" s="1577">
        <v>3.75</v>
      </c>
      <c r="L93" s="1138">
        <v>2188.09</v>
      </c>
    </row>
    <row r="94" spans="1:12" s="243" customFormat="1" ht="31.7" customHeight="1">
      <c r="A94" s="1478">
        <v>70305</v>
      </c>
      <c r="B94" s="1496" t="s">
        <v>4820</v>
      </c>
      <c r="C94" s="1480" t="s">
        <v>59</v>
      </c>
      <c r="D94" s="1481">
        <v>1</v>
      </c>
      <c r="E94" s="1482">
        <v>833.55</v>
      </c>
      <c r="F94" s="1481">
        <f t="shared" si="9"/>
        <v>833.55</v>
      </c>
      <c r="G94" s="1517"/>
      <c r="H94" s="1150">
        <v>0</v>
      </c>
      <c r="I94" s="1560">
        <v>1</v>
      </c>
      <c r="J94" s="1150">
        <v>833.55</v>
      </c>
      <c r="K94" s="1577">
        <v>1</v>
      </c>
      <c r="L94" s="1138">
        <v>833.55</v>
      </c>
    </row>
    <row r="95" spans="1:12" s="243" customFormat="1">
      <c r="A95" s="1489"/>
      <c r="B95" s="1490" t="s">
        <v>3609</v>
      </c>
      <c r="C95" s="1491"/>
      <c r="D95" s="1491"/>
      <c r="E95" s="1492"/>
      <c r="F95" s="1493">
        <f>SUM(F84:F94)</f>
        <v>52251.350000000006</v>
      </c>
      <c r="G95" s="1518"/>
      <c r="H95" s="1140">
        <v>8802.5499999999993</v>
      </c>
      <c r="I95" s="1561"/>
      <c r="J95" s="1140">
        <v>61053.350000000006</v>
      </c>
      <c r="K95" s="1577"/>
      <c r="L95" s="1140">
        <v>61053.900000000009</v>
      </c>
    </row>
    <row r="96" spans="1:12" s="243" customFormat="1">
      <c r="A96" s="1470">
        <v>8</v>
      </c>
      <c r="B96" s="1471" t="s">
        <v>4821</v>
      </c>
      <c r="C96" s="1470" t="s">
        <v>251</v>
      </c>
      <c r="D96" s="1472"/>
      <c r="E96" s="1472"/>
      <c r="F96" s="1472"/>
      <c r="G96" s="1519"/>
      <c r="H96" s="1151"/>
      <c r="I96" s="1562"/>
      <c r="J96" s="1151"/>
      <c r="K96" s="1579"/>
      <c r="L96" s="1137"/>
    </row>
    <row r="97" spans="1:12" s="243" customFormat="1">
      <c r="A97" s="1473">
        <v>801</v>
      </c>
      <c r="B97" s="1474" t="s">
        <v>879</v>
      </c>
      <c r="C97" s="1475"/>
      <c r="D97" s="1476"/>
      <c r="E97" s="1477"/>
      <c r="F97" s="1476"/>
      <c r="G97" s="1521"/>
      <c r="H97" s="1150"/>
      <c r="I97" s="1560">
        <v>0</v>
      </c>
      <c r="J97" s="1150">
        <v>0</v>
      </c>
      <c r="K97" s="1577"/>
      <c r="L97" s="1138"/>
    </row>
    <row r="98" spans="1:12" s="1049" customFormat="1">
      <c r="A98" s="1478">
        <v>80101</v>
      </c>
      <c r="B98" s="1479" t="s">
        <v>881</v>
      </c>
      <c r="C98" s="1480" t="s">
        <v>4822</v>
      </c>
      <c r="D98" s="1481">
        <v>23.8</v>
      </c>
      <c r="E98" s="1482">
        <v>416.78</v>
      </c>
      <c r="F98" s="1481">
        <f t="shared" ref="F98:F100" si="10">ROUND(D98*E98,2)</f>
        <v>9919.36</v>
      </c>
      <c r="G98" s="1517"/>
      <c r="H98" s="1150">
        <v>0</v>
      </c>
      <c r="I98" s="1560">
        <v>23.8</v>
      </c>
      <c r="J98" s="1150">
        <v>9919.36</v>
      </c>
      <c r="K98" s="1577">
        <v>23.799999999999997</v>
      </c>
      <c r="L98" s="1138">
        <v>9919.36</v>
      </c>
    </row>
    <row r="99" spans="1:12" s="701" customFormat="1">
      <c r="A99" s="1478">
        <v>80102</v>
      </c>
      <c r="B99" s="1479" t="s">
        <v>883</v>
      </c>
      <c r="C99" s="1480" t="s">
        <v>4823</v>
      </c>
      <c r="D99" s="1481">
        <v>3.76</v>
      </c>
      <c r="E99" s="1482">
        <v>406.36</v>
      </c>
      <c r="F99" s="1481">
        <f t="shared" si="10"/>
        <v>1527.91</v>
      </c>
      <c r="G99" s="1517"/>
      <c r="H99" s="1150">
        <v>0</v>
      </c>
      <c r="I99" s="1560">
        <v>3.76</v>
      </c>
      <c r="J99" s="1150">
        <v>1527.91</v>
      </c>
      <c r="K99" s="1577">
        <v>3.76</v>
      </c>
      <c r="L99" s="1138">
        <v>1527.91</v>
      </c>
    </row>
    <row r="100" spans="1:12" s="701" customFormat="1" ht="25.5">
      <c r="A100" s="1478">
        <v>80103</v>
      </c>
      <c r="B100" s="1479" t="s">
        <v>4824</v>
      </c>
      <c r="C100" s="1480" t="s">
        <v>4825</v>
      </c>
      <c r="D100" s="1481">
        <v>1</v>
      </c>
      <c r="E100" s="1482">
        <v>2500.66</v>
      </c>
      <c r="F100" s="1481">
        <f t="shared" si="10"/>
        <v>2500.66</v>
      </c>
      <c r="G100" s="1517"/>
      <c r="H100" s="1150">
        <v>0</v>
      </c>
      <c r="I100" s="1560">
        <v>1</v>
      </c>
      <c r="J100" s="1150">
        <v>2500.66</v>
      </c>
      <c r="K100" s="1577">
        <v>1</v>
      </c>
      <c r="L100" s="1138">
        <v>2500.66</v>
      </c>
    </row>
    <row r="101" spans="1:12" s="701" customFormat="1">
      <c r="A101" s="1473">
        <v>802</v>
      </c>
      <c r="B101" s="1474" t="s">
        <v>886</v>
      </c>
      <c r="C101" s="1475"/>
      <c r="D101" s="1476"/>
      <c r="E101" s="1477"/>
      <c r="F101" s="1476"/>
      <c r="G101" s="1517"/>
      <c r="H101" s="1150">
        <v>0</v>
      </c>
      <c r="I101" s="1560">
        <v>0</v>
      </c>
      <c r="J101" s="1150">
        <v>0</v>
      </c>
      <c r="K101" s="1577">
        <v>0</v>
      </c>
      <c r="L101" s="1138">
        <v>0</v>
      </c>
    </row>
    <row r="102" spans="1:12" s="701" customFormat="1" ht="25.5">
      <c r="A102" s="1478">
        <v>80201</v>
      </c>
      <c r="B102" s="1479" t="s">
        <v>4826</v>
      </c>
      <c r="C102" s="1480" t="s">
        <v>4827</v>
      </c>
      <c r="D102" s="1481">
        <v>3</v>
      </c>
      <c r="E102" s="1482">
        <v>753.6</v>
      </c>
      <c r="F102" s="1481">
        <f>ROUND(D102*E102,2)</f>
        <v>2260.8000000000002</v>
      </c>
      <c r="G102" s="1517"/>
      <c r="H102" s="1150">
        <v>0</v>
      </c>
      <c r="I102" s="1560">
        <v>3</v>
      </c>
      <c r="J102" s="1150">
        <v>2260.8000000000002</v>
      </c>
      <c r="K102" s="1577">
        <v>3</v>
      </c>
      <c r="L102" s="1138">
        <v>2260.8000000000002</v>
      </c>
    </row>
    <row r="103" spans="1:12" s="701" customFormat="1">
      <c r="A103" s="1473">
        <v>803</v>
      </c>
      <c r="B103" s="1474" t="s">
        <v>4828</v>
      </c>
      <c r="C103" s="1475"/>
      <c r="D103" s="1476"/>
      <c r="E103" s="1477"/>
      <c r="F103" s="1476"/>
      <c r="G103" s="1517"/>
      <c r="H103" s="1150"/>
      <c r="I103" s="1560">
        <v>0</v>
      </c>
      <c r="J103" s="1150">
        <v>0</v>
      </c>
      <c r="K103" s="1577">
        <v>0</v>
      </c>
      <c r="L103" s="1138">
        <v>0</v>
      </c>
    </row>
    <row r="104" spans="1:12" s="243" customFormat="1" ht="35.1" customHeight="1">
      <c r="A104" s="1478">
        <v>80301</v>
      </c>
      <c r="B104" s="1479" t="s">
        <v>4829</v>
      </c>
      <c r="C104" s="1480" t="s">
        <v>4830</v>
      </c>
      <c r="D104" s="1481">
        <v>2.6</v>
      </c>
      <c r="E104" s="1482">
        <v>535.79999999999995</v>
      </c>
      <c r="F104" s="1481">
        <f>ROUND(D104*E104,2)</f>
        <v>1393.08</v>
      </c>
      <c r="G104" s="1517"/>
      <c r="H104" s="1150">
        <v>0</v>
      </c>
      <c r="I104" s="1560">
        <v>2.6</v>
      </c>
      <c r="J104" s="1150">
        <v>1393.08</v>
      </c>
      <c r="K104" s="1577">
        <v>2.6</v>
      </c>
      <c r="L104" s="1138">
        <v>1393.08</v>
      </c>
    </row>
    <row r="105" spans="1:12" s="792" customFormat="1">
      <c r="A105" s="1489"/>
      <c r="B105" s="1490" t="s">
        <v>3610</v>
      </c>
      <c r="C105" s="1491"/>
      <c r="D105" s="1491"/>
      <c r="E105" s="1492"/>
      <c r="F105" s="1493">
        <f>SUM(F97:F104)</f>
        <v>17601.809999999998</v>
      </c>
      <c r="G105" s="1518"/>
      <c r="H105" s="1150">
        <v>0</v>
      </c>
      <c r="I105" s="1560">
        <v>0</v>
      </c>
      <c r="J105" s="1554">
        <v>17601.809999999998</v>
      </c>
      <c r="K105" s="1577"/>
      <c r="L105" s="1508">
        <v>17601.809999999998</v>
      </c>
    </row>
    <row r="106" spans="1:12" s="243" customFormat="1">
      <c r="A106" s="1470">
        <v>9</v>
      </c>
      <c r="B106" s="1471" t="s">
        <v>893</v>
      </c>
      <c r="C106" s="1470" t="s">
        <v>251</v>
      </c>
      <c r="D106" s="1472"/>
      <c r="E106" s="1472"/>
      <c r="F106" s="1472"/>
      <c r="G106" s="1519"/>
      <c r="H106" s="1151"/>
      <c r="I106" s="1562"/>
      <c r="J106" s="1151"/>
      <c r="K106" s="1579"/>
      <c r="L106" s="1137"/>
    </row>
    <row r="107" spans="1:12" s="243" customFormat="1">
      <c r="A107" s="1473">
        <v>901</v>
      </c>
      <c r="B107" s="1474" t="s">
        <v>4126</v>
      </c>
      <c r="C107" s="1475"/>
      <c r="D107" s="1476"/>
      <c r="E107" s="1477"/>
      <c r="F107" s="1476"/>
      <c r="G107" s="1521"/>
      <c r="H107" s="1150"/>
      <c r="I107" s="1563"/>
      <c r="J107" s="1150"/>
      <c r="K107" s="1577"/>
      <c r="L107" s="1138"/>
    </row>
    <row r="108" spans="1:12" s="243" customFormat="1" ht="64.5" customHeight="1">
      <c r="A108" s="1478">
        <v>90101</v>
      </c>
      <c r="B108" s="1479" t="s">
        <v>898</v>
      </c>
      <c r="C108" s="1480" t="s">
        <v>4831</v>
      </c>
      <c r="D108" s="1481">
        <v>105</v>
      </c>
      <c r="E108" s="1482">
        <v>120.87</v>
      </c>
      <c r="F108" s="1481">
        <f>ROUND(D108*E108,2)</f>
        <v>12691.35</v>
      </c>
      <c r="G108" s="1517"/>
      <c r="H108" s="1150">
        <v>0</v>
      </c>
      <c r="I108" s="1560">
        <v>105</v>
      </c>
      <c r="J108" s="1150">
        <v>12691.35</v>
      </c>
      <c r="K108" s="1577">
        <v>40</v>
      </c>
      <c r="L108" s="1138">
        <v>4834.8</v>
      </c>
    </row>
    <row r="109" spans="1:12" s="243" customFormat="1" ht="20.45" customHeight="1">
      <c r="A109" s="1489"/>
      <c r="B109" s="1490" t="s">
        <v>3618</v>
      </c>
      <c r="C109" s="1491"/>
      <c r="D109" s="1491"/>
      <c r="E109" s="1492"/>
      <c r="F109" s="1493">
        <f>SUM(F107:F108)</f>
        <v>12691.35</v>
      </c>
      <c r="G109" s="1518"/>
      <c r="H109" s="1554">
        <v>0</v>
      </c>
      <c r="I109" s="1561"/>
      <c r="J109" s="1554">
        <v>12691.35</v>
      </c>
      <c r="K109" s="1577"/>
      <c r="L109" s="1140">
        <v>4834.8</v>
      </c>
    </row>
    <row r="110" spans="1:12" s="1049" customFormat="1">
      <c r="A110" s="1470">
        <v>11</v>
      </c>
      <c r="B110" s="1471" t="s">
        <v>968</v>
      </c>
      <c r="C110" s="1470" t="s">
        <v>251</v>
      </c>
      <c r="D110" s="1472"/>
      <c r="E110" s="1472"/>
      <c r="F110" s="1472"/>
      <c r="G110" s="1521"/>
      <c r="H110" s="1151"/>
      <c r="I110" s="1563"/>
      <c r="J110" s="1151"/>
      <c r="K110" s="1579"/>
      <c r="L110" s="1137"/>
    </row>
    <row r="111" spans="1:12" s="243" customFormat="1">
      <c r="A111" s="1473">
        <v>1101</v>
      </c>
      <c r="B111" s="1474" t="s">
        <v>972</v>
      </c>
      <c r="C111" s="1475"/>
      <c r="D111" s="1476"/>
      <c r="E111" s="1477"/>
      <c r="F111" s="1476"/>
      <c r="G111" s="1521"/>
      <c r="H111" s="1150"/>
      <c r="I111" s="1563"/>
      <c r="J111" s="1150"/>
      <c r="K111" s="1577"/>
      <c r="L111" s="1138"/>
    </row>
    <row r="112" spans="1:12" s="243" customFormat="1" ht="45.95" customHeight="1">
      <c r="A112" s="1497">
        <v>110101</v>
      </c>
      <c r="B112" s="1479" t="s">
        <v>4832</v>
      </c>
      <c r="C112" s="1480" t="s">
        <v>4833</v>
      </c>
      <c r="D112" s="1481">
        <v>155</v>
      </c>
      <c r="E112" s="1482">
        <v>119.11</v>
      </c>
      <c r="F112" s="1481">
        <f t="shared" ref="F112:F114" si="11">ROUND(D112*E112,2)</f>
        <v>18462.05</v>
      </c>
      <c r="G112" s="1517"/>
      <c r="H112" s="1150">
        <v>0</v>
      </c>
      <c r="I112" s="1560">
        <v>155</v>
      </c>
      <c r="J112" s="1150">
        <v>18462.05</v>
      </c>
      <c r="K112" s="1577">
        <v>155</v>
      </c>
      <c r="L112" s="1138">
        <v>18462.05</v>
      </c>
    </row>
    <row r="113" spans="1:12" s="243" customFormat="1">
      <c r="A113" s="1509">
        <v>110102</v>
      </c>
      <c r="B113" s="1498" t="s">
        <v>4949</v>
      </c>
      <c r="C113" s="1499" t="s">
        <v>4795</v>
      </c>
      <c r="D113" s="1481">
        <v>16</v>
      </c>
      <c r="E113" s="1482">
        <v>62.52</v>
      </c>
      <c r="F113" s="1481">
        <f t="shared" si="11"/>
        <v>1000.32</v>
      </c>
      <c r="G113" s="1517"/>
      <c r="H113" s="1150">
        <v>0</v>
      </c>
      <c r="I113" s="1560">
        <v>16</v>
      </c>
      <c r="J113" s="1150">
        <v>1000.32</v>
      </c>
      <c r="K113" s="1577">
        <v>16</v>
      </c>
      <c r="L113" s="1138">
        <v>1000.32</v>
      </c>
    </row>
    <row r="114" spans="1:12" s="243" customFormat="1">
      <c r="A114" s="1497">
        <v>110103</v>
      </c>
      <c r="B114" s="1479" t="s">
        <v>4834</v>
      </c>
      <c r="C114" s="1480" t="s">
        <v>4835</v>
      </c>
      <c r="D114" s="1481">
        <v>52</v>
      </c>
      <c r="E114" s="1482">
        <v>25.6</v>
      </c>
      <c r="F114" s="1481">
        <f t="shared" si="11"/>
        <v>1331.2</v>
      </c>
      <c r="G114" s="1517"/>
      <c r="H114" s="1150">
        <v>0</v>
      </c>
      <c r="I114" s="1560">
        <v>52</v>
      </c>
      <c r="J114" s="1150">
        <v>1331.2</v>
      </c>
      <c r="K114" s="1577">
        <v>52</v>
      </c>
      <c r="L114" s="1138">
        <v>1331.2</v>
      </c>
    </row>
    <row r="115" spans="1:12" s="1049" customFormat="1">
      <c r="A115" s="1489"/>
      <c r="B115" s="1490" t="s">
        <v>3612</v>
      </c>
      <c r="C115" s="1491"/>
      <c r="D115" s="1491"/>
      <c r="E115" s="1492"/>
      <c r="F115" s="1493">
        <f>SUM(F111:F114)</f>
        <v>20793.57</v>
      </c>
      <c r="G115" s="1518"/>
      <c r="H115" s="1554">
        <v>0</v>
      </c>
      <c r="I115" s="1560">
        <v>0</v>
      </c>
      <c r="J115" s="1554">
        <v>20793.57</v>
      </c>
      <c r="K115" s="1577"/>
      <c r="L115" s="1140">
        <v>20793.57</v>
      </c>
    </row>
    <row r="116" spans="1:12" s="243" customFormat="1">
      <c r="A116" s="1470">
        <v>12</v>
      </c>
      <c r="B116" s="1471" t="s">
        <v>4836</v>
      </c>
      <c r="C116" s="1470" t="s">
        <v>251</v>
      </c>
      <c r="D116" s="1472"/>
      <c r="E116" s="1472"/>
      <c r="F116" s="1472"/>
      <c r="G116" s="1519"/>
      <c r="H116" s="1151"/>
      <c r="I116" s="1562"/>
      <c r="J116" s="1151"/>
      <c r="K116" s="1579"/>
      <c r="L116" s="1137"/>
    </row>
    <row r="117" spans="1:12" s="243" customFormat="1">
      <c r="A117" s="1473">
        <v>1201</v>
      </c>
      <c r="B117" s="1474" t="s">
        <v>969</v>
      </c>
      <c r="C117" s="1475"/>
      <c r="D117" s="1476"/>
      <c r="E117" s="1477"/>
      <c r="F117" s="1476"/>
      <c r="G117" s="1521"/>
      <c r="H117" s="1150"/>
      <c r="I117" s="1563"/>
      <c r="J117" s="1150"/>
      <c r="K117" s="1577"/>
      <c r="L117" s="1138"/>
    </row>
    <row r="118" spans="1:12" s="243" customFormat="1" ht="25.5">
      <c r="A118" s="1497">
        <v>120101</v>
      </c>
      <c r="B118" s="1479" t="s">
        <v>120</v>
      </c>
      <c r="C118" s="1480" t="s">
        <v>4837</v>
      </c>
      <c r="D118" s="1481">
        <v>183.85000000000002</v>
      </c>
      <c r="E118" s="1482">
        <v>7.81</v>
      </c>
      <c r="F118" s="1481">
        <f>ROUND(D118*E118,2)</f>
        <v>1435.87</v>
      </c>
      <c r="G118" s="1517">
        <v>344.71019999999999</v>
      </c>
      <c r="H118" s="1150">
        <v>2692.19</v>
      </c>
      <c r="I118" s="1560">
        <v>528.56020000000001</v>
      </c>
      <c r="J118" s="1150">
        <v>4128.0600000000004</v>
      </c>
      <c r="K118" s="1577">
        <v>528.55999999999995</v>
      </c>
      <c r="L118" s="1138">
        <v>4128.05</v>
      </c>
    </row>
    <row r="119" spans="1:12" s="243" customFormat="1">
      <c r="A119" s="1473">
        <v>1202</v>
      </c>
      <c r="B119" s="1474" t="s">
        <v>985</v>
      </c>
      <c r="C119" s="1475"/>
      <c r="D119" s="1476"/>
      <c r="E119" s="1477"/>
      <c r="F119" s="1476"/>
      <c r="G119" s="1517"/>
      <c r="H119" s="1150"/>
      <c r="I119" s="1560"/>
      <c r="J119" s="1150"/>
      <c r="K119" s="1577">
        <v>0</v>
      </c>
      <c r="L119" s="1138">
        <v>0</v>
      </c>
    </row>
    <row r="120" spans="1:12" s="792" customFormat="1">
      <c r="A120" s="1497">
        <v>120201</v>
      </c>
      <c r="B120" s="1479" t="s">
        <v>4838</v>
      </c>
      <c r="C120" s="1480" t="s">
        <v>4835</v>
      </c>
      <c r="D120" s="1481">
        <v>15</v>
      </c>
      <c r="E120" s="1482">
        <v>36.47</v>
      </c>
      <c r="F120" s="1481">
        <f t="shared" ref="F120:F124" si="12">ROUND(D120*E120,2)</f>
        <v>547.04999999999995</v>
      </c>
      <c r="G120" s="1517"/>
      <c r="H120" s="1150">
        <v>0</v>
      </c>
      <c r="I120" s="1560">
        <v>15</v>
      </c>
      <c r="J120" s="1150">
        <v>547.04999999999995</v>
      </c>
      <c r="K120" s="1577">
        <v>15</v>
      </c>
      <c r="L120" s="1138">
        <v>547.04999999999995</v>
      </c>
    </row>
    <row r="121" spans="1:12" s="1041" customFormat="1" ht="38.25">
      <c r="A121" s="1497">
        <v>120202</v>
      </c>
      <c r="B121" s="1479" t="s">
        <v>999</v>
      </c>
      <c r="C121" s="1480" t="s">
        <v>4795</v>
      </c>
      <c r="D121" s="1481">
        <v>65.09</v>
      </c>
      <c r="E121" s="1482">
        <v>239.65</v>
      </c>
      <c r="F121" s="1481">
        <f t="shared" si="12"/>
        <v>15598.82</v>
      </c>
      <c r="G121" s="1517">
        <v>28.938599999999997</v>
      </c>
      <c r="H121" s="1150">
        <v>6935.47</v>
      </c>
      <c r="I121" s="1560">
        <v>94.028599999999997</v>
      </c>
      <c r="J121" s="1150">
        <v>22533.95</v>
      </c>
      <c r="K121" s="1577">
        <v>94.03</v>
      </c>
      <c r="L121" s="1138">
        <v>22534.29</v>
      </c>
    </row>
    <row r="122" spans="1:12" s="243" customFormat="1" ht="24.2" customHeight="1">
      <c r="A122" s="1497">
        <v>120203</v>
      </c>
      <c r="B122" s="1479" t="s">
        <v>4839</v>
      </c>
      <c r="C122" s="1480" t="s">
        <v>4835</v>
      </c>
      <c r="D122" s="1481">
        <v>73</v>
      </c>
      <c r="E122" s="1482">
        <v>94.94</v>
      </c>
      <c r="F122" s="1481">
        <f t="shared" si="12"/>
        <v>6930.62</v>
      </c>
      <c r="G122" s="1517"/>
      <c r="H122" s="1150">
        <v>0</v>
      </c>
      <c r="I122" s="1560">
        <v>73</v>
      </c>
      <c r="J122" s="1150">
        <v>6930.62</v>
      </c>
      <c r="K122" s="1577">
        <v>73</v>
      </c>
      <c r="L122" s="1138">
        <v>6930.62</v>
      </c>
    </row>
    <row r="123" spans="1:12" s="243" customFormat="1" ht="48.75" customHeight="1">
      <c r="A123" s="1497">
        <v>120204</v>
      </c>
      <c r="B123" s="1479" t="s">
        <v>4840</v>
      </c>
      <c r="C123" s="1480" t="s">
        <v>4833</v>
      </c>
      <c r="D123" s="1481">
        <v>98.000000000000014</v>
      </c>
      <c r="E123" s="1482">
        <v>145.87</v>
      </c>
      <c r="F123" s="1481">
        <f t="shared" si="12"/>
        <v>14295.26</v>
      </c>
      <c r="G123" s="1517">
        <v>73.8</v>
      </c>
      <c r="H123" s="1150">
        <v>10765.21</v>
      </c>
      <c r="I123" s="1560">
        <v>171.8</v>
      </c>
      <c r="J123" s="1150">
        <v>25060.47</v>
      </c>
      <c r="K123" s="1577">
        <v>171.8</v>
      </c>
      <c r="L123" s="1138">
        <v>25060.47</v>
      </c>
    </row>
    <row r="124" spans="1:12" s="243" customFormat="1" ht="32.25" customHeight="1">
      <c r="A124" s="1495">
        <v>120205</v>
      </c>
      <c r="B124" s="1479" t="s">
        <v>4841</v>
      </c>
      <c r="C124" s="1480" t="s">
        <v>4833</v>
      </c>
      <c r="D124" s="1481">
        <v>138.85</v>
      </c>
      <c r="E124" s="1482">
        <v>229.23</v>
      </c>
      <c r="F124" s="1481">
        <f t="shared" si="12"/>
        <v>31828.59</v>
      </c>
      <c r="G124" s="1517">
        <v>25.3</v>
      </c>
      <c r="H124" s="1150">
        <v>5799.52</v>
      </c>
      <c r="I124" s="1560">
        <v>164.15</v>
      </c>
      <c r="J124" s="1150">
        <v>37628.1</v>
      </c>
      <c r="K124" s="1577">
        <v>164.15</v>
      </c>
      <c r="L124" s="1138">
        <v>37628.1</v>
      </c>
    </row>
    <row r="125" spans="1:12" s="243" customFormat="1" ht="26.45" customHeight="1">
      <c r="A125" s="1473">
        <v>1203</v>
      </c>
      <c r="B125" s="1474" t="s">
        <v>977</v>
      </c>
      <c r="C125" s="1475"/>
      <c r="D125" s="1476"/>
      <c r="E125" s="1477"/>
      <c r="F125" s="1476"/>
      <c r="G125" s="1517"/>
      <c r="H125" s="1150"/>
      <c r="I125" s="1560">
        <v>0</v>
      </c>
      <c r="J125" s="1150">
        <v>0</v>
      </c>
      <c r="K125" s="1577">
        <v>0</v>
      </c>
      <c r="L125" s="1138">
        <v>0</v>
      </c>
    </row>
    <row r="126" spans="1:12" s="243" customFormat="1" ht="32.25" customHeight="1">
      <c r="A126" s="1497">
        <v>120301</v>
      </c>
      <c r="B126" s="1479" t="s">
        <v>3749</v>
      </c>
      <c r="C126" s="1480" t="s">
        <v>356</v>
      </c>
      <c r="D126" s="1481">
        <v>332.13</v>
      </c>
      <c r="E126" s="1482">
        <v>31.26</v>
      </c>
      <c r="F126" s="1481">
        <f t="shared" ref="F126:F127" si="13">ROUND(D126*E126,2)</f>
        <v>10382.379999999999</v>
      </c>
      <c r="G126" s="1517"/>
      <c r="H126" s="1150">
        <v>0</v>
      </c>
      <c r="I126" s="1560">
        <v>332.13</v>
      </c>
      <c r="J126" s="1150">
        <v>10382.379999999999</v>
      </c>
      <c r="K126" s="1577">
        <v>332.13</v>
      </c>
      <c r="L126" s="1138">
        <v>10382.379999999999</v>
      </c>
    </row>
    <row r="127" spans="1:12" s="243" customFormat="1" ht="32.25" customHeight="1">
      <c r="A127" s="1497">
        <v>120302</v>
      </c>
      <c r="B127" s="1479" t="s">
        <v>1011</v>
      </c>
      <c r="C127" s="1480" t="s">
        <v>356</v>
      </c>
      <c r="D127" s="1481">
        <v>149.19999999999999</v>
      </c>
      <c r="E127" s="1482">
        <v>60.43</v>
      </c>
      <c r="F127" s="1481">
        <f t="shared" si="13"/>
        <v>9016.16</v>
      </c>
      <c r="G127" s="1517">
        <v>507.30179999999996</v>
      </c>
      <c r="H127" s="1150">
        <v>30656.14</v>
      </c>
      <c r="I127" s="1560">
        <v>656.5018</v>
      </c>
      <c r="J127" s="1150">
        <v>39672.300000000003</v>
      </c>
      <c r="K127" s="1577">
        <v>656.5</v>
      </c>
      <c r="L127" s="1138">
        <v>39672.300000000003</v>
      </c>
    </row>
    <row r="128" spans="1:12" s="243" customFormat="1" ht="17.100000000000001" customHeight="1">
      <c r="A128" s="1489"/>
      <c r="B128" s="1490" t="s">
        <v>3613</v>
      </c>
      <c r="C128" s="1491"/>
      <c r="D128" s="1491"/>
      <c r="E128" s="1492"/>
      <c r="F128" s="1493">
        <f>SUM(F117:F127)</f>
        <v>90034.75</v>
      </c>
      <c r="G128" s="1518"/>
      <c r="H128" s="1140">
        <v>56848.53</v>
      </c>
      <c r="I128" s="1561"/>
      <c r="J128" s="1140">
        <v>146882.93</v>
      </c>
      <c r="K128" s="1577"/>
      <c r="L128" s="1140">
        <v>146883.26</v>
      </c>
    </row>
    <row r="129" spans="1:12" s="240" customFormat="1">
      <c r="A129" s="1470">
        <v>13</v>
      </c>
      <c r="B129" s="1471" t="s">
        <v>1016</v>
      </c>
      <c r="C129" s="1470" t="s">
        <v>251</v>
      </c>
      <c r="D129" s="1472"/>
      <c r="E129" s="1472"/>
      <c r="F129" s="1472"/>
      <c r="G129" s="1519"/>
      <c r="H129" s="1151"/>
      <c r="I129" s="1562"/>
      <c r="J129" s="1151"/>
      <c r="K129" s="1579"/>
      <c r="L129" s="1137"/>
    </row>
    <row r="130" spans="1:12" s="240" customFormat="1">
      <c r="A130" s="1473">
        <v>1301</v>
      </c>
      <c r="B130" s="1474" t="s">
        <v>1017</v>
      </c>
      <c r="C130" s="1475"/>
      <c r="D130" s="1476"/>
      <c r="E130" s="1477"/>
      <c r="F130" s="1476"/>
      <c r="G130" s="1521"/>
      <c r="H130" s="1150"/>
      <c r="I130" s="1560">
        <v>0</v>
      </c>
      <c r="J130" s="1150"/>
      <c r="K130" s="1577"/>
      <c r="L130" s="1138"/>
    </row>
    <row r="131" spans="1:12" s="240" customFormat="1" ht="25.5">
      <c r="A131" s="1497">
        <v>130101</v>
      </c>
      <c r="B131" s="1479" t="s">
        <v>1019</v>
      </c>
      <c r="C131" s="1480" t="s">
        <v>356</v>
      </c>
      <c r="D131" s="1481">
        <v>131.29</v>
      </c>
      <c r="E131" s="1482">
        <v>28.87</v>
      </c>
      <c r="F131" s="1481">
        <f t="shared" ref="F131:F132" si="14">ROUND(D131*E131,2)</f>
        <v>3790.34</v>
      </c>
      <c r="G131" s="1517"/>
      <c r="H131" s="1150">
        <v>0</v>
      </c>
      <c r="I131" s="1560">
        <v>131.29</v>
      </c>
      <c r="J131" s="1150">
        <v>3790.34</v>
      </c>
      <c r="K131" s="1577">
        <v>131.29</v>
      </c>
      <c r="L131" s="1138">
        <v>3790.34</v>
      </c>
    </row>
    <row r="132" spans="1:12" s="240" customFormat="1" ht="25.5">
      <c r="A132" s="1497">
        <v>130102</v>
      </c>
      <c r="B132" s="1479" t="s">
        <v>1023</v>
      </c>
      <c r="C132" s="1480" t="s">
        <v>356</v>
      </c>
      <c r="D132" s="1481">
        <v>162.84899999999999</v>
      </c>
      <c r="E132" s="1482">
        <v>88.56</v>
      </c>
      <c r="F132" s="1481">
        <f t="shared" si="14"/>
        <v>14421.91</v>
      </c>
      <c r="G132" s="1517"/>
      <c r="H132" s="1150">
        <v>0</v>
      </c>
      <c r="I132" s="1560">
        <v>162.84899999999999</v>
      </c>
      <c r="J132" s="1150">
        <v>14421.91</v>
      </c>
      <c r="K132" s="1577">
        <v>162.84899999999999</v>
      </c>
      <c r="L132" s="1138">
        <v>14421.91</v>
      </c>
    </row>
    <row r="133" spans="1:12" s="240" customFormat="1">
      <c r="A133" s="1473">
        <v>1302</v>
      </c>
      <c r="B133" s="1474" t="s">
        <v>985</v>
      </c>
      <c r="C133" s="1475"/>
      <c r="D133" s="1476"/>
      <c r="E133" s="1477"/>
      <c r="F133" s="1476"/>
      <c r="G133" s="1517"/>
      <c r="H133" s="1150"/>
      <c r="I133" s="1560">
        <v>0</v>
      </c>
      <c r="J133" s="1150">
        <v>0</v>
      </c>
      <c r="K133" s="1577">
        <v>0</v>
      </c>
      <c r="L133" s="1138">
        <v>0</v>
      </c>
    </row>
    <row r="134" spans="1:12" s="240" customFormat="1" ht="51" customHeight="1">
      <c r="A134" s="1497">
        <v>130201</v>
      </c>
      <c r="B134" s="1479" t="s">
        <v>1058</v>
      </c>
      <c r="C134" s="1480" t="s">
        <v>356</v>
      </c>
      <c r="D134" s="1481">
        <v>8.5399999999999991</v>
      </c>
      <c r="E134" s="1482">
        <v>156.29</v>
      </c>
      <c r="F134" s="1481">
        <f>ROUND(D134*E134,2)</f>
        <v>1334.72</v>
      </c>
      <c r="G134" s="1517">
        <v>4.4711999999999996</v>
      </c>
      <c r="H134" s="1150">
        <v>698.62</v>
      </c>
      <c r="I134" s="1560">
        <v>13.011199999999999</v>
      </c>
      <c r="J134" s="1150">
        <v>2033.3400000000001</v>
      </c>
      <c r="K134" s="1577">
        <v>13.009999999999998</v>
      </c>
      <c r="L134" s="1138">
        <v>2033.33</v>
      </c>
    </row>
    <row r="135" spans="1:12" s="240" customFormat="1" ht="51">
      <c r="A135" s="1497">
        <v>130202</v>
      </c>
      <c r="B135" s="1479" t="s">
        <v>1062</v>
      </c>
      <c r="C135" s="1480" t="s">
        <v>356</v>
      </c>
      <c r="D135" s="1481">
        <v>106.13999999999999</v>
      </c>
      <c r="E135" s="1482">
        <v>145.87</v>
      </c>
      <c r="F135" s="1481">
        <f>ROUND(D135*E135,2)</f>
        <v>15482.64</v>
      </c>
      <c r="G135" s="1517"/>
      <c r="H135" s="1150">
        <v>0</v>
      </c>
      <c r="I135" s="1560">
        <v>106.13999999999999</v>
      </c>
      <c r="J135" s="1150">
        <v>15482.64</v>
      </c>
      <c r="K135" s="1577">
        <v>106.14</v>
      </c>
      <c r="L135" s="1138">
        <v>15482.64</v>
      </c>
    </row>
    <row r="136" spans="1:12" s="240" customFormat="1" ht="28.5" customHeight="1">
      <c r="A136" s="1473">
        <v>1303</v>
      </c>
      <c r="B136" s="1474" t="s">
        <v>1069</v>
      </c>
      <c r="C136" s="1475"/>
      <c r="D136" s="1476"/>
      <c r="E136" s="1477"/>
      <c r="F136" s="1476"/>
      <c r="G136" s="1517"/>
      <c r="H136" s="1150"/>
      <c r="I136" s="1560">
        <v>0</v>
      </c>
      <c r="J136" s="1150">
        <v>0</v>
      </c>
      <c r="K136" s="1577">
        <v>0</v>
      </c>
      <c r="L136" s="1138">
        <v>0</v>
      </c>
    </row>
    <row r="137" spans="1:12" s="240" customFormat="1" ht="38.25">
      <c r="A137" s="1497">
        <v>130301</v>
      </c>
      <c r="B137" s="1479" t="s">
        <v>4842</v>
      </c>
      <c r="C137" s="1480" t="s">
        <v>108</v>
      </c>
      <c r="D137" s="1481">
        <v>146.1</v>
      </c>
      <c r="E137" s="1482">
        <v>80.23</v>
      </c>
      <c r="F137" s="1481">
        <f t="shared" ref="F137:F140" si="15">ROUND(D137*E137,2)</f>
        <v>11721.6</v>
      </c>
      <c r="G137" s="1517">
        <v>98.393999999999991</v>
      </c>
      <c r="H137" s="1150">
        <v>7893.83</v>
      </c>
      <c r="I137" s="1560">
        <v>244.49399999999997</v>
      </c>
      <c r="J137" s="1150">
        <v>19615.75</v>
      </c>
      <c r="K137" s="1577">
        <v>244.49</v>
      </c>
      <c r="L137" s="1138">
        <v>19615.43</v>
      </c>
    </row>
    <row r="138" spans="1:12" s="240" customFormat="1" ht="22.9" customHeight="1">
      <c r="A138" s="1497">
        <v>130302</v>
      </c>
      <c r="B138" s="1479" t="s">
        <v>4843</v>
      </c>
      <c r="C138" s="1480" t="s">
        <v>108</v>
      </c>
      <c r="D138" s="1481">
        <v>17.7</v>
      </c>
      <c r="E138" s="1482">
        <v>156.29</v>
      </c>
      <c r="F138" s="1481">
        <f t="shared" si="15"/>
        <v>2766.33</v>
      </c>
      <c r="G138" s="1517"/>
      <c r="H138" s="1150">
        <v>0</v>
      </c>
      <c r="I138" s="1560">
        <v>17.7</v>
      </c>
      <c r="J138" s="1150">
        <v>2766.33</v>
      </c>
      <c r="K138" s="1577">
        <v>17.7</v>
      </c>
      <c r="L138" s="1138">
        <v>2766.33</v>
      </c>
    </row>
    <row r="139" spans="1:12" s="240" customFormat="1">
      <c r="A139" s="1497">
        <v>130303</v>
      </c>
      <c r="B139" s="1479" t="s">
        <v>4844</v>
      </c>
      <c r="C139" s="1480" t="s">
        <v>108</v>
      </c>
      <c r="D139" s="1481">
        <v>0.80000000000000071</v>
      </c>
      <c r="E139" s="1482">
        <v>76.709999999999994</v>
      </c>
      <c r="F139" s="1481">
        <f t="shared" si="15"/>
        <v>61.37</v>
      </c>
      <c r="G139" s="1517">
        <v>1</v>
      </c>
      <c r="H139" s="1150">
        <v>76.709999999999994</v>
      </c>
      <c r="I139" s="1560">
        <v>1.8000000000000007</v>
      </c>
      <c r="J139" s="1150">
        <v>138.08000000000001</v>
      </c>
      <c r="K139" s="1577">
        <v>1.8</v>
      </c>
      <c r="L139" s="1138">
        <v>138.08000000000001</v>
      </c>
    </row>
    <row r="140" spans="1:12" s="240" customFormat="1" ht="25.5">
      <c r="A140" s="1497">
        <v>130304</v>
      </c>
      <c r="B140" s="1479" t="s">
        <v>4845</v>
      </c>
      <c r="C140" s="1480" t="s">
        <v>108</v>
      </c>
      <c r="D140" s="1481">
        <v>4.0999999999999996</v>
      </c>
      <c r="E140" s="1482">
        <v>69.47</v>
      </c>
      <c r="F140" s="1481">
        <f t="shared" si="15"/>
        <v>284.83</v>
      </c>
      <c r="G140" s="1517"/>
      <c r="H140" s="1150">
        <v>0</v>
      </c>
      <c r="I140" s="1560">
        <v>4.0999999999999996</v>
      </c>
      <c r="J140" s="1150">
        <v>284.83</v>
      </c>
      <c r="K140" s="1577">
        <v>4.0999999999999996</v>
      </c>
      <c r="L140" s="1138">
        <v>284.83</v>
      </c>
    </row>
    <row r="141" spans="1:12" s="240" customFormat="1">
      <c r="A141" s="1489"/>
      <c r="B141" s="1490" t="s">
        <v>3614</v>
      </c>
      <c r="C141" s="1491"/>
      <c r="D141" s="1491"/>
      <c r="E141" s="1492"/>
      <c r="F141" s="1493">
        <f>SUM(F130:F140)</f>
        <v>49863.740000000005</v>
      </c>
      <c r="G141" s="1518"/>
      <c r="H141" s="1140">
        <v>8669.16</v>
      </c>
      <c r="I141" s="1561"/>
      <c r="J141" s="1140">
        <v>58533.22</v>
      </c>
      <c r="K141" s="1577"/>
      <c r="L141" s="1140">
        <v>58532.890000000007</v>
      </c>
    </row>
    <row r="142" spans="1:12" s="240" customFormat="1">
      <c r="A142" s="1470">
        <v>14</v>
      </c>
      <c r="B142" s="1471" t="s">
        <v>3759</v>
      </c>
      <c r="C142" s="1470" t="s">
        <v>251</v>
      </c>
      <c r="D142" s="1472"/>
      <c r="E142" s="1472"/>
      <c r="F142" s="1472"/>
      <c r="G142" s="1519"/>
      <c r="H142" s="1151"/>
      <c r="I142" s="1562"/>
      <c r="J142" s="1151"/>
      <c r="K142" s="1579"/>
      <c r="L142" s="1137"/>
    </row>
    <row r="143" spans="1:12" s="240" customFormat="1">
      <c r="A143" s="1473">
        <v>1401</v>
      </c>
      <c r="B143" s="1474" t="s">
        <v>1106</v>
      </c>
      <c r="C143" s="1475"/>
      <c r="D143" s="1476"/>
      <c r="E143" s="1477"/>
      <c r="F143" s="1476"/>
      <c r="G143" s="1520"/>
      <c r="H143" s="1150"/>
      <c r="I143" s="1560">
        <v>0</v>
      </c>
      <c r="J143" s="1150"/>
      <c r="K143" s="1577"/>
      <c r="L143" s="1138"/>
    </row>
    <row r="144" spans="1:12" s="240" customFormat="1" ht="51">
      <c r="A144" s="1497">
        <v>140101</v>
      </c>
      <c r="B144" s="1479" t="s">
        <v>4846</v>
      </c>
      <c r="C144" s="1480" t="s">
        <v>59</v>
      </c>
      <c r="D144" s="1481">
        <v>1</v>
      </c>
      <c r="E144" s="1482">
        <v>794.57</v>
      </c>
      <c r="F144" s="1481">
        <f>ROUND(D144*E144,2)</f>
        <v>794.57</v>
      </c>
      <c r="G144" s="1517"/>
      <c r="H144" s="1150">
        <v>0</v>
      </c>
      <c r="I144" s="1560">
        <v>1</v>
      </c>
      <c r="J144" s="1150">
        <v>794.57</v>
      </c>
      <c r="K144" s="1577">
        <v>1</v>
      </c>
      <c r="L144" s="1138">
        <v>794.57</v>
      </c>
    </row>
    <row r="145" spans="1:12" s="240" customFormat="1">
      <c r="A145" s="1473">
        <v>1403</v>
      </c>
      <c r="B145" s="1474" t="s">
        <v>1115</v>
      </c>
      <c r="C145" s="1475"/>
      <c r="D145" s="1476"/>
      <c r="E145" s="1477"/>
      <c r="F145" s="1476"/>
      <c r="G145" s="1517"/>
      <c r="H145" s="1150"/>
      <c r="I145" s="1560">
        <v>0</v>
      </c>
      <c r="J145" s="1150">
        <v>0</v>
      </c>
      <c r="K145" s="1577">
        <v>0</v>
      </c>
      <c r="L145" s="1138">
        <v>0</v>
      </c>
    </row>
    <row r="146" spans="1:12" s="240" customFormat="1">
      <c r="A146" s="1497">
        <v>140301</v>
      </c>
      <c r="B146" s="1479" t="s">
        <v>1117</v>
      </c>
      <c r="C146" s="1480" t="s">
        <v>1118</v>
      </c>
      <c r="D146" s="1481">
        <v>2</v>
      </c>
      <c r="E146" s="1482">
        <v>113.27</v>
      </c>
      <c r="F146" s="1481">
        <f t="shared" ref="F146:F153" si="16">ROUND(D146*E146,2)</f>
        <v>226.54</v>
      </c>
      <c r="G146" s="1517"/>
      <c r="H146" s="1150">
        <v>0</v>
      </c>
      <c r="I146" s="1560">
        <v>2</v>
      </c>
      <c r="J146" s="1150">
        <v>226.54</v>
      </c>
      <c r="K146" s="1577">
        <v>2</v>
      </c>
      <c r="L146" s="1138">
        <v>226.54</v>
      </c>
    </row>
    <row r="147" spans="1:12" s="240" customFormat="1">
      <c r="A147" s="1497">
        <v>140302</v>
      </c>
      <c r="B147" s="1479" t="s">
        <v>1120</v>
      </c>
      <c r="C147" s="1480" t="s">
        <v>1118</v>
      </c>
      <c r="D147" s="1481">
        <v>2</v>
      </c>
      <c r="E147" s="1482">
        <v>272.64</v>
      </c>
      <c r="F147" s="1481">
        <f t="shared" si="16"/>
        <v>545.28</v>
      </c>
      <c r="G147" s="1517"/>
      <c r="H147" s="1150">
        <v>0</v>
      </c>
      <c r="I147" s="1560">
        <v>2</v>
      </c>
      <c r="J147" s="1150">
        <v>545.28</v>
      </c>
      <c r="K147" s="1577">
        <v>2</v>
      </c>
      <c r="L147" s="1138">
        <v>545.28</v>
      </c>
    </row>
    <row r="148" spans="1:12" s="240" customFormat="1">
      <c r="A148" s="1497">
        <v>140303</v>
      </c>
      <c r="B148" s="1479" t="s">
        <v>1122</v>
      </c>
      <c r="C148" s="1480" t="s">
        <v>1118</v>
      </c>
      <c r="D148" s="1481">
        <v>3</v>
      </c>
      <c r="E148" s="1482">
        <v>445.14</v>
      </c>
      <c r="F148" s="1481">
        <f t="shared" si="16"/>
        <v>1335.42</v>
      </c>
      <c r="G148" s="1517"/>
      <c r="H148" s="1150">
        <v>0</v>
      </c>
      <c r="I148" s="1560">
        <v>3</v>
      </c>
      <c r="J148" s="1150">
        <v>1335.42</v>
      </c>
      <c r="K148" s="1577">
        <v>3</v>
      </c>
      <c r="L148" s="1138">
        <v>1335.42</v>
      </c>
    </row>
    <row r="149" spans="1:12" s="240" customFormat="1">
      <c r="A149" s="1497">
        <v>140304</v>
      </c>
      <c r="B149" s="1479" t="s">
        <v>1124</v>
      </c>
      <c r="C149" s="1480" t="s">
        <v>1118</v>
      </c>
      <c r="D149" s="1481">
        <v>4</v>
      </c>
      <c r="E149" s="1482">
        <v>429.32</v>
      </c>
      <c r="F149" s="1481">
        <f t="shared" si="16"/>
        <v>1717.28</v>
      </c>
      <c r="G149" s="1517"/>
      <c r="H149" s="1150">
        <v>0</v>
      </c>
      <c r="I149" s="1560">
        <v>4</v>
      </c>
      <c r="J149" s="1150">
        <v>1717.28</v>
      </c>
      <c r="K149" s="1577">
        <v>4</v>
      </c>
      <c r="L149" s="1138">
        <v>1717.28</v>
      </c>
    </row>
    <row r="150" spans="1:12" s="240" customFormat="1">
      <c r="A150" s="1497">
        <v>140305</v>
      </c>
      <c r="B150" s="1479" t="s">
        <v>1126</v>
      </c>
      <c r="C150" s="1480" t="s">
        <v>1118</v>
      </c>
      <c r="D150" s="1481">
        <v>2</v>
      </c>
      <c r="E150" s="1482">
        <v>153.6</v>
      </c>
      <c r="F150" s="1481">
        <f t="shared" si="16"/>
        <v>307.2</v>
      </c>
      <c r="G150" s="1517">
        <v>1</v>
      </c>
      <c r="H150" s="1150">
        <v>153.6</v>
      </c>
      <c r="I150" s="1560">
        <v>3</v>
      </c>
      <c r="J150" s="1150">
        <v>460.8</v>
      </c>
      <c r="K150" s="1577">
        <v>3</v>
      </c>
      <c r="L150" s="1138">
        <v>460.8</v>
      </c>
    </row>
    <row r="151" spans="1:12" s="240" customFormat="1">
      <c r="A151" s="1497">
        <v>140306</v>
      </c>
      <c r="B151" s="1479" t="s">
        <v>1128</v>
      </c>
      <c r="C151" s="1480" t="s">
        <v>1118</v>
      </c>
      <c r="D151" s="1481">
        <v>1</v>
      </c>
      <c r="E151" s="1482">
        <v>109.11</v>
      </c>
      <c r="F151" s="1481">
        <f t="shared" si="16"/>
        <v>109.11</v>
      </c>
      <c r="G151" s="1517">
        <v>1</v>
      </c>
      <c r="H151" s="1150">
        <v>109.11</v>
      </c>
      <c r="I151" s="1560">
        <v>2</v>
      </c>
      <c r="J151" s="1150">
        <v>218.22</v>
      </c>
      <c r="K151" s="1577">
        <v>2</v>
      </c>
      <c r="L151" s="1138">
        <v>218.22</v>
      </c>
    </row>
    <row r="152" spans="1:12" s="240" customFormat="1" ht="25.5">
      <c r="A152" s="1497">
        <v>140308</v>
      </c>
      <c r="B152" s="1479" t="s">
        <v>1138</v>
      </c>
      <c r="C152" s="1480" t="s">
        <v>59</v>
      </c>
      <c r="D152" s="1481">
        <v>5</v>
      </c>
      <c r="E152" s="1482">
        <v>131.28</v>
      </c>
      <c r="F152" s="1481">
        <f t="shared" si="16"/>
        <v>656.4</v>
      </c>
      <c r="G152" s="1517"/>
      <c r="H152" s="1150">
        <v>0</v>
      </c>
      <c r="I152" s="1560">
        <v>5</v>
      </c>
      <c r="J152" s="1150">
        <v>656.4</v>
      </c>
      <c r="K152" s="1577">
        <v>5</v>
      </c>
      <c r="L152" s="1138">
        <v>656.4</v>
      </c>
    </row>
    <row r="153" spans="1:12" s="240" customFormat="1" ht="38.25">
      <c r="A153" s="1497">
        <v>140309</v>
      </c>
      <c r="B153" s="1479" t="s">
        <v>1142</v>
      </c>
      <c r="C153" s="1480" t="s">
        <v>59</v>
      </c>
      <c r="D153" s="1481">
        <v>1</v>
      </c>
      <c r="E153" s="1482">
        <v>1384.74</v>
      </c>
      <c r="F153" s="1481">
        <f t="shared" si="16"/>
        <v>1384.74</v>
      </c>
      <c r="G153" s="1517">
        <v>1</v>
      </c>
      <c r="H153" s="1150">
        <v>1384.74</v>
      </c>
      <c r="I153" s="1560">
        <v>2</v>
      </c>
      <c r="J153" s="1150">
        <v>2769.48</v>
      </c>
      <c r="K153" s="1577">
        <v>2</v>
      </c>
      <c r="L153" s="1138">
        <v>2769.48</v>
      </c>
    </row>
    <row r="154" spans="1:12" s="240" customFormat="1">
      <c r="A154" s="1473">
        <v>1405</v>
      </c>
      <c r="B154" s="1474" t="s">
        <v>1157</v>
      </c>
      <c r="C154" s="1475"/>
      <c r="D154" s="1476"/>
      <c r="E154" s="1477"/>
      <c r="F154" s="1476"/>
      <c r="G154" s="1517"/>
      <c r="H154" s="1150"/>
      <c r="I154" s="1560">
        <v>0</v>
      </c>
      <c r="J154" s="1150">
        <v>0</v>
      </c>
      <c r="K154" s="1577">
        <v>0</v>
      </c>
      <c r="L154" s="1138">
        <v>0</v>
      </c>
    </row>
    <row r="155" spans="1:12" s="240" customFormat="1" ht="50.45" customHeight="1">
      <c r="A155" s="1497">
        <v>140501</v>
      </c>
      <c r="B155" s="1479" t="s">
        <v>1177</v>
      </c>
      <c r="C155" s="1480" t="s">
        <v>59</v>
      </c>
      <c r="D155" s="1481">
        <v>2</v>
      </c>
      <c r="E155" s="1482">
        <v>809.88</v>
      </c>
      <c r="F155" s="1481">
        <f>ROUND(D155*E155,2)</f>
        <v>1619.76</v>
      </c>
      <c r="G155" s="1517"/>
      <c r="H155" s="1150">
        <v>0</v>
      </c>
      <c r="I155" s="1560">
        <v>2</v>
      </c>
      <c r="J155" s="1150">
        <v>1619.76</v>
      </c>
      <c r="K155" s="1577">
        <v>2</v>
      </c>
      <c r="L155" s="1138">
        <v>1619.76</v>
      </c>
    </row>
    <row r="156" spans="1:12" s="240" customFormat="1" ht="47.85" customHeight="1">
      <c r="A156" s="1497">
        <v>140502</v>
      </c>
      <c r="B156" s="1479" t="s">
        <v>1179</v>
      </c>
      <c r="C156" s="1480" t="s">
        <v>59</v>
      </c>
      <c r="D156" s="1481">
        <v>1</v>
      </c>
      <c r="E156" s="1482">
        <v>799.91</v>
      </c>
      <c r="F156" s="1481">
        <f t="shared" ref="F156:F157" si="17">ROUND(D156*E156,2)</f>
        <v>799.91</v>
      </c>
      <c r="G156" s="1517"/>
      <c r="H156" s="1150">
        <v>0</v>
      </c>
      <c r="I156" s="1560">
        <v>1</v>
      </c>
      <c r="J156" s="1150">
        <v>799.91</v>
      </c>
      <c r="K156" s="1577">
        <v>1</v>
      </c>
      <c r="L156" s="1138">
        <v>799.91</v>
      </c>
    </row>
    <row r="157" spans="1:12" s="240" customFormat="1" ht="51">
      <c r="A157" s="1497">
        <v>140503</v>
      </c>
      <c r="B157" s="1479" t="s">
        <v>1181</v>
      </c>
      <c r="C157" s="1480" t="s">
        <v>59</v>
      </c>
      <c r="D157" s="1481">
        <v>3</v>
      </c>
      <c r="E157" s="1482">
        <v>892.66</v>
      </c>
      <c r="F157" s="1481">
        <f t="shared" si="17"/>
        <v>2677.98</v>
      </c>
      <c r="G157" s="1517"/>
      <c r="H157" s="1150">
        <v>0</v>
      </c>
      <c r="I157" s="1560">
        <v>3</v>
      </c>
      <c r="J157" s="1150">
        <v>2677.98</v>
      </c>
      <c r="K157" s="1577">
        <v>3</v>
      </c>
      <c r="L157" s="1138">
        <v>2677.98</v>
      </c>
    </row>
    <row r="158" spans="1:12" s="240" customFormat="1">
      <c r="A158" s="1473">
        <v>1407</v>
      </c>
      <c r="B158" s="1474" t="s">
        <v>1235</v>
      </c>
      <c r="C158" s="1475"/>
      <c r="D158" s="1476"/>
      <c r="E158" s="1477"/>
      <c r="F158" s="1476"/>
      <c r="G158" s="1517"/>
      <c r="H158" s="1150"/>
      <c r="I158" s="1560">
        <v>0</v>
      </c>
      <c r="J158" s="1150">
        <v>0</v>
      </c>
      <c r="K158" s="1577">
        <v>0</v>
      </c>
      <c r="L158" s="1138">
        <v>0</v>
      </c>
    </row>
    <row r="159" spans="1:12" s="240" customFormat="1">
      <c r="A159" s="1497">
        <v>140704</v>
      </c>
      <c r="B159" s="1479" t="s">
        <v>4847</v>
      </c>
      <c r="C159" s="1480" t="s">
        <v>59</v>
      </c>
      <c r="D159" s="1481">
        <v>1</v>
      </c>
      <c r="E159" s="1482">
        <v>36.76</v>
      </c>
      <c r="F159" s="1481">
        <f t="shared" ref="F159" si="18">ROUND(D159*E159,2)</f>
        <v>36.76</v>
      </c>
      <c r="G159" s="1517"/>
      <c r="H159" s="1150">
        <v>0</v>
      </c>
      <c r="I159" s="1560">
        <v>1</v>
      </c>
      <c r="J159" s="1150">
        <v>36.76</v>
      </c>
      <c r="K159" s="1577">
        <v>1</v>
      </c>
      <c r="L159" s="1138">
        <v>36.76</v>
      </c>
    </row>
    <row r="160" spans="1:12" s="240" customFormat="1" ht="25.5">
      <c r="A160" s="1473">
        <v>1408</v>
      </c>
      <c r="B160" s="1474" t="s">
        <v>1285</v>
      </c>
      <c r="C160" s="1475"/>
      <c r="D160" s="1476"/>
      <c r="E160" s="1477"/>
      <c r="F160" s="1476"/>
      <c r="G160" s="1517"/>
      <c r="H160" s="1150"/>
      <c r="I160" s="1560">
        <v>0</v>
      </c>
      <c r="J160" s="1150">
        <v>0</v>
      </c>
      <c r="K160" s="1577">
        <v>0</v>
      </c>
      <c r="L160" s="1138">
        <v>0</v>
      </c>
    </row>
    <row r="161" spans="1:12" s="240" customFormat="1" ht="25.5">
      <c r="A161" s="1497">
        <v>140801</v>
      </c>
      <c r="B161" s="1479" t="s">
        <v>1287</v>
      </c>
      <c r="C161" s="1480" t="s">
        <v>108</v>
      </c>
      <c r="D161" s="1481">
        <v>15</v>
      </c>
      <c r="E161" s="1482">
        <v>13.11</v>
      </c>
      <c r="F161" s="1481">
        <f t="shared" ref="F161:F162" si="19">ROUND(D161*E161,2)</f>
        <v>196.65</v>
      </c>
      <c r="G161" s="1517"/>
      <c r="H161" s="1150">
        <v>0</v>
      </c>
      <c r="I161" s="1560">
        <v>15</v>
      </c>
      <c r="J161" s="1150">
        <v>196.65</v>
      </c>
      <c r="K161" s="1577">
        <v>15</v>
      </c>
      <c r="L161" s="1138">
        <v>196.65</v>
      </c>
    </row>
    <row r="162" spans="1:12" s="240" customFormat="1" ht="25.5">
      <c r="A162" s="1497">
        <v>140802</v>
      </c>
      <c r="B162" s="1479" t="s">
        <v>1289</v>
      </c>
      <c r="C162" s="1480" t="s">
        <v>108</v>
      </c>
      <c r="D162" s="1481">
        <v>12.280000000000001</v>
      </c>
      <c r="E162" s="1482">
        <v>19.670000000000002</v>
      </c>
      <c r="F162" s="1481">
        <f t="shared" si="19"/>
        <v>241.55</v>
      </c>
      <c r="G162" s="1517"/>
      <c r="H162" s="1150">
        <v>0</v>
      </c>
      <c r="I162" s="1560">
        <v>12.280000000000001</v>
      </c>
      <c r="J162" s="1150">
        <v>241.55</v>
      </c>
      <c r="K162" s="1577">
        <v>12.28</v>
      </c>
      <c r="L162" s="1138">
        <v>241.55</v>
      </c>
    </row>
    <row r="163" spans="1:12" s="240" customFormat="1">
      <c r="A163" s="1473">
        <v>1409</v>
      </c>
      <c r="B163" s="1474" t="s">
        <v>4848</v>
      </c>
      <c r="C163" s="1475"/>
      <c r="D163" s="1476"/>
      <c r="E163" s="1477"/>
      <c r="F163" s="1476"/>
      <c r="G163" s="1517"/>
      <c r="H163" s="1150"/>
      <c r="I163" s="1560">
        <v>0</v>
      </c>
      <c r="J163" s="1150">
        <v>0</v>
      </c>
      <c r="K163" s="1577">
        <v>0</v>
      </c>
      <c r="L163" s="1138">
        <v>0</v>
      </c>
    </row>
    <row r="164" spans="1:12" s="240" customFormat="1" ht="25.5">
      <c r="A164" s="1497">
        <v>140901</v>
      </c>
      <c r="B164" s="1479" t="s">
        <v>1209</v>
      </c>
      <c r="C164" s="1480" t="s">
        <v>108</v>
      </c>
      <c r="D164" s="1481">
        <v>10</v>
      </c>
      <c r="E164" s="1482">
        <v>27.89</v>
      </c>
      <c r="F164" s="1481">
        <f t="shared" ref="F164:F167" si="20">ROUND(D164*E164,2)</f>
        <v>278.89999999999998</v>
      </c>
      <c r="G164" s="1517">
        <v>56</v>
      </c>
      <c r="H164" s="1150">
        <v>1561.84</v>
      </c>
      <c r="I164" s="1560">
        <v>66</v>
      </c>
      <c r="J164" s="1150">
        <v>1840.74</v>
      </c>
      <c r="K164" s="1577">
        <v>66</v>
      </c>
      <c r="L164" s="1138">
        <v>1840.74</v>
      </c>
    </row>
    <row r="165" spans="1:12" s="240" customFormat="1" ht="25.5">
      <c r="A165" s="1497">
        <v>140903</v>
      </c>
      <c r="B165" s="1479" t="s">
        <v>4849</v>
      </c>
      <c r="C165" s="1480" t="s">
        <v>108</v>
      </c>
      <c r="D165" s="1481">
        <v>25</v>
      </c>
      <c r="E165" s="1482">
        <v>18.55</v>
      </c>
      <c r="F165" s="1481">
        <f t="shared" si="20"/>
        <v>463.75</v>
      </c>
      <c r="G165" s="1517">
        <v>41</v>
      </c>
      <c r="H165" s="1150">
        <v>760.55</v>
      </c>
      <c r="I165" s="1560">
        <v>66</v>
      </c>
      <c r="J165" s="1150">
        <v>1224.3</v>
      </c>
      <c r="K165" s="1577">
        <v>66</v>
      </c>
      <c r="L165" s="1138">
        <v>1224.3</v>
      </c>
    </row>
    <row r="166" spans="1:12" s="240" customFormat="1" ht="25.5">
      <c r="A166" s="1497">
        <v>140904</v>
      </c>
      <c r="B166" s="1479" t="s">
        <v>4850</v>
      </c>
      <c r="C166" s="1480" t="s">
        <v>108</v>
      </c>
      <c r="D166" s="1481">
        <v>54</v>
      </c>
      <c r="E166" s="1482">
        <v>34.840000000000003</v>
      </c>
      <c r="F166" s="1481">
        <f t="shared" si="20"/>
        <v>1881.36</v>
      </c>
      <c r="G166" s="1517"/>
      <c r="H166" s="1150">
        <v>0</v>
      </c>
      <c r="I166" s="1560">
        <v>54</v>
      </c>
      <c r="J166" s="1150">
        <v>1881.36</v>
      </c>
      <c r="K166" s="1577">
        <v>54</v>
      </c>
      <c r="L166" s="1138">
        <v>1881.36</v>
      </c>
    </row>
    <row r="167" spans="1:12" s="240" customFormat="1" ht="25.5">
      <c r="A167" s="1497">
        <v>140905</v>
      </c>
      <c r="B167" s="1479" t="s">
        <v>4851</v>
      </c>
      <c r="C167" s="1480" t="s">
        <v>59</v>
      </c>
      <c r="D167" s="1481">
        <v>4</v>
      </c>
      <c r="E167" s="1482">
        <v>45.77</v>
      </c>
      <c r="F167" s="1481">
        <f t="shared" si="20"/>
        <v>183.08</v>
      </c>
      <c r="G167" s="1517"/>
      <c r="H167" s="1150">
        <v>0</v>
      </c>
      <c r="I167" s="1560">
        <v>4</v>
      </c>
      <c r="J167" s="1150">
        <v>183.08</v>
      </c>
      <c r="K167" s="1577">
        <v>4</v>
      </c>
      <c r="L167" s="1138">
        <v>183.08</v>
      </c>
    </row>
    <row r="168" spans="1:12" s="240" customFormat="1">
      <c r="A168" s="1489"/>
      <c r="B168" s="1490" t="s">
        <v>3615</v>
      </c>
      <c r="C168" s="1491"/>
      <c r="D168" s="1491"/>
      <c r="E168" s="1492"/>
      <c r="F168" s="1493">
        <f>SUM(F143:F167)</f>
        <v>15456.239999999998</v>
      </c>
      <c r="G168" s="1518"/>
      <c r="H168" s="1140">
        <v>3969.84</v>
      </c>
      <c r="I168" s="1560">
        <v>0</v>
      </c>
      <c r="J168" s="1140">
        <v>19426.080000000002</v>
      </c>
      <c r="K168" s="1577"/>
      <c r="L168" s="1140">
        <v>19426.080000000002</v>
      </c>
    </row>
    <row r="169" spans="1:12" s="240" customFormat="1">
      <c r="A169" s="1470">
        <v>15</v>
      </c>
      <c r="B169" s="1471" t="s">
        <v>1306</v>
      </c>
      <c r="C169" s="1470" t="s">
        <v>251</v>
      </c>
      <c r="D169" s="1472"/>
      <c r="E169" s="1472"/>
      <c r="F169" s="1472"/>
      <c r="G169" s="1519"/>
      <c r="H169" s="1151"/>
      <c r="I169" s="1562"/>
      <c r="J169" s="1151"/>
      <c r="K169" s="1579"/>
      <c r="L169" s="1137"/>
    </row>
    <row r="170" spans="1:12" s="240" customFormat="1">
      <c r="A170" s="1473">
        <v>1501</v>
      </c>
      <c r="B170" s="1474" t="s">
        <v>1312</v>
      </c>
      <c r="C170" s="1475"/>
      <c r="D170" s="1476"/>
      <c r="E170" s="1477"/>
      <c r="F170" s="1476"/>
      <c r="G170" s="1520"/>
      <c r="H170" s="1150"/>
      <c r="I170" s="1560">
        <v>0</v>
      </c>
      <c r="J170" s="1150"/>
      <c r="K170" s="1577"/>
      <c r="L170" s="1138"/>
    </row>
    <row r="171" spans="1:12" s="240" customFormat="1" ht="51">
      <c r="A171" s="1497">
        <v>150101</v>
      </c>
      <c r="B171" s="1496" t="s">
        <v>4946</v>
      </c>
      <c r="C171" s="1480" t="s">
        <v>4796</v>
      </c>
      <c r="D171" s="1481">
        <v>2</v>
      </c>
      <c r="E171" s="1482">
        <v>1671.13</v>
      </c>
      <c r="F171" s="1481">
        <f>ROUND(D171*E171,2)</f>
        <v>3342.26</v>
      </c>
      <c r="G171" s="1517"/>
      <c r="H171" s="1150">
        <v>0</v>
      </c>
      <c r="I171" s="1560">
        <v>2</v>
      </c>
      <c r="J171" s="1150">
        <v>3342.26</v>
      </c>
      <c r="K171" s="1577">
        <v>2</v>
      </c>
      <c r="L171" s="1138">
        <v>3342.26</v>
      </c>
    </row>
    <row r="172" spans="1:12" s="240" customFormat="1">
      <c r="A172" s="1473">
        <v>1502</v>
      </c>
      <c r="B172" s="1474" t="s">
        <v>1337</v>
      </c>
      <c r="C172" s="1475"/>
      <c r="D172" s="1476"/>
      <c r="E172" s="1477"/>
      <c r="F172" s="1476"/>
      <c r="G172" s="1517"/>
      <c r="H172" s="1150"/>
      <c r="I172" s="1560">
        <v>0</v>
      </c>
      <c r="J172" s="1150">
        <v>0</v>
      </c>
      <c r="K172" s="1577">
        <v>0</v>
      </c>
      <c r="L172" s="1138">
        <v>0</v>
      </c>
    </row>
    <row r="173" spans="1:12" s="240" customFormat="1">
      <c r="A173" s="1497">
        <v>150201</v>
      </c>
      <c r="B173" s="1496" t="s">
        <v>1353</v>
      </c>
      <c r="C173" s="1480" t="s">
        <v>4852</v>
      </c>
      <c r="D173" s="1481">
        <v>34</v>
      </c>
      <c r="E173" s="1482">
        <v>9.9</v>
      </c>
      <c r="F173" s="1481">
        <f t="shared" ref="F173:F174" si="21">ROUND(D173*E173,2)</f>
        <v>336.6</v>
      </c>
      <c r="G173" s="1517"/>
      <c r="H173" s="1150">
        <v>0</v>
      </c>
      <c r="I173" s="1560">
        <v>34</v>
      </c>
      <c r="J173" s="1150">
        <v>336.6</v>
      </c>
      <c r="K173" s="1577">
        <v>34</v>
      </c>
      <c r="L173" s="1138">
        <v>336.6</v>
      </c>
    </row>
    <row r="174" spans="1:12" s="240" customFormat="1">
      <c r="A174" s="1497">
        <v>150202</v>
      </c>
      <c r="B174" s="1496" t="s">
        <v>1361</v>
      </c>
      <c r="C174" s="1480" t="s">
        <v>4796</v>
      </c>
      <c r="D174" s="1481">
        <v>3</v>
      </c>
      <c r="E174" s="1482">
        <v>160.16</v>
      </c>
      <c r="F174" s="1481">
        <f t="shared" si="21"/>
        <v>480.48</v>
      </c>
      <c r="G174" s="1517"/>
      <c r="H174" s="1150">
        <v>0</v>
      </c>
      <c r="I174" s="1560">
        <v>3</v>
      </c>
      <c r="J174" s="1150">
        <v>480.48</v>
      </c>
      <c r="K174" s="1577">
        <v>3</v>
      </c>
      <c r="L174" s="1138">
        <v>480.48</v>
      </c>
    </row>
    <row r="175" spans="1:12" s="240" customFormat="1">
      <c r="A175" s="1473">
        <v>1504</v>
      </c>
      <c r="B175" s="1474" t="s">
        <v>1375</v>
      </c>
      <c r="C175" s="1475"/>
      <c r="D175" s="1476"/>
      <c r="E175" s="1477"/>
      <c r="F175" s="1476"/>
      <c r="G175" s="1517"/>
      <c r="H175" s="1150"/>
      <c r="I175" s="1560">
        <v>0</v>
      </c>
      <c r="J175" s="1150">
        <v>0</v>
      </c>
      <c r="K175" s="1577">
        <v>0</v>
      </c>
      <c r="L175" s="1138">
        <v>0</v>
      </c>
    </row>
    <row r="176" spans="1:12" s="240" customFormat="1" ht="25.5">
      <c r="A176" s="1497">
        <v>150401</v>
      </c>
      <c r="B176" s="1496" t="s">
        <v>4853</v>
      </c>
      <c r="C176" s="1480" t="s">
        <v>108</v>
      </c>
      <c r="D176" s="1481">
        <v>183</v>
      </c>
      <c r="E176" s="1482">
        <v>240.31</v>
      </c>
      <c r="F176" s="1481">
        <f t="shared" ref="F176:F198" si="22">ROUND(D176*E176,2)</f>
        <v>43976.73</v>
      </c>
      <c r="G176" s="1517">
        <v>28.979999999999997</v>
      </c>
      <c r="H176" s="1150">
        <v>6964.18</v>
      </c>
      <c r="I176" s="1560">
        <v>211.98</v>
      </c>
      <c r="J176" s="1150">
        <v>50940.91</v>
      </c>
      <c r="K176" s="1577">
        <v>211.98</v>
      </c>
      <c r="L176" s="1138">
        <v>50940.91</v>
      </c>
    </row>
    <row r="177" spans="1:12" s="240" customFormat="1" ht="25.5">
      <c r="A177" s="1497">
        <v>150402</v>
      </c>
      <c r="B177" s="1496" t="s">
        <v>4854</v>
      </c>
      <c r="C177" s="1480" t="s">
        <v>59</v>
      </c>
      <c r="D177" s="1481">
        <v>33</v>
      </c>
      <c r="E177" s="1482">
        <v>17.37</v>
      </c>
      <c r="F177" s="1481">
        <f t="shared" si="22"/>
        <v>573.21</v>
      </c>
      <c r="G177" s="1517"/>
      <c r="H177" s="1150">
        <v>0</v>
      </c>
      <c r="I177" s="1560">
        <v>33</v>
      </c>
      <c r="J177" s="1150">
        <v>573.21</v>
      </c>
      <c r="K177" s="1577">
        <v>33</v>
      </c>
      <c r="L177" s="1138">
        <v>573.21</v>
      </c>
    </row>
    <row r="178" spans="1:12" s="240" customFormat="1">
      <c r="A178" s="1497">
        <v>150403</v>
      </c>
      <c r="B178" s="1496" t="s">
        <v>4855</v>
      </c>
      <c r="C178" s="1480" t="s">
        <v>59</v>
      </c>
      <c r="D178" s="1481">
        <v>19</v>
      </c>
      <c r="E178" s="1482">
        <v>10.9</v>
      </c>
      <c r="F178" s="1481">
        <f t="shared" si="22"/>
        <v>207.1</v>
      </c>
      <c r="G178" s="1517"/>
      <c r="H178" s="1150">
        <v>0</v>
      </c>
      <c r="I178" s="1560">
        <v>19</v>
      </c>
      <c r="J178" s="1150">
        <v>207.1</v>
      </c>
      <c r="K178" s="1577">
        <v>19</v>
      </c>
      <c r="L178" s="1138">
        <v>207.1</v>
      </c>
    </row>
    <row r="179" spans="1:12" s="240" customFormat="1">
      <c r="A179" s="1497">
        <v>150404</v>
      </c>
      <c r="B179" s="1496" t="s">
        <v>4856</v>
      </c>
      <c r="C179" s="1480" t="s">
        <v>59</v>
      </c>
      <c r="D179" s="1481">
        <v>1</v>
      </c>
      <c r="E179" s="1482">
        <v>115.99</v>
      </c>
      <c r="F179" s="1481">
        <f t="shared" si="22"/>
        <v>115.99</v>
      </c>
      <c r="G179" s="1517"/>
      <c r="H179" s="1150">
        <v>0</v>
      </c>
      <c r="I179" s="1560">
        <v>1</v>
      </c>
      <c r="J179" s="1150">
        <v>115.99</v>
      </c>
      <c r="K179" s="1577">
        <v>1</v>
      </c>
      <c r="L179" s="1138">
        <v>115.99</v>
      </c>
    </row>
    <row r="180" spans="1:12" s="240" customFormat="1" ht="25.5">
      <c r="A180" s="1497">
        <v>150405</v>
      </c>
      <c r="B180" s="1496" t="s">
        <v>4857</v>
      </c>
      <c r="C180" s="1480" t="s">
        <v>59</v>
      </c>
      <c r="D180" s="1481">
        <v>60</v>
      </c>
      <c r="E180" s="1482">
        <v>42.28</v>
      </c>
      <c r="F180" s="1481">
        <f t="shared" si="22"/>
        <v>2536.8000000000002</v>
      </c>
      <c r="G180" s="1517"/>
      <c r="H180" s="1150">
        <v>0</v>
      </c>
      <c r="I180" s="1560">
        <v>60</v>
      </c>
      <c r="J180" s="1150">
        <v>2536.8000000000002</v>
      </c>
      <c r="K180" s="1577">
        <v>60</v>
      </c>
      <c r="L180" s="1138">
        <v>2536.8000000000002</v>
      </c>
    </row>
    <row r="181" spans="1:12" s="240" customFormat="1" ht="25.5">
      <c r="A181" s="1497">
        <v>150406</v>
      </c>
      <c r="B181" s="1496" t="s">
        <v>4858</v>
      </c>
      <c r="C181" s="1480" t="s">
        <v>59</v>
      </c>
      <c r="D181" s="1481">
        <v>82</v>
      </c>
      <c r="E181" s="1482">
        <v>23.5</v>
      </c>
      <c r="F181" s="1481">
        <f t="shared" si="22"/>
        <v>1927</v>
      </c>
      <c r="G181" s="1517"/>
      <c r="H181" s="1150">
        <v>0</v>
      </c>
      <c r="I181" s="1560">
        <v>82</v>
      </c>
      <c r="J181" s="1150">
        <v>1927</v>
      </c>
      <c r="K181" s="1577">
        <v>82</v>
      </c>
      <c r="L181" s="1138">
        <v>1927</v>
      </c>
    </row>
    <row r="182" spans="1:12" s="240" customFormat="1">
      <c r="A182" s="1497">
        <v>150407</v>
      </c>
      <c r="B182" s="1496" t="s">
        <v>4859</v>
      </c>
      <c r="C182" s="1480" t="s">
        <v>59</v>
      </c>
      <c r="D182" s="1481">
        <v>2</v>
      </c>
      <c r="E182" s="1482">
        <v>23.5</v>
      </c>
      <c r="F182" s="1481">
        <f t="shared" si="22"/>
        <v>47</v>
      </c>
      <c r="G182" s="1517"/>
      <c r="H182" s="1150">
        <v>0</v>
      </c>
      <c r="I182" s="1560">
        <v>2</v>
      </c>
      <c r="J182" s="1150">
        <v>47</v>
      </c>
      <c r="K182" s="1577">
        <v>2</v>
      </c>
      <c r="L182" s="1138">
        <v>47</v>
      </c>
    </row>
    <row r="183" spans="1:12" s="240" customFormat="1" ht="25.5">
      <c r="A183" s="1497">
        <v>150408</v>
      </c>
      <c r="B183" s="1496" t="s">
        <v>4860</v>
      </c>
      <c r="C183" s="1480" t="s">
        <v>59</v>
      </c>
      <c r="D183" s="1481">
        <v>2</v>
      </c>
      <c r="E183" s="1482">
        <v>28.62</v>
      </c>
      <c r="F183" s="1481">
        <f t="shared" si="22"/>
        <v>57.24</v>
      </c>
      <c r="G183" s="1517"/>
      <c r="H183" s="1150">
        <v>0</v>
      </c>
      <c r="I183" s="1560">
        <v>2</v>
      </c>
      <c r="J183" s="1150">
        <v>57.24</v>
      </c>
      <c r="K183" s="1577">
        <v>2</v>
      </c>
      <c r="L183" s="1138">
        <v>57.24</v>
      </c>
    </row>
    <row r="184" spans="1:12" s="240" customFormat="1" ht="26.1" customHeight="1">
      <c r="A184" s="1497">
        <v>150409</v>
      </c>
      <c r="B184" s="1496" t="s">
        <v>4861</v>
      </c>
      <c r="C184" s="1480" t="s">
        <v>59</v>
      </c>
      <c r="D184" s="1481">
        <v>13</v>
      </c>
      <c r="E184" s="1482">
        <v>25.01</v>
      </c>
      <c r="F184" s="1481">
        <f t="shared" si="22"/>
        <v>325.13</v>
      </c>
      <c r="G184" s="1517"/>
      <c r="H184" s="1150">
        <v>0</v>
      </c>
      <c r="I184" s="1560">
        <v>13</v>
      </c>
      <c r="J184" s="1150">
        <v>325.13</v>
      </c>
      <c r="K184" s="1577">
        <v>13</v>
      </c>
      <c r="L184" s="1138">
        <v>325.13</v>
      </c>
    </row>
    <row r="185" spans="1:12" s="240" customFormat="1">
      <c r="A185" s="1497">
        <v>150410</v>
      </c>
      <c r="B185" s="1496" t="s">
        <v>4862</v>
      </c>
      <c r="C185" s="1480" t="s">
        <v>59</v>
      </c>
      <c r="D185" s="1481">
        <v>81</v>
      </c>
      <c r="E185" s="1482">
        <v>8.83</v>
      </c>
      <c r="F185" s="1481">
        <f t="shared" si="22"/>
        <v>715.23</v>
      </c>
      <c r="G185" s="1517"/>
      <c r="H185" s="1150">
        <v>0</v>
      </c>
      <c r="I185" s="1560">
        <v>81</v>
      </c>
      <c r="J185" s="1150">
        <v>715.23</v>
      </c>
      <c r="K185" s="1577">
        <v>81</v>
      </c>
      <c r="L185" s="1138">
        <v>715.23</v>
      </c>
    </row>
    <row r="186" spans="1:12" s="240" customFormat="1" ht="25.5">
      <c r="A186" s="1497">
        <v>150411</v>
      </c>
      <c r="B186" s="1496" t="s">
        <v>4863</v>
      </c>
      <c r="C186" s="1480" t="s">
        <v>59</v>
      </c>
      <c r="D186" s="1481">
        <v>17</v>
      </c>
      <c r="E186" s="1482">
        <v>125.01</v>
      </c>
      <c r="F186" s="1481">
        <f t="shared" si="22"/>
        <v>2125.17</v>
      </c>
      <c r="G186" s="1517">
        <v>3</v>
      </c>
      <c r="H186" s="1150">
        <v>375.03</v>
      </c>
      <c r="I186" s="1560">
        <v>20</v>
      </c>
      <c r="J186" s="1150">
        <v>2500.1999999999998</v>
      </c>
      <c r="K186" s="1577">
        <v>20</v>
      </c>
      <c r="L186" s="1138">
        <v>2500.1999999999998</v>
      </c>
    </row>
    <row r="187" spans="1:12" s="240" customFormat="1">
      <c r="A187" s="1497">
        <v>150412</v>
      </c>
      <c r="B187" s="1496" t="s">
        <v>4864</v>
      </c>
      <c r="C187" s="1480" t="s">
        <v>59</v>
      </c>
      <c r="D187" s="1481">
        <v>1</v>
      </c>
      <c r="E187" s="1482">
        <v>106.53</v>
      </c>
      <c r="F187" s="1481">
        <f t="shared" si="22"/>
        <v>106.53</v>
      </c>
      <c r="G187" s="1517"/>
      <c r="H187" s="1150">
        <v>0</v>
      </c>
      <c r="I187" s="1560">
        <v>1</v>
      </c>
      <c r="J187" s="1150">
        <v>106.53</v>
      </c>
      <c r="K187" s="1577">
        <v>1</v>
      </c>
      <c r="L187" s="1138">
        <v>106.53</v>
      </c>
    </row>
    <row r="188" spans="1:12" s="240" customFormat="1" ht="25.5">
      <c r="A188" s="1497">
        <v>150413</v>
      </c>
      <c r="B188" s="1496" t="s">
        <v>4865</v>
      </c>
      <c r="C188" s="1480" t="s">
        <v>59</v>
      </c>
      <c r="D188" s="1481">
        <v>26</v>
      </c>
      <c r="E188" s="1482">
        <v>65.28</v>
      </c>
      <c r="F188" s="1481">
        <f t="shared" si="22"/>
        <v>1697.28</v>
      </c>
      <c r="G188" s="1517"/>
      <c r="H188" s="1150">
        <v>0</v>
      </c>
      <c r="I188" s="1560">
        <v>26</v>
      </c>
      <c r="J188" s="1150">
        <v>1697.28</v>
      </c>
      <c r="K188" s="1577">
        <v>26</v>
      </c>
      <c r="L188" s="1138">
        <v>1697.28</v>
      </c>
    </row>
    <row r="189" spans="1:12" s="1132" customFormat="1" ht="22.35" customHeight="1">
      <c r="A189" s="1582">
        <v>150414</v>
      </c>
      <c r="B189" s="1576" t="s">
        <v>4866</v>
      </c>
      <c r="C189" s="1499" t="s">
        <v>59</v>
      </c>
      <c r="D189" s="1574">
        <v>101</v>
      </c>
      <c r="E189" s="1573">
        <v>28.97</v>
      </c>
      <c r="F189" s="1574">
        <f t="shared" si="22"/>
        <v>2925.97</v>
      </c>
      <c r="G189" s="1575"/>
      <c r="H189" s="1150">
        <v>0</v>
      </c>
      <c r="I189" s="1575">
        <v>101</v>
      </c>
      <c r="J189" s="1150">
        <v>2925.97</v>
      </c>
      <c r="K189" s="1577">
        <v>101</v>
      </c>
      <c r="L189" s="1138">
        <v>2925.97</v>
      </c>
    </row>
    <row r="190" spans="1:12" s="240" customFormat="1">
      <c r="A190" s="1497">
        <v>150415</v>
      </c>
      <c r="B190" s="1496" t="s">
        <v>4867</v>
      </c>
      <c r="C190" s="1480" t="s">
        <v>59</v>
      </c>
      <c r="D190" s="1481">
        <v>1</v>
      </c>
      <c r="E190" s="1482">
        <v>106.28</v>
      </c>
      <c r="F190" s="1481">
        <f t="shared" si="22"/>
        <v>106.28</v>
      </c>
      <c r="G190" s="1517"/>
      <c r="H190" s="1150">
        <v>0</v>
      </c>
      <c r="I190" s="1560">
        <v>1</v>
      </c>
      <c r="J190" s="1150">
        <v>106.28</v>
      </c>
      <c r="K190" s="1577">
        <v>1</v>
      </c>
      <c r="L190" s="1138">
        <v>106.28</v>
      </c>
    </row>
    <row r="191" spans="1:12" s="240" customFormat="1" ht="38.25">
      <c r="A191" s="1497">
        <v>150416</v>
      </c>
      <c r="B191" s="1496" t="s">
        <v>4868</v>
      </c>
      <c r="C191" s="1480" t="s">
        <v>59</v>
      </c>
      <c r="D191" s="1481">
        <v>5</v>
      </c>
      <c r="E191" s="1482">
        <v>40.5</v>
      </c>
      <c r="F191" s="1481">
        <f t="shared" si="22"/>
        <v>202.5</v>
      </c>
      <c r="G191" s="1517"/>
      <c r="H191" s="1150">
        <v>0</v>
      </c>
      <c r="I191" s="1560">
        <v>5</v>
      </c>
      <c r="J191" s="1150">
        <v>202.5</v>
      </c>
      <c r="K191" s="1577">
        <v>5</v>
      </c>
      <c r="L191" s="1138">
        <v>202.5</v>
      </c>
    </row>
    <row r="192" spans="1:12" s="240" customFormat="1" ht="25.5">
      <c r="A192" s="1497">
        <v>150417</v>
      </c>
      <c r="B192" s="1496" t="s">
        <v>4869</v>
      </c>
      <c r="C192" s="1480" t="s">
        <v>108</v>
      </c>
      <c r="D192" s="1481">
        <v>30</v>
      </c>
      <c r="E192" s="1482">
        <v>28.71</v>
      </c>
      <c r="F192" s="1481">
        <f t="shared" si="22"/>
        <v>861.3</v>
      </c>
      <c r="G192" s="1517"/>
      <c r="H192" s="1150">
        <v>0</v>
      </c>
      <c r="I192" s="1560">
        <v>30</v>
      </c>
      <c r="J192" s="1150">
        <v>861.3</v>
      </c>
      <c r="K192" s="1577">
        <v>30</v>
      </c>
      <c r="L192" s="1138">
        <v>861.3</v>
      </c>
    </row>
    <row r="193" spans="1:12" s="240" customFormat="1" ht="25.5">
      <c r="A193" s="1497">
        <v>150418</v>
      </c>
      <c r="B193" s="1496" t="s">
        <v>1423</v>
      </c>
      <c r="C193" s="1480" t="s">
        <v>59</v>
      </c>
      <c r="D193" s="1481">
        <v>1</v>
      </c>
      <c r="E193" s="1482">
        <v>119.11</v>
      </c>
      <c r="F193" s="1481">
        <f t="shared" si="22"/>
        <v>119.11</v>
      </c>
      <c r="G193" s="1517"/>
      <c r="H193" s="1150">
        <v>0</v>
      </c>
      <c r="I193" s="1560">
        <v>1</v>
      </c>
      <c r="J193" s="1150">
        <v>119.11</v>
      </c>
      <c r="K193" s="1577">
        <v>1</v>
      </c>
      <c r="L193" s="1138">
        <v>119.11</v>
      </c>
    </row>
    <row r="194" spans="1:12" s="240" customFormat="1">
      <c r="A194" s="1497">
        <v>150419</v>
      </c>
      <c r="B194" s="1496" t="s">
        <v>1405</v>
      </c>
      <c r="C194" s="1480" t="s">
        <v>59</v>
      </c>
      <c r="D194" s="1481">
        <v>19</v>
      </c>
      <c r="E194" s="1482">
        <v>11.77</v>
      </c>
      <c r="F194" s="1481">
        <f t="shared" si="22"/>
        <v>223.63</v>
      </c>
      <c r="G194" s="1517"/>
      <c r="H194" s="1150">
        <v>0</v>
      </c>
      <c r="I194" s="1560">
        <v>19</v>
      </c>
      <c r="J194" s="1150">
        <v>223.63</v>
      </c>
      <c r="K194" s="1577">
        <v>19</v>
      </c>
      <c r="L194" s="1138">
        <v>223.63</v>
      </c>
    </row>
    <row r="195" spans="1:12" s="240" customFormat="1" ht="25.5">
      <c r="A195" s="1497">
        <v>150420</v>
      </c>
      <c r="B195" s="1496" t="s">
        <v>1393</v>
      </c>
      <c r="C195" s="1480" t="s">
        <v>108</v>
      </c>
      <c r="D195" s="1481">
        <v>12.600000000000001</v>
      </c>
      <c r="E195" s="1482">
        <v>121.25</v>
      </c>
      <c r="F195" s="1481">
        <f t="shared" si="22"/>
        <v>1527.75</v>
      </c>
      <c r="G195" s="1517">
        <v>18</v>
      </c>
      <c r="H195" s="1150">
        <v>2182.5</v>
      </c>
      <c r="I195" s="1560">
        <v>30.6</v>
      </c>
      <c r="J195" s="1150">
        <v>3710.25</v>
      </c>
      <c r="K195" s="1577">
        <v>30.6</v>
      </c>
      <c r="L195" s="1138">
        <v>3710.25</v>
      </c>
    </row>
    <row r="196" spans="1:12" s="240" customFormat="1">
      <c r="A196" s="1497">
        <v>150421</v>
      </c>
      <c r="B196" s="1496" t="s">
        <v>4870</v>
      </c>
      <c r="C196" s="1480" t="s">
        <v>59</v>
      </c>
      <c r="D196" s="1481">
        <v>30</v>
      </c>
      <c r="E196" s="1482">
        <v>49.52</v>
      </c>
      <c r="F196" s="1481">
        <f t="shared" si="22"/>
        <v>1485.6</v>
      </c>
      <c r="G196" s="1517"/>
      <c r="H196" s="1150">
        <v>0</v>
      </c>
      <c r="I196" s="1560">
        <v>30</v>
      </c>
      <c r="J196" s="1150">
        <v>1485.6</v>
      </c>
      <c r="K196" s="1577">
        <v>30</v>
      </c>
      <c r="L196" s="1138">
        <v>1485.6</v>
      </c>
    </row>
    <row r="197" spans="1:12" s="240" customFormat="1" ht="25.5">
      <c r="A197" s="1497">
        <v>150422</v>
      </c>
      <c r="B197" s="1496" t="s">
        <v>1427</v>
      </c>
      <c r="C197" s="1480" t="s">
        <v>59</v>
      </c>
      <c r="D197" s="1481">
        <v>2</v>
      </c>
      <c r="E197" s="1482">
        <v>98.35</v>
      </c>
      <c r="F197" s="1481">
        <f t="shared" si="22"/>
        <v>196.7</v>
      </c>
      <c r="G197" s="1517"/>
      <c r="H197" s="1150">
        <v>0</v>
      </c>
      <c r="I197" s="1560">
        <v>2</v>
      </c>
      <c r="J197" s="1150">
        <v>196.7</v>
      </c>
      <c r="K197" s="1577">
        <v>2</v>
      </c>
      <c r="L197" s="1138">
        <v>196.7</v>
      </c>
    </row>
    <row r="198" spans="1:12" s="240" customFormat="1" ht="25.5">
      <c r="A198" s="1497">
        <v>150423</v>
      </c>
      <c r="B198" s="1496" t="s">
        <v>1419</v>
      </c>
      <c r="C198" s="1480" t="s">
        <v>59</v>
      </c>
      <c r="D198" s="1481">
        <v>7</v>
      </c>
      <c r="E198" s="1482">
        <v>14.13</v>
      </c>
      <c r="F198" s="1481">
        <f t="shared" si="22"/>
        <v>98.91</v>
      </c>
      <c r="G198" s="1517"/>
      <c r="H198" s="1150">
        <v>0</v>
      </c>
      <c r="I198" s="1560">
        <v>7</v>
      </c>
      <c r="J198" s="1150">
        <v>98.91</v>
      </c>
      <c r="K198" s="1577">
        <v>7</v>
      </c>
      <c r="L198" s="1138">
        <v>98.91</v>
      </c>
    </row>
    <row r="199" spans="1:12" s="240" customFormat="1">
      <c r="A199" s="1473">
        <v>1505</v>
      </c>
      <c r="B199" s="1474" t="s">
        <v>1444</v>
      </c>
      <c r="C199" s="1475"/>
      <c r="D199" s="1476"/>
      <c r="E199" s="1477"/>
      <c r="F199" s="1476"/>
      <c r="G199" s="1517"/>
      <c r="H199" s="1150">
        <v>0</v>
      </c>
      <c r="I199" s="1560">
        <v>0</v>
      </c>
      <c r="J199" s="1150">
        <v>0</v>
      </c>
      <c r="K199" s="1577">
        <v>0</v>
      </c>
      <c r="L199" s="1138">
        <v>0</v>
      </c>
    </row>
    <row r="200" spans="1:12" s="240" customFormat="1">
      <c r="A200" s="1497">
        <v>150501</v>
      </c>
      <c r="B200" s="1496" t="s">
        <v>1683</v>
      </c>
      <c r="C200" s="1480" t="s">
        <v>59</v>
      </c>
      <c r="D200" s="1481">
        <v>17</v>
      </c>
      <c r="E200" s="1482">
        <v>2.82</v>
      </c>
      <c r="F200" s="1481">
        <f t="shared" ref="F200:F202" si="23">ROUND(D200*E200,2)</f>
        <v>47.94</v>
      </c>
      <c r="G200" s="1517"/>
      <c r="H200" s="1150">
        <v>0</v>
      </c>
      <c r="I200" s="1560">
        <v>17</v>
      </c>
      <c r="J200" s="1150">
        <v>47.94</v>
      </c>
      <c r="K200" s="1577">
        <v>17</v>
      </c>
      <c r="L200" s="1138">
        <v>47.94</v>
      </c>
    </row>
    <row r="201" spans="1:12" s="240" customFormat="1">
      <c r="A201" s="1497">
        <v>150502</v>
      </c>
      <c r="B201" s="1496" t="s">
        <v>1687</v>
      </c>
      <c r="C201" s="1480" t="s">
        <v>59</v>
      </c>
      <c r="D201" s="1481">
        <v>19</v>
      </c>
      <c r="E201" s="1482">
        <v>8.24</v>
      </c>
      <c r="F201" s="1481">
        <f t="shared" si="23"/>
        <v>156.56</v>
      </c>
      <c r="G201" s="1517"/>
      <c r="H201" s="1150">
        <v>0</v>
      </c>
      <c r="I201" s="1560">
        <v>19</v>
      </c>
      <c r="J201" s="1150">
        <v>156.56</v>
      </c>
      <c r="K201" s="1577">
        <v>19</v>
      </c>
      <c r="L201" s="1138">
        <v>156.56</v>
      </c>
    </row>
    <row r="202" spans="1:12" s="240" customFormat="1">
      <c r="A202" s="1497">
        <v>150503</v>
      </c>
      <c r="B202" s="1496" t="s">
        <v>1689</v>
      </c>
      <c r="C202" s="1480" t="s">
        <v>59</v>
      </c>
      <c r="D202" s="1481">
        <v>1</v>
      </c>
      <c r="E202" s="1482">
        <v>28.59</v>
      </c>
      <c r="F202" s="1481">
        <f t="shared" si="23"/>
        <v>28.59</v>
      </c>
      <c r="G202" s="1517"/>
      <c r="H202" s="1150">
        <v>0</v>
      </c>
      <c r="I202" s="1560">
        <v>1</v>
      </c>
      <c r="J202" s="1150">
        <v>28.59</v>
      </c>
      <c r="K202" s="1577">
        <v>1</v>
      </c>
      <c r="L202" s="1138">
        <v>28.59</v>
      </c>
    </row>
    <row r="203" spans="1:12" s="240" customFormat="1" ht="24.2" customHeight="1">
      <c r="A203" s="1473">
        <v>1506</v>
      </c>
      <c r="B203" s="1474" t="s">
        <v>1463</v>
      </c>
      <c r="C203" s="1475"/>
      <c r="D203" s="1476"/>
      <c r="E203" s="1477"/>
      <c r="F203" s="1476"/>
      <c r="G203" s="1517"/>
      <c r="H203" s="1150">
        <v>0</v>
      </c>
      <c r="I203" s="1560">
        <v>0</v>
      </c>
      <c r="J203" s="1150">
        <v>0</v>
      </c>
      <c r="K203" s="1577">
        <v>0</v>
      </c>
      <c r="L203" s="1138">
        <v>0</v>
      </c>
    </row>
    <row r="204" spans="1:12" s="240" customFormat="1" ht="38.25">
      <c r="A204" s="1497">
        <v>150601</v>
      </c>
      <c r="B204" s="1496" t="s">
        <v>4871</v>
      </c>
      <c r="C204" s="1480" t="s">
        <v>59</v>
      </c>
      <c r="D204" s="1481">
        <v>3</v>
      </c>
      <c r="E204" s="1482">
        <v>124.08</v>
      </c>
      <c r="F204" s="1481">
        <f t="shared" ref="F204:F206" si="24">ROUND(D204*E204,2)</f>
        <v>372.24</v>
      </c>
      <c r="G204" s="1517"/>
      <c r="H204" s="1150">
        <v>0</v>
      </c>
      <c r="I204" s="1560">
        <v>3</v>
      </c>
      <c r="J204" s="1150">
        <v>372.24</v>
      </c>
      <c r="K204" s="1577">
        <v>3</v>
      </c>
      <c r="L204" s="1138">
        <v>372.24</v>
      </c>
    </row>
    <row r="205" spans="1:12" s="240" customFormat="1" ht="38.25">
      <c r="A205" s="1497">
        <v>150602</v>
      </c>
      <c r="B205" s="1496" t="s">
        <v>4872</v>
      </c>
      <c r="C205" s="1480" t="s">
        <v>59</v>
      </c>
      <c r="D205" s="1481">
        <v>1</v>
      </c>
      <c r="E205" s="1482">
        <v>306.99</v>
      </c>
      <c r="F205" s="1481">
        <f t="shared" si="24"/>
        <v>306.99</v>
      </c>
      <c r="G205" s="1517"/>
      <c r="H205" s="1150">
        <v>0</v>
      </c>
      <c r="I205" s="1560">
        <v>1</v>
      </c>
      <c r="J205" s="1150">
        <v>306.99</v>
      </c>
      <c r="K205" s="1577">
        <v>1</v>
      </c>
      <c r="L205" s="1138">
        <v>306.99</v>
      </c>
    </row>
    <row r="206" spans="1:12" s="240" customFormat="1" ht="38.25">
      <c r="A206" s="1497">
        <v>150603</v>
      </c>
      <c r="B206" s="1496" t="s">
        <v>1475</v>
      </c>
      <c r="C206" s="1480" t="s">
        <v>59</v>
      </c>
      <c r="D206" s="1481">
        <v>2</v>
      </c>
      <c r="E206" s="1482">
        <v>755.45</v>
      </c>
      <c r="F206" s="1481">
        <f t="shared" si="24"/>
        <v>1510.9</v>
      </c>
      <c r="G206" s="1517"/>
      <c r="H206" s="1150">
        <v>0</v>
      </c>
      <c r="I206" s="1560">
        <v>2</v>
      </c>
      <c r="J206" s="1150">
        <v>1510.9</v>
      </c>
      <c r="K206" s="1577">
        <v>2</v>
      </c>
      <c r="L206" s="1138">
        <v>1510.9</v>
      </c>
    </row>
    <row r="207" spans="1:12" s="240" customFormat="1">
      <c r="A207" s="1473">
        <v>1507</v>
      </c>
      <c r="B207" s="1474" t="s">
        <v>4873</v>
      </c>
      <c r="C207" s="1475"/>
      <c r="D207" s="1476"/>
      <c r="E207" s="1477"/>
      <c r="F207" s="1476"/>
      <c r="G207" s="1517"/>
      <c r="H207" s="1150">
        <v>0</v>
      </c>
      <c r="I207" s="1560">
        <v>0</v>
      </c>
      <c r="J207" s="1150">
        <v>0</v>
      </c>
      <c r="K207" s="1577">
        <v>0</v>
      </c>
      <c r="L207" s="1138">
        <v>0</v>
      </c>
    </row>
    <row r="208" spans="1:12" s="240" customFormat="1">
      <c r="A208" s="1497">
        <v>150701</v>
      </c>
      <c r="B208" s="1496" t="s">
        <v>1482</v>
      </c>
      <c r="C208" s="1480" t="s">
        <v>108</v>
      </c>
      <c r="D208" s="1481">
        <v>18</v>
      </c>
      <c r="E208" s="1482">
        <v>14.59</v>
      </c>
      <c r="F208" s="1481">
        <f t="shared" ref="F208:F210" si="25">ROUND(D208*E208,2)</f>
        <v>262.62</v>
      </c>
      <c r="G208" s="1517"/>
      <c r="H208" s="1150">
        <v>0</v>
      </c>
      <c r="I208" s="1560">
        <v>18</v>
      </c>
      <c r="J208" s="1150">
        <v>262.62</v>
      </c>
      <c r="K208" s="1577">
        <v>18</v>
      </c>
      <c r="L208" s="1138">
        <v>262.62</v>
      </c>
    </row>
    <row r="209" spans="1:12" s="240" customFormat="1" ht="25.5">
      <c r="A209" s="1497">
        <v>150702</v>
      </c>
      <c r="B209" s="1496" t="s">
        <v>1488</v>
      </c>
      <c r="C209" s="1480" t="s">
        <v>108</v>
      </c>
      <c r="D209" s="1481">
        <v>24</v>
      </c>
      <c r="E209" s="1482">
        <v>42.71</v>
      </c>
      <c r="F209" s="1481">
        <f t="shared" si="25"/>
        <v>1025.04</v>
      </c>
      <c r="G209" s="1517"/>
      <c r="H209" s="1150">
        <v>0</v>
      </c>
      <c r="I209" s="1560">
        <v>24</v>
      </c>
      <c r="J209" s="1150">
        <v>1025.04</v>
      </c>
      <c r="K209" s="1577">
        <v>24</v>
      </c>
      <c r="L209" s="1138">
        <v>1025.04</v>
      </c>
    </row>
    <row r="210" spans="1:12" s="240" customFormat="1" ht="25.5">
      <c r="A210" s="1497">
        <v>150703</v>
      </c>
      <c r="B210" s="1496" t="s">
        <v>1502</v>
      </c>
      <c r="C210" s="1480" t="s">
        <v>108</v>
      </c>
      <c r="D210" s="1481">
        <v>17</v>
      </c>
      <c r="E210" s="1482">
        <v>27.61</v>
      </c>
      <c r="F210" s="1481">
        <f t="shared" si="25"/>
        <v>469.37</v>
      </c>
      <c r="G210" s="1517"/>
      <c r="H210" s="1150">
        <v>0</v>
      </c>
      <c r="I210" s="1560">
        <v>17</v>
      </c>
      <c r="J210" s="1150">
        <v>469.37</v>
      </c>
      <c r="K210" s="1577">
        <v>17</v>
      </c>
      <c r="L210" s="1138">
        <v>469.37</v>
      </c>
    </row>
    <row r="211" spans="1:12" s="240" customFormat="1">
      <c r="A211" s="1473">
        <v>1508</v>
      </c>
      <c r="B211" s="1474" t="s">
        <v>1513</v>
      </c>
      <c r="C211" s="1475"/>
      <c r="D211" s="1476"/>
      <c r="E211" s="1477"/>
      <c r="F211" s="1476"/>
      <c r="G211" s="1517"/>
      <c r="H211" s="1150">
        <v>0</v>
      </c>
      <c r="I211" s="1560">
        <v>0</v>
      </c>
      <c r="J211" s="1150">
        <v>0</v>
      </c>
      <c r="K211" s="1577">
        <v>0</v>
      </c>
      <c r="L211" s="1138">
        <v>0</v>
      </c>
    </row>
    <row r="212" spans="1:12" s="240" customFormat="1" ht="25.5">
      <c r="A212" s="1497">
        <v>150801</v>
      </c>
      <c r="B212" s="1496" t="s">
        <v>1515</v>
      </c>
      <c r="C212" s="1480" t="s">
        <v>59</v>
      </c>
      <c r="D212" s="1481">
        <v>33</v>
      </c>
      <c r="E212" s="1482">
        <v>24.28</v>
      </c>
      <c r="F212" s="1481">
        <f t="shared" ref="F212:F218" si="26">ROUND(D212*E212,2)</f>
        <v>801.24</v>
      </c>
      <c r="G212" s="1517"/>
      <c r="H212" s="1150">
        <v>0</v>
      </c>
      <c r="I212" s="1560">
        <v>33</v>
      </c>
      <c r="J212" s="1150">
        <v>801.24</v>
      </c>
      <c r="K212" s="1577">
        <v>33</v>
      </c>
      <c r="L212" s="1138">
        <v>801.24</v>
      </c>
    </row>
    <row r="213" spans="1:12" s="240" customFormat="1">
      <c r="A213" s="1497">
        <v>150802</v>
      </c>
      <c r="B213" s="1496" t="s">
        <v>4874</v>
      </c>
      <c r="C213" s="1480" t="s">
        <v>59</v>
      </c>
      <c r="D213" s="1481">
        <v>3</v>
      </c>
      <c r="E213" s="1482">
        <v>87.56</v>
      </c>
      <c r="F213" s="1481">
        <f t="shared" si="26"/>
        <v>262.68</v>
      </c>
      <c r="G213" s="1517"/>
      <c r="H213" s="1150">
        <v>0</v>
      </c>
      <c r="I213" s="1560">
        <v>3</v>
      </c>
      <c r="J213" s="1150">
        <v>262.68</v>
      </c>
      <c r="K213" s="1577">
        <v>3</v>
      </c>
      <c r="L213" s="1138">
        <v>262.68</v>
      </c>
    </row>
    <row r="214" spans="1:12" s="240" customFormat="1" ht="25.5">
      <c r="A214" s="1497">
        <v>150803</v>
      </c>
      <c r="B214" s="1496" t="s">
        <v>1525</v>
      </c>
      <c r="C214" s="1480" t="s">
        <v>59</v>
      </c>
      <c r="D214" s="1481">
        <v>2</v>
      </c>
      <c r="E214" s="1482">
        <v>72.11</v>
      </c>
      <c r="F214" s="1481">
        <f t="shared" si="26"/>
        <v>144.22</v>
      </c>
      <c r="G214" s="1517"/>
      <c r="H214" s="1150">
        <v>0</v>
      </c>
      <c r="I214" s="1560">
        <v>2</v>
      </c>
      <c r="J214" s="1150">
        <v>144.22</v>
      </c>
      <c r="K214" s="1577">
        <v>2</v>
      </c>
      <c r="L214" s="1138">
        <v>144.22</v>
      </c>
    </row>
    <row r="215" spans="1:12" s="240" customFormat="1" ht="25.5">
      <c r="A215" s="1497">
        <v>150804</v>
      </c>
      <c r="B215" s="1496" t="s">
        <v>1527</v>
      </c>
      <c r="C215" s="1480" t="s">
        <v>59</v>
      </c>
      <c r="D215" s="1481">
        <v>3</v>
      </c>
      <c r="E215" s="1482">
        <v>72.11</v>
      </c>
      <c r="F215" s="1481">
        <f t="shared" si="26"/>
        <v>216.33</v>
      </c>
      <c r="G215" s="1517"/>
      <c r="H215" s="1150">
        <v>0</v>
      </c>
      <c r="I215" s="1560">
        <v>3</v>
      </c>
      <c r="J215" s="1150">
        <v>216.33</v>
      </c>
      <c r="K215" s="1577">
        <v>3</v>
      </c>
      <c r="L215" s="1138">
        <v>216.33</v>
      </c>
    </row>
    <row r="216" spans="1:12" s="240" customFormat="1" ht="25.5">
      <c r="A216" s="1497">
        <v>150805</v>
      </c>
      <c r="B216" s="1496" t="s">
        <v>1553</v>
      </c>
      <c r="C216" s="1480" t="s">
        <v>59</v>
      </c>
      <c r="D216" s="1481">
        <v>9</v>
      </c>
      <c r="E216" s="1482">
        <v>72.11</v>
      </c>
      <c r="F216" s="1481">
        <f t="shared" si="26"/>
        <v>648.99</v>
      </c>
      <c r="G216" s="1517"/>
      <c r="H216" s="1150">
        <v>0</v>
      </c>
      <c r="I216" s="1560">
        <v>9</v>
      </c>
      <c r="J216" s="1150">
        <v>648.99</v>
      </c>
      <c r="K216" s="1577">
        <v>9</v>
      </c>
      <c r="L216" s="1138">
        <v>648.99</v>
      </c>
    </row>
    <row r="217" spans="1:12" s="240" customFormat="1" ht="25.5">
      <c r="A217" s="1497">
        <v>150806</v>
      </c>
      <c r="B217" s="1496" t="s">
        <v>1535</v>
      </c>
      <c r="C217" s="1480" t="s">
        <v>59</v>
      </c>
      <c r="D217" s="1481">
        <v>1</v>
      </c>
      <c r="E217" s="1482">
        <v>115.91</v>
      </c>
      <c r="F217" s="1481">
        <f t="shared" si="26"/>
        <v>115.91</v>
      </c>
      <c r="G217" s="1517"/>
      <c r="H217" s="1150">
        <v>0</v>
      </c>
      <c r="I217" s="1560">
        <v>1</v>
      </c>
      <c r="J217" s="1150">
        <v>115.91</v>
      </c>
      <c r="K217" s="1577">
        <v>1</v>
      </c>
      <c r="L217" s="1138">
        <v>115.91</v>
      </c>
    </row>
    <row r="218" spans="1:12" s="240" customFormat="1" ht="25.5">
      <c r="A218" s="1497">
        <v>150807</v>
      </c>
      <c r="B218" s="1496" t="s">
        <v>1571</v>
      </c>
      <c r="C218" s="1480" t="s">
        <v>59</v>
      </c>
      <c r="D218" s="1481">
        <v>1</v>
      </c>
      <c r="E218" s="1482">
        <v>131.88999999999999</v>
      </c>
      <c r="F218" s="1481">
        <f t="shared" si="26"/>
        <v>131.88999999999999</v>
      </c>
      <c r="G218" s="1517"/>
      <c r="H218" s="1150">
        <v>0</v>
      </c>
      <c r="I218" s="1560">
        <v>1</v>
      </c>
      <c r="J218" s="1150">
        <v>131.88999999999999</v>
      </c>
      <c r="K218" s="1577">
        <v>1</v>
      </c>
      <c r="L218" s="1138">
        <v>131.88999999999999</v>
      </c>
    </row>
    <row r="219" spans="1:12" s="240" customFormat="1">
      <c r="A219" s="1473">
        <v>1509</v>
      </c>
      <c r="B219" s="1474" t="s">
        <v>1614</v>
      </c>
      <c r="C219" s="1475"/>
      <c r="D219" s="1476"/>
      <c r="E219" s="1477"/>
      <c r="F219" s="1476"/>
      <c r="G219" s="1517"/>
      <c r="H219" s="1150">
        <v>0</v>
      </c>
      <c r="I219" s="1560">
        <v>0</v>
      </c>
      <c r="J219" s="1150">
        <v>0</v>
      </c>
      <c r="K219" s="1577">
        <v>0</v>
      </c>
      <c r="L219" s="1138">
        <v>0</v>
      </c>
    </row>
    <row r="220" spans="1:12" s="240" customFormat="1">
      <c r="A220" s="1497">
        <v>150901</v>
      </c>
      <c r="B220" s="1496" t="s">
        <v>1618</v>
      </c>
      <c r="C220" s="1480" t="s">
        <v>108</v>
      </c>
      <c r="D220" s="1481">
        <v>1652</v>
      </c>
      <c r="E220" s="1482">
        <v>6.77</v>
      </c>
      <c r="F220" s="1481">
        <f t="shared" ref="F220:F222" si="27">ROUND(D220*E220,2)</f>
        <v>11184.04</v>
      </c>
      <c r="G220" s="1517"/>
      <c r="H220" s="1150">
        <v>0</v>
      </c>
      <c r="I220" s="1560">
        <v>1652</v>
      </c>
      <c r="J220" s="1150">
        <v>11184.04</v>
      </c>
      <c r="K220" s="1577">
        <v>1652</v>
      </c>
      <c r="L220" s="1138">
        <v>11184.04</v>
      </c>
    </row>
    <row r="221" spans="1:12" s="240" customFormat="1" ht="25.5">
      <c r="A221" s="1497">
        <v>150902</v>
      </c>
      <c r="B221" s="1496" t="s">
        <v>1620</v>
      </c>
      <c r="C221" s="1480" t="s">
        <v>108</v>
      </c>
      <c r="D221" s="1481">
        <v>195</v>
      </c>
      <c r="E221" s="1482">
        <v>8.34</v>
      </c>
      <c r="F221" s="1481">
        <f t="shared" si="27"/>
        <v>1626.3</v>
      </c>
      <c r="G221" s="1517"/>
      <c r="H221" s="1150">
        <v>0</v>
      </c>
      <c r="I221" s="1560">
        <v>195</v>
      </c>
      <c r="J221" s="1150">
        <v>1626.3</v>
      </c>
      <c r="K221" s="1577">
        <v>195</v>
      </c>
      <c r="L221" s="1138">
        <v>1626.3</v>
      </c>
    </row>
    <row r="222" spans="1:12" s="240" customFormat="1" ht="25.5">
      <c r="A222" s="1497">
        <v>150904</v>
      </c>
      <c r="B222" s="1496" t="s">
        <v>1628</v>
      </c>
      <c r="C222" s="1480" t="s">
        <v>108</v>
      </c>
      <c r="D222" s="1481">
        <v>210</v>
      </c>
      <c r="E222" s="1482">
        <v>36.47</v>
      </c>
      <c r="F222" s="1481">
        <f t="shared" si="27"/>
        <v>7658.7</v>
      </c>
      <c r="G222" s="1517"/>
      <c r="H222" s="1150">
        <v>0</v>
      </c>
      <c r="I222" s="1560">
        <v>210</v>
      </c>
      <c r="J222" s="1150">
        <v>7658.7</v>
      </c>
      <c r="K222" s="1577">
        <v>210</v>
      </c>
      <c r="L222" s="1138">
        <v>7658.7</v>
      </c>
    </row>
    <row r="223" spans="1:12" s="240" customFormat="1">
      <c r="A223" s="1473">
        <v>1510</v>
      </c>
      <c r="B223" s="1474" t="s">
        <v>1673</v>
      </c>
      <c r="C223" s="1475"/>
      <c r="D223" s="1476"/>
      <c r="E223" s="1477"/>
      <c r="F223" s="1476"/>
      <c r="G223" s="1517"/>
      <c r="H223" s="1150">
        <v>0</v>
      </c>
      <c r="I223" s="1560">
        <v>0</v>
      </c>
      <c r="J223" s="1150">
        <v>0</v>
      </c>
      <c r="K223" s="1577">
        <v>0</v>
      </c>
      <c r="L223" s="1138">
        <v>0</v>
      </c>
    </row>
    <row r="224" spans="1:12" s="240" customFormat="1">
      <c r="A224" s="1497">
        <v>151001</v>
      </c>
      <c r="B224" s="1496" t="s">
        <v>4875</v>
      </c>
      <c r="C224" s="1480" t="s">
        <v>59</v>
      </c>
      <c r="D224" s="1481">
        <v>200</v>
      </c>
      <c r="E224" s="1482">
        <v>0.42</v>
      </c>
      <c r="F224" s="1481">
        <f>ROUND(D224*E224,2)</f>
        <v>84</v>
      </c>
      <c r="G224" s="1517"/>
      <c r="H224" s="1150">
        <v>0</v>
      </c>
      <c r="I224" s="1560">
        <v>200</v>
      </c>
      <c r="J224" s="1150">
        <v>84</v>
      </c>
      <c r="K224" s="1577">
        <v>200</v>
      </c>
      <c r="L224" s="1138">
        <v>84</v>
      </c>
    </row>
    <row r="225" spans="1:12" s="240" customFormat="1" ht="25.5">
      <c r="A225" s="1473">
        <v>1511</v>
      </c>
      <c r="B225" s="1474" t="s">
        <v>1285</v>
      </c>
      <c r="C225" s="1475"/>
      <c r="D225" s="1476"/>
      <c r="E225" s="1477"/>
      <c r="F225" s="1476"/>
      <c r="G225" s="1517"/>
      <c r="H225" s="1150">
        <v>0</v>
      </c>
      <c r="I225" s="1560">
        <v>0</v>
      </c>
      <c r="J225" s="1150">
        <v>0</v>
      </c>
      <c r="K225" s="1577">
        <v>0</v>
      </c>
      <c r="L225" s="1138">
        <v>0</v>
      </c>
    </row>
    <row r="226" spans="1:12" s="240" customFormat="1" ht="25.5">
      <c r="A226" s="1497">
        <v>151101</v>
      </c>
      <c r="B226" s="1496" t="s">
        <v>1695</v>
      </c>
      <c r="C226" s="1480" t="s">
        <v>108</v>
      </c>
      <c r="D226" s="1481">
        <v>37</v>
      </c>
      <c r="E226" s="1482">
        <v>13.14</v>
      </c>
      <c r="F226" s="1481">
        <f t="shared" ref="F226:F227" si="28">ROUND(D226*E226,2)</f>
        <v>486.18</v>
      </c>
      <c r="G226" s="1517"/>
      <c r="H226" s="1150">
        <v>0</v>
      </c>
      <c r="I226" s="1560">
        <v>37</v>
      </c>
      <c r="J226" s="1150">
        <v>486.18</v>
      </c>
      <c r="K226" s="1577">
        <v>37</v>
      </c>
      <c r="L226" s="1138">
        <v>486.18</v>
      </c>
    </row>
    <row r="227" spans="1:12" s="240" customFormat="1" ht="25.5">
      <c r="A227" s="1497">
        <v>151102</v>
      </c>
      <c r="B227" s="1496" t="s">
        <v>1697</v>
      </c>
      <c r="C227" s="1480" t="s">
        <v>108</v>
      </c>
      <c r="D227" s="1481">
        <v>3</v>
      </c>
      <c r="E227" s="1482">
        <v>19.670000000000002</v>
      </c>
      <c r="F227" s="1481">
        <f t="shared" si="28"/>
        <v>59.01</v>
      </c>
      <c r="G227" s="1517"/>
      <c r="H227" s="1150">
        <v>0</v>
      </c>
      <c r="I227" s="1560">
        <v>3</v>
      </c>
      <c r="J227" s="1150">
        <v>59.01</v>
      </c>
      <c r="K227" s="1577">
        <v>3</v>
      </c>
      <c r="L227" s="1138">
        <v>59.01</v>
      </c>
    </row>
    <row r="228" spans="1:12" s="240" customFormat="1">
      <c r="A228" s="1473">
        <v>1512</v>
      </c>
      <c r="B228" s="1474" t="s">
        <v>1706</v>
      </c>
      <c r="C228" s="1475"/>
      <c r="D228" s="1476"/>
      <c r="E228" s="1477"/>
      <c r="F228" s="1476"/>
      <c r="G228" s="1517"/>
      <c r="H228" s="1150">
        <v>0</v>
      </c>
      <c r="I228" s="1560">
        <v>0</v>
      </c>
      <c r="J228" s="1150">
        <v>0</v>
      </c>
      <c r="K228" s="1577">
        <v>0</v>
      </c>
      <c r="L228" s="1138">
        <v>0</v>
      </c>
    </row>
    <row r="229" spans="1:12" s="240" customFormat="1" ht="25.5">
      <c r="A229" s="1497">
        <v>151201</v>
      </c>
      <c r="B229" s="1496" t="s">
        <v>4876</v>
      </c>
      <c r="C229" s="1480" t="s">
        <v>59</v>
      </c>
      <c r="D229" s="1481">
        <v>1</v>
      </c>
      <c r="E229" s="1482">
        <v>8011.04</v>
      </c>
      <c r="F229" s="1481">
        <f>ROUND(D229*E229,2)</f>
        <v>8011.04</v>
      </c>
      <c r="G229" s="1517"/>
      <c r="H229" s="1150">
        <v>0</v>
      </c>
      <c r="I229" s="1560">
        <v>1</v>
      </c>
      <c r="J229" s="1150">
        <v>8011.04</v>
      </c>
      <c r="K229" s="1577">
        <v>1</v>
      </c>
      <c r="L229" s="1138">
        <v>8011.04</v>
      </c>
    </row>
    <row r="230" spans="1:12" s="240" customFormat="1">
      <c r="A230" s="1473">
        <v>1513</v>
      </c>
      <c r="B230" s="1474" t="s">
        <v>1737</v>
      </c>
      <c r="C230" s="1475"/>
      <c r="D230" s="1476"/>
      <c r="E230" s="1477"/>
      <c r="F230" s="1476"/>
      <c r="G230" s="1517"/>
      <c r="H230" s="1150">
        <v>0</v>
      </c>
      <c r="I230" s="1560">
        <v>0</v>
      </c>
      <c r="J230" s="1150">
        <v>0</v>
      </c>
      <c r="K230" s="1577">
        <v>0</v>
      </c>
      <c r="L230" s="1138">
        <v>0</v>
      </c>
    </row>
    <row r="231" spans="1:12" s="240" customFormat="1" ht="38.25">
      <c r="A231" s="1497">
        <v>151301</v>
      </c>
      <c r="B231" s="1496" t="s">
        <v>1739</v>
      </c>
      <c r="C231" s="1480" t="s">
        <v>59</v>
      </c>
      <c r="D231" s="1481">
        <v>35</v>
      </c>
      <c r="E231" s="1482">
        <v>241.14</v>
      </c>
      <c r="F231" s="1481">
        <f t="shared" ref="F231:F238" si="29">ROUND(D231*E231,2)</f>
        <v>8439.9</v>
      </c>
      <c r="G231" s="1517"/>
      <c r="H231" s="1150">
        <v>0</v>
      </c>
      <c r="I231" s="1560">
        <v>35</v>
      </c>
      <c r="J231" s="1150">
        <v>8439.9</v>
      </c>
      <c r="K231" s="1577">
        <v>35</v>
      </c>
      <c r="L231" s="1138">
        <v>8439.9</v>
      </c>
    </row>
    <row r="232" spans="1:12" s="240" customFormat="1" ht="38.25">
      <c r="A232" s="1497">
        <v>151302</v>
      </c>
      <c r="B232" s="1496" t="s">
        <v>1743</v>
      </c>
      <c r="C232" s="1480" t="s">
        <v>59</v>
      </c>
      <c r="D232" s="1481">
        <v>12</v>
      </c>
      <c r="E232" s="1482">
        <v>244.6</v>
      </c>
      <c r="F232" s="1481">
        <f t="shared" si="29"/>
        <v>2935.2</v>
      </c>
      <c r="G232" s="1517"/>
      <c r="H232" s="1150">
        <v>0</v>
      </c>
      <c r="I232" s="1560">
        <v>12</v>
      </c>
      <c r="J232" s="1150">
        <v>2935.2</v>
      </c>
      <c r="K232" s="1577">
        <v>12</v>
      </c>
      <c r="L232" s="1138">
        <v>2935.2</v>
      </c>
    </row>
    <row r="233" spans="1:12" s="240" customFormat="1" ht="38.25">
      <c r="A233" s="1497">
        <v>151303</v>
      </c>
      <c r="B233" s="1496" t="s">
        <v>1749</v>
      </c>
      <c r="C233" s="1480" t="s">
        <v>59</v>
      </c>
      <c r="D233" s="1481">
        <v>1</v>
      </c>
      <c r="E233" s="1482">
        <v>285.3</v>
      </c>
      <c r="F233" s="1481">
        <f t="shared" si="29"/>
        <v>285.3</v>
      </c>
      <c r="G233" s="1517"/>
      <c r="H233" s="1150">
        <v>0</v>
      </c>
      <c r="I233" s="1560">
        <v>1</v>
      </c>
      <c r="J233" s="1150">
        <v>285.3</v>
      </c>
      <c r="K233" s="1577">
        <v>1</v>
      </c>
      <c r="L233" s="1138">
        <v>285.3</v>
      </c>
    </row>
    <row r="234" spans="1:12" s="240" customFormat="1" ht="51">
      <c r="A234" s="1497">
        <v>151304</v>
      </c>
      <c r="B234" s="1496" t="s">
        <v>1755</v>
      </c>
      <c r="C234" s="1480" t="s">
        <v>59</v>
      </c>
      <c r="D234" s="1481">
        <v>6</v>
      </c>
      <c r="E234" s="1482">
        <v>258.48</v>
      </c>
      <c r="F234" s="1481">
        <f t="shared" si="29"/>
        <v>1550.88</v>
      </c>
      <c r="G234" s="1517"/>
      <c r="H234" s="1150">
        <v>0</v>
      </c>
      <c r="I234" s="1560">
        <v>6</v>
      </c>
      <c r="J234" s="1150">
        <v>1550.88</v>
      </c>
      <c r="K234" s="1577">
        <v>6</v>
      </c>
      <c r="L234" s="1138">
        <v>1550.88</v>
      </c>
    </row>
    <row r="235" spans="1:12" s="240" customFormat="1" ht="38.25">
      <c r="A235" s="1497">
        <v>151305</v>
      </c>
      <c r="B235" s="1496" t="s">
        <v>1769</v>
      </c>
      <c r="C235" s="1480" t="s">
        <v>59</v>
      </c>
      <c r="D235" s="1481">
        <v>1</v>
      </c>
      <c r="E235" s="1482">
        <v>112.8</v>
      </c>
      <c r="F235" s="1481">
        <f t="shared" si="29"/>
        <v>112.8</v>
      </c>
      <c r="G235" s="1517"/>
      <c r="H235" s="1150">
        <v>0</v>
      </c>
      <c r="I235" s="1560">
        <v>1</v>
      </c>
      <c r="J235" s="1150">
        <v>112.8</v>
      </c>
      <c r="K235" s="1577">
        <v>1</v>
      </c>
      <c r="L235" s="1138">
        <v>112.8</v>
      </c>
    </row>
    <row r="236" spans="1:12" s="240" customFormat="1" ht="38.25">
      <c r="A236" s="1497">
        <v>151306</v>
      </c>
      <c r="B236" s="1496" t="s">
        <v>1745</v>
      </c>
      <c r="C236" s="1480" t="s">
        <v>59</v>
      </c>
      <c r="D236" s="1481">
        <v>3</v>
      </c>
      <c r="E236" s="1482">
        <v>615.35</v>
      </c>
      <c r="F236" s="1481">
        <f t="shared" si="29"/>
        <v>1846.05</v>
      </c>
      <c r="G236" s="1517"/>
      <c r="H236" s="1150">
        <v>0</v>
      </c>
      <c r="I236" s="1560">
        <v>3</v>
      </c>
      <c r="J236" s="1150">
        <v>1846.05</v>
      </c>
      <c r="K236" s="1577">
        <v>3</v>
      </c>
      <c r="L236" s="1138">
        <v>1846.05</v>
      </c>
    </row>
    <row r="237" spans="1:12" s="240" customFormat="1" ht="33.75" customHeight="1">
      <c r="A237" s="1497">
        <v>151307</v>
      </c>
      <c r="B237" s="1496" t="s">
        <v>1747</v>
      </c>
      <c r="C237" s="1480" t="s">
        <v>59</v>
      </c>
      <c r="D237" s="1481">
        <v>9</v>
      </c>
      <c r="E237" s="1482">
        <v>355.17</v>
      </c>
      <c r="F237" s="1481">
        <f t="shared" si="29"/>
        <v>3196.53</v>
      </c>
      <c r="G237" s="1517"/>
      <c r="H237" s="1150">
        <v>0</v>
      </c>
      <c r="I237" s="1560">
        <v>9</v>
      </c>
      <c r="J237" s="1150">
        <v>3196.53</v>
      </c>
      <c r="K237" s="1577">
        <v>9</v>
      </c>
      <c r="L237" s="1138">
        <v>3196.53</v>
      </c>
    </row>
    <row r="238" spans="1:12" s="240" customFormat="1" ht="33.75" customHeight="1">
      <c r="A238" s="1497">
        <v>151308</v>
      </c>
      <c r="B238" s="1500" t="s">
        <v>4944</v>
      </c>
      <c r="C238" s="1480" t="s">
        <v>59</v>
      </c>
      <c r="D238" s="1481">
        <v>8</v>
      </c>
      <c r="E238" s="1482">
        <v>214.63</v>
      </c>
      <c r="F238" s="1481">
        <f t="shared" si="29"/>
        <v>1717.04</v>
      </c>
      <c r="G238" s="1517"/>
      <c r="H238" s="1150">
        <v>0</v>
      </c>
      <c r="I238" s="1560">
        <v>8</v>
      </c>
      <c r="J238" s="1150">
        <v>1717.04</v>
      </c>
      <c r="K238" s="1577">
        <v>8</v>
      </c>
      <c r="L238" s="1138">
        <v>1717.04</v>
      </c>
    </row>
    <row r="239" spans="1:12" s="240" customFormat="1">
      <c r="A239" s="1489"/>
      <c r="B239" s="1490" t="s">
        <v>3616</v>
      </c>
      <c r="C239" s="1491"/>
      <c r="D239" s="1491"/>
      <c r="E239" s="1492"/>
      <c r="F239" s="1493">
        <f>SUM(F170:F238)</f>
        <v>122011.97999999997</v>
      </c>
      <c r="G239" s="1518"/>
      <c r="H239" s="1140">
        <v>9521.7099999999991</v>
      </c>
      <c r="I239" s="1561"/>
      <c r="J239" s="1140">
        <v>131533.69</v>
      </c>
      <c r="K239" s="1577"/>
      <c r="L239" s="1140">
        <v>131533.69</v>
      </c>
    </row>
    <row r="240" spans="1:12" s="240" customFormat="1">
      <c r="A240" s="1470">
        <v>16</v>
      </c>
      <c r="B240" s="1471" t="s">
        <v>1834</v>
      </c>
      <c r="C240" s="1470" t="s">
        <v>251</v>
      </c>
      <c r="D240" s="1472"/>
      <c r="E240" s="1472"/>
      <c r="F240" s="1472"/>
      <c r="G240" s="1519"/>
      <c r="H240" s="1148"/>
      <c r="I240" s="1562"/>
      <c r="J240" s="1148"/>
      <c r="K240" s="1579"/>
      <c r="L240" s="1148"/>
    </row>
    <row r="241" spans="1:12" s="240" customFormat="1">
      <c r="A241" s="1473">
        <v>1601</v>
      </c>
      <c r="B241" s="1474" t="s">
        <v>1835</v>
      </c>
      <c r="C241" s="1475"/>
      <c r="D241" s="1476"/>
      <c r="E241" s="1477"/>
      <c r="F241" s="1476"/>
      <c r="G241" s="1520"/>
      <c r="H241" s="1150"/>
      <c r="I241" s="1560">
        <v>0</v>
      </c>
      <c r="J241" s="1150"/>
      <c r="K241" s="1577"/>
      <c r="L241" s="1138"/>
    </row>
    <row r="242" spans="1:12" s="240" customFormat="1">
      <c r="A242" s="1497">
        <v>160101</v>
      </c>
      <c r="B242" s="1496" t="s">
        <v>4877</v>
      </c>
      <c r="C242" s="1480" t="s">
        <v>4878</v>
      </c>
      <c r="D242" s="1481">
        <v>20</v>
      </c>
      <c r="E242" s="1482">
        <v>43.46</v>
      </c>
      <c r="F242" s="1481">
        <f>ROUND(D242*E242,2)</f>
        <v>869.2</v>
      </c>
      <c r="G242" s="1517"/>
      <c r="H242" s="1150">
        <v>0</v>
      </c>
      <c r="I242" s="1560">
        <v>20</v>
      </c>
      <c r="J242" s="1150">
        <v>869.2</v>
      </c>
      <c r="K242" s="1577">
        <v>20</v>
      </c>
      <c r="L242" s="1138">
        <v>869.2</v>
      </c>
    </row>
    <row r="243" spans="1:12" s="240" customFormat="1">
      <c r="A243" s="1473">
        <v>1602</v>
      </c>
      <c r="B243" s="1474" t="s">
        <v>1915</v>
      </c>
      <c r="C243" s="1475"/>
      <c r="D243" s="1476"/>
      <c r="E243" s="1477"/>
      <c r="F243" s="1476"/>
      <c r="G243" s="1517"/>
      <c r="H243" s="1150"/>
      <c r="I243" s="1560">
        <v>0</v>
      </c>
      <c r="J243" s="1150">
        <v>0</v>
      </c>
      <c r="K243" s="1577">
        <v>0</v>
      </c>
      <c r="L243" s="1138">
        <v>0</v>
      </c>
    </row>
    <row r="244" spans="1:12" s="240" customFormat="1" ht="38.25">
      <c r="A244" s="1497">
        <v>160201</v>
      </c>
      <c r="B244" s="1479" t="s">
        <v>1921</v>
      </c>
      <c r="C244" s="1480" t="s">
        <v>4879</v>
      </c>
      <c r="D244" s="1481">
        <v>1</v>
      </c>
      <c r="E244" s="1482">
        <v>247.63</v>
      </c>
      <c r="F244" s="1481">
        <f t="shared" ref="F244:F248" si="30">ROUND(D244*E244,2)</f>
        <v>247.63</v>
      </c>
      <c r="G244" s="1517"/>
      <c r="H244" s="1150">
        <v>0</v>
      </c>
      <c r="I244" s="1560">
        <v>1</v>
      </c>
      <c r="J244" s="1150">
        <v>247.63</v>
      </c>
      <c r="K244" s="1577">
        <v>1</v>
      </c>
      <c r="L244" s="1138">
        <v>247.63</v>
      </c>
    </row>
    <row r="245" spans="1:12" s="240" customFormat="1" ht="37.15" customHeight="1">
      <c r="A245" s="1497">
        <v>160202</v>
      </c>
      <c r="B245" s="1479" t="s">
        <v>1923</v>
      </c>
      <c r="C245" s="1480" t="s">
        <v>4796</v>
      </c>
      <c r="D245" s="1481">
        <v>1</v>
      </c>
      <c r="E245" s="1482">
        <v>268.83999999999997</v>
      </c>
      <c r="F245" s="1481">
        <f t="shared" si="30"/>
        <v>268.83999999999997</v>
      </c>
      <c r="G245" s="1517"/>
      <c r="H245" s="1150">
        <v>0</v>
      </c>
      <c r="I245" s="1560">
        <v>1</v>
      </c>
      <c r="J245" s="1150">
        <v>268.83999999999997</v>
      </c>
      <c r="K245" s="1577">
        <v>1</v>
      </c>
      <c r="L245" s="1138">
        <v>268.83999999999997</v>
      </c>
    </row>
    <row r="246" spans="1:12" s="240" customFormat="1" ht="42.75" customHeight="1">
      <c r="A246" s="1497">
        <v>160203</v>
      </c>
      <c r="B246" s="1501" t="s">
        <v>4945</v>
      </c>
      <c r="C246" s="1480" t="s">
        <v>4796</v>
      </c>
      <c r="D246" s="1481">
        <v>7</v>
      </c>
      <c r="E246" s="1482">
        <v>29.01</v>
      </c>
      <c r="F246" s="1481">
        <f t="shared" si="30"/>
        <v>203.07</v>
      </c>
      <c r="G246" s="1517"/>
      <c r="H246" s="1150">
        <v>0</v>
      </c>
      <c r="I246" s="1560">
        <v>7</v>
      </c>
      <c r="J246" s="1150">
        <v>203.07</v>
      </c>
      <c r="K246" s="1577">
        <v>7</v>
      </c>
      <c r="L246" s="1138">
        <v>203.07</v>
      </c>
    </row>
    <row r="247" spans="1:12" s="240" customFormat="1" ht="29.85" customHeight="1">
      <c r="A247" s="1497">
        <v>160204</v>
      </c>
      <c r="B247" s="1479" t="s">
        <v>4880</v>
      </c>
      <c r="C247" s="1480" t="s">
        <v>4796</v>
      </c>
      <c r="D247" s="1481">
        <v>2</v>
      </c>
      <c r="E247" s="1482">
        <v>28.54</v>
      </c>
      <c r="F247" s="1481">
        <f t="shared" si="30"/>
        <v>57.08</v>
      </c>
      <c r="G247" s="1517"/>
      <c r="H247" s="1150">
        <v>0</v>
      </c>
      <c r="I247" s="1560">
        <v>2</v>
      </c>
      <c r="J247" s="1150">
        <v>57.08</v>
      </c>
      <c r="K247" s="1577">
        <v>2</v>
      </c>
      <c r="L247" s="1138">
        <v>57.08</v>
      </c>
    </row>
    <row r="248" spans="1:12" s="240" customFormat="1" ht="28.5" customHeight="1">
      <c r="A248" s="1497">
        <v>160205</v>
      </c>
      <c r="B248" s="1479" t="s">
        <v>1933</v>
      </c>
      <c r="C248" s="1480" t="s">
        <v>4881</v>
      </c>
      <c r="D248" s="1481">
        <v>5</v>
      </c>
      <c r="E248" s="1482">
        <v>271.33999999999997</v>
      </c>
      <c r="F248" s="1481">
        <f t="shared" si="30"/>
        <v>1356.7</v>
      </c>
      <c r="G248" s="1517"/>
      <c r="H248" s="1150">
        <v>0</v>
      </c>
      <c r="I248" s="1560">
        <v>5</v>
      </c>
      <c r="J248" s="1150">
        <v>1356.7</v>
      </c>
      <c r="K248" s="1577">
        <v>5</v>
      </c>
      <c r="L248" s="1138">
        <v>1356.7</v>
      </c>
    </row>
    <row r="249" spans="1:12" s="240" customFormat="1">
      <c r="A249" s="1473">
        <v>1603</v>
      </c>
      <c r="B249" s="1474" t="s">
        <v>1977</v>
      </c>
      <c r="C249" s="1475"/>
      <c r="D249" s="1476"/>
      <c r="E249" s="1477"/>
      <c r="F249" s="1476"/>
      <c r="G249" s="1517"/>
      <c r="H249" s="1150"/>
      <c r="I249" s="1560">
        <v>0</v>
      </c>
      <c r="J249" s="1150">
        <v>0</v>
      </c>
      <c r="K249" s="1577">
        <v>0</v>
      </c>
      <c r="L249" s="1138">
        <v>0</v>
      </c>
    </row>
    <row r="250" spans="1:12" s="240" customFormat="1" ht="25.5">
      <c r="A250" s="1497">
        <v>160301</v>
      </c>
      <c r="B250" s="1479" t="s">
        <v>4475</v>
      </c>
      <c r="C250" s="1480" t="s">
        <v>4796</v>
      </c>
      <c r="D250" s="1481">
        <v>1</v>
      </c>
      <c r="E250" s="1482">
        <v>43.86</v>
      </c>
      <c r="F250" s="1481">
        <f t="shared" ref="F250:F266" si="31">ROUND(D250*E250,2)</f>
        <v>43.86</v>
      </c>
      <c r="G250" s="1517">
        <v>72</v>
      </c>
      <c r="H250" s="1150">
        <v>3157.92</v>
      </c>
      <c r="I250" s="1560">
        <v>73</v>
      </c>
      <c r="J250" s="1150">
        <v>3201.78</v>
      </c>
      <c r="K250" s="1577">
        <v>73</v>
      </c>
      <c r="L250" s="1138">
        <v>3201.78</v>
      </c>
    </row>
    <row r="251" spans="1:12" s="240" customFormat="1" ht="25.5">
      <c r="A251" s="1497">
        <v>160302</v>
      </c>
      <c r="B251" s="1479" t="s">
        <v>4882</v>
      </c>
      <c r="C251" s="1480" t="s">
        <v>4883</v>
      </c>
      <c r="D251" s="1481">
        <v>41</v>
      </c>
      <c r="E251" s="1482">
        <v>56.06</v>
      </c>
      <c r="F251" s="1481">
        <f t="shared" si="31"/>
        <v>2298.46</v>
      </c>
      <c r="G251" s="1517"/>
      <c r="H251" s="1150">
        <v>0</v>
      </c>
      <c r="I251" s="1560">
        <v>41</v>
      </c>
      <c r="J251" s="1150">
        <v>2298.46</v>
      </c>
      <c r="K251" s="1577">
        <v>41</v>
      </c>
      <c r="L251" s="1138">
        <v>2298.46</v>
      </c>
    </row>
    <row r="252" spans="1:12" s="240" customFormat="1" ht="25.5">
      <c r="A252" s="1497">
        <v>160303</v>
      </c>
      <c r="B252" s="1479" t="s">
        <v>4884</v>
      </c>
      <c r="C252" s="1480" t="s">
        <v>4883</v>
      </c>
      <c r="D252" s="1481">
        <v>73</v>
      </c>
      <c r="E252" s="1482">
        <v>37.04</v>
      </c>
      <c r="F252" s="1481">
        <f t="shared" si="31"/>
        <v>2703.92</v>
      </c>
      <c r="G252" s="1517"/>
      <c r="H252" s="1150">
        <v>0</v>
      </c>
      <c r="I252" s="1560">
        <v>73</v>
      </c>
      <c r="J252" s="1150">
        <v>2703.92</v>
      </c>
      <c r="K252" s="1577">
        <v>73</v>
      </c>
      <c r="L252" s="1138">
        <v>2703.92</v>
      </c>
    </row>
    <row r="253" spans="1:12" s="240" customFormat="1">
      <c r="A253" s="1497">
        <v>160304</v>
      </c>
      <c r="B253" s="1479" t="s">
        <v>4885</v>
      </c>
      <c r="C253" s="1480" t="s">
        <v>4796</v>
      </c>
      <c r="D253" s="1481">
        <v>1</v>
      </c>
      <c r="E253" s="1482">
        <v>464.84</v>
      </c>
      <c r="F253" s="1481">
        <f t="shared" si="31"/>
        <v>464.84</v>
      </c>
      <c r="G253" s="1517"/>
      <c r="H253" s="1150">
        <v>0</v>
      </c>
      <c r="I253" s="1560">
        <v>1</v>
      </c>
      <c r="J253" s="1150">
        <v>464.84</v>
      </c>
      <c r="K253" s="1577">
        <v>1</v>
      </c>
      <c r="L253" s="1138">
        <v>464.84</v>
      </c>
    </row>
    <row r="254" spans="1:12" s="240" customFormat="1" ht="26.1" customHeight="1">
      <c r="A254" s="1497">
        <v>160305</v>
      </c>
      <c r="B254" s="1479" t="s">
        <v>4460</v>
      </c>
      <c r="C254" s="1480" t="s">
        <v>4796</v>
      </c>
      <c r="D254" s="1481">
        <v>6</v>
      </c>
      <c r="E254" s="1482">
        <v>39.090000000000003</v>
      </c>
      <c r="F254" s="1481">
        <f t="shared" si="31"/>
        <v>234.54</v>
      </c>
      <c r="G254" s="1517"/>
      <c r="H254" s="1150">
        <v>0</v>
      </c>
      <c r="I254" s="1560">
        <v>6</v>
      </c>
      <c r="J254" s="1150">
        <v>234.54</v>
      </c>
      <c r="K254" s="1577">
        <v>6</v>
      </c>
      <c r="L254" s="1138">
        <v>234.54</v>
      </c>
    </row>
    <row r="255" spans="1:12" s="240" customFormat="1" ht="25.5">
      <c r="A255" s="1497">
        <v>160306</v>
      </c>
      <c r="B255" s="1479" t="s">
        <v>4886</v>
      </c>
      <c r="C255" s="1480" t="s">
        <v>4887</v>
      </c>
      <c r="D255" s="1481">
        <v>146</v>
      </c>
      <c r="E255" s="1482">
        <v>24.75</v>
      </c>
      <c r="F255" s="1481">
        <f t="shared" si="31"/>
        <v>3613.5</v>
      </c>
      <c r="G255" s="1517"/>
      <c r="H255" s="1150">
        <v>0</v>
      </c>
      <c r="I255" s="1560">
        <v>146</v>
      </c>
      <c r="J255" s="1150">
        <v>3613.5</v>
      </c>
      <c r="K255" s="1577">
        <v>146</v>
      </c>
      <c r="L255" s="1138">
        <v>3613.5</v>
      </c>
    </row>
    <row r="256" spans="1:12" s="240" customFormat="1" ht="25.5">
      <c r="A256" s="1497">
        <v>160307</v>
      </c>
      <c r="B256" s="1479" t="s">
        <v>4888</v>
      </c>
      <c r="C256" s="1480" t="s">
        <v>4796</v>
      </c>
      <c r="D256" s="1481">
        <v>2</v>
      </c>
      <c r="E256" s="1482">
        <v>122.29</v>
      </c>
      <c r="F256" s="1481">
        <f t="shared" si="31"/>
        <v>244.58</v>
      </c>
      <c r="G256" s="1517"/>
      <c r="H256" s="1150">
        <v>0</v>
      </c>
      <c r="I256" s="1560">
        <v>2</v>
      </c>
      <c r="J256" s="1150">
        <v>244.58</v>
      </c>
      <c r="K256" s="1577">
        <v>2</v>
      </c>
      <c r="L256" s="1138">
        <v>244.58</v>
      </c>
    </row>
    <row r="257" spans="1:12" s="240" customFormat="1" ht="25.5">
      <c r="A257" s="1497">
        <v>160308</v>
      </c>
      <c r="B257" s="1479" t="s">
        <v>4889</v>
      </c>
      <c r="C257" s="1480" t="s">
        <v>4796</v>
      </c>
      <c r="D257" s="1481">
        <v>2</v>
      </c>
      <c r="E257" s="1482">
        <v>135.84</v>
      </c>
      <c r="F257" s="1481">
        <f t="shared" si="31"/>
        <v>271.68</v>
      </c>
      <c r="G257" s="1517"/>
      <c r="H257" s="1150">
        <v>0</v>
      </c>
      <c r="I257" s="1560">
        <v>2</v>
      </c>
      <c r="J257" s="1150">
        <v>271.68</v>
      </c>
      <c r="K257" s="1577">
        <v>2</v>
      </c>
      <c r="L257" s="1138">
        <v>271.68</v>
      </c>
    </row>
    <row r="258" spans="1:12" s="240" customFormat="1" ht="25.5">
      <c r="A258" s="1497">
        <v>160309</v>
      </c>
      <c r="B258" s="1479" t="s">
        <v>4890</v>
      </c>
      <c r="C258" s="1480" t="s">
        <v>4796</v>
      </c>
      <c r="D258" s="1481">
        <v>1</v>
      </c>
      <c r="E258" s="1482">
        <v>2122.02</v>
      </c>
      <c r="F258" s="1481">
        <f t="shared" si="31"/>
        <v>2122.02</v>
      </c>
      <c r="G258" s="1517"/>
      <c r="H258" s="1150">
        <v>0</v>
      </c>
      <c r="I258" s="1560">
        <v>1</v>
      </c>
      <c r="J258" s="1150">
        <v>2122.02</v>
      </c>
      <c r="K258" s="1577">
        <v>1</v>
      </c>
      <c r="L258" s="1138">
        <v>2122.02</v>
      </c>
    </row>
    <row r="259" spans="1:12" s="240" customFormat="1">
      <c r="A259" s="1497">
        <v>160310</v>
      </c>
      <c r="B259" s="1479" t="s">
        <v>4473</v>
      </c>
      <c r="C259" s="1480" t="s">
        <v>4891</v>
      </c>
      <c r="D259" s="1481">
        <v>30</v>
      </c>
      <c r="E259" s="1482">
        <v>4.97</v>
      </c>
      <c r="F259" s="1481">
        <f t="shared" si="31"/>
        <v>149.1</v>
      </c>
      <c r="G259" s="1517"/>
      <c r="H259" s="1150">
        <v>0</v>
      </c>
      <c r="I259" s="1560">
        <v>30</v>
      </c>
      <c r="J259" s="1150">
        <v>149.1</v>
      </c>
      <c r="K259" s="1577">
        <v>30</v>
      </c>
      <c r="L259" s="1138">
        <v>149.1</v>
      </c>
    </row>
    <row r="260" spans="1:12" s="240" customFormat="1">
      <c r="A260" s="1497">
        <v>160311</v>
      </c>
      <c r="B260" s="1479" t="s">
        <v>4892</v>
      </c>
      <c r="C260" s="1480" t="s">
        <v>4893</v>
      </c>
      <c r="D260" s="1481">
        <v>50</v>
      </c>
      <c r="E260" s="1482">
        <v>1.68</v>
      </c>
      <c r="F260" s="1481">
        <f t="shared" si="31"/>
        <v>84</v>
      </c>
      <c r="G260" s="1517"/>
      <c r="H260" s="1150">
        <v>0</v>
      </c>
      <c r="I260" s="1560">
        <v>50</v>
      </c>
      <c r="J260" s="1150">
        <v>84</v>
      </c>
      <c r="K260" s="1577">
        <v>50</v>
      </c>
      <c r="L260" s="1138">
        <v>84</v>
      </c>
    </row>
    <row r="261" spans="1:12" s="240" customFormat="1">
      <c r="A261" s="1497">
        <v>160312</v>
      </c>
      <c r="B261" s="1479" t="s">
        <v>4894</v>
      </c>
      <c r="C261" s="1480" t="s">
        <v>4895</v>
      </c>
      <c r="D261" s="1481">
        <v>3</v>
      </c>
      <c r="E261" s="1482">
        <v>148.72999999999999</v>
      </c>
      <c r="F261" s="1481">
        <f t="shared" si="31"/>
        <v>446.19</v>
      </c>
      <c r="G261" s="1517"/>
      <c r="H261" s="1150">
        <v>0</v>
      </c>
      <c r="I261" s="1560">
        <v>3</v>
      </c>
      <c r="J261" s="1150">
        <v>446.19</v>
      </c>
      <c r="K261" s="1577">
        <v>3</v>
      </c>
      <c r="L261" s="1138">
        <v>446.19</v>
      </c>
    </row>
    <row r="262" spans="1:12" s="240" customFormat="1" ht="18" customHeight="1">
      <c r="A262" s="1497">
        <v>160313</v>
      </c>
      <c r="B262" s="1479" t="s">
        <v>4896</v>
      </c>
      <c r="C262" s="1480" t="s">
        <v>108</v>
      </c>
      <c r="D262" s="1481">
        <v>2044</v>
      </c>
      <c r="E262" s="1482">
        <v>6.03</v>
      </c>
      <c r="F262" s="1481">
        <f t="shared" si="31"/>
        <v>12325.32</v>
      </c>
      <c r="G262" s="1517"/>
      <c r="H262" s="1150">
        <v>0</v>
      </c>
      <c r="I262" s="1560">
        <v>2044</v>
      </c>
      <c r="J262" s="1150">
        <v>12325.32</v>
      </c>
      <c r="K262" s="1577">
        <v>2044</v>
      </c>
      <c r="L262" s="1138">
        <v>12325.32</v>
      </c>
    </row>
    <row r="263" spans="1:12" s="240" customFormat="1">
      <c r="A263" s="1497">
        <v>160314</v>
      </c>
      <c r="B263" s="1479" t="s">
        <v>4897</v>
      </c>
      <c r="C263" s="1480" t="s">
        <v>59</v>
      </c>
      <c r="D263" s="1481">
        <v>2</v>
      </c>
      <c r="E263" s="1482">
        <v>704.64</v>
      </c>
      <c r="F263" s="1481">
        <f t="shared" si="31"/>
        <v>1409.28</v>
      </c>
      <c r="G263" s="1517"/>
      <c r="H263" s="1150">
        <v>0</v>
      </c>
      <c r="I263" s="1560">
        <v>2</v>
      </c>
      <c r="J263" s="1150">
        <v>1409.28</v>
      </c>
      <c r="K263" s="1577">
        <v>2</v>
      </c>
      <c r="L263" s="1138">
        <v>1409.28</v>
      </c>
    </row>
    <row r="264" spans="1:12" s="240" customFormat="1" ht="19.149999999999999" customHeight="1">
      <c r="A264" s="1497">
        <v>160315</v>
      </c>
      <c r="B264" s="1479" t="s">
        <v>4898</v>
      </c>
      <c r="C264" s="1480" t="s">
        <v>59</v>
      </c>
      <c r="D264" s="1481">
        <v>2</v>
      </c>
      <c r="E264" s="1482">
        <v>5890.16</v>
      </c>
      <c r="F264" s="1481">
        <f t="shared" si="31"/>
        <v>11780.32</v>
      </c>
      <c r="G264" s="1517"/>
      <c r="H264" s="1150">
        <v>0</v>
      </c>
      <c r="I264" s="1560">
        <v>2</v>
      </c>
      <c r="J264" s="1150">
        <v>11780.32</v>
      </c>
      <c r="K264" s="1577">
        <v>2</v>
      </c>
      <c r="L264" s="1138">
        <v>11780.32</v>
      </c>
    </row>
    <row r="265" spans="1:12" s="240" customFormat="1" ht="12.95" customHeight="1">
      <c r="A265" s="1497">
        <v>160316</v>
      </c>
      <c r="B265" s="1479" t="s">
        <v>4461</v>
      </c>
      <c r="C265" s="1480" t="s">
        <v>59</v>
      </c>
      <c r="D265" s="1481">
        <v>21</v>
      </c>
      <c r="E265" s="1482">
        <v>25.14</v>
      </c>
      <c r="F265" s="1481">
        <f t="shared" si="31"/>
        <v>527.94000000000005</v>
      </c>
      <c r="G265" s="1517"/>
      <c r="H265" s="1150">
        <v>0</v>
      </c>
      <c r="I265" s="1560">
        <v>21</v>
      </c>
      <c r="J265" s="1150">
        <v>527.94000000000005</v>
      </c>
      <c r="K265" s="1577">
        <v>21</v>
      </c>
      <c r="L265" s="1138">
        <v>527.94000000000005</v>
      </c>
    </row>
    <row r="266" spans="1:12" s="240" customFormat="1" ht="37.35" customHeight="1">
      <c r="A266" s="1497">
        <v>160317</v>
      </c>
      <c r="B266" s="1479" t="s">
        <v>4899</v>
      </c>
      <c r="C266" s="1480" t="s">
        <v>59</v>
      </c>
      <c r="D266" s="1481">
        <v>1</v>
      </c>
      <c r="E266" s="1482">
        <v>3079.43</v>
      </c>
      <c r="F266" s="1481">
        <f t="shared" si="31"/>
        <v>3079.43</v>
      </c>
      <c r="G266" s="1517"/>
      <c r="H266" s="1150">
        <v>0</v>
      </c>
      <c r="I266" s="1560">
        <v>1</v>
      </c>
      <c r="J266" s="1150">
        <v>3079.43</v>
      </c>
      <c r="K266" s="1577">
        <v>1</v>
      </c>
      <c r="L266" s="1138">
        <v>3079.43</v>
      </c>
    </row>
    <row r="267" spans="1:12" s="240" customFormat="1">
      <c r="A267" s="1473">
        <v>1604</v>
      </c>
      <c r="B267" s="1474" t="s">
        <v>4900</v>
      </c>
      <c r="C267" s="1475"/>
      <c r="D267" s="1476"/>
      <c r="E267" s="1477"/>
      <c r="F267" s="1476"/>
      <c r="G267" s="1517"/>
      <c r="H267" s="1150"/>
      <c r="I267" s="1560">
        <v>0</v>
      </c>
      <c r="J267" s="1150">
        <v>0</v>
      </c>
      <c r="K267" s="1577">
        <v>0</v>
      </c>
      <c r="L267" s="1138">
        <v>0</v>
      </c>
    </row>
    <row r="268" spans="1:12" s="240" customFormat="1" ht="17.100000000000001" customHeight="1">
      <c r="A268" s="1497">
        <v>160401</v>
      </c>
      <c r="B268" s="1479" t="s">
        <v>4428</v>
      </c>
      <c r="C268" s="1480" t="s">
        <v>108</v>
      </c>
      <c r="D268" s="1481">
        <v>54</v>
      </c>
      <c r="E268" s="1482">
        <v>24.85</v>
      </c>
      <c r="F268" s="1481">
        <f t="shared" ref="F268:F273" si="32">ROUND(D268*E268,2)</f>
        <v>1341.9</v>
      </c>
      <c r="G268" s="1517">
        <v>28.979999999999997</v>
      </c>
      <c r="H268" s="1150">
        <v>720.15</v>
      </c>
      <c r="I268" s="1560">
        <v>82.97999999999999</v>
      </c>
      <c r="J268" s="1150">
        <v>2062.0500000000002</v>
      </c>
      <c r="K268" s="1577">
        <v>82.98</v>
      </c>
      <c r="L268" s="1138">
        <v>2062.0500000000002</v>
      </c>
    </row>
    <row r="269" spans="1:12" s="240" customFormat="1">
      <c r="A269" s="1497">
        <v>160402</v>
      </c>
      <c r="B269" s="1479" t="s">
        <v>4429</v>
      </c>
      <c r="C269" s="1480" t="s">
        <v>108</v>
      </c>
      <c r="D269" s="1481">
        <v>42</v>
      </c>
      <c r="E269" s="1482">
        <v>33.9</v>
      </c>
      <c r="F269" s="1481">
        <f t="shared" si="32"/>
        <v>1423.8</v>
      </c>
      <c r="G269" s="1517">
        <v>45.54</v>
      </c>
      <c r="H269" s="1150">
        <v>1543.81</v>
      </c>
      <c r="I269" s="1560">
        <v>87.539999999999992</v>
      </c>
      <c r="J269" s="1150">
        <v>2967.61</v>
      </c>
      <c r="K269" s="1577">
        <v>87.539999999999992</v>
      </c>
      <c r="L269" s="1138">
        <v>2967.61</v>
      </c>
    </row>
    <row r="270" spans="1:12" s="240" customFormat="1">
      <c r="A270" s="1497">
        <v>160403</v>
      </c>
      <c r="B270" s="1479" t="s">
        <v>4430</v>
      </c>
      <c r="C270" s="1480" t="s">
        <v>108</v>
      </c>
      <c r="D270" s="1481">
        <v>12</v>
      </c>
      <c r="E270" s="1482">
        <v>41.95</v>
      </c>
      <c r="F270" s="1481">
        <f t="shared" si="32"/>
        <v>503.4</v>
      </c>
      <c r="G270" s="1517"/>
      <c r="H270" s="1150">
        <v>0</v>
      </c>
      <c r="I270" s="1560">
        <v>12</v>
      </c>
      <c r="J270" s="1150">
        <v>503.4</v>
      </c>
      <c r="K270" s="1577">
        <v>12</v>
      </c>
      <c r="L270" s="1138">
        <v>503.4</v>
      </c>
    </row>
    <row r="271" spans="1:12" s="240" customFormat="1" ht="51">
      <c r="A271" s="1497">
        <v>160404</v>
      </c>
      <c r="B271" s="1479" t="s">
        <v>4434</v>
      </c>
      <c r="C271" s="1480" t="s">
        <v>108</v>
      </c>
      <c r="D271" s="1481">
        <v>54</v>
      </c>
      <c r="E271" s="1482">
        <v>122.05</v>
      </c>
      <c r="F271" s="1481">
        <f t="shared" si="32"/>
        <v>6590.7</v>
      </c>
      <c r="G271" s="1517">
        <v>28.98</v>
      </c>
      <c r="H271" s="1150">
        <v>3537.01</v>
      </c>
      <c r="I271" s="1560">
        <v>82.98</v>
      </c>
      <c r="J271" s="1150">
        <v>10127.709999999999</v>
      </c>
      <c r="K271" s="1577">
        <v>82.98</v>
      </c>
      <c r="L271" s="1138">
        <v>10127.709999999999</v>
      </c>
    </row>
    <row r="272" spans="1:12" s="240" customFormat="1" ht="38.25">
      <c r="A272" s="1497">
        <v>160405</v>
      </c>
      <c r="B272" s="1479" t="s">
        <v>4901</v>
      </c>
      <c r="C272" s="1480" t="s">
        <v>59</v>
      </c>
      <c r="D272" s="1481">
        <v>2</v>
      </c>
      <c r="E272" s="1482">
        <v>354.26</v>
      </c>
      <c r="F272" s="1481">
        <f t="shared" si="32"/>
        <v>708.52</v>
      </c>
      <c r="G272" s="1517"/>
      <c r="H272" s="1150">
        <v>0</v>
      </c>
      <c r="I272" s="1560">
        <v>2</v>
      </c>
      <c r="J272" s="1150">
        <v>708.52</v>
      </c>
      <c r="K272" s="1577">
        <v>2</v>
      </c>
      <c r="L272" s="1138">
        <v>708.52</v>
      </c>
    </row>
    <row r="273" spans="1:12" s="240" customFormat="1" ht="38.25">
      <c r="A273" s="1497">
        <v>160406</v>
      </c>
      <c r="B273" s="1479" t="s">
        <v>4902</v>
      </c>
      <c r="C273" s="1480" t="s">
        <v>59</v>
      </c>
      <c r="D273" s="1481">
        <v>7</v>
      </c>
      <c r="E273" s="1482">
        <v>354.26</v>
      </c>
      <c r="F273" s="1481">
        <f t="shared" si="32"/>
        <v>2479.8200000000002</v>
      </c>
      <c r="G273" s="1517"/>
      <c r="H273" s="1150">
        <v>0</v>
      </c>
      <c r="I273" s="1560">
        <v>7</v>
      </c>
      <c r="J273" s="1150">
        <v>2479.8200000000002</v>
      </c>
      <c r="K273" s="1577">
        <v>7</v>
      </c>
      <c r="L273" s="1138">
        <v>2479.8200000000002</v>
      </c>
    </row>
    <row r="274" spans="1:12" s="240" customFormat="1">
      <c r="A274" s="1473">
        <v>1605</v>
      </c>
      <c r="B274" s="1474" t="s">
        <v>1850</v>
      </c>
      <c r="C274" s="1475"/>
      <c r="D274" s="1476"/>
      <c r="E274" s="1477"/>
      <c r="F274" s="1476"/>
      <c r="G274" s="1517"/>
      <c r="H274" s="1150"/>
      <c r="I274" s="1560">
        <v>0</v>
      </c>
      <c r="J274" s="1150">
        <v>0</v>
      </c>
      <c r="K274" s="1577">
        <v>0</v>
      </c>
      <c r="L274" s="1138">
        <v>0</v>
      </c>
    </row>
    <row r="275" spans="1:12" s="240" customFormat="1" ht="25.5">
      <c r="A275" s="1497">
        <v>160501</v>
      </c>
      <c r="B275" s="1479" t="s">
        <v>3931</v>
      </c>
      <c r="C275" s="1480" t="s">
        <v>108</v>
      </c>
      <c r="D275" s="1481">
        <v>1</v>
      </c>
      <c r="E275" s="1482">
        <v>145.87</v>
      </c>
      <c r="F275" s="1481">
        <f>ROUND(D275*E275,2)</f>
        <v>145.87</v>
      </c>
      <c r="G275" s="1517"/>
      <c r="H275" s="1150">
        <v>0</v>
      </c>
      <c r="I275" s="1560">
        <v>1</v>
      </c>
      <c r="J275" s="1150">
        <v>145.87</v>
      </c>
      <c r="K275" s="1577">
        <v>1</v>
      </c>
      <c r="L275" s="1138">
        <v>145.87</v>
      </c>
    </row>
    <row r="276" spans="1:12" s="240" customFormat="1">
      <c r="A276" s="1489"/>
      <c r="B276" s="1490" t="s">
        <v>3617</v>
      </c>
      <c r="C276" s="1491"/>
      <c r="D276" s="1491"/>
      <c r="E276" s="1492"/>
      <c r="F276" s="1493">
        <f>SUM(F241:F275)</f>
        <v>57995.510000000009</v>
      </c>
      <c r="G276" s="1518"/>
      <c r="H276" s="1140">
        <v>8958.89</v>
      </c>
      <c r="I276" s="1561"/>
      <c r="J276" s="1140">
        <v>66954.399999999994</v>
      </c>
      <c r="K276" s="1577"/>
      <c r="L276" s="1140">
        <v>66954.399999999994</v>
      </c>
    </row>
    <row r="277" spans="1:12" s="240" customFormat="1">
      <c r="A277" s="1470">
        <v>17</v>
      </c>
      <c r="B277" s="1471" t="s">
        <v>1984</v>
      </c>
      <c r="C277" s="1470" t="s">
        <v>251</v>
      </c>
      <c r="D277" s="1472"/>
      <c r="E277" s="1472"/>
      <c r="F277" s="1472"/>
      <c r="G277" s="1519"/>
      <c r="H277" s="1148"/>
      <c r="I277" s="1562"/>
      <c r="J277" s="1148"/>
      <c r="K277" s="1579"/>
      <c r="L277" s="1148"/>
    </row>
    <row r="278" spans="1:12" s="240" customFormat="1">
      <c r="A278" s="1473">
        <v>1701</v>
      </c>
      <c r="B278" s="1474" t="s">
        <v>1985</v>
      </c>
      <c r="C278" s="1475"/>
      <c r="D278" s="1476"/>
      <c r="E278" s="1477"/>
      <c r="F278" s="1476"/>
      <c r="G278" s="1520"/>
      <c r="H278" s="1150"/>
      <c r="I278" s="1560">
        <v>0</v>
      </c>
      <c r="J278" s="1150"/>
      <c r="K278" s="1577"/>
      <c r="L278" s="1138"/>
    </row>
    <row r="279" spans="1:12" s="240" customFormat="1" ht="27.95" customHeight="1">
      <c r="A279" s="1497">
        <v>170101</v>
      </c>
      <c r="B279" s="1479" t="s">
        <v>4903</v>
      </c>
      <c r="C279" s="1480" t="s">
        <v>4796</v>
      </c>
      <c r="D279" s="1481">
        <v>4</v>
      </c>
      <c r="E279" s="1482">
        <v>602.28</v>
      </c>
      <c r="F279" s="1481">
        <f t="shared" ref="F279:F282" si="33">ROUND(D279*E279,2)</f>
        <v>2409.12</v>
      </c>
      <c r="G279" s="1517"/>
      <c r="H279" s="1150">
        <v>0</v>
      </c>
      <c r="I279" s="1560">
        <v>4</v>
      </c>
      <c r="J279" s="1150">
        <v>2409.12</v>
      </c>
      <c r="K279" s="1577">
        <v>4</v>
      </c>
      <c r="L279" s="1138">
        <v>2409.12</v>
      </c>
    </row>
    <row r="280" spans="1:12" s="240" customFormat="1" ht="25.5">
      <c r="A280" s="1497">
        <v>170102</v>
      </c>
      <c r="B280" s="1479" t="s">
        <v>4904</v>
      </c>
      <c r="C280" s="1480" t="s">
        <v>4796</v>
      </c>
      <c r="D280" s="1481">
        <v>1</v>
      </c>
      <c r="E280" s="1482">
        <v>1503.11</v>
      </c>
      <c r="F280" s="1481">
        <f t="shared" si="33"/>
        <v>1503.11</v>
      </c>
      <c r="G280" s="1517"/>
      <c r="H280" s="1150">
        <v>0</v>
      </c>
      <c r="I280" s="1560">
        <v>1</v>
      </c>
      <c r="J280" s="1150">
        <v>1503.11</v>
      </c>
      <c r="K280" s="1577">
        <v>1</v>
      </c>
      <c r="L280" s="1138">
        <v>1503.11</v>
      </c>
    </row>
    <row r="281" spans="1:12" s="240" customFormat="1" ht="38.25">
      <c r="A281" s="1497">
        <v>170103</v>
      </c>
      <c r="B281" s="1479" t="s">
        <v>1987</v>
      </c>
      <c r="C281" s="1480" t="s">
        <v>4796</v>
      </c>
      <c r="D281" s="1481">
        <v>4</v>
      </c>
      <c r="E281" s="1482">
        <v>625.26</v>
      </c>
      <c r="F281" s="1481">
        <f t="shared" si="33"/>
        <v>2501.04</v>
      </c>
      <c r="G281" s="1517">
        <v>2</v>
      </c>
      <c r="H281" s="1150">
        <v>1250.52</v>
      </c>
      <c r="I281" s="1560">
        <v>6</v>
      </c>
      <c r="J281" s="1150">
        <v>3751.56</v>
      </c>
      <c r="K281" s="1577">
        <v>6</v>
      </c>
      <c r="L281" s="1138">
        <v>3751.56</v>
      </c>
    </row>
    <row r="282" spans="1:12" s="240" customFormat="1">
      <c r="A282" s="1497">
        <v>170106</v>
      </c>
      <c r="B282" s="1496" t="s">
        <v>4905</v>
      </c>
      <c r="C282" s="1480" t="s">
        <v>2725</v>
      </c>
      <c r="D282" s="1481">
        <v>2</v>
      </c>
      <c r="E282" s="1482">
        <v>1088.8</v>
      </c>
      <c r="F282" s="1481">
        <f t="shared" si="33"/>
        <v>2177.6</v>
      </c>
      <c r="G282" s="1517"/>
      <c r="H282" s="1150">
        <v>0</v>
      </c>
      <c r="I282" s="1560">
        <v>2</v>
      </c>
      <c r="J282" s="1150">
        <v>2177.6</v>
      </c>
      <c r="K282" s="1577">
        <v>1</v>
      </c>
      <c r="L282" s="1138">
        <v>1088.8</v>
      </c>
    </row>
    <row r="283" spans="1:12" s="240" customFormat="1">
      <c r="A283" s="1473">
        <v>1702</v>
      </c>
      <c r="B283" s="1474" t="s">
        <v>2042</v>
      </c>
      <c r="C283" s="1475"/>
      <c r="D283" s="1476"/>
      <c r="E283" s="1477"/>
      <c r="F283" s="1476"/>
      <c r="G283" s="1517"/>
      <c r="H283" s="1150"/>
      <c r="I283" s="1560">
        <v>0</v>
      </c>
      <c r="J283" s="1150">
        <v>0</v>
      </c>
      <c r="K283" s="1577">
        <v>0</v>
      </c>
      <c r="L283" s="1138">
        <v>0</v>
      </c>
    </row>
    <row r="284" spans="1:12" s="240" customFormat="1" ht="38.25">
      <c r="A284" s="1497">
        <v>170201</v>
      </c>
      <c r="B284" s="1479" t="s">
        <v>4906</v>
      </c>
      <c r="C284" s="1480" t="s">
        <v>356</v>
      </c>
      <c r="D284" s="1481">
        <v>2.52</v>
      </c>
      <c r="E284" s="1482">
        <v>804.14</v>
      </c>
      <c r="F284" s="1481">
        <f t="shared" ref="F284:F285" si="34">ROUND(D284*E284,2)</f>
        <v>2026.43</v>
      </c>
      <c r="G284" s="1517">
        <v>0.57959999999999989</v>
      </c>
      <c r="H284" s="1150">
        <v>466.4</v>
      </c>
      <c r="I284" s="1560">
        <v>3.0995999999999997</v>
      </c>
      <c r="J284" s="1150">
        <v>2492.83</v>
      </c>
      <c r="K284" s="1577">
        <v>3.1</v>
      </c>
      <c r="L284" s="1138">
        <v>2492.83</v>
      </c>
    </row>
    <row r="285" spans="1:12" s="240" customFormat="1" ht="38.25">
      <c r="A285" s="1497">
        <v>170202</v>
      </c>
      <c r="B285" s="1479" t="s">
        <v>4907</v>
      </c>
      <c r="C285" s="1480" t="s">
        <v>108</v>
      </c>
      <c r="D285" s="1481">
        <v>4.5999999999999996</v>
      </c>
      <c r="E285" s="1482">
        <v>103.19</v>
      </c>
      <c r="F285" s="1481">
        <f t="shared" si="34"/>
        <v>474.67</v>
      </c>
      <c r="G285" s="1517"/>
      <c r="H285" s="1150">
        <v>0</v>
      </c>
      <c r="I285" s="1560">
        <v>4.5999999999999996</v>
      </c>
      <c r="J285" s="1150">
        <v>474.67</v>
      </c>
      <c r="K285" s="1577">
        <v>4.5999999999999996</v>
      </c>
      <c r="L285" s="1138">
        <v>474.67</v>
      </c>
    </row>
    <row r="286" spans="1:12" s="240" customFormat="1">
      <c r="A286" s="1473">
        <v>1703</v>
      </c>
      <c r="B286" s="1474" t="s">
        <v>2051</v>
      </c>
      <c r="C286" s="1475"/>
      <c r="D286" s="1476"/>
      <c r="E286" s="1477"/>
      <c r="F286" s="1476"/>
      <c r="G286" s="1517"/>
      <c r="H286" s="1150"/>
      <c r="I286" s="1560">
        <v>0</v>
      </c>
      <c r="J286" s="1150">
        <v>0</v>
      </c>
      <c r="K286" s="1577">
        <v>0</v>
      </c>
      <c r="L286" s="1138">
        <v>0</v>
      </c>
    </row>
    <row r="287" spans="1:12" s="240" customFormat="1" ht="25.5">
      <c r="A287" s="1497">
        <v>170301</v>
      </c>
      <c r="B287" s="1479" t="s">
        <v>2053</v>
      </c>
      <c r="C287" s="1480" t="s">
        <v>59</v>
      </c>
      <c r="D287" s="1481">
        <v>4</v>
      </c>
      <c r="E287" s="1482">
        <v>223.78</v>
      </c>
      <c r="F287" s="1481">
        <f t="shared" ref="F287:F300" si="35">ROUND(D287*E287,2)</f>
        <v>895.12</v>
      </c>
      <c r="G287" s="1517">
        <v>2</v>
      </c>
      <c r="H287" s="1150">
        <v>447.56</v>
      </c>
      <c r="I287" s="1560">
        <v>6</v>
      </c>
      <c r="J287" s="1150">
        <v>1342.68</v>
      </c>
      <c r="K287" s="1577">
        <v>6</v>
      </c>
      <c r="L287" s="1138">
        <v>1342.68</v>
      </c>
    </row>
    <row r="288" spans="1:12" s="240" customFormat="1">
      <c r="A288" s="1497">
        <v>170302</v>
      </c>
      <c r="B288" s="1479" t="s">
        <v>2055</v>
      </c>
      <c r="C288" s="1480" t="s">
        <v>59</v>
      </c>
      <c r="D288" s="1481">
        <v>2</v>
      </c>
      <c r="E288" s="1482">
        <v>158.4</v>
      </c>
      <c r="F288" s="1481">
        <f t="shared" si="35"/>
        <v>316.8</v>
      </c>
      <c r="G288" s="1517"/>
      <c r="H288" s="1150">
        <v>0</v>
      </c>
      <c r="I288" s="1560">
        <v>2</v>
      </c>
      <c r="J288" s="1150">
        <v>316.8</v>
      </c>
      <c r="K288" s="1577">
        <v>2</v>
      </c>
      <c r="L288" s="1138">
        <v>316.8</v>
      </c>
    </row>
    <row r="289" spans="1:12" s="240" customFormat="1" ht="25.5">
      <c r="A289" s="1497">
        <v>170303</v>
      </c>
      <c r="B289" s="1479" t="s">
        <v>3954</v>
      </c>
      <c r="C289" s="1480" t="s">
        <v>59</v>
      </c>
      <c r="D289" s="1481">
        <v>3</v>
      </c>
      <c r="E289" s="1482">
        <v>346.98</v>
      </c>
      <c r="F289" s="1481">
        <f t="shared" si="35"/>
        <v>1040.94</v>
      </c>
      <c r="G289" s="1517">
        <v>1</v>
      </c>
      <c r="H289" s="1150">
        <v>346.98</v>
      </c>
      <c r="I289" s="1560">
        <v>4</v>
      </c>
      <c r="J289" s="1150">
        <v>1387.92</v>
      </c>
      <c r="K289" s="1577">
        <v>4</v>
      </c>
      <c r="L289" s="1138">
        <v>1387.92</v>
      </c>
    </row>
    <row r="290" spans="1:12" s="240" customFormat="1">
      <c r="A290" s="1497">
        <v>170304</v>
      </c>
      <c r="B290" s="1479" t="s">
        <v>2057</v>
      </c>
      <c r="C290" s="1480" t="s">
        <v>59</v>
      </c>
      <c r="D290" s="1481">
        <v>3</v>
      </c>
      <c r="E290" s="1482">
        <v>123.48</v>
      </c>
      <c r="F290" s="1481">
        <f t="shared" si="35"/>
        <v>370.44</v>
      </c>
      <c r="G290" s="1517"/>
      <c r="H290" s="1150">
        <v>0</v>
      </c>
      <c r="I290" s="1560">
        <v>3</v>
      </c>
      <c r="J290" s="1150">
        <v>370.44</v>
      </c>
      <c r="K290" s="1577">
        <v>3</v>
      </c>
      <c r="L290" s="1138">
        <v>370.44</v>
      </c>
    </row>
    <row r="291" spans="1:12" s="240" customFormat="1" ht="25.5">
      <c r="A291" s="1497">
        <v>170305</v>
      </c>
      <c r="B291" s="1479" t="s">
        <v>4908</v>
      </c>
      <c r="C291" s="1480" t="s">
        <v>59</v>
      </c>
      <c r="D291" s="1481">
        <v>1</v>
      </c>
      <c r="E291" s="1482">
        <v>487.65</v>
      </c>
      <c r="F291" s="1481">
        <f t="shared" si="35"/>
        <v>487.65</v>
      </c>
      <c r="G291" s="1517">
        <v>1</v>
      </c>
      <c r="H291" s="1150">
        <v>487.65</v>
      </c>
      <c r="I291" s="1560">
        <v>2</v>
      </c>
      <c r="J291" s="1150">
        <v>975.3</v>
      </c>
      <c r="K291" s="1577">
        <v>2</v>
      </c>
      <c r="L291" s="1138">
        <v>975.3</v>
      </c>
    </row>
    <row r="292" spans="1:12" s="240" customFormat="1" ht="25.5">
      <c r="A292" s="1497">
        <v>170306</v>
      </c>
      <c r="B292" s="1479" t="s">
        <v>4909</v>
      </c>
      <c r="C292" s="1480" t="s">
        <v>59</v>
      </c>
      <c r="D292" s="1481">
        <v>1</v>
      </c>
      <c r="E292" s="1482">
        <v>161.35</v>
      </c>
      <c r="F292" s="1481">
        <f t="shared" si="35"/>
        <v>161.35</v>
      </c>
      <c r="G292" s="1517"/>
      <c r="H292" s="1150">
        <v>0</v>
      </c>
      <c r="I292" s="1560">
        <v>1</v>
      </c>
      <c r="J292" s="1150">
        <v>161.35</v>
      </c>
      <c r="K292" s="1577">
        <v>1</v>
      </c>
      <c r="L292" s="1138">
        <v>161.35</v>
      </c>
    </row>
    <row r="293" spans="1:12" s="240" customFormat="1" ht="38.25">
      <c r="A293" s="1497">
        <v>170307</v>
      </c>
      <c r="B293" s="1479" t="s">
        <v>4910</v>
      </c>
      <c r="C293" s="1480" t="s">
        <v>59</v>
      </c>
      <c r="D293" s="1481">
        <v>1</v>
      </c>
      <c r="E293" s="1482">
        <v>265.69</v>
      </c>
      <c r="F293" s="1481">
        <f t="shared" si="35"/>
        <v>265.69</v>
      </c>
      <c r="G293" s="1517"/>
      <c r="H293" s="1150">
        <v>0</v>
      </c>
      <c r="I293" s="1560">
        <v>1</v>
      </c>
      <c r="J293" s="1150">
        <v>265.69</v>
      </c>
      <c r="K293" s="1577">
        <v>1</v>
      </c>
      <c r="L293" s="1138">
        <v>265.69</v>
      </c>
    </row>
    <row r="294" spans="1:12" s="240" customFormat="1">
      <c r="A294" s="1497">
        <v>170308</v>
      </c>
      <c r="B294" s="1479" t="s">
        <v>2085</v>
      </c>
      <c r="C294" s="1480" t="s">
        <v>59</v>
      </c>
      <c r="D294" s="1481">
        <v>1</v>
      </c>
      <c r="E294" s="1482">
        <v>474.27</v>
      </c>
      <c r="F294" s="1481">
        <f t="shared" si="35"/>
        <v>474.27</v>
      </c>
      <c r="G294" s="1517"/>
      <c r="H294" s="1150">
        <v>0</v>
      </c>
      <c r="I294" s="1560">
        <v>1</v>
      </c>
      <c r="J294" s="1150">
        <v>474.27</v>
      </c>
      <c r="K294" s="1577">
        <v>1</v>
      </c>
      <c r="L294" s="1138">
        <v>474.27</v>
      </c>
    </row>
    <row r="295" spans="1:12" s="240" customFormat="1" ht="25.5">
      <c r="A295" s="1497">
        <v>170309</v>
      </c>
      <c r="B295" s="1479" t="s">
        <v>2091</v>
      </c>
      <c r="C295" s="1480" t="s">
        <v>59</v>
      </c>
      <c r="D295" s="1481">
        <v>4</v>
      </c>
      <c r="E295" s="1482">
        <v>142.51</v>
      </c>
      <c r="F295" s="1481">
        <f t="shared" si="35"/>
        <v>570.04</v>
      </c>
      <c r="G295" s="1517">
        <v>2</v>
      </c>
      <c r="H295" s="1150">
        <v>285.02</v>
      </c>
      <c r="I295" s="1560">
        <v>6</v>
      </c>
      <c r="J295" s="1150">
        <v>855.06</v>
      </c>
      <c r="K295" s="1577">
        <v>6</v>
      </c>
      <c r="L295" s="1138">
        <v>855.06</v>
      </c>
    </row>
    <row r="296" spans="1:12" s="240" customFormat="1" ht="25.5">
      <c r="A296" s="1497">
        <v>170310</v>
      </c>
      <c r="B296" s="1479" t="s">
        <v>2093</v>
      </c>
      <c r="C296" s="1480" t="s">
        <v>59</v>
      </c>
      <c r="D296" s="1481">
        <v>2</v>
      </c>
      <c r="E296" s="1482">
        <v>221.78</v>
      </c>
      <c r="F296" s="1481">
        <f t="shared" si="35"/>
        <v>443.56</v>
      </c>
      <c r="G296" s="1517">
        <v>1</v>
      </c>
      <c r="H296" s="1150">
        <v>221.78</v>
      </c>
      <c r="I296" s="1560">
        <v>3</v>
      </c>
      <c r="J296" s="1150">
        <v>665.34</v>
      </c>
      <c r="K296" s="1577">
        <v>3</v>
      </c>
      <c r="L296" s="1138">
        <v>665.34</v>
      </c>
    </row>
    <row r="297" spans="1:12" s="240" customFormat="1" ht="28.5" customHeight="1">
      <c r="A297" s="1497">
        <v>170311</v>
      </c>
      <c r="B297" s="1479" t="s">
        <v>2097</v>
      </c>
      <c r="C297" s="1480" t="s">
        <v>59</v>
      </c>
      <c r="D297" s="1481">
        <v>6</v>
      </c>
      <c r="E297" s="1482">
        <v>307.14</v>
      </c>
      <c r="F297" s="1481">
        <f t="shared" si="35"/>
        <v>1842.84</v>
      </c>
      <c r="G297" s="1517"/>
      <c r="H297" s="1150">
        <v>0</v>
      </c>
      <c r="I297" s="1560">
        <v>6</v>
      </c>
      <c r="J297" s="1150">
        <v>1842.84</v>
      </c>
      <c r="K297" s="1577">
        <v>6</v>
      </c>
      <c r="L297" s="1138">
        <v>1842.84</v>
      </c>
    </row>
    <row r="298" spans="1:12" s="240" customFormat="1" ht="28.5" customHeight="1">
      <c r="A298" s="1497">
        <v>170312</v>
      </c>
      <c r="B298" s="1479" t="s">
        <v>2079</v>
      </c>
      <c r="C298" s="1480" t="s">
        <v>59</v>
      </c>
      <c r="D298" s="1481">
        <v>2</v>
      </c>
      <c r="E298" s="1482">
        <v>128.08000000000001</v>
      </c>
      <c r="F298" s="1481">
        <f t="shared" si="35"/>
        <v>256.16000000000003</v>
      </c>
      <c r="G298" s="1517"/>
      <c r="H298" s="1150">
        <v>0</v>
      </c>
      <c r="I298" s="1560">
        <v>2</v>
      </c>
      <c r="J298" s="1150">
        <v>256.16000000000003</v>
      </c>
      <c r="K298" s="1577">
        <v>2</v>
      </c>
      <c r="L298" s="1138">
        <v>256.16000000000003</v>
      </c>
    </row>
    <row r="299" spans="1:12" s="240" customFormat="1">
      <c r="A299" s="1497">
        <v>170313</v>
      </c>
      <c r="B299" s="1479" t="s">
        <v>2109</v>
      </c>
      <c r="C299" s="1480" t="s">
        <v>59</v>
      </c>
      <c r="D299" s="1481">
        <v>2</v>
      </c>
      <c r="E299" s="1482">
        <v>432.77</v>
      </c>
      <c r="F299" s="1481">
        <f t="shared" si="35"/>
        <v>865.54</v>
      </c>
      <c r="G299" s="1517"/>
      <c r="H299" s="1150">
        <v>0</v>
      </c>
      <c r="I299" s="1560">
        <v>2</v>
      </c>
      <c r="J299" s="1150">
        <v>865.54</v>
      </c>
      <c r="K299" s="1577">
        <v>2</v>
      </c>
      <c r="L299" s="1138">
        <v>865.54</v>
      </c>
    </row>
    <row r="300" spans="1:12" s="240" customFormat="1" ht="25.5">
      <c r="A300" s="1497">
        <v>170314</v>
      </c>
      <c r="B300" s="1479" t="s">
        <v>2069</v>
      </c>
      <c r="C300" s="1480" t="s">
        <v>59</v>
      </c>
      <c r="D300" s="1481">
        <v>3</v>
      </c>
      <c r="E300" s="1482">
        <v>159.38999999999999</v>
      </c>
      <c r="F300" s="1481">
        <f t="shared" si="35"/>
        <v>478.17</v>
      </c>
      <c r="G300" s="1517">
        <v>1</v>
      </c>
      <c r="H300" s="1150">
        <v>159.38999999999999</v>
      </c>
      <c r="I300" s="1560">
        <v>4</v>
      </c>
      <c r="J300" s="1150">
        <v>637.55999999999995</v>
      </c>
      <c r="K300" s="1577">
        <v>4</v>
      </c>
      <c r="L300" s="1138">
        <v>637.55999999999995</v>
      </c>
    </row>
    <row r="301" spans="1:12" s="240" customFormat="1">
      <c r="A301" s="1473">
        <v>1704</v>
      </c>
      <c r="B301" s="1474" t="s">
        <v>2136</v>
      </c>
      <c r="C301" s="1475"/>
      <c r="D301" s="1476"/>
      <c r="E301" s="1477"/>
      <c r="F301" s="1476"/>
      <c r="G301" s="1517"/>
      <c r="H301" s="1150"/>
      <c r="I301" s="1560">
        <v>0</v>
      </c>
      <c r="J301" s="1150">
        <v>0</v>
      </c>
      <c r="K301" s="1577">
        <v>0</v>
      </c>
      <c r="L301" s="1138">
        <v>0</v>
      </c>
    </row>
    <row r="302" spans="1:12" s="240" customFormat="1" ht="25.5">
      <c r="A302" s="1497">
        <v>170401</v>
      </c>
      <c r="B302" s="1479" t="s">
        <v>2160</v>
      </c>
      <c r="C302" s="1480" t="s">
        <v>59</v>
      </c>
      <c r="D302" s="1481">
        <v>5</v>
      </c>
      <c r="E302" s="1482">
        <v>363.92</v>
      </c>
      <c r="F302" s="1481">
        <f t="shared" ref="F302:F305" si="36">ROUND(D302*E302,2)</f>
        <v>1819.6</v>
      </c>
      <c r="G302" s="1517">
        <v>1</v>
      </c>
      <c r="H302" s="1150">
        <v>363.92</v>
      </c>
      <c r="I302" s="1560">
        <v>6</v>
      </c>
      <c r="J302" s="1150">
        <v>2183.52</v>
      </c>
      <c r="K302" s="1577">
        <v>6</v>
      </c>
      <c r="L302" s="1138">
        <v>2183.52</v>
      </c>
    </row>
    <row r="303" spans="1:12" s="240" customFormat="1" ht="25.5">
      <c r="A303" s="1497">
        <v>170402</v>
      </c>
      <c r="B303" s="1479" t="s">
        <v>2162</v>
      </c>
      <c r="C303" s="1480" t="s">
        <v>59</v>
      </c>
      <c r="D303" s="1481">
        <v>3</v>
      </c>
      <c r="E303" s="1482">
        <v>76.03</v>
      </c>
      <c r="F303" s="1481">
        <f t="shared" si="36"/>
        <v>228.09</v>
      </c>
      <c r="G303" s="1517">
        <v>3</v>
      </c>
      <c r="H303" s="1150">
        <v>228.09</v>
      </c>
      <c r="I303" s="1560">
        <v>6</v>
      </c>
      <c r="J303" s="1150">
        <v>456.18</v>
      </c>
      <c r="K303" s="1577">
        <v>6</v>
      </c>
      <c r="L303" s="1138">
        <v>456.18</v>
      </c>
    </row>
    <row r="304" spans="1:12" s="240" customFormat="1" ht="25.5">
      <c r="A304" s="1497">
        <v>170403</v>
      </c>
      <c r="B304" s="1479" t="s">
        <v>4911</v>
      </c>
      <c r="C304" s="1480" t="s">
        <v>59</v>
      </c>
      <c r="D304" s="1481">
        <v>5</v>
      </c>
      <c r="E304" s="1482">
        <v>130.43</v>
      </c>
      <c r="F304" s="1481">
        <f t="shared" si="36"/>
        <v>652.15</v>
      </c>
      <c r="G304" s="1517">
        <v>1</v>
      </c>
      <c r="H304" s="1150">
        <v>130.43</v>
      </c>
      <c r="I304" s="1560">
        <v>6</v>
      </c>
      <c r="J304" s="1150">
        <v>782.58</v>
      </c>
      <c r="K304" s="1577">
        <v>6</v>
      </c>
      <c r="L304" s="1138">
        <v>782.58</v>
      </c>
    </row>
    <row r="305" spans="1:12" s="240" customFormat="1" ht="38.25">
      <c r="A305" s="1497">
        <v>170404</v>
      </c>
      <c r="B305" s="1479" t="s">
        <v>3987</v>
      </c>
      <c r="C305" s="1480" t="s">
        <v>59</v>
      </c>
      <c r="D305" s="1481">
        <v>2</v>
      </c>
      <c r="E305" s="1482">
        <v>545.38</v>
      </c>
      <c r="F305" s="1481">
        <f t="shared" si="36"/>
        <v>1090.76</v>
      </c>
      <c r="G305" s="1517"/>
      <c r="H305" s="1150">
        <v>0</v>
      </c>
      <c r="I305" s="1560">
        <v>2</v>
      </c>
      <c r="J305" s="1150">
        <v>1090.76</v>
      </c>
      <c r="K305" s="1577">
        <v>2</v>
      </c>
      <c r="L305" s="1138">
        <v>1090.76</v>
      </c>
    </row>
    <row r="306" spans="1:12" s="240" customFormat="1">
      <c r="A306" s="1473">
        <v>1705</v>
      </c>
      <c r="B306" s="1474" t="s">
        <v>4912</v>
      </c>
      <c r="C306" s="1475"/>
      <c r="D306" s="1476"/>
      <c r="E306" s="1477"/>
      <c r="F306" s="1476"/>
      <c r="G306" s="1517"/>
      <c r="H306" s="1150"/>
      <c r="I306" s="1560">
        <v>0</v>
      </c>
      <c r="J306" s="1150">
        <v>0</v>
      </c>
      <c r="K306" s="1577">
        <v>0</v>
      </c>
      <c r="L306" s="1138">
        <v>0</v>
      </c>
    </row>
    <row r="307" spans="1:12" s="240" customFormat="1" ht="25.5">
      <c r="A307" s="1497">
        <v>170501</v>
      </c>
      <c r="B307" s="1479" t="s">
        <v>4913</v>
      </c>
      <c r="C307" s="1480" t="s">
        <v>59</v>
      </c>
      <c r="D307" s="1481">
        <v>3</v>
      </c>
      <c r="E307" s="1482">
        <v>146.15</v>
      </c>
      <c r="F307" s="1481">
        <f t="shared" ref="F307:F308" si="37">ROUND(D307*E307,2)</f>
        <v>438.45</v>
      </c>
      <c r="G307" s="1517"/>
      <c r="H307" s="1150">
        <v>0</v>
      </c>
      <c r="I307" s="1560">
        <v>3</v>
      </c>
      <c r="J307" s="1150">
        <v>438.45</v>
      </c>
      <c r="K307" s="1577">
        <v>3</v>
      </c>
      <c r="L307" s="1138">
        <v>438.45</v>
      </c>
    </row>
    <row r="308" spans="1:12" s="240" customFormat="1" ht="25.5">
      <c r="A308" s="1497">
        <v>170502</v>
      </c>
      <c r="B308" s="1479" t="s">
        <v>3805</v>
      </c>
      <c r="C308" s="1480" t="s">
        <v>59</v>
      </c>
      <c r="D308" s="1481">
        <v>3</v>
      </c>
      <c r="E308" s="1482">
        <v>193.81</v>
      </c>
      <c r="F308" s="1481">
        <f t="shared" si="37"/>
        <v>581.42999999999995</v>
      </c>
      <c r="G308" s="1517"/>
      <c r="H308" s="1150">
        <v>0</v>
      </c>
      <c r="I308" s="1560">
        <v>3</v>
      </c>
      <c r="J308" s="1150">
        <v>581.42999999999995</v>
      </c>
      <c r="K308" s="1577">
        <v>3</v>
      </c>
      <c r="L308" s="1138">
        <v>581.42999999999995</v>
      </c>
    </row>
    <row r="309" spans="1:12" s="240" customFormat="1">
      <c r="A309" s="1489"/>
      <c r="B309" s="1490" t="s">
        <v>4020</v>
      </c>
      <c r="C309" s="1491"/>
      <c r="D309" s="1491"/>
      <c r="E309" s="1492"/>
      <c r="F309" s="1493">
        <f>SUM(F278:F308)</f>
        <v>24371.019999999997</v>
      </c>
      <c r="G309" s="1518"/>
      <c r="H309" s="1140">
        <v>4387.7400000000007</v>
      </c>
      <c r="I309" s="1561"/>
      <c r="J309" s="1140">
        <v>28758.760000000002</v>
      </c>
      <c r="K309" s="1577"/>
      <c r="L309" s="1140">
        <v>27669.960000000003</v>
      </c>
    </row>
    <row r="310" spans="1:12" s="240" customFormat="1">
      <c r="A310" s="1470">
        <v>18</v>
      </c>
      <c r="B310" s="1471" t="s">
        <v>2205</v>
      </c>
      <c r="C310" s="1470" t="s">
        <v>251</v>
      </c>
      <c r="D310" s="1472"/>
      <c r="E310" s="1472"/>
      <c r="F310" s="1472"/>
      <c r="G310" s="1519"/>
      <c r="H310" s="1148"/>
      <c r="I310" s="1562"/>
      <c r="J310" s="1148"/>
      <c r="K310" s="1579"/>
      <c r="L310" s="1148"/>
    </row>
    <row r="311" spans="1:12" s="240" customFormat="1">
      <c r="A311" s="1473">
        <v>1801</v>
      </c>
      <c r="B311" s="1474" t="s">
        <v>2229</v>
      </c>
      <c r="C311" s="1475"/>
      <c r="D311" s="1476"/>
      <c r="E311" s="1477"/>
      <c r="F311" s="1476"/>
      <c r="G311" s="1523"/>
      <c r="H311" s="1150"/>
      <c r="I311" s="1564"/>
      <c r="J311" s="1150"/>
      <c r="K311" s="1577"/>
      <c r="L311" s="1138"/>
    </row>
    <row r="312" spans="1:12" s="240" customFormat="1" ht="25.5">
      <c r="A312" s="1497">
        <v>180101</v>
      </c>
      <c r="B312" s="1479" t="s">
        <v>2231</v>
      </c>
      <c r="C312" s="1480" t="s">
        <v>4914</v>
      </c>
      <c r="D312" s="1481">
        <v>8</v>
      </c>
      <c r="E312" s="1482">
        <v>43.17</v>
      </c>
      <c r="F312" s="1481">
        <f t="shared" ref="F312:F314" si="38">ROUND(D312*E312,2)</f>
        <v>345.36</v>
      </c>
      <c r="G312" s="1524"/>
      <c r="H312" s="1150">
        <v>0</v>
      </c>
      <c r="I312" s="1560">
        <v>8</v>
      </c>
      <c r="J312" s="1150">
        <v>345.36</v>
      </c>
      <c r="K312" s="1577">
        <v>8</v>
      </c>
      <c r="L312" s="1138">
        <v>345.36</v>
      </c>
    </row>
    <row r="313" spans="1:12" s="240" customFormat="1" ht="25.5">
      <c r="A313" s="1497">
        <v>180102</v>
      </c>
      <c r="B313" s="1479" t="s">
        <v>2233</v>
      </c>
      <c r="C313" s="1480" t="s">
        <v>4915</v>
      </c>
      <c r="D313" s="1481">
        <v>4</v>
      </c>
      <c r="E313" s="1482">
        <v>51.82</v>
      </c>
      <c r="F313" s="1481">
        <f t="shared" si="38"/>
        <v>207.28</v>
      </c>
      <c r="G313" s="1524"/>
      <c r="H313" s="1150">
        <v>0</v>
      </c>
      <c r="I313" s="1560">
        <v>4</v>
      </c>
      <c r="J313" s="1150">
        <v>207.28</v>
      </c>
      <c r="K313" s="1577">
        <v>4</v>
      </c>
      <c r="L313" s="1138">
        <v>207.28</v>
      </c>
    </row>
    <row r="314" spans="1:12" s="240" customFormat="1" ht="25.5">
      <c r="A314" s="1497">
        <v>180103</v>
      </c>
      <c r="B314" s="1479" t="s">
        <v>2241</v>
      </c>
      <c r="C314" s="1480" t="s">
        <v>4796</v>
      </c>
      <c r="D314" s="1481">
        <v>6</v>
      </c>
      <c r="E314" s="1482">
        <v>68.95</v>
      </c>
      <c r="F314" s="1481">
        <f t="shared" si="38"/>
        <v>413.7</v>
      </c>
      <c r="G314" s="1524"/>
      <c r="H314" s="1150">
        <v>0</v>
      </c>
      <c r="I314" s="1560">
        <v>6</v>
      </c>
      <c r="J314" s="1150">
        <v>413.7</v>
      </c>
      <c r="K314" s="1577">
        <v>6</v>
      </c>
      <c r="L314" s="1138">
        <v>413.7</v>
      </c>
    </row>
    <row r="315" spans="1:12" s="240" customFormat="1">
      <c r="A315" s="1473">
        <v>1802</v>
      </c>
      <c r="B315" s="1474" t="s">
        <v>4916</v>
      </c>
      <c r="C315" s="1475"/>
      <c r="D315" s="1476"/>
      <c r="E315" s="1477"/>
      <c r="F315" s="1476"/>
      <c r="G315" s="1524"/>
      <c r="H315" s="1150"/>
      <c r="I315" s="1560">
        <v>0</v>
      </c>
      <c r="J315" s="1150">
        <v>0</v>
      </c>
      <c r="K315" s="1577">
        <v>0</v>
      </c>
      <c r="L315" s="1138">
        <v>0</v>
      </c>
    </row>
    <row r="316" spans="1:12" s="240" customFormat="1" ht="38.25">
      <c r="A316" s="1497">
        <v>180201</v>
      </c>
      <c r="B316" s="1479" t="s">
        <v>4917</v>
      </c>
      <c r="C316" s="1480" t="s">
        <v>4796</v>
      </c>
      <c r="D316" s="1481">
        <v>2</v>
      </c>
      <c r="E316" s="1482">
        <v>2167.2399999999998</v>
      </c>
      <c r="F316" s="1481">
        <f t="shared" ref="F316:F317" si="39">ROUND(D316*E316,2)</f>
        <v>4334.4799999999996</v>
      </c>
      <c r="G316" s="1524"/>
      <c r="H316" s="1150">
        <v>0</v>
      </c>
      <c r="I316" s="1560">
        <v>2</v>
      </c>
      <c r="J316" s="1150">
        <v>4334.4799999999996</v>
      </c>
      <c r="K316" s="1577">
        <v>2</v>
      </c>
      <c r="L316" s="1138">
        <v>4334.4799999999996</v>
      </c>
    </row>
    <row r="317" spans="1:12" s="240" customFormat="1" ht="38.25">
      <c r="A317" s="1497">
        <v>180202</v>
      </c>
      <c r="B317" s="1479" t="s">
        <v>4918</v>
      </c>
      <c r="C317" s="1480" t="s">
        <v>4796</v>
      </c>
      <c r="D317" s="1481">
        <v>7</v>
      </c>
      <c r="E317" s="1482">
        <v>1771.3</v>
      </c>
      <c r="F317" s="1481">
        <f t="shared" si="39"/>
        <v>12399.1</v>
      </c>
      <c r="G317" s="1524"/>
      <c r="H317" s="1150">
        <v>0</v>
      </c>
      <c r="I317" s="1560">
        <v>7</v>
      </c>
      <c r="J317" s="1150">
        <v>12399.1</v>
      </c>
      <c r="K317" s="1577">
        <v>7</v>
      </c>
      <c r="L317" s="1138">
        <v>12399.1</v>
      </c>
    </row>
    <row r="318" spans="1:12" s="240" customFormat="1">
      <c r="A318" s="1473">
        <v>1803</v>
      </c>
      <c r="B318" s="1474" t="s">
        <v>2274</v>
      </c>
      <c r="C318" s="1475"/>
      <c r="D318" s="1476"/>
      <c r="E318" s="1477"/>
      <c r="F318" s="1476"/>
      <c r="G318" s="1524"/>
      <c r="H318" s="1150"/>
      <c r="I318" s="1560">
        <v>0</v>
      </c>
      <c r="J318" s="1150">
        <v>0</v>
      </c>
      <c r="K318" s="1577">
        <v>0</v>
      </c>
      <c r="L318" s="1138">
        <v>0</v>
      </c>
    </row>
    <row r="319" spans="1:12" s="240" customFormat="1" ht="37.700000000000003" customHeight="1">
      <c r="A319" s="1497">
        <v>180301</v>
      </c>
      <c r="B319" s="1479" t="s">
        <v>4407</v>
      </c>
      <c r="C319" s="1480" t="s">
        <v>4796</v>
      </c>
      <c r="D319" s="1481">
        <v>1</v>
      </c>
      <c r="E319" s="1482">
        <v>316.83</v>
      </c>
      <c r="F319" s="1481">
        <f>ROUND(D319*E319,2)</f>
        <v>316.83</v>
      </c>
      <c r="G319" s="1524"/>
      <c r="H319" s="1150">
        <v>0</v>
      </c>
      <c r="I319" s="1560">
        <v>1</v>
      </c>
      <c r="J319" s="1150">
        <v>316.83</v>
      </c>
      <c r="K319" s="1577">
        <v>1</v>
      </c>
      <c r="L319" s="1138">
        <v>316.83</v>
      </c>
    </row>
    <row r="320" spans="1:12" s="240" customFormat="1" ht="20.45" customHeight="1">
      <c r="A320" s="1473">
        <v>1804</v>
      </c>
      <c r="B320" s="1474" t="s">
        <v>2136</v>
      </c>
      <c r="C320" s="1475"/>
      <c r="D320" s="1476"/>
      <c r="E320" s="1477"/>
      <c r="F320" s="1476"/>
      <c r="G320" s="1524"/>
      <c r="H320" s="1150"/>
      <c r="I320" s="1560">
        <v>0</v>
      </c>
      <c r="J320" s="1150">
        <v>0</v>
      </c>
      <c r="K320" s="1577">
        <v>0</v>
      </c>
      <c r="L320" s="1138">
        <v>0</v>
      </c>
    </row>
    <row r="321" spans="1:12" s="240" customFormat="1">
      <c r="A321" s="1497">
        <v>180401</v>
      </c>
      <c r="B321" s="1479" t="s">
        <v>2282</v>
      </c>
      <c r="C321" s="1480" t="s">
        <v>4881</v>
      </c>
      <c r="D321" s="1481">
        <v>3</v>
      </c>
      <c r="E321" s="1482">
        <v>111.58</v>
      </c>
      <c r="F321" s="1481">
        <f t="shared" ref="F321:F323" si="40">ROUND(D321*E321,2)</f>
        <v>334.74</v>
      </c>
      <c r="G321" s="1524">
        <v>1</v>
      </c>
      <c r="H321" s="1150">
        <v>111.58</v>
      </c>
      <c r="I321" s="1560">
        <v>4</v>
      </c>
      <c r="J321" s="1150">
        <v>446.32</v>
      </c>
      <c r="K321" s="1577">
        <v>4</v>
      </c>
      <c r="L321" s="1138">
        <v>446.32</v>
      </c>
    </row>
    <row r="322" spans="1:12" s="240" customFormat="1" ht="25.5">
      <c r="A322" s="1497">
        <v>180402</v>
      </c>
      <c r="B322" s="1479" t="s">
        <v>4919</v>
      </c>
      <c r="C322" s="1480" t="s">
        <v>4920</v>
      </c>
      <c r="D322" s="1481">
        <v>1</v>
      </c>
      <c r="E322" s="1482">
        <v>578.01</v>
      </c>
      <c r="F322" s="1481">
        <f t="shared" si="40"/>
        <v>578.01</v>
      </c>
      <c r="G322" s="1524">
        <v>2</v>
      </c>
      <c r="H322" s="1150">
        <v>1156.02</v>
      </c>
      <c r="I322" s="1560">
        <v>3</v>
      </c>
      <c r="J322" s="1150">
        <v>1734.03</v>
      </c>
      <c r="K322" s="1577">
        <v>3</v>
      </c>
      <c r="L322" s="1138">
        <v>1734.03</v>
      </c>
    </row>
    <row r="323" spans="1:12" s="240" customFormat="1" ht="25.5">
      <c r="A323" s="1497">
        <v>180403</v>
      </c>
      <c r="B323" s="1479" t="s">
        <v>4921</v>
      </c>
      <c r="C323" s="1480" t="s">
        <v>4796</v>
      </c>
      <c r="D323" s="1481">
        <v>3</v>
      </c>
      <c r="E323" s="1482">
        <v>189.71</v>
      </c>
      <c r="F323" s="1481">
        <f t="shared" si="40"/>
        <v>569.13</v>
      </c>
      <c r="G323" s="1524"/>
      <c r="H323" s="1150">
        <v>0</v>
      </c>
      <c r="I323" s="1560">
        <v>3</v>
      </c>
      <c r="J323" s="1150">
        <v>569.13</v>
      </c>
      <c r="K323" s="1577">
        <v>3</v>
      </c>
      <c r="L323" s="1138">
        <v>569.13</v>
      </c>
    </row>
    <row r="324" spans="1:12" s="240" customFormat="1">
      <c r="A324" s="1473">
        <v>1805</v>
      </c>
      <c r="B324" s="1474" t="s">
        <v>4922</v>
      </c>
      <c r="C324" s="1475"/>
      <c r="D324" s="1476"/>
      <c r="E324" s="1477"/>
      <c r="F324" s="1476"/>
      <c r="G324" s="1524"/>
      <c r="H324" s="1150"/>
      <c r="I324" s="1560">
        <v>0</v>
      </c>
      <c r="J324" s="1150">
        <v>0</v>
      </c>
      <c r="K324" s="1577">
        <v>0</v>
      </c>
      <c r="L324" s="1138">
        <v>0</v>
      </c>
    </row>
    <row r="325" spans="1:12" s="240" customFormat="1" ht="38.25">
      <c r="A325" s="1509">
        <v>180501</v>
      </c>
      <c r="B325" s="1479" t="s">
        <v>4923</v>
      </c>
      <c r="C325" s="1480" t="s">
        <v>4883</v>
      </c>
      <c r="D325" s="1481">
        <v>35</v>
      </c>
      <c r="E325" s="1482">
        <v>312.58</v>
      </c>
      <c r="F325" s="1481">
        <f t="shared" ref="F325:F326" si="41">ROUND(D325*E325,2)</f>
        <v>10940.3</v>
      </c>
      <c r="G325" s="1524"/>
      <c r="H325" s="1150">
        <v>0</v>
      </c>
      <c r="I325" s="1560">
        <v>35</v>
      </c>
      <c r="J325" s="1150">
        <v>10940.3</v>
      </c>
      <c r="K325" s="1577">
        <v>35</v>
      </c>
      <c r="L325" s="1138">
        <v>10940.3</v>
      </c>
    </row>
    <row r="326" spans="1:12" s="240" customFormat="1" ht="25.5">
      <c r="A326" s="1509">
        <v>180502</v>
      </c>
      <c r="B326" s="1479" t="s">
        <v>4924</v>
      </c>
      <c r="C326" s="1480" t="s">
        <v>59</v>
      </c>
      <c r="D326" s="1481">
        <v>8</v>
      </c>
      <c r="E326" s="1482">
        <v>260.49</v>
      </c>
      <c r="F326" s="1481">
        <f t="shared" si="41"/>
        <v>2083.92</v>
      </c>
      <c r="G326" s="1524"/>
      <c r="H326" s="1150">
        <v>0</v>
      </c>
      <c r="I326" s="1560">
        <v>8</v>
      </c>
      <c r="J326" s="1150">
        <v>2083.92</v>
      </c>
      <c r="K326" s="1577">
        <v>8</v>
      </c>
      <c r="L326" s="1138">
        <v>2083.92</v>
      </c>
    </row>
    <row r="327" spans="1:12" s="240" customFormat="1">
      <c r="A327" s="1489"/>
      <c r="B327" s="1490" t="s">
        <v>4925</v>
      </c>
      <c r="C327" s="1491"/>
      <c r="D327" s="1491"/>
      <c r="E327" s="1492"/>
      <c r="F327" s="1493">
        <f>SUM(F311:F326)</f>
        <v>32522.85</v>
      </c>
      <c r="G327" s="1525"/>
      <c r="H327" s="1140">
        <v>1267.5999999999999</v>
      </c>
      <c r="I327" s="1565"/>
      <c r="J327" s="1140">
        <v>33790.449999999997</v>
      </c>
      <c r="K327" s="1577"/>
      <c r="L327" s="1508">
        <v>33790.449999999997</v>
      </c>
    </row>
    <row r="328" spans="1:12" s="240" customFormat="1">
      <c r="A328" s="1470">
        <v>19</v>
      </c>
      <c r="B328" s="1471" t="s">
        <v>2296</v>
      </c>
      <c r="C328" s="1470" t="s">
        <v>251</v>
      </c>
      <c r="D328" s="1472"/>
      <c r="E328" s="1472"/>
      <c r="F328" s="1472"/>
      <c r="G328" s="1519"/>
      <c r="H328" s="1148"/>
      <c r="I328" s="1562"/>
      <c r="J328" s="1148"/>
      <c r="K328" s="1579"/>
      <c r="L328" s="1148"/>
    </row>
    <row r="329" spans="1:12" s="240" customFormat="1">
      <c r="A329" s="1473">
        <v>1901</v>
      </c>
      <c r="B329" s="1474" t="s">
        <v>2297</v>
      </c>
      <c r="C329" s="1475"/>
      <c r="D329" s="1476"/>
      <c r="E329" s="1477"/>
      <c r="F329" s="1476"/>
      <c r="G329" s="1520"/>
      <c r="H329" s="1150"/>
      <c r="I329" s="1562"/>
      <c r="J329" s="1150"/>
      <c r="K329" s="1577"/>
      <c r="L329" s="1138"/>
    </row>
    <row r="330" spans="1:12" s="240" customFormat="1" ht="25.5">
      <c r="A330" s="1497">
        <v>190101</v>
      </c>
      <c r="B330" s="1479" t="s">
        <v>2299</v>
      </c>
      <c r="C330" s="1480" t="s">
        <v>356</v>
      </c>
      <c r="D330" s="1481">
        <v>16</v>
      </c>
      <c r="E330" s="1482">
        <v>15.63</v>
      </c>
      <c r="F330" s="1481">
        <f t="shared" ref="F330:F332" si="42">ROUND(D330*E330,2)</f>
        <v>250.08</v>
      </c>
      <c r="G330" s="1517"/>
      <c r="H330" s="1150">
        <v>0</v>
      </c>
      <c r="I330" s="1560">
        <v>16</v>
      </c>
      <c r="J330" s="1150">
        <v>250.08</v>
      </c>
      <c r="K330" s="1577">
        <v>16</v>
      </c>
      <c r="L330" s="1138">
        <v>250.08</v>
      </c>
    </row>
    <row r="331" spans="1:12" s="240" customFormat="1" ht="25.5">
      <c r="A331" s="1497">
        <v>190102</v>
      </c>
      <c r="B331" s="1479" t="s">
        <v>2303</v>
      </c>
      <c r="C331" s="1480" t="s">
        <v>356</v>
      </c>
      <c r="D331" s="1481">
        <v>597.63</v>
      </c>
      <c r="E331" s="1482">
        <v>16.670000000000002</v>
      </c>
      <c r="F331" s="1481">
        <f t="shared" si="42"/>
        <v>9962.49</v>
      </c>
      <c r="G331" s="1517">
        <v>3.3119999999999998</v>
      </c>
      <c r="H331" s="1150">
        <v>55.18</v>
      </c>
      <c r="I331" s="1560">
        <v>600.94200000000001</v>
      </c>
      <c r="J331" s="1150">
        <v>10017.700000000001</v>
      </c>
      <c r="K331" s="1577">
        <v>600.93999999999994</v>
      </c>
      <c r="L331" s="1138">
        <v>10017.67</v>
      </c>
    </row>
    <row r="332" spans="1:12" s="240" customFormat="1" ht="25.5">
      <c r="A332" s="1497">
        <v>190103</v>
      </c>
      <c r="B332" s="1479" t="s">
        <v>129</v>
      </c>
      <c r="C332" s="1480" t="s">
        <v>356</v>
      </c>
      <c r="D332" s="1481">
        <v>613.63</v>
      </c>
      <c r="E332" s="1482">
        <v>26.05</v>
      </c>
      <c r="F332" s="1481">
        <f t="shared" si="42"/>
        <v>15985.06</v>
      </c>
      <c r="G332" s="1517">
        <v>118.51</v>
      </c>
      <c r="H332" s="1150">
        <v>3087.19</v>
      </c>
      <c r="I332" s="1560">
        <v>732.14</v>
      </c>
      <c r="J332" s="1150">
        <v>19072.25</v>
      </c>
      <c r="K332" s="1577">
        <v>732.14</v>
      </c>
      <c r="L332" s="1138">
        <v>19072.25</v>
      </c>
    </row>
    <row r="333" spans="1:12" s="240" customFormat="1">
      <c r="A333" s="1473">
        <v>1902</v>
      </c>
      <c r="B333" s="1474" t="s">
        <v>2325</v>
      </c>
      <c r="C333" s="1475"/>
      <c r="D333" s="1476"/>
      <c r="E333" s="1477"/>
      <c r="F333" s="1476"/>
      <c r="G333" s="1517"/>
      <c r="H333" s="1150"/>
      <c r="I333" s="1560">
        <v>0</v>
      </c>
      <c r="J333" s="1150">
        <v>0</v>
      </c>
      <c r="K333" s="1577">
        <v>0</v>
      </c>
      <c r="L333" s="1138">
        <v>0</v>
      </c>
    </row>
    <row r="334" spans="1:12" s="240" customFormat="1" ht="25.5">
      <c r="A334" s="1497">
        <v>190201</v>
      </c>
      <c r="B334" s="1479" t="s">
        <v>2327</v>
      </c>
      <c r="C334" s="1480" t="s">
        <v>356</v>
      </c>
      <c r="D334" s="1481">
        <v>8.5399999999999991</v>
      </c>
      <c r="E334" s="1482">
        <v>17.28</v>
      </c>
      <c r="F334" s="1481">
        <f>ROUND(D334*E334,2)</f>
        <v>147.57</v>
      </c>
      <c r="G334" s="1517"/>
      <c r="H334" s="1150">
        <v>0</v>
      </c>
      <c r="I334" s="1560">
        <v>8.5399999999999991</v>
      </c>
      <c r="J334" s="1150">
        <v>147.57</v>
      </c>
      <c r="K334" s="1577">
        <v>8.5399999999999991</v>
      </c>
      <c r="L334" s="1138">
        <v>147.57</v>
      </c>
    </row>
    <row r="335" spans="1:12" s="240" customFormat="1">
      <c r="A335" s="1473">
        <v>1903</v>
      </c>
      <c r="B335" s="1474" t="s">
        <v>2338</v>
      </c>
      <c r="C335" s="1475"/>
      <c r="D335" s="1476"/>
      <c r="E335" s="1477"/>
      <c r="F335" s="1476"/>
      <c r="G335" s="1517"/>
      <c r="H335" s="1150"/>
      <c r="I335" s="1560">
        <v>0</v>
      </c>
      <c r="J335" s="1150">
        <v>0</v>
      </c>
      <c r="K335" s="1577">
        <v>0</v>
      </c>
      <c r="L335" s="1138">
        <v>0</v>
      </c>
    </row>
    <row r="336" spans="1:12" s="240" customFormat="1" ht="29.85" customHeight="1">
      <c r="A336" s="1497">
        <v>190301</v>
      </c>
      <c r="B336" s="1479" t="s">
        <v>2340</v>
      </c>
      <c r="C336" s="1480" t="s">
        <v>356</v>
      </c>
      <c r="D336" s="1481">
        <v>69.930000000000007</v>
      </c>
      <c r="E336" s="1482">
        <v>23.45</v>
      </c>
      <c r="F336" s="1481">
        <f t="shared" ref="F336:F337" si="43">ROUND(D336*E336,2)</f>
        <v>1639.86</v>
      </c>
      <c r="G336" s="1517">
        <v>19.181999999999999</v>
      </c>
      <c r="H336" s="1150">
        <v>449.77</v>
      </c>
      <c r="I336" s="1560">
        <v>89.112000000000009</v>
      </c>
      <c r="J336" s="1150">
        <v>2089.63</v>
      </c>
      <c r="K336" s="1577">
        <v>89.110000000000014</v>
      </c>
      <c r="L336" s="1138">
        <v>2089.63</v>
      </c>
    </row>
    <row r="337" spans="1:12" s="240" customFormat="1" ht="29.85" customHeight="1">
      <c r="A337" s="1509">
        <v>190302</v>
      </c>
      <c r="B337" s="1479" t="s">
        <v>2342</v>
      </c>
      <c r="C337" s="1480" t="s">
        <v>356</v>
      </c>
      <c r="D337" s="1481">
        <v>69.930000000000007</v>
      </c>
      <c r="E337" s="1482">
        <v>32.24</v>
      </c>
      <c r="F337" s="1481">
        <f t="shared" si="43"/>
        <v>2254.54</v>
      </c>
      <c r="G337" s="1517">
        <v>19.181999999999999</v>
      </c>
      <c r="H337" s="1150">
        <v>618.36</v>
      </c>
      <c r="I337" s="1560">
        <v>89.112000000000009</v>
      </c>
      <c r="J337" s="1150">
        <v>2872.9</v>
      </c>
      <c r="K337" s="1577">
        <v>89.110000000000014</v>
      </c>
      <c r="L337" s="1138">
        <v>2872.91</v>
      </c>
    </row>
    <row r="338" spans="1:12" s="240" customFormat="1">
      <c r="A338" s="1473">
        <v>1904</v>
      </c>
      <c r="B338" s="1474" t="s">
        <v>2347</v>
      </c>
      <c r="C338" s="1475"/>
      <c r="D338" s="1476"/>
      <c r="E338" s="1477"/>
      <c r="F338" s="1476"/>
      <c r="G338" s="1517"/>
      <c r="H338" s="1150">
        <v>0</v>
      </c>
      <c r="I338" s="1560">
        <v>0</v>
      </c>
      <c r="J338" s="1150">
        <v>0</v>
      </c>
      <c r="K338" s="1577">
        <v>0</v>
      </c>
      <c r="L338" s="1138">
        <v>0</v>
      </c>
    </row>
    <row r="339" spans="1:12" s="240" customFormat="1" ht="29.85" customHeight="1">
      <c r="A339" s="1497">
        <v>190401</v>
      </c>
      <c r="B339" s="1479" t="s">
        <v>2349</v>
      </c>
      <c r="C339" s="1480" t="s">
        <v>356</v>
      </c>
      <c r="D339" s="1481">
        <v>67.760000000000005</v>
      </c>
      <c r="E339" s="1482">
        <v>28.54</v>
      </c>
      <c r="F339" s="1481">
        <f>ROUND(D339*E339,2)</f>
        <v>1933.87</v>
      </c>
      <c r="G339" s="1517">
        <v>2.6081999999999996</v>
      </c>
      <c r="H339" s="1150">
        <v>74.489999999999995</v>
      </c>
      <c r="I339" s="1560">
        <v>70.368200000000002</v>
      </c>
      <c r="J339" s="1150">
        <v>2008.36</v>
      </c>
      <c r="K339" s="1577">
        <v>70.37</v>
      </c>
      <c r="L339" s="1138">
        <v>2008.36</v>
      </c>
    </row>
    <row r="340" spans="1:12" s="240" customFormat="1">
      <c r="A340" s="1473">
        <v>1905</v>
      </c>
      <c r="B340" s="1474" t="s">
        <v>2355</v>
      </c>
      <c r="C340" s="1475"/>
      <c r="D340" s="1476"/>
      <c r="E340" s="1477"/>
      <c r="F340" s="1476"/>
      <c r="G340" s="1517"/>
      <c r="H340" s="1150"/>
      <c r="I340" s="1560">
        <v>0</v>
      </c>
      <c r="J340" s="1150">
        <v>0</v>
      </c>
      <c r="K340" s="1577">
        <v>0</v>
      </c>
      <c r="L340" s="1138">
        <v>0</v>
      </c>
    </row>
    <row r="341" spans="1:12" s="240" customFormat="1" ht="29.85" customHeight="1">
      <c r="A341" s="1497">
        <v>190501</v>
      </c>
      <c r="B341" s="1479" t="s">
        <v>2359</v>
      </c>
      <c r="C341" s="1502" t="s">
        <v>356</v>
      </c>
      <c r="D341" s="1481">
        <v>8.5399999999999991</v>
      </c>
      <c r="E341" s="1482">
        <v>41.23</v>
      </c>
      <c r="F341" s="1481">
        <f>ROUND(D341*E341,2)</f>
        <v>352.1</v>
      </c>
      <c r="G341" s="1517"/>
      <c r="H341" s="1150">
        <v>0</v>
      </c>
      <c r="I341" s="1560">
        <v>8.5399999999999991</v>
      </c>
      <c r="J341" s="1150">
        <v>352.1</v>
      </c>
      <c r="K341" s="1577">
        <v>8.5399999999999991</v>
      </c>
      <c r="L341" s="1138">
        <v>352.1</v>
      </c>
    </row>
    <row r="342" spans="1:12" s="240" customFormat="1">
      <c r="A342" s="1489"/>
      <c r="B342" s="1490" t="s">
        <v>4926</v>
      </c>
      <c r="C342" s="1491"/>
      <c r="D342" s="1491"/>
      <c r="E342" s="1492"/>
      <c r="F342" s="1493">
        <f>SUM(F329:F341)</f>
        <v>32525.569999999996</v>
      </c>
      <c r="G342" s="1518"/>
      <c r="H342" s="1140">
        <v>4284.99</v>
      </c>
      <c r="I342" s="1561"/>
      <c r="J342" s="1140">
        <v>36810.589999999997</v>
      </c>
      <c r="K342" s="1577"/>
      <c r="L342" s="1140">
        <v>36810.57</v>
      </c>
    </row>
    <row r="343" spans="1:12" s="240" customFormat="1">
      <c r="A343" s="1470">
        <v>20</v>
      </c>
      <c r="B343" s="1471" t="s">
        <v>2366</v>
      </c>
      <c r="C343" s="1470" t="s">
        <v>251</v>
      </c>
      <c r="D343" s="1472"/>
      <c r="E343" s="1472"/>
      <c r="F343" s="1472"/>
      <c r="G343" s="1519"/>
      <c r="H343" s="1151"/>
      <c r="I343" s="1562"/>
      <c r="J343" s="1151"/>
      <c r="K343" s="1579"/>
      <c r="L343" s="1137"/>
    </row>
    <row r="344" spans="1:12" s="240" customFormat="1">
      <c r="A344" s="1473">
        <v>2001</v>
      </c>
      <c r="B344" s="1474" t="s">
        <v>2367</v>
      </c>
      <c r="C344" s="1475"/>
      <c r="D344" s="1476"/>
      <c r="E344" s="1477"/>
      <c r="F344" s="1476"/>
      <c r="G344" s="1520"/>
      <c r="H344" s="1150"/>
      <c r="I344" s="1562"/>
      <c r="J344" s="1150"/>
      <c r="K344" s="1577"/>
      <c r="L344" s="1138"/>
    </row>
    <row r="345" spans="1:12" s="240" customFormat="1" ht="25.5">
      <c r="A345" s="1497">
        <v>200101</v>
      </c>
      <c r="B345" s="1479" t="s">
        <v>4927</v>
      </c>
      <c r="C345" s="1480" t="s">
        <v>59</v>
      </c>
      <c r="D345" s="1481">
        <v>1</v>
      </c>
      <c r="E345" s="1482">
        <v>1061.21</v>
      </c>
      <c r="F345" s="1481">
        <f t="shared" ref="F345:F347" si="44">ROUND(D345*E345,2)</f>
        <v>1061.21</v>
      </c>
      <c r="G345" s="1517"/>
      <c r="H345" s="1150">
        <v>0</v>
      </c>
      <c r="I345" s="1560">
        <v>1</v>
      </c>
      <c r="J345" s="1150">
        <v>1061.21</v>
      </c>
      <c r="K345" s="1577">
        <v>1</v>
      </c>
      <c r="L345" s="1138">
        <v>1061.21</v>
      </c>
    </row>
    <row r="346" spans="1:12" s="240" customFormat="1" ht="47.65" customHeight="1">
      <c r="A346" s="1497">
        <v>200102</v>
      </c>
      <c r="B346" s="1496" t="s">
        <v>4928</v>
      </c>
      <c r="C346" s="1480" t="s">
        <v>108</v>
      </c>
      <c r="D346" s="1481">
        <v>8.4200000000000017</v>
      </c>
      <c r="E346" s="1482">
        <v>520.97</v>
      </c>
      <c r="F346" s="1481">
        <f t="shared" si="44"/>
        <v>4386.57</v>
      </c>
      <c r="G346" s="1517"/>
      <c r="H346" s="1150">
        <v>0</v>
      </c>
      <c r="I346" s="1560">
        <v>8.4200000000000017</v>
      </c>
      <c r="J346" s="1150">
        <v>4386.57</v>
      </c>
      <c r="K346" s="1577">
        <v>8.42</v>
      </c>
      <c r="L346" s="1138">
        <v>4386.57</v>
      </c>
    </row>
    <row r="347" spans="1:12" s="240" customFormat="1" ht="42.2" customHeight="1">
      <c r="A347" s="1497">
        <v>200107</v>
      </c>
      <c r="B347" s="1479" t="s">
        <v>2381</v>
      </c>
      <c r="C347" s="1480" t="s">
        <v>108</v>
      </c>
      <c r="D347" s="1481">
        <v>1.0000000000005116E-2</v>
      </c>
      <c r="E347" s="1482">
        <v>989.84</v>
      </c>
      <c r="F347" s="1481">
        <f t="shared" si="44"/>
        <v>9.9</v>
      </c>
      <c r="G347" s="1517"/>
      <c r="H347" s="1150">
        <v>0</v>
      </c>
      <c r="I347" s="1560">
        <v>1.0000000000005116E-2</v>
      </c>
      <c r="J347" s="1150">
        <v>9.9</v>
      </c>
      <c r="K347" s="1577">
        <v>0</v>
      </c>
      <c r="L347" s="1138">
        <v>0</v>
      </c>
    </row>
    <row r="348" spans="1:12" s="240" customFormat="1">
      <c r="A348" s="1473">
        <v>2002</v>
      </c>
      <c r="B348" s="1474" t="s">
        <v>2390</v>
      </c>
      <c r="C348" s="1475"/>
      <c r="D348" s="1476"/>
      <c r="E348" s="1477"/>
      <c r="F348" s="1476"/>
      <c r="G348" s="1517"/>
      <c r="H348" s="1150">
        <v>0</v>
      </c>
      <c r="I348" s="1560">
        <v>0</v>
      </c>
      <c r="J348" s="1150">
        <v>0</v>
      </c>
      <c r="K348" s="1577">
        <v>0</v>
      </c>
      <c r="L348" s="1138">
        <v>0</v>
      </c>
    </row>
    <row r="349" spans="1:12" s="240" customFormat="1" ht="25.5">
      <c r="A349" s="1497">
        <v>200202</v>
      </c>
      <c r="B349" s="1479" t="s">
        <v>4929</v>
      </c>
      <c r="C349" s="1480" t="s">
        <v>108</v>
      </c>
      <c r="D349" s="1481">
        <v>60</v>
      </c>
      <c r="E349" s="1482">
        <v>62.52</v>
      </c>
      <c r="F349" s="1481">
        <f t="shared" ref="F349:F355" si="45">ROUND(D349*E349,2)</f>
        <v>3751.2</v>
      </c>
      <c r="G349" s="1517"/>
      <c r="H349" s="1150">
        <v>0</v>
      </c>
      <c r="I349" s="1560">
        <v>60</v>
      </c>
      <c r="J349" s="1150">
        <v>3751.2</v>
      </c>
      <c r="K349" s="1577">
        <v>60</v>
      </c>
      <c r="L349" s="1138">
        <v>3751.2</v>
      </c>
    </row>
    <row r="350" spans="1:12" s="240" customFormat="1" ht="39.200000000000003" customHeight="1">
      <c r="A350" s="1497">
        <v>200204</v>
      </c>
      <c r="B350" s="1479" t="s">
        <v>2394</v>
      </c>
      <c r="C350" s="1480" t="s">
        <v>356</v>
      </c>
      <c r="D350" s="1481">
        <v>528.20000000000005</v>
      </c>
      <c r="E350" s="1482">
        <v>125.03</v>
      </c>
      <c r="F350" s="1481">
        <f t="shared" si="45"/>
        <v>66040.850000000006</v>
      </c>
      <c r="G350" s="1517"/>
      <c r="H350" s="1150">
        <v>0</v>
      </c>
      <c r="I350" s="1560">
        <v>528.20000000000005</v>
      </c>
      <c r="J350" s="1150">
        <v>66040.850000000006</v>
      </c>
      <c r="K350" s="1577">
        <v>528.20000000000005</v>
      </c>
      <c r="L350" s="1138">
        <v>66040.850000000006</v>
      </c>
    </row>
    <row r="351" spans="1:12" s="240" customFormat="1" ht="38.25">
      <c r="A351" s="1497">
        <v>200205</v>
      </c>
      <c r="B351" s="1479" t="s">
        <v>4930</v>
      </c>
      <c r="C351" s="1480" t="s">
        <v>356</v>
      </c>
      <c r="D351" s="1481">
        <v>38</v>
      </c>
      <c r="E351" s="1482">
        <v>156.29</v>
      </c>
      <c r="F351" s="1481">
        <f t="shared" si="45"/>
        <v>5939.02</v>
      </c>
      <c r="G351" s="1517"/>
      <c r="H351" s="1150">
        <v>0</v>
      </c>
      <c r="I351" s="1560">
        <v>38</v>
      </c>
      <c r="J351" s="1150">
        <v>5939.02</v>
      </c>
      <c r="K351" s="1577">
        <v>38</v>
      </c>
      <c r="L351" s="1138">
        <v>5939.02</v>
      </c>
    </row>
    <row r="352" spans="1:12" s="240" customFormat="1" ht="51">
      <c r="A352" s="1497">
        <v>200206</v>
      </c>
      <c r="B352" s="1479" t="s">
        <v>4931</v>
      </c>
      <c r="C352" s="1480" t="s">
        <v>108</v>
      </c>
      <c r="D352" s="1481">
        <v>44</v>
      </c>
      <c r="E352" s="1482">
        <v>27.65</v>
      </c>
      <c r="F352" s="1481">
        <f t="shared" si="45"/>
        <v>1216.5999999999999</v>
      </c>
      <c r="G352" s="1517"/>
      <c r="H352" s="1150">
        <v>0</v>
      </c>
      <c r="I352" s="1560">
        <v>44</v>
      </c>
      <c r="J352" s="1150">
        <v>1216.5999999999999</v>
      </c>
      <c r="K352" s="1577">
        <v>44</v>
      </c>
      <c r="L352" s="1138">
        <v>1216.5999999999999</v>
      </c>
    </row>
    <row r="353" spans="1:12" s="240" customFormat="1" ht="38.25">
      <c r="A353" s="1497">
        <v>200207</v>
      </c>
      <c r="B353" s="1479" t="s">
        <v>4932</v>
      </c>
      <c r="C353" s="1480" t="s">
        <v>108</v>
      </c>
      <c r="D353" s="1481">
        <v>32</v>
      </c>
      <c r="E353" s="1482">
        <v>29.61</v>
      </c>
      <c r="F353" s="1481">
        <f t="shared" si="45"/>
        <v>947.52</v>
      </c>
      <c r="G353" s="1517"/>
      <c r="H353" s="1150">
        <v>0</v>
      </c>
      <c r="I353" s="1560">
        <v>32</v>
      </c>
      <c r="J353" s="1150">
        <v>947.52</v>
      </c>
      <c r="K353" s="1577">
        <v>32</v>
      </c>
      <c r="L353" s="1138">
        <v>947.52</v>
      </c>
    </row>
    <row r="354" spans="1:12" s="240" customFormat="1" ht="38.25">
      <c r="A354" s="1497">
        <v>200208</v>
      </c>
      <c r="B354" s="1479" t="s">
        <v>4933</v>
      </c>
      <c r="C354" s="1480" t="s">
        <v>356</v>
      </c>
      <c r="D354" s="1481">
        <v>6.4</v>
      </c>
      <c r="E354" s="1482">
        <v>265.18</v>
      </c>
      <c r="F354" s="1481">
        <f t="shared" si="45"/>
        <v>1697.15</v>
      </c>
      <c r="G354" s="1517"/>
      <c r="H354" s="1150">
        <v>0</v>
      </c>
      <c r="I354" s="1560">
        <v>6.4</v>
      </c>
      <c r="J354" s="1150">
        <v>1697.15</v>
      </c>
      <c r="K354" s="1577">
        <v>6.4</v>
      </c>
      <c r="L354" s="1138">
        <v>1697.15</v>
      </c>
    </row>
    <row r="355" spans="1:12" s="240" customFormat="1" ht="38.25">
      <c r="A355" s="1497">
        <v>200209</v>
      </c>
      <c r="B355" s="1479" t="s">
        <v>4934</v>
      </c>
      <c r="C355" s="1480" t="s">
        <v>356</v>
      </c>
      <c r="D355" s="1481">
        <v>9.6</v>
      </c>
      <c r="E355" s="1482">
        <v>187.34</v>
      </c>
      <c r="F355" s="1481">
        <f t="shared" si="45"/>
        <v>1798.46</v>
      </c>
      <c r="G355" s="1517"/>
      <c r="H355" s="1150">
        <v>0</v>
      </c>
      <c r="I355" s="1560">
        <v>9.6</v>
      </c>
      <c r="J355" s="1150">
        <v>1798.46</v>
      </c>
      <c r="K355" s="1577">
        <v>9.6</v>
      </c>
      <c r="L355" s="1138">
        <v>1798.46</v>
      </c>
    </row>
    <row r="356" spans="1:12" s="240" customFormat="1">
      <c r="A356" s="1473">
        <v>2003</v>
      </c>
      <c r="B356" s="1474" t="s">
        <v>2411</v>
      </c>
      <c r="C356" s="1475"/>
      <c r="D356" s="1476"/>
      <c r="E356" s="1477"/>
      <c r="F356" s="1476"/>
      <c r="G356" s="1517"/>
      <c r="H356" s="1150">
        <v>0</v>
      </c>
      <c r="I356" s="1560">
        <v>0</v>
      </c>
      <c r="J356" s="1150">
        <v>0</v>
      </c>
      <c r="K356" s="1577">
        <v>0</v>
      </c>
      <c r="L356" s="1138">
        <v>0</v>
      </c>
    </row>
    <row r="357" spans="1:12" s="240" customFormat="1" ht="25.5">
      <c r="A357" s="1497">
        <v>200301</v>
      </c>
      <c r="B357" s="1479" t="s">
        <v>2422</v>
      </c>
      <c r="C357" s="1480" t="s">
        <v>356</v>
      </c>
      <c r="D357" s="1481">
        <v>23.93</v>
      </c>
      <c r="E357" s="1482">
        <v>35.549999999999997</v>
      </c>
      <c r="F357" s="1481">
        <f t="shared" ref="F357:F360" si="46">ROUND(D357*E357,2)</f>
        <v>850.71</v>
      </c>
      <c r="G357" s="1517"/>
      <c r="H357" s="1150">
        <v>0</v>
      </c>
      <c r="I357" s="1560">
        <v>23.93</v>
      </c>
      <c r="J357" s="1150">
        <v>850.71</v>
      </c>
      <c r="K357" s="1577">
        <v>23.93</v>
      </c>
      <c r="L357" s="1138">
        <v>850.71</v>
      </c>
    </row>
    <row r="358" spans="1:12" s="240" customFormat="1">
      <c r="A358" s="1497">
        <v>200302</v>
      </c>
      <c r="B358" s="1479" t="s">
        <v>4935</v>
      </c>
      <c r="C358" s="1480" t="s">
        <v>59</v>
      </c>
      <c r="D358" s="1481">
        <v>21</v>
      </c>
      <c r="E358" s="1482">
        <v>8.2200000000000006</v>
      </c>
      <c r="F358" s="1481">
        <f t="shared" si="46"/>
        <v>172.62</v>
      </c>
      <c r="G358" s="1517"/>
      <c r="H358" s="1150">
        <v>0</v>
      </c>
      <c r="I358" s="1560">
        <v>21</v>
      </c>
      <c r="J358" s="1150">
        <v>172.62</v>
      </c>
      <c r="K358" s="1577">
        <v>21</v>
      </c>
      <c r="L358" s="1138">
        <v>172.62</v>
      </c>
    </row>
    <row r="359" spans="1:12" s="240" customFormat="1" ht="25.5">
      <c r="A359" s="1497">
        <v>200303</v>
      </c>
      <c r="B359" s="1479" t="s">
        <v>4936</v>
      </c>
      <c r="C359" s="1480" t="s">
        <v>59</v>
      </c>
      <c r="D359" s="1481">
        <v>3</v>
      </c>
      <c r="E359" s="1482">
        <v>195.81</v>
      </c>
      <c r="F359" s="1481">
        <f t="shared" si="46"/>
        <v>587.42999999999995</v>
      </c>
      <c r="G359" s="1517"/>
      <c r="H359" s="1150">
        <v>0</v>
      </c>
      <c r="I359" s="1560">
        <v>3</v>
      </c>
      <c r="J359" s="1150">
        <v>587.42999999999995</v>
      </c>
      <c r="K359" s="1577">
        <v>3</v>
      </c>
      <c r="L359" s="1138">
        <v>587.42999999999995</v>
      </c>
    </row>
    <row r="360" spans="1:12" s="240" customFormat="1">
      <c r="A360" s="1497">
        <v>200304</v>
      </c>
      <c r="B360" s="1479" t="s">
        <v>4937</v>
      </c>
      <c r="C360" s="1480" t="s">
        <v>59</v>
      </c>
      <c r="D360" s="1481">
        <v>8</v>
      </c>
      <c r="E360" s="1482">
        <v>200.38</v>
      </c>
      <c r="F360" s="1481">
        <f t="shared" si="46"/>
        <v>1603.04</v>
      </c>
      <c r="G360" s="1517"/>
      <c r="H360" s="1150">
        <v>0</v>
      </c>
      <c r="I360" s="1560">
        <v>8</v>
      </c>
      <c r="J360" s="1150">
        <v>1603.04</v>
      </c>
      <c r="K360" s="1577">
        <v>8</v>
      </c>
      <c r="L360" s="1138">
        <v>1603.04</v>
      </c>
    </row>
    <row r="361" spans="1:12" s="240" customFormat="1">
      <c r="A361" s="1473">
        <v>2004</v>
      </c>
      <c r="B361" s="1474" t="s">
        <v>3814</v>
      </c>
      <c r="C361" s="1475"/>
      <c r="D361" s="1476"/>
      <c r="E361" s="1477"/>
      <c r="F361" s="1476"/>
      <c r="G361" s="1517"/>
      <c r="H361" s="1150">
        <v>0</v>
      </c>
      <c r="I361" s="1560">
        <v>0</v>
      </c>
      <c r="J361" s="1150">
        <v>0</v>
      </c>
      <c r="K361" s="1577">
        <v>0</v>
      </c>
      <c r="L361" s="1138">
        <v>0</v>
      </c>
    </row>
    <row r="362" spans="1:12" s="240" customFormat="1">
      <c r="A362" s="1497">
        <v>200401</v>
      </c>
      <c r="B362" s="1479" t="s">
        <v>142</v>
      </c>
      <c r="C362" s="1480" t="s">
        <v>356</v>
      </c>
      <c r="D362" s="1481">
        <v>350</v>
      </c>
      <c r="E362" s="1482">
        <v>1.26</v>
      </c>
      <c r="F362" s="1481">
        <f t="shared" ref="F362:F363" si="47">ROUND(D362*E362,2)</f>
        <v>441</v>
      </c>
      <c r="G362" s="1517"/>
      <c r="H362" s="1150">
        <v>0</v>
      </c>
      <c r="I362" s="1560">
        <v>350</v>
      </c>
      <c r="J362" s="1150">
        <v>441</v>
      </c>
      <c r="K362" s="1577">
        <v>350</v>
      </c>
      <c r="L362" s="1138">
        <v>441</v>
      </c>
    </row>
    <row r="363" spans="1:12" s="240" customFormat="1">
      <c r="A363" s="1497">
        <v>200402</v>
      </c>
      <c r="B363" s="1479" t="s">
        <v>4938</v>
      </c>
      <c r="C363" s="1480" t="s">
        <v>356</v>
      </c>
      <c r="D363" s="1481">
        <v>27.56</v>
      </c>
      <c r="E363" s="1482">
        <v>14.33</v>
      </c>
      <c r="F363" s="1481">
        <f t="shared" si="47"/>
        <v>394.93</v>
      </c>
      <c r="G363" s="1517"/>
      <c r="H363" s="1150">
        <v>0</v>
      </c>
      <c r="I363" s="1560">
        <v>27.56</v>
      </c>
      <c r="J363" s="1150">
        <v>394.93</v>
      </c>
      <c r="K363" s="1577">
        <v>27.56</v>
      </c>
      <c r="L363" s="1138">
        <v>394.93</v>
      </c>
    </row>
    <row r="364" spans="1:12" s="240" customFormat="1">
      <c r="A364" s="1473">
        <v>2005</v>
      </c>
      <c r="B364" s="1474" t="s">
        <v>2429</v>
      </c>
      <c r="C364" s="1475"/>
      <c r="D364" s="1476"/>
      <c r="E364" s="1477"/>
      <c r="F364" s="1476"/>
      <c r="G364" s="1517"/>
      <c r="H364" s="1150">
        <v>0</v>
      </c>
      <c r="I364" s="1560">
        <v>0</v>
      </c>
      <c r="J364" s="1150">
        <v>0</v>
      </c>
      <c r="K364" s="1577">
        <v>0</v>
      </c>
      <c r="L364" s="1138">
        <v>0</v>
      </c>
    </row>
    <row r="365" spans="1:12" s="240" customFormat="1" ht="38.25">
      <c r="A365" s="1497">
        <v>200501</v>
      </c>
      <c r="B365" s="1479" t="s">
        <v>4939</v>
      </c>
      <c r="C365" s="1480" t="s">
        <v>59</v>
      </c>
      <c r="D365" s="1481">
        <v>1</v>
      </c>
      <c r="E365" s="1482">
        <v>9377.4599999999991</v>
      </c>
      <c r="F365" s="1481">
        <f>ROUND(D365*E365,2)</f>
        <v>9377.4599999999991</v>
      </c>
      <c r="G365" s="1517"/>
      <c r="H365" s="1150">
        <v>0</v>
      </c>
      <c r="I365" s="1560">
        <v>1</v>
      </c>
      <c r="J365" s="1150">
        <v>9377.4599999999991</v>
      </c>
      <c r="K365" s="1577">
        <v>1</v>
      </c>
      <c r="L365" s="1138">
        <v>9377.4599999999991</v>
      </c>
    </row>
    <row r="366" spans="1:12" s="240" customFormat="1">
      <c r="A366" s="1489"/>
      <c r="B366" s="1490" t="s">
        <v>4940</v>
      </c>
      <c r="C366" s="1491"/>
      <c r="D366" s="1491"/>
      <c r="E366" s="1492"/>
      <c r="F366" s="1493">
        <f>SUM(F344:F365)</f>
        <v>100275.67000000001</v>
      </c>
      <c r="G366" s="1518"/>
      <c r="H366" s="1493">
        <v>0</v>
      </c>
      <c r="I366" s="1560">
        <v>0</v>
      </c>
      <c r="J366" s="1493">
        <v>100275.67000000001</v>
      </c>
      <c r="K366" s="1577"/>
      <c r="L366" s="1140">
        <v>100265.76999999999</v>
      </c>
    </row>
    <row r="367" spans="1:12" s="240" customFormat="1">
      <c r="A367" s="1470">
        <v>21</v>
      </c>
      <c r="B367" s="1471" t="s">
        <v>2491</v>
      </c>
      <c r="C367" s="1470" t="s">
        <v>251</v>
      </c>
      <c r="D367" s="1472"/>
      <c r="E367" s="1472"/>
      <c r="F367" s="1472"/>
      <c r="G367" s="1519"/>
      <c r="H367" s="1151"/>
      <c r="I367" s="1560">
        <v>0</v>
      </c>
      <c r="J367" s="1151"/>
      <c r="K367" s="1579"/>
      <c r="L367" s="1137"/>
    </row>
    <row r="368" spans="1:12" s="240" customFormat="1">
      <c r="A368" s="1473">
        <v>2101</v>
      </c>
      <c r="B368" s="1474" t="s">
        <v>2503</v>
      </c>
      <c r="C368" s="1475"/>
      <c r="D368" s="1476"/>
      <c r="E368" s="1477"/>
      <c r="F368" s="1476"/>
      <c r="G368" s="1520"/>
      <c r="H368" s="1150"/>
      <c r="I368" s="1560">
        <v>0</v>
      </c>
      <c r="J368" s="1150"/>
      <c r="K368" s="1577"/>
      <c r="L368" s="1138"/>
    </row>
    <row r="369" spans="1:12" s="240" customFormat="1" ht="25.5">
      <c r="A369" s="1497">
        <v>210101</v>
      </c>
      <c r="B369" s="1479" t="s">
        <v>4941</v>
      </c>
      <c r="C369" s="1480" t="s">
        <v>356</v>
      </c>
      <c r="D369" s="1481">
        <v>1.36</v>
      </c>
      <c r="E369" s="1482">
        <v>2471.08</v>
      </c>
      <c r="F369" s="1481">
        <f t="shared" ref="F369:F370" si="48">ROUND(D369*E369,2)</f>
        <v>3360.67</v>
      </c>
      <c r="G369" s="1517">
        <v>1</v>
      </c>
      <c r="H369" s="1150">
        <v>2471.08</v>
      </c>
      <c r="I369" s="1560">
        <v>2.3600000000000003</v>
      </c>
      <c r="J369" s="1150">
        <v>5831.75</v>
      </c>
      <c r="K369" s="1577">
        <v>2.36</v>
      </c>
      <c r="L369" s="1138">
        <v>5831.75</v>
      </c>
    </row>
    <row r="370" spans="1:12" s="240" customFormat="1" ht="25.5">
      <c r="A370" s="1497">
        <v>210102</v>
      </c>
      <c r="B370" s="1479" t="s">
        <v>4942</v>
      </c>
      <c r="C370" s="1480" t="s">
        <v>108</v>
      </c>
      <c r="D370" s="1481">
        <v>4.5999999999999996</v>
      </c>
      <c r="E370" s="1482">
        <v>394.88</v>
      </c>
      <c r="F370" s="1481">
        <f t="shared" si="48"/>
        <v>1816.45</v>
      </c>
      <c r="G370" s="1517"/>
      <c r="H370" s="1150">
        <v>0</v>
      </c>
      <c r="I370" s="1560">
        <v>4.5999999999999996</v>
      </c>
      <c r="J370" s="1150">
        <v>1816.45</v>
      </c>
      <c r="K370" s="1577">
        <v>4.5999999999999996</v>
      </c>
      <c r="L370" s="1138">
        <v>1816.45</v>
      </c>
    </row>
    <row r="371" spans="1:12" s="240" customFormat="1">
      <c r="A371" s="1489"/>
      <c r="B371" s="1490" t="s">
        <v>4943</v>
      </c>
      <c r="C371" s="1491"/>
      <c r="D371" s="1491"/>
      <c r="E371" s="1492"/>
      <c r="F371" s="1493">
        <f>SUM(F367:F370)</f>
        <v>5177.12</v>
      </c>
      <c r="G371" s="1518"/>
      <c r="H371" s="1554">
        <v>2471.08</v>
      </c>
      <c r="I371" s="1561"/>
      <c r="J371" s="1554">
        <v>7648.2</v>
      </c>
      <c r="K371" s="1577"/>
      <c r="L371" s="1140">
        <v>7648.2</v>
      </c>
    </row>
    <row r="372" spans="1:12" s="240" customFormat="1">
      <c r="A372" s="1470"/>
      <c r="B372" s="1503"/>
      <c r="C372" s="1470" t="s">
        <v>251</v>
      </c>
      <c r="D372" s="1472"/>
      <c r="E372" s="1472"/>
      <c r="F372" s="1472"/>
      <c r="G372" s="1519"/>
      <c r="H372" s="1505"/>
      <c r="I372" s="1562"/>
      <c r="J372" s="1505"/>
      <c r="K372" s="1510"/>
      <c r="L372" s="1504"/>
    </row>
    <row r="373" spans="1:12" s="240" customFormat="1" hidden="1">
      <c r="A373" s="1142"/>
      <c r="B373" s="1143"/>
      <c r="C373" s="1144"/>
      <c r="D373" s="1145"/>
      <c r="E373" s="1145"/>
      <c r="F373" s="1146"/>
      <c r="G373" s="1519"/>
      <c r="H373" s="1152"/>
      <c r="I373" s="1562"/>
      <c r="J373" s="1152"/>
    </row>
    <row r="374" spans="1:12" s="240" customFormat="1" ht="36" customHeight="1">
      <c r="A374" s="1893" t="s">
        <v>4477</v>
      </c>
      <c r="B374" s="1893"/>
      <c r="C374" s="1893"/>
      <c r="D374" s="1893"/>
      <c r="E374" s="1894"/>
      <c r="F374" s="1147">
        <f>SUM(F371+F366+F342+F327+F309+F276+F239+F168+F141+F128+F115+F109+F105+F95+F82+F72+F64+F50+F46+F34)</f>
        <v>757231.96871019981</v>
      </c>
      <c r="G374" s="1517"/>
      <c r="H374" s="1141">
        <v>157379.07999999999</v>
      </c>
      <c r="I374" s="1560"/>
      <c r="J374" s="1141">
        <v>914610.50000000023</v>
      </c>
      <c r="K374" s="1580"/>
      <c r="L374" s="1141">
        <v>831648.58</v>
      </c>
    </row>
    <row r="375" spans="1:12">
      <c r="A375" s="1528"/>
      <c r="B375" s="1529" t="s">
        <v>4950</v>
      </c>
      <c r="C375" s="1530"/>
      <c r="D375" s="1530"/>
      <c r="E375" s="1530"/>
      <c r="F375" s="1531"/>
      <c r="G375" s="1552"/>
      <c r="H375" s="1150">
        <v>0</v>
      </c>
      <c r="I375" s="1566"/>
      <c r="J375" s="1150">
        <v>0</v>
      </c>
      <c r="K375" s="1581"/>
      <c r="L375" s="1541"/>
    </row>
    <row r="376" spans="1:12">
      <c r="A376" s="1532" t="s">
        <v>3659</v>
      </c>
      <c r="B376" s="1533" t="s">
        <v>4951</v>
      </c>
      <c r="C376" s="1534"/>
      <c r="D376" s="1534"/>
      <c r="E376" s="1534"/>
      <c r="F376" s="1535"/>
      <c r="G376" s="1552"/>
      <c r="H376" s="1150">
        <v>0</v>
      </c>
      <c r="I376" s="1566"/>
      <c r="J376" s="1150">
        <v>0</v>
      </c>
      <c r="K376" s="1577">
        <v>0</v>
      </c>
      <c r="L376" s="1138">
        <v>0</v>
      </c>
    </row>
    <row r="377" spans="1:12">
      <c r="A377" s="1536">
        <v>10203</v>
      </c>
      <c r="B377" s="1537" t="s">
        <v>4952</v>
      </c>
      <c r="C377" s="1538" t="s">
        <v>52</v>
      </c>
      <c r="D377" s="1534"/>
      <c r="E377" s="1539">
        <v>0</v>
      </c>
      <c r="F377" s="1535"/>
      <c r="G377" s="1552">
        <v>32.049999999999997</v>
      </c>
      <c r="H377" s="1150">
        <v>0</v>
      </c>
      <c r="I377" s="1560">
        <v>32.049999999999997</v>
      </c>
      <c r="J377" s="1150">
        <v>0</v>
      </c>
      <c r="K377" s="1577">
        <v>32.049999999999997</v>
      </c>
      <c r="L377" s="1138">
        <v>0</v>
      </c>
    </row>
    <row r="378" spans="1:12">
      <c r="A378" s="1536" t="s">
        <v>4953</v>
      </c>
      <c r="B378" s="1537" t="s">
        <v>4954</v>
      </c>
      <c r="C378" s="1538" t="s">
        <v>52</v>
      </c>
      <c r="D378" s="1540"/>
      <c r="E378" s="1539">
        <v>14.38</v>
      </c>
      <c r="F378" s="1540"/>
      <c r="G378" s="1552">
        <v>64.62</v>
      </c>
      <c r="H378" s="1150">
        <v>929.24</v>
      </c>
      <c r="I378" s="1560">
        <v>64.62</v>
      </c>
      <c r="J378" s="1150">
        <v>929.24</v>
      </c>
      <c r="K378" s="1577">
        <v>64.62</v>
      </c>
      <c r="L378" s="1138">
        <v>929.24</v>
      </c>
    </row>
    <row r="379" spans="1:12" ht="31.5">
      <c r="A379" s="1536" t="s">
        <v>4955</v>
      </c>
      <c r="B379" s="1537" t="s">
        <v>4956</v>
      </c>
      <c r="C379" s="1538" t="s">
        <v>108</v>
      </c>
      <c r="D379" s="1540"/>
      <c r="E379" s="1539">
        <v>16</v>
      </c>
      <c r="F379" s="1540"/>
      <c r="G379" s="1552">
        <v>894.24</v>
      </c>
      <c r="H379" s="1150">
        <v>14307.84</v>
      </c>
      <c r="I379" s="1560">
        <v>894.24</v>
      </c>
      <c r="J379" s="1150">
        <v>14307.84</v>
      </c>
      <c r="K379" s="1577">
        <v>894.24</v>
      </c>
      <c r="L379" s="1138">
        <v>14307.84</v>
      </c>
    </row>
    <row r="380" spans="1:12" ht="63">
      <c r="A380" s="1536" t="s">
        <v>3838</v>
      </c>
      <c r="B380" s="1537" t="s">
        <v>736</v>
      </c>
      <c r="C380" s="1538" t="s">
        <v>52</v>
      </c>
      <c r="D380" s="1540"/>
      <c r="E380" s="1539">
        <v>76.36</v>
      </c>
      <c r="F380" s="1540"/>
      <c r="G380" s="1552">
        <v>19.982399999999998</v>
      </c>
      <c r="H380" s="1150">
        <v>1525.67</v>
      </c>
      <c r="I380" s="1560">
        <v>19.982399999999998</v>
      </c>
      <c r="J380" s="1150">
        <v>1525.67</v>
      </c>
      <c r="K380" s="1577">
        <v>19.98</v>
      </c>
      <c r="L380" s="1138">
        <v>1525.67</v>
      </c>
    </row>
    <row r="381" spans="1:12" ht="63">
      <c r="A381" s="1536" t="s">
        <v>4957</v>
      </c>
      <c r="B381" s="1537" t="s">
        <v>790</v>
      </c>
      <c r="C381" s="1538" t="s">
        <v>4958</v>
      </c>
      <c r="D381" s="1540"/>
      <c r="E381" s="1539">
        <v>1308.52</v>
      </c>
      <c r="F381" s="1540"/>
      <c r="G381" s="1552">
        <v>2</v>
      </c>
      <c r="H381" s="1150">
        <v>2617.04</v>
      </c>
      <c r="I381" s="1560">
        <v>2</v>
      </c>
      <c r="J381" s="1150">
        <v>2617.04</v>
      </c>
      <c r="K381" s="1577">
        <v>2</v>
      </c>
      <c r="L381" s="1138">
        <v>2617.04</v>
      </c>
    </row>
    <row r="382" spans="1:12" ht="63">
      <c r="A382" s="1536" t="s">
        <v>3752</v>
      </c>
      <c r="B382" s="1537" t="s">
        <v>4959</v>
      </c>
      <c r="C382" s="1538" t="s">
        <v>52</v>
      </c>
      <c r="D382" s="1540"/>
      <c r="E382" s="1539">
        <v>318.86</v>
      </c>
      <c r="F382" s="1540"/>
      <c r="G382" s="1552">
        <v>13.799999999999999</v>
      </c>
      <c r="H382" s="1150">
        <v>4400.2700000000004</v>
      </c>
      <c r="I382" s="1560">
        <v>13.799999999999999</v>
      </c>
      <c r="J382" s="1150">
        <v>4400.2700000000004</v>
      </c>
      <c r="K382" s="1577">
        <v>13.8</v>
      </c>
      <c r="L382" s="1138">
        <v>4400.2700000000004</v>
      </c>
    </row>
    <row r="383" spans="1:12" ht="63">
      <c r="A383" s="1536" t="s">
        <v>4960</v>
      </c>
      <c r="B383" s="1537" t="s">
        <v>1091</v>
      </c>
      <c r="C383" s="1538" t="s">
        <v>108</v>
      </c>
      <c r="D383" s="1540"/>
      <c r="E383" s="1539">
        <v>30.22</v>
      </c>
      <c r="F383" s="1540"/>
      <c r="G383" s="1552">
        <v>16.766999999999999</v>
      </c>
      <c r="H383" s="1150">
        <v>506.7</v>
      </c>
      <c r="I383" s="1560">
        <v>16.766999999999999</v>
      </c>
      <c r="J383" s="1150">
        <v>506.7</v>
      </c>
      <c r="K383" s="1577">
        <v>16.77</v>
      </c>
      <c r="L383" s="1138">
        <v>506.79</v>
      </c>
    </row>
    <row r="384" spans="1:12" ht="47.25">
      <c r="A384" s="1536" t="s">
        <v>4961</v>
      </c>
      <c r="B384" s="1537" t="s">
        <v>2039</v>
      </c>
      <c r="C384" s="1538" t="s">
        <v>4958</v>
      </c>
      <c r="D384" s="1540"/>
      <c r="E384" s="1539">
        <v>1170.57</v>
      </c>
      <c r="F384" s="1540"/>
      <c r="G384" s="1552">
        <v>2</v>
      </c>
      <c r="H384" s="1150">
        <v>2341.14</v>
      </c>
      <c r="I384" s="1560">
        <v>2</v>
      </c>
      <c r="J384" s="1150">
        <v>2341.14</v>
      </c>
      <c r="K384" s="1577">
        <v>2</v>
      </c>
      <c r="L384" s="1138">
        <v>2341.14</v>
      </c>
    </row>
    <row r="385" spans="1:12" ht="31.5">
      <c r="A385" s="1536" t="s">
        <v>4962</v>
      </c>
      <c r="B385" s="1537" t="s">
        <v>1237</v>
      </c>
      <c r="C385" s="1538" t="s">
        <v>108</v>
      </c>
      <c r="D385" s="1540"/>
      <c r="E385" s="1539">
        <v>32.61</v>
      </c>
      <c r="F385" s="1540"/>
      <c r="G385" s="1552">
        <v>54</v>
      </c>
      <c r="H385" s="1150">
        <v>1760.94</v>
      </c>
      <c r="I385" s="1560">
        <v>54</v>
      </c>
      <c r="J385" s="1150">
        <v>1760.94</v>
      </c>
      <c r="K385" s="1577">
        <v>54</v>
      </c>
      <c r="L385" s="1138">
        <v>1760.94</v>
      </c>
    </row>
    <row r="386" spans="1:12" ht="31.5">
      <c r="A386" s="1536" t="s">
        <v>4963</v>
      </c>
      <c r="B386" s="1537" t="s">
        <v>4964</v>
      </c>
      <c r="C386" s="1538" t="s">
        <v>108</v>
      </c>
      <c r="D386" s="1540"/>
      <c r="E386" s="1539">
        <v>11</v>
      </c>
      <c r="F386" s="1540"/>
      <c r="G386" s="1552">
        <v>49.68</v>
      </c>
      <c r="H386" s="1150">
        <v>546.48</v>
      </c>
      <c r="I386" s="1560">
        <v>49.68</v>
      </c>
      <c r="J386" s="1150">
        <v>546.48</v>
      </c>
      <c r="K386" s="1577">
        <v>49.68</v>
      </c>
      <c r="L386" s="1138">
        <v>546.48</v>
      </c>
    </row>
    <row r="387" spans="1:12">
      <c r="A387" s="1536" t="s">
        <v>4965</v>
      </c>
      <c r="B387" s="1537" t="s">
        <v>4966</v>
      </c>
      <c r="C387" s="1538" t="s">
        <v>108</v>
      </c>
      <c r="D387" s="1540"/>
      <c r="E387" s="1539">
        <v>10.27</v>
      </c>
      <c r="F387" s="1540"/>
      <c r="G387" s="1552">
        <v>60</v>
      </c>
      <c r="H387" s="1150">
        <v>616.20000000000005</v>
      </c>
      <c r="I387" s="1560">
        <v>60</v>
      </c>
      <c r="J387" s="1150">
        <v>616.20000000000005</v>
      </c>
      <c r="K387" s="1577">
        <v>60</v>
      </c>
      <c r="L387" s="1138">
        <v>616.20000000000005</v>
      </c>
    </row>
    <row r="388" spans="1:12" ht="31.5">
      <c r="A388" s="1536" t="s">
        <v>4141</v>
      </c>
      <c r="B388" s="1537" t="s">
        <v>4967</v>
      </c>
      <c r="C388" s="1538" t="s">
        <v>108</v>
      </c>
      <c r="D388" s="1540"/>
      <c r="E388" s="1539">
        <v>543.41</v>
      </c>
      <c r="F388" s="1540"/>
      <c r="G388" s="1552">
        <v>2.52</v>
      </c>
      <c r="H388" s="1150">
        <v>1369.39</v>
      </c>
      <c r="I388" s="1560">
        <v>2.52</v>
      </c>
      <c r="J388" s="1150">
        <v>1369.39</v>
      </c>
      <c r="K388" s="1577">
        <v>2.52</v>
      </c>
      <c r="L388" s="1138">
        <v>1369.39</v>
      </c>
    </row>
    <row r="389" spans="1:12">
      <c r="A389" s="1536" t="s">
        <v>4968</v>
      </c>
      <c r="B389" s="1537" t="s">
        <v>4984</v>
      </c>
      <c r="C389" s="1538" t="s">
        <v>108</v>
      </c>
      <c r="D389" s="1540"/>
      <c r="E389" s="1539">
        <v>58.11</v>
      </c>
      <c r="F389" s="1540"/>
      <c r="G389" s="1552">
        <v>14</v>
      </c>
      <c r="H389" s="1150">
        <v>813.54</v>
      </c>
      <c r="I389" s="1560">
        <v>14</v>
      </c>
      <c r="J389" s="1150">
        <v>813.54</v>
      </c>
      <c r="K389" s="1577">
        <v>14</v>
      </c>
      <c r="L389" s="1138">
        <v>813.54</v>
      </c>
    </row>
    <row r="390" spans="1:12" ht="31.5">
      <c r="A390" s="1536" t="s">
        <v>4969</v>
      </c>
      <c r="B390" s="1537" t="s">
        <v>1038</v>
      </c>
      <c r="C390" s="1538" t="s">
        <v>52</v>
      </c>
      <c r="D390" s="1540"/>
      <c r="E390" s="1539">
        <v>99.56</v>
      </c>
      <c r="F390" s="1540"/>
      <c r="G390" s="1552">
        <v>122.51</v>
      </c>
      <c r="H390" s="1150">
        <v>12197.1</v>
      </c>
      <c r="I390" s="1560">
        <v>122.51</v>
      </c>
      <c r="J390" s="1150">
        <v>12197.1</v>
      </c>
      <c r="K390" s="1577">
        <v>122.51</v>
      </c>
      <c r="L390" s="1138">
        <v>12197.1</v>
      </c>
    </row>
    <row r="391" spans="1:12" ht="47.25">
      <c r="A391" s="1536" t="s">
        <v>4119</v>
      </c>
      <c r="B391" s="1537" t="s">
        <v>4970</v>
      </c>
      <c r="C391" s="1538" t="s">
        <v>68</v>
      </c>
      <c r="D391" s="1540"/>
      <c r="E391" s="1539">
        <v>211.35</v>
      </c>
      <c r="F391" s="1540"/>
      <c r="G391" s="1552">
        <v>70</v>
      </c>
      <c r="H391" s="1150">
        <v>14794.5</v>
      </c>
      <c r="I391" s="1560">
        <v>70</v>
      </c>
      <c r="J391" s="1150">
        <v>14794.5</v>
      </c>
      <c r="K391" s="1577">
        <v>70</v>
      </c>
      <c r="L391" s="1138">
        <v>14794.5</v>
      </c>
    </row>
    <row r="392" spans="1:12" ht="47.25">
      <c r="A392" s="1536" t="s">
        <v>4971</v>
      </c>
      <c r="B392" s="1537" t="s">
        <v>3155</v>
      </c>
      <c r="C392" s="1538" t="s">
        <v>4958</v>
      </c>
      <c r="D392" s="1540"/>
      <c r="E392" s="1539">
        <v>1108.05</v>
      </c>
      <c r="F392" s="1540"/>
      <c r="G392" s="1552">
        <v>2</v>
      </c>
      <c r="H392" s="1150">
        <v>2216.1</v>
      </c>
      <c r="I392" s="1560">
        <v>2</v>
      </c>
      <c r="J392" s="1150">
        <v>2216.1</v>
      </c>
      <c r="K392" s="1577">
        <v>2</v>
      </c>
      <c r="L392" s="1138">
        <v>2216.1</v>
      </c>
    </row>
    <row r="393" spans="1:12" ht="31.5">
      <c r="A393" s="1536" t="s">
        <v>4972</v>
      </c>
      <c r="B393" s="1537" t="s">
        <v>107</v>
      </c>
      <c r="C393" s="1538" t="s">
        <v>108</v>
      </c>
      <c r="D393" s="1540"/>
      <c r="E393" s="1539">
        <v>174.45</v>
      </c>
      <c r="F393" s="1540"/>
      <c r="G393" s="1552">
        <v>40</v>
      </c>
      <c r="H393" s="1150">
        <v>6978</v>
      </c>
      <c r="I393" s="1560">
        <v>40</v>
      </c>
      <c r="J393" s="1150">
        <v>6978</v>
      </c>
      <c r="K393" s="1577">
        <v>40</v>
      </c>
      <c r="L393" s="1138">
        <v>6978</v>
      </c>
    </row>
    <row r="394" spans="1:12" ht="31.5">
      <c r="A394" s="1536" t="s">
        <v>4973</v>
      </c>
      <c r="B394" s="1537" t="s">
        <v>4974</v>
      </c>
      <c r="C394" s="1538" t="s">
        <v>108</v>
      </c>
      <c r="D394" s="1540"/>
      <c r="E394" s="1539">
        <v>458.43</v>
      </c>
      <c r="F394" s="1540"/>
      <c r="G394" s="1552">
        <v>2.0699999999999998</v>
      </c>
      <c r="H394" s="1150">
        <v>948.95</v>
      </c>
      <c r="I394" s="1560">
        <v>2.0699999999999998</v>
      </c>
      <c r="J394" s="1150">
        <v>948.95</v>
      </c>
      <c r="K394" s="1577">
        <v>2.0699999999999998</v>
      </c>
      <c r="L394" s="1138">
        <v>948.95</v>
      </c>
    </row>
    <row r="395" spans="1:12" ht="47.25">
      <c r="A395" s="1536" t="s">
        <v>4975</v>
      </c>
      <c r="B395" s="1537" t="s">
        <v>4976</v>
      </c>
      <c r="C395" s="1538" t="s">
        <v>52</v>
      </c>
      <c r="D395" s="1540"/>
      <c r="E395" s="1539">
        <v>618.30999999999995</v>
      </c>
      <c r="F395" s="1540"/>
      <c r="G395" s="1552">
        <v>3.2843999999999998</v>
      </c>
      <c r="H395" s="1150">
        <v>2030.78</v>
      </c>
      <c r="I395" s="1560">
        <v>3.2843999999999998</v>
      </c>
      <c r="J395" s="1150">
        <v>2030.78</v>
      </c>
      <c r="K395" s="1577">
        <v>3.28</v>
      </c>
      <c r="L395" s="1138">
        <v>2028.06</v>
      </c>
    </row>
    <row r="396" spans="1:12" ht="47.25">
      <c r="A396" s="1536" t="s">
        <v>4977</v>
      </c>
      <c r="B396" s="1537" t="s">
        <v>4978</v>
      </c>
      <c r="C396" s="1538" t="s">
        <v>108</v>
      </c>
      <c r="D396" s="1540"/>
      <c r="E396" s="1539">
        <v>92.64</v>
      </c>
      <c r="F396" s="1540"/>
      <c r="G396" s="1552">
        <v>65</v>
      </c>
      <c r="H396" s="1150">
        <v>6021.6</v>
      </c>
      <c r="I396" s="1560">
        <v>65</v>
      </c>
      <c r="J396" s="1150">
        <v>6021.6</v>
      </c>
      <c r="K396" s="1577">
        <v>65</v>
      </c>
      <c r="L396" s="1138">
        <v>6021.6</v>
      </c>
    </row>
    <row r="397" spans="1:12" ht="47.25">
      <c r="A397" s="1536" t="s">
        <v>4979</v>
      </c>
      <c r="B397" s="1567" t="s">
        <v>4980</v>
      </c>
      <c r="C397" s="1538" t="s">
        <v>52</v>
      </c>
      <c r="D397" s="1540"/>
      <c r="E397" s="1539">
        <v>106.97</v>
      </c>
      <c r="F397" s="1540"/>
      <c r="G397" s="1552">
        <v>40</v>
      </c>
      <c r="H397" s="1150">
        <v>4278.8</v>
      </c>
      <c r="I397" s="1560">
        <v>40</v>
      </c>
      <c r="J397" s="1150">
        <v>4278.8</v>
      </c>
      <c r="K397" s="1577">
        <v>40</v>
      </c>
      <c r="L397" s="1138">
        <v>4278.8</v>
      </c>
    </row>
    <row r="398" spans="1:12" ht="63">
      <c r="A398" s="1542" t="s">
        <v>4981</v>
      </c>
      <c r="B398" s="1543" t="s">
        <v>4982</v>
      </c>
      <c r="C398" s="1544" t="s">
        <v>52</v>
      </c>
      <c r="D398" s="1545"/>
      <c r="E398" s="1546">
        <v>1688.16</v>
      </c>
      <c r="F398" s="1545"/>
      <c r="G398" s="1552">
        <v>2.6081999999999996</v>
      </c>
      <c r="H398" s="1150">
        <v>4403.0600000000004</v>
      </c>
      <c r="I398" s="1560">
        <v>2.6081999999999996</v>
      </c>
      <c r="J398" s="1150">
        <v>4403.0600000000004</v>
      </c>
      <c r="K398" s="1577">
        <v>2.61</v>
      </c>
      <c r="L398" s="1138">
        <v>4406.1000000000004</v>
      </c>
    </row>
    <row r="399" spans="1:12">
      <c r="A399" s="1547"/>
      <c r="B399" s="1548" t="s">
        <v>4983</v>
      </c>
      <c r="C399" s="1549"/>
      <c r="D399" s="1540"/>
      <c r="E399" s="1550"/>
      <c r="F399" s="1540"/>
      <c r="G399" s="1541"/>
      <c r="H399" s="1553">
        <v>85603.34</v>
      </c>
      <c r="I399" s="1541"/>
      <c r="J399" s="1553">
        <v>85603.34</v>
      </c>
      <c r="K399" s="1541"/>
      <c r="L399" s="1556">
        <v>85603.75</v>
      </c>
    </row>
    <row r="400" spans="1:12" ht="21">
      <c r="A400" s="1547"/>
      <c r="B400" s="1548" t="s">
        <v>4734</v>
      </c>
      <c r="C400" s="1549"/>
      <c r="D400" s="1540"/>
      <c r="E400" s="1550"/>
      <c r="F400" s="1583">
        <f>F374</f>
        <v>757231.96871019981</v>
      </c>
      <c r="G400" s="1541"/>
      <c r="H400" s="1584">
        <v>242982.41999999998</v>
      </c>
      <c r="I400" s="1541"/>
      <c r="J400" s="1585">
        <v>1000213.8400000002</v>
      </c>
      <c r="K400" s="1541"/>
      <c r="L400" s="1586">
        <v>917249.34</v>
      </c>
    </row>
    <row r="401" spans="2:10">
      <c r="G401" s="250"/>
      <c r="H401" s="1551"/>
      <c r="I401" s="250"/>
      <c r="J401" s="1551"/>
    </row>
    <row r="402" spans="2:10" hidden="1">
      <c r="B402" s="1555" t="s">
        <v>4985</v>
      </c>
      <c r="C402" s="1906">
        <f>F374</f>
        <v>757231.96871019981</v>
      </c>
      <c r="D402" s="1907"/>
      <c r="G402" s="1153"/>
      <c r="I402" s="1153"/>
    </row>
    <row r="403" spans="2:10" hidden="1">
      <c r="B403" s="1555" t="s">
        <v>4986</v>
      </c>
      <c r="C403" s="1906">
        <f>H400</f>
        <v>242982.41999999998</v>
      </c>
      <c r="D403" s="1907"/>
      <c r="G403" s="1526"/>
      <c r="I403" s="1526"/>
    </row>
    <row r="404" spans="2:10" hidden="1">
      <c r="B404" s="1555" t="s">
        <v>4987</v>
      </c>
      <c r="C404" s="1906">
        <f>C402+C403</f>
        <v>1000214.3887101999</v>
      </c>
      <c r="D404" s="1907"/>
      <c r="G404" s="1526"/>
      <c r="I404" s="1526"/>
    </row>
    <row r="405" spans="2:10" hidden="1">
      <c r="G405" s="1526"/>
      <c r="I405" s="1526"/>
    </row>
  </sheetData>
  <mergeCells count="37">
    <mergeCell ref="K8:L8"/>
    <mergeCell ref="K9:L9"/>
    <mergeCell ref="K10:L10"/>
    <mergeCell ref="A7:L7"/>
    <mergeCell ref="A8:D8"/>
    <mergeCell ref="A9:D9"/>
    <mergeCell ref="A10:D10"/>
    <mergeCell ref="E8:F8"/>
    <mergeCell ref="E9:F9"/>
    <mergeCell ref="E10:F10"/>
    <mergeCell ref="K17:L17"/>
    <mergeCell ref="K11:L11"/>
    <mergeCell ref="K12:L12"/>
    <mergeCell ref="K13:L13"/>
    <mergeCell ref="A16:F16"/>
    <mergeCell ref="A14:D14"/>
    <mergeCell ref="A13:D13"/>
    <mergeCell ref="A12:B12"/>
    <mergeCell ref="A1:D1"/>
    <mergeCell ref="A2:D2"/>
    <mergeCell ref="A3:D3"/>
    <mergeCell ref="A4:D4"/>
    <mergeCell ref="A5:D5"/>
    <mergeCell ref="C403:D403"/>
    <mergeCell ref="C404:D404"/>
    <mergeCell ref="G17:H17"/>
    <mergeCell ref="F17:F18"/>
    <mergeCell ref="C402:D402"/>
    <mergeCell ref="A374:E374"/>
    <mergeCell ref="A17:A18"/>
    <mergeCell ref="D17:D18"/>
    <mergeCell ref="C17:C18"/>
    <mergeCell ref="G12:H12"/>
    <mergeCell ref="I12:J12"/>
    <mergeCell ref="I17:J17"/>
    <mergeCell ref="B17:B18"/>
    <mergeCell ref="E17:E18"/>
  </mergeCells>
  <phoneticPr fontId="81" type="noConversion"/>
  <printOptions horizontalCentered="1"/>
  <pageMargins left="0.39370078740157483" right="0.39370078740157483" top="0.39370078740157483" bottom="0.98425196850393704" header="0.31496062992125984" footer="0.31496062992125984"/>
  <pageSetup paperSize="9" scale="55"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79998168889431442"/>
  </sheetPr>
  <dimension ref="A1:L70"/>
  <sheetViews>
    <sheetView showGridLines="0" view="pageBreakPreview" zoomScale="85" zoomScaleNormal="100" zoomScaleSheetLayoutView="85" workbookViewId="0">
      <selection activeCell="I41" sqref="I41"/>
    </sheetView>
  </sheetViews>
  <sheetFormatPr defaultColWidth="9.140625" defaultRowHeight="15"/>
  <cols>
    <col min="1" max="1" width="11.7109375" style="196" customWidth="1"/>
    <col min="2" max="2" width="54.85546875" style="196" customWidth="1"/>
    <col min="3" max="3" width="20.7109375" style="195" customWidth="1"/>
    <col min="4" max="4" width="29.28515625" style="197" customWidth="1"/>
    <col min="5" max="5" width="32.28515625" style="197" customWidth="1"/>
    <col min="6" max="6" width="33" style="195" customWidth="1"/>
    <col min="7" max="16384" width="9.140625" style="195"/>
  </cols>
  <sheetData>
    <row r="1" spans="1:6" s="1035" customFormat="1" ht="33">
      <c r="A1" s="1910"/>
      <c r="B1" s="1910"/>
      <c r="C1" s="1910"/>
      <c r="D1" s="1910"/>
      <c r="E1" s="1910"/>
      <c r="F1" s="1910"/>
    </row>
    <row r="2" spans="1:6" s="1035" customFormat="1" ht="12.75">
      <c r="A2" s="1911"/>
      <c r="B2" s="1911"/>
      <c r="C2" s="1911"/>
      <c r="D2" s="1911"/>
      <c r="E2" s="1911"/>
      <c r="F2" s="1911"/>
    </row>
    <row r="3" spans="1:6" s="1035" customFormat="1" ht="12.75">
      <c r="A3" s="1911"/>
      <c r="B3" s="1911"/>
      <c r="C3" s="1911"/>
      <c r="D3" s="1911"/>
      <c r="E3" s="1911"/>
      <c r="F3" s="1911"/>
    </row>
    <row r="4" spans="1:6" s="1035" customFormat="1" ht="12.75">
      <c r="A4" s="1911"/>
      <c r="B4" s="1911"/>
      <c r="C4" s="1911"/>
      <c r="D4" s="1911"/>
      <c r="E4" s="1911"/>
      <c r="F4" s="1911"/>
    </row>
    <row r="5" spans="1:6" s="1035" customFormat="1" ht="6.2" customHeight="1">
      <c r="A5" s="1911"/>
      <c r="B5" s="1911"/>
      <c r="C5" s="1911"/>
      <c r="D5" s="1911"/>
      <c r="E5" s="1911"/>
      <c r="F5" s="1911"/>
    </row>
    <row r="6" spans="1:6" s="1050" customFormat="1" ht="24.2" customHeight="1">
      <c r="A6" s="1935" t="s">
        <v>3621</v>
      </c>
      <c r="B6" s="1935"/>
      <c r="C6" s="1935"/>
      <c r="D6" s="1935"/>
      <c r="E6" s="1935"/>
      <c r="F6" s="1935"/>
    </row>
    <row r="7" spans="1:6" s="1052" customFormat="1" ht="15.2" customHeight="1">
      <c r="A7" s="1825" t="s">
        <v>2</v>
      </c>
      <c r="B7" s="1825"/>
      <c r="C7" s="1825"/>
      <c r="D7" s="1010"/>
      <c r="E7" s="1011"/>
      <c r="F7" s="1012"/>
    </row>
    <row r="8" spans="1:6" s="1052" customFormat="1" ht="15.2" customHeight="1">
      <c r="A8" s="1825" t="s">
        <v>3526</v>
      </c>
      <c r="B8" s="1825"/>
      <c r="C8" s="1825"/>
      <c r="D8" s="1010"/>
      <c r="E8" s="1011"/>
      <c r="F8" s="1012"/>
    </row>
    <row r="9" spans="1:6" s="1052" customFormat="1" ht="15.2" customHeight="1">
      <c r="A9" s="1825" t="s">
        <v>3527</v>
      </c>
      <c r="B9" s="1825"/>
      <c r="C9" s="1825"/>
      <c r="D9" s="1825"/>
      <c r="E9" s="1825"/>
      <c r="F9" s="1825"/>
    </row>
    <row r="10" spans="1:6" s="1052" customFormat="1" ht="15.2" customHeight="1">
      <c r="A10" s="1825" t="s">
        <v>3598</v>
      </c>
      <c r="B10" s="1825"/>
      <c r="C10" s="1825"/>
      <c r="D10" s="1010"/>
      <c r="E10" s="1012"/>
    </row>
    <row r="11" spans="1:6" s="1052" customFormat="1" ht="26.1" customHeight="1">
      <c r="A11" s="1825" t="s">
        <v>3599</v>
      </c>
      <c r="B11" s="1825"/>
      <c r="C11" s="1825"/>
      <c r="D11" s="1010"/>
      <c r="E11" s="1012"/>
    </row>
    <row r="12" spans="1:6" s="1052" customFormat="1" ht="15.75" customHeight="1">
      <c r="A12" s="1825" t="s">
        <v>3600</v>
      </c>
      <c r="B12" s="1825"/>
      <c r="C12" s="1825"/>
      <c r="D12" s="1825"/>
      <c r="E12" s="1825"/>
      <c r="F12" s="1825"/>
    </row>
    <row r="13" spans="1:6" s="1052" customFormat="1" ht="19.5" customHeight="1">
      <c r="A13" s="1825" t="s">
        <v>3528</v>
      </c>
      <c r="B13" s="1825"/>
      <c r="C13" s="1825"/>
      <c r="D13" s="1010"/>
      <c r="E13" s="1011"/>
      <c r="F13" s="1070"/>
    </row>
    <row r="14" spans="1:6" s="1038" customFormat="1" ht="22.7" customHeight="1">
      <c r="A14" s="1936" t="s">
        <v>2821</v>
      </c>
      <c r="B14" s="1936"/>
      <c r="C14" s="1936"/>
      <c r="D14" s="1936"/>
      <c r="E14" s="1936"/>
      <c r="F14" s="1936"/>
    </row>
    <row r="15" spans="1:6" s="1057" customFormat="1" ht="23.45" customHeight="1">
      <c r="A15" s="1937" t="s">
        <v>32</v>
      </c>
      <c r="B15" s="1941" t="s">
        <v>206</v>
      </c>
      <c r="C15" s="1058" t="s">
        <v>3619</v>
      </c>
      <c r="D15" s="1938" t="s">
        <v>2822</v>
      </c>
      <c r="E15" s="1939"/>
      <c r="F15" s="1940"/>
    </row>
    <row r="16" spans="1:6" s="1057" customFormat="1" ht="15.75">
      <c r="A16" s="1937"/>
      <c r="B16" s="1942"/>
      <c r="C16" s="1058" t="s">
        <v>3620</v>
      </c>
      <c r="D16" s="1059">
        <v>1</v>
      </c>
      <c r="E16" s="1059">
        <f>D16+1</f>
        <v>2</v>
      </c>
      <c r="F16" s="1059">
        <f t="shared" ref="F16" si="0">E16+1</f>
        <v>3</v>
      </c>
    </row>
    <row r="17" spans="1:12" s="1056" customFormat="1" ht="3.95" customHeight="1">
      <c r="A17" s="1060"/>
      <c r="B17" s="1061"/>
      <c r="C17" s="1065"/>
      <c r="D17" s="1062"/>
      <c r="E17" s="1063"/>
      <c r="F17" s="1063"/>
    </row>
    <row r="18" spans="1:12" ht="15.75">
      <c r="A18" s="1931">
        <v>1</v>
      </c>
      <c r="B18" s="1933" t="str">
        <f>'Resumo da Proposta'!B15</f>
        <v>SERVIÇOS PRELIMINARES</v>
      </c>
      <c r="C18" s="1067" t="e">
        <f>C19/$C$50</f>
        <v>#REF!</v>
      </c>
      <c r="D18" s="1071">
        <v>1</v>
      </c>
      <c r="E18" s="1069"/>
      <c r="F18" s="1069"/>
    </row>
    <row r="19" spans="1:12" ht="15.75">
      <c r="A19" s="1932"/>
      <c r="B19" s="1934"/>
      <c r="C19" s="1068" t="e">
        <f>'Medição 14 DP Cobilândia'!#REF!</f>
        <v>#REF!</v>
      </c>
      <c r="D19" s="1064" t="e">
        <f t="shared" ref="D19:F19" si="1">D18*$C19</f>
        <v>#REF!</v>
      </c>
      <c r="E19" s="1064" t="e">
        <f t="shared" si="1"/>
        <v>#REF!</v>
      </c>
      <c r="F19" s="1064" t="e">
        <f t="shared" si="1"/>
        <v>#REF!</v>
      </c>
    </row>
    <row r="20" spans="1:12" ht="15.75">
      <c r="A20" s="1931">
        <v>2</v>
      </c>
      <c r="B20" s="1933" t="str">
        <f>'Resumo da Proposta'!B16</f>
        <v>Sub total 01</v>
      </c>
      <c r="C20" s="1067" t="e">
        <f>C21/$C$50</f>
        <v>#REF!</v>
      </c>
      <c r="D20" s="1071">
        <v>0.8</v>
      </c>
      <c r="E20" s="1071">
        <v>0.2</v>
      </c>
      <c r="F20" s="1069"/>
    </row>
    <row r="21" spans="1:12" ht="15.75">
      <c r="A21" s="1932"/>
      <c r="B21" s="1934"/>
      <c r="C21" s="1068">
        <f>'Medição 14 DP Cobilândia'!F39</f>
        <v>6001.6</v>
      </c>
      <c r="D21" s="1064">
        <f t="shared" ref="D21:F21" si="2">D20*$C21</f>
        <v>4801.2800000000007</v>
      </c>
      <c r="E21" s="1064">
        <f t="shared" si="2"/>
        <v>1200.3200000000002</v>
      </c>
      <c r="F21" s="1064">
        <f t="shared" si="2"/>
        <v>0</v>
      </c>
    </row>
    <row r="22" spans="1:12" ht="15.75">
      <c r="A22" s="1931">
        <v>3</v>
      </c>
      <c r="B22" s="1933" t="str">
        <f>'Resumo da Proposta'!B17</f>
        <v>Aluguel mensal container para refeitorio, incl.  porta, 2 janelas, abert p/ ar cond., 2 pt iluminação, 2 tomadas elét. e 1 tomada telef. Isolamento térmico (paredes e teto), piso em comp. Naval pintado, cert. NR18, incl. laudo des</v>
      </c>
      <c r="C22" s="1067" t="e">
        <f>C23/$C$50</f>
        <v>#REF!</v>
      </c>
      <c r="D22" s="1071">
        <v>0.5</v>
      </c>
      <c r="E22" s="1071">
        <v>0.25</v>
      </c>
      <c r="F22" s="1071">
        <v>0.25</v>
      </c>
    </row>
    <row r="23" spans="1:12" ht="15.75">
      <c r="A23" s="1932"/>
      <c r="B23" s="1934"/>
      <c r="C23" s="1068" t="e">
        <f>'Medição 14 DP Cobilândia'!#REF!</f>
        <v>#REF!</v>
      </c>
      <c r="D23" s="1064" t="e">
        <f t="shared" ref="D23:F23" si="3">D22*$C23</f>
        <v>#REF!</v>
      </c>
      <c r="E23" s="1064" t="e">
        <f t="shared" si="3"/>
        <v>#REF!</v>
      </c>
      <c r="F23" s="1064" t="e">
        <f t="shared" si="3"/>
        <v>#REF!</v>
      </c>
    </row>
    <row r="24" spans="1:12" ht="15.75">
      <c r="A24" s="1931">
        <v>4</v>
      </c>
      <c r="B24" s="1933" t="s">
        <v>2691</v>
      </c>
      <c r="C24" s="1067" t="e">
        <f>C25/$C$50</f>
        <v>#REF!</v>
      </c>
      <c r="D24" s="1069"/>
      <c r="E24" s="1071">
        <v>0.25</v>
      </c>
      <c r="F24" s="1071">
        <v>0.75</v>
      </c>
    </row>
    <row r="25" spans="1:12" ht="15.75">
      <c r="A25" s="1932"/>
      <c r="B25" s="1934"/>
      <c r="C25" s="1068">
        <f>'Medição 14 DP Cobilândia'!F49</f>
        <v>339.95</v>
      </c>
      <c r="D25" s="1064">
        <f t="shared" ref="D25:F25" si="4">D24*$C25</f>
        <v>0</v>
      </c>
      <c r="E25" s="1064">
        <f t="shared" si="4"/>
        <v>84.987499999999997</v>
      </c>
      <c r="F25" s="1064">
        <f t="shared" si="4"/>
        <v>254.96249999999998</v>
      </c>
    </row>
    <row r="26" spans="1:12" ht="15.75">
      <c r="A26" s="1931" t="s">
        <v>102</v>
      </c>
      <c r="B26" s="1933" t="s">
        <v>2693</v>
      </c>
      <c r="C26" s="1067" t="e">
        <f>C27/$C$50</f>
        <v>#REF!</v>
      </c>
      <c r="D26" s="1069"/>
      <c r="E26" s="1071">
        <v>0.5</v>
      </c>
      <c r="F26" s="1071">
        <v>0.5</v>
      </c>
    </row>
    <row r="27" spans="1:12" ht="15.75">
      <c r="A27" s="1932"/>
      <c r="B27" s="1934"/>
      <c r="C27" s="1068" t="e">
        <f>'Medição 14 DP Cobilândia'!#REF!</f>
        <v>#REF!</v>
      </c>
      <c r="D27" s="1064" t="e">
        <f t="shared" ref="D27:F27" si="5">D26*$C27</f>
        <v>#REF!</v>
      </c>
      <c r="E27" s="1064" t="e">
        <f t="shared" si="5"/>
        <v>#REF!</v>
      </c>
      <c r="F27" s="1064" t="e">
        <f t="shared" si="5"/>
        <v>#REF!</v>
      </c>
    </row>
    <row r="28" spans="1:12" ht="15.75">
      <c r="A28" s="1931" t="s">
        <v>133</v>
      </c>
      <c r="B28" s="1933" t="s">
        <v>893</v>
      </c>
      <c r="C28" s="1067" t="e">
        <f>C29/$C$50</f>
        <v>#REF!</v>
      </c>
      <c r="D28" s="1069"/>
      <c r="E28" s="1071">
        <v>0.5</v>
      </c>
      <c r="F28" s="1071">
        <v>0.5</v>
      </c>
    </row>
    <row r="29" spans="1:12" ht="15.75">
      <c r="A29" s="1932"/>
      <c r="B29" s="1934"/>
      <c r="C29" s="1068">
        <f>'Medição 14 DP Cobilândia'!F59</f>
        <v>0.05</v>
      </c>
      <c r="D29" s="1064">
        <f t="shared" ref="D29:F29" si="6">D28*$C29</f>
        <v>0</v>
      </c>
      <c r="E29" s="1064">
        <f t="shared" si="6"/>
        <v>2.5000000000000001E-2</v>
      </c>
      <c r="F29" s="1064">
        <f t="shared" si="6"/>
        <v>2.5000000000000001E-2</v>
      </c>
    </row>
    <row r="30" spans="1:12" ht="15.75">
      <c r="A30" s="1931" t="s">
        <v>138</v>
      </c>
      <c r="B30" s="1933" t="s">
        <v>2702</v>
      </c>
      <c r="C30" s="1067" t="e">
        <f>C31/$C$50</f>
        <v>#REF!</v>
      </c>
      <c r="D30" s="1069"/>
      <c r="E30" s="1071">
        <v>0.25</v>
      </c>
      <c r="F30" s="1071">
        <v>0.75</v>
      </c>
      <c r="L30" s="1066"/>
    </row>
    <row r="31" spans="1:12" ht="15.75">
      <c r="A31" s="1932"/>
      <c r="B31" s="1934"/>
      <c r="C31" s="1068" t="e">
        <f>'Medição 14 DP Cobilândia'!#REF!</f>
        <v>#REF!</v>
      </c>
      <c r="D31" s="1064" t="e">
        <f t="shared" ref="D31:F31" si="7">D30*$C31</f>
        <v>#REF!</v>
      </c>
      <c r="E31" s="1064" t="e">
        <f t="shared" si="7"/>
        <v>#REF!</v>
      </c>
      <c r="F31" s="1064" t="e">
        <f t="shared" si="7"/>
        <v>#REF!</v>
      </c>
    </row>
    <row r="32" spans="1:12" ht="15.75">
      <c r="A32" s="1931" t="s">
        <v>143</v>
      </c>
      <c r="B32" s="1933" t="s">
        <v>2714</v>
      </c>
      <c r="C32" s="1067" t="e">
        <f>C33/$C$50</f>
        <v>#REF!</v>
      </c>
      <c r="D32" s="1069"/>
      <c r="E32" s="1071">
        <v>0.5</v>
      </c>
      <c r="F32" s="1071">
        <v>0.5</v>
      </c>
    </row>
    <row r="33" spans="1:10" ht="15.75">
      <c r="A33" s="1932"/>
      <c r="B33" s="1934"/>
      <c r="C33" s="1068" t="e">
        <f>'Medição 14 DP Cobilândia'!#REF!</f>
        <v>#REF!</v>
      </c>
      <c r="D33" s="1064" t="e">
        <f t="shared" ref="D33:F33" si="8">D32*$C33</f>
        <v>#REF!</v>
      </c>
      <c r="E33" s="1064" t="e">
        <f t="shared" si="8"/>
        <v>#REF!</v>
      </c>
      <c r="F33" s="1064" t="e">
        <f t="shared" si="8"/>
        <v>#REF!</v>
      </c>
    </row>
    <row r="34" spans="1:10" ht="15.75">
      <c r="A34" s="1931" t="s">
        <v>2718</v>
      </c>
      <c r="B34" s="1933" t="s">
        <v>2719</v>
      </c>
      <c r="C34" s="1067" t="e">
        <f>C35/$C$50</f>
        <v>#REF!</v>
      </c>
      <c r="D34" s="1071">
        <v>0.1</v>
      </c>
      <c r="E34" s="1071">
        <v>0.4</v>
      </c>
      <c r="F34" s="1071">
        <v>0.5</v>
      </c>
    </row>
    <row r="35" spans="1:10" ht="15.75">
      <c r="A35" s="1932"/>
      <c r="B35" s="1934"/>
      <c r="C35" s="1068">
        <f>'Medição 14 DP Cobilândia'!F75</f>
        <v>478.23</v>
      </c>
      <c r="D35" s="1064">
        <f>D34*$C35</f>
        <v>47.823000000000008</v>
      </c>
      <c r="E35" s="1064">
        <f>E34*$C35</f>
        <v>191.29200000000003</v>
      </c>
      <c r="F35" s="1064">
        <f t="shared" ref="F35" si="9">F34*$C35</f>
        <v>239.11500000000001</v>
      </c>
    </row>
    <row r="36" spans="1:10" ht="15.75">
      <c r="A36" s="1931" t="s">
        <v>2731</v>
      </c>
      <c r="B36" s="1933" t="s">
        <v>2296</v>
      </c>
      <c r="C36" s="1067" t="e">
        <f>C37/$C$50</f>
        <v>#REF!</v>
      </c>
      <c r="D36" s="1071">
        <v>0.3</v>
      </c>
      <c r="E36" s="1071">
        <v>0.4</v>
      </c>
      <c r="F36" s="1071">
        <v>0.3</v>
      </c>
    </row>
    <row r="37" spans="1:10" ht="15.75">
      <c r="A37" s="1932"/>
      <c r="B37" s="1934"/>
      <c r="C37" s="1068">
        <f>'Medição 14 DP Cobilândia'!F82</f>
        <v>13042.949999999999</v>
      </c>
      <c r="D37" s="1064">
        <f>D36*$C$37</f>
        <v>3912.8849999999993</v>
      </c>
      <c r="E37" s="1064">
        <f>E36*$C$37</f>
        <v>5217.18</v>
      </c>
      <c r="F37" s="1064">
        <f>F36*$C$37</f>
        <v>3912.8849999999993</v>
      </c>
    </row>
    <row r="38" spans="1:10" ht="15.75">
      <c r="A38" s="1931" t="s">
        <v>2740</v>
      </c>
      <c r="B38" s="1933" t="s">
        <v>2741</v>
      </c>
      <c r="C38" s="1067" t="e">
        <f>C39/$C$50</f>
        <v>#REF!</v>
      </c>
      <c r="D38" s="1071">
        <v>0.3</v>
      </c>
      <c r="E38" s="1071">
        <v>0.3</v>
      </c>
      <c r="F38" s="1071">
        <v>0.4</v>
      </c>
    </row>
    <row r="39" spans="1:10" ht="15.75">
      <c r="A39" s="1932"/>
      <c r="B39" s="1934"/>
      <c r="C39" s="1068">
        <f>'Medição 14 DP Cobilândia'!F105</f>
        <v>17601.809999999998</v>
      </c>
      <c r="D39" s="1064">
        <f>D38*$C$39</f>
        <v>5280.5429999999988</v>
      </c>
      <c r="E39" s="1064">
        <f>E38*$C$39</f>
        <v>5280.5429999999988</v>
      </c>
      <c r="F39" s="1064">
        <f>F38*$C$39</f>
        <v>7040.7239999999993</v>
      </c>
    </row>
    <row r="40" spans="1:10" ht="15.75">
      <c r="A40" s="1931" t="s">
        <v>2750</v>
      </c>
      <c r="B40" s="1933" t="s">
        <v>1306</v>
      </c>
      <c r="C40" s="1067" t="e">
        <f>C41/$C$50</f>
        <v>#REF!</v>
      </c>
      <c r="D40" s="1071">
        <v>0.4</v>
      </c>
      <c r="E40" s="1071">
        <v>0.3</v>
      </c>
      <c r="F40" s="1071">
        <v>0.3</v>
      </c>
    </row>
    <row r="41" spans="1:10" ht="15.75">
      <c r="A41" s="1932"/>
      <c r="B41" s="1934"/>
      <c r="C41" s="1068" t="e">
        <f>'Medição 14 DP Cobilândia'!#REF!</f>
        <v>#REF!</v>
      </c>
      <c r="D41" s="1064" t="e">
        <f>D40*$C$41</f>
        <v>#REF!</v>
      </c>
      <c r="E41" s="1064" t="e">
        <f>E40*$C$41</f>
        <v>#REF!</v>
      </c>
      <c r="F41" s="1064" t="e">
        <f>F40*$C$41</f>
        <v>#REF!</v>
      </c>
    </row>
    <row r="42" spans="1:10" ht="15.75">
      <c r="A42" s="1931" t="s">
        <v>2783</v>
      </c>
      <c r="B42" s="1933" t="e">
        <f>'Resumo da Proposta'!B27</f>
        <v>#REF!</v>
      </c>
      <c r="C42" s="1067" t="e">
        <f>C43/$C$50</f>
        <v>#REF!</v>
      </c>
      <c r="D42" s="1071">
        <v>0.5</v>
      </c>
      <c r="E42" s="1071">
        <v>0.25</v>
      </c>
      <c r="F42" s="1071">
        <v>0.25</v>
      </c>
    </row>
    <row r="43" spans="1:10" ht="15.75">
      <c r="A43" s="1932"/>
      <c r="B43" s="1934"/>
      <c r="C43" s="1068" t="e">
        <f>'Medição 14 DP Cobilândia'!#REF!</f>
        <v>#REF!</v>
      </c>
      <c r="D43" s="1064" t="e">
        <f>D42*$C$43</f>
        <v>#REF!</v>
      </c>
      <c r="E43" s="1064" t="e">
        <f>E42*$C$43</f>
        <v>#REF!</v>
      </c>
      <c r="F43" s="1064" t="e">
        <f>F42*$C$43</f>
        <v>#REF!</v>
      </c>
    </row>
    <row r="44" spans="1:10" ht="15.75">
      <c r="A44" s="1931" t="s">
        <v>2786</v>
      </c>
      <c r="B44" s="1933" t="e">
        <f>'Resumo da Proposta'!B28</f>
        <v>#REF!</v>
      </c>
      <c r="C44" s="1067" t="e">
        <f>C45/$C$50</f>
        <v>#REF!</v>
      </c>
      <c r="D44" s="1071">
        <v>0.5</v>
      </c>
      <c r="E44" s="1071">
        <v>0.25</v>
      </c>
      <c r="F44" s="1071">
        <v>0.25</v>
      </c>
      <c r="J44" s="1071"/>
    </row>
    <row r="45" spans="1:10" ht="15.75">
      <c r="A45" s="1932"/>
      <c r="B45" s="1934"/>
      <c r="C45" s="1068">
        <f>'Medição 14 DP Cobilândia'!F120</f>
        <v>547.04999999999995</v>
      </c>
      <c r="D45" s="1064">
        <f>D44*$C$45</f>
        <v>273.52499999999998</v>
      </c>
      <c r="E45" s="1064">
        <f>E44*$C$45</f>
        <v>136.76249999999999</v>
      </c>
      <c r="F45" s="1064">
        <f>F44*$C$45</f>
        <v>136.76249999999999</v>
      </c>
    </row>
    <row r="46" spans="1:10" ht="15.75">
      <c r="A46" s="1931" t="s">
        <v>2794</v>
      </c>
      <c r="B46" s="1933" t="str">
        <f>'Resumo da Proposta'!B29</f>
        <v>Pastilha cerâmica branca 5 x 5 cm, assentada com argamassa de cimento colante e rejunte pré-fabricado, marcas de referência Atlas, Jatobá, NGK ou equivalentwe</v>
      </c>
      <c r="C46" s="1067" t="e">
        <f>C47/$C$50</f>
        <v>#REF!</v>
      </c>
      <c r="D46" s="1069"/>
      <c r="E46" s="1069"/>
      <c r="F46" s="1071">
        <v>1</v>
      </c>
    </row>
    <row r="47" spans="1:10" ht="15.75">
      <c r="A47" s="1932"/>
      <c r="B47" s="1934"/>
      <c r="C47" s="1068" t="e">
        <f>'Medição 14 DP Cobilândia'!#REF!</f>
        <v>#REF!</v>
      </c>
      <c r="D47" s="1064"/>
      <c r="E47" s="1064"/>
      <c r="F47" s="1064" t="e">
        <f>F46*$C$47</f>
        <v>#REF!</v>
      </c>
    </row>
    <row r="48" spans="1:10" ht="15.75">
      <c r="A48" s="1931" t="s">
        <v>2802</v>
      </c>
      <c r="B48" s="1933" t="e">
        <f>'Resumo da Proposta'!B30</f>
        <v>#REF!</v>
      </c>
      <c r="C48" s="1067" t="e">
        <f>C49/$C$50</f>
        <v>#REF!</v>
      </c>
      <c r="D48" s="1069"/>
      <c r="E48" s="1069"/>
      <c r="F48" s="1071">
        <v>1</v>
      </c>
    </row>
    <row r="49" spans="1:6" ht="15.75">
      <c r="A49" s="1932"/>
      <c r="B49" s="1934"/>
      <c r="C49" s="1068" t="e">
        <f>'Medição 14 DP Cobilândia'!#REF!</f>
        <v>#REF!</v>
      </c>
      <c r="D49" s="1064" t="e">
        <f t="shared" ref="D49:E49" si="10">D48*$C$49</f>
        <v>#REF!</v>
      </c>
      <c r="E49" s="1064" t="e">
        <f t="shared" si="10"/>
        <v>#REF!</v>
      </c>
      <c r="F49" s="1064" t="e">
        <f>F48*$C$49</f>
        <v>#REF!</v>
      </c>
    </row>
    <row r="50" spans="1:6" s="1075" customFormat="1" ht="15.75">
      <c r="A50" s="1072"/>
      <c r="B50" s="1073" t="s">
        <v>2823</v>
      </c>
      <c r="C50" s="1929" t="e">
        <f>SUM(C49,C47,C45,C43,C41,C39,C37,C35,C33,C31,C29,C27,C25,C23,C21,C19)</f>
        <v>#REF!</v>
      </c>
      <c r="D50" s="1074" t="e">
        <f>SUM(D21,D23,D25,D27,D29,D31,D33,D35,D37,D39,D41,D43,D45,D47,D19,D49)/$C$50</f>
        <v>#REF!</v>
      </c>
      <c r="E50" s="1074" t="e">
        <f t="shared" ref="E50:F50" si="11">SUM(E21,E23,E25,E27,E29,E31,E33,E35,E37,E39,E41,E43,E45,E47,E19,E49)/$C$50</f>
        <v>#REF!</v>
      </c>
      <c r="F50" s="1074" t="e">
        <f t="shared" si="11"/>
        <v>#REF!</v>
      </c>
    </row>
    <row r="51" spans="1:6" s="1075" customFormat="1" ht="15.75">
      <c r="A51" s="1072"/>
      <c r="B51" s="1073" t="s">
        <v>2824</v>
      </c>
      <c r="C51" s="1929"/>
      <c r="D51" s="1074" t="e">
        <f>D50</f>
        <v>#REF!</v>
      </c>
      <c r="E51" s="1074" t="e">
        <f>D51+E50</f>
        <v>#REF!</v>
      </c>
      <c r="F51" s="1074" t="e">
        <f t="shared" ref="F51" si="12">E51+F50</f>
        <v>#REF!</v>
      </c>
    </row>
    <row r="52" spans="1:6" s="1075" customFormat="1" ht="15.75">
      <c r="A52" s="1072"/>
      <c r="B52" s="1073" t="s">
        <v>2825</v>
      </c>
      <c r="C52" s="1929"/>
      <c r="D52" s="1076" t="e">
        <f>SUM(D47,D45,D43,D41,D39,D37,D35,D33,D31,D29,D27,D25,D23,D21,D19,D49)</f>
        <v>#REF!</v>
      </c>
      <c r="E52" s="1076" t="e">
        <f t="shared" ref="E52:F52" si="13">SUM(E47,E45,E43,E41,E39,E37,E35,E33,E31,E29,E27,E25,E23,E21,E19,E49)</f>
        <v>#REF!</v>
      </c>
      <c r="F52" s="1076" t="e">
        <f t="shared" si="13"/>
        <v>#REF!</v>
      </c>
    </row>
    <row r="53" spans="1:6" s="1075" customFormat="1" ht="15.75">
      <c r="A53" s="1077"/>
      <c r="B53" s="1073" t="s">
        <v>2826</v>
      </c>
      <c r="C53" s="1930"/>
      <c r="D53" s="1076" t="e">
        <f>D52</f>
        <v>#REF!</v>
      </c>
      <c r="E53" s="1078" t="e">
        <f>E52+D53</f>
        <v>#REF!</v>
      </c>
      <c r="F53" s="1078" t="e">
        <f t="shared" ref="F53" si="14">F52+E53</f>
        <v>#REF!</v>
      </c>
    </row>
    <row r="57" spans="1:6">
      <c r="E57" s="200"/>
    </row>
    <row r="70" spans="5:5">
      <c r="E70" s="201"/>
    </row>
  </sheetData>
  <mergeCells count="50">
    <mergeCell ref="B34:B35"/>
    <mergeCell ref="A48:A49"/>
    <mergeCell ref="B48:B49"/>
    <mergeCell ref="B15:B16"/>
    <mergeCell ref="A46:A47"/>
    <mergeCell ref="B46:B47"/>
    <mergeCell ref="A42:A43"/>
    <mergeCell ref="B42:B43"/>
    <mergeCell ref="A44:A45"/>
    <mergeCell ref="B44:B45"/>
    <mergeCell ref="A36:A37"/>
    <mergeCell ref="B36:B37"/>
    <mergeCell ref="A38:A39"/>
    <mergeCell ref="B38:B39"/>
    <mergeCell ref="A40:A41"/>
    <mergeCell ref="B40:B41"/>
    <mergeCell ref="A11:C11"/>
    <mergeCell ref="A12:F12"/>
    <mergeCell ref="A13:C13"/>
    <mergeCell ref="A14:F14"/>
    <mergeCell ref="B18:B19"/>
    <mergeCell ref="A18:A19"/>
    <mergeCell ref="A15:A16"/>
    <mergeCell ref="D15:F15"/>
    <mergeCell ref="A6:F6"/>
    <mergeCell ref="A7:C7"/>
    <mergeCell ref="A8:C8"/>
    <mergeCell ref="A9:F9"/>
    <mergeCell ref="A10:C10"/>
    <mergeCell ref="A1:F1"/>
    <mergeCell ref="A2:F2"/>
    <mergeCell ref="A3:F3"/>
    <mergeCell ref="A4:F4"/>
    <mergeCell ref="A5:F5"/>
    <mergeCell ref="C50:C53"/>
    <mergeCell ref="A20:A21"/>
    <mergeCell ref="B20:B21"/>
    <mergeCell ref="A22:A23"/>
    <mergeCell ref="B22:B23"/>
    <mergeCell ref="A24:A25"/>
    <mergeCell ref="B24:B25"/>
    <mergeCell ref="A26:A27"/>
    <mergeCell ref="B26:B27"/>
    <mergeCell ref="A28:A29"/>
    <mergeCell ref="B28:B29"/>
    <mergeCell ref="A30:A31"/>
    <mergeCell ref="B30:B31"/>
    <mergeCell ref="A32:A33"/>
    <mergeCell ref="B32:B33"/>
    <mergeCell ref="A34:A35"/>
  </mergeCells>
  <printOptions horizontalCentered="1"/>
  <pageMargins left="0.39370078740157483" right="0.39370078740157483" top="0.39370078740157483" bottom="1.3779527559055118" header="0.31496062992125984" footer="0.31496062992125984"/>
  <pageSetup paperSize="9" scale="85" fitToHeight="0" orientation="landscape" r:id="rId1"/>
  <rowBreaks count="2" manualBreakCount="2">
    <brk id="31" max="5" man="1"/>
    <brk id="45" max="5" man="1"/>
  </row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65C5B-6209-486C-9E1E-983A53ABB305}">
  <sheetPr>
    <tabColor theme="4" tint="0.79998168889431442"/>
  </sheetPr>
  <dimension ref="A1:J55"/>
  <sheetViews>
    <sheetView showGridLines="0" view="pageBreakPreview" zoomScaleNormal="100" zoomScaleSheetLayoutView="100" workbookViewId="0">
      <selection activeCell="F7" sqref="F7"/>
    </sheetView>
  </sheetViews>
  <sheetFormatPr defaultRowHeight="12.75"/>
  <cols>
    <col min="1" max="1" width="16.28515625" style="1091" customWidth="1"/>
    <col min="2" max="2" width="58" style="1091" customWidth="1"/>
    <col min="3" max="3" width="11.7109375" style="1101" customWidth="1"/>
    <col min="4" max="4" width="10.140625" style="1091" customWidth="1"/>
    <col min="5" max="5" width="11" style="1091" bestFit="1" customWidth="1"/>
    <col min="6" max="6" width="34.28515625" style="1091" customWidth="1"/>
    <col min="7" max="7" width="9.140625" style="1091"/>
    <col min="8" max="8" width="45.28515625" style="1091" customWidth="1"/>
    <col min="9" max="236" width="9.140625" style="1091"/>
    <col min="237" max="237" width="16.28515625" style="1091" customWidth="1"/>
    <col min="238" max="238" width="58" style="1091" customWidth="1"/>
    <col min="239" max="239" width="11.7109375" style="1091" customWidth="1"/>
    <col min="240" max="240" width="10.140625" style="1091" customWidth="1"/>
    <col min="241" max="241" width="11" style="1091" bestFit="1" customWidth="1"/>
    <col min="242" max="242" width="34.28515625" style="1091" customWidth="1"/>
    <col min="243" max="243" width="9.140625" style="1091"/>
    <col min="244" max="244" width="45.28515625" style="1091" customWidth="1"/>
    <col min="245" max="492" width="9.140625" style="1091"/>
    <col min="493" max="493" width="16.28515625" style="1091" customWidth="1"/>
    <col min="494" max="494" width="58" style="1091" customWidth="1"/>
    <col min="495" max="495" width="11.7109375" style="1091" customWidth="1"/>
    <col min="496" max="496" width="10.140625" style="1091" customWidth="1"/>
    <col min="497" max="497" width="11" style="1091" bestFit="1" customWidth="1"/>
    <col min="498" max="498" width="34.28515625" style="1091" customWidth="1"/>
    <col min="499" max="499" width="9.140625" style="1091"/>
    <col min="500" max="500" width="45.28515625" style="1091" customWidth="1"/>
    <col min="501" max="748" width="9.140625" style="1091"/>
    <col min="749" max="749" width="16.28515625" style="1091" customWidth="1"/>
    <col min="750" max="750" width="58" style="1091" customWidth="1"/>
    <col min="751" max="751" width="11.7109375" style="1091" customWidth="1"/>
    <col min="752" max="752" width="10.140625" style="1091" customWidth="1"/>
    <col min="753" max="753" width="11" style="1091" bestFit="1" customWidth="1"/>
    <col min="754" max="754" width="34.28515625" style="1091" customWidth="1"/>
    <col min="755" max="755" width="9.140625" style="1091"/>
    <col min="756" max="756" width="45.28515625" style="1091" customWidth="1"/>
    <col min="757" max="1004" width="9.140625" style="1091"/>
    <col min="1005" max="1005" width="16.28515625" style="1091" customWidth="1"/>
    <col min="1006" max="1006" width="58" style="1091" customWidth="1"/>
    <col min="1007" max="1007" width="11.7109375" style="1091" customWidth="1"/>
    <col min="1008" max="1008" width="10.140625" style="1091" customWidth="1"/>
    <col min="1009" max="1009" width="11" style="1091" bestFit="1" customWidth="1"/>
    <col min="1010" max="1010" width="34.28515625" style="1091" customWidth="1"/>
    <col min="1011" max="1011" width="9.140625" style="1091"/>
    <col min="1012" max="1012" width="45.28515625" style="1091" customWidth="1"/>
    <col min="1013" max="1260" width="9.140625" style="1091"/>
    <col min="1261" max="1261" width="16.28515625" style="1091" customWidth="1"/>
    <col min="1262" max="1262" width="58" style="1091" customWidth="1"/>
    <col min="1263" max="1263" width="11.7109375" style="1091" customWidth="1"/>
    <col min="1264" max="1264" width="10.140625" style="1091" customWidth="1"/>
    <col min="1265" max="1265" width="11" style="1091" bestFit="1" customWidth="1"/>
    <col min="1266" max="1266" width="34.28515625" style="1091" customWidth="1"/>
    <col min="1267" max="1267" width="9.140625" style="1091"/>
    <col min="1268" max="1268" width="45.28515625" style="1091" customWidth="1"/>
    <col min="1269" max="1516" width="9.140625" style="1091"/>
    <col min="1517" max="1517" width="16.28515625" style="1091" customWidth="1"/>
    <col min="1518" max="1518" width="58" style="1091" customWidth="1"/>
    <col min="1519" max="1519" width="11.7109375" style="1091" customWidth="1"/>
    <col min="1520" max="1520" width="10.140625" style="1091" customWidth="1"/>
    <col min="1521" max="1521" width="11" style="1091" bestFit="1" customWidth="1"/>
    <col min="1522" max="1522" width="34.28515625" style="1091" customWidth="1"/>
    <col min="1523" max="1523" width="9.140625" style="1091"/>
    <col min="1524" max="1524" width="45.28515625" style="1091" customWidth="1"/>
    <col min="1525" max="1772" width="9.140625" style="1091"/>
    <col min="1773" max="1773" width="16.28515625" style="1091" customWidth="1"/>
    <col min="1774" max="1774" width="58" style="1091" customWidth="1"/>
    <col min="1775" max="1775" width="11.7109375" style="1091" customWidth="1"/>
    <col min="1776" max="1776" width="10.140625" style="1091" customWidth="1"/>
    <col min="1777" max="1777" width="11" style="1091" bestFit="1" customWidth="1"/>
    <col min="1778" max="1778" width="34.28515625" style="1091" customWidth="1"/>
    <col min="1779" max="1779" width="9.140625" style="1091"/>
    <col min="1780" max="1780" width="45.28515625" style="1091" customWidth="1"/>
    <col min="1781" max="2028" width="9.140625" style="1091"/>
    <col min="2029" max="2029" width="16.28515625" style="1091" customWidth="1"/>
    <col min="2030" max="2030" width="58" style="1091" customWidth="1"/>
    <col min="2031" max="2031" width="11.7109375" style="1091" customWidth="1"/>
    <col min="2032" max="2032" width="10.140625" style="1091" customWidth="1"/>
    <col min="2033" max="2033" width="11" style="1091" bestFit="1" customWidth="1"/>
    <col min="2034" max="2034" width="34.28515625" style="1091" customWidth="1"/>
    <col min="2035" max="2035" width="9.140625" style="1091"/>
    <col min="2036" max="2036" width="45.28515625" style="1091" customWidth="1"/>
    <col min="2037" max="2284" width="9.140625" style="1091"/>
    <col min="2285" max="2285" width="16.28515625" style="1091" customWidth="1"/>
    <col min="2286" max="2286" width="58" style="1091" customWidth="1"/>
    <col min="2287" max="2287" width="11.7109375" style="1091" customWidth="1"/>
    <col min="2288" max="2288" width="10.140625" style="1091" customWidth="1"/>
    <col min="2289" max="2289" width="11" style="1091" bestFit="1" customWidth="1"/>
    <col min="2290" max="2290" width="34.28515625" style="1091" customWidth="1"/>
    <col min="2291" max="2291" width="9.140625" style="1091"/>
    <col min="2292" max="2292" width="45.28515625" style="1091" customWidth="1"/>
    <col min="2293" max="2540" width="9.140625" style="1091"/>
    <col min="2541" max="2541" width="16.28515625" style="1091" customWidth="1"/>
    <col min="2542" max="2542" width="58" style="1091" customWidth="1"/>
    <col min="2543" max="2543" width="11.7109375" style="1091" customWidth="1"/>
    <col min="2544" max="2544" width="10.140625" style="1091" customWidth="1"/>
    <col min="2545" max="2545" width="11" style="1091" bestFit="1" customWidth="1"/>
    <col min="2546" max="2546" width="34.28515625" style="1091" customWidth="1"/>
    <col min="2547" max="2547" width="9.140625" style="1091"/>
    <col min="2548" max="2548" width="45.28515625" style="1091" customWidth="1"/>
    <col min="2549" max="2796" width="9.140625" style="1091"/>
    <col min="2797" max="2797" width="16.28515625" style="1091" customWidth="1"/>
    <col min="2798" max="2798" width="58" style="1091" customWidth="1"/>
    <col min="2799" max="2799" width="11.7109375" style="1091" customWidth="1"/>
    <col min="2800" max="2800" width="10.140625" style="1091" customWidth="1"/>
    <col min="2801" max="2801" width="11" style="1091" bestFit="1" customWidth="1"/>
    <col min="2802" max="2802" width="34.28515625" style="1091" customWidth="1"/>
    <col min="2803" max="2803" width="9.140625" style="1091"/>
    <col min="2804" max="2804" width="45.28515625" style="1091" customWidth="1"/>
    <col min="2805" max="3052" width="9.140625" style="1091"/>
    <col min="3053" max="3053" width="16.28515625" style="1091" customWidth="1"/>
    <col min="3054" max="3054" width="58" style="1091" customWidth="1"/>
    <col min="3055" max="3055" width="11.7109375" style="1091" customWidth="1"/>
    <col min="3056" max="3056" width="10.140625" style="1091" customWidth="1"/>
    <col min="3057" max="3057" width="11" style="1091" bestFit="1" customWidth="1"/>
    <col min="3058" max="3058" width="34.28515625" style="1091" customWidth="1"/>
    <col min="3059" max="3059" width="9.140625" style="1091"/>
    <col min="3060" max="3060" width="45.28515625" style="1091" customWidth="1"/>
    <col min="3061" max="3308" width="9.140625" style="1091"/>
    <col min="3309" max="3309" width="16.28515625" style="1091" customWidth="1"/>
    <col min="3310" max="3310" width="58" style="1091" customWidth="1"/>
    <col min="3311" max="3311" width="11.7109375" style="1091" customWidth="1"/>
    <col min="3312" max="3312" width="10.140625" style="1091" customWidth="1"/>
    <col min="3313" max="3313" width="11" style="1091" bestFit="1" customWidth="1"/>
    <col min="3314" max="3314" width="34.28515625" style="1091" customWidth="1"/>
    <col min="3315" max="3315" width="9.140625" style="1091"/>
    <col min="3316" max="3316" width="45.28515625" style="1091" customWidth="1"/>
    <col min="3317" max="3564" width="9.140625" style="1091"/>
    <col min="3565" max="3565" width="16.28515625" style="1091" customWidth="1"/>
    <col min="3566" max="3566" width="58" style="1091" customWidth="1"/>
    <col min="3567" max="3567" width="11.7109375" style="1091" customWidth="1"/>
    <col min="3568" max="3568" width="10.140625" style="1091" customWidth="1"/>
    <col min="3569" max="3569" width="11" style="1091" bestFit="1" customWidth="1"/>
    <col min="3570" max="3570" width="34.28515625" style="1091" customWidth="1"/>
    <col min="3571" max="3571" width="9.140625" style="1091"/>
    <col min="3572" max="3572" width="45.28515625" style="1091" customWidth="1"/>
    <col min="3573" max="3820" width="9.140625" style="1091"/>
    <col min="3821" max="3821" width="16.28515625" style="1091" customWidth="1"/>
    <col min="3822" max="3822" width="58" style="1091" customWidth="1"/>
    <col min="3823" max="3823" width="11.7109375" style="1091" customWidth="1"/>
    <col min="3824" max="3824" width="10.140625" style="1091" customWidth="1"/>
    <col min="3825" max="3825" width="11" style="1091" bestFit="1" customWidth="1"/>
    <col min="3826" max="3826" width="34.28515625" style="1091" customWidth="1"/>
    <col min="3827" max="3827" width="9.140625" style="1091"/>
    <col min="3828" max="3828" width="45.28515625" style="1091" customWidth="1"/>
    <col min="3829" max="4076" width="9.140625" style="1091"/>
    <col min="4077" max="4077" width="16.28515625" style="1091" customWidth="1"/>
    <col min="4078" max="4078" width="58" style="1091" customWidth="1"/>
    <col min="4079" max="4079" width="11.7109375" style="1091" customWidth="1"/>
    <col min="4080" max="4080" width="10.140625" style="1091" customWidth="1"/>
    <col min="4081" max="4081" width="11" style="1091" bestFit="1" customWidth="1"/>
    <col min="4082" max="4082" width="34.28515625" style="1091" customWidth="1"/>
    <col min="4083" max="4083" width="9.140625" style="1091"/>
    <col min="4084" max="4084" width="45.28515625" style="1091" customWidth="1"/>
    <col min="4085" max="4332" width="9.140625" style="1091"/>
    <col min="4333" max="4333" width="16.28515625" style="1091" customWidth="1"/>
    <col min="4334" max="4334" width="58" style="1091" customWidth="1"/>
    <col min="4335" max="4335" width="11.7109375" style="1091" customWidth="1"/>
    <col min="4336" max="4336" width="10.140625" style="1091" customWidth="1"/>
    <col min="4337" max="4337" width="11" style="1091" bestFit="1" customWidth="1"/>
    <col min="4338" max="4338" width="34.28515625" style="1091" customWidth="1"/>
    <col min="4339" max="4339" width="9.140625" style="1091"/>
    <col min="4340" max="4340" width="45.28515625" style="1091" customWidth="1"/>
    <col min="4341" max="4588" width="9.140625" style="1091"/>
    <col min="4589" max="4589" width="16.28515625" style="1091" customWidth="1"/>
    <col min="4590" max="4590" width="58" style="1091" customWidth="1"/>
    <col min="4591" max="4591" width="11.7109375" style="1091" customWidth="1"/>
    <col min="4592" max="4592" width="10.140625" style="1091" customWidth="1"/>
    <col min="4593" max="4593" width="11" style="1091" bestFit="1" customWidth="1"/>
    <col min="4594" max="4594" width="34.28515625" style="1091" customWidth="1"/>
    <col min="4595" max="4595" width="9.140625" style="1091"/>
    <col min="4596" max="4596" width="45.28515625" style="1091" customWidth="1"/>
    <col min="4597" max="4844" width="9.140625" style="1091"/>
    <col min="4845" max="4845" width="16.28515625" style="1091" customWidth="1"/>
    <col min="4846" max="4846" width="58" style="1091" customWidth="1"/>
    <col min="4847" max="4847" width="11.7109375" style="1091" customWidth="1"/>
    <col min="4848" max="4848" width="10.140625" style="1091" customWidth="1"/>
    <col min="4849" max="4849" width="11" style="1091" bestFit="1" customWidth="1"/>
    <col min="4850" max="4850" width="34.28515625" style="1091" customWidth="1"/>
    <col min="4851" max="4851" width="9.140625" style="1091"/>
    <col min="4852" max="4852" width="45.28515625" style="1091" customWidth="1"/>
    <col min="4853" max="5100" width="9.140625" style="1091"/>
    <col min="5101" max="5101" width="16.28515625" style="1091" customWidth="1"/>
    <col min="5102" max="5102" width="58" style="1091" customWidth="1"/>
    <col min="5103" max="5103" width="11.7109375" style="1091" customWidth="1"/>
    <col min="5104" max="5104" width="10.140625" style="1091" customWidth="1"/>
    <col min="5105" max="5105" width="11" style="1091" bestFit="1" customWidth="1"/>
    <col min="5106" max="5106" width="34.28515625" style="1091" customWidth="1"/>
    <col min="5107" max="5107" width="9.140625" style="1091"/>
    <col min="5108" max="5108" width="45.28515625" style="1091" customWidth="1"/>
    <col min="5109" max="5356" width="9.140625" style="1091"/>
    <col min="5357" max="5357" width="16.28515625" style="1091" customWidth="1"/>
    <col min="5358" max="5358" width="58" style="1091" customWidth="1"/>
    <col min="5359" max="5359" width="11.7109375" style="1091" customWidth="1"/>
    <col min="5360" max="5360" width="10.140625" style="1091" customWidth="1"/>
    <col min="5361" max="5361" width="11" style="1091" bestFit="1" customWidth="1"/>
    <col min="5362" max="5362" width="34.28515625" style="1091" customWidth="1"/>
    <col min="5363" max="5363" width="9.140625" style="1091"/>
    <col min="5364" max="5364" width="45.28515625" style="1091" customWidth="1"/>
    <col min="5365" max="5612" width="9.140625" style="1091"/>
    <col min="5613" max="5613" width="16.28515625" style="1091" customWidth="1"/>
    <col min="5614" max="5614" width="58" style="1091" customWidth="1"/>
    <col min="5615" max="5615" width="11.7109375" style="1091" customWidth="1"/>
    <col min="5616" max="5616" width="10.140625" style="1091" customWidth="1"/>
    <col min="5617" max="5617" width="11" style="1091" bestFit="1" customWidth="1"/>
    <col min="5618" max="5618" width="34.28515625" style="1091" customWidth="1"/>
    <col min="5619" max="5619" width="9.140625" style="1091"/>
    <col min="5620" max="5620" width="45.28515625" style="1091" customWidth="1"/>
    <col min="5621" max="5868" width="9.140625" style="1091"/>
    <col min="5869" max="5869" width="16.28515625" style="1091" customWidth="1"/>
    <col min="5870" max="5870" width="58" style="1091" customWidth="1"/>
    <col min="5871" max="5871" width="11.7109375" style="1091" customWidth="1"/>
    <col min="5872" max="5872" width="10.140625" style="1091" customWidth="1"/>
    <col min="5873" max="5873" width="11" style="1091" bestFit="1" customWidth="1"/>
    <col min="5874" max="5874" width="34.28515625" style="1091" customWidth="1"/>
    <col min="5875" max="5875" width="9.140625" style="1091"/>
    <col min="5876" max="5876" width="45.28515625" style="1091" customWidth="1"/>
    <col min="5877" max="6124" width="9.140625" style="1091"/>
    <col min="6125" max="6125" width="16.28515625" style="1091" customWidth="1"/>
    <col min="6126" max="6126" width="58" style="1091" customWidth="1"/>
    <col min="6127" max="6127" width="11.7109375" style="1091" customWidth="1"/>
    <col min="6128" max="6128" width="10.140625" style="1091" customWidth="1"/>
    <col min="6129" max="6129" width="11" style="1091" bestFit="1" customWidth="1"/>
    <col min="6130" max="6130" width="34.28515625" style="1091" customWidth="1"/>
    <col min="6131" max="6131" width="9.140625" style="1091"/>
    <col min="6132" max="6132" width="45.28515625" style="1091" customWidth="1"/>
    <col min="6133" max="6380" width="9.140625" style="1091"/>
    <col min="6381" max="6381" width="16.28515625" style="1091" customWidth="1"/>
    <col min="6382" max="6382" width="58" style="1091" customWidth="1"/>
    <col min="6383" max="6383" width="11.7109375" style="1091" customWidth="1"/>
    <col min="6384" max="6384" width="10.140625" style="1091" customWidth="1"/>
    <col min="6385" max="6385" width="11" style="1091" bestFit="1" customWidth="1"/>
    <col min="6386" max="6386" width="34.28515625" style="1091" customWidth="1"/>
    <col min="6387" max="6387" width="9.140625" style="1091"/>
    <col min="6388" max="6388" width="45.28515625" style="1091" customWidth="1"/>
    <col min="6389" max="6636" width="9.140625" style="1091"/>
    <col min="6637" max="6637" width="16.28515625" style="1091" customWidth="1"/>
    <col min="6638" max="6638" width="58" style="1091" customWidth="1"/>
    <col min="6639" max="6639" width="11.7109375" style="1091" customWidth="1"/>
    <col min="6640" max="6640" width="10.140625" style="1091" customWidth="1"/>
    <col min="6641" max="6641" width="11" style="1091" bestFit="1" customWidth="1"/>
    <col min="6642" max="6642" width="34.28515625" style="1091" customWidth="1"/>
    <col min="6643" max="6643" width="9.140625" style="1091"/>
    <col min="6644" max="6644" width="45.28515625" style="1091" customWidth="1"/>
    <col min="6645" max="6892" width="9.140625" style="1091"/>
    <col min="6893" max="6893" width="16.28515625" style="1091" customWidth="1"/>
    <col min="6894" max="6894" width="58" style="1091" customWidth="1"/>
    <col min="6895" max="6895" width="11.7109375" style="1091" customWidth="1"/>
    <col min="6896" max="6896" width="10.140625" style="1091" customWidth="1"/>
    <col min="6897" max="6897" width="11" style="1091" bestFit="1" customWidth="1"/>
    <col min="6898" max="6898" width="34.28515625" style="1091" customWidth="1"/>
    <col min="6899" max="6899" width="9.140625" style="1091"/>
    <col min="6900" max="6900" width="45.28515625" style="1091" customWidth="1"/>
    <col min="6901" max="7148" width="9.140625" style="1091"/>
    <col min="7149" max="7149" width="16.28515625" style="1091" customWidth="1"/>
    <col min="7150" max="7150" width="58" style="1091" customWidth="1"/>
    <col min="7151" max="7151" width="11.7109375" style="1091" customWidth="1"/>
    <col min="7152" max="7152" width="10.140625" style="1091" customWidth="1"/>
    <col min="7153" max="7153" width="11" style="1091" bestFit="1" customWidth="1"/>
    <col min="7154" max="7154" width="34.28515625" style="1091" customWidth="1"/>
    <col min="7155" max="7155" width="9.140625" style="1091"/>
    <col min="7156" max="7156" width="45.28515625" style="1091" customWidth="1"/>
    <col min="7157" max="7404" width="9.140625" style="1091"/>
    <col min="7405" max="7405" width="16.28515625" style="1091" customWidth="1"/>
    <col min="7406" max="7406" width="58" style="1091" customWidth="1"/>
    <col min="7407" max="7407" width="11.7109375" style="1091" customWidth="1"/>
    <col min="7408" max="7408" width="10.140625" style="1091" customWidth="1"/>
    <col min="7409" max="7409" width="11" style="1091" bestFit="1" customWidth="1"/>
    <col min="7410" max="7410" width="34.28515625" style="1091" customWidth="1"/>
    <col min="7411" max="7411" width="9.140625" style="1091"/>
    <col min="7412" max="7412" width="45.28515625" style="1091" customWidth="1"/>
    <col min="7413" max="7660" width="9.140625" style="1091"/>
    <col min="7661" max="7661" width="16.28515625" style="1091" customWidth="1"/>
    <col min="7662" max="7662" width="58" style="1091" customWidth="1"/>
    <col min="7663" max="7663" width="11.7109375" style="1091" customWidth="1"/>
    <col min="7664" max="7664" width="10.140625" style="1091" customWidth="1"/>
    <col min="7665" max="7665" width="11" style="1091" bestFit="1" customWidth="1"/>
    <col min="7666" max="7666" width="34.28515625" style="1091" customWidth="1"/>
    <col min="7667" max="7667" width="9.140625" style="1091"/>
    <col min="7668" max="7668" width="45.28515625" style="1091" customWidth="1"/>
    <col min="7669" max="7916" width="9.140625" style="1091"/>
    <col min="7917" max="7917" width="16.28515625" style="1091" customWidth="1"/>
    <col min="7918" max="7918" width="58" style="1091" customWidth="1"/>
    <col min="7919" max="7919" width="11.7109375" style="1091" customWidth="1"/>
    <col min="7920" max="7920" width="10.140625" style="1091" customWidth="1"/>
    <col min="7921" max="7921" width="11" style="1091" bestFit="1" customWidth="1"/>
    <col min="7922" max="7922" width="34.28515625" style="1091" customWidth="1"/>
    <col min="7923" max="7923" width="9.140625" style="1091"/>
    <col min="7924" max="7924" width="45.28515625" style="1091" customWidth="1"/>
    <col min="7925" max="8172" width="9.140625" style="1091"/>
    <col min="8173" max="8173" width="16.28515625" style="1091" customWidth="1"/>
    <col min="8174" max="8174" width="58" style="1091" customWidth="1"/>
    <col min="8175" max="8175" width="11.7109375" style="1091" customWidth="1"/>
    <col min="8176" max="8176" width="10.140625" style="1091" customWidth="1"/>
    <col min="8177" max="8177" width="11" style="1091" bestFit="1" customWidth="1"/>
    <col min="8178" max="8178" width="34.28515625" style="1091" customWidth="1"/>
    <col min="8179" max="8179" width="9.140625" style="1091"/>
    <col min="8180" max="8180" width="45.28515625" style="1091" customWidth="1"/>
    <col min="8181" max="8428" width="9.140625" style="1091"/>
    <col min="8429" max="8429" width="16.28515625" style="1091" customWidth="1"/>
    <col min="8430" max="8430" width="58" style="1091" customWidth="1"/>
    <col min="8431" max="8431" width="11.7109375" style="1091" customWidth="1"/>
    <col min="8432" max="8432" width="10.140625" style="1091" customWidth="1"/>
    <col min="8433" max="8433" width="11" style="1091" bestFit="1" customWidth="1"/>
    <col min="8434" max="8434" width="34.28515625" style="1091" customWidth="1"/>
    <col min="8435" max="8435" width="9.140625" style="1091"/>
    <col min="8436" max="8436" width="45.28515625" style="1091" customWidth="1"/>
    <col min="8437" max="8684" width="9.140625" style="1091"/>
    <col min="8685" max="8685" width="16.28515625" style="1091" customWidth="1"/>
    <col min="8686" max="8686" width="58" style="1091" customWidth="1"/>
    <col min="8687" max="8687" width="11.7109375" style="1091" customWidth="1"/>
    <col min="8688" max="8688" width="10.140625" style="1091" customWidth="1"/>
    <col min="8689" max="8689" width="11" style="1091" bestFit="1" customWidth="1"/>
    <col min="8690" max="8690" width="34.28515625" style="1091" customWidth="1"/>
    <col min="8691" max="8691" width="9.140625" style="1091"/>
    <col min="8692" max="8692" width="45.28515625" style="1091" customWidth="1"/>
    <col min="8693" max="8940" width="9.140625" style="1091"/>
    <col min="8941" max="8941" width="16.28515625" style="1091" customWidth="1"/>
    <col min="8942" max="8942" width="58" style="1091" customWidth="1"/>
    <col min="8943" max="8943" width="11.7109375" style="1091" customWidth="1"/>
    <col min="8944" max="8944" width="10.140625" style="1091" customWidth="1"/>
    <col min="8945" max="8945" width="11" style="1091" bestFit="1" customWidth="1"/>
    <col min="8946" max="8946" width="34.28515625" style="1091" customWidth="1"/>
    <col min="8947" max="8947" width="9.140625" style="1091"/>
    <col min="8948" max="8948" width="45.28515625" style="1091" customWidth="1"/>
    <col min="8949" max="9196" width="9.140625" style="1091"/>
    <col min="9197" max="9197" width="16.28515625" style="1091" customWidth="1"/>
    <col min="9198" max="9198" width="58" style="1091" customWidth="1"/>
    <col min="9199" max="9199" width="11.7109375" style="1091" customWidth="1"/>
    <col min="9200" max="9200" width="10.140625" style="1091" customWidth="1"/>
    <col min="9201" max="9201" width="11" style="1091" bestFit="1" customWidth="1"/>
    <col min="9202" max="9202" width="34.28515625" style="1091" customWidth="1"/>
    <col min="9203" max="9203" width="9.140625" style="1091"/>
    <col min="9204" max="9204" width="45.28515625" style="1091" customWidth="1"/>
    <col min="9205" max="9452" width="9.140625" style="1091"/>
    <col min="9453" max="9453" width="16.28515625" style="1091" customWidth="1"/>
    <col min="9454" max="9454" width="58" style="1091" customWidth="1"/>
    <col min="9455" max="9455" width="11.7109375" style="1091" customWidth="1"/>
    <col min="9456" max="9456" width="10.140625" style="1091" customWidth="1"/>
    <col min="9457" max="9457" width="11" style="1091" bestFit="1" customWidth="1"/>
    <col min="9458" max="9458" width="34.28515625" style="1091" customWidth="1"/>
    <col min="9459" max="9459" width="9.140625" style="1091"/>
    <col min="9460" max="9460" width="45.28515625" style="1091" customWidth="1"/>
    <col min="9461" max="9708" width="9.140625" style="1091"/>
    <col min="9709" max="9709" width="16.28515625" style="1091" customWidth="1"/>
    <col min="9710" max="9710" width="58" style="1091" customWidth="1"/>
    <col min="9711" max="9711" width="11.7109375" style="1091" customWidth="1"/>
    <col min="9712" max="9712" width="10.140625" style="1091" customWidth="1"/>
    <col min="9713" max="9713" width="11" style="1091" bestFit="1" customWidth="1"/>
    <col min="9714" max="9714" width="34.28515625" style="1091" customWidth="1"/>
    <col min="9715" max="9715" width="9.140625" style="1091"/>
    <col min="9716" max="9716" width="45.28515625" style="1091" customWidth="1"/>
    <col min="9717" max="9964" width="9.140625" style="1091"/>
    <col min="9965" max="9965" width="16.28515625" style="1091" customWidth="1"/>
    <col min="9966" max="9966" width="58" style="1091" customWidth="1"/>
    <col min="9967" max="9967" width="11.7109375" style="1091" customWidth="1"/>
    <col min="9968" max="9968" width="10.140625" style="1091" customWidth="1"/>
    <col min="9969" max="9969" width="11" style="1091" bestFit="1" customWidth="1"/>
    <col min="9970" max="9970" width="34.28515625" style="1091" customWidth="1"/>
    <col min="9971" max="9971" width="9.140625" style="1091"/>
    <col min="9972" max="9972" width="45.28515625" style="1091" customWidth="1"/>
    <col min="9973" max="10220" width="9.140625" style="1091"/>
    <col min="10221" max="10221" width="16.28515625" style="1091" customWidth="1"/>
    <col min="10222" max="10222" width="58" style="1091" customWidth="1"/>
    <col min="10223" max="10223" width="11.7109375" style="1091" customWidth="1"/>
    <col min="10224" max="10224" width="10.140625" style="1091" customWidth="1"/>
    <col min="10225" max="10225" width="11" style="1091" bestFit="1" customWidth="1"/>
    <col min="10226" max="10226" width="34.28515625" style="1091" customWidth="1"/>
    <col min="10227" max="10227" width="9.140625" style="1091"/>
    <col min="10228" max="10228" width="45.28515625" style="1091" customWidth="1"/>
    <col min="10229" max="10476" width="9.140625" style="1091"/>
    <col min="10477" max="10477" width="16.28515625" style="1091" customWidth="1"/>
    <col min="10478" max="10478" width="58" style="1091" customWidth="1"/>
    <col min="10479" max="10479" width="11.7109375" style="1091" customWidth="1"/>
    <col min="10480" max="10480" width="10.140625" style="1091" customWidth="1"/>
    <col min="10481" max="10481" width="11" style="1091" bestFit="1" customWidth="1"/>
    <col min="10482" max="10482" width="34.28515625" style="1091" customWidth="1"/>
    <col min="10483" max="10483" width="9.140625" style="1091"/>
    <col min="10484" max="10484" width="45.28515625" style="1091" customWidth="1"/>
    <col min="10485" max="10732" width="9.140625" style="1091"/>
    <col min="10733" max="10733" width="16.28515625" style="1091" customWidth="1"/>
    <col min="10734" max="10734" width="58" style="1091" customWidth="1"/>
    <col min="10735" max="10735" width="11.7109375" style="1091" customWidth="1"/>
    <col min="10736" max="10736" width="10.140625" style="1091" customWidth="1"/>
    <col min="10737" max="10737" width="11" style="1091" bestFit="1" customWidth="1"/>
    <col min="10738" max="10738" width="34.28515625" style="1091" customWidth="1"/>
    <col min="10739" max="10739" width="9.140625" style="1091"/>
    <col min="10740" max="10740" width="45.28515625" style="1091" customWidth="1"/>
    <col min="10741" max="10988" width="9.140625" style="1091"/>
    <col min="10989" max="10989" width="16.28515625" style="1091" customWidth="1"/>
    <col min="10990" max="10990" width="58" style="1091" customWidth="1"/>
    <col min="10991" max="10991" width="11.7109375" style="1091" customWidth="1"/>
    <col min="10992" max="10992" width="10.140625" style="1091" customWidth="1"/>
    <col min="10993" max="10993" width="11" style="1091" bestFit="1" customWidth="1"/>
    <col min="10994" max="10994" width="34.28515625" style="1091" customWidth="1"/>
    <col min="10995" max="10995" width="9.140625" style="1091"/>
    <col min="10996" max="10996" width="45.28515625" style="1091" customWidth="1"/>
    <col min="10997" max="11244" width="9.140625" style="1091"/>
    <col min="11245" max="11245" width="16.28515625" style="1091" customWidth="1"/>
    <col min="11246" max="11246" width="58" style="1091" customWidth="1"/>
    <col min="11247" max="11247" width="11.7109375" style="1091" customWidth="1"/>
    <col min="11248" max="11248" width="10.140625" style="1091" customWidth="1"/>
    <col min="11249" max="11249" width="11" style="1091" bestFit="1" customWidth="1"/>
    <col min="11250" max="11250" width="34.28515625" style="1091" customWidth="1"/>
    <col min="11251" max="11251" width="9.140625" style="1091"/>
    <col min="11252" max="11252" width="45.28515625" style="1091" customWidth="1"/>
    <col min="11253" max="11500" width="9.140625" style="1091"/>
    <col min="11501" max="11501" width="16.28515625" style="1091" customWidth="1"/>
    <col min="11502" max="11502" width="58" style="1091" customWidth="1"/>
    <col min="11503" max="11503" width="11.7109375" style="1091" customWidth="1"/>
    <col min="11504" max="11504" width="10.140625" style="1091" customWidth="1"/>
    <col min="11505" max="11505" width="11" style="1091" bestFit="1" customWidth="1"/>
    <col min="11506" max="11506" width="34.28515625" style="1091" customWidth="1"/>
    <col min="11507" max="11507" width="9.140625" style="1091"/>
    <col min="11508" max="11508" width="45.28515625" style="1091" customWidth="1"/>
    <col min="11509" max="11756" width="9.140625" style="1091"/>
    <col min="11757" max="11757" width="16.28515625" style="1091" customWidth="1"/>
    <col min="11758" max="11758" width="58" style="1091" customWidth="1"/>
    <col min="11759" max="11759" width="11.7109375" style="1091" customWidth="1"/>
    <col min="11760" max="11760" width="10.140625" style="1091" customWidth="1"/>
    <col min="11761" max="11761" width="11" style="1091" bestFit="1" customWidth="1"/>
    <col min="11762" max="11762" width="34.28515625" style="1091" customWidth="1"/>
    <col min="11763" max="11763" width="9.140625" style="1091"/>
    <col min="11764" max="11764" width="45.28515625" style="1091" customWidth="1"/>
    <col min="11765" max="12012" width="9.140625" style="1091"/>
    <col min="12013" max="12013" width="16.28515625" style="1091" customWidth="1"/>
    <col min="12014" max="12014" width="58" style="1091" customWidth="1"/>
    <col min="12015" max="12015" width="11.7109375" style="1091" customWidth="1"/>
    <col min="12016" max="12016" width="10.140625" style="1091" customWidth="1"/>
    <col min="12017" max="12017" width="11" style="1091" bestFit="1" customWidth="1"/>
    <col min="12018" max="12018" width="34.28515625" style="1091" customWidth="1"/>
    <col min="12019" max="12019" width="9.140625" style="1091"/>
    <col min="12020" max="12020" width="45.28515625" style="1091" customWidth="1"/>
    <col min="12021" max="12268" width="9.140625" style="1091"/>
    <col min="12269" max="12269" width="16.28515625" style="1091" customWidth="1"/>
    <col min="12270" max="12270" width="58" style="1091" customWidth="1"/>
    <col min="12271" max="12271" width="11.7109375" style="1091" customWidth="1"/>
    <col min="12272" max="12272" width="10.140625" style="1091" customWidth="1"/>
    <col min="12273" max="12273" width="11" style="1091" bestFit="1" customWidth="1"/>
    <col min="12274" max="12274" width="34.28515625" style="1091" customWidth="1"/>
    <col min="12275" max="12275" width="9.140625" style="1091"/>
    <col min="12276" max="12276" width="45.28515625" style="1091" customWidth="1"/>
    <col min="12277" max="12524" width="9.140625" style="1091"/>
    <col min="12525" max="12525" width="16.28515625" style="1091" customWidth="1"/>
    <col min="12526" max="12526" width="58" style="1091" customWidth="1"/>
    <col min="12527" max="12527" width="11.7109375" style="1091" customWidth="1"/>
    <col min="12528" max="12528" width="10.140625" style="1091" customWidth="1"/>
    <col min="12529" max="12529" width="11" style="1091" bestFit="1" customWidth="1"/>
    <col min="12530" max="12530" width="34.28515625" style="1091" customWidth="1"/>
    <col min="12531" max="12531" width="9.140625" style="1091"/>
    <col min="12532" max="12532" width="45.28515625" style="1091" customWidth="1"/>
    <col min="12533" max="12780" width="9.140625" style="1091"/>
    <col min="12781" max="12781" width="16.28515625" style="1091" customWidth="1"/>
    <col min="12782" max="12782" width="58" style="1091" customWidth="1"/>
    <col min="12783" max="12783" width="11.7109375" style="1091" customWidth="1"/>
    <col min="12784" max="12784" width="10.140625" style="1091" customWidth="1"/>
    <col min="12785" max="12785" width="11" style="1091" bestFit="1" customWidth="1"/>
    <col min="12786" max="12786" width="34.28515625" style="1091" customWidth="1"/>
    <col min="12787" max="12787" width="9.140625" style="1091"/>
    <col min="12788" max="12788" width="45.28515625" style="1091" customWidth="1"/>
    <col min="12789" max="13036" width="9.140625" style="1091"/>
    <col min="13037" max="13037" width="16.28515625" style="1091" customWidth="1"/>
    <col min="13038" max="13038" width="58" style="1091" customWidth="1"/>
    <col min="13039" max="13039" width="11.7109375" style="1091" customWidth="1"/>
    <col min="13040" max="13040" width="10.140625" style="1091" customWidth="1"/>
    <col min="13041" max="13041" width="11" style="1091" bestFit="1" customWidth="1"/>
    <col min="13042" max="13042" width="34.28515625" style="1091" customWidth="1"/>
    <col min="13043" max="13043" width="9.140625" style="1091"/>
    <col min="13044" max="13044" width="45.28515625" style="1091" customWidth="1"/>
    <col min="13045" max="13292" width="9.140625" style="1091"/>
    <col min="13293" max="13293" width="16.28515625" style="1091" customWidth="1"/>
    <col min="13294" max="13294" width="58" style="1091" customWidth="1"/>
    <col min="13295" max="13295" width="11.7109375" style="1091" customWidth="1"/>
    <col min="13296" max="13296" width="10.140625" style="1091" customWidth="1"/>
    <col min="13297" max="13297" width="11" style="1091" bestFit="1" customWidth="1"/>
    <col min="13298" max="13298" width="34.28515625" style="1091" customWidth="1"/>
    <col min="13299" max="13299" width="9.140625" style="1091"/>
    <col min="13300" max="13300" width="45.28515625" style="1091" customWidth="1"/>
    <col min="13301" max="13548" width="9.140625" style="1091"/>
    <col min="13549" max="13549" width="16.28515625" style="1091" customWidth="1"/>
    <col min="13550" max="13550" width="58" style="1091" customWidth="1"/>
    <col min="13551" max="13551" width="11.7109375" style="1091" customWidth="1"/>
    <col min="13552" max="13552" width="10.140625" style="1091" customWidth="1"/>
    <col min="13553" max="13553" width="11" style="1091" bestFit="1" customWidth="1"/>
    <col min="13554" max="13554" width="34.28515625" style="1091" customWidth="1"/>
    <col min="13555" max="13555" width="9.140625" style="1091"/>
    <col min="13556" max="13556" width="45.28515625" style="1091" customWidth="1"/>
    <col min="13557" max="13804" width="9.140625" style="1091"/>
    <col min="13805" max="13805" width="16.28515625" style="1091" customWidth="1"/>
    <col min="13806" max="13806" width="58" style="1091" customWidth="1"/>
    <col min="13807" max="13807" width="11.7109375" style="1091" customWidth="1"/>
    <col min="13808" max="13808" width="10.140625" style="1091" customWidth="1"/>
    <col min="13809" max="13809" width="11" style="1091" bestFit="1" customWidth="1"/>
    <col min="13810" max="13810" width="34.28515625" style="1091" customWidth="1"/>
    <col min="13811" max="13811" width="9.140625" style="1091"/>
    <col min="13812" max="13812" width="45.28515625" style="1091" customWidth="1"/>
    <col min="13813" max="14060" width="9.140625" style="1091"/>
    <col min="14061" max="14061" width="16.28515625" style="1091" customWidth="1"/>
    <col min="14062" max="14062" width="58" style="1091" customWidth="1"/>
    <col min="14063" max="14063" width="11.7109375" style="1091" customWidth="1"/>
    <col min="14064" max="14064" width="10.140625" style="1091" customWidth="1"/>
    <col min="14065" max="14065" width="11" style="1091" bestFit="1" customWidth="1"/>
    <col min="14066" max="14066" width="34.28515625" style="1091" customWidth="1"/>
    <col min="14067" max="14067" width="9.140625" style="1091"/>
    <col min="14068" max="14068" width="45.28515625" style="1091" customWidth="1"/>
    <col min="14069" max="14316" width="9.140625" style="1091"/>
    <col min="14317" max="14317" width="16.28515625" style="1091" customWidth="1"/>
    <col min="14318" max="14318" width="58" style="1091" customWidth="1"/>
    <col min="14319" max="14319" width="11.7109375" style="1091" customWidth="1"/>
    <col min="14320" max="14320" width="10.140625" style="1091" customWidth="1"/>
    <col min="14321" max="14321" width="11" style="1091" bestFit="1" customWidth="1"/>
    <col min="14322" max="14322" width="34.28515625" style="1091" customWidth="1"/>
    <col min="14323" max="14323" width="9.140625" style="1091"/>
    <col min="14324" max="14324" width="45.28515625" style="1091" customWidth="1"/>
    <col min="14325" max="14572" width="9.140625" style="1091"/>
    <col min="14573" max="14573" width="16.28515625" style="1091" customWidth="1"/>
    <col min="14574" max="14574" width="58" style="1091" customWidth="1"/>
    <col min="14575" max="14575" width="11.7109375" style="1091" customWidth="1"/>
    <col min="14576" max="14576" width="10.140625" style="1091" customWidth="1"/>
    <col min="14577" max="14577" width="11" style="1091" bestFit="1" customWidth="1"/>
    <col min="14578" max="14578" width="34.28515625" style="1091" customWidth="1"/>
    <col min="14579" max="14579" width="9.140625" style="1091"/>
    <col min="14580" max="14580" width="45.28515625" style="1091" customWidth="1"/>
    <col min="14581" max="14828" width="9.140625" style="1091"/>
    <col min="14829" max="14829" width="16.28515625" style="1091" customWidth="1"/>
    <col min="14830" max="14830" width="58" style="1091" customWidth="1"/>
    <col min="14831" max="14831" width="11.7109375" style="1091" customWidth="1"/>
    <col min="14832" max="14832" width="10.140625" style="1091" customWidth="1"/>
    <col min="14833" max="14833" width="11" style="1091" bestFit="1" customWidth="1"/>
    <col min="14834" max="14834" width="34.28515625" style="1091" customWidth="1"/>
    <col min="14835" max="14835" width="9.140625" style="1091"/>
    <col min="14836" max="14836" width="45.28515625" style="1091" customWidth="1"/>
    <col min="14837" max="15084" width="9.140625" style="1091"/>
    <col min="15085" max="15085" width="16.28515625" style="1091" customWidth="1"/>
    <col min="15086" max="15086" width="58" style="1091" customWidth="1"/>
    <col min="15087" max="15087" width="11.7109375" style="1091" customWidth="1"/>
    <col min="15088" max="15088" width="10.140625" style="1091" customWidth="1"/>
    <col min="15089" max="15089" width="11" style="1091" bestFit="1" customWidth="1"/>
    <col min="15090" max="15090" width="34.28515625" style="1091" customWidth="1"/>
    <col min="15091" max="15091" width="9.140625" style="1091"/>
    <col min="15092" max="15092" width="45.28515625" style="1091" customWidth="1"/>
    <col min="15093" max="15340" width="9.140625" style="1091"/>
    <col min="15341" max="15341" width="16.28515625" style="1091" customWidth="1"/>
    <col min="15342" max="15342" width="58" style="1091" customWidth="1"/>
    <col min="15343" max="15343" width="11.7109375" style="1091" customWidth="1"/>
    <col min="15344" max="15344" width="10.140625" style="1091" customWidth="1"/>
    <col min="15345" max="15345" width="11" style="1091" bestFit="1" customWidth="1"/>
    <col min="15346" max="15346" width="34.28515625" style="1091" customWidth="1"/>
    <col min="15347" max="15347" width="9.140625" style="1091"/>
    <col min="15348" max="15348" width="45.28515625" style="1091" customWidth="1"/>
    <col min="15349" max="15596" width="9.140625" style="1091"/>
    <col min="15597" max="15597" width="16.28515625" style="1091" customWidth="1"/>
    <col min="15598" max="15598" width="58" style="1091" customWidth="1"/>
    <col min="15599" max="15599" width="11.7109375" style="1091" customWidth="1"/>
    <col min="15600" max="15600" width="10.140625" style="1091" customWidth="1"/>
    <col min="15601" max="15601" width="11" style="1091" bestFit="1" customWidth="1"/>
    <col min="15602" max="15602" width="34.28515625" style="1091" customWidth="1"/>
    <col min="15603" max="15603" width="9.140625" style="1091"/>
    <col min="15604" max="15604" width="45.28515625" style="1091" customWidth="1"/>
    <col min="15605" max="15852" width="9.140625" style="1091"/>
    <col min="15853" max="15853" width="16.28515625" style="1091" customWidth="1"/>
    <col min="15854" max="15854" width="58" style="1091" customWidth="1"/>
    <col min="15855" max="15855" width="11.7109375" style="1091" customWidth="1"/>
    <col min="15856" max="15856" width="10.140625" style="1091" customWidth="1"/>
    <col min="15857" max="15857" width="11" style="1091" bestFit="1" customWidth="1"/>
    <col min="15858" max="15858" width="34.28515625" style="1091" customWidth="1"/>
    <col min="15859" max="15859" width="9.140625" style="1091"/>
    <col min="15860" max="15860" width="45.28515625" style="1091" customWidth="1"/>
    <col min="15861" max="16108" width="9.140625" style="1091"/>
    <col min="16109" max="16109" width="16.28515625" style="1091" customWidth="1"/>
    <col min="16110" max="16110" width="58" style="1091" customWidth="1"/>
    <col min="16111" max="16111" width="11.7109375" style="1091" customWidth="1"/>
    <col min="16112" max="16112" width="10.140625" style="1091" customWidth="1"/>
    <col min="16113" max="16113" width="11" style="1091" bestFit="1" customWidth="1"/>
    <col min="16114" max="16114" width="34.28515625" style="1091" customWidth="1"/>
    <col min="16115" max="16115" width="9.140625" style="1091"/>
    <col min="16116" max="16116" width="45.28515625" style="1091" customWidth="1"/>
    <col min="16117" max="16384" width="9.140625" style="1091"/>
  </cols>
  <sheetData>
    <row r="1" spans="1:10" s="1005" customFormat="1" ht="33">
      <c r="A1" s="1821"/>
      <c r="B1" s="1821"/>
      <c r="C1" s="1821"/>
      <c r="D1" s="1821"/>
      <c r="E1" s="1821"/>
      <c r="F1" s="1821"/>
      <c r="G1" s="1821"/>
      <c r="H1" s="1821"/>
    </row>
    <row r="2" spans="1:10" s="1005" customFormat="1" ht="14.25">
      <c r="A2" s="1822"/>
      <c r="B2" s="1822"/>
      <c r="C2" s="1822"/>
      <c r="D2" s="1822"/>
      <c r="E2" s="1822"/>
      <c r="F2" s="1822"/>
      <c r="G2" s="1822"/>
      <c r="H2" s="1822"/>
    </row>
    <row r="3" spans="1:10" s="1005" customFormat="1" ht="14.25">
      <c r="A3" s="1822"/>
      <c r="B3" s="1822"/>
      <c r="C3" s="1822"/>
      <c r="D3" s="1822"/>
      <c r="E3" s="1822"/>
      <c r="F3" s="1822"/>
      <c r="G3" s="1822"/>
      <c r="H3" s="1822"/>
    </row>
    <row r="4" spans="1:10" s="1082" customFormat="1" ht="24.2" customHeight="1">
      <c r="A4" s="1943" t="s">
        <v>3621</v>
      </c>
      <c r="B4" s="1943"/>
      <c r="C4" s="1943"/>
      <c r="D4" s="1943"/>
      <c r="E4" s="1079"/>
      <c r="F4" s="1079"/>
      <c r="G4" s="1079"/>
      <c r="H4" s="1079"/>
      <c r="I4" s="1080"/>
      <c r="J4" s="1081"/>
    </row>
    <row r="5" spans="1:10" s="1052" customFormat="1" ht="15.2" customHeight="1">
      <c r="A5" s="1825" t="s">
        <v>2</v>
      </c>
      <c r="B5" s="1825"/>
      <c r="C5" s="1825"/>
      <c r="D5" s="1010"/>
      <c r="E5" s="1011"/>
      <c r="F5" s="1012"/>
      <c r="G5" s="1012"/>
      <c r="H5" s="1012"/>
      <c r="I5" s="1051"/>
      <c r="J5" s="1051"/>
    </row>
    <row r="6" spans="1:10" s="1052" customFormat="1" ht="15.2" customHeight="1">
      <c r="A6" s="1825" t="s">
        <v>3526</v>
      </c>
      <c r="B6" s="1825"/>
      <c r="C6" s="1825"/>
      <c r="D6" s="1010"/>
      <c r="E6" s="1011"/>
      <c r="F6" s="1012"/>
      <c r="G6" s="1012"/>
      <c r="H6" s="1012"/>
      <c r="I6" s="1051"/>
      <c r="J6" s="1051"/>
    </row>
    <row r="7" spans="1:10" s="1052" customFormat="1" ht="18" customHeight="1">
      <c r="A7" s="1825" t="s">
        <v>3527</v>
      </c>
      <c r="B7" s="1825"/>
      <c r="C7" s="1825"/>
      <c r="D7" s="1010"/>
      <c r="E7" s="1010"/>
      <c r="F7" s="1010"/>
      <c r="G7" s="1010"/>
      <c r="H7" s="1010"/>
      <c r="I7" s="1051"/>
      <c r="J7" s="1051"/>
    </row>
    <row r="8" spans="1:10" s="1052" customFormat="1" ht="15.2" customHeight="1">
      <c r="A8" s="1825" t="s">
        <v>3598</v>
      </c>
      <c r="B8" s="1825"/>
      <c r="C8" s="1825"/>
      <c r="D8" s="1010"/>
      <c r="E8" s="1012"/>
      <c r="H8" s="1013"/>
      <c r="I8" s="1053"/>
      <c r="J8" s="1053"/>
    </row>
    <row r="9" spans="1:10" s="1052" customFormat="1" ht="15.2" customHeight="1">
      <c r="A9" s="1825" t="s">
        <v>3599</v>
      </c>
      <c r="B9" s="1825"/>
      <c r="C9" s="1825"/>
      <c r="D9" s="1010"/>
      <c r="E9" s="1012"/>
      <c r="H9" s="1013"/>
      <c r="I9" s="1051"/>
      <c r="J9" s="1054"/>
    </row>
    <row r="10" spans="1:10" s="1052" customFormat="1" ht="31.7" customHeight="1">
      <c r="A10" s="1825" t="s">
        <v>3600</v>
      </c>
      <c r="B10" s="1825"/>
      <c r="C10" s="1010"/>
      <c r="D10" s="1010"/>
      <c r="E10" s="1010"/>
      <c r="F10" s="1010"/>
      <c r="G10" s="1010"/>
      <c r="H10" s="1014"/>
      <c r="I10" s="1051"/>
      <c r="J10" s="1051"/>
    </row>
    <row r="11" spans="1:10" s="1052" customFormat="1" ht="19.5" customHeight="1">
      <c r="A11" s="1825" t="s">
        <v>3528</v>
      </c>
      <c r="B11" s="1825"/>
      <c r="C11" s="1825"/>
      <c r="D11" s="1010"/>
      <c r="E11" s="1011"/>
      <c r="F11" s="1070"/>
      <c r="G11" s="1012"/>
      <c r="H11" s="1012"/>
      <c r="I11" s="1051"/>
      <c r="J11" s="1055"/>
    </row>
    <row r="12" spans="1:10" s="1084" customFormat="1" ht="15.75">
      <c r="A12" s="1947" t="s">
        <v>3622</v>
      </c>
      <c r="B12" s="1947"/>
      <c r="C12" s="1947"/>
      <c r="D12" s="1947"/>
      <c r="E12" s="1083"/>
      <c r="F12" s="1083"/>
      <c r="I12" s="1085"/>
    </row>
    <row r="13" spans="1:10" s="1084" customFormat="1" ht="15.75">
      <c r="A13" s="1947" t="s">
        <v>3623</v>
      </c>
      <c r="B13" s="1947"/>
      <c r="C13" s="1947"/>
      <c r="D13" s="1947"/>
      <c r="E13" s="1083"/>
      <c r="F13" s="1083"/>
      <c r="I13" s="1085"/>
    </row>
    <row r="14" spans="1:10" s="1087" customFormat="1">
      <c r="A14" s="1086"/>
      <c r="B14" s="1086"/>
      <c r="C14" s="1086"/>
      <c r="D14" s="1086"/>
      <c r="E14" s="1086"/>
      <c r="F14" s="1086"/>
      <c r="I14" s="1088"/>
    </row>
    <row r="15" spans="1:10" s="1087" customFormat="1" ht="14.25" customHeight="1">
      <c r="A15" s="1946" t="s">
        <v>3624</v>
      </c>
      <c r="B15" s="1946"/>
      <c r="C15" s="1946"/>
      <c r="D15" s="1946"/>
      <c r="E15" s="1086"/>
    </row>
    <row r="16" spans="1:10" s="1087" customFormat="1" ht="14.25" customHeight="1">
      <c r="A16" s="1944" t="s">
        <v>3625</v>
      </c>
      <c r="B16" s="1944"/>
      <c r="C16" s="1944"/>
      <c r="D16" s="1944"/>
      <c r="E16" s="1086"/>
    </row>
    <row r="17" spans="1:6" s="1089" customFormat="1" ht="5.45" customHeight="1">
      <c r="B17" s="1090"/>
      <c r="C17" s="1090"/>
      <c r="D17" s="1090"/>
      <c r="E17" s="1090"/>
      <c r="F17" s="1090"/>
    </row>
    <row r="18" spans="1:6">
      <c r="A18" s="1945" t="s">
        <v>3626</v>
      </c>
      <c r="B18" s="1945"/>
      <c r="C18" s="1945"/>
      <c r="D18" s="1945"/>
    </row>
    <row r="19" spans="1:6" s="1092" customFormat="1" ht="6">
      <c r="C19" s="1093"/>
      <c r="D19" s="1093"/>
    </row>
    <row r="20" spans="1:6">
      <c r="A20" s="1094"/>
      <c r="B20" s="1095" t="s">
        <v>3627</v>
      </c>
      <c r="C20" s="1096">
        <v>6.1000000000000004E-3</v>
      </c>
      <c r="D20" s="1097" t="s">
        <v>8</v>
      </c>
      <c r="F20" s="1098"/>
    </row>
    <row r="21" spans="1:6">
      <c r="A21" s="1094"/>
      <c r="B21" s="1099" t="s">
        <v>3628</v>
      </c>
      <c r="C21" s="1100">
        <f>SUM(C20)</f>
        <v>6.1000000000000004E-3</v>
      </c>
      <c r="D21" s="1097" t="s">
        <v>8</v>
      </c>
      <c r="F21" s="1098"/>
    </row>
    <row r="22" spans="1:6">
      <c r="A22" s="1945" t="s">
        <v>3629</v>
      </c>
      <c r="B22" s="1945"/>
      <c r="C22" s="1945"/>
      <c r="D22" s="1945"/>
    </row>
    <row r="23" spans="1:6" s="1092" customFormat="1" ht="6">
      <c r="C23" s="1093"/>
      <c r="D23" s="1093"/>
    </row>
    <row r="24" spans="1:6">
      <c r="A24" s="1094"/>
      <c r="B24" s="1095" t="s">
        <v>3630</v>
      </c>
      <c r="C24" s="1096">
        <v>4.0599999999999997E-2</v>
      </c>
      <c r="D24" s="1097" t="s">
        <v>8</v>
      </c>
      <c r="F24" s="1098"/>
    </row>
    <row r="25" spans="1:6">
      <c r="A25" s="1094"/>
      <c r="B25" s="1095" t="s">
        <v>3631</v>
      </c>
      <c r="C25" s="1096">
        <v>8.1900000000000001E-2</v>
      </c>
      <c r="D25" s="1097" t="s">
        <v>8</v>
      </c>
      <c r="F25" s="1098"/>
    </row>
    <row r="26" spans="1:6">
      <c r="A26" s="1094"/>
      <c r="B26" s="1099" t="s">
        <v>3632</v>
      </c>
      <c r="C26" s="1100">
        <f>SUM(C24:C25)</f>
        <v>0.1225</v>
      </c>
      <c r="D26" s="1097" t="s">
        <v>8</v>
      </c>
      <c r="F26" s="1098"/>
    </row>
    <row r="27" spans="1:6">
      <c r="A27" s="1945" t="s">
        <v>3633</v>
      </c>
      <c r="B27" s="1945"/>
      <c r="C27" s="1945"/>
      <c r="D27" s="1945"/>
    </row>
    <row r="28" spans="1:6" s="1092" customFormat="1" ht="6">
      <c r="C28" s="1093"/>
      <c r="D28" s="1093"/>
    </row>
    <row r="29" spans="1:6">
      <c r="A29" s="1094"/>
      <c r="B29" s="1095" t="s">
        <v>3634</v>
      </c>
      <c r="C29" s="1096">
        <v>0.08</v>
      </c>
      <c r="D29" s="1097" t="s">
        <v>8</v>
      </c>
      <c r="F29" s="1098"/>
    </row>
    <row r="30" spans="1:6">
      <c r="A30" s="1094"/>
      <c r="B30" s="1099" t="s">
        <v>3635</v>
      </c>
      <c r="C30" s="1100">
        <f>SUM(C29)</f>
        <v>0.08</v>
      </c>
      <c r="D30" s="1097" t="s">
        <v>8</v>
      </c>
      <c r="F30" s="1098"/>
    </row>
    <row r="31" spans="1:6">
      <c r="A31" s="1945" t="s">
        <v>3636</v>
      </c>
      <c r="B31" s="1945"/>
      <c r="C31" s="1945"/>
      <c r="D31" s="1945"/>
    </row>
    <row r="32" spans="1:6" s="1092" customFormat="1" ht="6">
      <c r="C32" s="1093"/>
      <c r="D32" s="1093"/>
    </row>
    <row r="33" spans="1:6">
      <c r="A33" s="1094"/>
      <c r="B33" s="1095" t="s">
        <v>3637</v>
      </c>
      <c r="C33" s="1096">
        <v>0.01</v>
      </c>
      <c r="D33" s="1097" t="s">
        <v>8</v>
      </c>
      <c r="F33" s="1098"/>
    </row>
    <row r="34" spans="1:6">
      <c r="A34" s="1094"/>
      <c r="B34" s="1099" t="s">
        <v>3638</v>
      </c>
      <c r="C34" s="1100">
        <f>SUM(C33)</f>
        <v>0.01</v>
      </c>
      <c r="D34" s="1097" t="s">
        <v>8</v>
      </c>
      <c r="F34" s="1098"/>
    </row>
    <row r="35" spans="1:6" ht="12.75" customHeight="1">
      <c r="D35" s="1101"/>
    </row>
    <row r="36" spans="1:6">
      <c r="A36" s="1945" t="s">
        <v>3639</v>
      </c>
      <c r="B36" s="1945"/>
      <c r="C36" s="1945"/>
      <c r="D36" s="1945"/>
    </row>
    <row r="37" spans="1:6" s="1092" customFormat="1" ht="6">
      <c r="C37" s="1093"/>
      <c r="D37" s="1093"/>
    </row>
    <row r="38" spans="1:6">
      <c r="A38" s="1094"/>
      <c r="B38" s="1095" t="s">
        <v>3640</v>
      </c>
      <c r="C38" s="1096">
        <v>0.04</v>
      </c>
      <c r="D38" s="1097" t="s">
        <v>8</v>
      </c>
      <c r="F38" s="1098"/>
    </row>
    <row r="39" spans="1:6">
      <c r="A39" s="1094"/>
      <c r="B39" s="1095" t="s">
        <v>14</v>
      </c>
      <c r="C39" s="1096">
        <v>6.5100000000000002E-3</v>
      </c>
      <c r="D39" s="1097" t="s">
        <v>8</v>
      </c>
      <c r="F39" s="1098"/>
    </row>
    <row r="40" spans="1:6">
      <c r="A40" s="1094"/>
      <c r="B40" s="1095" t="s">
        <v>13</v>
      </c>
      <c r="C40" s="1096">
        <v>0.03</v>
      </c>
      <c r="D40" s="1097" t="s">
        <v>8</v>
      </c>
      <c r="F40" s="1098"/>
    </row>
    <row r="41" spans="1:6">
      <c r="A41" s="1094"/>
      <c r="B41" s="1099" t="s">
        <v>3641</v>
      </c>
      <c r="C41" s="1102">
        <f>SUM(C38:C40)</f>
        <v>7.6509999999999995E-2</v>
      </c>
      <c r="D41" s="1097" t="s">
        <v>8</v>
      </c>
      <c r="F41" s="1098"/>
    </row>
    <row r="42" spans="1:6">
      <c r="A42" s="1094"/>
      <c r="B42" s="1103"/>
      <c r="C42" s="1104"/>
      <c r="D42" s="1105"/>
      <c r="F42" s="1098"/>
    </row>
    <row r="43" spans="1:6">
      <c r="A43" s="1948" t="s">
        <v>3642</v>
      </c>
      <c r="B43" s="1948"/>
      <c r="C43" s="1948"/>
      <c r="D43" s="1948"/>
    </row>
    <row r="44" spans="1:6">
      <c r="A44" s="1949" t="s">
        <v>3420</v>
      </c>
      <c r="B44" s="1949"/>
      <c r="C44" s="1949"/>
      <c r="D44" s="1949"/>
    </row>
    <row r="45" spans="1:6" ht="24.2" customHeight="1">
      <c r="A45" s="1950" t="s">
        <v>3643</v>
      </c>
      <c r="B45" s="1950"/>
      <c r="C45" s="1950"/>
      <c r="D45" s="1950"/>
    </row>
    <row r="46" spans="1:6" s="1092" customFormat="1" ht="6">
      <c r="C46" s="1093"/>
      <c r="D46" s="1106"/>
    </row>
    <row r="47" spans="1:6" ht="12.75" customHeight="1">
      <c r="B47" s="1101" t="s">
        <v>3644</v>
      </c>
      <c r="C47" s="1951">
        <f>(1+C21+C26+C30+C34)/(1-C41)-1</f>
        <v>0.31955949712503662</v>
      </c>
      <c r="D47" s="1952"/>
      <c r="F47" s="1107"/>
    </row>
    <row r="48" spans="1:6" ht="12.75" customHeight="1">
      <c r="B48" s="1101" t="s">
        <v>3645</v>
      </c>
      <c r="C48" s="1953"/>
      <c r="D48" s="1954"/>
      <c r="F48" s="1108"/>
    </row>
    <row r="49" spans="1:6" ht="12.75" customHeight="1">
      <c r="B49" s="1101"/>
      <c r="C49" s="1109"/>
      <c r="D49" s="1109"/>
      <c r="F49" s="1108"/>
    </row>
    <row r="50" spans="1:6" ht="12.75" customHeight="1">
      <c r="A50" s="1091" t="s">
        <v>3646</v>
      </c>
      <c r="B50" s="1101"/>
      <c r="C50" s="1109"/>
      <c r="D50" s="1109"/>
      <c r="F50" s="1108"/>
    </row>
    <row r="51" spans="1:6" ht="12.75" customHeight="1">
      <c r="A51" s="1091" t="s">
        <v>3647</v>
      </c>
      <c r="B51" s="1101"/>
      <c r="C51" s="1109"/>
      <c r="D51" s="1109"/>
      <c r="F51" s="1108"/>
    </row>
    <row r="52" spans="1:6" ht="12.75" customHeight="1">
      <c r="A52" s="1091" t="s">
        <v>3648</v>
      </c>
      <c r="B52" s="1101"/>
      <c r="C52" s="1109"/>
      <c r="D52" s="1109"/>
      <c r="F52" s="1108"/>
    </row>
    <row r="53" spans="1:6" ht="12.75" customHeight="1">
      <c r="A53" s="1091" t="s">
        <v>3649</v>
      </c>
      <c r="B53" s="1101"/>
      <c r="C53" s="1109"/>
      <c r="D53" s="1109"/>
      <c r="F53" s="1108"/>
    </row>
    <row r="54" spans="1:6" ht="12.75" customHeight="1">
      <c r="A54" s="1091" t="s">
        <v>3650</v>
      </c>
      <c r="B54" s="1101"/>
      <c r="C54" s="1109"/>
      <c r="D54" s="1109"/>
      <c r="F54" s="1108"/>
    </row>
    <row r="55" spans="1:6" ht="12.75" customHeight="1">
      <c r="B55" s="1101"/>
      <c r="C55" s="1109"/>
      <c r="D55" s="1109"/>
      <c r="F55" s="1108"/>
    </row>
  </sheetData>
  <protectedRanges>
    <protectedRange sqref="C20:C21 C24:C26 C29:C30 C33:C34 C38:C42" name="Intervalo1"/>
  </protectedRanges>
  <mergeCells count="24">
    <mergeCell ref="A36:D36"/>
    <mergeCell ref="A43:D43"/>
    <mergeCell ref="A44:D44"/>
    <mergeCell ref="A45:D45"/>
    <mergeCell ref="C47:D48"/>
    <mergeCell ref="A18:D18"/>
    <mergeCell ref="A22:D22"/>
    <mergeCell ref="A27:D27"/>
    <mergeCell ref="A31:D31"/>
    <mergeCell ref="A5:C5"/>
    <mergeCell ref="A6:C6"/>
    <mergeCell ref="A8:C8"/>
    <mergeCell ref="A9:C9"/>
    <mergeCell ref="A15:D15"/>
    <mergeCell ref="A12:D12"/>
    <mergeCell ref="A13:D13"/>
    <mergeCell ref="A11:C11"/>
    <mergeCell ref="A10:B10"/>
    <mergeCell ref="A1:H1"/>
    <mergeCell ref="A2:H2"/>
    <mergeCell ref="A3:H3"/>
    <mergeCell ref="A4:D4"/>
    <mergeCell ref="A16:D16"/>
    <mergeCell ref="A7:C7"/>
  </mergeCells>
  <conditionalFormatting sqref="F47">
    <cfRule type="cellIs" dxfId="0" priority="1" stopIfTrue="1" operator="equal">
      <formula>"Atende"</formula>
    </cfRule>
  </conditionalFormatting>
  <dataValidations count="3">
    <dataValidation type="list" allowBlank="1" showInputMessage="1" showErrorMessage="1" sqref="C65567:D65567 IE65567:IF65567 SA65567:SB65567 ABW65567:ABX65567 ALS65567:ALT65567 AVO65567:AVP65567 BFK65567:BFL65567 BPG65567:BPH65567 BZC65567:BZD65567 CIY65567:CIZ65567 CSU65567:CSV65567 DCQ65567:DCR65567 DMM65567:DMN65567 DWI65567:DWJ65567 EGE65567:EGF65567 EQA65567:EQB65567 EZW65567:EZX65567 FJS65567:FJT65567 FTO65567:FTP65567 GDK65567:GDL65567 GNG65567:GNH65567 GXC65567:GXD65567 HGY65567:HGZ65567 HQU65567:HQV65567 IAQ65567:IAR65567 IKM65567:IKN65567 IUI65567:IUJ65567 JEE65567:JEF65567 JOA65567:JOB65567 JXW65567:JXX65567 KHS65567:KHT65567 KRO65567:KRP65567 LBK65567:LBL65567 LLG65567:LLH65567 LVC65567:LVD65567 MEY65567:MEZ65567 MOU65567:MOV65567 MYQ65567:MYR65567 NIM65567:NIN65567 NSI65567:NSJ65567 OCE65567:OCF65567 OMA65567:OMB65567 OVW65567:OVX65567 PFS65567:PFT65567 PPO65567:PPP65567 PZK65567:PZL65567 QJG65567:QJH65567 QTC65567:QTD65567 RCY65567:RCZ65567 RMU65567:RMV65567 RWQ65567:RWR65567 SGM65567:SGN65567 SQI65567:SQJ65567 TAE65567:TAF65567 TKA65567:TKB65567 TTW65567:TTX65567 UDS65567:UDT65567 UNO65567:UNP65567 UXK65567:UXL65567 VHG65567:VHH65567 VRC65567:VRD65567 WAY65567:WAZ65567 WKU65567:WKV65567 WUQ65567:WUR65567 C131103:D131103 IE131103:IF131103 SA131103:SB131103 ABW131103:ABX131103 ALS131103:ALT131103 AVO131103:AVP131103 BFK131103:BFL131103 BPG131103:BPH131103 BZC131103:BZD131103 CIY131103:CIZ131103 CSU131103:CSV131103 DCQ131103:DCR131103 DMM131103:DMN131103 DWI131103:DWJ131103 EGE131103:EGF131103 EQA131103:EQB131103 EZW131103:EZX131103 FJS131103:FJT131103 FTO131103:FTP131103 GDK131103:GDL131103 GNG131103:GNH131103 GXC131103:GXD131103 HGY131103:HGZ131103 HQU131103:HQV131103 IAQ131103:IAR131103 IKM131103:IKN131103 IUI131103:IUJ131103 JEE131103:JEF131103 JOA131103:JOB131103 JXW131103:JXX131103 KHS131103:KHT131103 KRO131103:KRP131103 LBK131103:LBL131103 LLG131103:LLH131103 LVC131103:LVD131103 MEY131103:MEZ131103 MOU131103:MOV131103 MYQ131103:MYR131103 NIM131103:NIN131103 NSI131103:NSJ131103 OCE131103:OCF131103 OMA131103:OMB131103 OVW131103:OVX131103 PFS131103:PFT131103 PPO131103:PPP131103 PZK131103:PZL131103 QJG131103:QJH131103 QTC131103:QTD131103 RCY131103:RCZ131103 RMU131103:RMV131103 RWQ131103:RWR131103 SGM131103:SGN131103 SQI131103:SQJ131103 TAE131103:TAF131103 TKA131103:TKB131103 TTW131103:TTX131103 UDS131103:UDT131103 UNO131103:UNP131103 UXK131103:UXL131103 VHG131103:VHH131103 VRC131103:VRD131103 WAY131103:WAZ131103 WKU131103:WKV131103 WUQ131103:WUR131103 C196639:D196639 IE196639:IF196639 SA196639:SB196639 ABW196639:ABX196639 ALS196639:ALT196639 AVO196639:AVP196639 BFK196639:BFL196639 BPG196639:BPH196639 BZC196639:BZD196639 CIY196639:CIZ196639 CSU196639:CSV196639 DCQ196639:DCR196639 DMM196639:DMN196639 DWI196639:DWJ196639 EGE196639:EGF196639 EQA196639:EQB196639 EZW196639:EZX196639 FJS196639:FJT196639 FTO196639:FTP196639 GDK196639:GDL196639 GNG196639:GNH196639 GXC196639:GXD196639 HGY196639:HGZ196639 HQU196639:HQV196639 IAQ196639:IAR196639 IKM196639:IKN196639 IUI196639:IUJ196639 JEE196639:JEF196639 JOA196639:JOB196639 JXW196639:JXX196639 KHS196639:KHT196639 KRO196639:KRP196639 LBK196639:LBL196639 LLG196639:LLH196639 LVC196639:LVD196639 MEY196639:MEZ196639 MOU196639:MOV196639 MYQ196639:MYR196639 NIM196639:NIN196639 NSI196639:NSJ196639 OCE196639:OCF196639 OMA196639:OMB196639 OVW196639:OVX196639 PFS196639:PFT196639 PPO196639:PPP196639 PZK196639:PZL196639 QJG196639:QJH196639 QTC196639:QTD196639 RCY196639:RCZ196639 RMU196639:RMV196639 RWQ196639:RWR196639 SGM196639:SGN196639 SQI196639:SQJ196639 TAE196639:TAF196639 TKA196639:TKB196639 TTW196639:TTX196639 UDS196639:UDT196639 UNO196639:UNP196639 UXK196639:UXL196639 VHG196639:VHH196639 VRC196639:VRD196639 WAY196639:WAZ196639 WKU196639:WKV196639 WUQ196639:WUR196639 C262175:D262175 IE262175:IF262175 SA262175:SB262175 ABW262175:ABX262175 ALS262175:ALT262175 AVO262175:AVP262175 BFK262175:BFL262175 BPG262175:BPH262175 BZC262175:BZD262175 CIY262175:CIZ262175 CSU262175:CSV262175 DCQ262175:DCR262175 DMM262175:DMN262175 DWI262175:DWJ262175 EGE262175:EGF262175 EQA262175:EQB262175 EZW262175:EZX262175 FJS262175:FJT262175 FTO262175:FTP262175 GDK262175:GDL262175 GNG262175:GNH262175 GXC262175:GXD262175 HGY262175:HGZ262175 HQU262175:HQV262175 IAQ262175:IAR262175 IKM262175:IKN262175 IUI262175:IUJ262175 JEE262175:JEF262175 JOA262175:JOB262175 JXW262175:JXX262175 KHS262175:KHT262175 KRO262175:KRP262175 LBK262175:LBL262175 LLG262175:LLH262175 LVC262175:LVD262175 MEY262175:MEZ262175 MOU262175:MOV262175 MYQ262175:MYR262175 NIM262175:NIN262175 NSI262175:NSJ262175 OCE262175:OCF262175 OMA262175:OMB262175 OVW262175:OVX262175 PFS262175:PFT262175 PPO262175:PPP262175 PZK262175:PZL262175 QJG262175:QJH262175 QTC262175:QTD262175 RCY262175:RCZ262175 RMU262175:RMV262175 RWQ262175:RWR262175 SGM262175:SGN262175 SQI262175:SQJ262175 TAE262175:TAF262175 TKA262175:TKB262175 TTW262175:TTX262175 UDS262175:UDT262175 UNO262175:UNP262175 UXK262175:UXL262175 VHG262175:VHH262175 VRC262175:VRD262175 WAY262175:WAZ262175 WKU262175:WKV262175 WUQ262175:WUR262175 C327711:D327711 IE327711:IF327711 SA327711:SB327711 ABW327711:ABX327711 ALS327711:ALT327711 AVO327711:AVP327711 BFK327711:BFL327711 BPG327711:BPH327711 BZC327711:BZD327711 CIY327711:CIZ327711 CSU327711:CSV327711 DCQ327711:DCR327711 DMM327711:DMN327711 DWI327711:DWJ327711 EGE327711:EGF327711 EQA327711:EQB327711 EZW327711:EZX327711 FJS327711:FJT327711 FTO327711:FTP327711 GDK327711:GDL327711 GNG327711:GNH327711 GXC327711:GXD327711 HGY327711:HGZ327711 HQU327711:HQV327711 IAQ327711:IAR327711 IKM327711:IKN327711 IUI327711:IUJ327711 JEE327711:JEF327711 JOA327711:JOB327711 JXW327711:JXX327711 KHS327711:KHT327711 KRO327711:KRP327711 LBK327711:LBL327711 LLG327711:LLH327711 LVC327711:LVD327711 MEY327711:MEZ327711 MOU327711:MOV327711 MYQ327711:MYR327711 NIM327711:NIN327711 NSI327711:NSJ327711 OCE327711:OCF327711 OMA327711:OMB327711 OVW327711:OVX327711 PFS327711:PFT327711 PPO327711:PPP327711 PZK327711:PZL327711 QJG327711:QJH327711 QTC327711:QTD327711 RCY327711:RCZ327711 RMU327711:RMV327711 RWQ327711:RWR327711 SGM327711:SGN327711 SQI327711:SQJ327711 TAE327711:TAF327711 TKA327711:TKB327711 TTW327711:TTX327711 UDS327711:UDT327711 UNO327711:UNP327711 UXK327711:UXL327711 VHG327711:VHH327711 VRC327711:VRD327711 WAY327711:WAZ327711 WKU327711:WKV327711 WUQ327711:WUR327711 C393247:D393247 IE393247:IF393247 SA393247:SB393247 ABW393247:ABX393247 ALS393247:ALT393247 AVO393247:AVP393247 BFK393247:BFL393247 BPG393247:BPH393247 BZC393247:BZD393247 CIY393247:CIZ393247 CSU393247:CSV393247 DCQ393247:DCR393247 DMM393247:DMN393247 DWI393247:DWJ393247 EGE393247:EGF393247 EQA393247:EQB393247 EZW393247:EZX393247 FJS393247:FJT393247 FTO393247:FTP393247 GDK393247:GDL393247 GNG393247:GNH393247 GXC393247:GXD393247 HGY393247:HGZ393247 HQU393247:HQV393247 IAQ393247:IAR393247 IKM393247:IKN393247 IUI393247:IUJ393247 JEE393247:JEF393247 JOA393247:JOB393247 JXW393247:JXX393247 KHS393247:KHT393247 KRO393247:KRP393247 LBK393247:LBL393247 LLG393247:LLH393247 LVC393247:LVD393247 MEY393247:MEZ393247 MOU393247:MOV393247 MYQ393247:MYR393247 NIM393247:NIN393247 NSI393247:NSJ393247 OCE393247:OCF393247 OMA393247:OMB393247 OVW393247:OVX393247 PFS393247:PFT393247 PPO393247:PPP393247 PZK393247:PZL393247 QJG393247:QJH393247 QTC393247:QTD393247 RCY393247:RCZ393247 RMU393247:RMV393247 RWQ393247:RWR393247 SGM393247:SGN393247 SQI393247:SQJ393247 TAE393247:TAF393247 TKA393247:TKB393247 TTW393247:TTX393247 UDS393247:UDT393247 UNO393247:UNP393247 UXK393247:UXL393247 VHG393247:VHH393247 VRC393247:VRD393247 WAY393247:WAZ393247 WKU393247:WKV393247 WUQ393247:WUR393247 C458783:D458783 IE458783:IF458783 SA458783:SB458783 ABW458783:ABX458783 ALS458783:ALT458783 AVO458783:AVP458783 BFK458783:BFL458783 BPG458783:BPH458783 BZC458783:BZD458783 CIY458783:CIZ458783 CSU458783:CSV458783 DCQ458783:DCR458783 DMM458783:DMN458783 DWI458783:DWJ458783 EGE458783:EGF458783 EQA458783:EQB458783 EZW458783:EZX458783 FJS458783:FJT458783 FTO458783:FTP458783 GDK458783:GDL458783 GNG458783:GNH458783 GXC458783:GXD458783 HGY458783:HGZ458783 HQU458783:HQV458783 IAQ458783:IAR458783 IKM458783:IKN458783 IUI458783:IUJ458783 JEE458783:JEF458783 JOA458783:JOB458783 JXW458783:JXX458783 KHS458783:KHT458783 KRO458783:KRP458783 LBK458783:LBL458783 LLG458783:LLH458783 LVC458783:LVD458783 MEY458783:MEZ458783 MOU458783:MOV458783 MYQ458783:MYR458783 NIM458783:NIN458783 NSI458783:NSJ458783 OCE458783:OCF458783 OMA458783:OMB458783 OVW458783:OVX458783 PFS458783:PFT458783 PPO458783:PPP458783 PZK458783:PZL458783 QJG458783:QJH458783 QTC458783:QTD458783 RCY458783:RCZ458783 RMU458783:RMV458783 RWQ458783:RWR458783 SGM458783:SGN458783 SQI458783:SQJ458783 TAE458783:TAF458783 TKA458783:TKB458783 TTW458783:TTX458783 UDS458783:UDT458783 UNO458783:UNP458783 UXK458783:UXL458783 VHG458783:VHH458783 VRC458783:VRD458783 WAY458783:WAZ458783 WKU458783:WKV458783 WUQ458783:WUR458783 C524319:D524319 IE524319:IF524319 SA524319:SB524319 ABW524319:ABX524319 ALS524319:ALT524319 AVO524319:AVP524319 BFK524319:BFL524319 BPG524319:BPH524319 BZC524319:BZD524319 CIY524319:CIZ524319 CSU524319:CSV524319 DCQ524319:DCR524319 DMM524319:DMN524319 DWI524319:DWJ524319 EGE524319:EGF524319 EQA524319:EQB524319 EZW524319:EZX524319 FJS524319:FJT524319 FTO524319:FTP524319 GDK524319:GDL524319 GNG524319:GNH524319 GXC524319:GXD524319 HGY524319:HGZ524319 HQU524319:HQV524319 IAQ524319:IAR524319 IKM524319:IKN524319 IUI524319:IUJ524319 JEE524319:JEF524319 JOA524319:JOB524319 JXW524319:JXX524319 KHS524319:KHT524319 KRO524319:KRP524319 LBK524319:LBL524319 LLG524319:LLH524319 LVC524319:LVD524319 MEY524319:MEZ524319 MOU524319:MOV524319 MYQ524319:MYR524319 NIM524319:NIN524319 NSI524319:NSJ524319 OCE524319:OCF524319 OMA524319:OMB524319 OVW524319:OVX524319 PFS524319:PFT524319 PPO524319:PPP524319 PZK524319:PZL524319 QJG524319:QJH524319 QTC524319:QTD524319 RCY524319:RCZ524319 RMU524319:RMV524319 RWQ524319:RWR524319 SGM524319:SGN524319 SQI524319:SQJ524319 TAE524319:TAF524319 TKA524319:TKB524319 TTW524319:TTX524319 UDS524319:UDT524319 UNO524319:UNP524319 UXK524319:UXL524319 VHG524319:VHH524319 VRC524319:VRD524319 WAY524319:WAZ524319 WKU524319:WKV524319 WUQ524319:WUR524319 C589855:D589855 IE589855:IF589855 SA589855:SB589855 ABW589855:ABX589855 ALS589855:ALT589855 AVO589855:AVP589855 BFK589855:BFL589855 BPG589855:BPH589855 BZC589855:BZD589855 CIY589855:CIZ589855 CSU589855:CSV589855 DCQ589855:DCR589855 DMM589855:DMN589855 DWI589855:DWJ589855 EGE589855:EGF589855 EQA589855:EQB589855 EZW589855:EZX589855 FJS589855:FJT589855 FTO589855:FTP589855 GDK589855:GDL589855 GNG589855:GNH589855 GXC589855:GXD589855 HGY589855:HGZ589855 HQU589855:HQV589855 IAQ589855:IAR589855 IKM589855:IKN589855 IUI589855:IUJ589855 JEE589855:JEF589855 JOA589855:JOB589855 JXW589855:JXX589855 KHS589855:KHT589855 KRO589855:KRP589855 LBK589855:LBL589855 LLG589855:LLH589855 LVC589855:LVD589855 MEY589855:MEZ589855 MOU589855:MOV589855 MYQ589855:MYR589855 NIM589855:NIN589855 NSI589855:NSJ589855 OCE589855:OCF589855 OMA589855:OMB589855 OVW589855:OVX589855 PFS589855:PFT589855 PPO589855:PPP589855 PZK589855:PZL589855 QJG589855:QJH589855 QTC589855:QTD589855 RCY589855:RCZ589855 RMU589855:RMV589855 RWQ589855:RWR589855 SGM589855:SGN589855 SQI589855:SQJ589855 TAE589855:TAF589855 TKA589855:TKB589855 TTW589855:TTX589855 UDS589855:UDT589855 UNO589855:UNP589855 UXK589855:UXL589855 VHG589855:VHH589855 VRC589855:VRD589855 WAY589855:WAZ589855 WKU589855:WKV589855 WUQ589855:WUR589855 C655391:D655391 IE655391:IF655391 SA655391:SB655391 ABW655391:ABX655391 ALS655391:ALT655391 AVO655391:AVP655391 BFK655391:BFL655391 BPG655391:BPH655391 BZC655391:BZD655391 CIY655391:CIZ655391 CSU655391:CSV655391 DCQ655391:DCR655391 DMM655391:DMN655391 DWI655391:DWJ655391 EGE655391:EGF655391 EQA655391:EQB655391 EZW655391:EZX655391 FJS655391:FJT655391 FTO655391:FTP655391 GDK655391:GDL655391 GNG655391:GNH655391 GXC655391:GXD655391 HGY655391:HGZ655391 HQU655391:HQV655391 IAQ655391:IAR655391 IKM655391:IKN655391 IUI655391:IUJ655391 JEE655391:JEF655391 JOA655391:JOB655391 JXW655391:JXX655391 KHS655391:KHT655391 KRO655391:KRP655391 LBK655391:LBL655391 LLG655391:LLH655391 LVC655391:LVD655391 MEY655391:MEZ655391 MOU655391:MOV655391 MYQ655391:MYR655391 NIM655391:NIN655391 NSI655391:NSJ655391 OCE655391:OCF655391 OMA655391:OMB655391 OVW655391:OVX655391 PFS655391:PFT655391 PPO655391:PPP655391 PZK655391:PZL655391 QJG655391:QJH655391 QTC655391:QTD655391 RCY655391:RCZ655391 RMU655391:RMV655391 RWQ655391:RWR655391 SGM655391:SGN655391 SQI655391:SQJ655391 TAE655391:TAF655391 TKA655391:TKB655391 TTW655391:TTX655391 UDS655391:UDT655391 UNO655391:UNP655391 UXK655391:UXL655391 VHG655391:VHH655391 VRC655391:VRD655391 WAY655391:WAZ655391 WKU655391:WKV655391 WUQ655391:WUR655391 C720927:D720927 IE720927:IF720927 SA720927:SB720927 ABW720927:ABX720927 ALS720927:ALT720927 AVO720927:AVP720927 BFK720927:BFL720927 BPG720927:BPH720927 BZC720927:BZD720927 CIY720927:CIZ720927 CSU720927:CSV720927 DCQ720927:DCR720927 DMM720927:DMN720927 DWI720927:DWJ720927 EGE720927:EGF720927 EQA720927:EQB720927 EZW720927:EZX720927 FJS720927:FJT720927 FTO720927:FTP720927 GDK720927:GDL720927 GNG720927:GNH720927 GXC720927:GXD720927 HGY720927:HGZ720927 HQU720927:HQV720927 IAQ720927:IAR720927 IKM720927:IKN720927 IUI720927:IUJ720927 JEE720927:JEF720927 JOA720927:JOB720927 JXW720927:JXX720927 KHS720927:KHT720927 KRO720927:KRP720927 LBK720927:LBL720927 LLG720927:LLH720927 LVC720927:LVD720927 MEY720927:MEZ720927 MOU720927:MOV720927 MYQ720927:MYR720927 NIM720927:NIN720927 NSI720927:NSJ720927 OCE720927:OCF720927 OMA720927:OMB720927 OVW720927:OVX720927 PFS720927:PFT720927 PPO720927:PPP720927 PZK720927:PZL720927 QJG720927:QJH720927 QTC720927:QTD720927 RCY720927:RCZ720927 RMU720927:RMV720927 RWQ720927:RWR720927 SGM720927:SGN720927 SQI720927:SQJ720927 TAE720927:TAF720927 TKA720927:TKB720927 TTW720927:TTX720927 UDS720927:UDT720927 UNO720927:UNP720927 UXK720927:UXL720927 VHG720927:VHH720927 VRC720927:VRD720927 WAY720927:WAZ720927 WKU720927:WKV720927 WUQ720927:WUR720927 C786463:D786463 IE786463:IF786463 SA786463:SB786463 ABW786463:ABX786463 ALS786463:ALT786463 AVO786463:AVP786463 BFK786463:BFL786463 BPG786463:BPH786463 BZC786463:BZD786463 CIY786463:CIZ786463 CSU786463:CSV786463 DCQ786463:DCR786463 DMM786463:DMN786463 DWI786463:DWJ786463 EGE786463:EGF786463 EQA786463:EQB786463 EZW786463:EZX786463 FJS786463:FJT786463 FTO786463:FTP786463 GDK786463:GDL786463 GNG786463:GNH786463 GXC786463:GXD786463 HGY786463:HGZ786463 HQU786463:HQV786463 IAQ786463:IAR786463 IKM786463:IKN786463 IUI786463:IUJ786463 JEE786463:JEF786463 JOA786463:JOB786463 JXW786463:JXX786463 KHS786463:KHT786463 KRO786463:KRP786463 LBK786463:LBL786463 LLG786463:LLH786463 LVC786463:LVD786463 MEY786463:MEZ786463 MOU786463:MOV786463 MYQ786463:MYR786463 NIM786463:NIN786463 NSI786463:NSJ786463 OCE786463:OCF786463 OMA786463:OMB786463 OVW786463:OVX786463 PFS786463:PFT786463 PPO786463:PPP786463 PZK786463:PZL786463 QJG786463:QJH786463 QTC786463:QTD786463 RCY786463:RCZ786463 RMU786463:RMV786463 RWQ786463:RWR786463 SGM786463:SGN786463 SQI786463:SQJ786463 TAE786463:TAF786463 TKA786463:TKB786463 TTW786463:TTX786463 UDS786463:UDT786463 UNO786463:UNP786463 UXK786463:UXL786463 VHG786463:VHH786463 VRC786463:VRD786463 WAY786463:WAZ786463 WKU786463:WKV786463 WUQ786463:WUR786463 C851999:D851999 IE851999:IF851999 SA851999:SB851999 ABW851999:ABX851999 ALS851999:ALT851999 AVO851999:AVP851999 BFK851999:BFL851999 BPG851999:BPH851999 BZC851999:BZD851999 CIY851999:CIZ851999 CSU851999:CSV851999 DCQ851999:DCR851999 DMM851999:DMN851999 DWI851999:DWJ851999 EGE851999:EGF851999 EQA851999:EQB851999 EZW851999:EZX851999 FJS851999:FJT851999 FTO851999:FTP851999 GDK851999:GDL851999 GNG851999:GNH851999 GXC851999:GXD851999 HGY851999:HGZ851999 HQU851999:HQV851999 IAQ851999:IAR851999 IKM851999:IKN851999 IUI851999:IUJ851999 JEE851999:JEF851999 JOA851999:JOB851999 JXW851999:JXX851999 KHS851999:KHT851999 KRO851999:KRP851999 LBK851999:LBL851999 LLG851999:LLH851999 LVC851999:LVD851999 MEY851999:MEZ851999 MOU851999:MOV851999 MYQ851999:MYR851999 NIM851999:NIN851999 NSI851999:NSJ851999 OCE851999:OCF851999 OMA851999:OMB851999 OVW851999:OVX851999 PFS851999:PFT851999 PPO851999:PPP851999 PZK851999:PZL851999 QJG851999:QJH851999 QTC851999:QTD851999 RCY851999:RCZ851999 RMU851999:RMV851999 RWQ851999:RWR851999 SGM851999:SGN851999 SQI851999:SQJ851999 TAE851999:TAF851999 TKA851999:TKB851999 TTW851999:TTX851999 UDS851999:UDT851999 UNO851999:UNP851999 UXK851999:UXL851999 VHG851999:VHH851999 VRC851999:VRD851999 WAY851999:WAZ851999 WKU851999:WKV851999 WUQ851999:WUR851999 C917535:D917535 IE917535:IF917535 SA917535:SB917535 ABW917535:ABX917535 ALS917535:ALT917535 AVO917535:AVP917535 BFK917535:BFL917535 BPG917535:BPH917535 BZC917535:BZD917535 CIY917535:CIZ917535 CSU917535:CSV917535 DCQ917535:DCR917535 DMM917535:DMN917535 DWI917535:DWJ917535 EGE917535:EGF917535 EQA917535:EQB917535 EZW917535:EZX917535 FJS917535:FJT917535 FTO917535:FTP917535 GDK917535:GDL917535 GNG917535:GNH917535 GXC917535:GXD917535 HGY917535:HGZ917535 HQU917535:HQV917535 IAQ917535:IAR917535 IKM917535:IKN917535 IUI917535:IUJ917535 JEE917535:JEF917535 JOA917535:JOB917535 JXW917535:JXX917535 KHS917535:KHT917535 KRO917535:KRP917535 LBK917535:LBL917535 LLG917535:LLH917535 LVC917535:LVD917535 MEY917535:MEZ917535 MOU917535:MOV917535 MYQ917535:MYR917535 NIM917535:NIN917535 NSI917535:NSJ917535 OCE917535:OCF917535 OMA917535:OMB917535 OVW917535:OVX917535 PFS917535:PFT917535 PPO917535:PPP917535 PZK917535:PZL917535 QJG917535:QJH917535 QTC917535:QTD917535 RCY917535:RCZ917535 RMU917535:RMV917535 RWQ917535:RWR917535 SGM917535:SGN917535 SQI917535:SQJ917535 TAE917535:TAF917535 TKA917535:TKB917535 TTW917535:TTX917535 UDS917535:UDT917535 UNO917535:UNP917535 UXK917535:UXL917535 VHG917535:VHH917535 VRC917535:VRD917535 WAY917535:WAZ917535 WKU917535:WKV917535 WUQ917535:WUR917535 C983071:D983071 IE983071:IF983071 SA983071:SB983071 ABW983071:ABX983071 ALS983071:ALT983071 AVO983071:AVP983071 BFK983071:BFL983071 BPG983071:BPH983071 BZC983071:BZD983071 CIY983071:CIZ983071 CSU983071:CSV983071 DCQ983071:DCR983071 DMM983071:DMN983071 DWI983071:DWJ983071 EGE983071:EGF983071 EQA983071:EQB983071 EZW983071:EZX983071 FJS983071:FJT983071 FTO983071:FTP983071 GDK983071:GDL983071 GNG983071:GNH983071 GXC983071:GXD983071 HGY983071:HGZ983071 HQU983071:HQV983071 IAQ983071:IAR983071 IKM983071:IKN983071 IUI983071:IUJ983071 JEE983071:JEF983071 JOA983071:JOB983071 JXW983071:JXX983071 KHS983071:KHT983071 KRO983071:KRP983071 LBK983071:LBL983071 LLG983071:LLH983071 LVC983071:LVD983071 MEY983071:MEZ983071 MOU983071:MOV983071 MYQ983071:MYR983071 NIM983071:NIN983071 NSI983071:NSJ983071 OCE983071:OCF983071 OMA983071:OMB983071 OVW983071:OVX983071 PFS983071:PFT983071 PPO983071:PPP983071 PZK983071:PZL983071 QJG983071:QJH983071 QTC983071:QTD983071 RCY983071:RCZ983071 RMU983071:RMV983071 RWQ983071:RWR983071 SGM983071:SGN983071 SQI983071:SQJ983071 TAE983071:TAF983071 TKA983071:TKB983071 TTW983071:TTX983071 UDS983071:UDT983071 UNO983071:UNP983071 UXK983071:UXL983071 VHG983071:VHH983071 VRC983071:VRD983071 WAY983071:WAZ983071 WKU983071:WKV983071 WUQ983071:WUR983071" xr:uid="{F216337B-FD9B-4B74-99A0-C87E8B3D10F1}">
      <mc:AlternateContent xmlns:x12ac="http://schemas.microsoft.com/office/spreadsheetml/2011/1/ac" xmlns:mc="http://schemas.openxmlformats.org/markup-compatibility/2006">
        <mc:Choice Requires="x12ac">
          <x12ac:list>Edificações, Fornecimento de Materiais e Equipamentos," Redes de Água, Esgoto ou Correlatas", Rodovias e Ferrovias," Portuárias, Marítimas e Fluviais"</x12ac:list>
        </mc:Choice>
        <mc:Fallback>
          <formula1>"Edificações, Fornecimento de Materiais e Equipamentos, Redes de Água, Esgoto ou Correlatas, Rodovias e Ferrovias, Portuárias, Marítimas e Fluviais"</formula1>
        </mc:Fallback>
      </mc:AlternateContent>
    </dataValidation>
    <dataValidation type="list" allowBlank="1" showInputMessage="1" showErrorMessage="1" sqref="B65563:D65563 ID65563:IF65563 RZ65563:SB65563 ABV65563:ABX65563 ALR65563:ALT65563 AVN65563:AVP65563 BFJ65563:BFL65563 BPF65563:BPH65563 BZB65563:BZD65563 CIX65563:CIZ65563 CST65563:CSV65563 DCP65563:DCR65563 DML65563:DMN65563 DWH65563:DWJ65563 EGD65563:EGF65563 EPZ65563:EQB65563 EZV65563:EZX65563 FJR65563:FJT65563 FTN65563:FTP65563 GDJ65563:GDL65563 GNF65563:GNH65563 GXB65563:GXD65563 HGX65563:HGZ65563 HQT65563:HQV65563 IAP65563:IAR65563 IKL65563:IKN65563 IUH65563:IUJ65563 JED65563:JEF65563 JNZ65563:JOB65563 JXV65563:JXX65563 KHR65563:KHT65563 KRN65563:KRP65563 LBJ65563:LBL65563 LLF65563:LLH65563 LVB65563:LVD65563 MEX65563:MEZ65563 MOT65563:MOV65563 MYP65563:MYR65563 NIL65563:NIN65563 NSH65563:NSJ65563 OCD65563:OCF65563 OLZ65563:OMB65563 OVV65563:OVX65563 PFR65563:PFT65563 PPN65563:PPP65563 PZJ65563:PZL65563 QJF65563:QJH65563 QTB65563:QTD65563 RCX65563:RCZ65563 RMT65563:RMV65563 RWP65563:RWR65563 SGL65563:SGN65563 SQH65563:SQJ65563 TAD65563:TAF65563 TJZ65563:TKB65563 TTV65563:TTX65563 UDR65563:UDT65563 UNN65563:UNP65563 UXJ65563:UXL65563 VHF65563:VHH65563 VRB65563:VRD65563 WAX65563:WAZ65563 WKT65563:WKV65563 WUP65563:WUR65563 B131099:D131099 ID131099:IF131099 RZ131099:SB131099 ABV131099:ABX131099 ALR131099:ALT131099 AVN131099:AVP131099 BFJ131099:BFL131099 BPF131099:BPH131099 BZB131099:BZD131099 CIX131099:CIZ131099 CST131099:CSV131099 DCP131099:DCR131099 DML131099:DMN131099 DWH131099:DWJ131099 EGD131099:EGF131099 EPZ131099:EQB131099 EZV131099:EZX131099 FJR131099:FJT131099 FTN131099:FTP131099 GDJ131099:GDL131099 GNF131099:GNH131099 GXB131099:GXD131099 HGX131099:HGZ131099 HQT131099:HQV131099 IAP131099:IAR131099 IKL131099:IKN131099 IUH131099:IUJ131099 JED131099:JEF131099 JNZ131099:JOB131099 JXV131099:JXX131099 KHR131099:KHT131099 KRN131099:KRP131099 LBJ131099:LBL131099 LLF131099:LLH131099 LVB131099:LVD131099 MEX131099:MEZ131099 MOT131099:MOV131099 MYP131099:MYR131099 NIL131099:NIN131099 NSH131099:NSJ131099 OCD131099:OCF131099 OLZ131099:OMB131099 OVV131099:OVX131099 PFR131099:PFT131099 PPN131099:PPP131099 PZJ131099:PZL131099 QJF131099:QJH131099 QTB131099:QTD131099 RCX131099:RCZ131099 RMT131099:RMV131099 RWP131099:RWR131099 SGL131099:SGN131099 SQH131099:SQJ131099 TAD131099:TAF131099 TJZ131099:TKB131099 TTV131099:TTX131099 UDR131099:UDT131099 UNN131099:UNP131099 UXJ131099:UXL131099 VHF131099:VHH131099 VRB131099:VRD131099 WAX131099:WAZ131099 WKT131099:WKV131099 WUP131099:WUR131099 B196635:D196635 ID196635:IF196635 RZ196635:SB196635 ABV196635:ABX196635 ALR196635:ALT196635 AVN196635:AVP196635 BFJ196635:BFL196635 BPF196635:BPH196635 BZB196635:BZD196635 CIX196635:CIZ196635 CST196635:CSV196635 DCP196635:DCR196635 DML196635:DMN196635 DWH196635:DWJ196635 EGD196635:EGF196635 EPZ196635:EQB196635 EZV196635:EZX196635 FJR196635:FJT196635 FTN196635:FTP196635 GDJ196635:GDL196635 GNF196635:GNH196635 GXB196635:GXD196635 HGX196635:HGZ196635 HQT196635:HQV196635 IAP196635:IAR196635 IKL196635:IKN196635 IUH196635:IUJ196635 JED196635:JEF196635 JNZ196635:JOB196635 JXV196635:JXX196635 KHR196635:KHT196635 KRN196635:KRP196635 LBJ196635:LBL196635 LLF196635:LLH196635 LVB196635:LVD196635 MEX196635:MEZ196635 MOT196635:MOV196635 MYP196635:MYR196635 NIL196635:NIN196635 NSH196635:NSJ196635 OCD196635:OCF196635 OLZ196635:OMB196635 OVV196635:OVX196635 PFR196635:PFT196635 PPN196635:PPP196635 PZJ196635:PZL196635 QJF196635:QJH196635 QTB196635:QTD196635 RCX196635:RCZ196635 RMT196635:RMV196635 RWP196635:RWR196635 SGL196635:SGN196635 SQH196635:SQJ196635 TAD196635:TAF196635 TJZ196635:TKB196635 TTV196635:TTX196635 UDR196635:UDT196635 UNN196635:UNP196635 UXJ196635:UXL196635 VHF196635:VHH196635 VRB196635:VRD196635 WAX196635:WAZ196635 WKT196635:WKV196635 WUP196635:WUR196635 B262171:D262171 ID262171:IF262171 RZ262171:SB262171 ABV262171:ABX262171 ALR262171:ALT262171 AVN262171:AVP262171 BFJ262171:BFL262171 BPF262171:BPH262171 BZB262171:BZD262171 CIX262171:CIZ262171 CST262171:CSV262171 DCP262171:DCR262171 DML262171:DMN262171 DWH262171:DWJ262171 EGD262171:EGF262171 EPZ262171:EQB262171 EZV262171:EZX262171 FJR262171:FJT262171 FTN262171:FTP262171 GDJ262171:GDL262171 GNF262171:GNH262171 GXB262171:GXD262171 HGX262171:HGZ262171 HQT262171:HQV262171 IAP262171:IAR262171 IKL262171:IKN262171 IUH262171:IUJ262171 JED262171:JEF262171 JNZ262171:JOB262171 JXV262171:JXX262171 KHR262171:KHT262171 KRN262171:KRP262171 LBJ262171:LBL262171 LLF262171:LLH262171 LVB262171:LVD262171 MEX262171:MEZ262171 MOT262171:MOV262171 MYP262171:MYR262171 NIL262171:NIN262171 NSH262171:NSJ262171 OCD262171:OCF262171 OLZ262171:OMB262171 OVV262171:OVX262171 PFR262171:PFT262171 PPN262171:PPP262171 PZJ262171:PZL262171 QJF262171:QJH262171 QTB262171:QTD262171 RCX262171:RCZ262171 RMT262171:RMV262171 RWP262171:RWR262171 SGL262171:SGN262171 SQH262171:SQJ262171 TAD262171:TAF262171 TJZ262171:TKB262171 TTV262171:TTX262171 UDR262171:UDT262171 UNN262171:UNP262171 UXJ262171:UXL262171 VHF262171:VHH262171 VRB262171:VRD262171 WAX262171:WAZ262171 WKT262171:WKV262171 WUP262171:WUR262171 B327707:D327707 ID327707:IF327707 RZ327707:SB327707 ABV327707:ABX327707 ALR327707:ALT327707 AVN327707:AVP327707 BFJ327707:BFL327707 BPF327707:BPH327707 BZB327707:BZD327707 CIX327707:CIZ327707 CST327707:CSV327707 DCP327707:DCR327707 DML327707:DMN327707 DWH327707:DWJ327707 EGD327707:EGF327707 EPZ327707:EQB327707 EZV327707:EZX327707 FJR327707:FJT327707 FTN327707:FTP327707 GDJ327707:GDL327707 GNF327707:GNH327707 GXB327707:GXD327707 HGX327707:HGZ327707 HQT327707:HQV327707 IAP327707:IAR327707 IKL327707:IKN327707 IUH327707:IUJ327707 JED327707:JEF327707 JNZ327707:JOB327707 JXV327707:JXX327707 KHR327707:KHT327707 KRN327707:KRP327707 LBJ327707:LBL327707 LLF327707:LLH327707 LVB327707:LVD327707 MEX327707:MEZ327707 MOT327707:MOV327707 MYP327707:MYR327707 NIL327707:NIN327707 NSH327707:NSJ327707 OCD327707:OCF327707 OLZ327707:OMB327707 OVV327707:OVX327707 PFR327707:PFT327707 PPN327707:PPP327707 PZJ327707:PZL327707 QJF327707:QJH327707 QTB327707:QTD327707 RCX327707:RCZ327707 RMT327707:RMV327707 RWP327707:RWR327707 SGL327707:SGN327707 SQH327707:SQJ327707 TAD327707:TAF327707 TJZ327707:TKB327707 TTV327707:TTX327707 UDR327707:UDT327707 UNN327707:UNP327707 UXJ327707:UXL327707 VHF327707:VHH327707 VRB327707:VRD327707 WAX327707:WAZ327707 WKT327707:WKV327707 WUP327707:WUR327707 B393243:D393243 ID393243:IF393243 RZ393243:SB393243 ABV393243:ABX393243 ALR393243:ALT393243 AVN393243:AVP393243 BFJ393243:BFL393243 BPF393243:BPH393243 BZB393243:BZD393243 CIX393243:CIZ393243 CST393243:CSV393243 DCP393243:DCR393243 DML393243:DMN393243 DWH393243:DWJ393243 EGD393243:EGF393243 EPZ393243:EQB393243 EZV393243:EZX393243 FJR393243:FJT393243 FTN393243:FTP393243 GDJ393243:GDL393243 GNF393243:GNH393243 GXB393243:GXD393243 HGX393243:HGZ393243 HQT393243:HQV393243 IAP393243:IAR393243 IKL393243:IKN393243 IUH393243:IUJ393243 JED393243:JEF393243 JNZ393243:JOB393243 JXV393243:JXX393243 KHR393243:KHT393243 KRN393243:KRP393243 LBJ393243:LBL393243 LLF393243:LLH393243 LVB393243:LVD393243 MEX393243:MEZ393243 MOT393243:MOV393243 MYP393243:MYR393243 NIL393243:NIN393243 NSH393243:NSJ393243 OCD393243:OCF393243 OLZ393243:OMB393243 OVV393243:OVX393243 PFR393243:PFT393243 PPN393243:PPP393243 PZJ393243:PZL393243 QJF393243:QJH393243 QTB393243:QTD393243 RCX393243:RCZ393243 RMT393243:RMV393243 RWP393243:RWR393243 SGL393243:SGN393243 SQH393243:SQJ393243 TAD393243:TAF393243 TJZ393243:TKB393243 TTV393243:TTX393243 UDR393243:UDT393243 UNN393243:UNP393243 UXJ393243:UXL393243 VHF393243:VHH393243 VRB393243:VRD393243 WAX393243:WAZ393243 WKT393243:WKV393243 WUP393243:WUR393243 B458779:D458779 ID458779:IF458779 RZ458779:SB458779 ABV458779:ABX458779 ALR458779:ALT458779 AVN458779:AVP458779 BFJ458779:BFL458779 BPF458779:BPH458779 BZB458779:BZD458779 CIX458779:CIZ458779 CST458779:CSV458779 DCP458779:DCR458779 DML458779:DMN458779 DWH458779:DWJ458779 EGD458779:EGF458779 EPZ458779:EQB458779 EZV458779:EZX458779 FJR458779:FJT458779 FTN458779:FTP458779 GDJ458779:GDL458779 GNF458779:GNH458779 GXB458779:GXD458779 HGX458779:HGZ458779 HQT458779:HQV458779 IAP458779:IAR458779 IKL458779:IKN458779 IUH458779:IUJ458779 JED458779:JEF458779 JNZ458779:JOB458779 JXV458779:JXX458779 KHR458779:KHT458779 KRN458779:KRP458779 LBJ458779:LBL458779 LLF458779:LLH458779 LVB458779:LVD458779 MEX458779:MEZ458779 MOT458779:MOV458779 MYP458779:MYR458779 NIL458779:NIN458779 NSH458779:NSJ458779 OCD458779:OCF458779 OLZ458779:OMB458779 OVV458779:OVX458779 PFR458779:PFT458779 PPN458779:PPP458779 PZJ458779:PZL458779 QJF458779:QJH458779 QTB458779:QTD458779 RCX458779:RCZ458779 RMT458779:RMV458779 RWP458779:RWR458779 SGL458779:SGN458779 SQH458779:SQJ458779 TAD458779:TAF458779 TJZ458779:TKB458779 TTV458779:TTX458779 UDR458779:UDT458779 UNN458779:UNP458779 UXJ458779:UXL458779 VHF458779:VHH458779 VRB458779:VRD458779 WAX458779:WAZ458779 WKT458779:WKV458779 WUP458779:WUR458779 B524315:D524315 ID524315:IF524315 RZ524315:SB524315 ABV524315:ABX524315 ALR524315:ALT524315 AVN524315:AVP524315 BFJ524315:BFL524315 BPF524315:BPH524315 BZB524315:BZD524315 CIX524315:CIZ524315 CST524315:CSV524315 DCP524315:DCR524315 DML524315:DMN524315 DWH524315:DWJ524315 EGD524315:EGF524315 EPZ524315:EQB524315 EZV524315:EZX524315 FJR524315:FJT524315 FTN524315:FTP524315 GDJ524315:GDL524315 GNF524315:GNH524315 GXB524315:GXD524315 HGX524315:HGZ524315 HQT524315:HQV524315 IAP524315:IAR524315 IKL524315:IKN524315 IUH524315:IUJ524315 JED524315:JEF524315 JNZ524315:JOB524315 JXV524315:JXX524315 KHR524315:KHT524315 KRN524315:KRP524315 LBJ524315:LBL524315 LLF524315:LLH524315 LVB524315:LVD524315 MEX524315:MEZ524315 MOT524315:MOV524315 MYP524315:MYR524315 NIL524315:NIN524315 NSH524315:NSJ524315 OCD524315:OCF524315 OLZ524315:OMB524315 OVV524315:OVX524315 PFR524315:PFT524315 PPN524315:PPP524315 PZJ524315:PZL524315 QJF524315:QJH524315 QTB524315:QTD524315 RCX524315:RCZ524315 RMT524315:RMV524315 RWP524315:RWR524315 SGL524315:SGN524315 SQH524315:SQJ524315 TAD524315:TAF524315 TJZ524315:TKB524315 TTV524315:TTX524315 UDR524315:UDT524315 UNN524315:UNP524315 UXJ524315:UXL524315 VHF524315:VHH524315 VRB524315:VRD524315 WAX524315:WAZ524315 WKT524315:WKV524315 WUP524315:WUR524315 B589851:D589851 ID589851:IF589851 RZ589851:SB589851 ABV589851:ABX589851 ALR589851:ALT589851 AVN589851:AVP589851 BFJ589851:BFL589851 BPF589851:BPH589851 BZB589851:BZD589851 CIX589851:CIZ589851 CST589851:CSV589851 DCP589851:DCR589851 DML589851:DMN589851 DWH589851:DWJ589851 EGD589851:EGF589851 EPZ589851:EQB589851 EZV589851:EZX589851 FJR589851:FJT589851 FTN589851:FTP589851 GDJ589851:GDL589851 GNF589851:GNH589851 GXB589851:GXD589851 HGX589851:HGZ589851 HQT589851:HQV589851 IAP589851:IAR589851 IKL589851:IKN589851 IUH589851:IUJ589851 JED589851:JEF589851 JNZ589851:JOB589851 JXV589851:JXX589851 KHR589851:KHT589851 KRN589851:KRP589851 LBJ589851:LBL589851 LLF589851:LLH589851 LVB589851:LVD589851 MEX589851:MEZ589851 MOT589851:MOV589851 MYP589851:MYR589851 NIL589851:NIN589851 NSH589851:NSJ589851 OCD589851:OCF589851 OLZ589851:OMB589851 OVV589851:OVX589851 PFR589851:PFT589851 PPN589851:PPP589851 PZJ589851:PZL589851 QJF589851:QJH589851 QTB589851:QTD589851 RCX589851:RCZ589851 RMT589851:RMV589851 RWP589851:RWR589851 SGL589851:SGN589851 SQH589851:SQJ589851 TAD589851:TAF589851 TJZ589851:TKB589851 TTV589851:TTX589851 UDR589851:UDT589851 UNN589851:UNP589851 UXJ589851:UXL589851 VHF589851:VHH589851 VRB589851:VRD589851 WAX589851:WAZ589851 WKT589851:WKV589851 WUP589851:WUR589851 B655387:D655387 ID655387:IF655387 RZ655387:SB655387 ABV655387:ABX655387 ALR655387:ALT655387 AVN655387:AVP655387 BFJ655387:BFL655387 BPF655387:BPH655387 BZB655387:BZD655387 CIX655387:CIZ655387 CST655387:CSV655387 DCP655387:DCR655387 DML655387:DMN655387 DWH655387:DWJ655387 EGD655387:EGF655387 EPZ655387:EQB655387 EZV655387:EZX655387 FJR655387:FJT655387 FTN655387:FTP655387 GDJ655387:GDL655387 GNF655387:GNH655387 GXB655387:GXD655387 HGX655387:HGZ655387 HQT655387:HQV655387 IAP655387:IAR655387 IKL655387:IKN655387 IUH655387:IUJ655387 JED655387:JEF655387 JNZ655387:JOB655387 JXV655387:JXX655387 KHR655387:KHT655387 KRN655387:KRP655387 LBJ655387:LBL655387 LLF655387:LLH655387 LVB655387:LVD655387 MEX655387:MEZ655387 MOT655387:MOV655387 MYP655387:MYR655387 NIL655387:NIN655387 NSH655387:NSJ655387 OCD655387:OCF655387 OLZ655387:OMB655387 OVV655387:OVX655387 PFR655387:PFT655387 PPN655387:PPP655387 PZJ655387:PZL655387 QJF655387:QJH655387 QTB655387:QTD655387 RCX655387:RCZ655387 RMT655387:RMV655387 RWP655387:RWR655387 SGL655387:SGN655387 SQH655387:SQJ655387 TAD655387:TAF655387 TJZ655387:TKB655387 TTV655387:TTX655387 UDR655387:UDT655387 UNN655387:UNP655387 UXJ655387:UXL655387 VHF655387:VHH655387 VRB655387:VRD655387 WAX655387:WAZ655387 WKT655387:WKV655387 WUP655387:WUR655387 B720923:D720923 ID720923:IF720923 RZ720923:SB720923 ABV720923:ABX720923 ALR720923:ALT720923 AVN720923:AVP720923 BFJ720923:BFL720923 BPF720923:BPH720923 BZB720923:BZD720923 CIX720923:CIZ720923 CST720923:CSV720923 DCP720923:DCR720923 DML720923:DMN720923 DWH720923:DWJ720923 EGD720923:EGF720923 EPZ720923:EQB720923 EZV720923:EZX720923 FJR720923:FJT720923 FTN720923:FTP720923 GDJ720923:GDL720923 GNF720923:GNH720923 GXB720923:GXD720923 HGX720923:HGZ720923 HQT720923:HQV720923 IAP720923:IAR720923 IKL720923:IKN720923 IUH720923:IUJ720923 JED720923:JEF720923 JNZ720923:JOB720923 JXV720923:JXX720923 KHR720923:KHT720923 KRN720923:KRP720923 LBJ720923:LBL720923 LLF720923:LLH720923 LVB720923:LVD720923 MEX720923:MEZ720923 MOT720923:MOV720923 MYP720923:MYR720923 NIL720923:NIN720923 NSH720923:NSJ720923 OCD720923:OCF720923 OLZ720923:OMB720923 OVV720923:OVX720923 PFR720923:PFT720923 PPN720923:PPP720923 PZJ720923:PZL720923 QJF720923:QJH720923 QTB720923:QTD720923 RCX720923:RCZ720923 RMT720923:RMV720923 RWP720923:RWR720923 SGL720923:SGN720923 SQH720923:SQJ720923 TAD720923:TAF720923 TJZ720923:TKB720923 TTV720923:TTX720923 UDR720923:UDT720923 UNN720923:UNP720923 UXJ720923:UXL720923 VHF720923:VHH720923 VRB720923:VRD720923 WAX720923:WAZ720923 WKT720923:WKV720923 WUP720923:WUR720923 B786459:D786459 ID786459:IF786459 RZ786459:SB786459 ABV786459:ABX786459 ALR786459:ALT786459 AVN786459:AVP786459 BFJ786459:BFL786459 BPF786459:BPH786459 BZB786459:BZD786459 CIX786459:CIZ786459 CST786459:CSV786459 DCP786459:DCR786459 DML786459:DMN786459 DWH786459:DWJ786459 EGD786459:EGF786459 EPZ786459:EQB786459 EZV786459:EZX786459 FJR786459:FJT786459 FTN786459:FTP786459 GDJ786459:GDL786459 GNF786459:GNH786459 GXB786459:GXD786459 HGX786459:HGZ786459 HQT786459:HQV786459 IAP786459:IAR786459 IKL786459:IKN786459 IUH786459:IUJ786459 JED786459:JEF786459 JNZ786459:JOB786459 JXV786459:JXX786459 KHR786459:KHT786459 KRN786459:KRP786459 LBJ786459:LBL786459 LLF786459:LLH786459 LVB786459:LVD786459 MEX786459:MEZ786459 MOT786459:MOV786459 MYP786459:MYR786459 NIL786459:NIN786459 NSH786459:NSJ786459 OCD786459:OCF786459 OLZ786459:OMB786459 OVV786459:OVX786459 PFR786459:PFT786459 PPN786459:PPP786459 PZJ786459:PZL786459 QJF786459:QJH786459 QTB786459:QTD786459 RCX786459:RCZ786459 RMT786459:RMV786459 RWP786459:RWR786459 SGL786459:SGN786459 SQH786459:SQJ786459 TAD786459:TAF786459 TJZ786459:TKB786459 TTV786459:TTX786459 UDR786459:UDT786459 UNN786459:UNP786459 UXJ786459:UXL786459 VHF786459:VHH786459 VRB786459:VRD786459 WAX786459:WAZ786459 WKT786459:WKV786459 WUP786459:WUR786459 B851995:D851995 ID851995:IF851995 RZ851995:SB851995 ABV851995:ABX851995 ALR851995:ALT851995 AVN851995:AVP851995 BFJ851995:BFL851995 BPF851995:BPH851995 BZB851995:BZD851995 CIX851995:CIZ851995 CST851995:CSV851995 DCP851995:DCR851995 DML851995:DMN851995 DWH851995:DWJ851995 EGD851995:EGF851995 EPZ851995:EQB851995 EZV851995:EZX851995 FJR851995:FJT851995 FTN851995:FTP851995 GDJ851995:GDL851995 GNF851995:GNH851995 GXB851995:GXD851995 HGX851995:HGZ851995 HQT851995:HQV851995 IAP851995:IAR851995 IKL851995:IKN851995 IUH851995:IUJ851995 JED851995:JEF851995 JNZ851995:JOB851995 JXV851995:JXX851995 KHR851995:KHT851995 KRN851995:KRP851995 LBJ851995:LBL851995 LLF851995:LLH851995 LVB851995:LVD851995 MEX851995:MEZ851995 MOT851995:MOV851995 MYP851995:MYR851995 NIL851995:NIN851995 NSH851995:NSJ851995 OCD851995:OCF851995 OLZ851995:OMB851995 OVV851995:OVX851995 PFR851995:PFT851995 PPN851995:PPP851995 PZJ851995:PZL851995 QJF851995:QJH851995 QTB851995:QTD851995 RCX851995:RCZ851995 RMT851995:RMV851995 RWP851995:RWR851995 SGL851995:SGN851995 SQH851995:SQJ851995 TAD851995:TAF851995 TJZ851995:TKB851995 TTV851995:TTX851995 UDR851995:UDT851995 UNN851995:UNP851995 UXJ851995:UXL851995 VHF851995:VHH851995 VRB851995:VRD851995 WAX851995:WAZ851995 WKT851995:WKV851995 WUP851995:WUR851995 B917531:D917531 ID917531:IF917531 RZ917531:SB917531 ABV917531:ABX917531 ALR917531:ALT917531 AVN917531:AVP917531 BFJ917531:BFL917531 BPF917531:BPH917531 BZB917531:BZD917531 CIX917531:CIZ917531 CST917531:CSV917531 DCP917531:DCR917531 DML917531:DMN917531 DWH917531:DWJ917531 EGD917531:EGF917531 EPZ917531:EQB917531 EZV917531:EZX917531 FJR917531:FJT917531 FTN917531:FTP917531 GDJ917531:GDL917531 GNF917531:GNH917531 GXB917531:GXD917531 HGX917531:HGZ917531 HQT917531:HQV917531 IAP917531:IAR917531 IKL917531:IKN917531 IUH917531:IUJ917531 JED917531:JEF917531 JNZ917531:JOB917531 JXV917531:JXX917531 KHR917531:KHT917531 KRN917531:KRP917531 LBJ917531:LBL917531 LLF917531:LLH917531 LVB917531:LVD917531 MEX917531:MEZ917531 MOT917531:MOV917531 MYP917531:MYR917531 NIL917531:NIN917531 NSH917531:NSJ917531 OCD917531:OCF917531 OLZ917531:OMB917531 OVV917531:OVX917531 PFR917531:PFT917531 PPN917531:PPP917531 PZJ917531:PZL917531 QJF917531:QJH917531 QTB917531:QTD917531 RCX917531:RCZ917531 RMT917531:RMV917531 RWP917531:RWR917531 SGL917531:SGN917531 SQH917531:SQJ917531 TAD917531:TAF917531 TJZ917531:TKB917531 TTV917531:TTX917531 UDR917531:UDT917531 UNN917531:UNP917531 UXJ917531:UXL917531 VHF917531:VHH917531 VRB917531:VRD917531 WAX917531:WAZ917531 WKT917531:WKV917531 WUP917531:WUR917531 B983067:D983067 ID983067:IF983067 RZ983067:SB983067 ABV983067:ABX983067 ALR983067:ALT983067 AVN983067:AVP983067 BFJ983067:BFL983067 BPF983067:BPH983067 BZB983067:BZD983067 CIX983067:CIZ983067 CST983067:CSV983067 DCP983067:DCR983067 DML983067:DMN983067 DWH983067:DWJ983067 EGD983067:EGF983067 EPZ983067:EQB983067 EZV983067:EZX983067 FJR983067:FJT983067 FTN983067:FTP983067 GDJ983067:GDL983067 GNF983067:GNH983067 GXB983067:GXD983067 HGX983067:HGZ983067 HQT983067:HQV983067 IAP983067:IAR983067 IKL983067:IKN983067 IUH983067:IUJ983067 JED983067:JEF983067 JNZ983067:JOB983067 JXV983067:JXX983067 KHR983067:KHT983067 KRN983067:KRP983067 LBJ983067:LBL983067 LLF983067:LLH983067 LVB983067:LVD983067 MEX983067:MEZ983067 MOT983067:MOV983067 MYP983067:MYR983067 NIL983067:NIN983067 NSH983067:NSJ983067 OCD983067:OCF983067 OLZ983067:OMB983067 OVV983067:OVX983067 PFR983067:PFT983067 PPN983067:PPP983067 PZJ983067:PZL983067 QJF983067:QJH983067 QTB983067:QTD983067 RCX983067:RCZ983067 RMT983067:RMV983067 RWP983067:RWR983067 SGL983067:SGN983067 SQH983067:SQJ983067 TAD983067:TAF983067 TJZ983067:TKB983067 TTV983067:TTX983067 UDR983067:UDT983067 UNN983067:UNP983067 UXJ983067:UXL983067 VHF983067:VHH983067 VRB983067:VRD983067 WAX983067:WAZ983067 WKT983067:WKV983067 WUP983067:WUR983067" xr:uid="{C95C73F6-E9F9-4D8B-8ABE-46CD9452A1AE}">
      <formula1>"Com Desoneração, Sem Desoneração"</formula1>
    </dataValidation>
    <dataValidation type="list" allowBlank="1" showInputMessage="1" showErrorMessage="1" sqref="B65567 ID65567 RZ65567 ABV65567 ALR65567 AVN65567 BFJ65567 BPF65567 BZB65567 CIX65567 CST65567 DCP65567 DML65567 DWH65567 EGD65567 EPZ65567 EZV65567 FJR65567 FTN65567 GDJ65567 GNF65567 GXB65567 HGX65567 HQT65567 IAP65567 IKL65567 IUH65567 JED65567 JNZ65567 JXV65567 KHR65567 KRN65567 LBJ65567 LLF65567 LVB65567 MEX65567 MOT65567 MYP65567 NIL65567 NSH65567 OCD65567 OLZ65567 OVV65567 PFR65567 PPN65567 PZJ65567 QJF65567 QTB65567 RCX65567 RMT65567 RWP65567 SGL65567 SQH65567 TAD65567 TJZ65567 TTV65567 UDR65567 UNN65567 UXJ65567 VHF65567 VRB65567 WAX65567 WKT65567 WUP65567 B131103 ID131103 RZ131103 ABV131103 ALR131103 AVN131103 BFJ131103 BPF131103 BZB131103 CIX131103 CST131103 DCP131103 DML131103 DWH131103 EGD131103 EPZ131103 EZV131103 FJR131103 FTN131103 GDJ131103 GNF131103 GXB131103 HGX131103 HQT131103 IAP131103 IKL131103 IUH131103 JED131103 JNZ131103 JXV131103 KHR131103 KRN131103 LBJ131103 LLF131103 LVB131103 MEX131103 MOT131103 MYP131103 NIL131103 NSH131103 OCD131103 OLZ131103 OVV131103 PFR131103 PPN131103 PZJ131103 QJF131103 QTB131103 RCX131103 RMT131103 RWP131103 SGL131103 SQH131103 TAD131103 TJZ131103 TTV131103 UDR131103 UNN131103 UXJ131103 VHF131103 VRB131103 WAX131103 WKT131103 WUP131103 B196639 ID196639 RZ196639 ABV196639 ALR196639 AVN196639 BFJ196639 BPF196639 BZB196639 CIX196639 CST196639 DCP196639 DML196639 DWH196639 EGD196639 EPZ196639 EZV196639 FJR196639 FTN196639 GDJ196639 GNF196639 GXB196639 HGX196639 HQT196639 IAP196639 IKL196639 IUH196639 JED196639 JNZ196639 JXV196639 KHR196639 KRN196639 LBJ196639 LLF196639 LVB196639 MEX196639 MOT196639 MYP196639 NIL196639 NSH196639 OCD196639 OLZ196639 OVV196639 PFR196639 PPN196639 PZJ196639 QJF196639 QTB196639 RCX196639 RMT196639 RWP196639 SGL196639 SQH196639 TAD196639 TJZ196639 TTV196639 UDR196639 UNN196639 UXJ196639 VHF196639 VRB196639 WAX196639 WKT196639 WUP196639 B262175 ID262175 RZ262175 ABV262175 ALR262175 AVN262175 BFJ262175 BPF262175 BZB262175 CIX262175 CST262175 DCP262175 DML262175 DWH262175 EGD262175 EPZ262175 EZV262175 FJR262175 FTN262175 GDJ262175 GNF262175 GXB262175 HGX262175 HQT262175 IAP262175 IKL262175 IUH262175 JED262175 JNZ262175 JXV262175 KHR262175 KRN262175 LBJ262175 LLF262175 LVB262175 MEX262175 MOT262175 MYP262175 NIL262175 NSH262175 OCD262175 OLZ262175 OVV262175 PFR262175 PPN262175 PZJ262175 QJF262175 QTB262175 RCX262175 RMT262175 RWP262175 SGL262175 SQH262175 TAD262175 TJZ262175 TTV262175 UDR262175 UNN262175 UXJ262175 VHF262175 VRB262175 WAX262175 WKT262175 WUP262175 B327711 ID327711 RZ327711 ABV327711 ALR327711 AVN327711 BFJ327711 BPF327711 BZB327711 CIX327711 CST327711 DCP327711 DML327711 DWH327711 EGD327711 EPZ327711 EZV327711 FJR327711 FTN327711 GDJ327711 GNF327711 GXB327711 HGX327711 HQT327711 IAP327711 IKL327711 IUH327711 JED327711 JNZ327711 JXV327711 KHR327711 KRN327711 LBJ327711 LLF327711 LVB327711 MEX327711 MOT327711 MYP327711 NIL327711 NSH327711 OCD327711 OLZ327711 OVV327711 PFR327711 PPN327711 PZJ327711 QJF327711 QTB327711 RCX327711 RMT327711 RWP327711 SGL327711 SQH327711 TAD327711 TJZ327711 TTV327711 UDR327711 UNN327711 UXJ327711 VHF327711 VRB327711 WAX327711 WKT327711 WUP327711 B393247 ID393247 RZ393247 ABV393247 ALR393247 AVN393247 BFJ393247 BPF393247 BZB393247 CIX393247 CST393247 DCP393247 DML393247 DWH393247 EGD393247 EPZ393247 EZV393247 FJR393247 FTN393247 GDJ393247 GNF393247 GXB393247 HGX393247 HQT393247 IAP393247 IKL393247 IUH393247 JED393247 JNZ393247 JXV393247 KHR393247 KRN393247 LBJ393247 LLF393247 LVB393247 MEX393247 MOT393247 MYP393247 NIL393247 NSH393247 OCD393247 OLZ393247 OVV393247 PFR393247 PPN393247 PZJ393247 QJF393247 QTB393247 RCX393247 RMT393247 RWP393247 SGL393247 SQH393247 TAD393247 TJZ393247 TTV393247 UDR393247 UNN393247 UXJ393247 VHF393247 VRB393247 WAX393247 WKT393247 WUP393247 B458783 ID458783 RZ458783 ABV458783 ALR458783 AVN458783 BFJ458783 BPF458783 BZB458783 CIX458783 CST458783 DCP458783 DML458783 DWH458783 EGD458783 EPZ458783 EZV458783 FJR458783 FTN458783 GDJ458783 GNF458783 GXB458783 HGX458783 HQT458783 IAP458783 IKL458783 IUH458783 JED458783 JNZ458783 JXV458783 KHR458783 KRN458783 LBJ458783 LLF458783 LVB458783 MEX458783 MOT458783 MYP458783 NIL458783 NSH458783 OCD458783 OLZ458783 OVV458783 PFR458783 PPN458783 PZJ458783 QJF458783 QTB458783 RCX458783 RMT458783 RWP458783 SGL458783 SQH458783 TAD458783 TJZ458783 TTV458783 UDR458783 UNN458783 UXJ458783 VHF458783 VRB458783 WAX458783 WKT458783 WUP458783 B524319 ID524319 RZ524319 ABV524319 ALR524319 AVN524319 BFJ524319 BPF524319 BZB524319 CIX524319 CST524319 DCP524319 DML524319 DWH524319 EGD524319 EPZ524319 EZV524319 FJR524319 FTN524319 GDJ524319 GNF524319 GXB524319 HGX524319 HQT524319 IAP524319 IKL524319 IUH524319 JED524319 JNZ524319 JXV524319 KHR524319 KRN524319 LBJ524319 LLF524319 LVB524319 MEX524319 MOT524319 MYP524319 NIL524319 NSH524319 OCD524319 OLZ524319 OVV524319 PFR524319 PPN524319 PZJ524319 QJF524319 QTB524319 RCX524319 RMT524319 RWP524319 SGL524319 SQH524319 TAD524319 TJZ524319 TTV524319 UDR524319 UNN524319 UXJ524319 VHF524319 VRB524319 WAX524319 WKT524319 WUP524319 B589855 ID589855 RZ589855 ABV589855 ALR589855 AVN589855 BFJ589855 BPF589855 BZB589855 CIX589855 CST589855 DCP589855 DML589855 DWH589855 EGD589855 EPZ589855 EZV589855 FJR589855 FTN589855 GDJ589855 GNF589855 GXB589855 HGX589855 HQT589855 IAP589855 IKL589855 IUH589855 JED589855 JNZ589855 JXV589855 KHR589855 KRN589855 LBJ589855 LLF589855 LVB589855 MEX589855 MOT589855 MYP589855 NIL589855 NSH589855 OCD589855 OLZ589855 OVV589855 PFR589855 PPN589855 PZJ589855 QJF589855 QTB589855 RCX589855 RMT589855 RWP589855 SGL589855 SQH589855 TAD589855 TJZ589855 TTV589855 UDR589855 UNN589855 UXJ589855 VHF589855 VRB589855 WAX589855 WKT589855 WUP589855 B655391 ID655391 RZ655391 ABV655391 ALR655391 AVN655391 BFJ655391 BPF655391 BZB655391 CIX655391 CST655391 DCP655391 DML655391 DWH655391 EGD655391 EPZ655391 EZV655391 FJR655391 FTN655391 GDJ655391 GNF655391 GXB655391 HGX655391 HQT655391 IAP655391 IKL655391 IUH655391 JED655391 JNZ655391 JXV655391 KHR655391 KRN655391 LBJ655391 LLF655391 LVB655391 MEX655391 MOT655391 MYP655391 NIL655391 NSH655391 OCD655391 OLZ655391 OVV655391 PFR655391 PPN655391 PZJ655391 QJF655391 QTB655391 RCX655391 RMT655391 RWP655391 SGL655391 SQH655391 TAD655391 TJZ655391 TTV655391 UDR655391 UNN655391 UXJ655391 VHF655391 VRB655391 WAX655391 WKT655391 WUP655391 B720927 ID720927 RZ720927 ABV720927 ALR720927 AVN720927 BFJ720927 BPF720927 BZB720927 CIX720927 CST720927 DCP720927 DML720927 DWH720927 EGD720927 EPZ720927 EZV720927 FJR720927 FTN720927 GDJ720927 GNF720927 GXB720927 HGX720927 HQT720927 IAP720927 IKL720927 IUH720927 JED720927 JNZ720927 JXV720927 KHR720927 KRN720927 LBJ720927 LLF720927 LVB720927 MEX720927 MOT720927 MYP720927 NIL720927 NSH720927 OCD720927 OLZ720927 OVV720927 PFR720927 PPN720927 PZJ720927 QJF720927 QTB720927 RCX720927 RMT720927 RWP720927 SGL720927 SQH720927 TAD720927 TJZ720927 TTV720927 UDR720927 UNN720927 UXJ720927 VHF720927 VRB720927 WAX720927 WKT720927 WUP720927 B786463 ID786463 RZ786463 ABV786463 ALR786463 AVN786463 BFJ786463 BPF786463 BZB786463 CIX786463 CST786463 DCP786463 DML786463 DWH786463 EGD786463 EPZ786463 EZV786463 FJR786463 FTN786463 GDJ786463 GNF786463 GXB786463 HGX786463 HQT786463 IAP786463 IKL786463 IUH786463 JED786463 JNZ786463 JXV786463 KHR786463 KRN786463 LBJ786463 LLF786463 LVB786463 MEX786463 MOT786463 MYP786463 NIL786463 NSH786463 OCD786463 OLZ786463 OVV786463 PFR786463 PPN786463 PZJ786463 QJF786463 QTB786463 RCX786463 RMT786463 RWP786463 SGL786463 SQH786463 TAD786463 TJZ786463 TTV786463 UDR786463 UNN786463 UXJ786463 VHF786463 VRB786463 WAX786463 WKT786463 WUP786463 B851999 ID851999 RZ851999 ABV851999 ALR851999 AVN851999 BFJ851999 BPF851999 BZB851999 CIX851999 CST851999 DCP851999 DML851999 DWH851999 EGD851999 EPZ851999 EZV851999 FJR851999 FTN851999 GDJ851999 GNF851999 GXB851999 HGX851999 HQT851999 IAP851999 IKL851999 IUH851999 JED851999 JNZ851999 JXV851999 KHR851999 KRN851999 LBJ851999 LLF851999 LVB851999 MEX851999 MOT851999 MYP851999 NIL851999 NSH851999 OCD851999 OLZ851999 OVV851999 PFR851999 PPN851999 PZJ851999 QJF851999 QTB851999 RCX851999 RMT851999 RWP851999 SGL851999 SQH851999 TAD851999 TJZ851999 TTV851999 UDR851999 UNN851999 UXJ851999 VHF851999 VRB851999 WAX851999 WKT851999 WUP851999 B917535 ID917535 RZ917535 ABV917535 ALR917535 AVN917535 BFJ917535 BPF917535 BZB917535 CIX917535 CST917535 DCP917535 DML917535 DWH917535 EGD917535 EPZ917535 EZV917535 FJR917535 FTN917535 GDJ917535 GNF917535 GXB917535 HGX917535 HQT917535 IAP917535 IKL917535 IUH917535 JED917535 JNZ917535 JXV917535 KHR917535 KRN917535 LBJ917535 LLF917535 LVB917535 MEX917535 MOT917535 MYP917535 NIL917535 NSH917535 OCD917535 OLZ917535 OVV917535 PFR917535 PPN917535 PZJ917535 QJF917535 QTB917535 RCX917535 RMT917535 RWP917535 SGL917535 SQH917535 TAD917535 TJZ917535 TTV917535 UDR917535 UNN917535 UXJ917535 VHF917535 VRB917535 WAX917535 WKT917535 WUP917535 B983071 ID983071 RZ983071 ABV983071 ALR983071 AVN983071 BFJ983071 BPF983071 BZB983071 CIX983071 CST983071 DCP983071 DML983071 DWH983071 EGD983071 EPZ983071 EZV983071 FJR983071 FTN983071 GDJ983071 GNF983071 GXB983071 HGX983071 HQT983071 IAP983071 IKL983071 IUH983071 JED983071 JNZ983071 JXV983071 KHR983071 KRN983071 LBJ983071 LLF983071 LVB983071 MEX983071 MOT983071 MYP983071 NIL983071 NSH983071 OCD983071 OLZ983071 OVV983071 PFR983071 PPN983071 PZJ983071 QJF983071 QTB983071 RCX983071 RMT983071 RWP983071 SGL983071 SQH983071 TAD983071 TJZ983071 TTV983071 UDR983071 UNN983071 UXJ983071 VHF983071 VRB983071 WAX983071 WKT983071 WUP983071" xr:uid="{C391318C-E319-4743-BF04-E59AF9494730}">
      <mc:AlternateContent xmlns:x12ac="http://schemas.microsoft.com/office/spreadsheetml/2011/1/ac" xmlns:mc="http://schemas.openxmlformats.org/markup-compatibility/2006">
        <mc:Choice Requires="x12ac">
          <x12ac:list>Edificações, Fornecimento de Materiais e Equipamentos," Redes de Água, Esgoto ou Correlatas", Rodovias e Ferrovias," Portuárias, Marítimas e Fluviais"," Estudos, Projetos, Planos e Gerenciamento"</x12ac:list>
        </mc:Choice>
        <mc:Fallback>
          <formula1>"Edificações, Fornecimento de Materiais e Equipamentos, Redes de Água, Esgoto ou Correlatas, Rodovias e Ferrovias, Portuárias, Marítimas e Fluviais, Estudos, Projetos, Planos e Gerenciamento"</formula1>
        </mc:Fallback>
      </mc:AlternateContent>
    </dataValidation>
  </dataValidations>
  <printOptions horizontalCentered="1"/>
  <pageMargins left="0.39370078740157483" right="0.39370078740157483" top="0.39370078740157483" bottom="0.78740157480314965" header="0.31496062992125984" footer="0.31496062992125984"/>
  <pageSetup paperSize="9" orientation="portrait"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79998168889431442"/>
  </sheetPr>
  <dimension ref="A1:H53"/>
  <sheetViews>
    <sheetView view="pageBreakPreview" topLeftCell="A13" zoomScale="115" zoomScaleNormal="100" zoomScaleSheetLayoutView="115" workbookViewId="0">
      <selection activeCell="K29" sqref="K29"/>
    </sheetView>
  </sheetViews>
  <sheetFormatPr defaultColWidth="9" defaultRowHeight="12.75"/>
  <cols>
    <col min="1" max="1" width="19.7109375" customWidth="1"/>
    <col min="2" max="2" width="40.7109375" customWidth="1"/>
    <col min="3" max="3" width="11.85546875" customWidth="1"/>
    <col min="4" max="4" width="5" customWidth="1"/>
  </cols>
  <sheetData>
    <row r="1" spans="1:8">
      <c r="A1" s="978"/>
      <c r="B1" s="979" t="s">
        <v>320</v>
      </c>
      <c r="C1" s="980"/>
      <c r="D1" s="981"/>
    </row>
    <row r="2" spans="1:8">
      <c r="A2" s="982"/>
      <c r="B2" s="295" t="s">
        <v>321</v>
      </c>
      <c r="C2" s="294"/>
      <c r="D2" s="983"/>
    </row>
    <row r="3" spans="1:8" ht="15.75">
      <c r="A3" s="984" t="s">
        <v>0</v>
      </c>
      <c r="B3" s="296"/>
      <c r="C3" s="296"/>
      <c r="D3" s="985"/>
      <c r="E3" s="297"/>
      <c r="F3" s="297"/>
      <c r="H3" s="298"/>
    </row>
    <row r="4" spans="1:8">
      <c r="A4" s="986" t="s">
        <v>1</v>
      </c>
      <c r="B4" s="299" t="s">
        <v>322</v>
      </c>
      <c r="C4" s="299"/>
      <c r="D4" s="987"/>
      <c r="E4" s="2"/>
    </row>
    <row r="5" spans="1:8" ht="22.5">
      <c r="A5" s="986" t="s">
        <v>3</v>
      </c>
      <c r="B5" s="299" t="s">
        <v>3482</v>
      </c>
      <c r="C5" s="299"/>
      <c r="D5" s="987"/>
      <c r="E5" s="2"/>
    </row>
    <row r="6" spans="1:8">
      <c r="A6" s="986"/>
      <c r="B6" s="299"/>
      <c r="C6" s="299"/>
      <c r="D6" s="987"/>
      <c r="E6" s="2"/>
    </row>
    <row r="7" spans="1:8">
      <c r="A7" s="988" t="s">
        <v>4</v>
      </c>
      <c r="B7" s="989"/>
      <c r="C7" s="989"/>
      <c r="D7" s="990"/>
    </row>
    <row r="8" spans="1:8">
      <c r="A8" s="982"/>
      <c r="B8" s="991" t="s">
        <v>20</v>
      </c>
      <c r="C8" s="295"/>
      <c r="D8" s="990"/>
    </row>
    <row r="9" spans="1:8">
      <c r="A9" s="988" t="s">
        <v>5</v>
      </c>
      <c r="B9" s="989"/>
      <c r="C9" s="989"/>
      <c r="D9" s="990"/>
    </row>
    <row r="10" spans="1:8">
      <c r="A10" s="982"/>
      <c r="B10" s="991" t="s">
        <v>6</v>
      </c>
      <c r="C10" s="295"/>
      <c r="D10" s="990"/>
      <c r="E10" s="806"/>
    </row>
    <row r="11" spans="1:8">
      <c r="A11" s="988" t="s">
        <v>7</v>
      </c>
      <c r="B11" s="989"/>
      <c r="C11" s="989"/>
      <c r="D11" s="990"/>
    </row>
    <row r="12" spans="1:8">
      <c r="A12" s="992" t="s">
        <v>3292</v>
      </c>
      <c r="B12" s="300" t="s">
        <v>323</v>
      </c>
      <c r="C12" s="301">
        <v>4.0599999999999996</v>
      </c>
      <c r="D12" s="302" t="s">
        <v>8</v>
      </c>
      <c r="F12" s="3"/>
    </row>
    <row r="13" spans="1:8">
      <c r="A13" s="992" t="s">
        <v>3288</v>
      </c>
      <c r="B13" s="300" t="s">
        <v>3291</v>
      </c>
      <c r="C13" s="301">
        <v>8.19</v>
      </c>
      <c r="D13" s="302" t="s">
        <v>8</v>
      </c>
      <c r="F13" s="3"/>
    </row>
    <row r="14" spans="1:8">
      <c r="A14" s="992" t="s">
        <v>3294</v>
      </c>
      <c r="B14" s="300" t="s">
        <v>324</v>
      </c>
      <c r="C14" s="301">
        <v>0.5</v>
      </c>
      <c r="D14" s="302" t="s">
        <v>8</v>
      </c>
      <c r="F14" s="3"/>
    </row>
    <row r="15" spans="1:8">
      <c r="A15" s="992" t="s">
        <v>3295</v>
      </c>
      <c r="B15" s="300" t="s">
        <v>325</v>
      </c>
      <c r="C15" s="301">
        <v>0.5</v>
      </c>
      <c r="D15" s="302" t="s">
        <v>8</v>
      </c>
      <c r="F15" s="3"/>
    </row>
    <row r="16" spans="1:8">
      <c r="A16" s="992" t="s">
        <v>3293</v>
      </c>
      <c r="B16" s="300" t="s">
        <v>326</v>
      </c>
      <c r="C16" s="301">
        <v>0.61</v>
      </c>
      <c r="D16" s="302" t="s">
        <v>8</v>
      </c>
      <c r="F16" s="3"/>
    </row>
    <row r="17" spans="1:6">
      <c r="A17" s="993"/>
      <c r="B17" s="303"/>
      <c r="C17" s="304"/>
      <c r="D17" s="302"/>
      <c r="E17" s="1"/>
      <c r="F17" s="3"/>
    </row>
    <row r="18" spans="1:6">
      <c r="A18" s="992" t="s">
        <v>3289</v>
      </c>
      <c r="B18" s="300" t="s">
        <v>327</v>
      </c>
      <c r="C18" s="301">
        <v>8</v>
      </c>
      <c r="D18" s="302" t="s">
        <v>8</v>
      </c>
      <c r="F18" s="3"/>
    </row>
    <row r="19" spans="1:6">
      <c r="A19" s="988" t="s">
        <v>9</v>
      </c>
      <c r="B19" s="989"/>
      <c r="C19" s="989"/>
      <c r="D19" s="990"/>
    </row>
    <row r="20" spans="1:6" ht="12.75" customHeight="1">
      <c r="A20" s="988"/>
      <c r="B20" s="989"/>
      <c r="C20" s="989"/>
      <c r="D20" s="990"/>
    </row>
    <row r="21" spans="1:6">
      <c r="A21" s="988"/>
      <c r="B21" s="305" t="s">
        <v>10</v>
      </c>
      <c r="C21" s="306">
        <v>7.65</v>
      </c>
      <c r="D21" s="307" t="s">
        <v>8</v>
      </c>
    </row>
    <row r="22" spans="1:6">
      <c r="A22" s="988"/>
      <c r="B22" s="989"/>
      <c r="C22" s="989"/>
      <c r="D22" s="990"/>
    </row>
    <row r="23" spans="1:6">
      <c r="A23" s="988"/>
      <c r="B23" s="308" t="s">
        <v>11</v>
      </c>
      <c r="C23" s="301">
        <v>100</v>
      </c>
      <c r="D23" s="307" t="s">
        <v>8</v>
      </c>
    </row>
    <row r="24" spans="1:6">
      <c r="A24" s="988"/>
      <c r="B24" s="308" t="s">
        <v>12</v>
      </c>
      <c r="C24" s="301">
        <v>4</v>
      </c>
      <c r="D24" s="307" t="s">
        <v>8</v>
      </c>
    </row>
    <row r="25" spans="1:6">
      <c r="A25" s="988"/>
      <c r="B25" s="308" t="s">
        <v>328</v>
      </c>
      <c r="C25" s="309">
        <v>4</v>
      </c>
      <c r="D25" s="307" t="s">
        <v>8</v>
      </c>
    </row>
    <row r="26" spans="1:6">
      <c r="A26" s="982"/>
      <c r="B26" s="994"/>
      <c r="C26" s="295"/>
      <c r="D26" s="995"/>
    </row>
    <row r="27" spans="1:6">
      <c r="A27" s="982"/>
      <c r="B27" s="308" t="s">
        <v>13</v>
      </c>
      <c r="C27" s="309">
        <v>3</v>
      </c>
      <c r="D27" s="310" t="s">
        <v>8</v>
      </c>
      <c r="F27" s="3"/>
    </row>
    <row r="28" spans="1:6">
      <c r="A28" s="982"/>
      <c r="B28" s="308" t="s">
        <v>14</v>
      </c>
      <c r="C28" s="309">
        <v>0.65</v>
      </c>
      <c r="D28" s="310" t="s">
        <v>8</v>
      </c>
    </row>
    <row r="29" spans="1:6">
      <c r="A29" s="982"/>
      <c r="B29" s="308" t="s">
        <v>15</v>
      </c>
      <c r="C29" s="309">
        <f>IF(B8="Com Desoneração",4.5,0)</f>
        <v>0</v>
      </c>
      <c r="D29" s="302" t="s">
        <v>8</v>
      </c>
      <c r="F29" s="807"/>
    </row>
    <row r="30" spans="1:6">
      <c r="A30" s="988" t="s">
        <v>16</v>
      </c>
      <c r="B30" s="989"/>
      <c r="C30" s="989"/>
      <c r="D30" s="990"/>
    </row>
    <row r="31" spans="1:6" ht="12.75" customHeight="1">
      <c r="A31" s="982"/>
      <c r="B31" s="311" t="s">
        <v>3290</v>
      </c>
      <c r="C31" s="1955">
        <v>0.3196</v>
      </c>
      <c r="D31" s="1956"/>
      <c r="E31" s="312" t="s">
        <v>4947</v>
      </c>
      <c r="F31" s="313">
        <f>C31</f>
        <v>0.3196</v>
      </c>
    </row>
    <row r="32" spans="1:6" ht="12.75" customHeight="1">
      <c r="A32" s="982"/>
      <c r="B32" s="311" t="s">
        <v>3287</v>
      </c>
      <c r="C32" s="1957"/>
      <c r="D32" s="1958"/>
      <c r="F32" s="314"/>
    </row>
    <row r="33" spans="1:4">
      <c r="A33" s="982"/>
      <c r="B33" s="294"/>
      <c r="C33" s="996"/>
      <c r="D33" s="983"/>
    </row>
    <row r="34" spans="1:4">
      <c r="A34" s="997" t="s">
        <v>17</v>
      </c>
      <c r="B34" s="294"/>
      <c r="C34" s="294"/>
      <c r="D34" s="983"/>
    </row>
    <row r="35" spans="1:4">
      <c r="A35" s="997" t="str">
        <f>CONCATENATE("do ISS para ",B10," é de ",C23," %",", com a respectiva alíquota de ",C25,"  %")</f>
        <v>do ISS para Edificações é de 100 %, com a respectiva alíquota de 4  %</v>
      </c>
      <c r="B35" s="294"/>
      <c r="C35" s="294"/>
      <c r="D35" s="983"/>
    </row>
    <row r="36" spans="1:4">
      <c r="A36" s="997"/>
      <c r="B36" s="294"/>
      <c r="C36" s="294"/>
      <c r="D36" s="983"/>
    </row>
    <row r="37" spans="1:4">
      <c r="A37" s="998" t="s">
        <v>18</v>
      </c>
      <c r="B37" s="316"/>
      <c r="C37" s="315"/>
      <c r="D37" s="999"/>
    </row>
    <row r="38" spans="1:4">
      <c r="A38" s="998" t="str">
        <f>CONCATENATE("elaboração do orçamento foi ",B8,", e que esta é a alternativa mais adequada para ")</f>
        <v xml:space="preserve">elaboração do orçamento foi Sem Desoneração, e que esta é a alternativa mais adequada para </v>
      </c>
      <c r="B38" s="294"/>
      <c r="C38" s="315"/>
      <c r="D38" s="999"/>
    </row>
    <row r="39" spans="1:4" ht="12.75" customHeight="1">
      <c r="A39" s="998" t="s">
        <v>19</v>
      </c>
      <c r="B39" s="294"/>
      <c r="C39" s="315"/>
      <c r="D39" s="999"/>
    </row>
    <row r="40" spans="1:4" ht="12.75" customHeight="1">
      <c r="A40" s="998"/>
      <c r="B40" s="294"/>
      <c r="C40" s="315"/>
      <c r="D40" s="999"/>
    </row>
    <row r="41" spans="1:4">
      <c r="A41" s="998" t="s">
        <v>329</v>
      </c>
      <c r="B41" s="294"/>
      <c r="C41" s="315"/>
      <c r="D41" s="999"/>
    </row>
    <row r="42" spans="1:4">
      <c r="A42" s="998"/>
      <c r="B42" s="294"/>
      <c r="C42" s="315"/>
      <c r="D42" s="999"/>
    </row>
    <row r="43" spans="1:4">
      <c r="A43" s="998"/>
      <c r="B43" s="294"/>
      <c r="C43" s="315"/>
      <c r="D43" s="999"/>
    </row>
    <row r="44" spans="1:4" ht="15.2" customHeight="1">
      <c r="A44" s="982"/>
      <c r="B44" s="294"/>
      <c r="C44" s="294"/>
      <c r="D44" s="983"/>
    </row>
    <row r="45" spans="1:4">
      <c r="A45" s="982"/>
      <c r="B45" s="317" t="s">
        <v>330</v>
      </c>
      <c r="C45" s="294"/>
      <c r="D45" s="983"/>
    </row>
    <row r="46" spans="1:4">
      <c r="A46" s="992" t="s">
        <v>22</v>
      </c>
      <c r="B46" s="318" t="s">
        <v>331</v>
      </c>
      <c r="C46" s="294"/>
      <c r="D46" s="983"/>
    </row>
    <row r="47" spans="1:4" ht="15.95" customHeight="1">
      <c r="A47" s="1000" t="s">
        <v>24</v>
      </c>
      <c r="B47" s="1001" t="s">
        <v>2930</v>
      </c>
      <c r="C47" s="1002"/>
      <c r="D47" s="1003"/>
    </row>
    <row r="48" spans="1:4">
      <c r="A48" s="294"/>
      <c r="B48" s="294"/>
      <c r="C48" s="294"/>
      <c r="D48" s="294"/>
    </row>
    <row r="49" spans="1:4">
      <c r="A49" s="294"/>
      <c r="B49" s="294"/>
      <c r="C49" s="294"/>
      <c r="D49" s="294"/>
    </row>
    <row r="50" spans="1:4">
      <c r="A50" s="294"/>
      <c r="B50" s="294"/>
      <c r="C50" s="294"/>
      <c r="D50" s="294"/>
    </row>
    <row r="51" spans="1:4">
      <c r="A51" s="294"/>
      <c r="B51" s="294"/>
      <c r="C51" s="294"/>
      <c r="D51" s="294"/>
    </row>
    <row r="52" spans="1:4" ht="12.75" customHeight="1">
      <c r="A52" s="311"/>
      <c r="B52" s="295"/>
      <c r="C52" s="294"/>
      <c r="D52" s="294"/>
    </row>
    <row r="53" spans="1:4" ht="12.75" customHeight="1">
      <c r="A53" s="311"/>
      <c r="B53" s="311"/>
      <c r="C53" s="294"/>
      <c r="D53" s="294"/>
    </row>
  </sheetData>
  <mergeCells count="1">
    <mergeCell ref="C31:D32"/>
  </mergeCells>
  <printOptions horizontalCentered="1" verticalCentered="1"/>
  <pageMargins left="0.51181102362204722" right="0.51181102362204722" top="0.78740157480314965" bottom="0.78740157480314965" header="0.31496062992125984" footer="0.31496062992125984"/>
  <pageSetup orientation="portrait" r:id="rId1"/>
  <rowBreaks count="1" manualBreakCount="1">
    <brk id="47" max="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00000"/>
  </sheetPr>
  <dimension ref="A1:K1254"/>
  <sheetViews>
    <sheetView showGridLines="0" topLeftCell="A97" workbookViewId="0">
      <selection activeCell="K6" sqref="K6"/>
    </sheetView>
  </sheetViews>
  <sheetFormatPr defaultColWidth="9.140625" defaultRowHeight="15"/>
  <cols>
    <col min="1" max="1" width="9.85546875" style="276" customWidth="1"/>
    <col min="2" max="2" width="23.140625" style="276" customWidth="1"/>
    <col min="3" max="3" width="36.7109375" style="276" customWidth="1"/>
    <col min="4" max="4" width="7" style="276" customWidth="1"/>
    <col min="5" max="5" width="9.28515625" style="276" customWidth="1"/>
    <col min="6" max="6" width="13.85546875" style="276" customWidth="1"/>
    <col min="7" max="7" width="10.85546875" style="276" customWidth="1"/>
    <col min="8" max="16384" width="9.140625" style="276"/>
  </cols>
  <sheetData>
    <row r="1" spans="1:7" ht="15.2" customHeight="1">
      <c r="A1" s="1959" t="s">
        <v>335</v>
      </c>
      <c r="B1" s="1959"/>
      <c r="C1" s="1959"/>
      <c r="D1" s="1959"/>
      <c r="E1" s="1959"/>
      <c r="F1" s="1959"/>
      <c r="G1" s="1959"/>
    </row>
    <row r="2" spans="1:7" ht="15.2" customHeight="1">
      <c r="A2" s="1959" t="s">
        <v>336</v>
      </c>
      <c r="B2" s="1959"/>
      <c r="C2" s="1959"/>
      <c r="D2" s="1959"/>
      <c r="E2" s="1959"/>
      <c r="F2" s="1959"/>
      <c r="G2" s="1959"/>
    </row>
    <row r="3" spans="1:7" ht="15.2" customHeight="1">
      <c r="A3" s="1959" t="s">
        <v>337</v>
      </c>
      <c r="B3" s="1959"/>
      <c r="C3" s="1959"/>
      <c r="D3" s="1959"/>
      <c r="E3" s="1959"/>
      <c r="F3" s="1959"/>
      <c r="G3" s="1959"/>
    </row>
    <row r="4" spans="1:7" ht="15.2" customHeight="1">
      <c r="A4" s="1959" t="s">
        <v>338</v>
      </c>
      <c r="B4" s="1959"/>
      <c r="C4" s="1959"/>
      <c r="D4" s="1959"/>
      <c r="E4" s="1959"/>
      <c r="F4" s="1959"/>
      <c r="G4" s="1959"/>
    </row>
    <row r="5" spans="1:7">
      <c r="A5" s="1960"/>
      <c r="B5" s="1960"/>
      <c r="C5" s="1960"/>
      <c r="D5" s="1960"/>
      <c r="E5" s="1960"/>
      <c r="F5" s="1960"/>
      <c r="G5" s="1960"/>
    </row>
    <row r="6" spans="1:7" ht="29.85" customHeight="1">
      <c r="A6" s="1959" t="s">
        <v>339</v>
      </c>
      <c r="B6" s="1959"/>
      <c r="C6" s="1959"/>
      <c r="D6" s="1959"/>
      <c r="E6" s="1959"/>
      <c r="F6" s="1959" t="s">
        <v>340</v>
      </c>
      <c r="G6" s="1959"/>
    </row>
    <row r="7" spans="1:7" ht="15.2" customHeight="1">
      <c r="A7" s="1959" t="s">
        <v>341</v>
      </c>
      <c r="B7" s="1959"/>
      <c r="C7" s="1959"/>
      <c r="D7" s="1959"/>
      <c r="E7" s="1959"/>
      <c r="F7" s="1959" t="s">
        <v>342</v>
      </c>
      <c r="G7" s="1959"/>
    </row>
    <row r="8" spans="1:7">
      <c r="A8" s="1960"/>
      <c r="B8" s="1960"/>
      <c r="C8" s="1960"/>
      <c r="D8" s="1960"/>
      <c r="E8" s="1960"/>
      <c r="F8" s="1960"/>
      <c r="G8" s="1960"/>
    </row>
    <row r="9" spans="1:7" ht="15.2" customHeight="1">
      <c r="A9" s="1959" t="s">
        <v>343</v>
      </c>
      <c r="B9" s="1959"/>
      <c r="C9" s="1959"/>
      <c r="D9" s="1959"/>
      <c r="E9" s="1959"/>
      <c r="F9" s="1959" t="s">
        <v>344</v>
      </c>
      <c r="G9" s="1959"/>
    </row>
    <row r="10" spans="1:7" ht="15.2" customHeight="1">
      <c r="A10" s="1959" t="s">
        <v>345</v>
      </c>
      <c r="B10" s="1959"/>
      <c r="C10" s="1959"/>
      <c r="D10" s="1959"/>
      <c r="E10" s="1959"/>
      <c r="F10" s="1959"/>
      <c r="G10" s="1959"/>
    </row>
    <row r="11" spans="1:7">
      <c r="A11" s="1960"/>
      <c r="B11" s="1960"/>
      <c r="C11" s="1960"/>
      <c r="D11" s="1960"/>
      <c r="E11" s="1960"/>
      <c r="F11" s="1960"/>
      <c r="G11" s="1960"/>
    </row>
    <row r="12" spans="1:7">
      <c r="A12" s="277" t="s">
        <v>346</v>
      </c>
      <c r="B12" s="277" t="s">
        <v>347</v>
      </c>
      <c r="C12" s="277" t="s">
        <v>348</v>
      </c>
      <c r="D12" s="278" t="s">
        <v>349</v>
      </c>
      <c r="E12" s="278" t="s">
        <v>350</v>
      </c>
      <c r="F12" s="279" t="s">
        <v>351</v>
      </c>
      <c r="G12" s="279" t="s">
        <v>352</v>
      </c>
    </row>
    <row r="13" spans="1:7">
      <c r="A13" s="276">
        <v>1</v>
      </c>
      <c r="B13" s="280"/>
      <c r="C13" s="281" t="s">
        <v>61</v>
      </c>
      <c r="D13" s="282"/>
      <c r="E13" s="282"/>
      <c r="F13" s="283"/>
      <c r="G13" s="283"/>
    </row>
    <row r="14" spans="1:7">
      <c r="A14" s="276">
        <v>102</v>
      </c>
      <c r="B14" s="280"/>
      <c r="C14" s="281" t="s">
        <v>353</v>
      </c>
      <c r="D14" s="282"/>
      <c r="E14" s="282"/>
      <c r="F14" s="283"/>
      <c r="G14" s="283"/>
    </row>
    <row r="15" spans="1:7" ht="30">
      <c r="A15" s="276">
        <v>10201</v>
      </c>
      <c r="B15" s="280" t="s">
        <v>354</v>
      </c>
      <c r="C15" s="280" t="s">
        <v>355</v>
      </c>
      <c r="D15" s="282" t="s">
        <v>356</v>
      </c>
      <c r="E15" s="282">
        <v>1</v>
      </c>
      <c r="F15" s="283">
        <v>20.75</v>
      </c>
      <c r="G15" s="283">
        <v>20.75</v>
      </c>
    </row>
    <row r="16" spans="1:7" ht="30">
      <c r="A16" s="276">
        <v>10202</v>
      </c>
      <c r="B16" s="280" t="s">
        <v>357</v>
      </c>
      <c r="C16" s="280" t="s">
        <v>358</v>
      </c>
      <c r="D16" s="282" t="s">
        <v>356</v>
      </c>
      <c r="E16" s="282">
        <v>1</v>
      </c>
      <c r="F16" s="283">
        <v>11.17</v>
      </c>
      <c r="G16" s="283">
        <v>11.17</v>
      </c>
    </row>
    <row r="17" spans="1:7" ht="30">
      <c r="A17" s="276">
        <v>10203</v>
      </c>
      <c r="B17" s="280" t="s">
        <v>359</v>
      </c>
      <c r="C17" s="280" t="s">
        <v>360</v>
      </c>
      <c r="D17" s="282" t="s">
        <v>356</v>
      </c>
      <c r="E17" s="282">
        <v>1</v>
      </c>
      <c r="F17" s="283">
        <v>22.35</v>
      </c>
      <c r="G17" s="283">
        <v>22.35</v>
      </c>
    </row>
    <row r="18" spans="1:7" ht="30">
      <c r="A18" s="276">
        <v>10204</v>
      </c>
      <c r="B18" s="280" t="s">
        <v>361</v>
      </c>
      <c r="C18" s="280" t="s">
        <v>362</v>
      </c>
      <c r="D18" s="282" t="s">
        <v>356</v>
      </c>
      <c r="E18" s="282">
        <v>1</v>
      </c>
      <c r="F18" s="283">
        <v>15.96</v>
      </c>
      <c r="G18" s="283">
        <v>15.96</v>
      </c>
    </row>
    <row r="19" spans="1:7">
      <c r="A19" s="276">
        <v>10205</v>
      </c>
      <c r="B19" s="280" t="s">
        <v>363</v>
      </c>
      <c r="C19" s="280" t="s">
        <v>364</v>
      </c>
      <c r="D19" s="282" t="s">
        <v>356</v>
      </c>
      <c r="E19" s="282">
        <v>1</v>
      </c>
      <c r="F19" s="283">
        <v>14.37</v>
      </c>
      <c r="G19" s="283">
        <v>14.37</v>
      </c>
    </row>
    <row r="20" spans="1:7" ht="30">
      <c r="A20" s="276">
        <v>10206</v>
      </c>
      <c r="B20" s="280" t="s">
        <v>365</v>
      </c>
      <c r="C20" s="280" t="s">
        <v>366</v>
      </c>
      <c r="D20" s="282" t="s">
        <v>356</v>
      </c>
      <c r="E20" s="282">
        <v>1</v>
      </c>
      <c r="F20" s="283">
        <v>39.909999999999997</v>
      </c>
      <c r="G20" s="283">
        <v>39.909999999999997</v>
      </c>
    </row>
    <row r="21" spans="1:7" ht="30">
      <c r="A21" s="276">
        <v>10207</v>
      </c>
      <c r="B21" s="280" t="s">
        <v>367</v>
      </c>
      <c r="C21" s="280" t="s">
        <v>368</v>
      </c>
      <c r="D21" s="282" t="s">
        <v>356</v>
      </c>
      <c r="E21" s="282">
        <v>1</v>
      </c>
      <c r="F21" s="283">
        <v>39.909999999999997</v>
      </c>
      <c r="G21" s="283">
        <v>39.909999999999997</v>
      </c>
    </row>
    <row r="22" spans="1:7" ht="30">
      <c r="A22" s="276">
        <v>10208</v>
      </c>
      <c r="B22" s="280" t="s">
        <v>369</v>
      </c>
      <c r="C22" s="280" t="s">
        <v>370</v>
      </c>
      <c r="D22" s="282" t="s">
        <v>356</v>
      </c>
      <c r="E22" s="282">
        <v>1</v>
      </c>
      <c r="F22" s="283">
        <v>7.98</v>
      </c>
      <c r="G22" s="283">
        <v>7.98</v>
      </c>
    </row>
    <row r="23" spans="1:7">
      <c r="A23" s="276">
        <v>10209</v>
      </c>
      <c r="B23" s="280" t="s">
        <v>371</v>
      </c>
      <c r="C23" s="280" t="s">
        <v>372</v>
      </c>
      <c r="D23" s="282" t="s">
        <v>262</v>
      </c>
      <c r="E23" s="282">
        <v>1</v>
      </c>
      <c r="F23" s="283">
        <v>47.89</v>
      </c>
      <c r="G23" s="283">
        <v>47.89</v>
      </c>
    </row>
    <row r="24" spans="1:7" ht="30">
      <c r="A24" s="276">
        <v>10210</v>
      </c>
      <c r="B24" s="280" t="s">
        <v>373</v>
      </c>
      <c r="C24" s="280" t="s">
        <v>71</v>
      </c>
      <c r="D24" s="282" t="s">
        <v>262</v>
      </c>
      <c r="E24" s="282">
        <v>1</v>
      </c>
      <c r="F24" s="283">
        <v>224.8</v>
      </c>
      <c r="G24" s="283">
        <v>224.8</v>
      </c>
    </row>
    <row r="25" spans="1:7" ht="45">
      <c r="A25" s="276">
        <v>10212</v>
      </c>
      <c r="B25" s="280" t="s">
        <v>374</v>
      </c>
      <c r="C25" s="280" t="s">
        <v>375</v>
      </c>
      <c r="D25" s="282" t="s">
        <v>356</v>
      </c>
      <c r="E25" s="282">
        <v>1</v>
      </c>
      <c r="F25" s="283">
        <v>9.58</v>
      </c>
      <c r="G25" s="283">
        <v>9.58</v>
      </c>
    </row>
    <row r="26" spans="1:7" ht="60">
      <c r="A26" s="276">
        <v>10213</v>
      </c>
      <c r="B26" s="280" t="s">
        <v>376</v>
      </c>
      <c r="C26" s="280" t="s">
        <v>377</v>
      </c>
      <c r="D26" s="282" t="s">
        <v>356</v>
      </c>
      <c r="E26" s="282">
        <v>1</v>
      </c>
      <c r="F26" s="283">
        <v>11.17</v>
      </c>
      <c r="G26" s="283">
        <v>11.17</v>
      </c>
    </row>
    <row r="27" spans="1:7" ht="30">
      <c r="A27" s="276">
        <v>10214</v>
      </c>
      <c r="B27" s="280" t="s">
        <v>378</v>
      </c>
      <c r="C27" s="280" t="s">
        <v>379</v>
      </c>
      <c r="D27" s="282" t="s">
        <v>356</v>
      </c>
      <c r="E27" s="282">
        <v>1</v>
      </c>
      <c r="F27" s="283">
        <v>12.77</v>
      </c>
      <c r="G27" s="283">
        <v>12.77</v>
      </c>
    </row>
    <row r="28" spans="1:7">
      <c r="A28" s="276">
        <v>10215</v>
      </c>
      <c r="B28" s="280" t="s">
        <v>380</v>
      </c>
      <c r="C28" s="280" t="s">
        <v>381</v>
      </c>
      <c r="D28" s="282" t="s">
        <v>356</v>
      </c>
      <c r="E28" s="282">
        <v>1</v>
      </c>
      <c r="F28" s="283">
        <v>7.98</v>
      </c>
      <c r="G28" s="283">
        <v>7.98</v>
      </c>
    </row>
    <row r="29" spans="1:7">
      <c r="A29" s="276">
        <v>10216</v>
      </c>
      <c r="B29" s="280" t="s">
        <v>382</v>
      </c>
      <c r="C29" s="280" t="s">
        <v>383</v>
      </c>
      <c r="D29" s="282" t="s">
        <v>108</v>
      </c>
      <c r="E29" s="282">
        <v>1</v>
      </c>
      <c r="F29" s="283">
        <v>7.98</v>
      </c>
      <c r="G29" s="283">
        <v>7.98</v>
      </c>
    </row>
    <row r="30" spans="1:7" ht="30">
      <c r="A30" s="276">
        <v>10218</v>
      </c>
      <c r="B30" s="280" t="s">
        <v>384</v>
      </c>
      <c r="C30" s="280" t="s">
        <v>385</v>
      </c>
      <c r="D30" s="282" t="s">
        <v>356</v>
      </c>
      <c r="E30" s="282">
        <v>1</v>
      </c>
      <c r="F30" s="283">
        <v>10.08</v>
      </c>
      <c r="G30" s="283">
        <v>10.08</v>
      </c>
    </row>
    <row r="31" spans="1:7" ht="30">
      <c r="A31" s="276">
        <v>10219</v>
      </c>
      <c r="B31" s="280" t="s">
        <v>386</v>
      </c>
      <c r="C31" s="280" t="s">
        <v>387</v>
      </c>
      <c r="D31" s="282" t="s">
        <v>262</v>
      </c>
      <c r="E31" s="282">
        <v>1</v>
      </c>
      <c r="F31" s="283">
        <v>264.43</v>
      </c>
      <c r="G31" s="283">
        <v>264.43</v>
      </c>
    </row>
    <row r="32" spans="1:7" ht="30">
      <c r="A32" s="276">
        <v>10220</v>
      </c>
      <c r="B32" s="280" t="s">
        <v>388</v>
      </c>
      <c r="C32" s="280" t="s">
        <v>389</v>
      </c>
      <c r="D32" s="282" t="s">
        <v>356</v>
      </c>
      <c r="E32" s="282">
        <v>1</v>
      </c>
      <c r="F32" s="283">
        <v>9.84</v>
      </c>
      <c r="G32" s="283">
        <v>9.84</v>
      </c>
    </row>
    <row r="33" spans="1:7">
      <c r="A33" s="276">
        <v>10221</v>
      </c>
      <c r="B33" s="280" t="s">
        <v>390</v>
      </c>
      <c r="C33" s="280" t="s">
        <v>391</v>
      </c>
      <c r="D33" s="282" t="s">
        <v>59</v>
      </c>
      <c r="E33" s="282">
        <v>1</v>
      </c>
      <c r="F33" s="283">
        <v>24.38</v>
      </c>
      <c r="G33" s="283">
        <v>24.38</v>
      </c>
    </row>
    <row r="34" spans="1:7" ht="30">
      <c r="A34" s="276">
        <v>10222</v>
      </c>
      <c r="B34" s="280" t="s">
        <v>392</v>
      </c>
      <c r="C34" s="280" t="s">
        <v>393</v>
      </c>
      <c r="D34" s="282" t="s">
        <v>356</v>
      </c>
      <c r="E34" s="282">
        <v>1</v>
      </c>
      <c r="F34" s="283">
        <v>17.68</v>
      </c>
      <c r="G34" s="283">
        <v>17.68</v>
      </c>
    </row>
    <row r="35" spans="1:7">
      <c r="A35" s="276">
        <v>10223</v>
      </c>
      <c r="B35" s="280" t="s">
        <v>394</v>
      </c>
      <c r="C35" s="280" t="s">
        <v>395</v>
      </c>
      <c r="D35" s="282" t="s">
        <v>59</v>
      </c>
      <c r="E35" s="282">
        <v>1</v>
      </c>
      <c r="F35" s="283">
        <v>16.59</v>
      </c>
      <c r="G35" s="283">
        <v>16.59</v>
      </c>
    </row>
    <row r="36" spans="1:7" ht="30">
      <c r="A36" s="276">
        <v>10224</v>
      </c>
      <c r="B36" s="280" t="s">
        <v>396</v>
      </c>
      <c r="C36" s="280" t="s">
        <v>397</v>
      </c>
      <c r="D36" s="282" t="s">
        <v>356</v>
      </c>
      <c r="E36" s="282">
        <v>1</v>
      </c>
      <c r="F36" s="283">
        <v>14.05</v>
      </c>
      <c r="G36" s="283">
        <v>14.05</v>
      </c>
    </row>
    <row r="37" spans="1:7">
      <c r="A37" s="276">
        <v>10225</v>
      </c>
      <c r="B37" s="280" t="s">
        <v>398</v>
      </c>
      <c r="C37" s="280" t="s">
        <v>399</v>
      </c>
      <c r="D37" s="282" t="s">
        <v>356</v>
      </c>
      <c r="E37" s="282">
        <v>1</v>
      </c>
      <c r="F37" s="283">
        <v>19.899999999999999</v>
      </c>
      <c r="G37" s="283">
        <v>19.899999999999999</v>
      </c>
    </row>
    <row r="38" spans="1:7">
      <c r="A38" s="276">
        <v>10226</v>
      </c>
      <c r="B38" s="280" t="s">
        <v>400</v>
      </c>
      <c r="C38" s="280" t="s">
        <v>401</v>
      </c>
      <c r="D38" s="282" t="s">
        <v>59</v>
      </c>
      <c r="E38" s="282">
        <v>1</v>
      </c>
      <c r="F38" s="283">
        <v>19.899999999999999</v>
      </c>
      <c r="G38" s="283">
        <v>19.899999999999999</v>
      </c>
    </row>
    <row r="39" spans="1:7" ht="45">
      <c r="A39" s="276">
        <v>10227</v>
      </c>
      <c r="B39" s="280" t="s">
        <v>402</v>
      </c>
      <c r="C39" s="280" t="s">
        <v>403</v>
      </c>
      <c r="D39" s="282" t="s">
        <v>59</v>
      </c>
      <c r="E39" s="282">
        <v>1</v>
      </c>
      <c r="F39" s="283">
        <v>33.17</v>
      </c>
      <c r="G39" s="283">
        <v>33.17</v>
      </c>
    </row>
    <row r="40" spans="1:7" ht="30">
      <c r="A40" s="276">
        <v>10228</v>
      </c>
      <c r="B40" s="280" t="s">
        <v>404</v>
      </c>
      <c r="C40" s="280" t="s">
        <v>405</v>
      </c>
      <c r="D40" s="282" t="s">
        <v>356</v>
      </c>
      <c r="E40" s="282">
        <v>1</v>
      </c>
      <c r="F40" s="283">
        <v>5.41</v>
      </c>
      <c r="G40" s="283">
        <v>5.41</v>
      </c>
    </row>
    <row r="41" spans="1:7">
      <c r="A41" s="276">
        <v>10229</v>
      </c>
      <c r="B41" s="280" t="s">
        <v>406</v>
      </c>
      <c r="C41" s="280" t="s">
        <v>407</v>
      </c>
      <c r="D41" s="282" t="s">
        <v>59</v>
      </c>
      <c r="E41" s="282">
        <v>1</v>
      </c>
      <c r="F41" s="283">
        <v>31.92</v>
      </c>
      <c r="G41" s="283">
        <v>31.92</v>
      </c>
    </row>
    <row r="42" spans="1:7" ht="30">
      <c r="A42" s="276">
        <v>10230</v>
      </c>
      <c r="B42" s="280" t="s">
        <v>408</v>
      </c>
      <c r="C42" s="280" t="s">
        <v>409</v>
      </c>
      <c r="D42" s="282" t="s">
        <v>356</v>
      </c>
      <c r="E42" s="282">
        <v>1</v>
      </c>
      <c r="F42" s="283">
        <v>5.15</v>
      </c>
      <c r="G42" s="283">
        <v>5.15</v>
      </c>
    </row>
    <row r="43" spans="1:7" ht="30">
      <c r="A43" s="276">
        <v>10234</v>
      </c>
      <c r="B43" s="280" t="s">
        <v>410</v>
      </c>
      <c r="C43" s="280" t="s">
        <v>411</v>
      </c>
      <c r="D43" s="282" t="s">
        <v>356</v>
      </c>
      <c r="E43" s="282">
        <v>1</v>
      </c>
      <c r="F43" s="283">
        <v>20.75</v>
      </c>
      <c r="G43" s="283">
        <v>20.75</v>
      </c>
    </row>
    <row r="44" spans="1:7" ht="30">
      <c r="A44" s="276">
        <v>10238</v>
      </c>
      <c r="B44" s="280" t="s">
        <v>412</v>
      </c>
      <c r="C44" s="280" t="s">
        <v>413</v>
      </c>
      <c r="D44" s="282" t="s">
        <v>356</v>
      </c>
      <c r="E44" s="282">
        <v>1</v>
      </c>
      <c r="F44" s="283">
        <v>7.98</v>
      </c>
      <c r="G44" s="283">
        <v>7.98</v>
      </c>
    </row>
    <row r="45" spans="1:7" ht="30">
      <c r="A45" s="276">
        <v>10239</v>
      </c>
      <c r="B45" s="280" t="s">
        <v>414</v>
      </c>
      <c r="C45" s="280" t="s">
        <v>415</v>
      </c>
      <c r="D45" s="282" t="s">
        <v>356</v>
      </c>
      <c r="E45" s="282">
        <v>1</v>
      </c>
      <c r="F45" s="283">
        <v>31.1</v>
      </c>
      <c r="G45" s="283">
        <v>31.1</v>
      </c>
    </row>
    <row r="46" spans="1:7" ht="30">
      <c r="A46" s="276">
        <v>10240</v>
      </c>
      <c r="B46" s="280" t="s">
        <v>416</v>
      </c>
      <c r="C46" s="280" t="s">
        <v>417</v>
      </c>
      <c r="D46" s="282" t="s">
        <v>59</v>
      </c>
      <c r="E46" s="282">
        <v>1</v>
      </c>
      <c r="F46" s="283">
        <v>8.81</v>
      </c>
      <c r="G46" s="283">
        <v>8.81</v>
      </c>
    </row>
    <row r="47" spans="1:7">
      <c r="A47" s="276">
        <v>10242</v>
      </c>
      <c r="B47" s="280" t="s">
        <v>418</v>
      </c>
      <c r="C47" s="280" t="s">
        <v>419</v>
      </c>
      <c r="D47" s="282" t="s">
        <v>356</v>
      </c>
      <c r="E47" s="282">
        <v>1</v>
      </c>
      <c r="F47" s="283">
        <v>2.81</v>
      </c>
      <c r="G47" s="283">
        <v>2.81</v>
      </c>
    </row>
    <row r="48" spans="1:7" ht="30">
      <c r="A48" s="276">
        <v>10244</v>
      </c>
      <c r="B48" s="280" t="s">
        <v>420</v>
      </c>
      <c r="C48" s="280" t="s">
        <v>421</v>
      </c>
      <c r="D48" s="282" t="s">
        <v>108</v>
      </c>
      <c r="E48" s="282">
        <v>1</v>
      </c>
      <c r="F48" s="283">
        <v>11.49</v>
      </c>
      <c r="G48" s="283">
        <v>11.49</v>
      </c>
    </row>
    <row r="49" spans="1:7" ht="45">
      <c r="A49" s="276">
        <v>10246</v>
      </c>
      <c r="B49" s="280" t="s">
        <v>422</v>
      </c>
      <c r="C49" s="280" t="s">
        <v>423</v>
      </c>
      <c r="D49" s="282" t="s">
        <v>356</v>
      </c>
      <c r="E49" s="282">
        <v>1</v>
      </c>
      <c r="F49" s="283">
        <v>3.04</v>
      </c>
      <c r="G49" s="283">
        <v>3.04</v>
      </c>
    </row>
    <row r="50" spans="1:7" ht="30">
      <c r="A50" s="276">
        <v>10253</v>
      </c>
      <c r="B50" s="280" t="s">
        <v>424</v>
      </c>
      <c r="C50" s="280" t="s">
        <v>425</v>
      </c>
      <c r="D50" s="282" t="s">
        <v>356</v>
      </c>
      <c r="E50" s="282">
        <v>1</v>
      </c>
      <c r="F50" s="283">
        <v>23.46</v>
      </c>
      <c r="G50" s="283">
        <v>23.46</v>
      </c>
    </row>
    <row r="51" spans="1:7" ht="30">
      <c r="A51" s="276">
        <v>10254</v>
      </c>
      <c r="B51" s="280" t="s">
        <v>426</v>
      </c>
      <c r="C51" s="280" t="s">
        <v>427</v>
      </c>
      <c r="D51" s="282" t="s">
        <v>356</v>
      </c>
      <c r="E51" s="282">
        <v>1</v>
      </c>
      <c r="F51" s="283">
        <v>7.77</v>
      </c>
      <c r="G51" s="283">
        <v>7.77</v>
      </c>
    </row>
    <row r="52" spans="1:7" ht="30">
      <c r="A52" s="276">
        <v>10255</v>
      </c>
      <c r="B52" s="280" t="s">
        <v>428</v>
      </c>
      <c r="C52" s="280" t="s">
        <v>429</v>
      </c>
      <c r="D52" s="282" t="s">
        <v>356</v>
      </c>
      <c r="E52" s="282">
        <v>1</v>
      </c>
      <c r="F52" s="283">
        <v>19.190000000000001</v>
      </c>
      <c r="G52" s="283">
        <v>19.190000000000001</v>
      </c>
    </row>
    <row r="53" spans="1:7" ht="30">
      <c r="A53" s="276">
        <v>10256</v>
      </c>
      <c r="B53" s="280" t="s">
        <v>430</v>
      </c>
      <c r="C53" s="280" t="s">
        <v>431</v>
      </c>
      <c r="D53" s="282" t="s">
        <v>356</v>
      </c>
      <c r="E53" s="282">
        <v>1</v>
      </c>
      <c r="F53" s="283">
        <v>6.11</v>
      </c>
      <c r="G53" s="283">
        <v>6.11</v>
      </c>
    </row>
    <row r="54" spans="1:7" ht="30">
      <c r="A54" s="276">
        <v>10259</v>
      </c>
      <c r="B54" s="280" t="s">
        <v>432</v>
      </c>
      <c r="C54" s="280" t="s">
        <v>433</v>
      </c>
      <c r="D54" s="282" t="s">
        <v>108</v>
      </c>
      <c r="E54" s="282">
        <v>1</v>
      </c>
      <c r="F54" s="283">
        <v>1.86</v>
      </c>
      <c r="G54" s="283">
        <v>1.86</v>
      </c>
    </row>
    <row r="55" spans="1:7">
      <c r="A55" s="276">
        <v>10264</v>
      </c>
      <c r="B55" s="280" t="s">
        <v>434</v>
      </c>
      <c r="C55" s="280" t="s">
        <v>435</v>
      </c>
      <c r="D55" s="282" t="s">
        <v>356</v>
      </c>
      <c r="E55" s="282">
        <v>1</v>
      </c>
      <c r="F55" s="283">
        <v>22.13</v>
      </c>
      <c r="G55" s="283">
        <v>22.13</v>
      </c>
    </row>
    <row r="56" spans="1:7">
      <c r="A56" s="276">
        <v>10271</v>
      </c>
      <c r="B56" s="280" t="s">
        <v>436</v>
      </c>
      <c r="C56" s="280" t="s">
        <v>437</v>
      </c>
      <c r="D56" s="282" t="s">
        <v>59</v>
      </c>
      <c r="E56" s="282">
        <v>1</v>
      </c>
      <c r="F56" s="283">
        <v>11.88</v>
      </c>
      <c r="G56" s="283">
        <v>11.88</v>
      </c>
    </row>
    <row r="57" spans="1:7" ht="30">
      <c r="A57" s="276">
        <v>10279</v>
      </c>
      <c r="B57" s="280" t="s">
        <v>438</v>
      </c>
      <c r="C57" s="280" t="s">
        <v>439</v>
      </c>
      <c r="D57" s="282" t="s">
        <v>59</v>
      </c>
      <c r="E57" s="282">
        <v>1</v>
      </c>
      <c r="F57" s="283">
        <v>18.55</v>
      </c>
      <c r="G57" s="283">
        <v>18.55</v>
      </c>
    </row>
    <row r="58" spans="1:7" ht="30">
      <c r="A58" s="276">
        <v>10280</v>
      </c>
      <c r="B58" s="280" t="s">
        <v>440</v>
      </c>
      <c r="C58" s="280" t="s">
        <v>441</v>
      </c>
      <c r="D58" s="282" t="s">
        <v>356</v>
      </c>
      <c r="E58" s="282">
        <v>1</v>
      </c>
      <c r="F58" s="283">
        <v>6.97</v>
      </c>
      <c r="G58" s="283">
        <v>6.97</v>
      </c>
    </row>
    <row r="59" spans="1:7">
      <c r="A59" s="276">
        <v>10286</v>
      </c>
      <c r="B59" s="280" t="s">
        <v>442</v>
      </c>
      <c r="C59" s="280" t="s">
        <v>443</v>
      </c>
      <c r="D59" s="282" t="s">
        <v>356</v>
      </c>
      <c r="E59" s="282">
        <v>1</v>
      </c>
      <c r="F59" s="283">
        <v>11.8</v>
      </c>
      <c r="G59" s="283">
        <v>11.8</v>
      </c>
    </row>
    <row r="60" spans="1:7">
      <c r="A60" s="276">
        <v>10292</v>
      </c>
      <c r="B60" s="280" t="s">
        <v>444</v>
      </c>
      <c r="C60" s="280" t="s">
        <v>445</v>
      </c>
      <c r="D60" s="282" t="s">
        <v>108</v>
      </c>
      <c r="E60" s="282">
        <v>1</v>
      </c>
      <c r="F60" s="283">
        <v>0.49</v>
      </c>
      <c r="G60" s="283">
        <v>0.49</v>
      </c>
    </row>
    <row r="61" spans="1:7">
      <c r="A61" s="276">
        <v>103</v>
      </c>
      <c r="B61" s="280"/>
      <c r="C61" s="281" t="s">
        <v>353</v>
      </c>
      <c r="D61" s="282"/>
      <c r="E61" s="282"/>
      <c r="F61" s="283"/>
      <c r="G61" s="283"/>
    </row>
    <row r="62" spans="1:7" ht="30">
      <c r="A62" s="276">
        <v>10315</v>
      </c>
      <c r="B62" s="280" t="s">
        <v>446</v>
      </c>
      <c r="C62" s="280" t="s">
        <v>447</v>
      </c>
      <c r="D62" s="282" t="s">
        <v>356</v>
      </c>
      <c r="E62" s="282">
        <v>1</v>
      </c>
      <c r="F62" s="283">
        <v>9.15</v>
      </c>
      <c r="G62" s="283">
        <v>9.15</v>
      </c>
    </row>
    <row r="63" spans="1:7" ht="30">
      <c r="A63" s="276">
        <v>10317</v>
      </c>
      <c r="B63" s="280" t="s">
        <v>448</v>
      </c>
      <c r="C63" s="280" t="s">
        <v>449</v>
      </c>
      <c r="D63" s="282" t="s">
        <v>356</v>
      </c>
      <c r="E63" s="282">
        <v>1</v>
      </c>
      <c r="F63" s="283">
        <v>95.77</v>
      </c>
      <c r="G63" s="283">
        <v>95.77</v>
      </c>
    </row>
    <row r="64" spans="1:7" ht="30">
      <c r="A64" s="276">
        <v>10318</v>
      </c>
      <c r="B64" s="280" t="s">
        <v>450</v>
      </c>
      <c r="C64" s="280" t="s">
        <v>451</v>
      </c>
      <c r="D64" s="282" t="s">
        <v>356</v>
      </c>
      <c r="E64" s="282">
        <v>1</v>
      </c>
      <c r="F64" s="283">
        <v>11.29</v>
      </c>
      <c r="G64" s="283">
        <v>11.29</v>
      </c>
    </row>
    <row r="65" spans="1:7" ht="30">
      <c r="A65" s="276">
        <v>10319</v>
      </c>
      <c r="B65" s="280" t="s">
        <v>452</v>
      </c>
      <c r="C65" s="280" t="s">
        <v>453</v>
      </c>
      <c r="D65" s="282" t="s">
        <v>356</v>
      </c>
      <c r="E65" s="282">
        <v>1</v>
      </c>
      <c r="F65" s="283">
        <v>14.99</v>
      </c>
      <c r="G65" s="283">
        <v>14.99</v>
      </c>
    </row>
    <row r="66" spans="1:7" ht="30">
      <c r="A66" s="276">
        <v>10320</v>
      </c>
      <c r="B66" s="280" t="s">
        <v>454</v>
      </c>
      <c r="C66" s="280" t="s">
        <v>455</v>
      </c>
      <c r="D66" s="282" t="s">
        <v>356</v>
      </c>
      <c r="E66" s="282">
        <v>1</v>
      </c>
      <c r="F66" s="283">
        <v>1.6</v>
      </c>
      <c r="G66" s="283">
        <v>1.6</v>
      </c>
    </row>
    <row r="67" spans="1:7">
      <c r="A67" s="276">
        <v>10323</v>
      </c>
      <c r="B67" s="280" t="s">
        <v>456</v>
      </c>
      <c r="C67" s="280" t="s">
        <v>457</v>
      </c>
      <c r="D67" s="282" t="s">
        <v>59</v>
      </c>
      <c r="E67" s="282">
        <v>1</v>
      </c>
      <c r="F67" s="283">
        <v>8.81</v>
      </c>
      <c r="G67" s="283">
        <v>8.81</v>
      </c>
    </row>
    <row r="68" spans="1:7" ht="30">
      <c r="A68" s="276">
        <v>10324</v>
      </c>
      <c r="B68" s="280" t="s">
        <v>458</v>
      </c>
      <c r="C68" s="280" t="s">
        <v>459</v>
      </c>
      <c r="D68" s="282" t="s">
        <v>356</v>
      </c>
      <c r="E68" s="282">
        <v>1</v>
      </c>
      <c r="F68" s="283">
        <v>7.04</v>
      </c>
      <c r="G68" s="283">
        <v>7.04</v>
      </c>
    </row>
    <row r="69" spans="1:7" ht="30">
      <c r="A69" s="276">
        <v>10325</v>
      </c>
      <c r="B69" s="280" t="s">
        <v>460</v>
      </c>
      <c r="C69" s="280" t="s">
        <v>461</v>
      </c>
      <c r="D69" s="282" t="s">
        <v>356</v>
      </c>
      <c r="E69" s="282">
        <v>1</v>
      </c>
      <c r="F69" s="283">
        <v>23.46</v>
      </c>
      <c r="G69" s="283">
        <v>23.46</v>
      </c>
    </row>
    <row r="70" spans="1:7" ht="30">
      <c r="A70" s="276">
        <v>10326</v>
      </c>
      <c r="B70" s="280" t="s">
        <v>462</v>
      </c>
      <c r="C70" s="280" t="s">
        <v>463</v>
      </c>
      <c r="D70" s="282" t="s">
        <v>356</v>
      </c>
      <c r="E70" s="282">
        <v>1</v>
      </c>
      <c r="F70" s="283">
        <v>23.46</v>
      </c>
      <c r="G70" s="283">
        <v>23.46</v>
      </c>
    </row>
    <row r="71" spans="1:7">
      <c r="A71" s="276">
        <v>10327</v>
      </c>
      <c r="B71" s="280" t="s">
        <v>464</v>
      </c>
      <c r="C71" s="280" t="s">
        <v>465</v>
      </c>
      <c r="D71" s="282" t="s">
        <v>108</v>
      </c>
      <c r="E71" s="282">
        <v>1</v>
      </c>
      <c r="F71" s="283">
        <v>1.99</v>
      </c>
      <c r="G71" s="283">
        <v>1.99</v>
      </c>
    </row>
    <row r="72" spans="1:7">
      <c r="A72" s="276">
        <v>10329</v>
      </c>
      <c r="B72" s="280" t="s">
        <v>466</v>
      </c>
      <c r="C72" s="280" t="s">
        <v>467</v>
      </c>
      <c r="D72" s="282" t="s">
        <v>59</v>
      </c>
      <c r="E72" s="282">
        <v>1</v>
      </c>
      <c r="F72" s="283">
        <v>16.45</v>
      </c>
      <c r="G72" s="283">
        <v>16.45</v>
      </c>
    </row>
    <row r="73" spans="1:7" ht="45">
      <c r="A73" s="276">
        <v>10331</v>
      </c>
      <c r="B73" s="280" t="s">
        <v>468</v>
      </c>
      <c r="C73" s="280" t="s">
        <v>469</v>
      </c>
      <c r="D73" s="282" t="s">
        <v>356</v>
      </c>
      <c r="E73" s="282">
        <v>1</v>
      </c>
      <c r="F73" s="283">
        <v>8.56</v>
      </c>
      <c r="G73" s="283">
        <v>8.56</v>
      </c>
    </row>
    <row r="74" spans="1:7">
      <c r="A74" s="276">
        <v>10332</v>
      </c>
      <c r="B74" s="280" t="s">
        <v>470</v>
      </c>
      <c r="C74" s="280" t="s">
        <v>471</v>
      </c>
      <c r="D74" s="282" t="s">
        <v>108</v>
      </c>
      <c r="E74" s="282">
        <v>1</v>
      </c>
      <c r="F74" s="283">
        <v>2.97</v>
      </c>
      <c r="G74" s="283">
        <v>2.97</v>
      </c>
    </row>
    <row r="75" spans="1:7">
      <c r="A75" s="276">
        <v>10333</v>
      </c>
      <c r="B75" s="280" t="s">
        <v>472</v>
      </c>
      <c r="C75" s="280" t="s">
        <v>473</v>
      </c>
      <c r="D75" s="282" t="s">
        <v>356</v>
      </c>
      <c r="E75" s="282">
        <v>1</v>
      </c>
      <c r="F75" s="283">
        <v>6.69</v>
      </c>
      <c r="G75" s="283">
        <v>6.69</v>
      </c>
    </row>
    <row r="76" spans="1:7">
      <c r="A76" s="276">
        <v>104</v>
      </c>
      <c r="B76" s="280"/>
      <c r="C76" s="281" t="s">
        <v>474</v>
      </c>
      <c r="D76" s="282"/>
      <c r="E76" s="282"/>
      <c r="F76" s="283"/>
      <c r="G76" s="283"/>
    </row>
    <row r="77" spans="1:7">
      <c r="A77" s="276">
        <v>10401</v>
      </c>
      <c r="B77" s="280" t="s">
        <v>475</v>
      </c>
      <c r="C77" s="280" t="s">
        <v>476</v>
      </c>
      <c r="D77" s="282" t="s">
        <v>356</v>
      </c>
      <c r="E77" s="282">
        <v>1</v>
      </c>
      <c r="F77" s="283">
        <v>1.0900000000000001</v>
      </c>
      <c r="G77" s="283">
        <v>1.0900000000000001</v>
      </c>
    </row>
    <row r="78" spans="1:7" ht="30">
      <c r="A78" s="276">
        <v>10402</v>
      </c>
      <c r="B78" s="280" t="s">
        <v>477</v>
      </c>
      <c r="C78" s="280" t="s">
        <v>478</v>
      </c>
      <c r="D78" s="282" t="s">
        <v>356</v>
      </c>
      <c r="E78" s="282">
        <v>1</v>
      </c>
      <c r="F78" s="283">
        <v>3.51</v>
      </c>
      <c r="G78" s="283">
        <v>3.51</v>
      </c>
    </row>
    <row r="79" spans="1:7" ht="30">
      <c r="A79" s="276">
        <v>10403</v>
      </c>
      <c r="B79" s="280" t="s">
        <v>479</v>
      </c>
      <c r="C79" s="280" t="s">
        <v>480</v>
      </c>
      <c r="D79" s="282" t="s">
        <v>59</v>
      </c>
      <c r="E79" s="282">
        <v>1</v>
      </c>
      <c r="F79" s="283">
        <v>42.15</v>
      </c>
      <c r="G79" s="283">
        <v>42.15</v>
      </c>
    </row>
    <row r="80" spans="1:7" ht="30">
      <c r="A80" s="276">
        <v>10404</v>
      </c>
      <c r="B80" s="280" t="s">
        <v>481</v>
      </c>
      <c r="C80" s="280" t="s">
        <v>482</v>
      </c>
      <c r="D80" s="282" t="s">
        <v>59</v>
      </c>
      <c r="E80" s="282">
        <v>1</v>
      </c>
      <c r="F80" s="283">
        <v>104.81</v>
      </c>
      <c r="G80" s="283">
        <v>104.81</v>
      </c>
    </row>
    <row r="81" spans="1:7">
      <c r="A81" s="276">
        <v>105</v>
      </c>
      <c r="B81" s="280"/>
      <c r="C81" s="281" t="s">
        <v>483</v>
      </c>
      <c r="D81" s="282"/>
      <c r="E81" s="282"/>
      <c r="F81" s="283"/>
      <c r="G81" s="283"/>
    </row>
    <row r="82" spans="1:7" ht="30">
      <c r="A82" s="276">
        <v>10501</v>
      </c>
      <c r="B82" s="280" t="s">
        <v>484</v>
      </c>
      <c r="C82" s="280" t="s">
        <v>485</v>
      </c>
      <c r="D82" s="282" t="s">
        <v>356</v>
      </c>
      <c r="E82" s="282">
        <v>1</v>
      </c>
      <c r="F82" s="283">
        <v>9.39</v>
      </c>
      <c r="G82" s="283">
        <v>9.39</v>
      </c>
    </row>
    <row r="83" spans="1:7" ht="60">
      <c r="A83" s="276">
        <v>10512</v>
      </c>
      <c r="B83" s="280" t="s">
        <v>486</v>
      </c>
      <c r="C83" s="280" t="s">
        <v>487</v>
      </c>
      <c r="D83" s="282" t="s">
        <v>47</v>
      </c>
      <c r="E83" s="282">
        <v>1</v>
      </c>
      <c r="F83" s="284">
        <v>16909.150000000001</v>
      </c>
      <c r="G83" s="284">
        <v>16909.150000000001</v>
      </c>
    </row>
    <row r="84" spans="1:7">
      <c r="A84" s="276">
        <v>2</v>
      </c>
      <c r="B84" s="280"/>
      <c r="C84" s="281" t="s">
        <v>42</v>
      </c>
      <c r="D84" s="282"/>
      <c r="E84" s="282"/>
      <c r="F84" s="283"/>
      <c r="G84" s="283"/>
    </row>
    <row r="85" spans="1:7">
      <c r="A85" s="276">
        <v>203</v>
      </c>
      <c r="B85" s="280"/>
      <c r="C85" s="281" t="s">
        <v>488</v>
      </c>
      <c r="D85" s="282"/>
      <c r="E85" s="282"/>
      <c r="F85" s="283"/>
      <c r="G85" s="283"/>
    </row>
    <row r="86" spans="1:7" ht="30">
      <c r="A86" s="276">
        <v>20305</v>
      </c>
      <c r="B86" s="280" t="s">
        <v>489</v>
      </c>
      <c r="C86" s="280" t="s">
        <v>51</v>
      </c>
      <c r="D86" s="282" t="s">
        <v>356</v>
      </c>
      <c r="E86" s="282">
        <v>1</v>
      </c>
      <c r="F86" s="283">
        <v>286.43</v>
      </c>
      <c r="G86" s="283">
        <v>286.43</v>
      </c>
    </row>
    <row r="87" spans="1:7" ht="60">
      <c r="A87" s="276">
        <v>20339</v>
      </c>
      <c r="B87" s="280" t="s">
        <v>490</v>
      </c>
      <c r="C87" s="280" t="s">
        <v>491</v>
      </c>
      <c r="D87" s="282" t="s">
        <v>356</v>
      </c>
      <c r="E87" s="282">
        <v>1</v>
      </c>
      <c r="F87" s="283">
        <v>14.03</v>
      </c>
      <c r="G87" s="283">
        <v>14.03</v>
      </c>
    </row>
    <row r="88" spans="1:7" ht="120">
      <c r="A88" s="276">
        <v>20343</v>
      </c>
      <c r="B88" s="280" t="s">
        <v>492</v>
      </c>
      <c r="C88" s="280" t="s">
        <v>493</v>
      </c>
      <c r="D88" s="282" t="s">
        <v>47</v>
      </c>
      <c r="E88" s="282">
        <v>1</v>
      </c>
      <c r="F88" s="283">
        <v>719</v>
      </c>
      <c r="G88" s="283">
        <v>719</v>
      </c>
    </row>
    <row r="89" spans="1:7" ht="30">
      <c r="A89" s="276">
        <v>20344</v>
      </c>
      <c r="B89" s="280" t="s">
        <v>494</v>
      </c>
      <c r="C89" s="280" t="s">
        <v>58</v>
      </c>
      <c r="D89" s="282" t="s">
        <v>59</v>
      </c>
      <c r="E89" s="282">
        <v>1</v>
      </c>
      <c r="F89" s="284">
        <v>1035.67</v>
      </c>
      <c r="G89" s="284">
        <v>1035.67</v>
      </c>
    </row>
    <row r="90" spans="1:7" ht="30">
      <c r="A90" s="276">
        <v>20346</v>
      </c>
      <c r="B90" s="280" t="s">
        <v>495</v>
      </c>
      <c r="C90" s="280" t="s">
        <v>496</v>
      </c>
      <c r="D90" s="282" t="s">
        <v>108</v>
      </c>
      <c r="E90" s="282">
        <v>1</v>
      </c>
      <c r="F90" s="283">
        <v>8.8800000000000008</v>
      </c>
      <c r="G90" s="283">
        <v>8.8800000000000008</v>
      </c>
    </row>
    <row r="91" spans="1:7" ht="90">
      <c r="A91" s="276">
        <v>20348</v>
      </c>
      <c r="B91" s="280" t="s">
        <v>497</v>
      </c>
      <c r="C91" s="280" t="s">
        <v>498</v>
      </c>
      <c r="D91" s="282" t="s">
        <v>356</v>
      </c>
      <c r="E91" s="282">
        <v>1</v>
      </c>
      <c r="F91" s="283">
        <v>23.84</v>
      </c>
      <c r="G91" s="283">
        <v>23.84</v>
      </c>
    </row>
    <row r="92" spans="1:7" ht="105">
      <c r="A92" s="276">
        <v>20350</v>
      </c>
      <c r="B92" s="280" t="s">
        <v>499</v>
      </c>
      <c r="C92" s="280" t="s">
        <v>500</v>
      </c>
      <c r="D92" s="282" t="s">
        <v>108</v>
      </c>
      <c r="E92" s="282">
        <v>1</v>
      </c>
      <c r="F92" s="283">
        <v>179.46</v>
      </c>
      <c r="G92" s="283">
        <v>179.46</v>
      </c>
    </row>
    <row r="93" spans="1:7" ht="105">
      <c r="A93" s="276">
        <v>20351</v>
      </c>
      <c r="B93" s="280" t="s">
        <v>501</v>
      </c>
      <c r="C93" s="280" t="s">
        <v>502</v>
      </c>
      <c r="D93" s="282" t="s">
        <v>108</v>
      </c>
      <c r="E93" s="282">
        <v>1</v>
      </c>
      <c r="F93" s="283">
        <v>207.59</v>
      </c>
      <c r="G93" s="283">
        <v>207.59</v>
      </c>
    </row>
    <row r="94" spans="1:7" ht="120">
      <c r="A94" s="276">
        <v>20352</v>
      </c>
      <c r="B94" s="280" t="s">
        <v>503</v>
      </c>
      <c r="C94" s="280" t="s">
        <v>504</v>
      </c>
      <c r="D94" s="282" t="s">
        <v>505</v>
      </c>
      <c r="E94" s="282">
        <v>1</v>
      </c>
      <c r="F94" s="283">
        <v>787.33</v>
      </c>
      <c r="G94" s="283">
        <v>787.33</v>
      </c>
    </row>
    <row r="95" spans="1:7" ht="105">
      <c r="A95" s="276">
        <v>20353</v>
      </c>
      <c r="B95" s="280" t="s">
        <v>506</v>
      </c>
      <c r="C95" s="280" t="s">
        <v>507</v>
      </c>
      <c r="D95" s="282" t="s">
        <v>505</v>
      </c>
      <c r="E95" s="282">
        <v>1</v>
      </c>
      <c r="F95" s="283">
        <v>719</v>
      </c>
      <c r="G95" s="283">
        <v>719</v>
      </c>
    </row>
    <row r="96" spans="1:7" ht="90">
      <c r="A96" s="276">
        <v>20354</v>
      </c>
      <c r="B96" s="280" t="s">
        <v>508</v>
      </c>
      <c r="C96" s="280" t="s">
        <v>509</v>
      </c>
      <c r="D96" s="282" t="s">
        <v>505</v>
      </c>
      <c r="E96" s="282">
        <v>1</v>
      </c>
      <c r="F96" s="283">
        <v>538.75</v>
      </c>
      <c r="G96" s="283">
        <v>538.75</v>
      </c>
    </row>
    <row r="97" spans="1:11" ht="90">
      <c r="A97" s="276">
        <v>20355</v>
      </c>
      <c r="B97" s="280" t="s">
        <v>510</v>
      </c>
      <c r="C97" s="280" t="s">
        <v>511</v>
      </c>
      <c r="D97" s="282" t="s">
        <v>505</v>
      </c>
      <c r="E97" s="282">
        <v>1</v>
      </c>
      <c r="F97" s="283">
        <v>847.25</v>
      </c>
      <c r="G97" s="283">
        <v>847.25</v>
      </c>
    </row>
    <row r="98" spans="1:11" ht="75">
      <c r="A98" s="276">
        <v>20356</v>
      </c>
      <c r="B98" s="280" t="s">
        <v>512</v>
      </c>
      <c r="C98" s="280" t="s">
        <v>513</v>
      </c>
      <c r="D98" s="282" t="s">
        <v>505</v>
      </c>
      <c r="E98" s="282">
        <v>1</v>
      </c>
      <c r="F98" s="283">
        <v>529</v>
      </c>
      <c r="G98" s="283">
        <v>529</v>
      </c>
    </row>
    <row r="99" spans="1:11" ht="60">
      <c r="A99" s="276">
        <v>207</v>
      </c>
      <c r="B99" s="280"/>
      <c r="C99" s="281" t="s">
        <v>514</v>
      </c>
      <c r="D99" s="282"/>
      <c r="E99" s="282"/>
      <c r="F99" s="283"/>
      <c r="G99" s="283"/>
    </row>
    <row r="100" spans="1:11" ht="90">
      <c r="A100" s="276">
        <v>20701</v>
      </c>
      <c r="B100" s="280" t="s">
        <v>515</v>
      </c>
      <c r="C100" s="280" t="s">
        <v>516</v>
      </c>
      <c r="D100" s="282" t="s">
        <v>356</v>
      </c>
      <c r="E100" s="282">
        <v>1</v>
      </c>
      <c r="F100" s="283">
        <v>705.78</v>
      </c>
      <c r="G100" s="283">
        <v>705.78</v>
      </c>
    </row>
    <row r="101" spans="1:11" ht="90">
      <c r="A101" s="276">
        <v>20702</v>
      </c>
      <c r="B101" s="280" t="s">
        <v>517</v>
      </c>
      <c r="C101" s="280" t="s">
        <v>518</v>
      </c>
      <c r="D101" s="282" t="s">
        <v>356</v>
      </c>
      <c r="E101" s="282">
        <v>1</v>
      </c>
      <c r="F101" s="283">
        <v>491.47</v>
      </c>
      <c r="G101" s="283">
        <v>491.47</v>
      </c>
    </row>
    <row r="102" spans="1:11" ht="90">
      <c r="A102" s="276">
        <v>20703</v>
      </c>
      <c r="B102" s="280" t="s">
        <v>519</v>
      </c>
      <c r="C102" s="280" t="s">
        <v>520</v>
      </c>
      <c r="D102" s="282" t="s">
        <v>356</v>
      </c>
      <c r="E102" s="282">
        <v>1</v>
      </c>
      <c r="F102" s="283">
        <v>426.2</v>
      </c>
      <c r="G102" s="283">
        <v>426.2</v>
      </c>
    </row>
    <row r="103" spans="1:11" ht="90">
      <c r="A103" s="276">
        <v>20704</v>
      </c>
      <c r="B103" s="280" t="s">
        <v>521</v>
      </c>
      <c r="C103" s="280" t="s">
        <v>522</v>
      </c>
      <c r="D103" s="282" t="s">
        <v>356</v>
      </c>
      <c r="E103" s="282">
        <v>1</v>
      </c>
      <c r="F103" s="283">
        <v>395.62</v>
      </c>
      <c r="G103" s="283">
        <v>395.62</v>
      </c>
    </row>
    <row r="104" spans="1:11" ht="105">
      <c r="A104" s="276">
        <v>20705</v>
      </c>
      <c r="B104" s="280" t="s">
        <v>523</v>
      </c>
      <c r="C104" s="280" t="s">
        <v>524</v>
      </c>
      <c r="D104" s="282" t="s">
        <v>59</v>
      </c>
      <c r="E104" s="282">
        <v>1</v>
      </c>
      <c r="F104" s="284">
        <v>13169.88</v>
      </c>
      <c r="G104" s="284">
        <v>13169.88</v>
      </c>
    </row>
    <row r="105" spans="1:11" ht="90">
      <c r="A105" s="276">
        <v>20706</v>
      </c>
      <c r="B105" s="280" t="s">
        <v>525</v>
      </c>
      <c r="C105" s="280" t="s">
        <v>526</v>
      </c>
      <c r="D105" s="282" t="s">
        <v>59</v>
      </c>
      <c r="E105" s="282">
        <v>1</v>
      </c>
      <c r="F105" s="284">
        <v>19983.55</v>
      </c>
      <c r="G105" s="284">
        <v>19983.55</v>
      </c>
    </row>
    <row r="106" spans="1:11" ht="90">
      <c r="A106" s="276">
        <v>20707</v>
      </c>
      <c r="B106" s="280" t="s">
        <v>527</v>
      </c>
      <c r="C106" s="280" t="s">
        <v>528</v>
      </c>
      <c r="D106" s="282" t="s">
        <v>59</v>
      </c>
      <c r="E106" s="282">
        <v>1</v>
      </c>
      <c r="F106" s="284">
        <v>24718.59</v>
      </c>
      <c r="G106" s="284">
        <v>24718.59</v>
      </c>
    </row>
    <row r="107" spans="1:11" ht="90">
      <c r="A107" s="276">
        <v>20708</v>
      </c>
      <c r="B107" s="280" t="s">
        <v>529</v>
      </c>
      <c r="C107" s="280" t="s">
        <v>530</v>
      </c>
      <c r="D107" s="282" t="s">
        <v>356</v>
      </c>
      <c r="E107" s="282">
        <v>1</v>
      </c>
      <c r="F107" s="283">
        <v>181.78</v>
      </c>
      <c r="G107" s="283">
        <v>181.78</v>
      </c>
    </row>
    <row r="108" spans="1:11" ht="90">
      <c r="A108" s="276">
        <v>20709</v>
      </c>
      <c r="B108" s="280" t="s">
        <v>531</v>
      </c>
      <c r="C108" s="280" t="s">
        <v>532</v>
      </c>
      <c r="D108" s="282" t="s">
        <v>356</v>
      </c>
      <c r="E108" s="282">
        <v>1</v>
      </c>
      <c r="F108" s="283">
        <v>245.4</v>
      </c>
      <c r="G108" s="283">
        <v>245.4</v>
      </c>
    </row>
    <row r="109" spans="1:11" ht="60">
      <c r="A109" s="276">
        <v>20710</v>
      </c>
      <c r="B109" s="280" t="s">
        <v>533</v>
      </c>
      <c r="C109" s="280" t="s">
        <v>534</v>
      </c>
      <c r="D109" s="282" t="s">
        <v>59</v>
      </c>
      <c r="E109" s="282">
        <v>1</v>
      </c>
      <c r="F109" s="284">
        <v>2949.18</v>
      </c>
      <c r="G109" s="284">
        <v>2949.18</v>
      </c>
    </row>
    <row r="110" spans="1:11" ht="60">
      <c r="A110" s="276">
        <v>20711</v>
      </c>
      <c r="B110" s="280" t="s">
        <v>535</v>
      </c>
      <c r="C110" s="280" t="s">
        <v>536</v>
      </c>
      <c r="D110" s="282" t="s">
        <v>59</v>
      </c>
      <c r="E110" s="282">
        <v>1</v>
      </c>
      <c r="F110" s="284">
        <v>3407.82</v>
      </c>
      <c r="G110" s="284">
        <v>3407.82</v>
      </c>
    </row>
    <row r="111" spans="1:11" ht="90">
      <c r="A111" s="276">
        <v>20712</v>
      </c>
      <c r="B111" s="280" t="s">
        <v>537</v>
      </c>
      <c r="C111" s="280" t="s">
        <v>538</v>
      </c>
      <c r="D111" s="282" t="s">
        <v>108</v>
      </c>
      <c r="E111" s="282">
        <v>1</v>
      </c>
      <c r="F111" s="283">
        <v>42.28</v>
      </c>
      <c r="G111" s="283">
        <v>42.28</v>
      </c>
    </row>
    <row r="112" spans="1:11" ht="90">
      <c r="A112" s="276">
        <v>20713</v>
      </c>
      <c r="B112" s="280" t="s">
        <v>539</v>
      </c>
      <c r="C112" s="280" t="s">
        <v>540</v>
      </c>
      <c r="D112" s="282" t="s">
        <v>108</v>
      </c>
      <c r="E112" s="282">
        <v>1</v>
      </c>
      <c r="F112" s="283">
        <v>610.78</v>
      </c>
      <c r="G112" s="283">
        <v>610.78</v>
      </c>
      <c r="K112" s="276">
        <v>1</v>
      </c>
    </row>
    <row r="113" spans="1:7" ht="75">
      <c r="A113" s="276">
        <v>20714</v>
      </c>
      <c r="B113" s="280" t="s">
        <v>541</v>
      </c>
      <c r="C113" s="280" t="s">
        <v>542</v>
      </c>
      <c r="D113" s="282" t="s">
        <v>108</v>
      </c>
      <c r="E113" s="282">
        <v>1</v>
      </c>
      <c r="F113" s="283">
        <v>340.39</v>
      </c>
      <c r="G113" s="283">
        <v>340.39</v>
      </c>
    </row>
    <row r="114" spans="1:7" ht="60">
      <c r="A114" s="276">
        <v>208</v>
      </c>
      <c r="B114" s="280"/>
      <c r="C114" s="281" t="s">
        <v>543</v>
      </c>
      <c r="D114" s="282"/>
      <c r="E114" s="282"/>
      <c r="F114" s="283"/>
      <c r="G114" s="283"/>
    </row>
    <row r="115" spans="1:7" ht="90">
      <c r="A115" s="276">
        <v>20801</v>
      </c>
      <c r="B115" s="280" t="s">
        <v>544</v>
      </c>
      <c r="C115" s="280" t="s">
        <v>545</v>
      </c>
      <c r="D115" s="282" t="s">
        <v>356</v>
      </c>
      <c r="E115" s="282">
        <v>1</v>
      </c>
      <c r="F115" s="283">
        <v>527.20000000000005</v>
      </c>
      <c r="G115" s="283">
        <v>527.20000000000005</v>
      </c>
    </row>
    <row r="116" spans="1:7" ht="90">
      <c r="A116" s="276">
        <v>20802</v>
      </c>
      <c r="B116" s="280" t="s">
        <v>546</v>
      </c>
      <c r="C116" s="280" t="s">
        <v>547</v>
      </c>
      <c r="D116" s="282" t="s">
        <v>356</v>
      </c>
      <c r="E116" s="282">
        <v>1</v>
      </c>
      <c r="F116" s="283">
        <v>374.39</v>
      </c>
      <c r="G116" s="283">
        <v>374.39</v>
      </c>
    </row>
    <row r="117" spans="1:7" ht="105">
      <c r="A117" s="276">
        <v>20803</v>
      </c>
      <c r="B117" s="280" t="s">
        <v>548</v>
      </c>
      <c r="C117" s="280" t="s">
        <v>549</v>
      </c>
      <c r="D117" s="282" t="s">
        <v>356</v>
      </c>
      <c r="E117" s="282">
        <v>1</v>
      </c>
      <c r="F117" s="283">
        <v>326.79000000000002</v>
      </c>
      <c r="G117" s="283">
        <v>326.79000000000002</v>
      </c>
    </row>
    <row r="118" spans="1:7" ht="90">
      <c r="A118" s="276">
        <v>20804</v>
      </c>
      <c r="B118" s="280" t="s">
        <v>550</v>
      </c>
      <c r="C118" s="280" t="s">
        <v>551</v>
      </c>
      <c r="D118" s="282" t="s">
        <v>356</v>
      </c>
      <c r="E118" s="282">
        <v>1</v>
      </c>
      <c r="F118" s="283">
        <v>324.33</v>
      </c>
      <c r="G118" s="283">
        <v>324.33</v>
      </c>
    </row>
    <row r="119" spans="1:7" ht="90">
      <c r="A119" s="276">
        <v>20805</v>
      </c>
      <c r="B119" s="280" t="s">
        <v>552</v>
      </c>
      <c r="C119" s="280" t="s">
        <v>553</v>
      </c>
      <c r="D119" s="282" t="s">
        <v>59</v>
      </c>
      <c r="E119" s="282">
        <v>1</v>
      </c>
      <c r="F119" s="284">
        <v>10266.879999999999</v>
      </c>
      <c r="G119" s="284">
        <v>10266.879999999999</v>
      </c>
    </row>
    <row r="120" spans="1:7" ht="90">
      <c r="A120" s="276">
        <v>20806</v>
      </c>
      <c r="B120" s="280" t="s">
        <v>554</v>
      </c>
      <c r="C120" s="280" t="s">
        <v>555</v>
      </c>
      <c r="D120" s="282" t="s">
        <v>59</v>
      </c>
      <c r="E120" s="282">
        <v>1</v>
      </c>
      <c r="F120" s="284">
        <v>15593.34</v>
      </c>
      <c r="G120" s="284">
        <v>15593.34</v>
      </c>
    </row>
    <row r="121" spans="1:7" ht="90">
      <c r="A121" s="276">
        <v>20807</v>
      </c>
      <c r="B121" s="280" t="s">
        <v>556</v>
      </c>
      <c r="C121" s="280" t="s">
        <v>557</v>
      </c>
      <c r="D121" s="282" t="s">
        <v>59</v>
      </c>
      <c r="E121" s="282">
        <v>1</v>
      </c>
      <c r="F121" s="284">
        <v>19490.57</v>
      </c>
      <c r="G121" s="284">
        <v>19490.57</v>
      </c>
    </row>
    <row r="122" spans="1:7" ht="105">
      <c r="A122" s="276">
        <v>20808</v>
      </c>
      <c r="B122" s="280" t="s">
        <v>558</v>
      </c>
      <c r="C122" s="280" t="s">
        <v>559</v>
      </c>
      <c r="D122" s="282" t="s">
        <v>356</v>
      </c>
      <c r="E122" s="282">
        <v>1</v>
      </c>
      <c r="F122" s="283">
        <v>125.74</v>
      </c>
      <c r="G122" s="283">
        <v>125.74</v>
      </c>
    </row>
    <row r="123" spans="1:7" ht="105">
      <c r="A123" s="276">
        <v>20809</v>
      </c>
      <c r="B123" s="280" t="s">
        <v>560</v>
      </c>
      <c r="C123" s="280" t="s">
        <v>561</v>
      </c>
      <c r="D123" s="282" t="s">
        <v>356</v>
      </c>
      <c r="E123" s="282">
        <v>1</v>
      </c>
      <c r="F123" s="283">
        <v>173.26</v>
      </c>
      <c r="G123" s="283">
        <v>173.26</v>
      </c>
    </row>
    <row r="124" spans="1:7" ht="60">
      <c r="A124" s="276">
        <v>20810</v>
      </c>
      <c r="B124" s="280" t="s">
        <v>562</v>
      </c>
      <c r="C124" s="280" t="s">
        <v>563</v>
      </c>
      <c r="D124" s="282" t="s">
        <v>59</v>
      </c>
      <c r="E124" s="282">
        <v>1</v>
      </c>
      <c r="F124" s="284">
        <v>1806.99</v>
      </c>
      <c r="G124" s="284">
        <v>1806.99</v>
      </c>
    </row>
    <row r="125" spans="1:7" ht="60">
      <c r="A125" s="276">
        <v>20811</v>
      </c>
      <c r="B125" s="280" t="s">
        <v>564</v>
      </c>
      <c r="C125" s="280" t="s">
        <v>565</v>
      </c>
      <c r="D125" s="282" t="s">
        <v>59</v>
      </c>
      <c r="E125" s="282">
        <v>1</v>
      </c>
      <c r="F125" s="284">
        <v>2070.3000000000002</v>
      </c>
      <c r="G125" s="284">
        <v>2070.3000000000002</v>
      </c>
    </row>
    <row r="126" spans="1:7" ht="90">
      <c r="A126" s="276">
        <v>20812</v>
      </c>
      <c r="B126" s="280" t="s">
        <v>566</v>
      </c>
      <c r="C126" s="280" t="s">
        <v>567</v>
      </c>
      <c r="D126" s="282" t="s">
        <v>108</v>
      </c>
      <c r="E126" s="282">
        <v>1</v>
      </c>
      <c r="F126" s="283">
        <v>29.42</v>
      </c>
      <c r="G126" s="283">
        <v>29.42</v>
      </c>
    </row>
    <row r="127" spans="1:7">
      <c r="A127" s="276">
        <v>3</v>
      </c>
      <c r="B127" s="280"/>
      <c r="C127" s="281" t="s">
        <v>568</v>
      </c>
      <c r="D127" s="282"/>
      <c r="E127" s="282"/>
      <c r="F127" s="283"/>
      <c r="G127" s="283"/>
    </row>
    <row r="128" spans="1:7">
      <c r="A128" s="276">
        <v>301</v>
      </c>
      <c r="B128" s="280"/>
      <c r="C128" s="281" t="s">
        <v>569</v>
      </c>
      <c r="D128" s="282"/>
      <c r="E128" s="282"/>
      <c r="F128" s="283"/>
      <c r="G128" s="283"/>
    </row>
    <row r="129" spans="1:7" ht="30">
      <c r="A129" s="276">
        <v>30101</v>
      </c>
      <c r="B129" s="280" t="s">
        <v>570</v>
      </c>
      <c r="C129" s="280" t="s">
        <v>67</v>
      </c>
      <c r="D129" s="282" t="s">
        <v>262</v>
      </c>
      <c r="E129" s="282">
        <v>1</v>
      </c>
      <c r="F129" s="283">
        <v>45.66</v>
      </c>
      <c r="G129" s="283">
        <v>45.66</v>
      </c>
    </row>
    <row r="130" spans="1:7" ht="30">
      <c r="A130" s="276">
        <v>30102</v>
      </c>
      <c r="B130" s="280" t="s">
        <v>571</v>
      </c>
      <c r="C130" s="280" t="s">
        <v>572</v>
      </c>
      <c r="D130" s="282" t="s">
        <v>262</v>
      </c>
      <c r="E130" s="282">
        <v>1</v>
      </c>
      <c r="F130" s="283">
        <v>77.28</v>
      </c>
      <c r="G130" s="283">
        <v>77.28</v>
      </c>
    </row>
    <row r="131" spans="1:7" ht="30">
      <c r="A131" s="276">
        <v>30103</v>
      </c>
      <c r="B131" s="280" t="s">
        <v>573</v>
      </c>
      <c r="C131" s="280" t="s">
        <v>574</v>
      </c>
      <c r="D131" s="282" t="s">
        <v>262</v>
      </c>
      <c r="E131" s="282">
        <v>1</v>
      </c>
      <c r="F131" s="283">
        <v>9.86</v>
      </c>
      <c r="G131" s="283">
        <v>9.86</v>
      </c>
    </row>
    <row r="132" spans="1:7" ht="30">
      <c r="A132" s="276">
        <v>30104</v>
      </c>
      <c r="B132" s="280" t="s">
        <v>575</v>
      </c>
      <c r="C132" s="280" t="s">
        <v>576</v>
      </c>
      <c r="D132" s="282" t="s">
        <v>262</v>
      </c>
      <c r="E132" s="282">
        <v>1</v>
      </c>
      <c r="F132" s="283">
        <v>13.77</v>
      </c>
      <c r="G132" s="283">
        <v>13.77</v>
      </c>
    </row>
    <row r="133" spans="1:7" ht="30">
      <c r="A133" s="276">
        <v>30119</v>
      </c>
      <c r="B133" s="280" t="s">
        <v>577</v>
      </c>
      <c r="C133" s="280" t="s">
        <v>578</v>
      </c>
      <c r="D133" s="282" t="s">
        <v>356</v>
      </c>
      <c r="E133" s="282">
        <v>1</v>
      </c>
      <c r="F133" s="283">
        <v>23.89</v>
      </c>
      <c r="G133" s="283">
        <v>23.89</v>
      </c>
    </row>
    <row r="134" spans="1:7">
      <c r="A134" s="276">
        <v>302</v>
      </c>
      <c r="B134" s="280"/>
      <c r="C134" s="281" t="s">
        <v>579</v>
      </c>
      <c r="D134" s="282"/>
      <c r="E134" s="282"/>
      <c r="F134" s="283"/>
      <c r="G134" s="283"/>
    </row>
    <row r="135" spans="1:7" ht="30">
      <c r="A135" s="276">
        <v>30201</v>
      </c>
      <c r="B135" s="280" t="s">
        <v>580</v>
      </c>
      <c r="C135" s="280" t="s">
        <v>111</v>
      </c>
      <c r="D135" s="282" t="s">
        <v>262</v>
      </c>
      <c r="E135" s="282">
        <v>1</v>
      </c>
      <c r="F135" s="283">
        <v>49.18</v>
      </c>
      <c r="G135" s="283">
        <v>49.18</v>
      </c>
    </row>
    <row r="136" spans="1:7" ht="45">
      <c r="A136" s="276">
        <v>30202</v>
      </c>
      <c r="B136" s="280" t="s">
        <v>581</v>
      </c>
      <c r="C136" s="280" t="s">
        <v>582</v>
      </c>
      <c r="D136" s="282" t="s">
        <v>262</v>
      </c>
      <c r="E136" s="282">
        <v>1</v>
      </c>
      <c r="F136" s="283">
        <v>107.33</v>
      </c>
      <c r="G136" s="283">
        <v>107.33</v>
      </c>
    </row>
    <row r="137" spans="1:7" ht="30">
      <c r="A137" s="276">
        <v>30203</v>
      </c>
      <c r="B137" s="280" t="s">
        <v>583</v>
      </c>
      <c r="C137" s="280" t="s">
        <v>584</v>
      </c>
      <c r="D137" s="282" t="s">
        <v>262</v>
      </c>
      <c r="E137" s="282">
        <v>1</v>
      </c>
      <c r="F137" s="283">
        <v>158.32</v>
      </c>
      <c r="G137" s="283">
        <v>158.32</v>
      </c>
    </row>
    <row r="138" spans="1:7">
      <c r="A138" s="276">
        <v>30204</v>
      </c>
      <c r="B138" s="280" t="s">
        <v>585</v>
      </c>
      <c r="C138" s="280" t="s">
        <v>586</v>
      </c>
      <c r="D138" s="282" t="s">
        <v>262</v>
      </c>
      <c r="E138" s="282">
        <v>1</v>
      </c>
      <c r="F138" s="283">
        <v>156.51</v>
      </c>
      <c r="G138" s="283">
        <v>156.51</v>
      </c>
    </row>
    <row r="139" spans="1:7" ht="75">
      <c r="A139" s="276">
        <v>30206</v>
      </c>
      <c r="B139" s="280" t="s">
        <v>587</v>
      </c>
      <c r="C139" s="280" t="s">
        <v>588</v>
      </c>
      <c r="D139" s="282" t="s">
        <v>262</v>
      </c>
      <c r="E139" s="282">
        <v>1</v>
      </c>
      <c r="F139" s="283">
        <v>137.35</v>
      </c>
      <c r="G139" s="283">
        <v>137.35</v>
      </c>
    </row>
    <row r="140" spans="1:7" ht="60">
      <c r="A140" s="276">
        <v>30208</v>
      </c>
      <c r="B140" s="280" t="s">
        <v>589</v>
      </c>
      <c r="C140" s="280" t="s">
        <v>590</v>
      </c>
      <c r="D140" s="282" t="s">
        <v>262</v>
      </c>
      <c r="E140" s="282">
        <v>1</v>
      </c>
      <c r="F140" s="283">
        <v>139.06</v>
      </c>
      <c r="G140" s="283">
        <v>139.06</v>
      </c>
    </row>
    <row r="141" spans="1:7" ht="30">
      <c r="A141" s="276">
        <v>30209</v>
      </c>
      <c r="B141" s="280" t="s">
        <v>591</v>
      </c>
      <c r="C141" s="280" t="s">
        <v>592</v>
      </c>
      <c r="D141" s="282" t="s">
        <v>262</v>
      </c>
      <c r="E141" s="282">
        <v>1</v>
      </c>
      <c r="F141" s="283">
        <v>116</v>
      </c>
      <c r="G141" s="283">
        <v>116</v>
      </c>
    </row>
    <row r="142" spans="1:7" ht="45">
      <c r="A142" s="276">
        <v>30210</v>
      </c>
      <c r="B142" s="280" t="s">
        <v>593</v>
      </c>
      <c r="C142" s="280" t="s">
        <v>594</v>
      </c>
      <c r="D142" s="282" t="s">
        <v>262</v>
      </c>
      <c r="E142" s="282">
        <v>1</v>
      </c>
      <c r="F142" s="283">
        <v>24.64</v>
      </c>
      <c r="G142" s="283">
        <v>24.64</v>
      </c>
    </row>
    <row r="143" spans="1:7" ht="30">
      <c r="A143" s="276">
        <v>30211</v>
      </c>
      <c r="B143" s="280" t="s">
        <v>595</v>
      </c>
      <c r="C143" s="280" t="s">
        <v>596</v>
      </c>
      <c r="D143" s="282" t="s">
        <v>262</v>
      </c>
      <c r="E143" s="282">
        <v>1</v>
      </c>
      <c r="F143" s="283">
        <v>6.32</v>
      </c>
      <c r="G143" s="283">
        <v>6.32</v>
      </c>
    </row>
    <row r="144" spans="1:7">
      <c r="A144" s="276">
        <v>303</v>
      </c>
      <c r="B144" s="280"/>
      <c r="C144" s="281" t="s">
        <v>597</v>
      </c>
      <c r="D144" s="282"/>
      <c r="E144" s="282"/>
      <c r="F144" s="283"/>
      <c r="G144" s="283"/>
    </row>
    <row r="145" spans="1:7" ht="90">
      <c r="A145" s="276">
        <v>30304</v>
      </c>
      <c r="B145" s="280" t="s">
        <v>598</v>
      </c>
      <c r="C145" s="280" t="s">
        <v>74</v>
      </c>
      <c r="D145" s="282" t="s">
        <v>262</v>
      </c>
      <c r="E145" s="282">
        <v>1</v>
      </c>
      <c r="F145" s="283">
        <v>48.85</v>
      </c>
      <c r="G145" s="283">
        <v>48.85</v>
      </c>
    </row>
    <row r="146" spans="1:7" ht="75">
      <c r="A146" s="276">
        <v>30305</v>
      </c>
      <c r="B146" s="280" t="s">
        <v>599</v>
      </c>
      <c r="C146" s="280" t="s">
        <v>600</v>
      </c>
      <c r="D146" s="282" t="s">
        <v>59</v>
      </c>
      <c r="E146" s="282">
        <v>1</v>
      </c>
      <c r="F146" s="283">
        <v>21.08</v>
      </c>
      <c r="G146" s="283">
        <v>21.08</v>
      </c>
    </row>
    <row r="147" spans="1:7" ht="75">
      <c r="A147" s="276">
        <v>30306</v>
      </c>
      <c r="B147" s="280" t="s">
        <v>601</v>
      </c>
      <c r="C147" s="280" t="s">
        <v>602</v>
      </c>
      <c r="D147" s="282" t="s">
        <v>59</v>
      </c>
      <c r="E147" s="282">
        <v>1</v>
      </c>
      <c r="F147" s="283">
        <v>14.05</v>
      </c>
      <c r="G147" s="283">
        <v>14.05</v>
      </c>
    </row>
    <row r="148" spans="1:7">
      <c r="A148" s="276">
        <v>4</v>
      </c>
      <c r="B148" s="280"/>
      <c r="C148" s="281" t="s">
        <v>603</v>
      </c>
      <c r="D148" s="282"/>
      <c r="E148" s="282"/>
      <c r="F148" s="283"/>
      <c r="G148" s="283"/>
    </row>
    <row r="149" spans="1:7">
      <c r="A149" s="276">
        <v>402</v>
      </c>
      <c r="B149" s="280"/>
      <c r="C149" s="281" t="s">
        <v>604</v>
      </c>
      <c r="D149" s="282"/>
      <c r="E149" s="282"/>
      <c r="F149" s="283"/>
      <c r="G149" s="283"/>
    </row>
    <row r="150" spans="1:7" ht="45">
      <c r="A150" s="276">
        <v>40202</v>
      </c>
      <c r="B150" s="280" t="s">
        <v>605</v>
      </c>
      <c r="C150" s="280" t="s">
        <v>606</v>
      </c>
      <c r="D150" s="282" t="s">
        <v>262</v>
      </c>
      <c r="E150" s="282">
        <v>1</v>
      </c>
      <c r="F150" s="283">
        <v>521.51</v>
      </c>
      <c r="G150" s="283">
        <v>521.51</v>
      </c>
    </row>
    <row r="151" spans="1:7" ht="75">
      <c r="A151" s="276">
        <v>40206</v>
      </c>
      <c r="B151" s="280" t="s">
        <v>607</v>
      </c>
      <c r="C151" s="280" t="s">
        <v>608</v>
      </c>
      <c r="D151" s="282" t="s">
        <v>356</v>
      </c>
      <c r="E151" s="282">
        <v>1</v>
      </c>
      <c r="F151" s="283">
        <v>69.349999999999994</v>
      </c>
      <c r="G151" s="283">
        <v>69.349999999999994</v>
      </c>
    </row>
    <row r="152" spans="1:7" ht="45">
      <c r="A152" s="276">
        <v>40224</v>
      </c>
      <c r="B152" s="280" t="s">
        <v>609</v>
      </c>
      <c r="C152" s="280" t="s">
        <v>610</v>
      </c>
      <c r="D152" s="282" t="s">
        <v>262</v>
      </c>
      <c r="E152" s="282">
        <v>1</v>
      </c>
      <c r="F152" s="283">
        <v>596.52</v>
      </c>
      <c r="G152" s="283">
        <v>596.52</v>
      </c>
    </row>
    <row r="153" spans="1:7" ht="60">
      <c r="A153" s="276">
        <v>40231</v>
      </c>
      <c r="B153" s="280" t="s">
        <v>611</v>
      </c>
      <c r="C153" s="280" t="s">
        <v>612</v>
      </c>
      <c r="D153" s="282" t="s">
        <v>262</v>
      </c>
      <c r="E153" s="282">
        <v>1</v>
      </c>
      <c r="F153" s="283">
        <v>523.39</v>
      </c>
      <c r="G153" s="283">
        <v>523.39</v>
      </c>
    </row>
    <row r="154" spans="1:7" ht="45">
      <c r="A154" s="276">
        <v>40233</v>
      </c>
      <c r="B154" s="280" t="s">
        <v>613</v>
      </c>
      <c r="C154" s="280" t="s">
        <v>614</v>
      </c>
      <c r="D154" s="282" t="s">
        <v>262</v>
      </c>
      <c r="E154" s="282">
        <v>1</v>
      </c>
      <c r="F154" s="283">
        <v>541.73</v>
      </c>
      <c r="G154" s="283">
        <v>541.73</v>
      </c>
    </row>
    <row r="155" spans="1:7" ht="45">
      <c r="A155" s="276">
        <v>40235</v>
      </c>
      <c r="B155" s="280" t="s">
        <v>615</v>
      </c>
      <c r="C155" s="280" t="s">
        <v>616</v>
      </c>
      <c r="D155" s="282" t="s">
        <v>262</v>
      </c>
      <c r="E155" s="282">
        <v>1</v>
      </c>
      <c r="F155" s="283">
        <v>559.63</v>
      </c>
      <c r="G155" s="283">
        <v>559.63</v>
      </c>
    </row>
    <row r="156" spans="1:7" ht="45">
      <c r="A156" s="276">
        <v>40237</v>
      </c>
      <c r="B156" s="280" t="s">
        <v>617</v>
      </c>
      <c r="C156" s="280" t="s">
        <v>618</v>
      </c>
      <c r="D156" s="282" t="s">
        <v>262</v>
      </c>
      <c r="E156" s="282">
        <v>1</v>
      </c>
      <c r="F156" s="283">
        <v>579.20000000000005</v>
      </c>
      <c r="G156" s="283">
        <v>579.20000000000005</v>
      </c>
    </row>
    <row r="157" spans="1:7" ht="75">
      <c r="A157" s="276">
        <v>40238</v>
      </c>
      <c r="B157" s="280" t="s">
        <v>619</v>
      </c>
      <c r="C157" s="280" t="s">
        <v>620</v>
      </c>
      <c r="D157" s="282" t="s">
        <v>356</v>
      </c>
      <c r="E157" s="282">
        <v>1</v>
      </c>
      <c r="F157" s="283">
        <v>73.63</v>
      </c>
      <c r="G157" s="283">
        <v>73.63</v>
      </c>
    </row>
    <row r="158" spans="1:7" ht="75">
      <c r="A158" s="276">
        <v>40239</v>
      </c>
      <c r="B158" s="280" t="s">
        <v>621</v>
      </c>
      <c r="C158" s="280" t="s">
        <v>622</v>
      </c>
      <c r="D158" s="282" t="s">
        <v>262</v>
      </c>
      <c r="E158" s="282">
        <v>1</v>
      </c>
      <c r="F158" s="283">
        <v>498.44</v>
      </c>
      <c r="G158" s="283">
        <v>498.44</v>
      </c>
    </row>
    <row r="159" spans="1:7" ht="75">
      <c r="A159" s="276">
        <v>40240</v>
      </c>
      <c r="B159" s="280" t="s">
        <v>623</v>
      </c>
      <c r="C159" s="280" t="s">
        <v>624</v>
      </c>
      <c r="D159" s="282" t="s">
        <v>262</v>
      </c>
      <c r="E159" s="282">
        <v>1</v>
      </c>
      <c r="F159" s="283">
        <v>518.74</v>
      </c>
      <c r="G159" s="283">
        <v>518.74</v>
      </c>
    </row>
    <row r="160" spans="1:7" ht="45">
      <c r="A160" s="276">
        <v>40243</v>
      </c>
      <c r="B160" s="280" t="s">
        <v>625</v>
      </c>
      <c r="C160" s="280" t="s">
        <v>626</v>
      </c>
      <c r="D160" s="282" t="s">
        <v>627</v>
      </c>
      <c r="E160" s="282">
        <v>1</v>
      </c>
      <c r="F160" s="283">
        <v>13.56</v>
      </c>
      <c r="G160" s="283">
        <v>13.56</v>
      </c>
    </row>
    <row r="161" spans="1:7" ht="45">
      <c r="A161" s="276">
        <v>40245</v>
      </c>
      <c r="B161" s="280" t="s">
        <v>628</v>
      </c>
      <c r="C161" s="280" t="s">
        <v>629</v>
      </c>
      <c r="D161" s="282" t="s">
        <v>627</v>
      </c>
      <c r="E161" s="282">
        <v>1</v>
      </c>
      <c r="F161" s="283">
        <v>13.86</v>
      </c>
      <c r="G161" s="283">
        <v>13.86</v>
      </c>
    </row>
    <row r="162" spans="1:7" ht="45">
      <c r="A162" s="276">
        <v>40246</v>
      </c>
      <c r="B162" s="280" t="s">
        <v>630</v>
      </c>
      <c r="C162" s="280" t="s">
        <v>631</v>
      </c>
      <c r="D162" s="282" t="s">
        <v>627</v>
      </c>
      <c r="E162" s="282">
        <v>1</v>
      </c>
      <c r="F162" s="283">
        <v>17.66</v>
      </c>
      <c r="G162" s="283">
        <v>17.66</v>
      </c>
    </row>
    <row r="163" spans="1:7" ht="75">
      <c r="A163" s="276">
        <v>40249</v>
      </c>
      <c r="B163" s="280" t="s">
        <v>632</v>
      </c>
      <c r="C163" s="280" t="s">
        <v>633</v>
      </c>
      <c r="D163" s="282" t="s">
        <v>356</v>
      </c>
      <c r="E163" s="282">
        <v>1</v>
      </c>
      <c r="F163" s="283">
        <v>114.36</v>
      </c>
      <c r="G163" s="283">
        <v>114.36</v>
      </c>
    </row>
    <row r="164" spans="1:7" ht="75">
      <c r="A164" s="276">
        <v>40250</v>
      </c>
      <c r="B164" s="280" t="s">
        <v>634</v>
      </c>
      <c r="C164" s="280" t="s">
        <v>635</v>
      </c>
      <c r="D164" s="282" t="s">
        <v>356</v>
      </c>
      <c r="E164" s="282">
        <v>1</v>
      </c>
      <c r="F164" s="283">
        <v>84.27</v>
      </c>
      <c r="G164" s="283">
        <v>84.27</v>
      </c>
    </row>
    <row r="165" spans="1:7" ht="75">
      <c r="A165" s="276">
        <v>40253</v>
      </c>
      <c r="B165" s="280" t="s">
        <v>636</v>
      </c>
      <c r="C165" s="280" t="s">
        <v>637</v>
      </c>
      <c r="D165" s="282" t="s">
        <v>262</v>
      </c>
      <c r="E165" s="282">
        <v>1</v>
      </c>
      <c r="F165" s="283">
        <v>539.04</v>
      </c>
      <c r="G165" s="283">
        <v>539.04</v>
      </c>
    </row>
    <row r="166" spans="1:7">
      <c r="A166" s="276">
        <v>403</v>
      </c>
      <c r="B166" s="280"/>
      <c r="C166" s="281" t="s">
        <v>638</v>
      </c>
      <c r="D166" s="282"/>
      <c r="E166" s="282"/>
      <c r="F166" s="283"/>
      <c r="G166" s="283"/>
    </row>
    <row r="167" spans="1:7" ht="45">
      <c r="A167" s="276">
        <v>40315</v>
      </c>
      <c r="B167" s="280" t="s">
        <v>639</v>
      </c>
      <c r="C167" s="280" t="s">
        <v>610</v>
      </c>
      <c r="D167" s="282" t="s">
        <v>262</v>
      </c>
      <c r="E167" s="282">
        <v>1</v>
      </c>
      <c r="F167" s="283">
        <v>686.26</v>
      </c>
      <c r="G167" s="283">
        <v>686.26</v>
      </c>
    </row>
    <row r="168" spans="1:7" ht="45">
      <c r="A168" s="276">
        <v>40320</v>
      </c>
      <c r="B168" s="280" t="s">
        <v>640</v>
      </c>
      <c r="C168" s="280" t="s">
        <v>614</v>
      </c>
      <c r="D168" s="282" t="s">
        <v>262</v>
      </c>
      <c r="E168" s="282">
        <v>1</v>
      </c>
      <c r="F168" s="283">
        <v>631.47</v>
      </c>
      <c r="G168" s="283">
        <v>631.47</v>
      </c>
    </row>
    <row r="169" spans="1:7" ht="45">
      <c r="A169" s="276">
        <v>40322</v>
      </c>
      <c r="B169" s="280" t="s">
        <v>641</v>
      </c>
      <c r="C169" s="280" t="s">
        <v>616</v>
      </c>
      <c r="D169" s="282" t="s">
        <v>262</v>
      </c>
      <c r="E169" s="282">
        <v>1</v>
      </c>
      <c r="F169" s="283">
        <v>649.37</v>
      </c>
      <c r="G169" s="283">
        <v>649.37</v>
      </c>
    </row>
    <row r="170" spans="1:7" ht="45">
      <c r="A170" s="276">
        <v>40324</v>
      </c>
      <c r="B170" s="280" t="s">
        <v>642</v>
      </c>
      <c r="C170" s="280" t="s">
        <v>618</v>
      </c>
      <c r="D170" s="282" t="s">
        <v>262</v>
      </c>
      <c r="E170" s="282">
        <v>1</v>
      </c>
      <c r="F170" s="283">
        <v>668.94</v>
      </c>
      <c r="G170" s="283">
        <v>668.94</v>
      </c>
    </row>
    <row r="171" spans="1:7" ht="45">
      <c r="A171" s="276">
        <v>40328</v>
      </c>
      <c r="B171" s="280" t="s">
        <v>643</v>
      </c>
      <c r="C171" s="280" t="s">
        <v>626</v>
      </c>
      <c r="D171" s="282" t="s">
        <v>627</v>
      </c>
      <c r="E171" s="282">
        <v>1</v>
      </c>
      <c r="F171" s="283">
        <v>13.56</v>
      </c>
      <c r="G171" s="283">
        <v>13.56</v>
      </c>
    </row>
    <row r="172" spans="1:7" ht="75">
      <c r="A172" s="276">
        <v>40329</v>
      </c>
      <c r="B172" s="280" t="s">
        <v>644</v>
      </c>
      <c r="C172" s="280" t="s">
        <v>645</v>
      </c>
      <c r="D172" s="282" t="s">
        <v>262</v>
      </c>
      <c r="E172" s="282">
        <v>1</v>
      </c>
      <c r="F172" s="283">
        <v>436.57</v>
      </c>
      <c r="G172" s="283">
        <v>436.57</v>
      </c>
    </row>
    <row r="173" spans="1:7" ht="75">
      <c r="A173" s="276">
        <v>40330</v>
      </c>
      <c r="B173" s="280" t="s">
        <v>646</v>
      </c>
      <c r="C173" s="280" t="s">
        <v>647</v>
      </c>
      <c r="D173" s="282" t="s">
        <v>262</v>
      </c>
      <c r="E173" s="282">
        <v>1</v>
      </c>
      <c r="F173" s="283">
        <v>458.03</v>
      </c>
      <c r="G173" s="283">
        <v>458.03</v>
      </c>
    </row>
    <row r="174" spans="1:7" ht="75">
      <c r="A174" s="276">
        <v>40331</v>
      </c>
      <c r="B174" s="280" t="s">
        <v>648</v>
      </c>
      <c r="C174" s="280" t="s">
        <v>649</v>
      </c>
      <c r="D174" s="282" t="s">
        <v>262</v>
      </c>
      <c r="E174" s="282">
        <v>1</v>
      </c>
      <c r="F174" s="283">
        <v>479.5</v>
      </c>
      <c r="G174" s="283">
        <v>479.5</v>
      </c>
    </row>
    <row r="175" spans="1:7" ht="45">
      <c r="A175" s="276">
        <v>40332</v>
      </c>
      <c r="B175" s="280" t="s">
        <v>650</v>
      </c>
      <c r="C175" s="280" t="s">
        <v>651</v>
      </c>
      <c r="D175" s="282" t="s">
        <v>627</v>
      </c>
      <c r="E175" s="282">
        <v>1</v>
      </c>
      <c r="F175" s="283">
        <v>13.86</v>
      </c>
      <c r="G175" s="283">
        <v>13.86</v>
      </c>
    </row>
    <row r="176" spans="1:7" ht="45">
      <c r="A176" s="276">
        <v>40333</v>
      </c>
      <c r="B176" s="280" t="s">
        <v>652</v>
      </c>
      <c r="C176" s="280" t="s">
        <v>631</v>
      </c>
      <c r="D176" s="282" t="s">
        <v>627</v>
      </c>
      <c r="E176" s="282">
        <v>1</v>
      </c>
      <c r="F176" s="283">
        <v>17.66</v>
      </c>
      <c r="G176" s="283">
        <v>17.66</v>
      </c>
    </row>
    <row r="177" spans="1:7" ht="105">
      <c r="A177" s="276">
        <v>40337</v>
      </c>
      <c r="B177" s="280" t="s">
        <v>653</v>
      </c>
      <c r="C177" s="280" t="s">
        <v>654</v>
      </c>
      <c r="D177" s="282" t="s">
        <v>356</v>
      </c>
      <c r="E177" s="282">
        <v>1</v>
      </c>
      <c r="F177" s="283">
        <v>90.15</v>
      </c>
      <c r="G177" s="283">
        <v>90.15</v>
      </c>
    </row>
    <row r="178" spans="1:7" ht="105">
      <c r="A178" s="276">
        <v>40339</v>
      </c>
      <c r="B178" s="280" t="s">
        <v>655</v>
      </c>
      <c r="C178" s="280" t="s">
        <v>656</v>
      </c>
      <c r="D178" s="282" t="s">
        <v>356</v>
      </c>
      <c r="E178" s="282">
        <v>1</v>
      </c>
      <c r="F178" s="283">
        <v>105.88</v>
      </c>
      <c r="G178" s="283">
        <v>105.88</v>
      </c>
    </row>
    <row r="179" spans="1:7">
      <c r="A179" s="276">
        <v>404</v>
      </c>
      <c r="B179" s="280"/>
      <c r="C179" s="281" t="s">
        <v>657</v>
      </c>
      <c r="D179" s="282"/>
      <c r="E179" s="282"/>
      <c r="F179" s="283"/>
      <c r="G179" s="283"/>
    </row>
    <row r="180" spans="1:7" ht="45">
      <c r="A180" s="276">
        <v>40405</v>
      </c>
      <c r="B180" s="280" t="s">
        <v>658</v>
      </c>
      <c r="C180" s="280" t="s">
        <v>659</v>
      </c>
      <c r="D180" s="282" t="s">
        <v>356</v>
      </c>
      <c r="E180" s="282">
        <v>1</v>
      </c>
      <c r="F180" s="283">
        <v>99.8</v>
      </c>
      <c r="G180" s="283">
        <v>99.8</v>
      </c>
    </row>
    <row r="181" spans="1:7">
      <c r="A181" s="276">
        <v>406</v>
      </c>
      <c r="B181" s="280"/>
      <c r="C181" s="281" t="s">
        <v>660</v>
      </c>
      <c r="D181" s="282"/>
      <c r="E181" s="282"/>
      <c r="F181" s="283"/>
      <c r="G181" s="283"/>
    </row>
    <row r="182" spans="1:7" ht="60">
      <c r="A182" s="276">
        <v>40601</v>
      </c>
      <c r="B182" s="280" t="s">
        <v>661</v>
      </c>
      <c r="C182" s="280" t="s">
        <v>662</v>
      </c>
      <c r="D182" s="282" t="s">
        <v>356</v>
      </c>
      <c r="E182" s="282">
        <v>1</v>
      </c>
      <c r="F182" s="283">
        <v>99.03</v>
      </c>
      <c r="G182" s="283">
        <v>99.03</v>
      </c>
    </row>
    <row r="183" spans="1:7" ht="60">
      <c r="A183" s="276">
        <v>40602</v>
      </c>
      <c r="B183" s="280" t="s">
        <v>663</v>
      </c>
      <c r="C183" s="280" t="s">
        <v>664</v>
      </c>
      <c r="D183" s="282" t="s">
        <v>356</v>
      </c>
      <c r="E183" s="282">
        <v>1</v>
      </c>
      <c r="F183" s="283">
        <v>109.34</v>
      </c>
      <c r="G183" s="283">
        <v>109.34</v>
      </c>
    </row>
    <row r="184" spans="1:7">
      <c r="A184" s="276">
        <v>407</v>
      </c>
      <c r="B184" s="280"/>
      <c r="C184" s="281" t="s">
        <v>665</v>
      </c>
      <c r="D184" s="282"/>
      <c r="E184" s="282"/>
      <c r="F184" s="283"/>
      <c r="G184" s="283"/>
    </row>
    <row r="185" spans="1:7" ht="75">
      <c r="A185" s="276">
        <v>40705</v>
      </c>
      <c r="B185" s="280" t="s">
        <v>666</v>
      </c>
      <c r="C185" s="280" t="s">
        <v>667</v>
      </c>
      <c r="D185" s="282" t="s">
        <v>108</v>
      </c>
      <c r="E185" s="282">
        <v>1</v>
      </c>
      <c r="F185" s="283">
        <v>65.53</v>
      </c>
      <c r="G185" s="283">
        <v>65.53</v>
      </c>
    </row>
    <row r="186" spans="1:7">
      <c r="A186" s="276">
        <v>408</v>
      </c>
      <c r="B186" s="280"/>
      <c r="C186" s="281" t="s">
        <v>668</v>
      </c>
      <c r="D186" s="282"/>
      <c r="E186" s="282"/>
      <c r="F186" s="283"/>
      <c r="G186" s="283"/>
    </row>
    <row r="187" spans="1:7" ht="30">
      <c r="A187" s="276">
        <v>40801</v>
      </c>
      <c r="B187" s="280" t="s">
        <v>669</v>
      </c>
      <c r="C187" s="280" t="s">
        <v>670</v>
      </c>
      <c r="D187" s="282" t="s">
        <v>262</v>
      </c>
      <c r="E187" s="282">
        <v>1</v>
      </c>
      <c r="F187" s="284">
        <v>2379.89</v>
      </c>
      <c r="G187" s="284">
        <v>2379.89</v>
      </c>
    </row>
    <row r="188" spans="1:7" ht="60">
      <c r="A188" s="276">
        <v>40802</v>
      </c>
      <c r="B188" s="280" t="s">
        <v>671</v>
      </c>
      <c r="C188" s="280" t="s">
        <v>672</v>
      </c>
      <c r="D188" s="282" t="s">
        <v>356</v>
      </c>
      <c r="E188" s="282">
        <v>1</v>
      </c>
      <c r="F188" s="283">
        <v>118.99</v>
      </c>
      <c r="G188" s="283">
        <v>118.99</v>
      </c>
    </row>
    <row r="189" spans="1:7" ht="45">
      <c r="A189" s="276">
        <v>40803</v>
      </c>
      <c r="B189" s="280" t="s">
        <v>673</v>
      </c>
      <c r="C189" s="280" t="s">
        <v>674</v>
      </c>
      <c r="D189" s="282" t="s">
        <v>356</v>
      </c>
      <c r="E189" s="282">
        <v>1</v>
      </c>
      <c r="F189" s="283">
        <v>70.25</v>
      </c>
      <c r="G189" s="283">
        <v>70.25</v>
      </c>
    </row>
    <row r="190" spans="1:7" ht="60">
      <c r="A190" s="276">
        <v>40806</v>
      </c>
      <c r="B190" s="280" t="s">
        <v>675</v>
      </c>
      <c r="C190" s="280" t="s">
        <v>676</v>
      </c>
      <c r="D190" s="282" t="s">
        <v>356</v>
      </c>
      <c r="E190" s="282">
        <v>1</v>
      </c>
      <c r="F190" s="283">
        <v>21.08</v>
      </c>
      <c r="G190" s="283">
        <v>21.08</v>
      </c>
    </row>
    <row r="191" spans="1:7" ht="45">
      <c r="A191" s="276">
        <v>40807</v>
      </c>
      <c r="B191" s="280" t="s">
        <v>677</v>
      </c>
      <c r="C191" s="280" t="s">
        <v>678</v>
      </c>
      <c r="D191" s="282" t="s">
        <v>356</v>
      </c>
      <c r="E191" s="282">
        <v>1</v>
      </c>
      <c r="F191" s="283">
        <v>61.44</v>
      </c>
      <c r="G191" s="283">
        <v>61.44</v>
      </c>
    </row>
    <row r="192" spans="1:7">
      <c r="A192" s="276">
        <v>40808</v>
      </c>
      <c r="B192" s="280" t="s">
        <v>679</v>
      </c>
      <c r="C192" s="280" t="s">
        <v>680</v>
      </c>
      <c r="D192" s="282" t="s">
        <v>627</v>
      </c>
      <c r="E192" s="282">
        <v>1</v>
      </c>
      <c r="F192" s="283">
        <v>4.2300000000000004</v>
      </c>
      <c r="G192" s="283">
        <v>4.2300000000000004</v>
      </c>
    </row>
    <row r="193" spans="1:7" ht="60">
      <c r="A193" s="276">
        <v>40809</v>
      </c>
      <c r="B193" s="280" t="s">
        <v>681</v>
      </c>
      <c r="C193" s="280" t="s">
        <v>682</v>
      </c>
      <c r="D193" s="282" t="s">
        <v>356</v>
      </c>
      <c r="E193" s="282">
        <v>1</v>
      </c>
      <c r="F193" s="283">
        <v>363.11</v>
      </c>
      <c r="G193" s="283">
        <v>363.11</v>
      </c>
    </row>
    <row r="194" spans="1:7" ht="45">
      <c r="A194" s="276">
        <v>40810</v>
      </c>
      <c r="B194" s="280" t="s">
        <v>683</v>
      </c>
      <c r="C194" s="280" t="s">
        <v>684</v>
      </c>
      <c r="D194" s="282" t="s">
        <v>262</v>
      </c>
      <c r="E194" s="282">
        <v>1</v>
      </c>
      <c r="F194" s="284">
        <v>6800.53</v>
      </c>
      <c r="G194" s="284">
        <v>6800.53</v>
      </c>
    </row>
    <row r="195" spans="1:7" ht="30">
      <c r="A195" s="276">
        <v>40813</v>
      </c>
      <c r="B195" s="280" t="s">
        <v>685</v>
      </c>
      <c r="C195" s="280" t="s">
        <v>686</v>
      </c>
      <c r="D195" s="282" t="s">
        <v>356</v>
      </c>
      <c r="E195" s="282">
        <v>1</v>
      </c>
      <c r="F195" s="283">
        <v>73.94</v>
      </c>
      <c r="G195" s="283">
        <v>73.94</v>
      </c>
    </row>
    <row r="196" spans="1:7" ht="45">
      <c r="A196" s="276">
        <v>40816</v>
      </c>
      <c r="B196" s="280" t="s">
        <v>687</v>
      </c>
      <c r="C196" s="280" t="s">
        <v>688</v>
      </c>
      <c r="D196" s="282" t="s">
        <v>356</v>
      </c>
      <c r="E196" s="282">
        <v>1</v>
      </c>
      <c r="F196" s="283">
        <v>13.52</v>
      </c>
      <c r="G196" s="283">
        <v>13.52</v>
      </c>
    </row>
    <row r="197" spans="1:7" ht="75">
      <c r="A197" s="276">
        <v>40817</v>
      </c>
      <c r="B197" s="280" t="s">
        <v>689</v>
      </c>
      <c r="C197" s="280" t="s">
        <v>690</v>
      </c>
      <c r="D197" s="282" t="s">
        <v>262</v>
      </c>
      <c r="E197" s="282">
        <v>1</v>
      </c>
      <c r="F197" s="284">
        <v>3105.95</v>
      </c>
      <c r="G197" s="284">
        <v>3105.95</v>
      </c>
    </row>
    <row r="198" spans="1:7" ht="45">
      <c r="A198" s="276">
        <v>40818</v>
      </c>
      <c r="B198" s="280" t="s">
        <v>691</v>
      </c>
      <c r="C198" s="280" t="s">
        <v>692</v>
      </c>
      <c r="D198" s="282" t="s">
        <v>356</v>
      </c>
      <c r="E198" s="282">
        <v>1</v>
      </c>
      <c r="F198" s="283">
        <v>74.319999999999993</v>
      </c>
      <c r="G198" s="283">
        <v>74.319999999999993</v>
      </c>
    </row>
    <row r="199" spans="1:7" ht="90">
      <c r="A199" s="276">
        <v>409</v>
      </c>
      <c r="B199" s="280"/>
      <c r="C199" s="281" t="s">
        <v>693</v>
      </c>
      <c r="D199" s="282"/>
      <c r="E199" s="282"/>
      <c r="F199" s="283"/>
      <c r="G199" s="283"/>
    </row>
    <row r="200" spans="1:7" ht="105">
      <c r="A200" s="276">
        <v>40901</v>
      </c>
      <c r="B200" s="280" t="s">
        <v>694</v>
      </c>
      <c r="C200" s="280" t="s">
        <v>695</v>
      </c>
      <c r="D200" s="282" t="s">
        <v>108</v>
      </c>
      <c r="E200" s="282">
        <v>1</v>
      </c>
      <c r="F200" s="283">
        <v>580.97</v>
      </c>
      <c r="G200" s="283">
        <v>580.97</v>
      </c>
    </row>
    <row r="201" spans="1:7" ht="105">
      <c r="A201" s="276">
        <v>40902</v>
      </c>
      <c r="B201" s="280" t="s">
        <v>696</v>
      </c>
      <c r="C201" s="280" t="s">
        <v>697</v>
      </c>
      <c r="D201" s="282" t="s">
        <v>108</v>
      </c>
      <c r="E201" s="282">
        <v>1</v>
      </c>
      <c r="F201" s="283">
        <v>913.7</v>
      </c>
      <c r="G201" s="283">
        <v>913.7</v>
      </c>
    </row>
    <row r="202" spans="1:7" ht="105">
      <c r="A202" s="276">
        <v>40903</v>
      </c>
      <c r="B202" s="280" t="s">
        <v>698</v>
      </c>
      <c r="C202" s="280" t="s">
        <v>699</v>
      </c>
      <c r="D202" s="282" t="s">
        <v>108</v>
      </c>
      <c r="E202" s="282">
        <v>1</v>
      </c>
      <c r="F202" s="284">
        <v>1288.06</v>
      </c>
      <c r="G202" s="284">
        <v>1288.06</v>
      </c>
    </row>
    <row r="203" spans="1:7" ht="105">
      <c r="A203" s="276">
        <v>40904</v>
      </c>
      <c r="B203" s="280" t="s">
        <v>700</v>
      </c>
      <c r="C203" s="280" t="s">
        <v>701</v>
      </c>
      <c r="D203" s="282" t="s">
        <v>108</v>
      </c>
      <c r="E203" s="282">
        <v>1</v>
      </c>
      <c r="F203" s="284">
        <v>1684.44</v>
      </c>
      <c r="G203" s="284">
        <v>1684.44</v>
      </c>
    </row>
    <row r="204" spans="1:7">
      <c r="A204" s="276">
        <v>5</v>
      </c>
      <c r="B204" s="280"/>
      <c r="C204" s="281" t="s">
        <v>702</v>
      </c>
      <c r="D204" s="282"/>
      <c r="E204" s="282"/>
      <c r="F204" s="283"/>
      <c r="G204" s="283"/>
    </row>
    <row r="205" spans="1:7">
      <c r="A205" s="276">
        <v>501</v>
      </c>
      <c r="B205" s="280"/>
      <c r="C205" s="281" t="s">
        <v>703</v>
      </c>
      <c r="D205" s="282"/>
      <c r="E205" s="282"/>
      <c r="F205" s="283"/>
      <c r="G205" s="283"/>
    </row>
    <row r="206" spans="1:7" ht="60">
      <c r="A206" s="276">
        <v>50112</v>
      </c>
      <c r="B206" s="280" t="s">
        <v>704</v>
      </c>
      <c r="C206" s="280" t="s">
        <v>705</v>
      </c>
      <c r="D206" s="282" t="s">
        <v>356</v>
      </c>
      <c r="E206" s="282">
        <v>1</v>
      </c>
      <c r="F206" s="283">
        <v>131.51</v>
      </c>
      <c r="G206" s="283">
        <v>131.51</v>
      </c>
    </row>
    <row r="207" spans="1:7" ht="45">
      <c r="A207" s="276">
        <v>50115</v>
      </c>
      <c r="B207" s="280" t="s">
        <v>706</v>
      </c>
      <c r="C207" s="280" t="s">
        <v>707</v>
      </c>
      <c r="D207" s="282" t="s">
        <v>262</v>
      </c>
      <c r="E207" s="282">
        <v>1</v>
      </c>
      <c r="F207" s="283">
        <v>437.49</v>
      </c>
      <c r="G207" s="283">
        <v>437.49</v>
      </c>
    </row>
    <row r="208" spans="1:7" ht="75">
      <c r="A208" s="276">
        <v>50122</v>
      </c>
      <c r="B208" s="280" t="s">
        <v>708</v>
      </c>
      <c r="C208" s="280" t="s">
        <v>709</v>
      </c>
      <c r="D208" s="282" t="s">
        <v>356</v>
      </c>
      <c r="E208" s="282">
        <v>1</v>
      </c>
      <c r="F208" s="283">
        <v>154.04</v>
      </c>
      <c r="G208" s="283">
        <v>154.04</v>
      </c>
    </row>
    <row r="209" spans="1:7">
      <c r="A209" s="276">
        <v>502</v>
      </c>
      <c r="B209" s="280"/>
      <c r="C209" s="281" t="s">
        <v>710</v>
      </c>
      <c r="D209" s="282"/>
      <c r="E209" s="282"/>
      <c r="F209" s="283"/>
      <c r="G209" s="283"/>
    </row>
    <row r="210" spans="1:7" ht="90">
      <c r="A210" s="276">
        <v>50202</v>
      </c>
      <c r="B210" s="280" t="s">
        <v>711</v>
      </c>
      <c r="C210" s="280" t="s">
        <v>712</v>
      </c>
      <c r="D210" s="282" t="s">
        <v>356</v>
      </c>
      <c r="E210" s="282">
        <v>1</v>
      </c>
      <c r="F210" s="283">
        <v>98.24</v>
      </c>
      <c r="G210" s="283">
        <v>98.24</v>
      </c>
    </row>
    <row r="211" spans="1:7" ht="45">
      <c r="A211" s="276">
        <v>50203</v>
      </c>
      <c r="B211" s="280" t="s">
        <v>713</v>
      </c>
      <c r="C211" s="280" t="s">
        <v>714</v>
      </c>
      <c r="D211" s="282" t="s">
        <v>59</v>
      </c>
      <c r="E211" s="282">
        <v>1</v>
      </c>
      <c r="F211" s="283">
        <v>353.75</v>
      </c>
      <c r="G211" s="283">
        <v>353.75</v>
      </c>
    </row>
    <row r="212" spans="1:7" ht="60">
      <c r="A212" s="276">
        <v>50205</v>
      </c>
      <c r="B212" s="280" t="s">
        <v>715</v>
      </c>
      <c r="C212" s="280" t="s">
        <v>716</v>
      </c>
      <c r="D212" s="282" t="s">
        <v>356</v>
      </c>
      <c r="E212" s="282">
        <v>1</v>
      </c>
      <c r="F212" s="283">
        <v>391.76</v>
      </c>
      <c r="G212" s="283">
        <v>391.76</v>
      </c>
    </row>
    <row r="213" spans="1:7" ht="45">
      <c r="A213" s="276">
        <v>50206</v>
      </c>
      <c r="B213" s="280" t="s">
        <v>717</v>
      </c>
      <c r="C213" s="280" t="s">
        <v>718</v>
      </c>
      <c r="D213" s="282" t="s">
        <v>356</v>
      </c>
      <c r="E213" s="282">
        <v>1</v>
      </c>
      <c r="F213" s="283">
        <v>371.65</v>
      </c>
      <c r="G213" s="283">
        <v>371.65</v>
      </c>
    </row>
    <row r="214" spans="1:7" ht="75">
      <c r="A214" s="276">
        <v>50208</v>
      </c>
      <c r="B214" s="280" t="s">
        <v>719</v>
      </c>
      <c r="C214" s="280" t="s">
        <v>720</v>
      </c>
      <c r="D214" s="282" t="s">
        <v>356</v>
      </c>
      <c r="E214" s="282">
        <v>1</v>
      </c>
      <c r="F214" s="283">
        <v>117.14</v>
      </c>
      <c r="G214" s="283">
        <v>117.14</v>
      </c>
    </row>
    <row r="215" spans="1:7">
      <c r="A215" s="276">
        <v>503</v>
      </c>
      <c r="B215" s="280"/>
      <c r="C215" s="281" t="s">
        <v>721</v>
      </c>
      <c r="D215" s="282"/>
      <c r="E215" s="282"/>
      <c r="F215" s="283"/>
      <c r="G215" s="283"/>
    </row>
    <row r="216" spans="1:7" ht="45">
      <c r="A216" s="276">
        <v>50301</v>
      </c>
      <c r="B216" s="280" t="s">
        <v>722</v>
      </c>
      <c r="C216" s="280" t="s">
        <v>723</v>
      </c>
      <c r="D216" s="282" t="s">
        <v>108</v>
      </c>
      <c r="E216" s="282">
        <v>1</v>
      </c>
      <c r="F216" s="283">
        <v>9.18</v>
      </c>
      <c r="G216" s="283">
        <v>9.18</v>
      </c>
    </row>
    <row r="217" spans="1:7" ht="45">
      <c r="A217" s="276">
        <v>50303</v>
      </c>
      <c r="B217" s="280" t="s">
        <v>724</v>
      </c>
      <c r="C217" s="280" t="s">
        <v>725</v>
      </c>
      <c r="D217" s="282" t="s">
        <v>108</v>
      </c>
      <c r="E217" s="282">
        <v>1</v>
      </c>
      <c r="F217" s="283">
        <v>69.959999999999994</v>
      </c>
      <c r="G217" s="283">
        <v>69.959999999999994</v>
      </c>
    </row>
    <row r="218" spans="1:7">
      <c r="A218" s="276">
        <v>505</v>
      </c>
      <c r="B218" s="280"/>
      <c r="C218" s="281" t="s">
        <v>726</v>
      </c>
      <c r="D218" s="282"/>
      <c r="E218" s="282"/>
      <c r="F218" s="283"/>
      <c r="G218" s="283"/>
    </row>
    <row r="219" spans="1:7" ht="90">
      <c r="A219" s="276">
        <v>50501</v>
      </c>
      <c r="B219" s="280" t="s">
        <v>727</v>
      </c>
      <c r="C219" s="280" t="s">
        <v>117</v>
      </c>
      <c r="D219" s="282" t="s">
        <v>356</v>
      </c>
      <c r="E219" s="282">
        <v>1</v>
      </c>
      <c r="F219" s="283">
        <v>102.49</v>
      </c>
      <c r="G219" s="283">
        <v>102.49</v>
      </c>
    </row>
    <row r="220" spans="1:7" ht="90">
      <c r="A220" s="276">
        <v>50502</v>
      </c>
      <c r="B220" s="280" t="s">
        <v>728</v>
      </c>
      <c r="C220" s="280" t="s">
        <v>729</v>
      </c>
      <c r="D220" s="282" t="s">
        <v>356</v>
      </c>
      <c r="E220" s="282">
        <v>1</v>
      </c>
      <c r="F220" s="283">
        <v>191.6</v>
      </c>
      <c r="G220" s="283">
        <v>191.6</v>
      </c>
    </row>
    <row r="221" spans="1:7" ht="90">
      <c r="A221" s="276">
        <v>50503</v>
      </c>
      <c r="B221" s="280" t="s">
        <v>730</v>
      </c>
      <c r="C221" s="280" t="s">
        <v>731</v>
      </c>
      <c r="D221" s="282" t="s">
        <v>356</v>
      </c>
      <c r="E221" s="282">
        <v>1</v>
      </c>
      <c r="F221" s="283">
        <v>72.05</v>
      </c>
      <c r="G221" s="283">
        <v>72.05</v>
      </c>
    </row>
    <row r="222" spans="1:7" ht="45">
      <c r="A222" s="276">
        <v>506</v>
      </c>
      <c r="B222" s="280"/>
      <c r="C222" s="281" t="s">
        <v>732</v>
      </c>
      <c r="D222" s="282"/>
      <c r="E222" s="282"/>
      <c r="F222" s="283"/>
      <c r="G222" s="283"/>
    </row>
    <row r="223" spans="1:7" ht="90">
      <c r="A223" s="276">
        <v>50601</v>
      </c>
      <c r="B223" s="280" t="s">
        <v>733</v>
      </c>
      <c r="C223" s="280" t="s">
        <v>734</v>
      </c>
      <c r="D223" s="282" t="s">
        <v>356</v>
      </c>
      <c r="E223" s="282">
        <v>1</v>
      </c>
      <c r="F223" s="283">
        <v>54.25</v>
      </c>
      <c r="G223" s="283">
        <v>54.25</v>
      </c>
    </row>
    <row r="224" spans="1:7" ht="90">
      <c r="A224" s="276">
        <v>50602</v>
      </c>
      <c r="B224" s="280" t="s">
        <v>735</v>
      </c>
      <c r="C224" s="280" t="s">
        <v>736</v>
      </c>
      <c r="D224" s="282" t="s">
        <v>356</v>
      </c>
      <c r="E224" s="282">
        <v>1</v>
      </c>
      <c r="F224" s="283">
        <v>65.959999999999994</v>
      </c>
      <c r="G224" s="283">
        <v>65.959999999999994</v>
      </c>
    </row>
    <row r="225" spans="1:7" ht="90">
      <c r="A225" s="276">
        <v>50603</v>
      </c>
      <c r="B225" s="280" t="s">
        <v>737</v>
      </c>
      <c r="C225" s="280" t="s">
        <v>738</v>
      </c>
      <c r="D225" s="282" t="s">
        <v>356</v>
      </c>
      <c r="E225" s="282">
        <v>1</v>
      </c>
      <c r="F225" s="283">
        <v>78.84</v>
      </c>
      <c r="G225" s="283">
        <v>78.84</v>
      </c>
    </row>
    <row r="226" spans="1:7" ht="105">
      <c r="A226" s="276">
        <v>50605</v>
      </c>
      <c r="B226" s="280" t="s">
        <v>739</v>
      </c>
      <c r="C226" s="280" t="s">
        <v>740</v>
      </c>
      <c r="D226" s="282" t="s">
        <v>356</v>
      </c>
      <c r="E226" s="282">
        <v>1</v>
      </c>
      <c r="F226" s="283">
        <v>63.54</v>
      </c>
      <c r="G226" s="283">
        <v>63.54</v>
      </c>
    </row>
    <row r="227" spans="1:7" ht="105">
      <c r="A227" s="276">
        <v>50606</v>
      </c>
      <c r="B227" s="280" t="s">
        <v>741</v>
      </c>
      <c r="C227" s="280" t="s">
        <v>742</v>
      </c>
      <c r="D227" s="282" t="s">
        <v>356</v>
      </c>
      <c r="E227" s="282">
        <v>1</v>
      </c>
      <c r="F227" s="283">
        <v>57.54</v>
      </c>
      <c r="G227" s="283">
        <v>57.54</v>
      </c>
    </row>
    <row r="228" spans="1:7" ht="105">
      <c r="A228" s="276">
        <v>50607</v>
      </c>
      <c r="B228" s="280" t="s">
        <v>743</v>
      </c>
      <c r="C228" s="280" t="s">
        <v>744</v>
      </c>
      <c r="D228" s="282" t="s">
        <v>356</v>
      </c>
      <c r="E228" s="282">
        <v>1</v>
      </c>
      <c r="F228" s="283">
        <v>111</v>
      </c>
      <c r="G228" s="283">
        <v>111</v>
      </c>
    </row>
    <row r="229" spans="1:7" ht="90">
      <c r="A229" s="276">
        <v>50608</v>
      </c>
      <c r="B229" s="280" t="s">
        <v>745</v>
      </c>
      <c r="C229" s="280" t="s">
        <v>746</v>
      </c>
      <c r="D229" s="282" t="s">
        <v>356</v>
      </c>
      <c r="E229" s="282">
        <v>1</v>
      </c>
      <c r="F229" s="283">
        <v>99.72</v>
      </c>
      <c r="G229" s="283">
        <v>99.72</v>
      </c>
    </row>
    <row r="230" spans="1:7">
      <c r="A230" s="276">
        <v>6</v>
      </c>
      <c r="B230" s="280"/>
      <c r="C230" s="281" t="s">
        <v>747</v>
      </c>
      <c r="D230" s="282"/>
      <c r="E230" s="282"/>
      <c r="F230" s="283"/>
      <c r="G230" s="283"/>
    </row>
    <row r="231" spans="1:7">
      <c r="A231" s="276">
        <v>601</v>
      </c>
      <c r="B231" s="280"/>
      <c r="C231" s="281" t="s">
        <v>748</v>
      </c>
      <c r="D231" s="282"/>
      <c r="E231" s="282"/>
      <c r="F231" s="283"/>
      <c r="G231" s="283"/>
    </row>
    <row r="232" spans="1:7" ht="60">
      <c r="A232" s="276">
        <v>60101</v>
      </c>
      <c r="B232" s="280" t="s">
        <v>749</v>
      </c>
      <c r="C232" s="280" t="s">
        <v>750</v>
      </c>
      <c r="D232" s="282" t="s">
        <v>59</v>
      </c>
      <c r="E232" s="282">
        <v>1</v>
      </c>
      <c r="F232" s="283">
        <v>307.37</v>
      </c>
      <c r="G232" s="283">
        <v>307.37</v>
      </c>
    </row>
    <row r="233" spans="1:7" ht="60">
      <c r="A233" s="276">
        <v>60102</v>
      </c>
      <c r="B233" s="280" t="s">
        <v>751</v>
      </c>
      <c r="C233" s="280" t="s">
        <v>752</v>
      </c>
      <c r="D233" s="282" t="s">
        <v>59</v>
      </c>
      <c r="E233" s="282">
        <v>1</v>
      </c>
      <c r="F233" s="283">
        <v>307.37</v>
      </c>
      <c r="G233" s="283">
        <v>307.37</v>
      </c>
    </row>
    <row r="234" spans="1:7" ht="60">
      <c r="A234" s="276">
        <v>60103</v>
      </c>
      <c r="B234" s="280" t="s">
        <v>753</v>
      </c>
      <c r="C234" s="280" t="s">
        <v>754</v>
      </c>
      <c r="D234" s="282" t="s">
        <v>59</v>
      </c>
      <c r="E234" s="282">
        <v>1</v>
      </c>
      <c r="F234" s="283">
        <v>307.37</v>
      </c>
      <c r="G234" s="283">
        <v>307.37</v>
      </c>
    </row>
    <row r="235" spans="1:7" ht="45">
      <c r="A235" s="276">
        <v>60107</v>
      </c>
      <c r="B235" s="280" t="s">
        <v>755</v>
      </c>
      <c r="C235" s="280" t="s">
        <v>756</v>
      </c>
      <c r="D235" s="282" t="s">
        <v>108</v>
      </c>
      <c r="E235" s="282">
        <v>1</v>
      </c>
      <c r="F235" s="283">
        <v>15.35</v>
      </c>
      <c r="G235" s="283">
        <v>15.35</v>
      </c>
    </row>
    <row r="236" spans="1:7" ht="60">
      <c r="A236" s="276">
        <v>60108</v>
      </c>
      <c r="B236" s="280" t="s">
        <v>757</v>
      </c>
      <c r="C236" s="280" t="s">
        <v>758</v>
      </c>
      <c r="D236" s="282" t="s">
        <v>59</v>
      </c>
      <c r="E236" s="282">
        <v>1</v>
      </c>
      <c r="F236" s="283">
        <v>307.37</v>
      </c>
      <c r="G236" s="283">
        <v>307.37</v>
      </c>
    </row>
    <row r="237" spans="1:7" ht="45">
      <c r="A237" s="276">
        <v>60110</v>
      </c>
      <c r="B237" s="280" t="s">
        <v>759</v>
      </c>
      <c r="C237" s="280" t="s">
        <v>760</v>
      </c>
      <c r="D237" s="282" t="s">
        <v>108</v>
      </c>
      <c r="E237" s="282">
        <v>1</v>
      </c>
      <c r="F237" s="283">
        <v>78.42</v>
      </c>
      <c r="G237" s="283">
        <v>78.42</v>
      </c>
    </row>
    <row r="238" spans="1:7" ht="45">
      <c r="A238" s="276">
        <v>60112</v>
      </c>
      <c r="B238" s="280" t="s">
        <v>761</v>
      </c>
      <c r="C238" s="280" t="s">
        <v>762</v>
      </c>
      <c r="D238" s="282" t="s">
        <v>108</v>
      </c>
      <c r="E238" s="282">
        <v>1</v>
      </c>
      <c r="F238" s="283">
        <v>67.67</v>
      </c>
      <c r="G238" s="283">
        <v>67.67</v>
      </c>
    </row>
    <row r="239" spans="1:7" ht="45">
      <c r="A239" s="276">
        <v>60113</v>
      </c>
      <c r="B239" s="280" t="s">
        <v>763</v>
      </c>
      <c r="C239" s="280" t="s">
        <v>764</v>
      </c>
      <c r="D239" s="282" t="s">
        <v>108</v>
      </c>
      <c r="E239" s="282">
        <v>1</v>
      </c>
      <c r="F239" s="283">
        <v>21.85</v>
      </c>
      <c r="G239" s="283">
        <v>21.85</v>
      </c>
    </row>
    <row r="240" spans="1:7">
      <c r="A240" s="276">
        <v>611</v>
      </c>
      <c r="B240" s="280"/>
      <c r="C240" s="281" t="s">
        <v>765</v>
      </c>
      <c r="D240" s="282"/>
      <c r="E240" s="282"/>
      <c r="F240" s="283"/>
      <c r="G240" s="283"/>
    </row>
    <row r="241" spans="1:7" ht="45">
      <c r="A241" s="276">
        <v>61101</v>
      </c>
      <c r="B241" s="280" t="s">
        <v>766</v>
      </c>
      <c r="C241" s="280" t="s">
        <v>767</v>
      </c>
      <c r="D241" s="282" t="s">
        <v>59</v>
      </c>
      <c r="E241" s="282">
        <v>1</v>
      </c>
      <c r="F241" s="283">
        <v>9.84</v>
      </c>
      <c r="G241" s="283">
        <v>9.84</v>
      </c>
    </row>
    <row r="242" spans="1:7" ht="45">
      <c r="A242" s="276">
        <v>61102</v>
      </c>
      <c r="B242" s="280" t="s">
        <v>768</v>
      </c>
      <c r="C242" s="280" t="s">
        <v>769</v>
      </c>
      <c r="D242" s="282" t="s">
        <v>59</v>
      </c>
      <c r="E242" s="282">
        <v>1</v>
      </c>
      <c r="F242" s="283">
        <v>90.28</v>
      </c>
      <c r="G242" s="283">
        <v>90.28</v>
      </c>
    </row>
    <row r="243" spans="1:7" ht="45">
      <c r="A243" s="276">
        <v>61103</v>
      </c>
      <c r="B243" s="280" t="s">
        <v>770</v>
      </c>
      <c r="C243" s="280" t="s">
        <v>771</v>
      </c>
      <c r="D243" s="282" t="s">
        <v>59</v>
      </c>
      <c r="E243" s="282">
        <v>1</v>
      </c>
      <c r="F243" s="283">
        <v>251.1</v>
      </c>
      <c r="G243" s="283">
        <v>251.1</v>
      </c>
    </row>
    <row r="244" spans="1:7" ht="30">
      <c r="A244" s="276">
        <v>61104</v>
      </c>
      <c r="B244" s="280" t="s">
        <v>772</v>
      </c>
      <c r="C244" s="280" t="s">
        <v>773</v>
      </c>
      <c r="D244" s="282" t="s">
        <v>59</v>
      </c>
      <c r="E244" s="282">
        <v>1</v>
      </c>
      <c r="F244" s="283">
        <v>71.27</v>
      </c>
      <c r="G244" s="283">
        <v>71.27</v>
      </c>
    </row>
    <row r="245" spans="1:7" ht="45">
      <c r="A245" s="276">
        <v>61106</v>
      </c>
      <c r="B245" s="280" t="s">
        <v>774</v>
      </c>
      <c r="C245" s="280" t="s">
        <v>775</v>
      </c>
      <c r="D245" s="282" t="s">
        <v>59</v>
      </c>
      <c r="E245" s="282">
        <v>1</v>
      </c>
      <c r="F245" s="283">
        <v>187.88</v>
      </c>
      <c r="G245" s="283">
        <v>187.88</v>
      </c>
    </row>
    <row r="246" spans="1:7" ht="45">
      <c r="A246" s="276">
        <v>61107</v>
      </c>
      <c r="B246" s="280" t="s">
        <v>776</v>
      </c>
      <c r="C246" s="280" t="s">
        <v>777</v>
      </c>
      <c r="D246" s="282" t="s">
        <v>59</v>
      </c>
      <c r="E246" s="282">
        <v>1</v>
      </c>
      <c r="F246" s="283">
        <v>103.56</v>
      </c>
      <c r="G246" s="283">
        <v>103.56</v>
      </c>
    </row>
    <row r="247" spans="1:7" ht="45">
      <c r="A247" s="276">
        <v>61108</v>
      </c>
      <c r="B247" s="280" t="s">
        <v>778</v>
      </c>
      <c r="C247" s="280" t="s">
        <v>779</v>
      </c>
      <c r="D247" s="282" t="s">
        <v>59</v>
      </c>
      <c r="E247" s="282">
        <v>1</v>
      </c>
      <c r="F247" s="283">
        <v>81.84</v>
      </c>
      <c r="G247" s="283">
        <v>81.84</v>
      </c>
    </row>
    <row r="248" spans="1:7" ht="45">
      <c r="A248" s="276">
        <v>61112</v>
      </c>
      <c r="B248" s="280" t="s">
        <v>780</v>
      </c>
      <c r="C248" s="280" t="s">
        <v>781</v>
      </c>
      <c r="D248" s="282" t="s">
        <v>59</v>
      </c>
      <c r="E248" s="282">
        <v>1</v>
      </c>
      <c r="F248" s="283">
        <v>50.46</v>
      </c>
      <c r="G248" s="283">
        <v>50.46</v>
      </c>
    </row>
    <row r="249" spans="1:7" ht="105">
      <c r="A249" s="276">
        <v>613</v>
      </c>
      <c r="B249" s="280"/>
      <c r="C249" s="281" t="s">
        <v>782</v>
      </c>
      <c r="D249" s="282"/>
      <c r="E249" s="282"/>
      <c r="F249" s="283"/>
      <c r="G249" s="283"/>
    </row>
    <row r="250" spans="1:7" ht="105">
      <c r="A250" s="276">
        <v>61301</v>
      </c>
      <c r="B250" s="280" t="s">
        <v>783</v>
      </c>
      <c r="C250" s="280" t="s">
        <v>784</v>
      </c>
      <c r="D250" s="282" t="s">
        <v>59</v>
      </c>
      <c r="E250" s="282">
        <v>1</v>
      </c>
      <c r="F250" s="283">
        <v>826.87</v>
      </c>
      <c r="G250" s="283">
        <v>826.87</v>
      </c>
    </row>
    <row r="251" spans="1:7" ht="105">
      <c r="A251" s="276">
        <v>61302</v>
      </c>
      <c r="B251" s="280" t="s">
        <v>785</v>
      </c>
      <c r="C251" s="280" t="s">
        <v>786</v>
      </c>
      <c r="D251" s="282" t="s">
        <v>59</v>
      </c>
      <c r="E251" s="282">
        <v>1</v>
      </c>
      <c r="F251" s="283">
        <v>835.49</v>
      </c>
      <c r="G251" s="283">
        <v>835.49</v>
      </c>
    </row>
    <row r="252" spans="1:7" ht="105">
      <c r="A252" s="276">
        <v>61303</v>
      </c>
      <c r="B252" s="280" t="s">
        <v>787</v>
      </c>
      <c r="C252" s="280" t="s">
        <v>788</v>
      </c>
      <c r="D252" s="282" t="s">
        <v>59</v>
      </c>
      <c r="E252" s="282">
        <v>1</v>
      </c>
      <c r="F252" s="283">
        <v>854.27</v>
      </c>
      <c r="G252" s="283">
        <v>854.27</v>
      </c>
    </row>
    <row r="253" spans="1:7" ht="105">
      <c r="A253" s="276">
        <v>61304</v>
      </c>
      <c r="B253" s="280" t="s">
        <v>789</v>
      </c>
      <c r="C253" s="280" t="s">
        <v>790</v>
      </c>
      <c r="D253" s="282" t="s">
        <v>59</v>
      </c>
      <c r="E253" s="282">
        <v>1</v>
      </c>
      <c r="F253" s="283">
        <v>902.75</v>
      </c>
      <c r="G253" s="283">
        <v>902.75</v>
      </c>
    </row>
    <row r="254" spans="1:7" ht="90">
      <c r="A254" s="276">
        <v>614</v>
      </c>
      <c r="B254" s="280"/>
      <c r="C254" s="281" t="s">
        <v>791</v>
      </c>
      <c r="D254" s="282"/>
      <c r="E254" s="282"/>
      <c r="F254" s="283"/>
      <c r="G254" s="283"/>
    </row>
    <row r="255" spans="1:7" ht="120">
      <c r="A255" s="276">
        <v>61401</v>
      </c>
      <c r="B255" s="280" t="s">
        <v>792</v>
      </c>
      <c r="C255" s="280" t="s">
        <v>793</v>
      </c>
      <c r="D255" s="282" t="s">
        <v>59</v>
      </c>
      <c r="E255" s="282">
        <v>1</v>
      </c>
      <c r="F255" s="283">
        <v>731.51</v>
      </c>
      <c r="G255" s="283">
        <v>731.51</v>
      </c>
    </row>
    <row r="256" spans="1:7" ht="120">
      <c r="A256" s="276">
        <v>61402</v>
      </c>
      <c r="B256" s="280" t="s">
        <v>794</v>
      </c>
      <c r="C256" s="280" t="s">
        <v>795</v>
      </c>
      <c r="D256" s="282" t="s">
        <v>59</v>
      </c>
      <c r="E256" s="282">
        <v>1</v>
      </c>
      <c r="F256" s="283">
        <v>743.18</v>
      </c>
      <c r="G256" s="283">
        <v>743.18</v>
      </c>
    </row>
    <row r="257" spans="1:7" ht="120">
      <c r="A257" s="276">
        <v>61403</v>
      </c>
      <c r="B257" s="280" t="s">
        <v>796</v>
      </c>
      <c r="C257" s="280" t="s">
        <v>797</v>
      </c>
      <c r="D257" s="282" t="s">
        <v>59</v>
      </c>
      <c r="E257" s="282">
        <v>1</v>
      </c>
      <c r="F257" s="283">
        <v>726.51</v>
      </c>
      <c r="G257" s="283">
        <v>726.51</v>
      </c>
    </row>
    <row r="258" spans="1:7" ht="120">
      <c r="A258" s="276">
        <v>61404</v>
      </c>
      <c r="B258" s="280" t="s">
        <v>798</v>
      </c>
      <c r="C258" s="280" t="s">
        <v>799</v>
      </c>
      <c r="D258" s="282" t="s">
        <v>59</v>
      </c>
      <c r="E258" s="282">
        <v>1</v>
      </c>
      <c r="F258" s="283">
        <v>739.84</v>
      </c>
      <c r="G258" s="283">
        <v>739.84</v>
      </c>
    </row>
    <row r="259" spans="1:7" ht="60">
      <c r="A259" s="276">
        <v>617</v>
      </c>
      <c r="B259" s="280"/>
      <c r="C259" s="281" t="s">
        <v>800</v>
      </c>
      <c r="D259" s="282"/>
      <c r="E259" s="282"/>
      <c r="F259" s="283"/>
      <c r="G259" s="283"/>
    </row>
    <row r="260" spans="1:7" ht="60">
      <c r="A260" s="276">
        <v>61701</v>
      </c>
      <c r="B260" s="280" t="s">
        <v>801</v>
      </c>
      <c r="C260" s="280" t="s">
        <v>802</v>
      </c>
      <c r="D260" s="282" t="s">
        <v>59</v>
      </c>
      <c r="E260" s="282">
        <v>1</v>
      </c>
      <c r="F260" s="283">
        <v>782.24</v>
      </c>
      <c r="G260" s="283">
        <v>782.24</v>
      </c>
    </row>
    <row r="261" spans="1:7" ht="60">
      <c r="A261" s="276">
        <v>61702</v>
      </c>
      <c r="B261" s="280" t="s">
        <v>803</v>
      </c>
      <c r="C261" s="280" t="s">
        <v>804</v>
      </c>
      <c r="D261" s="282" t="s">
        <v>59</v>
      </c>
      <c r="E261" s="282">
        <v>1</v>
      </c>
      <c r="F261" s="283">
        <v>811.5</v>
      </c>
      <c r="G261" s="283">
        <v>811.5</v>
      </c>
    </row>
    <row r="262" spans="1:7" ht="60">
      <c r="A262" s="276">
        <v>61703</v>
      </c>
      <c r="B262" s="280" t="s">
        <v>805</v>
      </c>
      <c r="C262" s="280" t="s">
        <v>806</v>
      </c>
      <c r="D262" s="282" t="s">
        <v>59</v>
      </c>
      <c r="E262" s="282">
        <v>1</v>
      </c>
      <c r="F262" s="283">
        <v>850.55</v>
      </c>
      <c r="G262" s="283">
        <v>850.55</v>
      </c>
    </row>
    <row r="263" spans="1:7" ht="120">
      <c r="A263" s="276">
        <v>619</v>
      </c>
      <c r="B263" s="280"/>
      <c r="C263" s="281" t="s">
        <v>807</v>
      </c>
      <c r="D263" s="282"/>
      <c r="E263" s="282"/>
      <c r="F263" s="283"/>
      <c r="G263" s="283"/>
    </row>
    <row r="264" spans="1:7" ht="120">
      <c r="A264" s="276">
        <v>61901</v>
      </c>
      <c r="B264" s="280" t="s">
        <v>808</v>
      </c>
      <c r="C264" s="280" t="s">
        <v>809</v>
      </c>
      <c r="D264" s="282" t="s">
        <v>59</v>
      </c>
      <c r="E264" s="282">
        <v>1</v>
      </c>
      <c r="F264" s="284">
        <v>1144.3</v>
      </c>
      <c r="G264" s="284">
        <v>1144.3</v>
      </c>
    </row>
    <row r="265" spans="1:7" ht="120">
      <c r="A265" s="276">
        <v>61902</v>
      </c>
      <c r="B265" s="280" t="s">
        <v>810</v>
      </c>
      <c r="C265" s="280" t="s">
        <v>811</v>
      </c>
      <c r="D265" s="282" t="s">
        <v>59</v>
      </c>
      <c r="E265" s="282">
        <v>1</v>
      </c>
      <c r="F265" s="284">
        <v>1163.07</v>
      </c>
      <c r="G265" s="284">
        <v>1163.07</v>
      </c>
    </row>
    <row r="266" spans="1:7" ht="120">
      <c r="A266" s="276">
        <v>61903</v>
      </c>
      <c r="B266" s="280" t="s">
        <v>812</v>
      </c>
      <c r="C266" s="280" t="s">
        <v>813</v>
      </c>
      <c r="D266" s="282" t="s">
        <v>59</v>
      </c>
      <c r="E266" s="282">
        <v>1</v>
      </c>
      <c r="F266" s="284">
        <v>1191.8</v>
      </c>
      <c r="G266" s="284">
        <v>1191.8</v>
      </c>
    </row>
    <row r="267" spans="1:7">
      <c r="A267" s="276">
        <v>622</v>
      </c>
      <c r="B267" s="280"/>
      <c r="C267" s="281" t="s">
        <v>814</v>
      </c>
      <c r="D267" s="282"/>
      <c r="E267" s="282"/>
      <c r="F267" s="283"/>
      <c r="G267" s="283"/>
    </row>
    <row r="268" spans="1:7" ht="30">
      <c r="A268" s="276">
        <v>62201</v>
      </c>
      <c r="B268" s="280" t="s">
        <v>815</v>
      </c>
      <c r="C268" s="280" t="s">
        <v>816</v>
      </c>
      <c r="D268" s="282" t="s">
        <v>59</v>
      </c>
      <c r="E268" s="282">
        <v>1</v>
      </c>
      <c r="F268" s="283">
        <v>66.760000000000005</v>
      </c>
      <c r="G268" s="283">
        <v>66.760000000000005</v>
      </c>
    </row>
    <row r="269" spans="1:7" ht="45">
      <c r="A269" s="276">
        <v>62202</v>
      </c>
      <c r="B269" s="280" t="s">
        <v>817</v>
      </c>
      <c r="C269" s="280" t="s">
        <v>818</v>
      </c>
      <c r="D269" s="282" t="s">
        <v>59</v>
      </c>
      <c r="E269" s="282">
        <v>1</v>
      </c>
      <c r="F269" s="283">
        <v>227.58</v>
      </c>
      <c r="G269" s="283">
        <v>227.58</v>
      </c>
    </row>
    <row r="270" spans="1:7" ht="30">
      <c r="A270" s="276">
        <v>62203</v>
      </c>
      <c r="B270" s="280" t="s">
        <v>819</v>
      </c>
      <c r="C270" s="280" t="s">
        <v>820</v>
      </c>
      <c r="D270" s="282" t="s">
        <v>59</v>
      </c>
      <c r="E270" s="282">
        <v>1</v>
      </c>
      <c r="F270" s="283">
        <v>164.36</v>
      </c>
      <c r="G270" s="283">
        <v>164.36</v>
      </c>
    </row>
    <row r="271" spans="1:7" ht="45">
      <c r="A271" s="276">
        <v>62204</v>
      </c>
      <c r="B271" s="280" t="s">
        <v>821</v>
      </c>
      <c r="C271" s="280" t="s">
        <v>822</v>
      </c>
      <c r="D271" s="282" t="s">
        <v>59</v>
      </c>
      <c r="E271" s="282">
        <v>1</v>
      </c>
      <c r="F271" s="283">
        <v>66.55</v>
      </c>
      <c r="G271" s="283">
        <v>66.55</v>
      </c>
    </row>
    <row r="272" spans="1:7" ht="30">
      <c r="A272" s="276">
        <v>62205</v>
      </c>
      <c r="B272" s="280" t="s">
        <v>823</v>
      </c>
      <c r="C272" s="280" t="s">
        <v>824</v>
      </c>
      <c r="D272" s="282" t="s">
        <v>59</v>
      </c>
      <c r="E272" s="282">
        <v>1</v>
      </c>
      <c r="F272" s="283">
        <v>59.58</v>
      </c>
      <c r="G272" s="283">
        <v>59.58</v>
      </c>
    </row>
    <row r="273" spans="1:7" ht="30">
      <c r="A273" s="276">
        <v>62206</v>
      </c>
      <c r="B273" s="280" t="s">
        <v>825</v>
      </c>
      <c r="C273" s="280" t="s">
        <v>826</v>
      </c>
      <c r="D273" s="282" t="s">
        <v>59</v>
      </c>
      <c r="E273" s="282">
        <v>1</v>
      </c>
      <c r="F273" s="283">
        <v>8.19</v>
      </c>
      <c r="G273" s="283">
        <v>8.19</v>
      </c>
    </row>
    <row r="274" spans="1:7">
      <c r="A274" s="276">
        <v>62207</v>
      </c>
      <c r="B274" s="280" t="s">
        <v>827</v>
      </c>
      <c r="C274" s="280" t="s">
        <v>828</v>
      </c>
      <c r="D274" s="282" t="s">
        <v>59</v>
      </c>
      <c r="E274" s="282">
        <v>1</v>
      </c>
      <c r="F274" s="283">
        <v>45.62</v>
      </c>
      <c r="G274" s="283">
        <v>45.62</v>
      </c>
    </row>
    <row r="275" spans="1:7" ht="45">
      <c r="A275" s="276">
        <v>62208</v>
      </c>
      <c r="B275" s="280" t="s">
        <v>829</v>
      </c>
      <c r="C275" s="280" t="s">
        <v>830</v>
      </c>
      <c r="D275" s="282" t="s">
        <v>59</v>
      </c>
      <c r="E275" s="282">
        <v>1</v>
      </c>
      <c r="F275" s="283">
        <v>60.67</v>
      </c>
      <c r="G275" s="283">
        <v>60.67</v>
      </c>
    </row>
    <row r="276" spans="1:7" ht="30">
      <c r="A276" s="276">
        <v>62211</v>
      </c>
      <c r="B276" s="280" t="s">
        <v>831</v>
      </c>
      <c r="C276" s="280" t="s">
        <v>832</v>
      </c>
      <c r="D276" s="282" t="s">
        <v>108</v>
      </c>
      <c r="E276" s="282">
        <v>1</v>
      </c>
      <c r="F276" s="283">
        <v>2.58</v>
      </c>
      <c r="G276" s="283">
        <v>2.58</v>
      </c>
    </row>
    <row r="277" spans="1:7" ht="30">
      <c r="A277" s="276">
        <v>62212</v>
      </c>
      <c r="B277" s="280" t="s">
        <v>833</v>
      </c>
      <c r="C277" s="280" t="s">
        <v>834</v>
      </c>
      <c r="D277" s="282" t="s">
        <v>108</v>
      </c>
      <c r="E277" s="282">
        <v>1</v>
      </c>
      <c r="F277" s="283">
        <v>12.44</v>
      </c>
      <c r="G277" s="283">
        <v>12.44</v>
      </c>
    </row>
    <row r="278" spans="1:7" ht="90">
      <c r="A278" s="276">
        <v>623</v>
      </c>
      <c r="B278" s="280"/>
      <c r="C278" s="281" t="s">
        <v>835</v>
      </c>
      <c r="D278" s="282"/>
      <c r="E278" s="282"/>
      <c r="F278" s="283"/>
      <c r="G278" s="283"/>
    </row>
    <row r="279" spans="1:7" ht="105">
      <c r="A279" s="276">
        <v>62301</v>
      </c>
      <c r="B279" s="280" t="s">
        <v>836</v>
      </c>
      <c r="C279" s="280" t="s">
        <v>837</v>
      </c>
      <c r="D279" s="282" t="s">
        <v>59</v>
      </c>
      <c r="E279" s="282">
        <v>1</v>
      </c>
      <c r="F279" s="283">
        <v>590.66</v>
      </c>
      <c r="G279" s="283">
        <v>590.66</v>
      </c>
    </row>
    <row r="280" spans="1:7" ht="105">
      <c r="A280" s="276">
        <v>62302</v>
      </c>
      <c r="B280" s="280" t="s">
        <v>838</v>
      </c>
      <c r="C280" s="280" t="s">
        <v>839</v>
      </c>
      <c r="D280" s="282" t="s">
        <v>59</v>
      </c>
      <c r="E280" s="282">
        <v>1</v>
      </c>
      <c r="F280" s="283">
        <v>603.99</v>
      </c>
      <c r="G280" s="283">
        <v>603.99</v>
      </c>
    </row>
    <row r="281" spans="1:7" ht="90">
      <c r="A281" s="276">
        <v>625</v>
      </c>
      <c r="B281" s="280"/>
      <c r="C281" s="281" t="s">
        <v>840</v>
      </c>
      <c r="D281" s="282"/>
      <c r="E281" s="282"/>
      <c r="F281" s="283"/>
      <c r="G281" s="283"/>
    </row>
    <row r="282" spans="1:7" ht="105">
      <c r="A282" s="276">
        <v>62501</v>
      </c>
      <c r="B282" s="280" t="s">
        <v>841</v>
      </c>
      <c r="C282" s="280" t="s">
        <v>842</v>
      </c>
      <c r="D282" s="282" t="s">
        <v>59</v>
      </c>
      <c r="E282" s="282">
        <v>1</v>
      </c>
      <c r="F282" s="284">
        <v>1416.43</v>
      </c>
      <c r="G282" s="284">
        <v>1416.43</v>
      </c>
    </row>
    <row r="283" spans="1:7" ht="105">
      <c r="A283" s="276">
        <v>62502</v>
      </c>
      <c r="B283" s="280" t="s">
        <v>843</v>
      </c>
      <c r="C283" s="280" t="s">
        <v>844</v>
      </c>
      <c r="D283" s="282" t="s">
        <v>59</v>
      </c>
      <c r="E283" s="282">
        <v>1</v>
      </c>
      <c r="F283" s="284">
        <v>1528.1</v>
      </c>
      <c r="G283" s="284">
        <v>1528.1</v>
      </c>
    </row>
    <row r="284" spans="1:7" ht="105">
      <c r="A284" s="276">
        <v>62503</v>
      </c>
      <c r="B284" s="280" t="s">
        <v>845</v>
      </c>
      <c r="C284" s="280" t="s">
        <v>846</v>
      </c>
      <c r="D284" s="282" t="s">
        <v>59</v>
      </c>
      <c r="E284" s="282">
        <v>1</v>
      </c>
      <c r="F284" s="284">
        <v>1613.05</v>
      </c>
      <c r="G284" s="284">
        <v>1613.05</v>
      </c>
    </row>
    <row r="285" spans="1:7" ht="105">
      <c r="A285" s="276">
        <v>62504</v>
      </c>
      <c r="B285" s="280" t="s">
        <v>847</v>
      </c>
      <c r="C285" s="280" t="s">
        <v>848</v>
      </c>
      <c r="D285" s="282" t="s">
        <v>59</v>
      </c>
      <c r="E285" s="282">
        <v>1</v>
      </c>
      <c r="F285" s="284">
        <v>1716.37</v>
      </c>
      <c r="G285" s="284">
        <v>1716.37</v>
      </c>
    </row>
    <row r="286" spans="1:7" ht="120">
      <c r="A286" s="276">
        <v>62505</v>
      </c>
      <c r="B286" s="280" t="s">
        <v>849</v>
      </c>
      <c r="C286" s="280" t="s">
        <v>850</v>
      </c>
      <c r="D286" s="282" t="s">
        <v>59</v>
      </c>
      <c r="E286" s="282">
        <v>1</v>
      </c>
      <c r="F286" s="284">
        <v>2721.28</v>
      </c>
      <c r="G286" s="284">
        <v>2721.28</v>
      </c>
    </row>
    <row r="287" spans="1:7">
      <c r="A287" s="276">
        <v>7</v>
      </c>
      <c r="B287" s="280"/>
      <c r="C287" s="281" t="s">
        <v>851</v>
      </c>
      <c r="D287" s="282"/>
      <c r="E287" s="282"/>
      <c r="F287" s="283"/>
      <c r="G287" s="283"/>
    </row>
    <row r="288" spans="1:7">
      <c r="A288" s="276">
        <v>711</v>
      </c>
      <c r="B288" s="280"/>
      <c r="C288" s="281" t="s">
        <v>852</v>
      </c>
      <c r="D288" s="282"/>
      <c r="E288" s="282"/>
      <c r="F288" s="283"/>
      <c r="G288" s="283"/>
    </row>
    <row r="289" spans="1:7" ht="75">
      <c r="A289" s="276">
        <v>71101</v>
      </c>
      <c r="B289" s="280" t="s">
        <v>853</v>
      </c>
      <c r="C289" s="280" t="s">
        <v>854</v>
      </c>
      <c r="D289" s="282" t="s">
        <v>356</v>
      </c>
      <c r="E289" s="282">
        <v>1</v>
      </c>
      <c r="F289" s="283">
        <v>798.52</v>
      </c>
      <c r="G289" s="283">
        <v>798.52</v>
      </c>
    </row>
    <row r="290" spans="1:7" ht="60">
      <c r="A290" s="276">
        <v>71103</v>
      </c>
      <c r="B290" s="280" t="s">
        <v>855</v>
      </c>
      <c r="C290" s="280" t="s">
        <v>856</v>
      </c>
      <c r="D290" s="282" t="s">
        <v>356</v>
      </c>
      <c r="E290" s="282">
        <v>1</v>
      </c>
      <c r="F290" s="283">
        <v>135.06</v>
      </c>
      <c r="G290" s="283">
        <v>135.06</v>
      </c>
    </row>
    <row r="291" spans="1:7" ht="30">
      <c r="A291" s="276">
        <v>71104</v>
      </c>
      <c r="B291" s="280" t="s">
        <v>857</v>
      </c>
      <c r="C291" s="280" t="s">
        <v>858</v>
      </c>
      <c r="D291" s="282" t="s">
        <v>356</v>
      </c>
      <c r="E291" s="282">
        <v>1</v>
      </c>
      <c r="F291" s="283">
        <v>617.91</v>
      </c>
      <c r="G291" s="283">
        <v>617.91</v>
      </c>
    </row>
    <row r="292" spans="1:7" ht="30">
      <c r="A292" s="276">
        <v>71105</v>
      </c>
      <c r="B292" s="280" t="s">
        <v>859</v>
      </c>
      <c r="C292" s="280" t="s">
        <v>860</v>
      </c>
      <c r="D292" s="282" t="s">
        <v>356</v>
      </c>
      <c r="E292" s="282">
        <v>1</v>
      </c>
      <c r="F292" s="283">
        <v>364.48</v>
      </c>
      <c r="G292" s="283">
        <v>364.48</v>
      </c>
    </row>
    <row r="293" spans="1:7" ht="30">
      <c r="A293" s="276">
        <v>71106</v>
      </c>
      <c r="B293" s="280" t="s">
        <v>861</v>
      </c>
      <c r="C293" s="280" t="s">
        <v>862</v>
      </c>
      <c r="D293" s="282" t="s">
        <v>356</v>
      </c>
      <c r="E293" s="282">
        <v>1</v>
      </c>
      <c r="F293" s="283">
        <v>768.4</v>
      </c>
      <c r="G293" s="283">
        <v>768.4</v>
      </c>
    </row>
    <row r="294" spans="1:7" ht="45">
      <c r="A294" s="276">
        <v>71107</v>
      </c>
      <c r="B294" s="280" t="s">
        <v>863</v>
      </c>
      <c r="C294" s="280" t="s">
        <v>864</v>
      </c>
      <c r="D294" s="282" t="s">
        <v>356</v>
      </c>
      <c r="E294" s="282">
        <v>1</v>
      </c>
      <c r="F294" s="284">
        <v>1057.1099999999999</v>
      </c>
      <c r="G294" s="284">
        <v>1057.1099999999999</v>
      </c>
    </row>
    <row r="295" spans="1:7">
      <c r="A295" s="276">
        <v>717</v>
      </c>
      <c r="B295" s="280"/>
      <c r="C295" s="281" t="s">
        <v>865</v>
      </c>
      <c r="D295" s="282"/>
      <c r="E295" s="282"/>
      <c r="F295" s="283"/>
      <c r="G295" s="283"/>
    </row>
    <row r="296" spans="1:7" ht="75">
      <c r="A296" s="276">
        <v>71701</v>
      </c>
      <c r="B296" s="280" t="s">
        <v>866</v>
      </c>
      <c r="C296" s="280" t="s">
        <v>867</v>
      </c>
      <c r="D296" s="282" t="s">
        <v>356</v>
      </c>
      <c r="E296" s="282">
        <v>1</v>
      </c>
      <c r="F296" s="283">
        <v>576.12</v>
      </c>
      <c r="G296" s="283">
        <v>576.12</v>
      </c>
    </row>
    <row r="297" spans="1:7" ht="60">
      <c r="A297" s="276">
        <v>71702</v>
      </c>
      <c r="B297" s="280" t="s">
        <v>868</v>
      </c>
      <c r="C297" s="280" t="s">
        <v>869</v>
      </c>
      <c r="D297" s="282" t="s">
        <v>356</v>
      </c>
      <c r="E297" s="282">
        <v>1</v>
      </c>
      <c r="F297" s="283">
        <v>684.29</v>
      </c>
      <c r="G297" s="283">
        <v>684.29</v>
      </c>
    </row>
    <row r="298" spans="1:7" ht="75">
      <c r="A298" s="276">
        <v>71703</v>
      </c>
      <c r="B298" s="280" t="s">
        <v>870</v>
      </c>
      <c r="C298" s="280" t="s">
        <v>871</v>
      </c>
      <c r="D298" s="282" t="s">
        <v>356</v>
      </c>
      <c r="E298" s="282">
        <v>1</v>
      </c>
      <c r="F298" s="283">
        <v>537.62</v>
      </c>
      <c r="G298" s="283">
        <v>537.62</v>
      </c>
    </row>
    <row r="299" spans="1:7" ht="60">
      <c r="A299" s="276">
        <v>71704</v>
      </c>
      <c r="B299" s="280" t="s">
        <v>872</v>
      </c>
      <c r="C299" s="280" t="s">
        <v>873</v>
      </c>
      <c r="D299" s="282" t="s">
        <v>356</v>
      </c>
      <c r="E299" s="282">
        <v>1</v>
      </c>
      <c r="F299" s="284">
        <v>1025.1500000000001</v>
      </c>
      <c r="G299" s="284">
        <v>1025.1500000000001</v>
      </c>
    </row>
    <row r="300" spans="1:7" ht="60">
      <c r="A300" s="276">
        <v>71706</v>
      </c>
      <c r="B300" s="280" t="s">
        <v>874</v>
      </c>
      <c r="C300" s="280" t="s">
        <v>875</v>
      </c>
      <c r="D300" s="282" t="s">
        <v>356</v>
      </c>
      <c r="E300" s="282">
        <v>1</v>
      </c>
      <c r="F300" s="283">
        <v>262.31</v>
      </c>
      <c r="G300" s="283">
        <v>262.31</v>
      </c>
    </row>
    <row r="301" spans="1:7">
      <c r="A301" s="276">
        <v>718</v>
      </c>
      <c r="B301" s="280"/>
      <c r="C301" s="281" t="s">
        <v>814</v>
      </c>
      <c r="D301" s="282"/>
      <c r="E301" s="282"/>
      <c r="F301" s="283"/>
      <c r="G301" s="283"/>
    </row>
    <row r="302" spans="1:7" ht="30">
      <c r="A302" s="276">
        <v>71801</v>
      </c>
      <c r="B302" s="280" t="s">
        <v>876</v>
      </c>
      <c r="C302" s="280" t="s">
        <v>877</v>
      </c>
      <c r="D302" s="282" t="s">
        <v>356</v>
      </c>
      <c r="E302" s="282">
        <v>1</v>
      </c>
      <c r="F302" s="283">
        <v>21.08</v>
      </c>
      <c r="G302" s="283">
        <v>21.08</v>
      </c>
    </row>
    <row r="303" spans="1:7">
      <c r="A303" s="276">
        <v>8</v>
      </c>
      <c r="B303" s="280"/>
      <c r="C303" s="281" t="s">
        <v>878</v>
      </c>
      <c r="D303" s="282"/>
      <c r="E303" s="282"/>
      <c r="F303" s="283"/>
      <c r="G303" s="283"/>
    </row>
    <row r="304" spans="1:7">
      <c r="A304" s="276">
        <v>801</v>
      </c>
      <c r="B304" s="280"/>
      <c r="C304" s="281" t="s">
        <v>879</v>
      </c>
      <c r="D304" s="282"/>
      <c r="E304" s="282"/>
      <c r="F304" s="283"/>
      <c r="G304" s="283"/>
    </row>
    <row r="305" spans="1:7" ht="30">
      <c r="A305" s="276">
        <v>80102</v>
      </c>
      <c r="B305" s="280" t="s">
        <v>880</v>
      </c>
      <c r="C305" s="280" t="s">
        <v>881</v>
      </c>
      <c r="D305" s="282" t="s">
        <v>356</v>
      </c>
      <c r="E305" s="282">
        <v>1</v>
      </c>
      <c r="F305" s="283">
        <v>271.33</v>
      </c>
      <c r="G305" s="283">
        <v>271.33</v>
      </c>
    </row>
    <row r="306" spans="1:7" ht="30">
      <c r="A306" s="276">
        <v>80103</v>
      </c>
      <c r="B306" s="280" t="s">
        <v>882</v>
      </c>
      <c r="C306" s="280" t="s">
        <v>883</v>
      </c>
      <c r="D306" s="282" t="s">
        <v>356</v>
      </c>
      <c r="E306" s="282">
        <v>1</v>
      </c>
      <c r="F306" s="283">
        <v>294.67</v>
      </c>
      <c r="G306" s="283">
        <v>294.67</v>
      </c>
    </row>
    <row r="307" spans="1:7">
      <c r="A307" s="276">
        <v>80107</v>
      </c>
      <c r="B307" s="280" t="s">
        <v>884</v>
      </c>
      <c r="C307" s="280" t="s">
        <v>885</v>
      </c>
      <c r="D307" s="282" t="s">
        <v>356</v>
      </c>
      <c r="E307" s="282">
        <v>1</v>
      </c>
      <c r="F307" s="283">
        <v>937</v>
      </c>
      <c r="G307" s="283">
        <v>937</v>
      </c>
    </row>
    <row r="308" spans="1:7">
      <c r="A308" s="276">
        <v>802</v>
      </c>
      <c r="B308" s="280"/>
      <c r="C308" s="281" t="s">
        <v>886</v>
      </c>
      <c r="D308" s="282"/>
      <c r="E308" s="282"/>
      <c r="F308" s="283"/>
      <c r="G308" s="283"/>
    </row>
    <row r="309" spans="1:7" ht="60">
      <c r="A309" s="276">
        <v>80201</v>
      </c>
      <c r="B309" s="280" t="s">
        <v>887</v>
      </c>
      <c r="C309" s="280" t="s">
        <v>888</v>
      </c>
      <c r="D309" s="282" t="s">
        <v>356</v>
      </c>
      <c r="E309" s="282">
        <v>1</v>
      </c>
      <c r="F309" s="283">
        <v>586.91</v>
      </c>
      <c r="G309" s="283">
        <v>586.91</v>
      </c>
    </row>
    <row r="310" spans="1:7" ht="75">
      <c r="A310" s="276">
        <v>80202</v>
      </c>
      <c r="B310" s="280" t="s">
        <v>889</v>
      </c>
      <c r="C310" s="280" t="s">
        <v>890</v>
      </c>
      <c r="D310" s="282" t="s">
        <v>356</v>
      </c>
      <c r="E310" s="282">
        <v>1</v>
      </c>
      <c r="F310" s="283">
        <v>771.78</v>
      </c>
      <c r="G310" s="283">
        <v>771.78</v>
      </c>
    </row>
    <row r="311" spans="1:7" ht="75">
      <c r="A311" s="276">
        <v>80203</v>
      </c>
      <c r="B311" s="280" t="s">
        <v>891</v>
      </c>
      <c r="C311" s="280" t="s">
        <v>892</v>
      </c>
      <c r="D311" s="282" t="s">
        <v>356</v>
      </c>
      <c r="E311" s="282">
        <v>1</v>
      </c>
      <c r="F311" s="283">
        <v>608</v>
      </c>
      <c r="G311" s="283">
        <v>608</v>
      </c>
    </row>
    <row r="312" spans="1:7">
      <c r="A312" s="276">
        <v>9</v>
      </c>
      <c r="B312" s="280"/>
      <c r="C312" s="281" t="s">
        <v>893</v>
      </c>
      <c r="D312" s="282"/>
      <c r="E312" s="282"/>
      <c r="F312" s="283"/>
      <c r="G312" s="283"/>
    </row>
    <row r="313" spans="1:7">
      <c r="A313" s="276">
        <v>901</v>
      </c>
      <c r="B313" s="280"/>
      <c r="C313" s="281" t="s">
        <v>894</v>
      </c>
      <c r="D313" s="282"/>
      <c r="E313" s="282"/>
      <c r="F313" s="283"/>
      <c r="G313" s="283"/>
    </row>
    <row r="314" spans="1:7" ht="105">
      <c r="A314" s="276">
        <v>90101</v>
      </c>
      <c r="B314" s="280" t="s">
        <v>895</v>
      </c>
      <c r="C314" s="280" t="s">
        <v>896</v>
      </c>
      <c r="D314" s="282" t="s">
        <v>356</v>
      </c>
      <c r="E314" s="282">
        <v>1</v>
      </c>
      <c r="F314" s="283">
        <v>231.97</v>
      </c>
      <c r="G314" s="283">
        <v>231.97</v>
      </c>
    </row>
    <row r="315" spans="1:7" ht="105">
      <c r="A315" s="276">
        <v>90102</v>
      </c>
      <c r="B315" s="280" t="s">
        <v>897</v>
      </c>
      <c r="C315" s="280" t="s">
        <v>898</v>
      </c>
      <c r="D315" s="282" t="s">
        <v>356</v>
      </c>
      <c r="E315" s="282">
        <v>1</v>
      </c>
      <c r="F315" s="283">
        <v>115.2</v>
      </c>
      <c r="G315" s="283">
        <v>115.2</v>
      </c>
    </row>
    <row r="316" spans="1:7" ht="75">
      <c r="A316" s="276">
        <v>90103</v>
      </c>
      <c r="B316" s="280" t="s">
        <v>899</v>
      </c>
      <c r="C316" s="280" t="s">
        <v>900</v>
      </c>
      <c r="D316" s="282" t="s">
        <v>356</v>
      </c>
      <c r="E316" s="282">
        <v>1</v>
      </c>
      <c r="F316" s="283">
        <v>96.23</v>
      </c>
      <c r="G316" s="283">
        <v>96.23</v>
      </c>
    </row>
    <row r="317" spans="1:7" ht="90">
      <c r="A317" s="276">
        <v>90104</v>
      </c>
      <c r="B317" s="280" t="s">
        <v>901</v>
      </c>
      <c r="C317" s="280" t="s">
        <v>902</v>
      </c>
      <c r="D317" s="282" t="s">
        <v>356</v>
      </c>
      <c r="E317" s="282">
        <v>1</v>
      </c>
      <c r="F317" s="283">
        <v>471.04</v>
      </c>
      <c r="G317" s="283">
        <v>471.04</v>
      </c>
    </row>
    <row r="318" spans="1:7" ht="105">
      <c r="A318" s="276">
        <v>90105</v>
      </c>
      <c r="B318" s="280" t="s">
        <v>903</v>
      </c>
      <c r="C318" s="280" t="s">
        <v>904</v>
      </c>
      <c r="D318" s="282" t="s">
        <v>356</v>
      </c>
      <c r="E318" s="282">
        <v>1</v>
      </c>
      <c r="F318" s="283">
        <v>241.66</v>
      </c>
      <c r="G318" s="283">
        <v>241.66</v>
      </c>
    </row>
    <row r="319" spans="1:7">
      <c r="A319" s="276">
        <v>902</v>
      </c>
      <c r="B319" s="280"/>
      <c r="C319" s="281" t="s">
        <v>905</v>
      </c>
      <c r="D319" s="282"/>
      <c r="E319" s="282"/>
      <c r="F319" s="283"/>
      <c r="G319" s="283"/>
    </row>
    <row r="320" spans="1:7" ht="45">
      <c r="A320" s="276">
        <v>90202</v>
      </c>
      <c r="B320" s="280" t="s">
        <v>906</v>
      </c>
      <c r="C320" s="280" t="s">
        <v>907</v>
      </c>
      <c r="D320" s="282" t="s">
        <v>356</v>
      </c>
      <c r="E320" s="282">
        <v>1</v>
      </c>
      <c r="F320" s="283">
        <v>46.96</v>
      </c>
      <c r="G320" s="283">
        <v>46.96</v>
      </c>
    </row>
    <row r="321" spans="1:7" ht="45">
      <c r="A321" s="276">
        <v>90203</v>
      </c>
      <c r="B321" s="280" t="s">
        <v>908</v>
      </c>
      <c r="C321" s="280" t="s">
        <v>909</v>
      </c>
      <c r="D321" s="282" t="s">
        <v>356</v>
      </c>
      <c r="E321" s="282">
        <v>1</v>
      </c>
      <c r="F321" s="283">
        <v>72.33</v>
      </c>
      <c r="G321" s="283">
        <v>72.33</v>
      </c>
    </row>
    <row r="322" spans="1:7" ht="45">
      <c r="A322" s="276">
        <v>90206</v>
      </c>
      <c r="B322" s="280" t="s">
        <v>910</v>
      </c>
      <c r="C322" s="280" t="s">
        <v>911</v>
      </c>
      <c r="D322" s="282" t="s">
        <v>356</v>
      </c>
      <c r="E322" s="282">
        <v>1</v>
      </c>
      <c r="F322" s="283">
        <v>80.23</v>
      </c>
      <c r="G322" s="283">
        <v>80.23</v>
      </c>
    </row>
    <row r="323" spans="1:7" ht="75">
      <c r="A323" s="276">
        <v>90211</v>
      </c>
      <c r="B323" s="280" t="s">
        <v>912</v>
      </c>
      <c r="C323" s="280" t="s">
        <v>913</v>
      </c>
      <c r="D323" s="282" t="s">
        <v>356</v>
      </c>
      <c r="E323" s="282">
        <v>1</v>
      </c>
      <c r="F323" s="283">
        <v>160.19999999999999</v>
      </c>
      <c r="G323" s="283">
        <v>160.19999999999999</v>
      </c>
    </row>
    <row r="324" spans="1:7" ht="60">
      <c r="A324" s="276">
        <v>90212</v>
      </c>
      <c r="B324" s="280" t="s">
        <v>914</v>
      </c>
      <c r="C324" s="280" t="s">
        <v>915</v>
      </c>
      <c r="D324" s="282" t="s">
        <v>356</v>
      </c>
      <c r="E324" s="282">
        <v>1</v>
      </c>
      <c r="F324" s="283">
        <v>120.76</v>
      </c>
      <c r="G324" s="283">
        <v>120.76</v>
      </c>
    </row>
    <row r="325" spans="1:7" ht="30">
      <c r="A325" s="276">
        <v>90215</v>
      </c>
      <c r="B325" s="280" t="s">
        <v>916</v>
      </c>
      <c r="C325" s="280" t="s">
        <v>917</v>
      </c>
      <c r="D325" s="282" t="s">
        <v>108</v>
      </c>
      <c r="E325" s="282">
        <v>1</v>
      </c>
      <c r="F325" s="283">
        <v>31.06</v>
      </c>
      <c r="G325" s="283">
        <v>31.06</v>
      </c>
    </row>
    <row r="326" spans="1:7" ht="30">
      <c r="A326" s="276">
        <v>90216</v>
      </c>
      <c r="B326" s="280" t="s">
        <v>918</v>
      </c>
      <c r="C326" s="280" t="s">
        <v>919</v>
      </c>
      <c r="D326" s="282" t="s">
        <v>108</v>
      </c>
      <c r="E326" s="282">
        <v>1</v>
      </c>
      <c r="F326" s="283">
        <v>76.44</v>
      </c>
      <c r="G326" s="283">
        <v>76.44</v>
      </c>
    </row>
    <row r="327" spans="1:7" ht="45">
      <c r="A327" s="276">
        <v>90219</v>
      </c>
      <c r="B327" s="280" t="s">
        <v>920</v>
      </c>
      <c r="C327" s="280" t="s">
        <v>921</v>
      </c>
      <c r="D327" s="282" t="s">
        <v>356</v>
      </c>
      <c r="E327" s="282">
        <v>1</v>
      </c>
      <c r="F327" s="283">
        <v>80.91</v>
      </c>
      <c r="G327" s="283">
        <v>80.91</v>
      </c>
    </row>
    <row r="328" spans="1:7" ht="75">
      <c r="A328" s="276">
        <v>90228</v>
      </c>
      <c r="B328" s="280" t="s">
        <v>922</v>
      </c>
      <c r="C328" s="280" t="s">
        <v>923</v>
      </c>
      <c r="D328" s="282" t="s">
        <v>356</v>
      </c>
      <c r="E328" s="282">
        <v>1</v>
      </c>
      <c r="F328" s="283">
        <v>105.55</v>
      </c>
      <c r="G328" s="283">
        <v>105.55</v>
      </c>
    </row>
    <row r="329" spans="1:7">
      <c r="A329" s="276">
        <v>903</v>
      </c>
      <c r="B329" s="280"/>
      <c r="C329" s="281" t="s">
        <v>924</v>
      </c>
      <c r="D329" s="282"/>
      <c r="E329" s="282"/>
      <c r="F329" s="283"/>
      <c r="G329" s="283"/>
    </row>
    <row r="330" spans="1:7" ht="45">
      <c r="A330" s="276">
        <v>90301</v>
      </c>
      <c r="B330" s="280" t="s">
        <v>925</v>
      </c>
      <c r="C330" s="280" t="s">
        <v>926</v>
      </c>
      <c r="D330" s="282" t="s">
        <v>108</v>
      </c>
      <c r="E330" s="282">
        <v>1</v>
      </c>
      <c r="F330" s="283">
        <v>101.15</v>
      </c>
      <c r="G330" s="283">
        <v>101.15</v>
      </c>
    </row>
    <row r="331" spans="1:7" ht="30">
      <c r="A331" s="276">
        <v>90302</v>
      </c>
      <c r="B331" s="280" t="s">
        <v>927</v>
      </c>
      <c r="C331" s="280" t="s">
        <v>928</v>
      </c>
      <c r="D331" s="282" t="s">
        <v>108</v>
      </c>
      <c r="E331" s="282">
        <v>1</v>
      </c>
      <c r="F331" s="283">
        <v>41.36</v>
      </c>
      <c r="G331" s="283">
        <v>41.36</v>
      </c>
    </row>
    <row r="332" spans="1:7" ht="45">
      <c r="A332" s="276">
        <v>90305</v>
      </c>
      <c r="B332" s="280" t="s">
        <v>929</v>
      </c>
      <c r="C332" s="280" t="s">
        <v>930</v>
      </c>
      <c r="D332" s="282" t="s">
        <v>108</v>
      </c>
      <c r="E332" s="282">
        <v>1</v>
      </c>
      <c r="F332" s="283">
        <v>239.3</v>
      </c>
      <c r="G332" s="283">
        <v>239.3</v>
      </c>
    </row>
    <row r="333" spans="1:7" ht="30">
      <c r="A333" s="276">
        <v>90312</v>
      </c>
      <c r="B333" s="280" t="s">
        <v>931</v>
      </c>
      <c r="C333" s="280" t="s">
        <v>932</v>
      </c>
      <c r="D333" s="282" t="s">
        <v>108</v>
      </c>
      <c r="E333" s="282">
        <v>1</v>
      </c>
      <c r="F333" s="283">
        <v>132.11000000000001</v>
      </c>
      <c r="G333" s="283">
        <v>132.11000000000001</v>
      </c>
    </row>
    <row r="334" spans="1:7" ht="30">
      <c r="A334" s="276">
        <v>90314</v>
      </c>
      <c r="B334" s="280" t="s">
        <v>933</v>
      </c>
      <c r="C334" s="280" t="s">
        <v>934</v>
      </c>
      <c r="D334" s="282" t="s">
        <v>108</v>
      </c>
      <c r="E334" s="282">
        <v>1</v>
      </c>
      <c r="F334" s="283">
        <v>45.05</v>
      </c>
      <c r="G334" s="283">
        <v>45.05</v>
      </c>
    </row>
    <row r="335" spans="1:7">
      <c r="A335" s="276">
        <v>904</v>
      </c>
      <c r="B335" s="280"/>
      <c r="C335" s="281" t="s">
        <v>935</v>
      </c>
      <c r="D335" s="282"/>
      <c r="E335" s="282"/>
      <c r="F335" s="283"/>
      <c r="G335" s="283"/>
    </row>
    <row r="336" spans="1:7" ht="90">
      <c r="A336" s="276">
        <v>90403</v>
      </c>
      <c r="B336" s="280" t="s">
        <v>936</v>
      </c>
      <c r="C336" s="280" t="s">
        <v>937</v>
      </c>
      <c r="D336" s="282" t="s">
        <v>108</v>
      </c>
      <c r="E336" s="282">
        <v>1</v>
      </c>
      <c r="F336" s="283">
        <v>109.42</v>
      </c>
      <c r="G336" s="283">
        <v>109.42</v>
      </c>
    </row>
    <row r="337" spans="1:7">
      <c r="A337" s="276">
        <v>905</v>
      </c>
      <c r="B337" s="280"/>
      <c r="C337" s="281" t="s">
        <v>814</v>
      </c>
      <c r="D337" s="282"/>
      <c r="E337" s="282"/>
      <c r="F337" s="283"/>
      <c r="G337" s="283"/>
    </row>
    <row r="338" spans="1:7" ht="60">
      <c r="A338" s="276">
        <v>90501</v>
      </c>
      <c r="B338" s="280" t="s">
        <v>938</v>
      </c>
      <c r="C338" s="280" t="s">
        <v>939</v>
      </c>
      <c r="D338" s="282" t="s">
        <v>356</v>
      </c>
      <c r="E338" s="282">
        <v>1</v>
      </c>
      <c r="F338" s="283">
        <v>53.96</v>
      </c>
      <c r="G338" s="283">
        <v>53.96</v>
      </c>
    </row>
    <row r="339" spans="1:7" ht="75">
      <c r="A339" s="276">
        <v>90502</v>
      </c>
      <c r="B339" s="280" t="s">
        <v>940</v>
      </c>
      <c r="C339" s="280" t="s">
        <v>941</v>
      </c>
      <c r="D339" s="282" t="s">
        <v>356</v>
      </c>
      <c r="E339" s="282">
        <v>1</v>
      </c>
      <c r="F339" s="283">
        <v>18.48</v>
      </c>
      <c r="G339" s="283">
        <v>18.48</v>
      </c>
    </row>
    <row r="340" spans="1:7" ht="30">
      <c r="A340" s="276">
        <v>90506</v>
      </c>
      <c r="B340" s="280" t="s">
        <v>942</v>
      </c>
      <c r="C340" s="280" t="s">
        <v>943</v>
      </c>
      <c r="D340" s="282" t="s">
        <v>356</v>
      </c>
      <c r="E340" s="282">
        <v>1</v>
      </c>
      <c r="F340" s="283">
        <v>14.43</v>
      </c>
      <c r="G340" s="283">
        <v>14.43</v>
      </c>
    </row>
    <row r="341" spans="1:7" ht="30">
      <c r="A341" s="276">
        <v>90509</v>
      </c>
      <c r="B341" s="280" t="s">
        <v>944</v>
      </c>
      <c r="C341" s="280" t="s">
        <v>945</v>
      </c>
      <c r="D341" s="282" t="s">
        <v>356</v>
      </c>
      <c r="E341" s="282">
        <v>1</v>
      </c>
      <c r="F341" s="283">
        <v>75.94</v>
      </c>
      <c r="G341" s="283">
        <v>75.94</v>
      </c>
    </row>
    <row r="342" spans="1:7" ht="30">
      <c r="A342" s="276">
        <v>90511</v>
      </c>
      <c r="B342" s="280" t="s">
        <v>946</v>
      </c>
      <c r="C342" s="280" t="s">
        <v>947</v>
      </c>
      <c r="D342" s="282" t="s">
        <v>356</v>
      </c>
      <c r="E342" s="282">
        <v>1</v>
      </c>
      <c r="F342" s="283">
        <v>38.53</v>
      </c>
      <c r="G342" s="283">
        <v>38.53</v>
      </c>
    </row>
    <row r="343" spans="1:7" ht="30">
      <c r="A343" s="276">
        <v>90512</v>
      </c>
      <c r="B343" s="280" t="s">
        <v>948</v>
      </c>
      <c r="C343" s="280" t="s">
        <v>949</v>
      </c>
      <c r="D343" s="282" t="s">
        <v>262</v>
      </c>
      <c r="E343" s="282">
        <v>1</v>
      </c>
      <c r="F343" s="283">
        <v>19.32</v>
      </c>
      <c r="G343" s="283">
        <v>19.32</v>
      </c>
    </row>
    <row r="344" spans="1:7">
      <c r="A344" s="276">
        <v>10</v>
      </c>
      <c r="B344" s="280"/>
      <c r="C344" s="281" t="s">
        <v>950</v>
      </c>
      <c r="D344" s="282"/>
      <c r="E344" s="282"/>
      <c r="F344" s="283"/>
      <c r="G344" s="283"/>
    </row>
    <row r="345" spans="1:7" ht="30">
      <c r="A345" s="276">
        <v>1001</v>
      </c>
      <c r="B345" s="280"/>
      <c r="C345" s="281" t="s">
        <v>951</v>
      </c>
      <c r="D345" s="282"/>
      <c r="E345" s="282"/>
      <c r="F345" s="283"/>
      <c r="G345" s="283"/>
    </row>
    <row r="346" spans="1:7" ht="90">
      <c r="A346" s="276">
        <v>100102</v>
      </c>
      <c r="B346" s="280" t="s">
        <v>952</v>
      </c>
      <c r="C346" s="280" t="s">
        <v>953</v>
      </c>
      <c r="D346" s="282" t="s">
        <v>356</v>
      </c>
      <c r="E346" s="282">
        <v>1</v>
      </c>
      <c r="F346" s="283">
        <v>67.319999999999993</v>
      </c>
      <c r="G346" s="283">
        <v>67.319999999999993</v>
      </c>
    </row>
    <row r="347" spans="1:7" ht="90">
      <c r="A347" s="276">
        <v>100105</v>
      </c>
      <c r="B347" s="280" t="s">
        <v>954</v>
      </c>
      <c r="C347" s="280" t="s">
        <v>955</v>
      </c>
      <c r="D347" s="282" t="s">
        <v>356</v>
      </c>
      <c r="E347" s="282">
        <v>1</v>
      </c>
      <c r="F347" s="283">
        <v>232.33</v>
      </c>
      <c r="G347" s="283">
        <v>232.33</v>
      </c>
    </row>
    <row r="348" spans="1:7" ht="45">
      <c r="A348" s="276">
        <v>1002</v>
      </c>
      <c r="B348" s="280"/>
      <c r="C348" s="281" t="s">
        <v>956</v>
      </c>
      <c r="D348" s="282"/>
      <c r="E348" s="282"/>
      <c r="F348" s="283"/>
      <c r="G348" s="283"/>
    </row>
    <row r="349" spans="1:7" ht="30">
      <c r="A349" s="276">
        <v>100202</v>
      </c>
      <c r="B349" s="280" t="s">
        <v>957</v>
      </c>
      <c r="C349" s="280" t="s">
        <v>958</v>
      </c>
      <c r="D349" s="282" t="s">
        <v>356</v>
      </c>
      <c r="E349" s="282">
        <v>1</v>
      </c>
      <c r="F349" s="283">
        <v>48.56</v>
      </c>
      <c r="G349" s="283">
        <v>48.56</v>
      </c>
    </row>
    <row r="350" spans="1:7" ht="30">
      <c r="A350" s="276">
        <v>100203</v>
      </c>
      <c r="B350" s="280" t="s">
        <v>959</v>
      </c>
      <c r="C350" s="280" t="s">
        <v>960</v>
      </c>
      <c r="D350" s="282" t="s">
        <v>356</v>
      </c>
      <c r="E350" s="282">
        <v>1</v>
      </c>
      <c r="F350" s="283">
        <v>41.74</v>
      </c>
      <c r="G350" s="283">
        <v>41.74</v>
      </c>
    </row>
    <row r="351" spans="1:7" ht="75">
      <c r="A351" s="276">
        <v>100204</v>
      </c>
      <c r="B351" s="280" t="s">
        <v>961</v>
      </c>
      <c r="C351" s="280" t="s">
        <v>962</v>
      </c>
      <c r="D351" s="282" t="s">
        <v>356</v>
      </c>
      <c r="E351" s="282">
        <v>1</v>
      </c>
      <c r="F351" s="283">
        <v>36.9</v>
      </c>
      <c r="G351" s="283">
        <v>36.9</v>
      </c>
    </row>
    <row r="352" spans="1:7" ht="90">
      <c r="A352" s="276">
        <v>100208</v>
      </c>
      <c r="B352" s="280" t="s">
        <v>963</v>
      </c>
      <c r="C352" s="280" t="s">
        <v>964</v>
      </c>
      <c r="D352" s="282" t="s">
        <v>356</v>
      </c>
      <c r="E352" s="282">
        <v>1</v>
      </c>
      <c r="F352" s="283">
        <v>224.58</v>
      </c>
      <c r="G352" s="283">
        <v>224.58</v>
      </c>
    </row>
    <row r="353" spans="1:7" ht="30">
      <c r="A353" s="276">
        <v>1003</v>
      </c>
      <c r="B353" s="280"/>
      <c r="C353" s="281" t="s">
        <v>965</v>
      </c>
      <c r="D353" s="282"/>
      <c r="E353" s="282"/>
      <c r="F353" s="283"/>
      <c r="G353" s="283"/>
    </row>
    <row r="354" spans="1:7" ht="90">
      <c r="A354" s="276">
        <v>100301</v>
      </c>
      <c r="B354" s="280" t="s">
        <v>966</v>
      </c>
      <c r="C354" s="280" t="s">
        <v>967</v>
      </c>
      <c r="D354" s="282" t="s">
        <v>356</v>
      </c>
      <c r="E354" s="282">
        <v>1</v>
      </c>
      <c r="F354" s="283">
        <v>77.010000000000005</v>
      </c>
      <c r="G354" s="283">
        <v>77.010000000000005</v>
      </c>
    </row>
    <row r="355" spans="1:7">
      <c r="A355" s="276">
        <v>11</v>
      </c>
      <c r="B355" s="280"/>
      <c r="C355" s="281" t="s">
        <v>968</v>
      </c>
      <c r="D355" s="282"/>
      <c r="E355" s="282"/>
      <c r="F355" s="283"/>
      <c r="G355" s="283"/>
    </row>
    <row r="356" spans="1:7">
      <c r="A356" s="276">
        <v>1101</v>
      </c>
      <c r="B356" s="280"/>
      <c r="C356" s="281" t="s">
        <v>969</v>
      </c>
      <c r="D356" s="282"/>
      <c r="E356" s="282"/>
      <c r="F356" s="283"/>
      <c r="G356" s="283"/>
    </row>
    <row r="357" spans="1:7" ht="45">
      <c r="A357" s="276">
        <v>110101</v>
      </c>
      <c r="B357" s="280" t="s">
        <v>970</v>
      </c>
      <c r="C357" s="280" t="s">
        <v>971</v>
      </c>
      <c r="D357" s="282" t="s">
        <v>356</v>
      </c>
      <c r="E357" s="282">
        <v>1</v>
      </c>
      <c r="F357" s="283">
        <v>11.16</v>
      </c>
      <c r="G357" s="283">
        <v>11.16</v>
      </c>
    </row>
    <row r="358" spans="1:7">
      <c r="A358" s="276">
        <v>1102</v>
      </c>
      <c r="B358" s="280"/>
      <c r="C358" s="281" t="s">
        <v>972</v>
      </c>
      <c r="D358" s="282"/>
      <c r="E358" s="282"/>
      <c r="F358" s="283"/>
      <c r="G358" s="283"/>
    </row>
    <row r="359" spans="1:7">
      <c r="A359" s="276">
        <v>110201</v>
      </c>
      <c r="B359" s="280" t="s">
        <v>973</v>
      </c>
      <c r="C359" s="280" t="s">
        <v>974</v>
      </c>
      <c r="D359" s="282" t="s">
        <v>356</v>
      </c>
      <c r="E359" s="282">
        <v>1</v>
      </c>
      <c r="F359" s="283">
        <v>35</v>
      </c>
      <c r="G359" s="283">
        <v>35</v>
      </c>
    </row>
    <row r="360" spans="1:7" ht="30">
      <c r="A360" s="276">
        <v>110210</v>
      </c>
      <c r="B360" s="280" t="s">
        <v>975</v>
      </c>
      <c r="C360" s="280" t="s">
        <v>976</v>
      </c>
      <c r="D360" s="282" t="s">
        <v>356</v>
      </c>
      <c r="E360" s="282">
        <v>1</v>
      </c>
      <c r="F360" s="283">
        <v>97.67</v>
      </c>
      <c r="G360" s="283">
        <v>97.67</v>
      </c>
    </row>
    <row r="361" spans="1:7" ht="30">
      <c r="A361" s="276">
        <v>1103</v>
      </c>
      <c r="B361" s="280"/>
      <c r="C361" s="281" t="s">
        <v>977</v>
      </c>
      <c r="D361" s="282"/>
      <c r="E361" s="282"/>
      <c r="F361" s="283"/>
      <c r="G361" s="283"/>
    </row>
    <row r="362" spans="1:7" ht="45">
      <c r="A362" s="276">
        <v>110301</v>
      </c>
      <c r="B362" s="280" t="s">
        <v>978</v>
      </c>
      <c r="C362" s="280" t="s">
        <v>123</v>
      </c>
      <c r="D362" s="282" t="s">
        <v>356</v>
      </c>
      <c r="E362" s="282">
        <v>1</v>
      </c>
      <c r="F362" s="283">
        <v>31.17</v>
      </c>
      <c r="G362" s="283">
        <v>31.17</v>
      </c>
    </row>
    <row r="363" spans="1:7" ht="45">
      <c r="A363" s="276">
        <v>110302</v>
      </c>
      <c r="B363" s="280" t="s">
        <v>979</v>
      </c>
      <c r="C363" s="280" t="s">
        <v>980</v>
      </c>
      <c r="D363" s="282" t="s">
        <v>356</v>
      </c>
      <c r="E363" s="282">
        <v>1</v>
      </c>
      <c r="F363" s="283">
        <v>53.75</v>
      </c>
      <c r="G363" s="283">
        <v>53.75</v>
      </c>
    </row>
    <row r="364" spans="1:7">
      <c r="A364" s="276">
        <v>1104</v>
      </c>
      <c r="B364" s="280"/>
      <c r="C364" s="281" t="s">
        <v>814</v>
      </c>
      <c r="D364" s="282"/>
      <c r="E364" s="282"/>
      <c r="F364" s="283"/>
      <c r="G364" s="283"/>
    </row>
    <row r="365" spans="1:7" ht="30">
      <c r="A365" s="276">
        <v>110401</v>
      </c>
      <c r="B365" s="280" t="s">
        <v>981</v>
      </c>
      <c r="C365" s="280" t="s">
        <v>982</v>
      </c>
      <c r="D365" s="282" t="s">
        <v>356</v>
      </c>
      <c r="E365" s="282">
        <v>1</v>
      </c>
      <c r="F365" s="283">
        <v>48.7</v>
      </c>
      <c r="G365" s="283">
        <v>48.7</v>
      </c>
    </row>
    <row r="366" spans="1:7">
      <c r="A366" s="276">
        <v>12</v>
      </c>
      <c r="B366" s="280"/>
      <c r="C366" s="281" t="s">
        <v>983</v>
      </c>
      <c r="D366" s="282"/>
      <c r="E366" s="282"/>
      <c r="F366" s="283"/>
      <c r="G366" s="283"/>
    </row>
    <row r="367" spans="1:7">
      <c r="A367" s="276">
        <v>1201</v>
      </c>
      <c r="B367" s="280"/>
      <c r="C367" s="281" t="s">
        <v>969</v>
      </c>
      <c r="D367" s="282"/>
      <c r="E367" s="282"/>
      <c r="F367" s="283"/>
      <c r="G367" s="283"/>
    </row>
    <row r="368" spans="1:7" ht="45">
      <c r="A368" s="276">
        <v>120101</v>
      </c>
      <c r="B368" s="280" t="s">
        <v>984</v>
      </c>
      <c r="C368" s="280" t="s">
        <v>120</v>
      </c>
      <c r="D368" s="282" t="s">
        <v>356</v>
      </c>
      <c r="E368" s="282">
        <v>1</v>
      </c>
      <c r="F368" s="283">
        <v>5.71</v>
      </c>
      <c r="G368" s="283">
        <v>5.71</v>
      </c>
    </row>
    <row r="369" spans="1:7">
      <c r="A369" s="276">
        <v>1202</v>
      </c>
      <c r="B369" s="280"/>
      <c r="C369" s="281" t="s">
        <v>985</v>
      </c>
      <c r="D369" s="282"/>
      <c r="E369" s="282"/>
      <c r="F369" s="283"/>
      <c r="G369" s="283"/>
    </row>
    <row r="370" spans="1:7" ht="90">
      <c r="A370" s="276">
        <v>120201</v>
      </c>
      <c r="B370" s="280" t="s">
        <v>986</v>
      </c>
      <c r="C370" s="280" t="s">
        <v>987</v>
      </c>
      <c r="D370" s="282" t="s">
        <v>356</v>
      </c>
      <c r="E370" s="282">
        <v>1</v>
      </c>
      <c r="F370" s="283">
        <v>79.16</v>
      </c>
      <c r="G370" s="283">
        <v>79.16</v>
      </c>
    </row>
    <row r="371" spans="1:7" ht="60">
      <c r="A371" s="276">
        <v>120205</v>
      </c>
      <c r="B371" s="280" t="s">
        <v>988</v>
      </c>
      <c r="C371" s="280" t="s">
        <v>989</v>
      </c>
      <c r="D371" s="282" t="s">
        <v>108</v>
      </c>
      <c r="E371" s="282">
        <v>1</v>
      </c>
      <c r="F371" s="283">
        <v>42.5</v>
      </c>
      <c r="G371" s="283">
        <v>42.5</v>
      </c>
    </row>
    <row r="372" spans="1:7" ht="60">
      <c r="A372" s="276">
        <v>120207</v>
      </c>
      <c r="B372" s="280" t="s">
        <v>990</v>
      </c>
      <c r="C372" s="280" t="s">
        <v>991</v>
      </c>
      <c r="D372" s="282" t="s">
        <v>108</v>
      </c>
      <c r="E372" s="282">
        <v>1</v>
      </c>
      <c r="F372" s="283">
        <v>56.56</v>
      </c>
      <c r="G372" s="283">
        <v>56.56</v>
      </c>
    </row>
    <row r="373" spans="1:7" ht="30">
      <c r="A373" s="276">
        <v>120208</v>
      </c>
      <c r="B373" s="280" t="s">
        <v>992</v>
      </c>
      <c r="C373" s="280" t="s">
        <v>993</v>
      </c>
      <c r="D373" s="282" t="s">
        <v>108</v>
      </c>
      <c r="E373" s="282">
        <v>1</v>
      </c>
      <c r="F373" s="283">
        <v>16.559999999999999</v>
      </c>
      <c r="G373" s="283">
        <v>16.559999999999999</v>
      </c>
    </row>
    <row r="374" spans="1:7" ht="30">
      <c r="A374" s="276">
        <v>120216</v>
      </c>
      <c r="B374" s="280" t="s">
        <v>994</v>
      </c>
      <c r="C374" s="280" t="s">
        <v>995</v>
      </c>
      <c r="D374" s="282" t="s">
        <v>108</v>
      </c>
      <c r="E374" s="282">
        <v>1</v>
      </c>
      <c r="F374" s="283">
        <v>16.25</v>
      </c>
      <c r="G374" s="283">
        <v>16.25</v>
      </c>
    </row>
    <row r="375" spans="1:7" ht="75">
      <c r="A375" s="276">
        <v>120220</v>
      </c>
      <c r="B375" s="280" t="s">
        <v>996</v>
      </c>
      <c r="C375" s="280" t="s">
        <v>997</v>
      </c>
      <c r="D375" s="282" t="s">
        <v>356</v>
      </c>
      <c r="E375" s="282">
        <v>1</v>
      </c>
      <c r="F375" s="283">
        <v>76.27</v>
      </c>
      <c r="G375" s="283">
        <v>76.27</v>
      </c>
    </row>
    <row r="376" spans="1:7" ht="75">
      <c r="A376" s="276">
        <v>120221</v>
      </c>
      <c r="B376" s="280" t="s">
        <v>998</v>
      </c>
      <c r="C376" s="280" t="s">
        <v>999</v>
      </c>
      <c r="D376" s="282" t="s">
        <v>356</v>
      </c>
      <c r="E376" s="282">
        <v>1</v>
      </c>
      <c r="F376" s="283">
        <v>163.93</v>
      </c>
      <c r="G376" s="283">
        <v>163.93</v>
      </c>
    </row>
    <row r="377" spans="1:7" ht="45">
      <c r="A377" s="276">
        <v>120224</v>
      </c>
      <c r="B377" s="280" t="s">
        <v>1000</v>
      </c>
      <c r="C377" s="280" t="s">
        <v>1001</v>
      </c>
      <c r="D377" s="282" t="s">
        <v>356</v>
      </c>
      <c r="E377" s="282">
        <v>1</v>
      </c>
      <c r="F377" s="283">
        <v>13.41</v>
      </c>
      <c r="G377" s="283">
        <v>13.41</v>
      </c>
    </row>
    <row r="378" spans="1:7" ht="45">
      <c r="A378" s="276">
        <v>120227</v>
      </c>
      <c r="B378" s="280" t="s">
        <v>1002</v>
      </c>
      <c r="C378" s="280" t="s">
        <v>1003</v>
      </c>
      <c r="D378" s="282" t="s">
        <v>108</v>
      </c>
      <c r="E378" s="282">
        <v>1</v>
      </c>
      <c r="F378" s="283">
        <v>40.82</v>
      </c>
      <c r="G378" s="283">
        <v>40.82</v>
      </c>
    </row>
    <row r="379" spans="1:7" ht="75">
      <c r="A379" s="276">
        <v>120232</v>
      </c>
      <c r="B379" s="280" t="s">
        <v>1004</v>
      </c>
      <c r="C379" s="280" t="s">
        <v>1005</v>
      </c>
      <c r="D379" s="282" t="s">
        <v>356</v>
      </c>
      <c r="E379" s="282">
        <v>1</v>
      </c>
      <c r="F379" s="283">
        <v>83.09</v>
      </c>
      <c r="G379" s="283">
        <v>83.09</v>
      </c>
    </row>
    <row r="380" spans="1:7" ht="30">
      <c r="A380" s="276">
        <v>1203</v>
      </c>
      <c r="B380" s="280"/>
      <c r="C380" s="281" t="s">
        <v>977</v>
      </c>
      <c r="D380" s="282"/>
      <c r="E380" s="282"/>
      <c r="F380" s="283"/>
      <c r="G380" s="283"/>
    </row>
    <row r="381" spans="1:7" ht="60">
      <c r="A381" s="276">
        <v>120301</v>
      </c>
      <c r="B381" s="280" t="s">
        <v>1006</v>
      </c>
      <c r="C381" s="280" t="s">
        <v>1007</v>
      </c>
      <c r="D381" s="282" t="s">
        <v>356</v>
      </c>
      <c r="E381" s="282">
        <v>1</v>
      </c>
      <c r="F381" s="283">
        <v>27.85</v>
      </c>
      <c r="G381" s="283">
        <v>27.85</v>
      </c>
    </row>
    <row r="382" spans="1:7" ht="45">
      <c r="A382" s="276">
        <v>120302</v>
      </c>
      <c r="B382" s="280" t="s">
        <v>1008</v>
      </c>
      <c r="C382" s="280" t="s">
        <v>1009</v>
      </c>
      <c r="D382" s="282" t="s">
        <v>356</v>
      </c>
      <c r="E382" s="282">
        <v>1</v>
      </c>
      <c r="F382" s="283">
        <v>19.7</v>
      </c>
      <c r="G382" s="283">
        <v>19.7</v>
      </c>
    </row>
    <row r="383" spans="1:7" ht="60">
      <c r="A383" s="276">
        <v>120303</v>
      </c>
      <c r="B383" s="280" t="s">
        <v>1010</v>
      </c>
      <c r="C383" s="280" t="s">
        <v>1011</v>
      </c>
      <c r="D383" s="282" t="s">
        <v>356</v>
      </c>
      <c r="E383" s="282">
        <v>1</v>
      </c>
      <c r="F383" s="283">
        <v>47.64</v>
      </c>
      <c r="G383" s="283">
        <v>47.64</v>
      </c>
    </row>
    <row r="384" spans="1:7" ht="75">
      <c r="A384" s="276">
        <v>120304</v>
      </c>
      <c r="B384" s="280" t="s">
        <v>1012</v>
      </c>
      <c r="C384" s="280" t="s">
        <v>1013</v>
      </c>
      <c r="D384" s="282" t="s">
        <v>356</v>
      </c>
      <c r="E384" s="282">
        <v>1</v>
      </c>
      <c r="F384" s="283">
        <v>52.39</v>
      </c>
      <c r="G384" s="283">
        <v>52.39</v>
      </c>
    </row>
    <row r="385" spans="1:7" ht="60">
      <c r="A385" s="276">
        <v>120308</v>
      </c>
      <c r="B385" s="280" t="s">
        <v>1014</v>
      </c>
      <c r="C385" s="280" t="s">
        <v>1015</v>
      </c>
      <c r="D385" s="282" t="s">
        <v>356</v>
      </c>
      <c r="E385" s="282">
        <v>1</v>
      </c>
      <c r="F385" s="283">
        <v>6.38</v>
      </c>
      <c r="G385" s="283">
        <v>6.38</v>
      </c>
    </row>
    <row r="386" spans="1:7">
      <c r="A386" s="276">
        <v>13</v>
      </c>
      <c r="B386" s="280"/>
      <c r="C386" s="281" t="s">
        <v>1016</v>
      </c>
      <c r="D386" s="282"/>
      <c r="E386" s="282"/>
      <c r="F386" s="283"/>
      <c r="G386" s="283"/>
    </row>
    <row r="387" spans="1:7">
      <c r="A387" s="276">
        <v>1301</v>
      </c>
      <c r="B387" s="280"/>
      <c r="C387" s="281" t="s">
        <v>1017</v>
      </c>
      <c r="D387" s="282"/>
      <c r="E387" s="282"/>
      <c r="F387" s="283"/>
      <c r="G387" s="283"/>
    </row>
    <row r="388" spans="1:7" ht="45">
      <c r="A388" s="276">
        <v>130103</v>
      </c>
      <c r="B388" s="280" t="s">
        <v>1018</v>
      </c>
      <c r="C388" s="280" t="s">
        <v>1019</v>
      </c>
      <c r="D388" s="282" t="s">
        <v>356</v>
      </c>
      <c r="E388" s="282">
        <v>1</v>
      </c>
      <c r="F388" s="283">
        <v>19.95</v>
      </c>
      <c r="G388" s="283">
        <v>19.95</v>
      </c>
    </row>
    <row r="389" spans="1:7" ht="45">
      <c r="A389" s="276">
        <v>130104</v>
      </c>
      <c r="B389" s="280" t="s">
        <v>1020</v>
      </c>
      <c r="C389" s="280" t="s">
        <v>1021</v>
      </c>
      <c r="D389" s="282" t="s">
        <v>356</v>
      </c>
      <c r="E389" s="282">
        <v>1</v>
      </c>
      <c r="F389" s="283">
        <v>31.03</v>
      </c>
      <c r="G389" s="283">
        <v>31.03</v>
      </c>
    </row>
    <row r="390" spans="1:7" ht="45">
      <c r="A390" s="276">
        <v>130109</v>
      </c>
      <c r="B390" s="280" t="s">
        <v>1022</v>
      </c>
      <c r="C390" s="280" t="s">
        <v>1023</v>
      </c>
      <c r="D390" s="282" t="s">
        <v>356</v>
      </c>
      <c r="E390" s="282">
        <v>1</v>
      </c>
      <c r="F390" s="283">
        <v>62.7</v>
      </c>
      <c r="G390" s="283">
        <v>62.7</v>
      </c>
    </row>
    <row r="391" spans="1:7" ht="30">
      <c r="A391" s="276">
        <v>130110</v>
      </c>
      <c r="B391" s="280" t="s">
        <v>1024</v>
      </c>
      <c r="C391" s="280" t="s">
        <v>1025</v>
      </c>
      <c r="D391" s="282" t="s">
        <v>356</v>
      </c>
      <c r="E391" s="282">
        <v>1</v>
      </c>
      <c r="F391" s="283">
        <v>52.81</v>
      </c>
      <c r="G391" s="283">
        <v>52.81</v>
      </c>
    </row>
    <row r="392" spans="1:7" ht="30">
      <c r="A392" s="276">
        <v>130111</v>
      </c>
      <c r="B392" s="280" t="s">
        <v>1026</v>
      </c>
      <c r="C392" s="280" t="s">
        <v>1027</v>
      </c>
      <c r="D392" s="282" t="s">
        <v>356</v>
      </c>
      <c r="E392" s="282">
        <v>1</v>
      </c>
      <c r="F392" s="283">
        <v>47.51</v>
      </c>
      <c r="G392" s="283">
        <v>47.51</v>
      </c>
    </row>
    <row r="393" spans="1:7" ht="30">
      <c r="A393" s="276">
        <v>130112</v>
      </c>
      <c r="B393" s="280" t="s">
        <v>1028</v>
      </c>
      <c r="C393" s="280" t="s">
        <v>101</v>
      </c>
      <c r="D393" s="282" t="s">
        <v>356</v>
      </c>
      <c r="E393" s="282">
        <v>1</v>
      </c>
      <c r="F393" s="283">
        <v>40.090000000000003</v>
      </c>
      <c r="G393" s="283">
        <v>40.090000000000003</v>
      </c>
    </row>
    <row r="394" spans="1:7" ht="30">
      <c r="A394" s="276">
        <v>130113</v>
      </c>
      <c r="B394" s="280" t="s">
        <v>1029</v>
      </c>
      <c r="C394" s="280" t="s">
        <v>1030</v>
      </c>
      <c r="D394" s="282" t="s">
        <v>356</v>
      </c>
      <c r="E394" s="282">
        <v>1</v>
      </c>
      <c r="F394" s="283">
        <v>63.18</v>
      </c>
      <c r="G394" s="283">
        <v>63.18</v>
      </c>
    </row>
    <row r="395" spans="1:7">
      <c r="A395" s="276">
        <v>1302</v>
      </c>
      <c r="B395" s="280"/>
      <c r="C395" s="281" t="s">
        <v>985</v>
      </c>
      <c r="D395" s="282"/>
      <c r="E395" s="282"/>
      <c r="F395" s="283"/>
      <c r="G395" s="283"/>
    </row>
    <row r="396" spans="1:7" ht="60">
      <c r="A396" s="276">
        <v>130202</v>
      </c>
      <c r="B396" s="280" t="s">
        <v>1031</v>
      </c>
      <c r="C396" s="280" t="s">
        <v>1032</v>
      </c>
      <c r="D396" s="282" t="s">
        <v>356</v>
      </c>
      <c r="E396" s="282">
        <v>1</v>
      </c>
      <c r="F396" s="283">
        <v>45.17</v>
      </c>
      <c r="G396" s="283">
        <v>45.17</v>
      </c>
    </row>
    <row r="397" spans="1:7" ht="75">
      <c r="A397" s="276">
        <v>130205</v>
      </c>
      <c r="B397" s="280" t="s">
        <v>1033</v>
      </c>
      <c r="C397" s="280" t="s">
        <v>1034</v>
      </c>
      <c r="D397" s="282" t="s">
        <v>356</v>
      </c>
      <c r="E397" s="282">
        <v>1</v>
      </c>
      <c r="F397" s="283">
        <v>383.75</v>
      </c>
      <c r="G397" s="283">
        <v>383.75</v>
      </c>
    </row>
    <row r="398" spans="1:7" ht="45">
      <c r="A398" s="276">
        <v>130208</v>
      </c>
      <c r="B398" s="280" t="s">
        <v>1035</v>
      </c>
      <c r="C398" s="280" t="s">
        <v>1036</v>
      </c>
      <c r="D398" s="282" t="s">
        <v>108</v>
      </c>
      <c r="E398" s="282">
        <v>1</v>
      </c>
      <c r="F398" s="283">
        <v>8.01</v>
      </c>
      <c r="G398" s="283">
        <v>8.01</v>
      </c>
    </row>
    <row r="399" spans="1:7" ht="45">
      <c r="A399" s="276">
        <v>130209</v>
      </c>
      <c r="B399" s="280" t="s">
        <v>1037</v>
      </c>
      <c r="C399" s="280" t="s">
        <v>1038</v>
      </c>
      <c r="D399" s="282" t="s">
        <v>356</v>
      </c>
      <c r="E399" s="282">
        <v>1</v>
      </c>
      <c r="F399" s="283">
        <v>80.040000000000006</v>
      </c>
      <c r="G399" s="283">
        <v>80.040000000000006</v>
      </c>
    </row>
    <row r="400" spans="1:7" ht="75">
      <c r="A400" s="276">
        <v>130210</v>
      </c>
      <c r="B400" s="280" t="s">
        <v>1039</v>
      </c>
      <c r="C400" s="280" t="s">
        <v>1040</v>
      </c>
      <c r="D400" s="282" t="s">
        <v>356</v>
      </c>
      <c r="E400" s="282">
        <v>1</v>
      </c>
      <c r="F400" s="283">
        <v>50.63</v>
      </c>
      <c r="G400" s="283">
        <v>50.63</v>
      </c>
    </row>
    <row r="401" spans="1:7" ht="60">
      <c r="A401" s="276">
        <v>130211</v>
      </c>
      <c r="B401" s="280" t="s">
        <v>1041</v>
      </c>
      <c r="C401" s="280" t="s">
        <v>1042</v>
      </c>
      <c r="D401" s="282" t="s">
        <v>356</v>
      </c>
      <c r="E401" s="282">
        <v>1</v>
      </c>
      <c r="F401" s="283">
        <v>160.26</v>
      </c>
      <c r="G401" s="283">
        <v>160.26</v>
      </c>
    </row>
    <row r="402" spans="1:7" ht="75">
      <c r="A402" s="276">
        <v>130219</v>
      </c>
      <c r="B402" s="280" t="s">
        <v>1043</v>
      </c>
      <c r="C402" s="280" t="s">
        <v>1044</v>
      </c>
      <c r="D402" s="282" t="s">
        <v>356</v>
      </c>
      <c r="E402" s="282">
        <v>1</v>
      </c>
      <c r="F402" s="283">
        <v>72.510000000000005</v>
      </c>
      <c r="G402" s="283">
        <v>72.510000000000005</v>
      </c>
    </row>
    <row r="403" spans="1:7" ht="45">
      <c r="A403" s="276">
        <v>130222</v>
      </c>
      <c r="B403" s="280" t="s">
        <v>1045</v>
      </c>
      <c r="C403" s="280" t="s">
        <v>1046</v>
      </c>
      <c r="D403" s="282" t="s">
        <v>356</v>
      </c>
      <c r="E403" s="282">
        <v>1</v>
      </c>
      <c r="F403" s="283">
        <v>97.77</v>
      </c>
      <c r="G403" s="283">
        <v>97.77</v>
      </c>
    </row>
    <row r="404" spans="1:7" ht="45">
      <c r="A404" s="276">
        <v>130223</v>
      </c>
      <c r="B404" s="280" t="s">
        <v>1047</v>
      </c>
      <c r="C404" s="280" t="s">
        <v>1048</v>
      </c>
      <c r="D404" s="282" t="s">
        <v>356</v>
      </c>
      <c r="E404" s="282">
        <v>1</v>
      </c>
      <c r="F404" s="283">
        <v>11.98</v>
      </c>
      <c r="G404" s="283">
        <v>11.98</v>
      </c>
    </row>
    <row r="405" spans="1:7" ht="45">
      <c r="A405" s="276">
        <v>130225</v>
      </c>
      <c r="B405" s="280" t="s">
        <v>1049</v>
      </c>
      <c r="C405" s="280" t="s">
        <v>1050</v>
      </c>
      <c r="D405" s="282" t="s">
        <v>356</v>
      </c>
      <c r="E405" s="282">
        <v>1</v>
      </c>
      <c r="F405" s="283">
        <v>8.56</v>
      </c>
      <c r="G405" s="283">
        <v>8.56</v>
      </c>
    </row>
    <row r="406" spans="1:7" ht="30">
      <c r="A406" s="276">
        <v>130226</v>
      </c>
      <c r="B406" s="280" t="s">
        <v>1051</v>
      </c>
      <c r="C406" s="280" t="s">
        <v>1052</v>
      </c>
      <c r="D406" s="282" t="s">
        <v>356</v>
      </c>
      <c r="E406" s="282">
        <v>1</v>
      </c>
      <c r="F406" s="283">
        <v>13.34</v>
      </c>
      <c r="G406" s="283">
        <v>13.34</v>
      </c>
    </row>
    <row r="407" spans="1:7" ht="90">
      <c r="A407" s="276">
        <v>130228</v>
      </c>
      <c r="B407" s="280" t="s">
        <v>1053</v>
      </c>
      <c r="C407" s="280" t="s">
        <v>1054</v>
      </c>
      <c r="D407" s="282" t="s">
        <v>356</v>
      </c>
      <c r="E407" s="282">
        <v>1</v>
      </c>
      <c r="F407" s="283">
        <v>44.89</v>
      </c>
      <c r="G407" s="283">
        <v>44.89</v>
      </c>
    </row>
    <row r="408" spans="1:7" ht="105">
      <c r="A408" s="276">
        <v>130230</v>
      </c>
      <c r="B408" s="280" t="s">
        <v>1055</v>
      </c>
      <c r="C408" s="280" t="s">
        <v>1056</v>
      </c>
      <c r="D408" s="282" t="s">
        <v>356</v>
      </c>
      <c r="E408" s="282">
        <v>1</v>
      </c>
      <c r="F408" s="283">
        <v>107.86</v>
      </c>
      <c r="G408" s="283">
        <v>107.86</v>
      </c>
    </row>
    <row r="409" spans="1:7" ht="105">
      <c r="A409" s="276">
        <v>130231</v>
      </c>
      <c r="B409" s="280" t="s">
        <v>1057</v>
      </c>
      <c r="C409" s="280" t="s">
        <v>1058</v>
      </c>
      <c r="D409" s="282" t="s">
        <v>356</v>
      </c>
      <c r="E409" s="282">
        <v>1</v>
      </c>
      <c r="F409" s="283">
        <v>119.17</v>
      </c>
      <c r="G409" s="283">
        <v>119.17</v>
      </c>
    </row>
    <row r="410" spans="1:7" ht="90">
      <c r="A410" s="276">
        <v>130232</v>
      </c>
      <c r="B410" s="280" t="s">
        <v>1059</v>
      </c>
      <c r="C410" s="280" t="s">
        <v>1060</v>
      </c>
      <c r="D410" s="282" t="s">
        <v>356</v>
      </c>
      <c r="E410" s="282">
        <v>1</v>
      </c>
      <c r="F410" s="283">
        <v>144.32</v>
      </c>
      <c r="G410" s="283">
        <v>144.32</v>
      </c>
    </row>
    <row r="411" spans="1:7" ht="105">
      <c r="A411" s="276">
        <v>130233</v>
      </c>
      <c r="B411" s="280" t="s">
        <v>1061</v>
      </c>
      <c r="C411" s="280" t="s">
        <v>1062</v>
      </c>
      <c r="D411" s="282" t="s">
        <v>356</v>
      </c>
      <c r="E411" s="282">
        <v>1</v>
      </c>
      <c r="F411" s="283">
        <v>107.73</v>
      </c>
      <c r="G411" s="283">
        <v>107.73</v>
      </c>
    </row>
    <row r="412" spans="1:7" ht="90">
      <c r="A412" s="276">
        <v>130234</v>
      </c>
      <c r="B412" s="280" t="s">
        <v>1063</v>
      </c>
      <c r="C412" s="280" t="s">
        <v>1064</v>
      </c>
      <c r="D412" s="282" t="s">
        <v>356</v>
      </c>
      <c r="E412" s="282">
        <v>1</v>
      </c>
      <c r="F412" s="283">
        <v>148.36000000000001</v>
      </c>
      <c r="G412" s="283">
        <v>148.36000000000001</v>
      </c>
    </row>
    <row r="413" spans="1:7" ht="90">
      <c r="A413" s="276">
        <v>130236</v>
      </c>
      <c r="B413" s="280" t="s">
        <v>1065</v>
      </c>
      <c r="C413" s="280" t="s">
        <v>1066</v>
      </c>
      <c r="D413" s="282" t="s">
        <v>356</v>
      </c>
      <c r="E413" s="282">
        <v>1</v>
      </c>
      <c r="F413" s="283">
        <v>64.81</v>
      </c>
      <c r="G413" s="283">
        <v>64.81</v>
      </c>
    </row>
    <row r="414" spans="1:7" ht="90">
      <c r="A414" s="276">
        <v>130237</v>
      </c>
      <c r="B414" s="280" t="s">
        <v>1067</v>
      </c>
      <c r="C414" s="280" t="s">
        <v>1068</v>
      </c>
      <c r="D414" s="282" t="s">
        <v>356</v>
      </c>
      <c r="E414" s="282">
        <v>1</v>
      </c>
      <c r="F414" s="283">
        <v>44.89</v>
      </c>
      <c r="G414" s="283">
        <v>44.89</v>
      </c>
    </row>
    <row r="415" spans="1:7" ht="30">
      <c r="A415" s="276">
        <v>1303</v>
      </c>
      <c r="B415" s="280"/>
      <c r="C415" s="281" t="s">
        <v>1069</v>
      </c>
      <c r="D415" s="282"/>
      <c r="E415" s="282"/>
      <c r="F415" s="283"/>
      <c r="G415" s="283"/>
    </row>
    <row r="416" spans="1:7" ht="45">
      <c r="A416" s="276">
        <v>130301</v>
      </c>
      <c r="B416" s="280" t="s">
        <v>1070</v>
      </c>
      <c r="C416" s="280" t="s">
        <v>1071</v>
      </c>
      <c r="D416" s="282" t="s">
        <v>108</v>
      </c>
      <c r="E416" s="282">
        <v>1</v>
      </c>
      <c r="F416" s="283">
        <v>11.82</v>
      </c>
      <c r="G416" s="283">
        <v>11.82</v>
      </c>
    </row>
    <row r="417" spans="1:7" ht="60">
      <c r="A417" s="276">
        <v>130303</v>
      </c>
      <c r="B417" s="280" t="s">
        <v>1072</v>
      </c>
      <c r="C417" s="280" t="s">
        <v>1073</v>
      </c>
      <c r="D417" s="282" t="s">
        <v>108</v>
      </c>
      <c r="E417" s="282">
        <v>1</v>
      </c>
      <c r="F417" s="283">
        <v>13.67</v>
      </c>
      <c r="G417" s="283">
        <v>13.67</v>
      </c>
    </row>
    <row r="418" spans="1:7" ht="45">
      <c r="A418" s="276">
        <v>130304</v>
      </c>
      <c r="B418" s="280" t="s">
        <v>1074</v>
      </c>
      <c r="C418" s="280" t="s">
        <v>1075</v>
      </c>
      <c r="D418" s="282" t="s">
        <v>108</v>
      </c>
      <c r="E418" s="282">
        <v>1</v>
      </c>
      <c r="F418" s="283">
        <v>29.43</v>
      </c>
      <c r="G418" s="283">
        <v>29.43</v>
      </c>
    </row>
    <row r="419" spans="1:7" ht="30">
      <c r="A419" s="276">
        <v>130307</v>
      </c>
      <c r="B419" s="280" t="s">
        <v>1076</v>
      </c>
      <c r="C419" s="280" t="s">
        <v>1077</v>
      </c>
      <c r="D419" s="282" t="s">
        <v>108</v>
      </c>
      <c r="E419" s="282">
        <v>1</v>
      </c>
      <c r="F419" s="283">
        <v>102.23</v>
      </c>
      <c r="G419" s="283">
        <v>102.23</v>
      </c>
    </row>
    <row r="420" spans="1:7" ht="30">
      <c r="A420" s="276">
        <v>130308</v>
      </c>
      <c r="B420" s="280" t="s">
        <v>1078</v>
      </c>
      <c r="C420" s="280" t="s">
        <v>1079</v>
      </c>
      <c r="D420" s="282" t="s">
        <v>108</v>
      </c>
      <c r="E420" s="282">
        <v>1</v>
      </c>
      <c r="F420" s="283">
        <v>39.82</v>
      </c>
      <c r="G420" s="283">
        <v>39.82</v>
      </c>
    </row>
    <row r="421" spans="1:7" ht="45">
      <c r="A421" s="276">
        <v>130311</v>
      </c>
      <c r="B421" s="280" t="s">
        <v>1080</v>
      </c>
      <c r="C421" s="280" t="s">
        <v>1081</v>
      </c>
      <c r="D421" s="282" t="s">
        <v>108</v>
      </c>
      <c r="E421" s="282">
        <v>1</v>
      </c>
      <c r="F421" s="283">
        <v>16.32</v>
      </c>
      <c r="G421" s="283">
        <v>16.32</v>
      </c>
    </row>
    <row r="422" spans="1:7" ht="75">
      <c r="A422" s="276">
        <v>130315</v>
      </c>
      <c r="B422" s="280" t="s">
        <v>1082</v>
      </c>
      <c r="C422" s="280" t="s">
        <v>1083</v>
      </c>
      <c r="D422" s="282" t="s">
        <v>108</v>
      </c>
      <c r="E422" s="282">
        <v>1</v>
      </c>
      <c r="F422" s="283">
        <v>38.159999999999997</v>
      </c>
      <c r="G422" s="283">
        <v>38.159999999999997</v>
      </c>
    </row>
    <row r="423" spans="1:7" ht="30">
      <c r="A423" s="276">
        <v>130317</v>
      </c>
      <c r="B423" s="280" t="s">
        <v>1084</v>
      </c>
      <c r="C423" s="280" t="s">
        <v>1085</v>
      </c>
      <c r="D423" s="282" t="s">
        <v>108</v>
      </c>
      <c r="E423" s="282">
        <v>1</v>
      </c>
      <c r="F423" s="283">
        <v>69.569999999999993</v>
      </c>
      <c r="G423" s="283">
        <v>69.569999999999993</v>
      </c>
    </row>
    <row r="424" spans="1:7" ht="60">
      <c r="A424" s="276">
        <v>130320</v>
      </c>
      <c r="B424" s="280" t="s">
        <v>1086</v>
      </c>
      <c r="C424" s="280" t="s">
        <v>1087</v>
      </c>
      <c r="D424" s="282" t="s">
        <v>108</v>
      </c>
      <c r="E424" s="282">
        <v>1</v>
      </c>
      <c r="F424" s="283">
        <v>27.77</v>
      </c>
      <c r="G424" s="283">
        <v>27.77</v>
      </c>
    </row>
    <row r="425" spans="1:7" ht="75">
      <c r="A425" s="276">
        <v>130321</v>
      </c>
      <c r="B425" s="280" t="s">
        <v>1088</v>
      </c>
      <c r="C425" s="280" t="s">
        <v>1089</v>
      </c>
      <c r="D425" s="282" t="s">
        <v>108</v>
      </c>
      <c r="E425" s="282">
        <v>1</v>
      </c>
      <c r="F425" s="283">
        <v>40.01</v>
      </c>
      <c r="G425" s="283">
        <v>40.01</v>
      </c>
    </row>
    <row r="426" spans="1:7" ht="105">
      <c r="A426" s="276">
        <v>130322</v>
      </c>
      <c r="B426" s="280" t="s">
        <v>1090</v>
      </c>
      <c r="C426" s="280" t="s">
        <v>1091</v>
      </c>
      <c r="D426" s="282" t="s">
        <v>108</v>
      </c>
      <c r="E426" s="282">
        <v>1</v>
      </c>
      <c r="F426" s="283">
        <v>23.86</v>
      </c>
      <c r="G426" s="283">
        <v>23.86</v>
      </c>
    </row>
    <row r="427" spans="1:7" ht="75">
      <c r="A427" s="276">
        <v>130323</v>
      </c>
      <c r="B427" s="280" t="s">
        <v>1092</v>
      </c>
      <c r="C427" s="280" t="s">
        <v>1093</v>
      </c>
      <c r="D427" s="282" t="s">
        <v>108</v>
      </c>
      <c r="E427" s="282">
        <v>1</v>
      </c>
      <c r="F427" s="283">
        <v>40.94</v>
      </c>
      <c r="G427" s="283">
        <v>40.94</v>
      </c>
    </row>
    <row r="428" spans="1:7">
      <c r="A428" s="276">
        <v>1304</v>
      </c>
      <c r="B428" s="280"/>
      <c r="C428" s="281" t="s">
        <v>814</v>
      </c>
      <c r="D428" s="282"/>
      <c r="E428" s="282"/>
      <c r="F428" s="283"/>
      <c r="G428" s="283"/>
    </row>
    <row r="429" spans="1:7" ht="45">
      <c r="A429" s="276">
        <v>130403</v>
      </c>
      <c r="B429" s="280" t="s">
        <v>1094</v>
      </c>
      <c r="C429" s="280" t="s">
        <v>1095</v>
      </c>
      <c r="D429" s="282" t="s">
        <v>356</v>
      </c>
      <c r="E429" s="282">
        <v>1</v>
      </c>
      <c r="F429" s="283">
        <v>105.05</v>
      </c>
      <c r="G429" s="283">
        <v>105.05</v>
      </c>
    </row>
    <row r="430" spans="1:7">
      <c r="A430" s="276">
        <v>14</v>
      </c>
      <c r="B430" s="280"/>
      <c r="C430" s="281" t="s">
        <v>1096</v>
      </c>
      <c r="D430" s="282"/>
      <c r="E430" s="282"/>
      <c r="F430" s="283"/>
      <c r="G430" s="283"/>
    </row>
    <row r="431" spans="1:7" ht="30">
      <c r="A431" s="276">
        <v>1401</v>
      </c>
      <c r="B431" s="280"/>
      <c r="C431" s="281" t="s">
        <v>1097</v>
      </c>
      <c r="D431" s="282"/>
      <c r="E431" s="282"/>
      <c r="F431" s="283"/>
      <c r="G431" s="283"/>
    </row>
    <row r="432" spans="1:7" ht="90">
      <c r="A432" s="276">
        <v>140102</v>
      </c>
      <c r="B432" s="280" t="s">
        <v>1098</v>
      </c>
      <c r="C432" s="280" t="s">
        <v>1099</v>
      </c>
      <c r="D432" s="282" t="s">
        <v>59</v>
      </c>
      <c r="E432" s="282">
        <v>1</v>
      </c>
      <c r="F432" s="284">
        <v>1858.86</v>
      </c>
      <c r="G432" s="284">
        <v>1858.86</v>
      </c>
    </row>
    <row r="433" spans="1:7" ht="90">
      <c r="A433" s="276">
        <v>140103</v>
      </c>
      <c r="B433" s="280" t="s">
        <v>1100</v>
      </c>
      <c r="C433" s="280" t="s">
        <v>1101</v>
      </c>
      <c r="D433" s="282" t="s">
        <v>59</v>
      </c>
      <c r="E433" s="282">
        <v>1</v>
      </c>
      <c r="F433" s="284">
        <v>2410.6999999999998</v>
      </c>
      <c r="G433" s="284">
        <v>2410.6999999999998</v>
      </c>
    </row>
    <row r="434" spans="1:7" ht="90">
      <c r="A434" s="276">
        <v>140108</v>
      </c>
      <c r="B434" s="280" t="s">
        <v>1102</v>
      </c>
      <c r="C434" s="280" t="s">
        <v>1103</v>
      </c>
      <c r="D434" s="282" t="s">
        <v>59</v>
      </c>
      <c r="E434" s="282">
        <v>1</v>
      </c>
      <c r="F434" s="284">
        <v>5217.66</v>
      </c>
      <c r="G434" s="284">
        <v>5217.66</v>
      </c>
    </row>
    <row r="435" spans="1:7" ht="90">
      <c r="A435" s="276">
        <v>140109</v>
      </c>
      <c r="B435" s="280" t="s">
        <v>1104</v>
      </c>
      <c r="C435" s="280" t="s">
        <v>1105</v>
      </c>
      <c r="D435" s="282" t="s">
        <v>59</v>
      </c>
      <c r="E435" s="282">
        <v>1</v>
      </c>
      <c r="F435" s="284">
        <v>5479.53</v>
      </c>
      <c r="G435" s="284">
        <v>5479.53</v>
      </c>
    </row>
    <row r="436" spans="1:7">
      <c r="A436" s="276">
        <v>1402</v>
      </c>
      <c r="B436" s="280"/>
      <c r="C436" s="281" t="s">
        <v>1106</v>
      </c>
      <c r="D436" s="282"/>
      <c r="E436" s="282"/>
      <c r="F436" s="283"/>
      <c r="G436" s="283"/>
    </row>
    <row r="437" spans="1:7" ht="105">
      <c r="A437" s="276">
        <v>140201</v>
      </c>
      <c r="B437" s="280" t="s">
        <v>1107</v>
      </c>
      <c r="C437" s="280" t="s">
        <v>1108</v>
      </c>
      <c r="D437" s="282" t="s">
        <v>59</v>
      </c>
      <c r="E437" s="282">
        <v>1</v>
      </c>
      <c r="F437" s="283">
        <v>311.22000000000003</v>
      </c>
      <c r="G437" s="283">
        <v>311.22000000000003</v>
      </c>
    </row>
    <row r="438" spans="1:7" ht="105">
      <c r="A438" s="276">
        <v>140207</v>
      </c>
      <c r="B438" s="280" t="s">
        <v>1109</v>
      </c>
      <c r="C438" s="280" t="s">
        <v>1110</v>
      </c>
      <c r="D438" s="282" t="s">
        <v>59</v>
      </c>
      <c r="E438" s="282">
        <v>1</v>
      </c>
      <c r="F438" s="283">
        <v>443.57</v>
      </c>
      <c r="G438" s="283">
        <v>443.57</v>
      </c>
    </row>
    <row r="439" spans="1:7" ht="105">
      <c r="A439" s="276">
        <v>140208</v>
      </c>
      <c r="B439" s="280" t="s">
        <v>1111</v>
      </c>
      <c r="C439" s="280" t="s">
        <v>1112</v>
      </c>
      <c r="D439" s="282" t="s">
        <v>59</v>
      </c>
      <c r="E439" s="282">
        <v>1</v>
      </c>
      <c r="F439" s="283">
        <v>583.21</v>
      </c>
      <c r="G439" s="283">
        <v>583.21</v>
      </c>
    </row>
    <row r="440" spans="1:7" ht="105">
      <c r="A440" s="276">
        <v>140209</v>
      </c>
      <c r="B440" s="280" t="s">
        <v>1113</v>
      </c>
      <c r="C440" s="280" t="s">
        <v>1114</v>
      </c>
      <c r="D440" s="282" t="s">
        <v>59</v>
      </c>
      <c r="E440" s="282">
        <v>1</v>
      </c>
      <c r="F440" s="283">
        <v>225.32</v>
      </c>
      <c r="G440" s="283">
        <v>225.32</v>
      </c>
    </row>
    <row r="441" spans="1:7">
      <c r="A441" s="276">
        <v>1407</v>
      </c>
      <c r="B441" s="280"/>
      <c r="C441" s="281" t="s">
        <v>1115</v>
      </c>
      <c r="D441" s="282"/>
      <c r="E441" s="282"/>
      <c r="F441" s="283"/>
      <c r="G441" s="283"/>
    </row>
    <row r="442" spans="1:7" ht="30">
      <c r="A442" s="276">
        <v>140701</v>
      </c>
      <c r="B442" s="280" t="s">
        <v>1116</v>
      </c>
      <c r="C442" s="280" t="s">
        <v>1117</v>
      </c>
      <c r="D442" s="282" t="s">
        <v>1118</v>
      </c>
      <c r="E442" s="282">
        <v>1</v>
      </c>
      <c r="F442" s="283">
        <v>86.57</v>
      </c>
      <c r="G442" s="283">
        <v>86.57</v>
      </c>
    </row>
    <row r="443" spans="1:7" ht="30">
      <c r="A443" s="276">
        <v>140702</v>
      </c>
      <c r="B443" s="280" t="s">
        <v>1119</v>
      </c>
      <c r="C443" s="280" t="s">
        <v>1120</v>
      </c>
      <c r="D443" s="282" t="s">
        <v>1118</v>
      </c>
      <c r="E443" s="282">
        <v>1</v>
      </c>
      <c r="F443" s="283">
        <v>198.77</v>
      </c>
      <c r="G443" s="283">
        <v>198.77</v>
      </c>
    </row>
    <row r="444" spans="1:7" ht="30">
      <c r="A444" s="276">
        <v>140703</v>
      </c>
      <c r="B444" s="280" t="s">
        <v>1121</v>
      </c>
      <c r="C444" s="280" t="s">
        <v>1122</v>
      </c>
      <c r="D444" s="282" t="s">
        <v>1118</v>
      </c>
      <c r="E444" s="282">
        <v>1</v>
      </c>
      <c r="F444" s="283">
        <v>325.8</v>
      </c>
      <c r="G444" s="283">
        <v>325.8</v>
      </c>
    </row>
    <row r="445" spans="1:7" ht="30">
      <c r="A445" s="276">
        <v>140704</v>
      </c>
      <c r="B445" s="280" t="s">
        <v>1123</v>
      </c>
      <c r="C445" s="280" t="s">
        <v>1124</v>
      </c>
      <c r="D445" s="282" t="s">
        <v>1118</v>
      </c>
      <c r="E445" s="282">
        <v>1</v>
      </c>
      <c r="F445" s="283">
        <v>342.05</v>
      </c>
      <c r="G445" s="283">
        <v>342.05</v>
      </c>
    </row>
    <row r="446" spans="1:7" ht="30">
      <c r="A446" s="276">
        <v>140705</v>
      </c>
      <c r="B446" s="280" t="s">
        <v>1125</v>
      </c>
      <c r="C446" s="280" t="s">
        <v>1126</v>
      </c>
      <c r="D446" s="282" t="s">
        <v>1118</v>
      </c>
      <c r="E446" s="282">
        <v>1</v>
      </c>
      <c r="F446" s="283">
        <v>103.65</v>
      </c>
      <c r="G446" s="283">
        <v>103.65</v>
      </c>
    </row>
    <row r="447" spans="1:7" ht="45">
      <c r="A447" s="276">
        <v>140706</v>
      </c>
      <c r="B447" s="280" t="s">
        <v>1127</v>
      </c>
      <c r="C447" s="280" t="s">
        <v>1128</v>
      </c>
      <c r="D447" s="282" t="s">
        <v>1118</v>
      </c>
      <c r="E447" s="282">
        <v>1</v>
      </c>
      <c r="F447" s="283">
        <v>82.24</v>
      </c>
      <c r="G447" s="283">
        <v>82.24</v>
      </c>
    </row>
    <row r="448" spans="1:7" ht="45">
      <c r="A448" s="276">
        <v>140707</v>
      </c>
      <c r="B448" s="280" t="s">
        <v>1129</v>
      </c>
      <c r="C448" s="280" t="s">
        <v>1130</v>
      </c>
      <c r="D448" s="282" t="s">
        <v>1118</v>
      </c>
      <c r="E448" s="282">
        <v>1</v>
      </c>
      <c r="F448" s="283">
        <v>145.16</v>
      </c>
      <c r="G448" s="283">
        <v>145.16</v>
      </c>
    </row>
    <row r="449" spans="1:7" ht="30">
      <c r="A449" s="276">
        <v>140708</v>
      </c>
      <c r="B449" s="280" t="s">
        <v>1131</v>
      </c>
      <c r="C449" s="280" t="s">
        <v>1132</v>
      </c>
      <c r="D449" s="282" t="s">
        <v>1118</v>
      </c>
      <c r="E449" s="282">
        <v>1</v>
      </c>
      <c r="F449" s="283">
        <v>77.58</v>
      </c>
      <c r="G449" s="283">
        <v>77.58</v>
      </c>
    </row>
    <row r="450" spans="1:7" ht="30">
      <c r="A450" s="276">
        <v>140709</v>
      </c>
      <c r="B450" s="280" t="s">
        <v>1133</v>
      </c>
      <c r="C450" s="280" t="s">
        <v>1134</v>
      </c>
      <c r="D450" s="282" t="s">
        <v>1118</v>
      </c>
      <c r="E450" s="282">
        <v>1</v>
      </c>
      <c r="F450" s="283">
        <v>77.36</v>
      </c>
      <c r="G450" s="283">
        <v>77.36</v>
      </c>
    </row>
    <row r="451" spans="1:7" ht="45">
      <c r="A451" s="276">
        <v>140710</v>
      </c>
      <c r="B451" s="280" t="s">
        <v>1135</v>
      </c>
      <c r="C451" s="280" t="s">
        <v>1136</v>
      </c>
      <c r="D451" s="282" t="s">
        <v>59</v>
      </c>
      <c r="E451" s="282">
        <v>1</v>
      </c>
      <c r="F451" s="283">
        <v>178.61</v>
      </c>
      <c r="G451" s="283">
        <v>178.61</v>
      </c>
    </row>
    <row r="452" spans="1:7" ht="45">
      <c r="A452" s="276">
        <v>140711</v>
      </c>
      <c r="B452" s="280" t="s">
        <v>1137</v>
      </c>
      <c r="C452" s="280" t="s">
        <v>1138</v>
      </c>
      <c r="D452" s="282" t="s">
        <v>59</v>
      </c>
      <c r="E452" s="282">
        <v>1</v>
      </c>
      <c r="F452" s="283">
        <v>95.03</v>
      </c>
      <c r="G452" s="283">
        <v>95.03</v>
      </c>
    </row>
    <row r="453" spans="1:7" ht="60">
      <c r="A453" s="276">
        <v>140712</v>
      </c>
      <c r="B453" s="280" t="s">
        <v>1139</v>
      </c>
      <c r="C453" s="280" t="s">
        <v>1140</v>
      </c>
      <c r="D453" s="282" t="s">
        <v>59</v>
      </c>
      <c r="E453" s="282">
        <v>1</v>
      </c>
      <c r="F453" s="283">
        <v>687.82</v>
      </c>
      <c r="G453" s="283">
        <v>687.82</v>
      </c>
    </row>
    <row r="454" spans="1:7" ht="75">
      <c r="A454" s="276">
        <v>140713</v>
      </c>
      <c r="B454" s="280" t="s">
        <v>1141</v>
      </c>
      <c r="C454" s="280" t="s">
        <v>1142</v>
      </c>
      <c r="D454" s="282" t="s">
        <v>59</v>
      </c>
      <c r="E454" s="282">
        <v>1</v>
      </c>
      <c r="F454" s="284">
        <v>1169.4000000000001</v>
      </c>
      <c r="G454" s="284">
        <v>1169.4000000000001</v>
      </c>
    </row>
    <row r="455" spans="1:7" ht="105">
      <c r="A455" s="276">
        <v>140714</v>
      </c>
      <c r="B455" s="280" t="s">
        <v>1143</v>
      </c>
      <c r="C455" s="280" t="s">
        <v>1144</v>
      </c>
      <c r="D455" s="282" t="s">
        <v>59</v>
      </c>
      <c r="E455" s="282">
        <v>1</v>
      </c>
      <c r="F455" s="283">
        <v>881.29</v>
      </c>
      <c r="G455" s="283">
        <v>881.29</v>
      </c>
    </row>
    <row r="456" spans="1:7">
      <c r="A456" s="276">
        <v>1409</v>
      </c>
      <c r="B456" s="280"/>
      <c r="C456" s="281" t="s">
        <v>1145</v>
      </c>
      <c r="D456" s="282"/>
      <c r="E456" s="282"/>
      <c r="F456" s="283"/>
      <c r="G456" s="283"/>
    </row>
    <row r="457" spans="1:7" ht="90">
      <c r="A457" s="276">
        <v>140901</v>
      </c>
      <c r="B457" s="280" t="s">
        <v>1146</v>
      </c>
      <c r="C457" s="280" t="s">
        <v>1147</v>
      </c>
      <c r="D457" s="282" t="s">
        <v>108</v>
      </c>
      <c r="E457" s="282">
        <v>1</v>
      </c>
      <c r="F457" s="283">
        <v>92.81</v>
      </c>
      <c r="G457" s="283">
        <v>92.81</v>
      </c>
    </row>
    <row r="458" spans="1:7" ht="90">
      <c r="A458" s="276">
        <v>140902</v>
      </c>
      <c r="B458" s="280" t="s">
        <v>1148</v>
      </c>
      <c r="C458" s="280" t="s">
        <v>1149</v>
      </c>
      <c r="D458" s="282" t="s">
        <v>108</v>
      </c>
      <c r="E458" s="282">
        <v>1</v>
      </c>
      <c r="F458" s="283">
        <v>119.85</v>
      </c>
      <c r="G458" s="283">
        <v>119.85</v>
      </c>
    </row>
    <row r="459" spans="1:7" ht="45">
      <c r="A459" s="276">
        <v>140903</v>
      </c>
      <c r="B459" s="280" t="s">
        <v>1150</v>
      </c>
      <c r="C459" s="280" t="s">
        <v>1151</v>
      </c>
      <c r="D459" s="282" t="s">
        <v>108</v>
      </c>
      <c r="E459" s="282">
        <v>1</v>
      </c>
      <c r="F459" s="283">
        <v>53.35</v>
      </c>
      <c r="G459" s="283">
        <v>53.35</v>
      </c>
    </row>
    <row r="460" spans="1:7" ht="45">
      <c r="A460" s="276">
        <v>140904</v>
      </c>
      <c r="B460" s="280" t="s">
        <v>1152</v>
      </c>
      <c r="C460" s="280" t="s">
        <v>1153</v>
      </c>
      <c r="D460" s="282" t="s">
        <v>108</v>
      </c>
      <c r="E460" s="282">
        <v>1</v>
      </c>
      <c r="F460" s="283">
        <v>89.11</v>
      </c>
      <c r="G460" s="283">
        <v>89.11</v>
      </c>
    </row>
    <row r="461" spans="1:7" ht="45">
      <c r="A461" s="276">
        <v>140905</v>
      </c>
      <c r="B461" s="280" t="s">
        <v>1154</v>
      </c>
      <c r="C461" s="280" t="s">
        <v>107</v>
      </c>
      <c r="D461" s="282" t="s">
        <v>108</v>
      </c>
      <c r="E461" s="282">
        <v>1</v>
      </c>
      <c r="F461" s="283">
        <v>133.29</v>
      </c>
      <c r="G461" s="283">
        <v>133.29</v>
      </c>
    </row>
    <row r="462" spans="1:7" ht="45">
      <c r="A462" s="276">
        <v>140906</v>
      </c>
      <c r="B462" s="280" t="s">
        <v>1155</v>
      </c>
      <c r="C462" s="280" t="s">
        <v>1156</v>
      </c>
      <c r="D462" s="282" t="s">
        <v>108</v>
      </c>
      <c r="E462" s="282">
        <v>1</v>
      </c>
      <c r="F462" s="283">
        <v>49.55</v>
      </c>
      <c r="G462" s="283">
        <v>49.55</v>
      </c>
    </row>
    <row r="463" spans="1:7" ht="30">
      <c r="A463" s="276">
        <v>1411</v>
      </c>
      <c r="B463" s="280"/>
      <c r="C463" s="281" t="s">
        <v>1157</v>
      </c>
      <c r="D463" s="282"/>
      <c r="E463" s="282"/>
      <c r="F463" s="283"/>
      <c r="G463" s="283"/>
    </row>
    <row r="464" spans="1:7" ht="105">
      <c r="A464" s="276">
        <v>141101</v>
      </c>
      <c r="B464" s="280" t="s">
        <v>1158</v>
      </c>
      <c r="C464" s="280" t="s">
        <v>1159</v>
      </c>
      <c r="D464" s="282" t="s">
        <v>59</v>
      </c>
      <c r="E464" s="282">
        <v>1</v>
      </c>
      <c r="F464" s="283">
        <v>474.69</v>
      </c>
      <c r="G464" s="283">
        <v>474.69</v>
      </c>
    </row>
    <row r="465" spans="1:7" ht="105">
      <c r="A465" s="276">
        <v>141102</v>
      </c>
      <c r="B465" s="280" t="s">
        <v>1160</v>
      </c>
      <c r="C465" s="280" t="s">
        <v>1161</v>
      </c>
      <c r="D465" s="282" t="s">
        <v>59</v>
      </c>
      <c r="E465" s="282">
        <v>1</v>
      </c>
      <c r="F465" s="283">
        <v>468.14</v>
      </c>
      <c r="G465" s="283">
        <v>468.14</v>
      </c>
    </row>
    <row r="466" spans="1:7" ht="105">
      <c r="A466" s="276">
        <v>141103</v>
      </c>
      <c r="B466" s="280" t="s">
        <v>1162</v>
      </c>
      <c r="C466" s="280" t="s">
        <v>1163</v>
      </c>
      <c r="D466" s="282" t="s">
        <v>59</v>
      </c>
      <c r="E466" s="282">
        <v>1</v>
      </c>
      <c r="F466" s="283">
        <v>537.22</v>
      </c>
      <c r="G466" s="283">
        <v>537.22</v>
      </c>
    </row>
    <row r="467" spans="1:7" ht="105">
      <c r="A467" s="276">
        <v>141104</v>
      </c>
      <c r="B467" s="280" t="s">
        <v>1164</v>
      </c>
      <c r="C467" s="280" t="s">
        <v>1165</v>
      </c>
      <c r="D467" s="282" t="s">
        <v>59</v>
      </c>
      <c r="E467" s="282">
        <v>1</v>
      </c>
      <c r="F467" s="283">
        <v>514.28</v>
      </c>
      <c r="G467" s="283">
        <v>514.28</v>
      </c>
    </row>
    <row r="468" spans="1:7" ht="105">
      <c r="A468" s="276">
        <v>141105</v>
      </c>
      <c r="B468" s="280" t="s">
        <v>1166</v>
      </c>
      <c r="C468" s="280" t="s">
        <v>1167</v>
      </c>
      <c r="D468" s="282" t="s">
        <v>59</v>
      </c>
      <c r="E468" s="282">
        <v>1</v>
      </c>
      <c r="F468" s="283">
        <v>504.18</v>
      </c>
      <c r="G468" s="283">
        <v>504.18</v>
      </c>
    </row>
    <row r="469" spans="1:7" ht="105">
      <c r="A469" s="276">
        <v>141106</v>
      </c>
      <c r="B469" s="280" t="s">
        <v>1168</v>
      </c>
      <c r="C469" s="280" t="s">
        <v>1169</v>
      </c>
      <c r="D469" s="282" t="s">
        <v>59</v>
      </c>
      <c r="E469" s="282">
        <v>1</v>
      </c>
      <c r="F469" s="283">
        <v>683.37</v>
      </c>
      <c r="G469" s="283">
        <v>683.37</v>
      </c>
    </row>
    <row r="470" spans="1:7" ht="105">
      <c r="A470" s="276">
        <v>141107</v>
      </c>
      <c r="B470" s="280" t="s">
        <v>1170</v>
      </c>
      <c r="C470" s="280" t="s">
        <v>1171</v>
      </c>
      <c r="D470" s="282" t="s">
        <v>59</v>
      </c>
      <c r="E470" s="282">
        <v>1</v>
      </c>
      <c r="F470" s="283">
        <v>678.17</v>
      </c>
      <c r="G470" s="283">
        <v>678.17</v>
      </c>
    </row>
    <row r="471" spans="1:7" ht="105">
      <c r="A471" s="276">
        <v>141108</v>
      </c>
      <c r="B471" s="280" t="s">
        <v>1172</v>
      </c>
      <c r="C471" s="280" t="s">
        <v>1173</v>
      </c>
      <c r="D471" s="282" t="s">
        <v>59</v>
      </c>
      <c r="E471" s="282">
        <v>1</v>
      </c>
      <c r="F471" s="283">
        <v>981.56</v>
      </c>
      <c r="G471" s="283">
        <v>981.56</v>
      </c>
    </row>
    <row r="472" spans="1:7" ht="60">
      <c r="A472" s="276">
        <v>141109</v>
      </c>
      <c r="B472" s="280" t="s">
        <v>1174</v>
      </c>
      <c r="C472" s="280" t="s">
        <v>1175</v>
      </c>
      <c r="D472" s="282" t="s">
        <v>108</v>
      </c>
      <c r="E472" s="282">
        <v>1</v>
      </c>
      <c r="F472" s="283">
        <v>226.65</v>
      </c>
      <c r="G472" s="283">
        <v>226.65</v>
      </c>
    </row>
    <row r="473" spans="1:7" ht="105">
      <c r="A473" s="276">
        <v>141110</v>
      </c>
      <c r="B473" s="280" t="s">
        <v>1176</v>
      </c>
      <c r="C473" s="280" t="s">
        <v>1177</v>
      </c>
      <c r="D473" s="282" t="s">
        <v>59</v>
      </c>
      <c r="E473" s="282">
        <v>1</v>
      </c>
      <c r="F473" s="283">
        <v>671.85</v>
      </c>
      <c r="G473" s="283">
        <v>671.85</v>
      </c>
    </row>
    <row r="474" spans="1:7" ht="105">
      <c r="A474" s="276">
        <v>141111</v>
      </c>
      <c r="B474" s="280" t="s">
        <v>1178</v>
      </c>
      <c r="C474" s="280" t="s">
        <v>1179</v>
      </c>
      <c r="D474" s="282" t="s">
        <v>59</v>
      </c>
      <c r="E474" s="282">
        <v>1</v>
      </c>
      <c r="F474" s="283">
        <v>665.3</v>
      </c>
      <c r="G474" s="283">
        <v>665.3</v>
      </c>
    </row>
    <row r="475" spans="1:7" ht="105">
      <c r="A475" s="276">
        <v>141112</v>
      </c>
      <c r="B475" s="280" t="s">
        <v>1180</v>
      </c>
      <c r="C475" s="280" t="s">
        <v>1181</v>
      </c>
      <c r="D475" s="282" t="s">
        <v>59</v>
      </c>
      <c r="E475" s="282">
        <v>1</v>
      </c>
      <c r="F475" s="283">
        <v>734.37</v>
      </c>
      <c r="G475" s="283">
        <v>734.37</v>
      </c>
    </row>
    <row r="476" spans="1:7" ht="105">
      <c r="A476" s="276">
        <v>141113</v>
      </c>
      <c r="B476" s="280" t="s">
        <v>1182</v>
      </c>
      <c r="C476" s="280" t="s">
        <v>1183</v>
      </c>
      <c r="D476" s="282" t="s">
        <v>59</v>
      </c>
      <c r="E476" s="282">
        <v>1</v>
      </c>
      <c r="F476" s="283">
        <v>711.44</v>
      </c>
      <c r="G476" s="283">
        <v>711.44</v>
      </c>
    </row>
    <row r="477" spans="1:7" ht="90">
      <c r="A477" s="276">
        <v>141114</v>
      </c>
      <c r="B477" s="280" t="s">
        <v>1184</v>
      </c>
      <c r="C477" s="280" t="s">
        <v>1185</v>
      </c>
      <c r="D477" s="282" t="s">
        <v>59</v>
      </c>
      <c r="E477" s="282">
        <v>1</v>
      </c>
      <c r="F477" s="283">
        <v>688.09</v>
      </c>
      <c r="G477" s="283">
        <v>688.09</v>
      </c>
    </row>
    <row r="478" spans="1:7" ht="30">
      <c r="A478" s="276">
        <v>1412</v>
      </c>
      <c r="B478" s="280"/>
      <c r="C478" s="281" t="s">
        <v>1186</v>
      </c>
      <c r="D478" s="282"/>
      <c r="E478" s="282"/>
      <c r="F478" s="283"/>
      <c r="G478" s="283"/>
    </row>
    <row r="479" spans="1:7" ht="30">
      <c r="A479" s="276">
        <v>141210</v>
      </c>
      <c r="B479" s="280" t="s">
        <v>1187</v>
      </c>
      <c r="C479" s="280" t="s">
        <v>1188</v>
      </c>
      <c r="D479" s="282" t="s">
        <v>108</v>
      </c>
      <c r="E479" s="282">
        <v>1</v>
      </c>
      <c r="F479" s="283">
        <v>64.78</v>
      </c>
      <c r="G479" s="283">
        <v>64.78</v>
      </c>
    </row>
    <row r="480" spans="1:7" ht="30">
      <c r="A480" s="276">
        <v>141211</v>
      </c>
      <c r="B480" s="280" t="s">
        <v>1189</v>
      </c>
      <c r="C480" s="280" t="s">
        <v>1190</v>
      </c>
      <c r="D480" s="282" t="s">
        <v>108</v>
      </c>
      <c r="E480" s="282">
        <v>1</v>
      </c>
      <c r="F480" s="283">
        <v>79.010000000000005</v>
      </c>
      <c r="G480" s="283">
        <v>79.010000000000005</v>
      </c>
    </row>
    <row r="481" spans="1:7" ht="30">
      <c r="A481" s="276">
        <v>141212</v>
      </c>
      <c r="B481" s="280" t="s">
        <v>1191</v>
      </c>
      <c r="C481" s="280" t="s">
        <v>1192</v>
      </c>
      <c r="D481" s="282" t="s">
        <v>108</v>
      </c>
      <c r="E481" s="282">
        <v>1</v>
      </c>
      <c r="F481" s="283">
        <v>105.69</v>
      </c>
      <c r="G481" s="283">
        <v>105.69</v>
      </c>
    </row>
    <row r="482" spans="1:7" ht="30">
      <c r="A482" s="276">
        <v>141213</v>
      </c>
      <c r="B482" s="280" t="s">
        <v>1193</v>
      </c>
      <c r="C482" s="280" t="s">
        <v>1194</v>
      </c>
      <c r="D482" s="282" t="s">
        <v>108</v>
      </c>
      <c r="E482" s="282">
        <v>1</v>
      </c>
      <c r="F482" s="283">
        <v>131.24</v>
      </c>
      <c r="G482" s="283">
        <v>131.24</v>
      </c>
    </row>
    <row r="483" spans="1:7" ht="30">
      <c r="A483" s="276">
        <v>141214</v>
      </c>
      <c r="B483" s="280" t="s">
        <v>1195</v>
      </c>
      <c r="C483" s="280" t="s">
        <v>1196</v>
      </c>
      <c r="D483" s="282" t="s">
        <v>108</v>
      </c>
      <c r="E483" s="282">
        <v>1</v>
      </c>
      <c r="F483" s="283">
        <v>152.53</v>
      </c>
      <c r="G483" s="283">
        <v>152.53</v>
      </c>
    </row>
    <row r="484" spans="1:7" ht="30">
      <c r="A484" s="276">
        <v>141215</v>
      </c>
      <c r="B484" s="280" t="s">
        <v>1197</v>
      </c>
      <c r="C484" s="280" t="s">
        <v>1198</v>
      </c>
      <c r="D484" s="282" t="s">
        <v>108</v>
      </c>
      <c r="E484" s="282">
        <v>1</v>
      </c>
      <c r="F484" s="283">
        <v>187.74</v>
      </c>
      <c r="G484" s="283">
        <v>187.74</v>
      </c>
    </row>
    <row r="485" spans="1:7" ht="30">
      <c r="A485" s="276">
        <v>141216</v>
      </c>
      <c r="B485" s="280" t="s">
        <v>1199</v>
      </c>
      <c r="C485" s="280" t="s">
        <v>1200</v>
      </c>
      <c r="D485" s="282" t="s">
        <v>108</v>
      </c>
      <c r="E485" s="282">
        <v>1</v>
      </c>
      <c r="F485" s="283">
        <v>242.45</v>
      </c>
      <c r="G485" s="283">
        <v>242.45</v>
      </c>
    </row>
    <row r="486" spans="1:7" ht="30">
      <c r="A486" s="276">
        <v>141217</v>
      </c>
      <c r="B486" s="280" t="s">
        <v>1201</v>
      </c>
      <c r="C486" s="280" t="s">
        <v>1202</v>
      </c>
      <c r="D486" s="282" t="s">
        <v>108</v>
      </c>
      <c r="E486" s="282">
        <v>1</v>
      </c>
      <c r="F486" s="283">
        <v>264.20999999999998</v>
      </c>
      <c r="G486" s="283">
        <v>264.20999999999998</v>
      </c>
    </row>
    <row r="487" spans="1:7" ht="30">
      <c r="A487" s="276">
        <v>141218</v>
      </c>
      <c r="B487" s="280" t="s">
        <v>1203</v>
      </c>
      <c r="C487" s="280" t="s">
        <v>1204</v>
      </c>
      <c r="D487" s="282" t="s">
        <v>108</v>
      </c>
      <c r="E487" s="282">
        <v>1</v>
      </c>
      <c r="F487" s="283">
        <v>373.62</v>
      </c>
      <c r="G487" s="283">
        <v>373.62</v>
      </c>
    </row>
    <row r="488" spans="1:7" ht="30">
      <c r="A488" s="276">
        <v>1414</v>
      </c>
      <c r="B488" s="280"/>
      <c r="C488" s="281" t="s">
        <v>1205</v>
      </c>
      <c r="D488" s="282"/>
      <c r="E488" s="282"/>
      <c r="F488" s="283"/>
      <c r="G488" s="283"/>
    </row>
    <row r="489" spans="1:7" ht="30">
      <c r="A489" s="276">
        <v>141409</v>
      </c>
      <c r="B489" s="280" t="s">
        <v>1206</v>
      </c>
      <c r="C489" s="280" t="s">
        <v>1207</v>
      </c>
      <c r="D489" s="282" t="s">
        <v>108</v>
      </c>
      <c r="E489" s="282">
        <v>1</v>
      </c>
      <c r="F489" s="283">
        <v>17.55</v>
      </c>
      <c r="G489" s="283">
        <v>17.55</v>
      </c>
    </row>
    <row r="490" spans="1:7" ht="30">
      <c r="A490" s="276">
        <v>141410</v>
      </c>
      <c r="B490" s="280" t="s">
        <v>1208</v>
      </c>
      <c r="C490" s="280" t="s">
        <v>1209</v>
      </c>
      <c r="D490" s="282" t="s">
        <v>108</v>
      </c>
      <c r="E490" s="282">
        <v>1</v>
      </c>
      <c r="F490" s="283">
        <v>20.76</v>
      </c>
      <c r="G490" s="283">
        <v>20.76</v>
      </c>
    </row>
    <row r="491" spans="1:7" ht="30">
      <c r="A491" s="276">
        <v>141411</v>
      </c>
      <c r="B491" s="280" t="s">
        <v>1210</v>
      </c>
      <c r="C491" s="280" t="s">
        <v>1211</v>
      </c>
      <c r="D491" s="282" t="s">
        <v>108</v>
      </c>
      <c r="E491" s="282">
        <v>1</v>
      </c>
      <c r="F491" s="283">
        <v>26.95</v>
      </c>
      <c r="G491" s="283">
        <v>26.95</v>
      </c>
    </row>
    <row r="492" spans="1:7" ht="45">
      <c r="A492" s="276">
        <v>141412</v>
      </c>
      <c r="B492" s="280" t="s">
        <v>1212</v>
      </c>
      <c r="C492" s="280" t="s">
        <v>1213</v>
      </c>
      <c r="D492" s="282" t="s">
        <v>108</v>
      </c>
      <c r="E492" s="282">
        <v>1</v>
      </c>
      <c r="F492" s="283">
        <v>34.94</v>
      </c>
      <c r="G492" s="283">
        <v>34.94</v>
      </c>
    </row>
    <row r="493" spans="1:7" ht="45">
      <c r="A493" s="276">
        <v>141413</v>
      </c>
      <c r="B493" s="280" t="s">
        <v>1214</v>
      </c>
      <c r="C493" s="280" t="s">
        <v>1215</v>
      </c>
      <c r="D493" s="282" t="s">
        <v>108</v>
      </c>
      <c r="E493" s="282">
        <v>1</v>
      </c>
      <c r="F493" s="283">
        <v>42.27</v>
      </c>
      <c r="G493" s="283">
        <v>42.27</v>
      </c>
    </row>
    <row r="494" spans="1:7" ht="30">
      <c r="A494" s="276">
        <v>141414</v>
      </c>
      <c r="B494" s="280" t="s">
        <v>1216</v>
      </c>
      <c r="C494" s="280" t="s">
        <v>1217</v>
      </c>
      <c r="D494" s="282" t="s">
        <v>108</v>
      </c>
      <c r="E494" s="282">
        <v>1</v>
      </c>
      <c r="F494" s="283">
        <v>62.24</v>
      </c>
      <c r="G494" s="283">
        <v>62.24</v>
      </c>
    </row>
    <row r="495" spans="1:7" ht="45">
      <c r="A495" s="276">
        <v>141415</v>
      </c>
      <c r="B495" s="280" t="s">
        <v>1218</v>
      </c>
      <c r="C495" s="280" t="s">
        <v>1219</v>
      </c>
      <c r="D495" s="282" t="s">
        <v>108</v>
      </c>
      <c r="E495" s="282">
        <v>1</v>
      </c>
      <c r="F495" s="283">
        <v>100.18</v>
      </c>
      <c r="G495" s="283">
        <v>100.18</v>
      </c>
    </row>
    <row r="496" spans="1:7" ht="30">
      <c r="A496" s="276">
        <v>141416</v>
      </c>
      <c r="B496" s="280" t="s">
        <v>1220</v>
      </c>
      <c r="C496" s="280" t="s">
        <v>1221</v>
      </c>
      <c r="D496" s="282" t="s">
        <v>108</v>
      </c>
      <c r="E496" s="282">
        <v>1</v>
      </c>
      <c r="F496" s="283">
        <v>120.61</v>
      </c>
      <c r="G496" s="283">
        <v>120.61</v>
      </c>
    </row>
    <row r="497" spans="1:7" ht="30">
      <c r="A497" s="276">
        <v>1415</v>
      </c>
      <c r="B497" s="280"/>
      <c r="C497" s="281" t="s">
        <v>1222</v>
      </c>
      <c r="D497" s="282"/>
      <c r="E497" s="282"/>
      <c r="F497" s="283"/>
      <c r="G497" s="283"/>
    </row>
    <row r="498" spans="1:7" ht="45">
      <c r="A498" s="276">
        <v>141522</v>
      </c>
      <c r="B498" s="280" t="s">
        <v>1223</v>
      </c>
      <c r="C498" s="280" t="s">
        <v>1224</v>
      </c>
      <c r="D498" s="282" t="s">
        <v>59</v>
      </c>
      <c r="E498" s="282">
        <v>1</v>
      </c>
      <c r="F498" s="283">
        <v>19.75</v>
      </c>
      <c r="G498" s="283">
        <v>19.75</v>
      </c>
    </row>
    <row r="499" spans="1:7" ht="45">
      <c r="A499" s="276">
        <v>141524</v>
      </c>
      <c r="B499" s="280" t="s">
        <v>1225</v>
      </c>
      <c r="C499" s="280" t="s">
        <v>1226</v>
      </c>
      <c r="D499" s="282" t="s">
        <v>59</v>
      </c>
      <c r="E499" s="282">
        <v>1</v>
      </c>
      <c r="F499" s="283">
        <v>38.67</v>
      </c>
      <c r="G499" s="283">
        <v>38.67</v>
      </c>
    </row>
    <row r="500" spans="1:7" ht="45">
      <c r="A500" s="276">
        <v>141525</v>
      </c>
      <c r="B500" s="280" t="s">
        <v>1227</v>
      </c>
      <c r="C500" s="280" t="s">
        <v>1228</v>
      </c>
      <c r="D500" s="282" t="s">
        <v>59</v>
      </c>
      <c r="E500" s="282">
        <v>1</v>
      </c>
      <c r="F500" s="283">
        <v>44.54</v>
      </c>
      <c r="G500" s="283">
        <v>44.54</v>
      </c>
    </row>
    <row r="501" spans="1:7" ht="45">
      <c r="A501" s="276">
        <v>141526</v>
      </c>
      <c r="B501" s="280" t="s">
        <v>1229</v>
      </c>
      <c r="C501" s="280" t="s">
        <v>1230</v>
      </c>
      <c r="D501" s="282" t="s">
        <v>59</v>
      </c>
      <c r="E501" s="282">
        <v>1</v>
      </c>
      <c r="F501" s="283">
        <v>58.19</v>
      </c>
      <c r="G501" s="283">
        <v>58.19</v>
      </c>
    </row>
    <row r="502" spans="1:7" ht="45">
      <c r="A502" s="276">
        <v>141527</v>
      </c>
      <c r="B502" s="280" t="s">
        <v>1231</v>
      </c>
      <c r="C502" s="280" t="s">
        <v>1232</v>
      </c>
      <c r="D502" s="282" t="s">
        <v>59</v>
      </c>
      <c r="E502" s="282">
        <v>1</v>
      </c>
      <c r="F502" s="283">
        <v>177.91</v>
      </c>
      <c r="G502" s="283">
        <v>177.91</v>
      </c>
    </row>
    <row r="503" spans="1:7" ht="30">
      <c r="A503" s="276">
        <v>141529</v>
      </c>
      <c r="B503" s="280" t="s">
        <v>1233</v>
      </c>
      <c r="C503" s="280" t="s">
        <v>1234</v>
      </c>
      <c r="D503" s="282" t="s">
        <v>59</v>
      </c>
      <c r="E503" s="282">
        <v>1</v>
      </c>
      <c r="F503" s="283">
        <v>7.98</v>
      </c>
      <c r="G503" s="283">
        <v>7.98</v>
      </c>
    </row>
    <row r="504" spans="1:7">
      <c r="A504" s="276">
        <v>1419</v>
      </c>
      <c r="B504" s="280"/>
      <c r="C504" s="281" t="s">
        <v>1235</v>
      </c>
      <c r="D504" s="282"/>
      <c r="E504" s="282"/>
      <c r="F504" s="283"/>
      <c r="G504" s="283"/>
    </row>
    <row r="505" spans="1:7" ht="45">
      <c r="A505" s="276">
        <v>141906</v>
      </c>
      <c r="B505" s="280" t="s">
        <v>1236</v>
      </c>
      <c r="C505" s="280" t="s">
        <v>1237</v>
      </c>
      <c r="D505" s="282" t="s">
        <v>108</v>
      </c>
      <c r="E505" s="282">
        <v>1</v>
      </c>
      <c r="F505" s="283">
        <v>31.28</v>
      </c>
      <c r="G505" s="283">
        <v>31.28</v>
      </c>
    </row>
    <row r="506" spans="1:7" ht="45">
      <c r="A506" s="276">
        <v>141907</v>
      </c>
      <c r="B506" s="280" t="s">
        <v>1238</v>
      </c>
      <c r="C506" s="280" t="s">
        <v>1239</v>
      </c>
      <c r="D506" s="282" t="s">
        <v>108</v>
      </c>
      <c r="E506" s="282">
        <v>1</v>
      </c>
      <c r="F506" s="283">
        <v>39.58</v>
      </c>
      <c r="G506" s="283">
        <v>39.58</v>
      </c>
    </row>
    <row r="507" spans="1:7" ht="45">
      <c r="A507" s="276">
        <v>141908</v>
      </c>
      <c r="B507" s="280" t="s">
        <v>1240</v>
      </c>
      <c r="C507" s="280" t="s">
        <v>1241</v>
      </c>
      <c r="D507" s="282" t="s">
        <v>108</v>
      </c>
      <c r="E507" s="282">
        <v>1</v>
      </c>
      <c r="F507" s="283">
        <v>59.04</v>
      </c>
      <c r="G507" s="283">
        <v>59.04</v>
      </c>
    </row>
    <row r="508" spans="1:7" ht="45">
      <c r="A508" s="276">
        <v>141909</v>
      </c>
      <c r="B508" s="280" t="s">
        <v>1242</v>
      </c>
      <c r="C508" s="280" t="s">
        <v>1243</v>
      </c>
      <c r="D508" s="282" t="s">
        <v>108</v>
      </c>
      <c r="E508" s="282">
        <v>1</v>
      </c>
      <c r="F508" s="283">
        <v>65.62</v>
      </c>
      <c r="G508" s="283">
        <v>65.62</v>
      </c>
    </row>
    <row r="509" spans="1:7" ht="45">
      <c r="A509" s="276">
        <v>141910</v>
      </c>
      <c r="B509" s="280" t="s">
        <v>1244</v>
      </c>
      <c r="C509" s="280" t="s">
        <v>1245</v>
      </c>
      <c r="D509" s="282" t="s">
        <v>108</v>
      </c>
      <c r="E509" s="282">
        <v>1</v>
      </c>
      <c r="F509" s="283">
        <v>101.78</v>
      </c>
      <c r="G509" s="283">
        <v>101.78</v>
      </c>
    </row>
    <row r="510" spans="1:7">
      <c r="A510" s="276">
        <v>1421</v>
      </c>
      <c r="B510" s="280"/>
      <c r="C510" s="281" t="s">
        <v>1246</v>
      </c>
      <c r="D510" s="282"/>
      <c r="E510" s="282"/>
      <c r="F510" s="283"/>
      <c r="G510" s="283"/>
    </row>
    <row r="511" spans="1:7" ht="30">
      <c r="A511" s="276">
        <v>142103</v>
      </c>
      <c r="B511" s="280" t="s">
        <v>1247</v>
      </c>
      <c r="C511" s="280" t="s">
        <v>1248</v>
      </c>
      <c r="D511" s="282" t="s">
        <v>59</v>
      </c>
      <c r="E511" s="282">
        <v>1</v>
      </c>
      <c r="F511" s="283">
        <v>72.37</v>
      </c>
      <c r="G511" s="283">
        <v>72.37</v>
      </c>
    </row>
    <row r="512" spans="1:7" ht="30">
      <c r="A512" s="276">
        <v>142104</v>
      </c>
      <c r="B512" s="280" t="s">
        <v>1249</v>
      </c>
      <c r="C512" s="280" t="s">
        <v>1250</v>
      </c>
      <c r="D512" s="282" t="s">
        <v>59</v>
      </c>
      <c r="E512" s="282">
        <v>1</v>
      </c>
      <c r="F512" s="283">
        <v>32.15</v>
      </c>
      <c r="G512" s="283">
        <v>32.15</v>
      </c>
    </row>
    <row r="513" spans="1:7">
      <c r="A513" s="276">
        <v>142106</v>
      </c>
      <c r="B513" s="280" t="s">
        <v>1251</v>
      </c>
      <c r="C513" s="280" t="s">
        <v>1252</v>
      </c>
      <c r="D513" s="282" t="s">
        <v>59</v>
      </c>
      <c r="E513" s="282">
        <v>1</v>
      </c>
      <c r="F513" s="283">
        <v>33.67</v>
      </c>
      <c r="G513" s="283">
        <v>33.67</v>
      </c>
    </row>
    <row r="514" spans="1:7" ht="30">
      <c r="A514" s="276">
        <v>142107</v>
      </c>
      <c r="B514" s="280" t="s">
        <v>1253</v>
      </c>
      <c r="C514" s="280" t="s">
        <v>1254</v>
      </c>
      <c r="D514" s="282" t="s">
        <v>59</v>
      </c>
      <c r="E514" s="282">
        <v>1</v>
      </c>
      <c r="F514" s="283">
        <v>52.52</v>
      </c>
      <c r="G514" s="283">
        <v>52.52</v>
      </c>
    </row>
    <row r="515" spans="1:7" ht="30">
      <c r="A515" s="276">
        <v>142109</v>
      </c>
      <c r="B515" s="280" t="s">
        <v>1255</v>
      </c>
      <c r="C515" s="280" t="s">
        <v>1256</v>
      </c>
      <c r="D515" s="282" t="s">
        <v>59</v>
      </c>
      <c r="E515" s="282">
        <v>1</v>
      </c>
      <c r="F515" s="283">
        <v>48.75</v>
      </c>
      <c r="G515" s="283">
        <v>48.75</v>
      </c>
    </row>
    <row r="516" spans="1:7" ht="45">
      <c r="A516" s="276">
        <v>142111</v>
      </c>
      <c r="B516" s="280" t="s">
        <v>1257</v>
      </c>
      <c r="C516" s="280" t="s">
        <v>1258</v>
      </c>
      <c r="D516" s="282" t="s">
        <v>59</v>
      </c>
      <c r="E516" s="282">
        <v>1</v>
      </c>
      <c r="F516" s="283">
        <v>104.35</v>
      </c>
      <c r="G516" s="283">
        <v>104.35</v>
      </c>
    </row>
    <row r="517" spans="1:7" ht="45">
      <c r="A517" s="276">
        <v>142112</v>
      </c>
      <c r="B517" s="280" t="s">
        <v>1259</v>
      </c>
      <c r="C517" s="280" t="s">
        <v>1260</v>
      </c>
      <c r="D517" s="282" t="s">
        <v>59</v>
      </c>
      <c r="E517" s="282">
        <v>1</v>
      </c>
      <c r="F517" s="283">
        <v>61.75</v>
      </c>
      <c r="G517" s="283">
        <v>61.75</v>
      </c>
    </row>
    <row r="518" spans="1:7" ht="30">
      <c r="A518" s="276">
        <v>142114</v>
      </c>
      <c r="B518" s="280" t="s">
        <v>1261</v>
      </c>
      <c r="C518" s="280" t="s">
        <v>1262</v>
      </c>
      <c r="D518" s="282" t="s">
        <v>59</v>
      </c>
      <c r="E518" s="282">
        <v>1</v>
      </c>
      <c r="F518" s="283">
        <v>10.5</v>
      </c>
      <c r="G518" s="283">
        <v>10.5</v>
      </c>
    </row>
    <row r="519" spans="1:7" ht="30">
      <c r="A519" s="276">
        <v>142115</v>
      </c>
      <c r="B519" s="280" t="s">
        <v>1263</v>
      </c>
      <c r="C519" s="280" t="s">
        <v>1264</v>
      </c>
      <c r="D519" s="282" t="s">
        <v>59</v>
      </c>
      <c r="E519" s="282">
        <v>1</v>
      </c>
      <c r="F519" s="283">
        <v>28.93</v>
      </c>
      <c r="G519" s="283">
        <v>28.93</v>
      </c>
    </row>
    <row r="520" spans="1:7" ht="30">
      <c r="A520" s="276">
        <v>142116</v>
      </c>
      <c r="B520" s="280" t="s">
        <v>1265</v>
      </c>
      <c r="C520" s="280" t="s">
        <v>1266</v>
      </c>
      <c r="D520" s="282" t="s">
        <v>59</v>
      </c>
      <c r="E520" s="282">
        <v>1</v>
      </c>
      <c r="F520" s="283">
        <v>6.02</v>
      </c>
      <c r="G520" s="283">
        <v>6.02</v>
      </c>
    </row>
    <row r="521" spans="1:7" ht="30">
      <c r="A521" s="276">
        <v>142117</v>
      </c>
      <c r="B521" s="280" t="s">
        <v>1267</v>
      </c>
      <c r="C521" s="280" t="s">
        <v>1268</v>
      </c>
      <c r="D521" s="282" t="s">
        <v>59</v>
      </c>
      <c r="E521" s="282">
        <v>1</v>
      </c>
      <c r="F521" s="283">
        <v>17.72</v>
      </c>
      <c r="G521" s="283">
        <v>17.72</v>
      </c>
    </row>
    <row r="522" spans="1:7">
      <c r="A522" s="276">
        <v>142118</v>
      </c>
      <c r="B522" s="280" t="s">
        <v>1269</v>
      </c>
      <c r="C522" s="280" t="s">
        <v>1270</v>
      </c>
      <c r="D522" s="282" t="s">
        <v>59</v>
      </c>
      <c r="E522" s="282">
        <v>1</v>
      </c>
      <c r="F522" s="283">
        <v>14.78</v>
      </c>
      <c r="G522" s="283">
        <v>14.78</v>
      </c>
    </row>
    <row r="523" spans="1:7" ht="30">
      <c r="A523" s="276">
        <v>142119</v>
      </c>
      <c r="B523" s="280" t="s">
        <v>1271</v>
      </c>
      <c r="C523" s="280" t="s">
        <v>1272</v>
      </c>
      <c r="D523" s="282" t="s">
        <v>59</v>
      </c>
      <c r="E523" s="282">
        <v>1</v>
      </c>
      <c r="F523" s="283">
        <v>87.89</v>
      </c>
      <c r="G523" s="283">
        <v>87.89</v>
      </c>
    </row>
    <row r="524" spans="1:7" ht="30">
      <c r="A524" s="276">
        <v>142120</v>
      </c>
      <c r="B524" s="280" t="s">
        <v>1273</v>
      </c>
      <c r="C524" s="280" t="s">
        <v>1274</v>
      </c>
      <c r="D524" s="282" t="s">
        <v>59</v>
      </c>
      <c r="E524" s="282">
        <v>1</v>
      </c>
      <c r="F524" s="283">
        <v>120.18</v>
      </c>
      <c r="G524" s="283">
        <v>120.18</v>
      </c>
    </row>
    <row r="525" spans="1:7" ht="30">
      <c r="A525" s="276">
        <v>142121</v>
      </c>
      <c r="B525" s="280" t="s">
        <v>1275</v>
      </c>
      <c r="C525" s="280" t="s">
        <v>1276</v>
      </c>
      <c r="D525" s="282" t="s">
        <v>59</v>
      </c>
      <c r="E525" s="282">
        <v>1</v>
      </c>
      <c r="F525" s="283">
        <v>209.62</v>
      </c>
      <c r="G525" s="283">
        <v>209.62</v>
      </c>
    </row>
    <row r="526" spans="1:7">
      <c r="A526" s="276">
        <v>142122</v>
      </c>
      <c r="B526" s="280" t="s">
        <v>1277</v>
      </c>
      <c r="C526" s="280" t="s">
        <v>1278</v>
      </c>
      <c r="D526" s="282" t="s">
        <v>59</v>
      </c>
      <c r="E526" s="282">
        <v>1</v>
      </c>
      <c r="F526" s="283">
        <v>84.36</v>
      </c>
      <c r="G526" s="283">
        <v>84.36</v>
      </c>
    </row>
    <row r="527" spans="1:7" ht="30">
      <c r="A527" s="276">
        <v>142123</v>
      </c>
      <c r="B527" s="280" t="s">
        <v>1279</v>
      </c>
      <c r="C527" s="280" t="s">
        <v>1280</v>
      </c>
      <c r="D527" s="282" t="s">
        <v>59</v>
      </c>
      <c r="E527" s="282">
        <v>1</v>
      </c>
      <c r="F527" s="283">
        <v>15.96</v>
      </c>
      <c r="G527" s="283">
        <v>15.96</v>
      </c>
    </row>
    <row r="528" spans="1:7" ht="30">
      <c r="A528" s="276">
        <v>142124</v>
      </c>
      <c r="B528" s="280" t="s">
        <v>1281</v>
      </c>
      <c r="C528" s="280" t="s">
        <v>1282</v>
      </c>
      <c r="D528" s="282" t="s">
        <v>59</v>
      </c>
      <c r="E528" s="282">
        <v>1</v>
      </c>
      <c r="F528" s="283">
        <v>19.75</v>
      </c>
      <c r="G528" s="283">
        <v>19.75</v>
      </c>
    </row>
    <row r="529" spans="1:7" ht="30">
      <c r="A529" s="276">
        <v>142125</v>
      </c>
      <c r="B529" s="280" t="s">
        <v>1283</v>
      </c>
      <c r="C529" s="280" t="s">
        <v>1284</v>
      </c>
      <c r="D529" s="282" t="s">
        <v>59</v>
      </c>
      <c r="E529" s="282">
        <v>1</v>
      </c>
      <c r="F529" s="283">
        <v>23.85</v>
      </c>
      <c r="G529" s="283">
        <v>23.85</v>
      </c>
    </row>
    <row r="530" spans="1:7" ht="45">
      <c r="A530" s="276">
        <v>1422</v>
      </c>
      <c r="B530" s="280"/>
      <c r="C530" s="281" t="s">
        <v>1285</v>
      </c>
      <c r="D530" s="282"/>
      <c r="E530" s="282"/>
      <c r="F530" s="283"/>
      <c r="G530" s="283"/>
    </row>
    <row r="531" spans="1:7" ht="45">
      <c r="A531" s="276">
        <v>142201</v>
      </c>
      <c r="B531" s="280" t="s">
        <v>1286</v>
      </c>
      <c r="C531" s="280" t="s">
        <v>1287</v>
      </c>
      <c r="D531" s="282" t="s">
        <v>108</v>
      </c>
      <c r="E531" s="282">
        <v>1</v>
      </c>
      <c r="F531" s="283">
        <v>10.27</v>
      </c>
      <c r="G531" s="283">
        <v>10.27</v>
      </c>
    </row>
    <row r="532" spans="1:7" ht="45">
      <c r="A532" s="276">
        <v>142202</v>
      </c>
      <c r="B532" s="280" t="s">
        <v>1288</v>
      </c>
      <c r="C532" s="280" t="s">
        <v>1289</v>
      </c>
      <c r="D532" s="282" t="s">
        <v>108</v>
      </c>
      <c r="E532" s="282">
        <v>1</v>
      </c>
      <c r="F532" s="283">
        <v>15.38</v>
      </c>
      <c r="G532" s="283">
        <v>15.38</v>
      </c>
    </row>
    <row r="533" spans="1:7" ht="45">
      <c r="A533" s="276">
        <v>142203</v>
      </c>
      <c r="B533" s="280" t="s">
        <v>1290</v>
      </c>
      <c r="C533" s="280" t="s">
        <v>1291</v>
      </c>
      <c r="D533" s="282" t="s">
        <v>108</v>
      </c>
      <c r="E533" s="282">
        <v>1</v>
      </c>
      <c r="F533" s="283">
        <v>23.16</v>
      </c>
      <c r="G533" s="283">
        <v>23.16</v>
      </c>
    </row>
    <row r="534" spans="1:7" ht="45">
      <c r="A534" s="276">
        <v>142204</v>
      </c>
      <c r="B534" s="280" t="s">
        <v>1292</v>
      </c>
      <c r="C534" s="280" t="s">
        <v>1293</v>
      </c>
      <c r="D534" s="282" t="s">
        <v>108</v>
      </c>
      <c r="E534" s="282">
        <v>1</v>
      </c>
      <c r="F534" s="283">
        <v>19.59</v>
      </c>
      <c r="G534" s="283">
        <v>19.59</v>
      </c>
    </row>
    <row r="535" spans="1:7" ht="45">
      <c r="A535" s="276">
        <v>142205</v>
      </c>
      <c r="B535" s="280" t="s">
        <v>1294</v>
      </c>
      <c r="C535" s="280" t="s">
        <v>1295</v>
      </c>
      <c r="D535" s="282" t="s">
        <v>108</v>
      </c>
      <c r="E535" s="282">
        <v>1</v>
      </c>
      <c r="F535" s="283">
        <v>29.84</v>
      </c>
      <c r="G535" s="283">
        <v>29.84</v>
      </c>
    </row>
    <row r="536" spans="1:7" ht="45">
      <c r="A536" s="276">
        <v>142206</v>
      </c>
      <c r="B536" s="280" t="s">
        <v>1296</v>
      </c>
      <c r="C536" s="280" t="s">
        <v>1297</v>
      </c>
      <c r="D536" s="282" t="s">
        <v>108</v>
      </c>
      <c r="E536" s="282">
        <v>1</v>
      </c>
      <c r="F536" s="283">
        <v>43.42</v>
      </c>
      <c r="G536" s="283">
        <v>43.42</v>
      </c>
    </row>
    <row r="537" spans="1:7">
      <c r="A537" s="276">
        <v>1423</v>
      </c>
      <c r="B537" s="280"/>
      <c r="C537" s="281" t="s">
        <v>814</v>
      </c>
      <c r="D537" s="282"/>
      <c r="E537" s="282"/>
      <c r="F537" s="283"/>
      <c r="G537" s="283"/>
    </row>
    <row r="538" spans="1:7" ht="30">
      <c r="A538" s="276">
        <v>142301</v>
      </c>
      <c r="B538" s="280" t="s">
        <v>1298</v>
      </c>
      <c r="C538" s="280" t="s">
        <v>1299</v>
      </c>
      <c r="D538" s="282" t="s">
        <v>59</v>
      </c>
      <c r="E538" s="282">
        <v>1</v>
      </c>
      <c r="F538" s="283">
        <v>17.63</v>
      </c>
      <c r="G538" s="283">
        <v>17.63</v>
      </c>
    </row>
    <row r="539" spans="1:7" ht="30">
      <c r="A539" s="276">
        <v>142302</v>
      </c>
      <c r="B539" s="280" t="s">
        <v>1300</v>
      </c>
      <c r="C539" s="280" t="s">
        <v>1301</v>
      </c>
      <c r="D539" s="282" t="s">
        <v>59</v>
      </c>
      <c r="E539" s="282">
        <v>1</v>
      </c>
      <c r="F539" s="283">
        <v>24.68</v>
      </c>
      <c r="G539" s="283">
        <v>24.68</v>
      </c>
    </row>
    <row r="540" spans="1:7" ht="30">
      <c r="A540" s="276">
        <v>142303</v>
      </c>
      <c r="B540" s="280" t="s">
        <v>1302</v>
      </c>
      <c r="C540" s="280" t="s">
        <v>1303</v>
      </c>
      <c r="D540" s="282" t="s">
        <v>59</v>
      </c>
      <c r="E540" s="282">
        <v>1</v>
      </c>
      <c r="F540" s="283">
        <v>17.63</v>
      </c>
      <c r="G540" s="283">
        <v>17.63</v>
      </c>
    </row>
    <row r="541" spans="1:7" ht="30">
      <c r="A541" s="276">
        <v>142304</v>
      </c>
      <c r="B541" s="280" t="s">
        <v>1304</v>
      </c>
      <c r="C541" s="280" t="s">
        <v>1305</v>
      </c>
      <c r="D541" s="282" t="s">
        <v>59</v>
      </c>
      <c r="E541" s="282">
        <v>1</v>
      </c>
      <c r="F541" s="283">
        <v>15.58</v>
      </c>
      <c r="G541" s="283">
        <v>15.58</v>
      </c>
    </row>
    <row r="542" spans="1:7">
      <c r="A542" s="276">
        <v>15</v>
      </c>
      <c r="B542" s="280"/>
      <c r="C542" s="281" t="s">
        <v>1306</v>
      </c>
      <c r="D542" s="282"/>
      <c r="E542" s="282"/>
      <c r="F542" s="283"/>
      <c r="G542" s="283"/>
    </row>
    <row r="543" spans="1:7">
      <c r="A543" s="276">
        <v>1501</v>
      </c>
      <c r="B543" s="280"/>
      <c r="C543" s="281" t="s">
        <v>1307</v>
      </c>
      <c r="D543" s="282"/>
      <c r="E543" s="282"/>
      <c r="F543" s="283"/>
      <c r="G543" s="283"/>
    </row>
    <row r="544" spans="1:7" ht="105">
      <c r="A544" s="276">
        <v>150122</v>
      </c>
      <c r="B544" s="280" t="s">
        <v>1308</v>
      </c>
      <c r="C544" s="280" t="s">
        <v>1309</v>
      </c>
      <c r="D544" s="282" t="s">
        <v>59</v>
      </c>
      <c r="E544" s="282">
        <v>1</v>
      </c>
      <c r="F544" s="284">
        <v>1256.94</v>
      </c>
      <c r="G544" s="284">
        <v>1256.94</v>
      </c>
    </row>
    <row r="545" spans="1:7" ht="90">
      <c r="A545" s="276">
        <v>150123</v>
      </c>
      <c r="B545" s="280" t="s">
        <v>1310</v>
      </c>
      <c r="C545" s="280" t="s">
        <v>1311</v>
      </c>
      <c r="D545" s="282" t="s">
        <v>59</v>
      </c>
      <c r="E545" s="282">
        <v>1</v>
      </c>
      <c r="F545" s="284">
        <v>2244.4699999999998</v>
      </c>
      <c r="G545" s="284">
        <v>2244.4699999999998</v>
      </c>
    </row>
    <row r="546" spans="1:7">
      <c r="A546" s="276">
        <v>1503</v>
      </c>
      <c r="B546" s="280"/>
      <c r="C546" s="281" t="s">
        <v>1312</v>
      </c>
      <c r="D546" s="282"/>
      <c r="E546" s="282"/>
      <c r="F546" s="283"/>
      <c r="G546" s="283"/>
    </row>
    <row r="547" spans="1:7" ht="45">
      <c r="A547" s="276">
        <v>150302</v>
      </c>
      <c r="B547" s="280" t="s">
        <v>1313</v>
      </c>
      <c r="C547" s="280" t="s">
        <v>1314</v>
      </c>
      <c r="D547" s="282" t="s">
        <v>59</v>
      </c>
      <c r="E547" s="282">
        <v>1</v>
      </c>
      <c r="F547" s="283">
        <v>364.05</v>
      </c>
      <c r="G547" s="283">
        <v>364.05</v>
      </c>
    </row>
    <row r="548" spans="1:7" ht="45">
      <c r="A548" s="276">
        <v>150306</v>
      </c>
      <c r="B548" s="280" t="s">
        <v>1315</v>
      </c>
      <c r="C548" s="280" t="s">
        <v>1316</v>
      </c>
      <c r="D548" s="282" t="s">
        <v>59</v>
      </c>
      <c r="E548" s="282">
        <v>1</v>
      </c>
      <c r="F548" s="283">
        <v>267.05</v>
      </c>
      <c r="G548" s="283">
        <v>267.05</v>
      </c>
    </row>
    <row r="549" spans="1:7" ht="45">
      <c r="A549" s="276">
        <v>150307</v>
      </c>
      <c r="B549" s="280" t="s">
        <v>1317</v>
      </c>
      <c r="C549" s="280" t="s">
        <v>1318</v>
      </c>
      <c r="D549" s="282" t="s">
        <v>59</v>
      </c>
      <c r="E549" s="282">
        <v>1</v>
      </c>
      <c r="F549" s="283">
        <v>552.16</v>
      </c>
      <c r="G549" s="283">
        <v>552.16</v>
      </c>
    </row>
    <row r="550" spans="1:7" ht="45">
      <c r="A550" s="276">
        <v>150308</v>
      </c>
      <c r="B550" s="280" t="s">
        <v>1319</v>
      </c>
      <c r="C550" s="280" t="s">
        <v>1320</v>
      </c>
      <c r="D550" s="282" t="s">
        <v>59</v>
      </c>
      <c r="E550" s="282">
        <v>1</v>
      </c>
      <c r="F550" s="283">
        <v>603.23</v>
      </c>
      <c r="G550" s="283">
        <v>603.23</v>
      </c>
    </row>
    <row r="551" spans="1:7" ht="45">
      <c r="A551" s="276">
        <v>150309</v>
      </c>
      <c r="B551" s="280" t="s">
        <v>1321</v>
      </c>
      <c r="C551" s="280" t="s">
        <v>1322</v>
      </c>
      <c r="D551" s="282" t="s">
        <v>59</v>
      </c>
      <c r="E551" s="282">
        <v>1</v>
      </c>
      <c r="F551" s="283">
        <v>788.42</v>
      </c>
      <c r="G551" s="283">
        <v>788.42</v>
      </c>
    </row>
    <row r="552" spans="1:7">
      <c r="A552" s="276">
        <v>150310</v>
      </c>
      <c r="B552" s="280" t="s">
        <v>1323</v>
      </c>
      <c r="C552" s="280" t="s">
        <v>1324</v>
      </c>
      <c r="D552" s="282" t="s">
        <v>59</v>
      </c>
      <c r="E552" s="282">
        <v>1</v>
      </c>
      <c r="F552" s="283">
        <v>81.64</v>
      </c>
      <c r="G552" s="283">
        <v>81.64</v>
      </c>
    </row>
    <row r="553" spans="1:7" ht="45">
      <c r="A553" s="276">
        <v>150311</v>
      </c>
      <c r="B553" s="280" t="s">
        <v>1325</v>
      </c>
      <c r="C553" s="280" t="s">
        <v>1326</v>
      </c>
      <c r="D553" s="282" t="s">
        <v>59</v>
      </c>
      <c r="E553" s="282">
        <v>1</v>
      </c>
      <c r="F553" s="283">
        <v>134.72999999999999</v>
      </c>
      <c r="G553" s="283">
        <v>134.72999999999999</v>
      </c>
    </row>
    <row r="554" spans="1:7" ht="45">
      <c r="A554" s="276">
        <v>150312</v>
      </c>
      <c r="B554" s="280" t="s">
        <v>1327</v>
      </c>
      <c r="C554" s="280" t="s">
        <v>1328</v>
      </c>
      <c r="D554" s="282" t="s">
        <v>59</v>
      </c>
      <c r="E554" s="282">
        <v>1</v>
      </c>
      <c r="F554" s="283">
        <v>94.83</v>
      </c>
      <c r="G554" s="283">
        <v>94.83</v>
      </c>
    </row>
    <row r="555" spans="1:7" ht="45">
      <c r="A555" s="276">
        <v>150313</v>
      </c>
      <c r="B555" s="280" t="s">
        <v>1329</v>
      </c>
      <c r="C555" s="280" t="s">
        <v>1330</v>
      </c>
      <c r="D555" s="282" t="s">
        <v>59</v>
      </c>
      <c r="E555" s="282">
        <v>1</v>
      </c>
      <c r="F555" s="283">
        <v>198.23</v>
      </c>
      <c r="G555" s="283">
        <v>198.23</v>
      </c>
    </row>
    <row r="556" spans="1:7" ht="105">
      <c r="A556" s="276">
        <v>150315</v>
      </c>
      <c r="B556" s="280" t="s">
        <v>1331</v>
      </c>
      <c r="C556" s="280" t="s">
        <v>1332</v>
      </c>
      <c r="D556" s="282" t="s">
        <v>59</v>
      </c>
      <c r="E556" s="282">
        <v>1</v>
      </c>
      <c r="F556" s="284">
        <v>1206.49</v>
      </c>
      <c r="G556" s="284">
        <v>1206.49</v>
      </c>
    </row>
    <row r="557" spans="1:7" ht="105">
      <c r="A557" s="276">
        <v>150316</v>
      </c>
      <c r="B557" s="280" t="s">
        <v>1333</v>
      </c>
      <c r="C557" s="280" t="s">
        <v>1334</v>
      </c>
      <c r="D557" s="282" t="s">
        <v>59</v>
      </c>
      <c r="E557" s="282">
        <v>1</v>
      </c>
      <c r="F557" s="284">
        <v>1329.44</v>
      </c>
      <c r="G557" s="284">
        <v>1329.44</v>
      </c>
    </row>
    <row r="558" spans="1:7" ht="75">
      <c r="A558" s="276">
        <v>150317</v>
      </c>
      <c r="B558" s="280" t="s">
        <v>1335</v>
      </c>
      <c r="C558" s="280" t="s">
        <v>1336</v>
      </c>
      <c r="D558" s="282" t="s">
        <v>59</v>
      </c>
      <c r="E558" s="282">
        <v>1</v>
      </c>
      <c r="F558" s="284">
        <v>1867.59</v>
      </c>
      <c r="G558" s="284">
        <v>1867.59</v>
      </c>
    </row>
    <row r="559" spans="1:7">
      <c r="A559" s="276">
        <v>1506</v>
      </c>
      <c r="B559" s="280"/>
      <c r="C559" s="281" t="s">
        <v>1337</v>
      </c>
      <c r="D559" s="282"/>
      <c r="E559" s="282"/>
      <c r="F559" s="283"/>
      <c r="G559" s="283"/>
    </row>
    <row r="560" spans="1:7" ht="45">
      <c r="A560" s="276">
        <v>150609</v>
      </c>
      <c r="B560" s="280" t="s">
        <v>1338</v>
      </c>
      <c r="C560" s="280" t="s">
        <v>1339</v>
      </c>
      <c r="D560" s="282" t="s">
        <v>59</v>
      </c>
      <c r="E560" s="282">
        <v>1</v>
      </c>
      <c r="F560" s="283">
        <v>191.16</v>
      </c>
      <c r="G560" s="283">
        <v>191.16</v>
      </c>
    </row>
    <row r="561" spans="1:7" ht="90">
      <c r="A561" s="276">
        <v>150610</v>
      </c>
      <c r="B561" s="280" t="s">
        <v>1340</v>
      </c>
      <c r="C561" s="280" t="s">
        <v>1341</v>
      </c>
      <c r="D561" s="282" t="s">
        <v>59</v>
      </c>
      <c r="E561" s="282">
        <v>1</v>
      </c>
      <c r="F561" s="283">
        <v>215.64</v>
      </c>
      <c r="G561" s="283">
        <v>215.64</v>
      </c>
    </row>
    <row r="562" spans="1:7" ht="30">
      <c r="A562" s="276">
        <v>150612</v>
      </c>
      <c r="B562" s="280" t="s">
        <v>1342</v>
      </c>
      <c r="C562" s="280" t="s">
        <v>1343</v>
      </c>
      <c r="D562" s="282" t="s">
        <v>59</v>
      </c>
      <c r="E562" s="282">
        <v>1</v>
      </c>
      <c r="F562" s="283">
        <v>43.29</v>
      </c>
      <c r="G562" s="283">
        <v>43.29</v>
      </c>
    </row>
    <row r="563" spans="1:7" ht="90">
      <c r="A563" s="276">
        <v>150614</v>
      </c>
      <c r="B563" s="280" t="s">
        <v>1344</v>
      </c>
      <c r="C563" s="280" t="s">
        <v>1345</v>
      </c>
      <c r="D563" s="282" t="s">
        <v>59</v>
      </c>
      <c r="E563" s="282">
        <v>1</v>
      </c>
      <c r="F563" s="283">
        <v>120.31</v>
      </c>
      <c r="G563" s="283">
        <v>120.31</v>
      </c>
    </row>
    <row r="564" spans="1:7" ht="90">
      <c r="A564" s="276">
        <v>150615</v>
      </c>
      <c r="B564" s="280" t="s">
        <v>1346</v>
      </c>
      <c r="C564" s="280" t="s">
        <v>1347</v>
      </c>
      <c r="D564" s="282" t="s">
        <v>59</v>
      </c>
      <c r="E564" s="282">
        <v>1</v>
      </c>
      <c r="F564" s="283">
        <v>154.54</v>
      </c>
      <c r="G564" s="283">
        <v>154.54</v>
      </c>
    </row>
    <row r="565" spans="1:7" ht="90">
      <c r="A565" s="276">
        <v>150616</v>
      </c>
      <c r="B565" s="280" t="s">
        <v>1348</v>
      </c>
      <c r="C565" s="280" t="s">
        <v>1349</v>
      </c>
      <c r="D565" s="282" t="s">
        <v>59</v>
      </c>
      <c r="E565" s="282">
        <v>1</v>
      </c>
      <c r="F565" s="283">
        <v>215.25</v>
      </c>
      <c r="G565" s="283">
        <v>215.25</v>
      </c>
    </row>
    <row r="566" spans="1:7" ht="90">
      <c r="A566" s="276">
        <v>150626</v>
      </c>
      <c r="B566" s="280" t="s">
        <v>1350</v>
      </c>
      <c r="C566" s="280" t="s">
        <v>1351</v>
      </c>
      <c r="D566" s="282" t="s">
        <v>59</v>
      </c>
      <c r="E566" s="282">
        <v>1</v>
      </c>
      <c r="F566" s="283">
        <v>121.22</v>
      </c>
      <c r="G566" s="283">
        <v>121.22</v>
      </c>
    </row>
    <row r="567" spans="1:7" ht="30">
      <c r="A567" s="276">
        <v>150628</v>
      </c>
      <c r="B567" s="280" t="s">
        <v>1352</v>
      </c>
      <c r="C567" s="280" t="s">
        <v>1353</v>
      </c>
      <c r="D567" s="282" t="s">
        <v>59</v>
      </c>
      <c r="E567" s="282">
        <v>1</v>
      </c>
      <c r="F567" s="283">
        <v>7.64</v>
      </c>
      <c r="G567" s="283">
        <v>7.64</v>
      </c>
    </row>
    <row r="568" spans="1:7" ht="30">
      <c r="A568" s="276">
        <v>150629</v>
      </c>
      <c r="B568" s="280" t="s">
        <v>1354</v>
      </c>
      <c r="C568" s="280" t="s">
        <v>1355</v>
      </c>
      <c r="D568" s="282" t="s">
        <v>59</v>
      </c>
      <c r="E568" s="282">
        <v>1</v>
      </c>
      <c r="F568" s="283">
        <v>12.87</v>
      </c>
      <c r="G568" s="283">
        <v>12.87</v>
      </c>
    </row>
    <row r="569" spans="1:7" ht="30">
      <c r="A569" s="276">
        <v>150632</v>
      </c>
      <c r="B569" s="280" t="s">
        <v>1356</v>
      </c>
      <c r="C569" s="280" t="s">
        <v>1357</v>
      </c>
      <c r="D569" s="282" t="s">
        <v>59</v>
      </c>
      <c r="E569" s="282">
        <v>1</v>
      </c>
      <c r="F569" s="283">
        <v>57.77</v>
      </c>
      <c r="G569" s="283">
        <v>57.77</v>
      </c>
    </row>
    <row r="570" spans="1:7" ht="30">
      <c r="A570" s="276">
        <v>150633</v>
      </c>
      <c r="B570" s="280" t="s">
        <v>1358</v>
      </c>
      <c r="C570" s="280" t="s">
        <v>1359</v>
      </c>
      <c r="D570" s="282" t="s">
        <v>59</v>
      </c>
      <c r="E570" s="282">
        <v>1</v>
      </c>
      <c r="F570" s="283">
        <v>88.01</v>
      </c>
      <c r="G570" s="283">
        <v>88.01</v>
      </c>
    </row>
    <row r="571" spans="1:7" ht="30">
      <c r="A571" s="276">
        <v>150634</v>
      </c>
      <c r="B571" s="280" t="s">
        <v>1360</v>
      </c>
      <c r="C571" s="280" t="s">
        <v>1361</v>
      </c>
      <c r="D571" s="282" t="s">
        <v>59</v>
      </c>
      <c r="E571" s="282">
        <v>1</v>
      </c>
      <c r="F571" s="283">
        <v>137.74</v>
      </c>
      <c r="G571" s="283">
        <v>137.74</v>
      </c>
    </row>
    <row r="572" spans="1:7" ht="30">
      <c r="A572" s="276">
        <v>150635</v>
      </c>
      <c r="B572" s="280" t="s">
        <v>1362</v>
      </c>
      <c r="C572" s="280" t="s">
        <v>1363</v>
      </c>
      <c r="D572" s="282" t="s">
        <v>59</v>
      </c>
      <c r="E572" s="282">
        <v>1</v>
      </c>
      <c r="F572" s="283">
        <v>157.41</v>
      </c>
      <c r="G572" s="283">
        <v>157.41</v>
      </c>
    </row>
    <row r="573" spans="1:7" ht="30">
      <c r="A573" s="276">
        <v>150636</v>
      </c>
      <c r="B573" s="280" t="s">
        <v>1364</v>
      </c>
      <c r="C573" s="280" t="s">
        <v>1365</v>
      </c>
      <c r="D573" s="282" t="s">
        <v>59</v>
      </c>
      <c r="E573" s="282">
        <v>1</v>
      </c>
      <c r="F573" s="283">
        <v>9.51</v>
      </c>
      <c r="G573" s="283">
        <v>9.51</v>
      </c>
    </row>
    <row r="574" spans="1:7">
      <c r="A574" s="276">
        <v>1507</v>
      </c>
      <c r="B574" s="280"/>
      <c r="C574" s="281" t="s">
        <v>1366</v>
      </c>
      <c r="D574" s="282"/>
      <c r="E574" s="282"/>
      <c r="F574" s="283"/>
      <c r="G574" s="283"/>
    </row>
    <row r="575" spans="1:7" ht="75">
      <c r="A575" s="276">
        <v>150701</v>
      </c>
      <c r="B575" s="280" t="s">
        <v>1367</v>
      </c>
      <c r="C575" s="280" t="s">
        <v>1368</v>
      </c>
      <c r="D575" s="282" t="s">
        <v>108</v>
      </c>
      <c r="E575" s="282">
        <v>1</v>
      </c>
      <c r="F575" s="283">
        <v>46.07</v>
      </c>
      <c r="G575" s="283">
        <v>46.07</v>
      </c>
    </row>
    <row r="576" spans="1:7" ht="90">
      <c r="A576" s="276">
        <v>150702</v>
      </c>
      <c r="B576" s="280" t="s">
        <v>1369</v>
      </c>
      <c r="C576" s="280" t="s">
        <v>1370</v>
      </c>
      <c r="D576" s="282" t="s">
        <v>108</v>
      </c>
      <c r="E576" s="282">
        <v>1</v>
      </c>
      <c r="F576" s="283">
        <v>55.27</v>
      </c>
      <c r="G576" s="283">
        <v>55.27</v>
      </c>
    </row>
    <row r="577" spans="1:7" ht="75">
      <c r="A577" s="276">
        <v>150703</v>
      </c>
      <c r="B577" s="280" t="s">
        <v>1371</v>
      </c>
      <c r="C577" s="280" t="s">
        <v>1372</v>
      </c>
      <c r="D577" s="282" t="s">
        <v>108</v>
      </c>
      <c r="E577" s="282">
        <v>1</v>
      </c>
      <c r="F577" s="283">
        <v>144.28</v>
      </c>
      <c r="G577" s="283">
        <v>144.28</v>
      </c>
    </row>
    <row r="578" spans="1:7" ht="75">
      <c r="A578" s="276">
        <v>150704</v>
      </c>
      <c r="B578" s="280" t="s">
        <v>1373</v>
      </c>
      <c r="C578" s="280" t="s">
        <v>1374</v>
      </c>
      <c r="D578" s="282" t="s">
        <v>108</v>
      </c>
      <c r="E578" s="282">
        <v>1</v>
      </c>
      <c r="F578" s="283">
        <v>154.79</v>
      </c>
      <c r="G578" s="283">
        <v>154.79</v>
      </c>
    </row>
    <row r="579" spans="1:7">
      <c r="A579" s="276">
        <v>1508</v>
      </c>
      <c r="B579" s="280"/>
      <c r="C579" s="281" t="s">
        <v>1375</v>
      </c>
      <c r="D579" s="282"/>
      <c r="E579" s="282"/>
      <c r="F579" s="283"/>
      <c r="G579" s="283"/>
    </row>
    <row r="580" spans="1:7" ht="45">
      <c r="A580" s="276">
        <v>150801</v>
      </c>
      <c r="B580" s="280" t="s">
        <v>1376</v>
      </c>
      <c r="C580" s="280" t="s">
        <v>1377</v>
      </c>
      <c r="D580" s="282" t="s">
        <v>108</v>
      </c>
      <c r="E580" s="282">
        <v>1</v>
      </c>
      <c r="F580" s="283">
        <v>13.96</v>
      </c>
      <c r="G580" s="283">
        <v>13.96</v>
      </c>
    </row>
    <row r="581" spans="1:7" ht="60">
      <c r="A581" s="276">
        <v>150802</v>
      </c>
      <c r="B581" s="280" t="s">
        <v>1378</v>
      </c>
      <c r="C581" s="280" t="s">
        <v>1379</v>
      </c>
      <c r="D581" s="282" t="s">
        <v>59</v>
      </c>
      <c r="E581" s="282">
        <v>1</v>
      </c>
      <c r="F581" s="283">
        <v>19.5</v>
      </c>
      <c r="G581" s="283">
        <v>19.5</v>
      </c>
    </row>
    <row r="582" spans="1:7" ht="60">
      <c r="A582" s="276">
        <v>150803</v>
      </c>
      <c r="B582" s="280" t="s">
        <v>1380</v>
      </c>
      <c r="C582" s="280" t="s">
        <v>1381</v>
      </c>
      <c r="D582" s="282" t="s">
        <v>59</v>
      </c>
      <c r="E582" s="282">
        <v>1</v>
      </c>
      <c r="F582" s="283">
        <v>24.05</v>
      </c>
      <c r="G582" s="283">
        <v>24.05</v>
      </c>
    </row>
    <row r="583" spans="1:7" ht="60">
      <c r="A583" s="276">
        <v>150804</v>
      </c>
      <c r="B583" s="280" t="s">
        <v>1382</v>
      </c>
      <c r="C583" s="280" t="s">
        <v>1383</v>
      </c>
      <c r="D583" s="282" t="s">
        <v>59</v>
      </c>
      <c r="E583" s="282">
        <v>1</v>
      </c>
      <c r="F583" s="283">
        <v>23.97</v>
      </c>
      <c r="G583" s="283">
        <v>23.97</v>
      </c>
    </row>
    <row r="584" spans="1:7" ht="60">
      <c r="A584" s="276">
        <v>150805</v>
      </c>
      <c r="B584" s="280" t="s">
        <v>1384</v>
      </c>
      <c r="C584" s="280" t="s">
        <v>1385</v>
      </c>
      <c r="D584" s="282" t="s">
        <v>59</v>
      </c>
      <c r="E584" s="282">
        <v>1</v>
      </c>
      <c r="F584" s="283">
        <v>27.01</v>
      </c>
      <c r="G584" s="283">
        <v>27.01</v>
      </c>
    </row>
    <row r="585" spans="1:7" ht="45">
      <c r="A585" s="276">
        <v>150806</v>
      </c>
      <c r="B585" s="280" t="s">
        <v>1386</v>
      </c>
      <c r="C585" s="280" t="s">
        <v>1387</v>
      </c>
      <c r="D585" s="282" t="s">
        <v>108</v>
      </c>
      <c r="E585" s="282">
        <v>1</v>
      </c>
      <c r="F585" s="283">
        <v>23</v>
      </c>
      <c r="G585" s="283">
        <v>23</v>
      </c>
    </row>
    <row r="586" spans="1:7" ht="30">
      <c r="A586" s="276">
        <v>150807</v>
      </c>
      <c r="B586" s="280" t="s">
        <v>1388</v>
      </c>
      <c r="C586" s="280" t="s">
        <v>1389</v>
      </c>
      <c r="D586" s="282" t="s">
        <v>108</v>
      </c>
      <c r="E586" s="282">
        <v>1</v>
      </c>
      <c r="F586" s="283">
        <v>13.73</v>
      </c>
      <c r="G586" s="283">
        <v>13.73</v>
      </c>
    </row>
    <row r="587" spans="1:7" ht="45">
      <c r="A587" s="276">
        <v>150835</v>
      </c>
      <c r="B587" s="280" t="s">
        <v>1390</v>
      </c>
      <c r="C587" s="280" t="s">
        <v>1391</v>
      </c>
      <c r="D587" s="282" t="s">
        <v>108</v>
      </c>
      <c r="E587" s="282">
        <v>1</v>
      </c>
      <c r="F587" s="283">
        <v>66.72</v>
      </c>
      <c r="G587" s="283">
        <v>66.72</v>
      </c>
    </row>
    <row r="588" spans="1:7" ht="45">
      <c r="A588" s="276">
        <v>150836</v>
      </c>
      <c r="B588" s="280" t="s">
        <v>1392</v>
      </c>
      <c r="C588" s="280" t="s">
        <v>1393</v>
      </c>
      <c r="D588" s="282" t="s">
        <v>108</v>
      </c>
      <c r="E588" s="282">
        <v>1</v>
      </c>
      <c r="F588" s="283">
        <v>93.74</v>
      </c>
      <c r="G588" s="283">
        <v>93.74</v>
      </c>
    </row>
    <row r="589" spans="1:7" ht="45">
      <c r="A589" s="276">
        <v>150837</v>
      </c>
      <c r="B589" s="280" t="s">
        <v>1394</v>
      </c>
      <c r="C589" s="280" t="s">
        <v>1395</v>
      </c>
      <c r="D589" s="282" t="s">
        <v>108</v>
      </c>
      <c r="E589" s="282">
        <v>1</v>
      </c>
      <c r="F589" s="283">
        <v>123.17</v>
      </c>
      <c r="G589" s="283">
        <v>123.17</v>
      </c>
    </row>
    <row r="590" spans="1:7" ht="45">
      <c r="A590" s="276">
        <v>150838</v>
      </c>
      <c r="B590" s="280" t="s">
        <v>1396</v>
      </c>
      <c r="C590" s="280" t="s">
        <v>1397</v>
      </c>
      <c r="D590" s="282" t="s">
        <v>108</v>
      </c>
      <c r="E590" s="282">
        <v>1</v>
      </c>
      <c r="F590" s="283">
        <v>143.93</v>
      </c>
      <c r="G590" s="283">
        <v>143.93</v>
      </c>
    </row>
    <row r="591" spans="1:7" ht="45">
      <c r="A591" s="276">
        <v>150843</v>
      </c>
      <c r="B591" s="280" t="s">
        <v>1398</v>
      </c>
      <c r="C591" s="280" t="s">
        <v>1399</v>
      </c>
      <c r="D591" s="282" t="s">
        <v>59</v>
      </c>
      <c r="E591" s="282">
        <v>1</v>
      </c>
      <c r="F591" s="283">
        <v>51.63</v>
      </c>
      <c r="G591" s="283">
        <v>51.63</v>
      </c>
    </row>
    <row r="592" spans="1:7" ht="45">
      <c r="A592" s="276">
        <v>150844</v>
      </c>
      <c r="B592" s="280" t="s">
        <v>1400</v>
      </c>
      <c r="C592" s="280" t="s">
        <v>1401</v>
      </c>
      <c r="D592" s="282" t="s">
        <v>59</v>
      </c>
      <c r="E592" s="282">
        <v>1</v>
      </c>
      <c r="F592" s="283">
        <v>65.55</v>
      </c>
      <c r="G592" s="283">
        <v>65.55</v>
      </c>
    </row>
    <row r="593" spans="1:7" ht="45">
      <c r="A593" s="276">
        <v>150845</v>
      </c>
      <c r="B593" s="280" t="s">
        <v>1402</v>
      </c>
      <c r="C593" s="280" t="s">
        <v>1403</v>
      </c>
      <c r="D593" s="282" t="s">
        <v>59</v>
      </c>
      <c r="E593" s="282">
        <v>1</v>
      </c>
      <c r="F593" s="283">
        <v>96.68</v>
      </c>
      <c r="G593" s="283">
        <v>96.68</v>
      </c>
    </row>
    <row r="594" spans="1:7" ht="30">
      <c r="A594" s="276">
        <v>150850</v>
      </c>
      <c r="B594" s="280" t="s">
        <v>1404</v>
      </c>
      <c r="C594" s="280" t="s">
        <v>1405</v>
      </c>
      <c r="D594" s="282" t="s">
        <v>59</v>
      </c>
      <c r="E594" s="282">
        <v>1</v>
      </c>
      <c r="F594" s="283">
        <v>9.84</v>
      </c>
      <c r="G594" s="283">
        <v>9.84</v>
      </c>
    </row>
    <row r="595" spans="1:7">
      <c r="A595" s="276">
        <v>150851</v>
      </c>
      <c r="B595" s="280" t="s">
        <v>1406</v>
      </c>
      <c r="C595" s="280" t="s">
        <v>1407</v>
      </c>
      <c r="D595" s="282" t="s">
        <v>59</v>
      </c>
      <c r="E595" s="282">
        <v>1</v>
      </c>
      <c r="F595" s="283">
        <v>9.91</v>
      </c>
      <c r="G595" s="283">
        <v>9.91</v>
      </c>
    </row>
    <row r="596" spans="1:7">
      <c r="A596" s="276">
        <v>150852</v>
      </c>
      <c r="B596" s="280" t="s">
        <v>1408</v>
      </c>
      <c r="C596" s="280" t="s">
        <v>1409</v>
      </c>
      <c r="D596" s="282" t="s">
        <v>59</v>
      </c>
      <c r="E596" s="282">
        <v>1</v>
      </c>
      <c r="F596" s="283">
        <v>12.25</v>
      </c>
      <c r="G596" s="283">
        <v>12.25</v>
      </c>
    </row>
    <row r="597" spans="1:7" ht="45">
      <c r="A597" s="276">
        <v>150860</v>
      </c>
      <c r="B597" s="280" t="s">
        <v>1410</v>
      </c>
      <c r="C597" s="280" t="s">
        <v>1411</v>
      </c>
      <c r="D597" s="282" t="s">
        <v>59</v>
      </c>
      <c r="E597" s="282">
        <v>1</v>
      </c>
      <c r="F597" s="283">
        <v>33.200000000000003</v>
      </c>
      <c r="G597" s="283">
        <v>33.200000000000003</v>
      </c>
    </row>
    <row r="598" spans="1:7" ht="45">
      <c r="A598" s="276">
        <v>150861</v>
      </c>
      <c r="B598" s="280" t="s">
        <v>1412</v>
      </c>
      <c r="C598" s="280" t="s">
        <v>1413</v>
      </c>
      <c r="D598" s="282" t="s">
        <v>59</v>
      </c>
      <c r="E598" s="282">
        <v>1</v>
      </c>
      <c r="F598" s="283">
        <v>41.19</v>
      </c>
      <c r="G598" s="283">
        <v>41.19</v>
      </c>
    </row>
    <row r="599" spans="1:7" ht="45">
      <c r="A599" s="276">
        <v>150862</v>
      </c>
      <c r="B599" s="280" t="s">
        <v>1414</v>
      </c>
      <c r="C599" s="280" t="s">
        <v>1415</v>
      </c>
      <c r="D599" s="282" t="s">
        <v>59</v>
      </c>
      <c r="E599" s="282">
        <v>1</v>
      </c>
      <c r="F599" s="283">
        <v>56.99</v>
      </c>
      <c r="G599" s="283">
        <v>56.99</v>
      </c>
    </row>
    <row r="600" spans="1:7" ht="45">
      <c r="A600" s="276">
        <v>150863</v>
      </c>
      <c r="B600" s="280" t="s">
        <v>1416</v>
      </c>
      <c r="C600" s="280" t="s">
        <v>1417</v>
      </c>
      <c r="D600" s="282" t="s">
        <v>59</v>
      </c>
      <c r="E600" s="282">
        <v>1</v>
      </c>
      <c r="F600" s="283">
        <v>73.650000000000006</v>
      </c>
      <c r="G600" s="283">
        <v>73.650000000000006</v>
      </c>
    </row>
    <row r="601" spans="1:7" ht="45">
      <c r="A601" s="276">
        <v>150866</v>
      </c>
      <c r="B601" s="280" t="s">
        <v>1418</v>
      </c>
      <c r="C601" s="280" t="s">
        <v>1419</v>
      </c>
      <c r="D601" s="282" t="s">
        <v>59</v>
      </c>
      <c r="E601" s="282">
        <v>1</v>
      </c>
      <c r="F601" s="283">
        <v>13.02</v>
      </c>
      <c r="G601" s="283">
        <v>13.02</v>
      </c>
    </row>
    <row r="602" spans="1:7" ht="45">
      <c r="A602" s="276">
        <v>150867</v>
      </c>
      <c r="B602" s="280" t="s">
        <v>1420</v>
      </c>
      <c r="C602" s="280" t="s">
        <v>1421</v>
      </c>
      <c r="D602" s="282" t="s">
        <v>59</v>
      </c>
      <c r="E602" s="282">
        <v>1</v>
      </c>
      <c r="F602" s="283">
        <v>16.079999999999998</v>
      </c>
      <c r="G602" s="283">
        <v>16.079999999999998</v>
      </c>
    </row>
    <row r="603" spans="1:7" ht="45">
      <c r="A603" s="276">
        <v>150870</v>
      </c>
      <c r="B603" s="280" t="s">
        <v>1422</v>
      </c>
      <c r="C603" s="280" t="s">
        <v>1423</v>
      </c>
      <c r="D603" s="282" t="s">
        <v>59</v>
      </c>
      <c r="E603" s="282">
        <v>1</v>
      </c>
      <c r="F603" s="283">
        <v>117.81</v>
      </c>
      <c r="G603" s="283">
        <v>117.81</v>
      </c>
    </row>
    <row r="604" spans="1:7" ht="45">
      <c r="A604" s="276">
        <v>150871</v>
      </c>
      <c r="B604" s="280" t="s">
        <v>1424</v>
      </c>
      <c r="C604" s="280" t="s">
        <v>1425</v>
      </c>
      <c r="D604" s="282" t="s">
        <v>59</v>
      </c>
      <c r="E604" s="282">
        <v>1</v>
      </c>
      <c r="F604" s="283">
        <v>154.87</v>
      </c>
      <c r="G604" s="283">
        <v>154.87</v>
      </c>
    </row>
    <row r="605" spans="1:7" ht="45">
      <c r="A605" s="276">
        <v>150875</v>
      </c>
      <c r="B605" s="280" t="s">
        <v>1426</v>
      </c>
      <c r="C605" s="280" t="s">
        <v>1427</v>
      </c>
      <c r="D605" s="282" t="s">
        <v>59</v>
      </c>
      <c r="E605" s="282">
        <v>1</v>
      </c>
      <c r="F605" s="283">
        <v>105.32</v>
      </c>
      <c r="G605" s="283">
        <v>105.32</v>
      </c>
    </row>
    <row r="606" spans="1:7" ht="45">
      <c r="A606" s="276">
        <v>150876</v>
      </c>
      <c r="B606" s="280" t="s">
        <v>1428</v>
      </c>
      <c r="C606" s="280" t="s">
        <v>1429</v>
      </c>
      <c r="D606" s="282" t="s">
        <v>59</v>
      </c>
      <c r="E606" s="282">
        <v>1</v>
      </c>
      <c r="F606" s="283">
        <v>154.75</v>
      </c>
      <c r="G606" s="283">
        <v>154.75</v>
      </c>
    </row>
    <row r="607" spans="1:7" ht="75">
      <c r="A607" s="276">
        <v>150880</v>
      </c>
      <c r="B607" s="280" t="s">
        <v>1430</v>
      </c>
      <c r="C607" s="280" t="s">
        <v>1431</v>
      </c>
      <c r="D607" s="282" t="s">
        <v>59</v>
      </c>
      <c r="E607" s="282">
        <v>1</v>
      </c>
      <c r="F607" s="283">
        <v>21.38</v>
      </c>
      <c r="G607" s="283">
        <v>21.38</v>
      </c>
    </row>
    <row r="608" spans="1:7" ht="60">
      <c r="A608" s="276">
        <v>150881</v>
      </c>
      <c r="B608" s="280" t="s">
        <v>1432</v>
      </c>
      <c r="C608" s="280" t="s">
        <v>1433</v>
      </c>
      <c r="D608" s="282" t="s">
        <v>59</v>
      </c>
      <c r="E608" s="282">
        <v>1</v>
      </c>
      <c r="F608" s="283">
        <v>29.03</v>
      </c>
      <c r="G608" s="283">
        <v>29.03</v>
      </c>
    </row>
    <row r="609" spans="1:7" ht="60">
      <c r="A609" s="276">
        <v>150882</v>
      </c>
      <c r="B609" s="280" t="s">
        <v>1434</v>
      </c>
      <c r="C609" s="280" t="s">
        <v>1435</v>
      </c>
      <c r="D609" s="282" t="s">
        <v>59</v>
      </c>
      <c r="E609" s="282">
        <v>1</v>
      </c>
      <c r="F609" s="283">
        <v>64.459999999999994</v>
      </c>
      <c r="G609" s="283">
        <v>64.459999999999994</v>
      </c>
    </row>
    <row r="610" spans="1:7" ht="60">
      <c r="A610" s="276">
        <v>150883</v>
      </c>
      <c r="B610" s="280" t="s">
        <v>1436</v>
      </c>
      <c r="C610" s="280" t="s">
        <v>1437</v>
      </c>
      <c r="D610" s="282" t="s">
        <v>59</v>
      </c>
      <c r="E610" s="282">
        <v>1</v>
      </c>
      <c r="F610" s="283">
        <v>78.05</v>
      </c>
      <c r="G610" s="283">
        <v>78.05</v>
      </c>
    </row>
    <row r="611" spans="1:7" ht="105">
      <c r="A611" s="276">
        <v>150884</v>
      </c>
      <c r="B611" s="280" t="s">
        <v>1438</v>
      </c>
      <c r="C611" s="280" t="s">
        <v>1439</v>
      </c>
      <c r="D611" s="282" t="s">
        <v>59</v>
      </c>
      <c r="E611" s="282">
        <v>1</v>
      </c>
      <c r="F611" s="283">
        <v>37.01</v>
      </c>
      <c r="G611" s="283">
        <v>37.01</v>
      </c>
    </row>
    <row r="612" spans="1:7" ht="105">
      <c r="A612" s="276">
        <v>150885</v>
      </c>
      <c r="B612" s="280" t="s">
        <v>1440</v>
      </c>
      <c r="C612" s="280" t="s">
        <v>1441</v>
      </c>
      <c r="D612" s="282" t="s">
        <v>59</v>
      </c>
      <c r="E612" s="282">
        <v>1</v>
      </c>
      <c r="F612" s="283">
        <v>52.11</v>
      </c>
      <c r="G612" s="283">
        <v>52.11</v>
      </c>
    </row>
    <row r="613" spans="1:7" ht="105">
      <c r="A613" s="276">
        <v>150886</v>
      </c>
      <c r="B613" s="280" t="s">
        <v>1442</v>
      </c>
      <c r="C613" s="280" t="s">
        <v>1443</v>
      </c>
      <c r="D613" s="282" t="s">
        <v>59</v>
      </c>
      <c r="E613" s="282">
        <v>1</v>
      </c>
      <c r="F613" s="283">
        <v>53.79</v>
      </c>
      <c r="G613" s="283">
        <v>53.79</v>
      </c>
    </row>
    <row r="614" spans="1:7" ht="30">
      <c r="A614" s="276">
        <v>1509</v>
      </c>
      <c r="B614" s="280"/>
      <c r="C614" s="281" t="s">
        <v>1444</v>
      </c>
      <c r="D614" s="282"/>
      <c r="E614" s="282"/>
      <c r="F614" s="283"/>
      <c r="G614" s="283"/>
    </row>
    <row r="615" spans="1:7" ht="30">
      <c r="A615" s="276">
        <v>150906</v>
      </c>
      <c r="B615" s="280" t="s">
        <v>1445</v>
      </c>
      <c r="C615" s="280" t="s">
        <v>1446</v>
      </c>
      <c r="D615" s="282" t="s">
        <v>108</v>
      </c>
      <c r="E615" s="282">
        <v>1</v>
      </c>
      <c r="F615" s="283">
        <v>1.86</v>
      </c>
      <c r="G615" s="283">
        <v>1.86</v>
      </c>
    </row>
    <row r="616" spans="1:7">
      <c r="A616" s="276">
        <v>150910</v>
      </c>
      <c r="B616" s="280" t="s">
        <v>1447</v>
      </c>
      <c r="C616" s="280" t="s">
        <v>1448</v>
      </c>
      <c r="D616" s="282" t="s">
        <v>59</v>
      </c>
      <c r="E616" s="282">
        <v>1</v>
      </c>
      <c r="F616" s="283">
        <v>10.42</v>
      </c>
      <c r="G616" s="283">
        <v>10.42</v>
      </c>
    </row>
    <row r="617" spans="1:7" ht="45">
      <c r="A617" s="276">
        <v>150916</v>
      </c>
      <c r="B617" s="280" t="s">
        <v>1449</v>
      </c>
      <c r="C617" s="280" t="s">
        <v>1450</v>
      </c>
      <c r="D617" s="282" t="s">
        <v>59</v>
      </c>
      <c r="E617" s="282">
        <v>1</v>
      </c>
      <c r="F617" s="283">
        <v>30.43</v>
      </c>
      <c r="G617" s="283">
        <v>30.43</v>
      </c>
    </row>
    <row r="618" spans="1:7" ht="30">
      <c r="A618" s="276">
        <v>150918</v>
      </c>
      <c r="B618" s="280" t="s">
        <v>1451</v>
      </c>
      <c r="C618" s="280" t="s">
        <v>1452</v>
      </c>
      <c r="D618" s="282" t="s">
        <v>59</v>
      </c>
      <c r="E618" s="282">
        <v>1</v>
      </c>
      <c r="F618" s="283">
        <v>25.58</v>
      </c>
      <c r="G618" s="283">
        <v>25.58</v>
      </c>
    </row>
    <row r="619" spans="1:7" ht="30">
      <c r="A619" s="276">
        <v>150932</v>
      </c>
      <c r="B619" s="280" t="s">
        <v>1453</v>
      </c>
      <c r="C619" s="280" t="s">
        <v>1454</v>
      </c>
      <c r="D619" s="282" t="s">
        <v>59</v>
      </c>
      <c r="E619" s="282">
        <v>1</v>
      </c>
      <c r="F619" s="283">
        <v>7.88</v>
      </c>
      <c r="G619" s="283">
        <v>7.88</v>
      </c>
    </row>
    <row r="620" spans="1:7">
      <c r="A620" s="276">
        <v>150934</v>
      </c>
      <c r="B620" s="280" t="s">
        <v>1455</v>
      </c>
      <c r="C620" s="280" t="s">
        <v>1456</v>
      </c>
      <c r="D620" s="282" t="s">
        <v>59</v>
      </c>
      <c r="E620" s="282">
        <v>1</v>
      </c>
      <c r="F620" s="283">
        <v>15.17</v>
      </c>
      <c r="G620" s="283">
        <v>15.17</v>
      </c>
    </row>
    <row r="621" spans="1:7">
      <c r="A621" s="276">
        <v>150937</v>
      </c>
      <c r="B621" s="280" t="s">
        <v>1457</v>
      </c>
      <c r="C621" s="280" t="s">
        <v>1458</v>
      </c>
      <c r="D621" s="282" t="s">
        <v>108</v>
      </c>
      <c r="E621" s="282">
        <v>1</v>
      </c>
      <c r="F621" s="283">
        <v>4</v>
      </c>
      <c r="G621" s="283">
        <v>4</v>
      </c>
    </row>
    <row r="622" spans="1:7">
      <c r="A622" s="276">
        <v>150964</v>
      </c>
      <c r="B622" s="280" t="s">
        <v>1459</v>
      </c>
      <c r="C622" s="280" t="s">
        <v>1460</v>
      </c>
      <c r="D622" s="282" t="s">
        <v>59</v>
      </c>
      <c r="E622" s="282">
        <v>1</v>
      </c>
      <c r="F622" s="283">
        <v>15.17</v>
      </c>
      <c r="G622" s="283">
        <v>15.17</v>
      </c>
    </row>
    <row r="623" spans="1:7">
      <c r="A623" s="276">
        <v>150967</v>
      </c>
      <c r="B623" s="280" t="s">
        <v>1461</v>
      </c>
      <c r="C623" s="280" t="s">
        <v>1462</v>
      </c>
      <c r="D623" s="282" t="s">
        <v>59</v>
      </c>
      <c r="E623" s="282">
        <v>1</v>
      </c>
      <c r="F623" s="283">
        <v>6.7</v>
      </c>
      <c r="G623" s="283">
        <v>6.7</v>
      </c>
    </row>
    <row r="624" spans="1:7" ht="30">
      <c r="A624" s="276">
        <v>1510</v>
      </c>
      <c r="B624" s="280"/>
      <c r="C624" s="281" t="s">
        <v>1463</v>
      </c>
      <c r="D624" s="282"/>
      <c r="E624" s="282"/>
      <c r="F624" s="283"/>
      <c r="G624" s="283"/>
    </row>
    <row r="625" spans="1:7" ht="90">
      <c r="A625" s="276">
        <v>151001</v>
      </c>
      <c r="B625" s="280" t="s">
        <v>1464</v>
      </c>
      <c r="C625" s="280" t="s">
        <v>1465</v>
      </c>
      <c r="D625" s="282" t="s">
        <v>59</v>
      </c>
      <c r="E625" s="282">
        <v>1</v>
      </c>
      <c r="F625" s="283">
        <v>109.4</v>
      </c>
      <c r="G625" s="283">
        <v>109.4</v>
      </c>
    </row>
    <row r="626" spans="1:7" ht="90">
      <c r="A626" s="276">
        <v>151002</v>
      </c>
      <c r="B626" s="280" t="s">
        <v>1466</v>
      </c>
      <c r="C626" s="280" t="s">
        <v>1467</v>
      </c>
      <c r="D626" s="282" t="s">
        <v>59</v>
      </c>
      <c r="E626" s="282">
        <v>1</v>
      </c>
      <c r="F626" s="283">
        <v>249.85</v>
      </c>
      <c r="G626" s="283">
        <v>249.85</v>
      </c>
    </row>
    <row r="627" spans="1:7" ht="90">
      <c r="A627" s="276">
        <v>151003</v>
      </c>
      <c r="B627" s="280" t="s">
        <v>1468</v>
      </c>
      <c r="C627" s="280" t="s">
        <v>1469</v>
      </c>
      <c r="D627" s="282" t="s">
        <v>59</v>
      </c>
      <c r="E627" s="282">
        <v>1</v>
      </c>
      <c r="F627" s="283">
        <v>107.63</v>
      </c>
      <c r="G627" s="283">
        <v>107.63</v>
      </c>
    </row>
    <row r="628" spans="1:7" ht="105">
      <c r="A628" s="276">
        <v>151004</v>
      </c>
      <c r="B628" s="280" t="s">
        <v>1470</v>
      </c>
      <c r="C628" s="280" t="s">
        <v>1471</v>
      </c>
      <c r="D628" s="282" t="s">
        <v>59</v>
      </c>
      <c r="E628" s="282">
        <v>1</v>
      </c>
      <c r="F628" s="283">
        <v>240.89</v>
      </c>
      <c r="G628" s="283">
        <v>240.89</v>
      </c>
    </row>
    <row r="629" spans="1:7" ht="90">
      <c r="A629" s="276">
        <v>151015</v>
      </c>
      <c r="B629" s="280" t="s">
        <v>1472</v>
      </c>
      <c r="C629" s="280" t="s">
        <v>1473</v>
      </c>
      <c r="D629" s="282" t="s">
        <v>59</v>
      </c>
      <c r="E629" s="282">
        <v>1</v>
      </c>
      <c r="F629" s="283">
        <v>194.15</v>
      </c>
      <c r="G629" s="283">
        <v>194.15</v>
      </c>
    </row>
    <row r="630" spans="1:7" ht="90">
      <c r="A630" s="276">
        <v>151016</v>
      </c>
      <c r="B630" s="280" t="s">
        <v>1474</v>
      </c>
      <c r="C630" s="280" t="s">
        <v>1475</v>
      </c>
      <c r="D630" s="282" t="s">
        <v>59</v>
      </c>
      <c r="E630" s="282">
        <v>1</v>
      </c>
      <c r="F630" s="283">
        <v>570.41999999999996</v>
      </c>
      <c r="G630" s="283">
        <v>570.41999999999996</v>
      </c>
    </row>
    <row r="631" spans="1:7" ht="90">
      <c r="A631" s="276">
        <v>151017</v>
      </c>
      <c r="B631" s="280" t="s">
        <v>1476</v>
      </c>
      <c r="C631" s="280" t="s">
        <v>1477</v>
      </c>
      <c r="D631" s="282" t="s">
        <v>59</v>
      </c>
      <c r="E631" s="282">
        <v>1</v>
      </c>
      <c r="F631" s="283">
        <v>865.08</v>
      </c>
      <c r="G631" s="283">
        <v>865.08</v>
      </c>
    </row>
    <row r="632" spans="1:7">
      <c r="A632" s="276">
        <v>1511</v>
      </c>
      <c r="B632" s="280"/>
      <c r="C632" s="281" t="s">
        <v>1478</v>
      </c>
      <c r="D632" s="282"/>
      <c r="E632" s="282"/>
      <c r="F632" s="283"/>
      <c r="G632" s="283"/>
    </row>
    <row r="633" spans="1:7" ht="30">
      <c r="A633" s="276">
        <v>151125</v>
      </c>
      <c r="B633" s="280" t="s">
        <v>1479</v>
      </c>
      <c r="C633" s="280" t="s">
        <v>1480</v>
      </c>
      <c r="D633" s="282" t="s">
        <v>108</v>
      </c>
      <c r="E633" s="282">
        <v>1</v>
      </c>
      <c r="F633" s="283">
        <v>14.53</v>
      </c>
      <c r="G633" s="283">
        <v>14.53</v>
      </c>
    </row>
    <row r="634" spans="1:7" ht="30">
      <c r="A634" s="276">
        <v>151126</v>
      </c>
      <c r="B634" s="280" t="s">
        <v>1481</v>
      </c>
      <c r="C634" s="280" t="s">
        <v>1482</v>
      </c>
      <c r="D634" s="282" t="s">
        <v>108</v>
      </c>
      <c r="E634" s="282">
        <v>1</v>
      </c>
      <c r="F634" s="283">
        <v>15.55</v>
      </c>
      <c r="G634" s="283">
        <v>15.55</v>
      </c>
    </row>
    <row r="635" spans="1:7" ht="30">
      <c r="A635" s="276">
        <v>151127</v>
      </c>
      <c r="B635" s="280" t="s">
        <v>1483</v>
      </c>
      <c r="C635" s="280" t="s">
        <v>1484</v>
      </c>
      <c r="D635" s="282" t="s">
        <v>108</v>
      </c>
      <c r="E635" s="282">
        <v>1</v>
      </c>
      <c r="F635" s="283">
        <v>23.23</v>
      </c>
      <c r="G635" s="283">
        <v>23.23</v>
      </c>
    </row>
    <row r="636" spans="1:7" ht="45">
      <c r="A636" s="276">
        <v>151128</v>
      </c>
      <c r="B636" s="280" t="s">
        <v>1485</v>
      </c>
      <c r="C636" s="280" t="s">
        <v>1486</v>
      </c>
      <c r="D636" s="282" t="s">
        <v>108</v>
      </c>
      <c r="E636" s="282">
        <v>1</v>
      </c>
      <c r="F636" s="283">
        <v>28.31</v>
      </c>
      <c r="G636" s="283">
        <v>28.31</v>
      </c>
    </row>
    <row r="637" spans="1:7" ht="45">
      <c r="A637" s="276">
        <v>151129</v>
      </c>
      <c r="B637" s="280" t="s">
        <v>1487</v>
      </c>
      <c r="C637" s="280" t="s">
        <v>1488</v>
      </c>
      <c r="D637" s="282" t="s">
        <v>108</v>
      </c>
      <c r="E637" s="282">
        <v>1</v>
      </c>
      <c r="F637" s="283">
        <v>34.35</v>
      </c>
      <c r="G637" s="283">
        <v>34.35</v>
      </c>
    </row>
    <row r="638" spans="1:7" ht="30">
      <c r="A638" s="276">
        <v>151130</v>
      </c>
      <c r="B638" s="280" t="s">
        <v>1489</v>
      </c>
      <c r="C638" s="280" t="s">
        <v>1490</v>
      </c>
      <c r="D638" s="282" t="s">
        <v>108</v>
      </c>
      <c r="E638" s="282">
        <v>1</v>
      </c>
      <c r="F638" s="283">
        <v>46.1</v>
      </c>
      <c r="G638" s="283">
        <v>46.1</v>
      </c>
    </row>
    <row r="639" spans="1:7" ht="30">
      <c r="A639" s="276">
        <v>151131</v>
      </c>
      <c r="B639" s="280" t="s">
        <v>1491</v>
      </c>
      <c r="C639" s="280" t="s">
        <v>1492</v>
      </c>
      <c r="D639" s="282" t="s">
        <v>108</v>
      </c>
      <c r="E639" s="282">
        <v>1</v>
      </c>
      <c r="F639" s="283">
        <v>77.11</v>
      </c>
      <c r="G639" s="283">
        <v>77.11</v>
      </c>
    </row>
    <row r="640" spans="1:7" ht="30">
      <c r="A640" s="276">
        <v>151132</v>
      </c>
      <c r="B640" s="280" t="s">
        <v>1493</v>
      </c>
      <c r="C640" s="280" t="s">
        <v>1494</v>
      </c>
      <c r="D640" s="282" t="s">
        <v>108</v>
      </c>
      <c r="E640" s="282">
        <v>1</v>
      </c>
      <c r="F640" s="283">
        <v>8.9</v>
      </c>
      <c r="G640" s="283">
        <v>8.9</v>
      </c>
    </row>
    <row r="641" spans="1:7" ht="30">
      <c r="A641" s="276">
        <v>151133</v>
      </c>
      <c r="B641" s="280" t="s">
        <v>1495</v>
      </c>
      <c r="C641" s="280" t="s">
        <v>1496</v>
      </c>
      <c r="D641" s="282" t="s">
        <v>108</v>
      </c>
      <c r="E641" s="282">
        <v>1</v>
      </c>
      <c r="F641" s="283">
        <v>10.210000000000001</v>
      </c>
      <c r="G641" s="283">
        <v>10.210000000000001</v>
      </c>
    </row>
    <row r="642" spans="1:7" ht="30">
      <c r="A642" s="276">
        <v>151135</v>
      </c>
      <c r="B642" s="280" t="s">
        <v>1497</v>
      </c>
      <c r="C642" s="280" t="s">
        <v>1498</v>
      </c>
      <c r="D642" s="282" t="s">
        <v>108</v>
      </c>
      <c r="E642" s="282">
        <v>1</v>
      </c>
      <c r="F642" s="283">
        <v>115.41</v>
      </c>
      <c r="G642" s="283">
        <v>115.41</v>
      </c>
    </row>
    <row r="643" spans="1:7" ht="30">
      <c r="A643" s="276">
        <v>151136</v>
      </c>
      <c r="B643" s="280" t="s">
        <v>1499</v>
      </c>
      <c r="C643" s="280" t="s">
        <v>1500</v>
      </c>
      <c r="D643" s="282" t="s">
        <v>108</v>
      </c>
      <c r="E643" s="282">
        <v>1</v>
      </c>
      <c r="F643" s="283">
        <v>255.66</v>
      </c>
      <c r="G643" s="283">
        <v>255.66</v>
      </c>
    </row>
    <row r="644" spans="1:7" ht="45">
      <c r="A644" s="276">
        <v>151137</v>
      </c>
      <c r="B644" s="280" t="s">
        <v>1501</v>
      </c>
      <c r="C644" s="280" t="s">
        <v>1502</v>
      </c>
      <c r="D644" s="282" t="s">
        <v>108</v>
      </c>
      <c r="E644" s="282">
        <v>1</v>
      </c>
      <c r="F644" s="283">
        <v>22.42</v>
      </c>
      <c r="G644" s="283">
        <v>22.42</v>
      </c>
    </row>
    <row r="645" spans="1:7" ht="45">
      <c r="A645" s="276">
        <v>151138</v>
      </c>
      <c r="B645" s="280" t="s">
        <v>1503</v>
      </c>
      <c r="C645" s="280" t="s">
        <v>1504</v>
      </c>
      <c r="D645" s="282" t="s">
        <v>108</v>
      </c>
      <c r="E645" s="282">
        <v>1</v>
      </c>
      <c r="F645" s="283">
        <v>19.350000000000001</v>
      </c>
      <c r="G645" s="283">
        <v>19.350000000000001</v>
      </c>
    </row>
    <row r="646" spans="1:7" ht="30">
      <c r="A646" s="276">
        <v>151139</v>
      </c>
      <c r="B646" s="280" t="s">
        <v>1505</v>
      </c>
      <c r="C646" s="280" t="s">
        <v>1506</v>
      </c>
      <c r="D646" s="282" t="s">
        <v>108</v>
      </c>
      <c r="E646" s="282">
        <v>1</v>
      </c>
      <c r="F646" s="283">
        <v>23.92</v>
      </c>
      <c r="G646" s="283">
        <v>23.92</v>
      </c>
    </row>
    <row r="647" spans="1:7" ht="30">
      <c r="A647" s="276">
        <v>151140</v>
      </c>
      <c r="B647" s="280" t="s">
        <v>1507</v>
      </c>
      <c r="C647" s="280" t="s">
        <v>1508</v>
      </c>
      <c r="D647" s="282" t="s">
        <v>108</v>
      </c>
      <c r="E647" s="282">
        <v>1</v>
      </c>
      <c r="F647" s="283">
        <v>37.64</v>
      </c>
      <c r="G647" s="283">
        <v>37.64</v>
      </c>
    </row>
    <row r="648" spans="1:7" ht="30">
      <c r="A648" s="276">
        <v>151141</v>
      </c>
      <c r="B648" s="280" t="s">
        <v>1509</v>
      </c>
      <c r="C648" s="280" t="s">
        <v>1510</v>
      </c>
      <c r="D648" s="282" t="s">
        <v>108</v>
      </c>
      <c r="E648" s="282">
        <v>1</v>
      </c>
      <c r="F648" s="283">
        <v>50.31</v>
      </c>
      <c r="G648" s="283">
        <v>50.31</v>
      </c>
    </row>
    <row r="649" spans="1:7" ht="30">
      <c r="A649" s="276">
        <v>151142</v>
      </c>
      <c r="B649" s="280" t="s">
        <v>1511</v>
      </c>
      <c r="C649" s="280" t="s">
        <v>1512</v>
      </c>
      <c r="D649" s="282" t="s">
        <v>108</v>
      </c>
      <c r="E649" s="282">
        <v>1</v>
      </c>
      <c r="F649" s="283">
        <v>95.17</v>
      </c>
      <c r="G649" s="283">
        <v>95.17</v>
      </c>
    </row>
    <row r="650" spans="1:7">
      <c r="A650" s="276">
        <v>1513</v>
      </c>
      <c r="B650" s="280"/>
      <c r="C650" s="281" t="s">
        <v>1513</v>
      </c>
      <c r="D650" s="282"/>
      <c r="E650" s="282"/>
      <c r="F650" s="283"/>
      <c r="G650" s="283"/>
    </row>
    <row r="651" spans="1:7" ht="60">
      <c r="A651" s="276">
        <v>151301</v>
      </c>
      <c r="B651" s="280" t="s">
        <v>1514</v>
      </c>
      <c r="C651" s="280" t="s">
        <v>1515</v>
      </c>
      <c r="D651" s="282" t="s">
        <v>59</v>
      </c>
      <c r="E651" s="282">
        <v>1</v>
      </c>
      <c r="F651" s="283">
        <v>19</v>
      </c>
      <c r="G651" s="283">
        <v>19</v>
      </c>
    </row>
    <row r="652" spans="1:7" ht="60">
      <c r="A652" s="276">
        <v>151302</v>
      </c>
      <c r="B652" s="280" t="s">
        <v>1516</v>
      </c>
      <c r="C652" s="280" t="s">
        <v>1517</v>
      </c>
      <c r="D652" s="282" t="s">
        <v>59</v>
      </c>
      <c r="E652" s="282">
        <v>1</v>
      </c>
      <c r="F652" s="283">
        <v>19</v>
      </c>
      <c r="G652" s="283">
        <v>19</v>
      </c>
    </row>
    <row r="653" spans="1:7" ht="60">
      <c r="A653" s="276">
        <v>151303</v>
      </c>
      <c r="B653" s="280" t="s">
        <v>1518</v>
      </c>
      <c r="C653" s="280" t="s">
        <v>1519</v>
      </c>
      <c r="D653" s="282" t="s">
        <v>59</v>
      </c>
      <c r="E653" s="282">
        <v>1</v>
      </c>
      <c r="F653" s="283">
        <v>19</v>
      </c>
      <c r="G653" s="283">
        <v>19</v>
      </c>
    </row>
    <row r="654" spans="1:7" ht="60">
      <c r="A654" s="276">
        <v>151304</v>
      </c>
      <c r="B654" s="280" t="s">
        <v>1520</v>
      </c>
      <c r="C654" s="280" t="s">
        <v>1521</v>
      </c>
      <c r="D654" s="282" t="s">
        <v>59</v>
      </c>
      <c r="E654" s="282">
        <v>1</v>
      </c>
      <c r="F654" s="283">
        <v>19</v>
      </c>
      <c r="G654" s="283">
        <v>19</v>
      </c>
    </row>
    <row r="655" spans="1:7" ht="60">
      <c r="A655" s="276">
        <v>151305</v>
      </c>
      <c r="B655" s="280" t="s">
        <v>1522</v>
      </c>
      <c r="C655" s="280" t="s">
        <v>1523</v>
      </c>
      <c r="D655" s="282" t="s">
        <v>59</v>
      </c>
      <c r="E655" s="282">
        <v>1</v>
      </c>
      <c r="F655" s="283">
        <v>23.1</v>
      </c>
      <c r="G655" s="283">
        <v>23.1</v>
      </c>
    </row>
    <row r="656" spans="1:7" ht="60">
      <c r="A656" s="276">
        <v>151306</v>
      </c>
      <c r="B656" s="280" t="s">
        <v>1524</v>
      </c>
      <c r="C656" s="280" t="s">
        <v>1525</v>
      </c>
      <c r="D656" s="282" t="s">
        <v>59</v>
      </c>
      <c r="E656" s="282">
        <v>1</v>
      </c>
      <c r="F656" s="283">
        <v>53.36</v>
      </c>
      <c r="G656" s="283">
        <v>53.36</v>
      </c>
    </row>
    <row r="657" spans="1:7" ht="60">
      <c r="A657" s="276">
        <v>151307</v>
      </c>
      <c r="B657" s="280" t="s">
        <v>1526</v>
      </c>
      <c r="C657" s="280" t="s">
        <v>1527</v>
      </c>
      <c r="D657" s="282" t="s">
        <v>59</v>
      </c>
      <c r="E657" s="282">
        <v>1</v>
      </c>
      <c r="F657" s="283">
        <v>53.36</v>
      </c>
      <c r="G657" s="283">
        <v>53.36</v>
      </c>
    </row>
    <row r="658" spans="1:7" ht="60">
      <c r="A658" s="276">
        <v>151308</v>
      </c>
      <c r="B658" s="280" t="s">
        <v>1528</v>
      </c>
      <c r="C658" s="280" t="s">
        <v>1529</v>
      </c>
      <c r="D658" s="282" t="s">
        <v>59</v>
      </c>
      <c r="E658" s="282">
        <v>1</v>
      </c>
      <c r="F658" s="283">
        <v>65.150000000000006</v>
      </c>
      <c r="G658" s="283">
        <v>65.150000000000006</v>
      </c>
    </row>
    <row r="659" spans="1:7" ht="60">
      <c r="A659" s="276">
        <v>151309</v>
      </c>
      <c r="B659" s="280" t="s">
        <v>1530</v>
      </c>
      <c r="C659" s="280" t="s">
        <v>1531</v>
      </c>
      <c r="D659" s="282" t="s">
        <v>59</v>
      </c>
      <c r="E659" s="282">
        <v>1</v>
      </c>
      <c r="F659" s="283">
        <v>78.95</v>
      </c>
      <c r="G659" s="283">
        <v>78.95</v>
      </c>
    </row>
    <row r="660" spans="1:7" ht="60">
      <c r="A660" s="276">
        <v>151310</v>
      </c>
      <c r="B660" s="280" t="s">
        <v>1532</v>
      </c>
      <c r="C660" s="280" t="s">
        <v>1533</v>
      </c>
      <c r="D660" s="282" t="s">
        <v>59</v>
      </c>
      <c r="E660" s="282">
        <v>1</v>
      </c>
      <c r="F660" s="283">
        <v>87.1</v>
      </c>
      <c r="G660" s="283">
        <v>87.1</v>
      </c>
    </row>
    <row r="661" spans="1:7" ht="60">
      <c r="A661" s="276">
        <v>151311</v>
      </c>
      <c r="B661" s="280" t="s">
        <v>1534</v>
      </c>
      <c r="C661" s="280" t="s">
        <v>1535</v>
      </c>
      <c r="D661" s="282" t="s">
        <v>59</v>
      </c>
      <c r="E661" s="282">
        <v>1</v>
      </c>
      <c r="F661" s="283">
        <v>94.79</v>
      </c>
      <c r="G661" s="283">
        <v>94.79</v>
      </c>
    </row>
    <row r="662" spans="1:7" ht="60">
      <c r="A662" s="276">
        <v>151313</v>
      </c>
      <c r="B662" s="280" t="s">
        <v>1536</v>
      </c>
      <c r="C662" s="280" t="s">
        <v>1537</v>
      </c>
      <c r="D662" s="282" t="s">
        <v>59</v>
      </c>
      <c r="E662" s="282">
        <v>1</v>
      </c>
      <c r="F662" s="283">
        <v>153.77000000000001</v>
      </c>
      <c r="G662" s="283">
        <v>153.77000000000001</v>
      </c>
    </row>
    <row r="663" spans="1:7" ht="60">
      <c r="A663" s="276">
        <v>151314</v>
      </c>
      <c r="B663" s="280" t="s">
        <v>1538</v>
      </c>
      <c r="C663" s="280" t="s">
        <v>1539</v>
      </c>
      <c r="D663" s="282" t="s">
        <v>59</v>
      </c>
      <c r="E663" s="282">
        <v>1</v>
      </c>
      <c r="F663" s="283">
        <v>365.32</v>
      </c>
      <c r="G663" s="283">
        <v>365.32</v>
      </c>
    </row>
    <row r="664" spans="1:7" ht="30">
      <c r="A664" s="276">
        <v>151315</v>
      </c>
      <c r="B664" s="280" t="s">
        <v>1540</v>
      </c>
      <c r="C664" s="280" t="s">
        <v>1541</v>
      </c>
      <c r="D664" s="282" t="s">
        <v>59</v>
      </c>
      <c r="E664" s="282">
        <v>1</v>
      </c>
      <c r="F664" s="284">
        <v>2292.52</v>
      </c>
      <c r="G664" s="284">
        <v>2292.52</v>
      </c>
    </row>
    <row r="665" spans="1:7" ht="60">
      <c r="A665" s="276">
        <v>151316</v>
      </c>
      <c r="B665" s="280" t="s">
        <v>1542</v>
      </c>
      <c r="C665" s="280" t="s">
        <v>1543</v>
      </c>
      <c r="D665" s="282" t="s">
        <v>59</v>
      </c>
      <c r="E665" s="282">
        <v>1</v>
      </c>
      <c r="F665" s="283">
        <v>132.81</v>
      </c>
      <c r="G665" s="283">
        <v>132.81</v>
      </c>
    </row>
    <row r="666" spans="1:7" ht="60">
      <c r="A666" s="276">
        <v>151317</v>
      </c>
      <c r="B666" s="280" t="s">
        <v>1544</v>
      </c>
      <c r="C666" s="280" t="s">
        <v>1545</v>
      </c>
      <c r="D666" s="282" t="s">
        <v>59</v>
      </c>
      <c r="E666" s="282">
        <v>1</v>
      </c>
      <c r="F666" s="283">
        <v>24.04</v>
      </c>
      <c r="G666" s="283">
        <v>24.04</v>
      </c>
    </row>
    <row r="667" spans="1:7" ht="60">
      <c r="A667" s="276">
        <v>151318</v>
      </c>
      <c r="B667" s="280" t="s">
        <v>1546</v>
      </c>
      <c r="C667" s="280" t="s">
        <v>1547</v>
      </c>
      <c r="D667" s="282" t="s">
        <v>59</v>
      </c>
      <c r="E667" s="282">
        <v>1</v>
      </c>
      <c r="F667" s="283">
        <v>25.94</v>
      </c>
      <c r="G667" s="283">
        <v>25.94</v>
      </c>
    </row>
    <row r="668" spans="1:7" ht="60">
      <c r="A668" s="276">
        <v>151319</v>
      </c>
      <c r="B668" s="280" t="s">
        <v>1548</v>
      </c>
      <c r="C668" s="280" t="s">
        <v>1549</v>
      </c>
      <c r="D668" s="282" t="s">
        <v>59</v>
      </c>
      <c r="E668" s="282">
        <v>1</v>
      </c>
      <c r="F668" s="283">
        <v>25.31</v>
      </c>
      <c r="G668" s="283">
        <v>25.31</v>
      </c>
    </row>
    <row r="669" spans="1:7" ht="45">
      <c r="A669" s="276">
        <v>151320</v>
      </c>
      <c r="B669" s="280" t="s">
        <v>1550</v>
      </c>
      <c r="C669" s="280" t="s">
        <v>1551</v>
      </c>
      <c r="D669" s="282" t="s">
        <v>59</v>
      </c>
      <c r="E669" s="282">
        <v>1</v>
      </c>
      <c r="F669" s="283">
        <v>29.13</v>
      </c>
      <c r="G669" s="283">
        <v>29.13</v>
      </c>
    </row>
    <row r="670" spans="1:7" ht="60">
      <c r="A670" s="276">
        <v>151321</v>
      </c>
      <c r="B670" s="280" t="s">
        <v>1552</v>
      </c>
      <c r="C670" s="280" t="s">
        <v>1553</v>
      </c>
      <c r="D670" s="282" t="s">
        <v>59</v>
      </c>
      <c r="E670" s="282">
        <v>1</v>
      </c>
      <c r="F670" s="283">
        <v>53.36</v>
      </c>
      <c r="G670" s="283">
        <v>53.36</v>
      </c>
    </row>
    <row r="671" spans="1:7" ht="60">
      <c r="A671" s="276">
        <v>151322</v>
      </c>
      <c r="B671" s="280" t="s">
        <v>1554</v>
      </c>
      <c r="C671" s="280" t="s">
        <v>1555</v>
      </c>
      <c r="D671" s="282" t="s">
        <v>59</v>
      </c>
      <c r="E671" s="282">
        <v>1</v>
      </c>
      <c r="F671" s="283">
        <v>53.36</v>
      </c>
      <c r="G671" s="283">
        <v>53.36</v>
      </c>
    </row>
    <row r="672" spans="1:7" ht="60">
      <c r="A672" s="276">
        <v>151323</v>
      </c>
      <c r="B672" s="280" t="s">
        <v>1556</v>
      </c>
      <c r="C672" s="280" t="s">
        <v>1557</v>
      </c>
      <c r="D672" s="282" t="s">
        <v>59</v>
      </c>
      <c r="E672" s="282">
        <v>1</v>
      </c>
      <c r="F672" s="283">
        <v>65.150000000000006</v>
      </c>
      <c r="G672" s="283">
        <v>65.150000000000006</v>
      </c>
    </row>
    <row r="673" spans="1:7" ht="60">
      <c r="A673" s="276">
        <v>151324</v>
      </c>
      <c r="B673" s="280" t="s">
        <v>1558</v>
      </c>
      <c r="C673" s="280" t="s">
        <v>1559</v>
      </c>
      <c r="D673" s="282" t="s">
        <v>59</v>
      </c>
      <c r="E673" s="282">
        <v>1</v>
      </c>
      <c r="F673" s="283">
        <v>86.8</v>
      </c>
      <c r="G673" s="283">
        <v>86.8</v>
      </c>
    </row>
    <row r="674" spans="1:7" ht="60">
      <c r="A674" s="276">
        <v>151325</v>
      </c>
      <c r="B674" s="280" t="s">
        <v>1560</v>
      </c>
      <c r="C674" s="280" t="s">
        <v>1561</v>
      </c>
      <c r="D674" s="282" t="s">
        <v>59</v>
      </c>
      <c r="E674" s="282">
        <v>1</v>
      </c>
      <c r="F674" s="283">
        <v>93.49</v>
      </c>
      <c r="G674" s="283">
        <v>93.49</v>
      </c>
    </row>
    <row r="675" spans="1:7" ht="45">
      <c r="A675" s="276">
        <v>151326</v>
      </c>
      <c r="B675" s="280" t="s">
        <v>1562</v>
      </c>
      <c r="C675" s="280" t="s">
        <v>1563</v>
      </c>
      <c r="D675" s="282" t="s">
        <v>59</v>
      </c>
      <c r="E675" s="282">
        <v>1</v>
      </c>
      <c r="F675" s="283">
        <v>123.7</v>
      </c>
      <c r="G675" s="283">
        <v>123.7</v>
      </c>
    </row>
    <row r="676" spans="1:7" ht="60">
      <c r="A676" s="276">
        <v>151327</v>
      </c>
      <c r="B676" s="280" t="s">
        <v>1564</v>
      </c>
      <c r="C676" s="280" t="s">
        <v>1565</v>
      </c>
      <c r="D676" s="282" t="s">
        <v>59</v>
      </c>
      <c r="E676" s="282">
        <v>1</v>
      </c>
      <c r="F676" s="283">
        <v>78.95</v>
      </c>
      <c r="G676" s="283">
        <v>78.95</v>
      </c>
    </row>
    <row r="677" spans="1:7" ht="60">
      <c r="A677" s="276">
        <v>151328</v>
      </c>
      <c r="B677" s="280" t="s">
        <v>1566</v>
      </c>
      <c r="C677" s="280" t="s">
        <v>1567</v>
      </c>
      <c r="D677" s="282" t="s">
        <v>59</v>
      </c>
      <c r="E677" s="282">
        <v>1</v>
      </c>
      <c r="F677" s="283">
        <v>78.95</v>
      </c>
      <c r="G677" s="283">
        <v>78.95</v>
      </c>
    </row>
    <row r="678" spans="1:7" ht="60">
      <c r="A678" s="276">
        <v>151329</v>
      </c>
      <c r="B678" s="280" t="s">
        <v>1568</v>
      </c>
      <c r="C678" s="280" t="s">
        <v>1569</v>
      </c>
      <c r="D678" s="282" t="s">
        <v>59</v>
      </c>
      <c r="E678" s="282">
        <v>1</v>
      </c>
      <c r="F678" s="283">
        <v>78.95</v>
      </c>
      <c r="G678" s="283">
        <v>78.95</v>
      </c>
    </row>
    <row r="679" spans="1:7" ht="60">
      <c r="A679" s="276">
        <v>151330</v>
      </c>
      <c r="B679" s="280" t="s">
        <v>1570</v>
      </c>
      <c r="C679" s="280" t="s">
        <v>1571</v>
      </c>
      <c r="D679" s="282" t="s">
        <v>59</v>
      </c>
      <c r="E679" s="282">
        <v>1</v>
      </c>
      <c r="F679" s="283">
        <v>127.35</v>
      </c>
      <c r="G679" s="283">
        <v>127.35</v>
      </c>
    </row>
    <row r="680" spans="1:7" ht="45">
      <c r="A680" s="276">
        <v>151331</v>
      </c>
      <c r="B680" s="280" t="s">
        <v>1572</v>
      </c>
      <c r="C680" s="280" t="s">
        <v>1573</v>
      </c>
      <c r="D680" s="282" t="s">
        <v>59</v>
      </c>
      <c r="E680" s="282">
        <v>1</v>
      </c>
      <c r="F680" s="283">
        <v>151.56</v>
      </c>
      <c r="G680" s="283">
        <v>151.56</v>
      </c>
    </row>
    <row r="681" spans="1:7" ht="30">
      <c r="A681" s="276">
        <v>151332</v>
      </c>
      <c r="B681" s="280" t="s">
        <v>1574</v>
      </c>
      <c r="C681" s="280" t="s">
        <v>1575</v>
      </c>
      <c r="D681" s="282" t="s">
        <v>59</v>
      </c>
      <c r="E681" s="282">
        <v>1</v>
      </c>
      <c r="F681" s="283">
        <v>393.67</v>
      </c>
      <c r="G681" s="283">
        <v>393.67</v>
      </c>
    </row>
    <row r="682" spans="1:7" ht="60">
      <c r="A682" s="276">
        <v>151333</v>
      </c>
      <c r="B682" s="280" t="s">
        <v>1576</v>
      </c>
      <c r="C682" s="280" t="s">
        <v>1577</v>
      </c>
      <c r="D682" s="282" t="s">
        <v>59</v>
      </c>
      <c r="E682" s="282">
        <v>1</v>
      </c>
      <c r="F682" s="283">
        <v>405.83</v>
      </c>
      <c r="G682" s="283">
        <v>405.83</v>
      </c>
    </row>
    <row r="683" spans="1:7" ht="75">
      <c r="A683" s="276">
        <v>151334</v>
      </c>
      <c r="B683" s="280" t="s">
        <v>1578</v>
      </c>
      <c r="C683" s="280" t="s">
        <v>1579</v>
      </c>
      <c r="D683" s="282" t="s">
        <v>59</v>
      </c>
      <c r="E683" s="282">
        <v>1</v>
      </c>
      <c r="F683" s="283">
        <v>866.61</v>
      </c>
      <c r="G683" s="283">
        <v>866.61</v>
      </c>
    </row>
    <row r="684" spans="1:7" ht="75">
      <c r="A684" s="276">
        <v>151335</v>
      </c>
      <c r="B684" s="280" t="s">
        <v>1580</v>
      </c>
      <c r="C684" s="280" t="s">
        <v>1581</v>
      </c>
      <c r="D684" s="282" t="s">
        <v>59</v>
      </c>
      <c r="E684" s="282">
        <v>1</v>
      </c>
      <c r="F684" s="284">
        <v>1972.71</v>
      </c>
      <c r="G684" s="284">
        <v>1972.71</v>
      </c>
    </row>
    <row r="685" spans="1:7" ht="30">
      <c r="A685" s="276">
        <v>151336</v>
      </c>
      <c r="B685" s="280" t="s">
        <v>1582</v>
      </c>
      <c r="C685" s="280" t="s">
        <v>1583</v>
      </c>
      <c r="D685" s="282" t="s">
        <v>59</v>
      </c>
      <c r="E685" s="282">
        <v>1</v>
      </c>
      <c r="F685" s="283">
        <v>148.1</v>
      </c>
      <c r="G685" s="283">
        <v>148.1</v>
      </c>
    </row>
    <row r="686" spans="1:7" ht="60">
      <c r="A686" s="276">
        <v>151337</v>
      </c>
      <c r="B686" s="280" t="s">
        <v>1584</v>
      </c>
      <c r="C686" s="280" t="s">
        <v>1585</v>
      </c>
      <c r="D686" s="282" t="s">
        <v>59</v>
      </c>
      <c r="E686" s="282">
        <v>1</v>
      </c>
      <c r="F686" s="283">
        <v>164.91</v>
      </c>
      <c r="G686" s="283">
        <v>164.91</v>
      </c>
    </row>
    <row r="687" spans="1:7" ht="60">
      <c r="A687" s="276">
        <v>151338</v>
      </c>
      <c r="B687" s="280" t="s">
        <v>1586</v>
      </c>
      <c r="C687" s="280" t="s">
        <v>1587</v>
      </c>
      <c r="D687" s="282" t="s">
        <v>59</v>
      </c>
      <c r="E687" s="282">
        <v>1</v>
      </c>
      <c r="F687" s="283">
        <v>19</v>
      </c>
      <c r="G687" s="283">
        <v>19</v>
      </c>
    </row>
    <row r="688" spans="1:7" ht="45">
      <c r="A688" s="276">
        <v>151339</v>
      </c>
      <c r="B688" s="280" t="s">
        <v>1588</v>
      </c>
      <c r="C688" s="280" t="s">
        <v>1589</v>
      </c>
      <c r="D688" s="282" t="s">
        <v>59</v>
      </c>
      <c r="E688" s="282">
        <v>1</v>
      </c>
      <c r="F688" s="283">
        <v>373.85</v>
      </c>
      <c r="G688" s="283">
        <v>373.85</v>
      </c>
    </row>
    <row r="689" spans="1:7">
      <c r="A689" s="276">
        <v>151340</v>
      </c>
      <c r="B689" s="280" t="s">
        <v>1590</v>
      </c>
      <c r="C689" s="280" t="s">
        <v>1591</v>
      </c>
      <c r="D689" s="282" t="s">
        <v>59</v>
      </c>
      <c r="E689" s="282">
        <v>1</v>
      </c>
      <c r="F689" s="284">
        <v>1291.74</v>
      </c>
      <c r="G689" s="284">
        <v>1291.74</v>
      </c>
    </row>
    <row r="690" spans="1:7">
      <c r="A690" s="276">
        <v>151341</v>
      </c>
      <c r="B690" s="280" t="s">
        <v>1592</v>
      </c>
      <c r="C690" s="280" t="s">
        <v>1593</v>
      </c>
      <c r="D690" s="282" t="s">
        <v>59</v>
      </c>
      <c r="E690" s="282">
        <v>1</v>
      </c>
      <c r="F690" s="284">
        <v>2640.93</v>
      </c>
      <c r="G690" s="284">
        <v>2640.93</v>
      </c>
    </row>
    <row r="691" spans="1:7">
      <c r="A691" s="276">
        <v>151342</v>
      </c>
      <c r="B691" s="280" t="s">
        <v>1594</v>
      </c>
      <c r="C691" s="280" t="s">
        <v>1595</v>
      </c>
      <c r="D691" s="282" t="s">
        <v>59</v>
      </c>
      <c r="E691" s="282">
        <v>1</v>
      </c>
      <c r="F691" s="284">
        <v>3841.56</v>
      </c>
      <c r="G691" s="284">
        <v>3841.56</v>
      </c>
    </row>
    <row r="692" spans="1:7">
      <c r="A692" s="276">
        <v>151343</v>
      </c>
      <c r="B692" s="280" t="s">
        <v>1596</v>
      </c>
      <c r="C692" s="280" t="s">
        <v>1597</v>
      </c>
      <c r="D692" s="282" t="s">
        <v>59</v>
      </c>
      <c r="E692" s="282">
        <v>1</v>
      </c>
      <c r="F692" s="284">
        <v>8367.66</v>
      </c>
      <c r="G692" s="284">
        <v>8367.66</v>
      </c>
    </row>
    <row r="693" spans="1:7">
      <c r="A693" s="276">
        <v>151344</v>
      </c>
      <c r="B693" s="280" t="s">
        <v>1598</v>
      </c>
      <c r="C693" s="280" t="s">
        <v>1599</v>
      </c>
      <c r="D693" s="282" t="s">
        <v>59</v>
      </c>
      <c r="E693" s="282">
        <v>1</v>
      </c>
      <c r="F693" s="283">
        <v>51.16</v>
      </c>
      <c r="G693" s="283">
        <v>51.16</v>
      </c>
    </row>
    <row r="694" spans="1:7">
      <c r="A694" s="276">
        <v>151345</v>
      </c>
      <c r="B694" s="280" t="s">
        <v>1600</v>
      </c>
      <c r="C694" s="280" t="s">
        <v>1601</v>
      </c>
      <c r="D694" s="282" t="s">
        <v>59</v>
      </c>
      <c r="E694" s="282">
        <v>1</v>
      </c>
      <c r="F694" s="283">
        <v>51.16</v>
      </c>
      <c r="G694" s="283">
        <v>51.16</v>
      </c>
    </row>
    <row r="695" spans="1:7">
      <c r="A695" s="276">
        <v>151346</v>
      </c>
      <c r="B695" s="280" t="s">
        <v>1602</v>
      </c>
      <c r="C695" s="280" t="s">
        <v>1603</v>
      </c>
      <c r="D695" s="282" t="s">
        <v>59</v>
      </c>
      <c r="E695" s="282">
        <v>1</v>
      </c>
      <c r="F695" s="283">
        <v>94.43</v>
      </c>
      <c r="G695" s="283">
        <v>94.43</v>
      </c>
    </row>
    <row r="696" spans="1:7">
      <c r="A696" s="276">
        <v>151347</v>
      </c>
      <c r="B696" s="280" t="s">
        <v>1604</v>
      </c>
      <c r="C696" s="280" t="s">
        <v>1605</v>
      </c>
      <c r="D696" s="282" t="s">
        <v>59</v>
      </c>
      <c r="E696" s="282">
        <v>1</v>
      </c>
      <c r="F696" s="283">
        <v>94.43</v>
      </c>
      <c r="G696" s="283">
        <v>94.43</v>
      </c>
    </row>
    <row r="697" spans="1:7">
      <c r="A697" s="276">
        <v>151348</v>
      </c>
      <c r="B697" s="280" t="s">
        <v>1606</v>
      </c>
      <c r="C697" s="280" t="s">
        <v>1607</v>
      </c>
      <c r="D697" s="282" t="s">
        <v>59</v>
      </c>
      <c r="E697" s="282">
        <v>1</v>
      </c>
      <c r="F697" s="283">
        <v>94.43</v>
      </c>
      <c r="G697" s="283">
        <v>94.43</v>
      </c>
    </row>
    <row r="698" spans="1:7">
      <c r="A698" s="276">
        <v>151349</v>
      </c>
      <c r="B698" s="280" t="s">
        <v>1608</v>
      </c>
      <c r="C698" s="280" t="s">
        <v>1609</v>
      </c>
      <c r="D698" s="282" t="s">
        <v>59</v>
      </c>
      <c r="E698" s="282">
        <v>1</v>
      </c>
      <c r="F698" s="283">
        <v>51.16</v>
      </c>
      <c r="G698" s="283">
        <v>51.16</v>
      </c>
    </row>
    <row r="699" spans="1:7" ht="30">
      <c r="A699" s="276">
        <v>151350</v>
      </c>
      <c r="B699" s="280" t="s">
        <v>1610</v>
      </c>
      <c r="C699" s="280" t="s">
        <v>1611</v>
      </c>
      <c r="D699" s="282" t="s">
        <v>59</v>
      </c>
      <c r="E699" s="282">
        <v>1</v>
      </c>
      <c r="F699" s="283">
        <v>148.1</v>
      </c>
      <c r="G699" s="283">
        <v>148.1</v>
      </c>
    </row>
    <row r="700" spans="1:7" ht="30">
      <c r="A700" s="276">
        <v>151351</v>
      </c>
      <c r="B700" s="280" t="s">
        <v>1612</v>
      </c>
      <c r="C700" s="280" t="s">
        <v>1613</v>
      </c>
      <c r="D700" s="282" t="s">
        <v>59</v>
      </c>
      <c r="E700" s="282">
        <v>1</v>
      </c>
      <c r="F700" s="283">
        <v>148.1</v>
      </c>
      <c r="G700" s="283">
        <v>148.1</v>
      </c>
    </row>
    <row r="701" spans="1:7">
      <c r="A701" s="276">
        <v>1514</v>
      </c>
      <c r="B701" s="280"/>
      <c r="C701" s="281" t="s">
        <v>1614</v>
      </c>
      <c r="D701" s="282"/>
      <c r="E701" s="282"/>
      <c r="F701" s="283"/>
      <c r="G701" s="283"/>
    </row>
    <row r="702" spans="1:7" ht="45">
      <c r="A702" s="276">
        <v>151401</v>
      </c>
      <c r="B702" s="280" t="s">
        <v>1615</v>
      </c>
      <c r="C702" s="280" t="s">
        <v>1616</v>
      </c>
      <c r="D702" s="282" t="s">
        <v>108</v>
      </c>
      <c r="E702" s="282">
        <v>1</v>
      </c>
      <c r="F702" s="283">
        <v>5.33</v>
      </c>
      <c r="G702" s="283">
        <v>5.33</v>
      </c>
    </row>
    <row r="703" spans="1:7" ht="45">
      <c r="A703" s="276">
        <v>151402</v>
      </c>
      <c r="B703" s="280" t="s">
        <v>1617</v>
      </c>
      <c r="C703" s="280" t="s">
        <v>1618</v>
      </c>
      <c r="D703" s="282" t="s">
        <v>108</v>
      </c>
      <c r="E703" s="282">
        <v>1</v>
      </c>
      <c r="F703" s="283">
        <v>6.67</v>
      </c>
      <c r="G703" s="283">
        <v>6.67</v>
      </c>
    </row>
    <row r="704" spans="1:7" ht="45">
      <c r="A704" s="276">
        <v>151403</v>
      </c>
      <c r="B704" s="280" t="s">
        <v>1619</v>
      </c>
      <c r="C704" s="280" t="s">
        <v>1620</v>
      </c>
      <c r="D704" s="282" t="s">
        <v>108</v>
      </c>
      <c r="E704" s="282">
        <v>1</v>
      </c>
      <c r="F704" s="283">
        <v>8.9</v>
      </c>
      <c r="G704" s="283">
        <v>8.9</v>
      </c>
    </row>
    <row r="705" spans="1:7" ht="45">
      <c r="A705" s="276">
        <v>151404</v>
      </c>
      <c r="B705" s="280" t="s">
        <v>1621</v>
      </c>
      <c r="C705" s="280" t="s">
        <v>1622</v>
      </c>
      <c r="D705" s="282" t="s">
        <v>108</v>
      </c>
      <c r="E705" s="282">
        <v>1</v>
      </c>
      <c r="F705" s="283">
        <v>11.27</v>
      </c>
      <c r="G705" s="283">
        <v>11.27</v>
      </c>
    </row>
    <row r="706" spans="1:7" ht="45">
      <c r="A706" s="276">
        <v>151405</v>
      </c>
      <c r="B706" s="280" t="s">
        <v>1623</v>
      </c>
      <c r="C706" s="280" t="s">
        <v>1624</v>
      </c>
      <c r="D706" s="282" t="s">
        <v>108</v>
      </c>
      <c r="E706" s="282">
        <v>1</v>
      </c>
      <c r="F706" s="283">
        <v>17.29</v>
      </c>
      <c r="G706" s="283">
        <v>17.29</v>
      </c>
    </row>
    <row r="707" spans="1:7" ht="45">
      <c r="A707" s="276">
        <v>151406</v>
      </c>
      <c r="B707" s="280" t="s">
        <v>1625</v>
      </c>
      <c r="C707" s="280" t="s">
        <v>1626</v>
      </c>
      <c r="D707" s="282" t="s">
        <v>108</v>
      </c>
      <c r="E707" s="282">
        <v>1</v>
      </c>
      <c r="F707" s="283">
        <v>25.82</v>
      </c>
      <c r="G707" s="283">
        <v>25.82</v>
      </c>
    </row>
    <row r="708" spans="1:7" ht="45">
      <c r="A708" s="276">
        <v>151407</v>
      </c>
      <c r="B708" s="280" t="s">
        <v>1627</v>
      </c>
      <c r="C708" s="280" t="s">
        <v>1628</v>
      </c>
      <c r="D708" s="282" t="s">
        <v>108</v>
      </c>
      <c r="E708" s="282">
        <v>1</v>
      </c>
      <c r="F708" s="283">
        <v>37.83</v>
      </c>
      <c r="G708" s="283">
        <v>37.83</v>
      </c>
    </row>
    <row r="709" spans="1:7">
      <c r="A709" s="276">
        <v>151413</v>
      </c>
      <c r="B709" s="280" t="s">
        <v>1629</v>
      </c>
      <c r="C709" s="280" t="s">
        <v>1630</v>
      </c>
      <c r="D709" s="282" t="s">
        <v>108</v>
      </c>
      <c r="E709" s="282">
        <v>1</v>
      </c>
      <c r="F709" s="283">
        <v>36.729999999999997</v>
      </c>
      <c r="G709" s="283">
        <v>36.729999999999997</v>
      </c>
    </row>
    <row r="710" spans="1:7">
      <c r="A710" s="276">
        <v>151414</v>
      </c>
      <c r="B710" s="280" t="s">
        <v>1631</v>
      </c>
      <c r="C710" s="280" t="s">
        <v>1632</v>
      </c>
      <c r="D710" s="282" t="s">
        <v>108</v>
      </c>
      <c r="E710" s="282">
        <v>1</v>
      </c>
      <c r="F710" s="283">
        <v>17.850000000000001</v>
      </c>
      <c r="G710" s="283">
        <v>17.850000000000001</v>
      </c>
    </row>
    <row r="711" spans="1:7" ht="45">
      <c r="A711" s="276">
        <v>151417</v>
      </c>
      <c r="B711" s="280" t="s">
        <v>1633</v>
      </c>
      <c r="C711" s="280" t="s">
        <v>1634</v>
      </c>
      <c r="D711" s="282" t="s">
        <v>108</v>
      </c>
      <c r="E711" s="282">
        <v>1</v>
      </c>
      <c r="F711" s="283">
        <v>7.86</v>
      </c>
      <c r="G711" s="283">
        <v>7.86</v>
      </c>
    </row>
    <row r="712" spans="1:7" ht="45">
      <c r="A712" s="276">
        <v>151418</v>
      </c>
      <c r="B712" s="280" t="s">
        <v>1635</v>
      </c>
      <c r="C712" s="280" t="s">
        <v>1636</v>
      </c>
      <c r="D712" s="282" t="s">
        <v>108</v>
      </c>
      <c r="E712" s="282">
        <v>1</v>
      </c>
      <c r="F712" s="283">
        <v>10.25</v>
      </c>
      <c r="G712" s="283">
        <v>10.25</v>
      </c>
    </row>
    <row r="713" spans="1:7" ht="45">
      <c r="A713" s="276">
        <v>151419</v>
      </c>
      <c r="B713" s="280" t="s">
        <v>1637</v>
      </c>
      <c r="C713" s="280" t="s">
        <v>1638</v>
      </c>
      <c r="D713" s="282" t="s">
        <v>108</v>
      </c>
      <c r="E713" s="282">
        <v>1</v>
      </c>
      <c r="F713" s="283">
        <v>12.8</v>
      </c>
      <c r="G713" s="283">
        <v>12.8</v>
      </c>
    </row>
    <row r="714" spans="1:7" ht="45">
      <c r="A714" s="276">
        <v>151420</v>
      </c>
      <c r="B714" s="280" t="s">
        <v>1639</v>
      </c>
      <c r="C714" s="280" t="s">
        <v>1640</v>
      </c>
      <c r="D714" s="282" t="s">
        <v>108</v>
      </c>
      <c r="E714" s="282">
        <v>1</v>
      </c>
      <c r="F714" s="283">
        <v>18</v>
      </c>
      <c r="G714" s="283">
        <v>18</v>
      </c>
    </row>
    <row r="715" spans="1:7" ht="45">
      <c r="A715" s="276">
        <v>151421</v>
      </c>
      <c r="B715" s="280" t="s">
        <v>1641</v>
      </c>
      <c r="C715" s="280" t="s">
        <v>1642</v>
      </c>
      <c r="D715" s="282" t="s">
        <v>108</v>
      </c>
      <c r="E715" s="282">
        <v>1</v>
      </c>
      <c r="F715" s="283">
        <v>25.87</v>
      </c>
      <c r="G715" s="283">
        <v>25.87</v>
      </c>
    </row>
    <row r="716" spans="1:7" ht="45">
      <c r="A716" s="276">
        <v>151422</v>
      </c>
      <c r="B716" s="280" t="s">
        <v>1643</v>
      </c>
      <c r="C716" s="280" t="s">
        <v>1644</v>
      </c>
      <c r="D716" s="282" t="s">
        <v>108</v>
      </c>
      <c r="E716" s="282">
        <v>1</v>
      </c>
      <c r="F716" s="283">
        <v>38.71</v>
      </c>
      <c r="G716" s="283">
        <v>38.71</v>
      </c>
    </row>
    <row r="717" spans="1:7" ht="45">
      <c r="A717" s="276">
        <v>151423</v>
      </c>
      <c r="B717" s="280" t="s">
        <v>1645</v>
      </c>
      <c r="C717" s="280" t="s">
        <v>1646</v>
      </c>
      <c r="D717" s="282" t="s">
        <v>108</v>
      </c>
      <c r="E717" s="282">
        <v>1</v>
      </c>
      <c r="F717" s="283">
        <v>50.93</v>
      </c>
      <c r="G717" s="283">
        <v>50.93</v>
      </c>
    </row>
    <row r="718" spans="1:7" ht="45">
      <c r="A718" s="276">
        <v>151425</v>
      </c>
      <c r="B718" s="280" t="s">
        <v>1647</v>
      </c>
      <c r="C718" s="280" t="s">
        <v>1648</v>
      </c>
      <c r="D718" s="282" t="s">
        <v>108</v>
      </c>
      <c r="E718" s="282">
        <v>1</v>
      </c>
      <c r="F718" s="283">
        <v>73.650000000000006</v>
      </c>
      <c r="G718" s="283">
        <v>73.650000000000006</v>
      </c>
    </row>
    <row r="719" spans="1:7" ht="45">
      <c r="A719" s="276">
        <v>151426</v>
      </c>
      <c r="B719" s="280" t="s">
        <v>1649</v>
      </c>
      <c r="C719" s="280" t="s">
        <v>1650</v>
      </c>
      <c r="D719" s="282" t="s">
        <v>108</v>
      </c>
      <c r="E719" s="282">
        <v>1</v>
      </c>
      <c r="F719" s="283">
        <v>129.53</v>
      </c>
      <c r="G719" s="283">
        <v>129.53</v>
      </c>
    </row>
    <row r="720" spans="1:7" ht="45">
      <c r="A720" s="276">
        <v>151427</v>
      </c>
      <c r="B720" s="280" t="s">
        <v>1651</v>
      </c>
      <c r="C720" s="280" t="s">
        <v>1652</v>
      </c>
      <c r="D720" s="282" t="s">
        <v>108</v>
      </c>
      <c r="E720" s="282">
        <v>1</v>
      </c>
      <c r="F720" s="283">
        <v>165.79</v>
      </c>
      <c r="G720" s="283">
        <v>165.79</v>
      </c>
    </row>
    <row r="721" spans="1:7" ht="45">
      <c r="A721" s="276">
        <v>151428</v>
      </c>
      <c r="B721" s="280" t="s">
        <v>1653</v>
      </c>
      <c r="C721" s="280" t="s">
        <v>1654</v>
      </c>
      <c r="D721" s="282" t="s">
        <v>108</v>
      </c>
      <c r="E721" s="282">
        <v>1</v>
      </c>
      <c r="F721" s="283">
        <v>428.17</v>
      </c>
      <c r="G721" s="283">
        <v>428.17</v>
      </c>
    </row>
    <row r="722" spans="1:7" ht="45">
      <c r="A722" s="276">
        <v>151429</v>
      </c>
      <c r="B722" s="280" t="s">
        <v>1655</v>
      </c>
      <c r="C722" s="280" t="s">
        <v>1656</v>
      </c>
      <c r="D722" s="282" t="s">
        <v>108</v>
      </c>
      <c r="E722" s="282">
        <v>1</v>
      </c>
      <c r="F722" s="283">
        <v>96.44</v>
      </c>
      <c r="G722" s="283">
        <v>96.44</v>
      </c>
    </row>
    <row r="723" spans="1:7" ht="45">
      <c r="A723" s="276">
        <v>151430</v>
      </c>
      <c r="B723" s="280" t="s">
        <v>1657</v>
      </c>
      <c r="C723" s="280" t="s">
        <v>1658</v>
      </c>
      <c r="D723" s="282" t="s">
        <v>108</v>
      </c>
      <c r="E723" s="282">
        <v>1</v>
      </c>
      <c r="F723" s="283">
        <v>193.85</v>
      </c>
      <c r="G723" s="283">
        <v>193.85</v>
      </c>
    </row>
    <row r="724" spans="1:7" ht="45">
      <c r="A724" s="276">
        <v>151431</v>
      </c>
      <c r="B724" s="280" t="s">
        <v>1659</v>
      </c>
      <c r="C724" s="280" t="s">
        <v>1660</v>
      </c>
      <c r="D724" s="282" t="s">
        <v>108</v>
      </c>
      <c r="E724" s="282">
        <v>1</v>
      </c>
      <c r="F724" s="283">
        <v>253.16</v>
      </c>
      <c r="G724" s="283">
        <v>253.16</v>
      </c>
    </row>
    <row r="725" spans="1:7" ht="45">
      <c r="A725" s="276">
        <v>151432</v>
      </c>
      <c r="B725" s="280" t="s">
        <v>1661</v>
      </c>
      <c r="C725" s="280" t="s">
        <v>1662</v>
      </c>
      <c r="D725" s="282" t="s">
        <v>108</v>
      </c>
      <c r="E725" s="282">
        <v>1</v>
      </c>
      <c r="F725" s="283">
        <v>339.59</v>
      </c>
      <c r="G725" s="283">
        <v>339.59</v>
      </c>
    </row>
    <row r="726" spans="1:7" ht="45">
      <c r="A726" s="276">
        <v>151433</v>
      </c>
      <c r="B726" s="280" t="s">
        <v>1663</v>
      </c>
      <c r="C726" s="280" t="s">
        <v>1664</v>
      </c>
      <c r="D726" s="282" t="s">
        <v>108</v>
      </c>
      <c r="E726" s="282">
        <v>1</v>
      </c>
      <c r="F726" s="283">
        <v>83.69</v>
      </c>
      <c r="G726" s="283">
        <v>83.69</v>
      </c>
    </row>
    <row r="727" spans="1:7" ht="45">
      <c r="A727" s="276">
        <v>151434</v>
      </c>
      <c r="B727" s="280" t="s">
        <v>1665</v>
      </c>
      <c r="C727" s="280" t="s">
        <v>1666</v>
      </c>
      <c r="D727" s="282" t="s">
        <v>108</v>
      </c>
      <c r="E727" s="282">
        <v>1</v>
      </c>
      <c r="F727" s="283">
        <v>99</v>
      </c>
      <c r="G727" s="283">
        <v>99</v>
      </c>
    </row>
    <row r="728" spans="1:7" ht="45">
      <c r="A728" s="276">
        <v>151438</v>
      </c>
      <c r="B728" s="280" t="s">
        <v>1667</v>
      </c>
      <c r="C728" s="280" t="s">
        <v>1668</v>
      </c>
      <c r="D728" s="282" t="s">
        <v>108</v>
      </c>
      <c r="E728" s="282">
        <v>1</v>
      </c>
      <c r="F728" s="283">
        <v>29.33</v>
      </c>
      <c r="G728" s="283">
        <v>29.33</v>
      </c>
    </row>
    <row r="729" spans="1:7" ht="45">
      <c r="A729" s="276">
        <v>151439</v>
      </c>
      <c r="B729" s="280" t="s">
        <v>1669</v>
      </c>
      <c r="C729" s="280" t="s">
        <v>1670</v>
      </c>
      <c r="D729" s="282" t="s">
        <v>108</v>
      </c>
      <c r="E729" s="282">
        <v>1</v>
      </c>
      <c r="F729" s="283">
        <v>15.62</v>
      </c>
      <c r="G729" s="283">
        <v>15.62</v>
      </c>
    </row>
    <row r="730" spans="1:7" ht="45">
      <c r="A730" s="276">
        <v>151440</v>
      </c>
      <c r="B730" s="280" t="s">
        <v>1671</v>
      </c>
      <c r="C730" s="280" t="s">
        <v>1672</v>
      </c>
      <c r="D730" s="282" t="s">
        <v>108</v>
      </c>
      <c r="E730" s="282">
        <v>1</v>
      </c>
      <c r="F730" s="283">
        <v>21.94</v>
      </c>
      <c r="G730" s="283">
        <v>21.94</v>
      </c>
    </row>
    <row r="731" spans="1:7">
      <c r="A731" s="276">
        <v>1515</v>
      </c>
      <c r="B731" s="280"/>
      <c r="C731" s="281" t="s">
        <v>1673</v>
      </c>
      <c r="D731" s="282"/>
      <c r="E731" s="282"/>
      <c r="F731" s="283"/>
      <c r="G731" s="283"/>
    </row>
    <row r="732" spans="1:7">
      <c r="A732" s="276">
        <v>151503</v>
      </c>
      <c r="B732" s="280" t="s">
        <v>1674</v>
      </c>
      <c r="C732" s="280" t="s">
        <v>1675</v>
      </c>
      <c r="D732" s="282" t="s">
        <v>59</v>
      </c>
      <c r="E732" s="282">
        <v>1</v>
      </c>
      <c r="F732" s="283">
        <v>15.6</v>
      </c>
      <c r="G732" s="283">
        <v>15.6</v>
      </c>
    </row>
    <row r="733" spans="1:7">
      <c r="A733" s="276">
        <v>151504</v>
      </c>
      <c r="B733" s="280" t="s">
        <v>1676</v>
      </c>
      <c r="C733" s="280" t="s">
        <v>1677</v>
      </c>
      <c r="D733" s="282" t="s">
        <v>59</v>
      </c>
      <c r="E733" s="282">
        <v>1</v>
      </c>
      <c r="F733" s="283">
        <v>16.059999999999999</v>
      </c>
      <c r="G733" s="283">
        <v>16.059999999999999</v>
      </c>
    </row>
    <row r="734" spans="1:7" ht="30">
      <c r="A734" s="276">
        <v>151506</v>
      </c>
      <c r="B734" s="280" t="s">
        <v>1678</v>
      </c>
      <c r="C734" s="280" t="s">
        <v>1679</v>
      </c>
      <c r="D734" s="282" t="s">
        <v>59</v>
      </c>
      <c r="E734" s="282">
        <v>1</v>
      </c>
      <c r="F734" s="283">
        <v>136.88</v>
      </c>
      <c r="G734" s="283">
        <v>136.88</v>
      </c>
    </row>
    <row r="735" spans="1:7">
      <c r="A735" s="276">
        <v>151507</v>
      </c>
      <c r="B735" s="280" t="s">
        <v>1680</v>
      </c>
      <c r="C735" s="280" t="s">
        <v>1681</v>
      </c>
      <c r="D735" s="282" t="s">
        <v>59</v>
      </c>
      <c r="E735" s="282">
        <v>1</v>
      </c>
      <c r="F735" s="283">
        <v>10.72</v>
      </c>
      <c r="G735" s="283">
        <v>10.72</v>
      </c>
    </row>
    <row r="736" spans="1:7" ht="30">
      <c r="A736" s="276">
        <v>151508</v>
      </c>
      <c r="B736" s="280" t="s">
        <v>1682</v>
      </c>
      <c r="C736" s="280" t="s">
        <v>1683</v>
      </c>
      <c r="D736" s="282" t="s">
        <v>59</v>
      </c>
      <c r="E736" s="282">
        <v>1</v>
      </c>
      <c r="F736" s="283">
        <v>2.13</v>
      </c>
      <c r="G736" s="283">
        <v>2.13</v>
      </c>
    </row>
    <row r="737" spans="1:7" ht="30">
      <c r="A737" s="276">
        <v>151509</v>
      </c>
      <c r="B737" s="280" t="s">
        <v>1684</v>
      </c>
      <c r="C737" s="280" t="s">
        <v>1685</v>
      </c>
      <c r="D737" s="282" t="s">
        <v>59</v>
      </c>
      <c r="E737" s="282">
        <v>1</v>
      </c>
      <c r="F737" s="283">
        <v>3.02</v>
      </c>
      <c r="G737" s="283">
        <v>3.02</v>
      </c>
    </row>
    <row r="738" spans="1:7" ht="30">
      <c r="A738" s="276">
        <v>151510</v>
      </c>
      <c r="B738" s="280" t="s">
        <v>1686</v>
      </c>
      <c r="C738" s="280" t="s">
        <v>1687</v>
      </c>
      <c r="D738" s="282" t="s">
        <v>59</v>
      </c>
      <c r="E738" s="282">
        <v>1</v>
      </c>
      <c r="F738" s="283">
        <v>6.04</v>
      </c>
      <c r="G738" s="283">
        <v>6.04</v>
      </c>
    </row>
    <row r="739" spans="1:7" ht="30">
      <c r="A739" s="276">
        <v>151511</v>
      </c>
      <c r="B739" s="280" t="s">
        <v>1688</v>
      </c>
      <c r="C739" s="280" t="s">
        <v>1689</v>
      </c>
      <c r="D739" s="282" t="s">
        <v>59</v>
      </c>
      <c r="E739" s="282">
        <v>1</v>
      </c>
      <c r="F739" s="283">
        <v>22.94</v>
      </c>
      <c r="G739" s="283">
        <v>22.94</v>
      </c>
    </row>
    <row r="740" spans="1:7">
      <c r="A740" s="276">
        <v>151512</v>
      </c>
      <c r="B740" s="280" t="s">
        <v>1690</v>
      </c>
      <c r="C740" s="280" t="s">
        <v>1691</v>
      </c>
      <c r="D740" s="282" t="s">
        <v>59</v>
      </c>
      <c r="E740" s="282">
        <v>1</v>
      </c>
      <c r="F740" s="283">
        <v>84.36</v>
      </c>
      <c r="G740" s="283">
        <v>84.36</v>
      </c>
    </row>
    <row r="741" spans="1:7" ht="30">
      <c r="A741" s="276">
        <v>151513</v>
      </c>
      <c r="B741" s="280" t="s">
        <v>1692</v>
      </c>
      <c r="C741" s="280" t="s">
        <v>1693</v>
      </c>
      <c r="D741" s="282" t="s">
        <v>59</v>
      </c>
      <c r="E741" s="282">
        <v>1</v>
      </c>
      <c r="F741" s="283">
        <v>12.84</v>
      </c>
      <c r="G741" s="283">
        <v>12.84</v>
      </c>
    </row>
    <row r="742" spans="1:7" ht="45">
      <c r="A742" s="276">
        <v>1516</v>
      </c>
      <c r="B742" s="280"/>
      <c r="C742" s="281" t="s">
        <v>1285</v>
      </c>
      <c r="D742" s="282"/>
      <c r="E742" s="282"/>
      <c r="F742" s="283"/>
      <c r="G742" s="283"/>
    </row>
    <row r="743" spans="1:7" ht="45">
      <c r="A743" s="276">
        <v>151601</v>
      </c>
      <c r="B743" s="280" t="s">
        <v>1694</v>
      </c>
      <c r="C743" s="280" t="s">
        <v>1695</v>
      </c>
      <c r="D743" s="282" t="s">
        <v>108</v>
      </c>
      <c r="E743" s="282">
        <v>1</v>
      </c>
      <c r="F743" s="283">
        <v>10.28</v>
      </c>
      <c r="G743" s="283">
        <v>10.28</v>
      </c>
    </row>
    <row r="744" spans="1:7" ht="45">
      <c r="A744" s="276">
        <v>151602</v>
      </c>
      <c r="B744" s="280" t="s">
        <v>1696</v>
      </c>
      <c r="C744" s="280" t="s">
        <v>1697</v>
      </c>
      <c r="D744" s="282" t="s">
        <v>108</v>
      </c>
      <c r="E744" s="282">
        <v>1</v>
      </c>
      <c r="F744" s="283">
        <v>15.38</v>
      </c>
      <c r="G744" s="283">
        <v>15.38</v>
      </c>
    </row>
    <row r="745" spans="1:7" ht="45">
      <c r="A745" s="276">
        <v>151603</v>
      </c>
      <c r="B745" s="280" t="s">
        <v>1698</v>
      </c>
      <c r="C745" s="280" t="s">
        <v>1699</v>
      </c>
      <c r="D745" s="282" t="s">
        <v>108</v>
      </c>
      <c r="E745" s="282">
        <v>1</v>
      </c>
      <c r="F745" s="283">
        <v>23.16</v>
      </c>
      <c r="G745" s="283">
        <v>23.16</v>
      </c>
    </row>
    <row r="746" spans="1:7" ht="45">
      <c r="A746" s="276">
        <v>151604</v>
      </c>
      <c r="B746" s="280" t="s">
        <v>1700</v>
      </c>
      <c r="C746" s="280" t="s">
        <v>1701</v>
      </c>
      <c r="D746" s="282" t="s">
        <v>108</v>
      </c>
      <c r="E746" s="282">
        <v>1</v>
      </c>
      <c r="F746" s="283">
        <v>19.600000000000001</v>
      </c>
      <c r="G746" s="283">
        <v>19.600000000000001</v>
      </c>
    </row>
    <row r="747" spans="1:7" ht="45">
      <c r="A747" s="276">
        <v>151605</v>
      </c>
      <c r="B747" s="280" t="s">
        <v>1702</v>
      </c>
      <c r="C747" s="280" t="s">
        <v>1703</v>
      </c>
      <c r="D747" s="282" t="s">
        <v>108</v>
      </c>
      <c r="E747" s="282">
        <v>1</v>
      </c>
      <c r="F747" s="283">
        <v>29.84</v>
      </c>
      <c r="G747" s="283">
        <v>29.84</v>
      </c>
    </row>
    <row r="748" spans="1:7" ht="45">
      <c r="A748" s="276">
        <v>151606</v>
      </c>
      <c r="B748" s="280" t="s">
        <v>1704</v>
      </c>
      <c r="C748" s="280" t="s">
        <v>1705</v>
      </c>
      <c r="D748" s="282" t="s">
        <v>108</v>
      </c>
      <c r="E748" s="282">
        <v>1</v>
      </c>
      <c r="F748" s="283">
        <v>43.42</v>
      </c>
      <c r="G748" s="283">
        <v>43.42</v>
      </c>
    </row>
    <row r="749" spans="1:7" ht="30">
      <c r="A749" s="276">
        <v>1517</v>
      </c>
      <c r="B749" s="280"/>
      <c r="C749" s="281" t="s">
        <v>1706</v>
      </c>
      <c r="D749" s="282"/>
      <c r="E749" s="282"/>
      <c r="F749" s="283"/>
      <c r="G749" s="283"/>
    </row>
    <row r="750" spans="1:7" ht="60">
      <c r="A750" s="276">
        <v>151701</v>
      </c>
      <c r="B750" s="280" t="s">
        <v>1707</v>
      </c>
      <c r="C750" s="280" t="s">
        <v>1708</v>
      </c>
      <c r="D750" s="282" t="s">
        <v>59</v>
      </c>
      <c r="E750" s="282">
        <v>1</v>
      </c>
      <c r="F750" s="284">
        <v>2012.83</v>
      </c>
      <c r="G750" s="284">
        <v>2012.83</v>
      </c>
    </row>
    <row r="751" spans="1:7" ht="60">
      <c r="A751" s="276">
        <v>151702</v>
      </c>
      <c r="B751" s="280" t="s">
        <v>1709</v>
      </c>
      <c r="C751" s="280" t="s">
        <v>1710</v>
      </c>
      <c r="D751" s="282" t="s">
        <v>59</v>
      </c>
      <c r="E751" s="282">
        <v>1</v>
      </c>
      <c r="F751" s="284">
        <v>2758.49</v>
      </c>
      <c r="G751" s="284">
        <v>2758.49</v>
      </c>
    </row>
    <row r="752" spans="1:7" ht="60">
      <c r="A752" s="276">
        <v>151703</v>
      </c>
      <c r="B752" s="280" t="s">
        <v>1711</v>
      </c>
      <c r="C752" s="280" t="s">
        <v>1712</v>
      </c>
      <c r="D752" s="282" t="s">
        <v>59</v>
      </c>
      <c r="E752" s="282">
        <v>1</v>
      </c>
      <c r="F752" s="284">
        <v>3022.85</v>
      </c>
      <c r="G752" s="284">
        <v>3022.85</v>
      </c>
    </row>
    <row r="753" spans="1:7" ht="60">
      <c r="A753" s="276">
        <v>151704</v>
      </c>
      <c r="B753" s="280" t="s">
        <v>1713</v>
      </c>
      <c r="C753" s="280" t="s">
        <v>1714</v>
      </c>
      <c r="D753" s="282" t="s">
        <v>59</v>
      </c>
      <c r="E753" s="282">
        <v>1</v>
      </c>
      <c r="F753" s="284">
        <v>3428.49</v>
      </c>
      <c r="G753" s="284">
        <v>3428.49</v>
      </c>
    </row>
    <row r="754" spans="1:7" ht="60">
      <c r="A754" s="276">
        <v>151705</v>
      </c>
      <c r="B754" s="280" t="s">
        <v>1715</v>
      </c>
      <c r="C754" s="280" t="s">
        <v>1716</v>
      </c>
      <c r="D754" s="282" t="s">
        <v>59</v>
      </c>
      <c r="E754" s="282">
        <v>1</v>
      </c>
      <c r="F754" s="284">
        <v>3766.41</v>
      </c>
      <c r="G754" s="284">
        <v>3766.41</v>
      </c>
    </row>
    <row r="755" spans="1:7" ht="60">
      <c r="A755" s="276">
        <v>151706</v>
      </c>
      <c r="B755" s="280" t="s">
        <v>1717</v>
      </c>
      <c r="C755" s="280" t="s">
        <v>1718</v>
      </c>
      <c r="D755" s="282" t="s">
        <v>59</v>
      </c>
      <c r="E755" s="282">
        <v>1</v>
      </c>
      <c r="F755" s="284">
        <v>7453.61</v>
      </c>
      <c r="G755" s="284">
        <v>7453.61</v>
      </c>
    </row>
    <row r="756" spans="1:7" ht="90">
      <c r="A756" s="276">
        <v>151707</v>
      </c>
      <c r="B756" s="280" t="s">
        <v>1719</v>
      </c>
      <c r="C756" s="280" t="s">
        <v>1720</v>
      </c>
      <c r="D756" s="282" t="s">
        <v>59</v>
      </c>
      <c r="E756" s="282">
        <v>1</v>
      </c>
      <c r="F756" s="284">
        <v>5700.79</v>
      </c>
      <c r="G756" s="284">
        <v>5700.79</v>
      </c>
    </row>
    <row r="757" spans="1:7" ht="60">
      <c r="A757" s="276">
        <v>151708</v>
      </c>
      <c r="B757" s="280" t="s">
        <v>1721</v>
      </c>
      <c r="C757" s="280" t="s">
        <v>1722</v>
      </c>
      <c r="D757" s="282" t="s">
        <v>59</v>
      </c>
      <c r="E757" s="282">
        <v>1</v>
      </c>
      <c r="F757" s="284">
        <v>9079.5300000000007</v>
      </c>
      <c r="G757" s="284">
        <v>9079.5300000000007</v>
      </c>
    </row>
    <row r="758" spans="1:7" ht="90">
      <c r="A758" s="276">
        <v>151709</v>
      </c>
      <c r="B758" s="280" t="s">
        <v>1723</v>
      </c>
      <c r="C758" s="280" t="s">
        <v>1724</v>
      </c>
      <c r="D758" s="282" t="s">
        <v>59</v>
      </c>
      <c r="E758" s="282">
        <v>1</v>
      </c>
      <c r="F758" s="284">
        <v>7595.98</v>
      </c>
      <c r="G758" s="284">
        <v>7595.98</v>
      </c>
    </row>
    <row r="759" spans="1:7" ht="60">
      <c r="A759" s="276">
        <v>151710</v>
      </c>
      <c r="B759" s="280" t="s">
        <v>1725</v>
      </c>
      <c r="C759" s="280" t="s">
        <v>1726</v>
      </c>
      <c r="D759" s="282" t="s">
        <v>59</v>
      </c>
      <c r="E759" s="282">
        <v>1</v>
      </c>
      <c r="F759" s="284">
        <v>10487.14</v>
      </c>
      <c r="G759" s="284">
        <v>10487.14</v>
      </c>
    </row>
    <row r="760" spans="1:7" ht="90">
      <c r="A760" s="276">
        <v>151711</v>
      </c>
      <c r="B760" s="280" t="s">
        <v>1727</v>
      </c>
      <c r="C760" s="280" t="s">
        <v>1728</v>
      </c>
      <c r="D760" s="282" t="s">
        <v>59</v>
      </c>
      <c r="E760" s="282">
        <v>1</v>
      </c>
      <c r="F760" s="284">
        <v>9118.59</v>
      </c>
      <c r="G760" s="284">
        <v>9118.59</v>
      </c>
    </row>
    <row r="761" spans="1:7" ht="105">
      <c r="A761" s="276">
        <v>151712</v>
      </c>
      <c r="B761" s="280" t="s">
        <v>1729</v>
      </c>
      <c r="C761" s="280" t="s">
        <v>1730</v>
      </c>
      <c r="D761" s="282" t="s">
        <v>59</v>
      </c>
      <c r="E761" s="282">
        <v>1</v>
      </c>
      <c r="F761" s="284">
        <v>31835.439999999999</v>
      </c>
      <c r="G761" s="284">
        <v>31835.439999999999</v>
      </c>
    </row>
    <row r="762" spans="1:7" ht="105">
      <c r="A762" s="276">
        <v>151713</v>
      </c>
      <c r="B762" s="280" t="s">
        <v>1731</v>
      </c>
      <c r="C762" s="280" t="s">
        <v>1732</v>
      </c>
      <c r="D762" s="282" t="s">
        <v>59</v>
      </c>
      <c r="E762" s="282">
        <v>1</v>
      </c>
      <c r="F762" s="284">
        <v>41262.65</v>
      </c>
      <c r="G762" s="284">
        <v>41262.65</v>
      </c>
    </row>
    <row r="763" spans="1:7" ht="105">
      <c r="A763" s="276">
        <v>151714</v>
      </c>
      <c r="B763" s="280" t="s">
        <v>1733</v>
      </c>
      <c r="C763" s="280" t="s">
        <v>1734</v>
      </c>
      <c r="D763" s="282" t="s">
        <v>59</v>
      </c>
      <c r="E763" s="282">
        <v>1</v>
      </c>
      <c r="F763" s="284">
        <v>59678.2</v>
      </c>
      <c r="G763" s="284">
        <v>59678.2</v>
      </c>
    </row>
    <row r="764" spans="1:7" ht="105">
      <c r="A764" s="276">
        <v>151715</v>
      </c>
      <c r="B764" s="280" t="s">
        <v>1735</v>
      </c>
      <c r="C764" s="280" t="s">
        <v>1736</v>
      </c>
      <c r="D764" s="282" t="s">
        <v>59</v>
      </c>
      <c r="E764" s="282">
        <v>1</v>
      </c>
      <c r="F764" s="284">
        <v>81194.649999999994</v>
      </c>
      <c r="G764" s="284">
        <v>81194.649999999994</v>
      </c>
    </row>
    <row r="765" spans="1:7">
      <c r="A765" s="276">
        <v>1518</v>
      </c>
      <c r="B765" s="280"/>
      <c r="C765" s="281" t="s">
        <v>1737</v>
      </c>
      <c r="D765" s="282"/>
      <c r="E765" s="282"/>
      <c r="F765" s="283"/>
      <c r="G765" s="283"/>
    </row>
    <row r="766" spans="1:7" ht="75">
      <c r="A766" s="276">
        <v>151801</v>
      </c>
      <c r="B766" s="280" t="s">
        <v>1738</v>
      </c>
      <c r="C766" s="280" t="s">
        <v>1739</v>
      </c>
      <c r="D766" s="282" t="s">
        <v>59</v>
      </c>
      <c r="E766" s="282">
        <v>1</v>
      </c>
      <c r="F766" s="283">
        <v>197.57</v>
      </c>
      <c r="G766" s="283">
        <v>197.57</v>
      </c>
    </row>
    <row r="767" spans="1:7" ht="75">
      <c r="A767" s="276">
        <v>151802</v>
      </c>
      <c r="B767" s="280" t="s">
        <v>1740</v>
      </c>
      <c r="C767" s="280" t="s">
        <v>1741</v>
      </c>
      <c r="D767" s="282" t="s">
        <v>59</v>
      </c>
      <c r="E767" s="282">
        <v>1</v>
      </c>
      <c r="F767" s="283">
        <v>174.66</v>
      </c>
      <c r="G767" s="283">
        <v>174.66</v>
      </c>
    </row>
    <row r="768" spans="1:7" ht="75">
      <c r="A768" s="276">
        <v>151803</v>
      </c>
      <c r="B768" s="280" t="s">
        <v>1742</v>
      </c>
      <c r="C768" s="280" t="s">
        <v>1743</v>
      </c>
      <c r="D768" s="282" t="s">
        <v>59</v>
      </c>
      <c r="E768" s="282">
        <v>1</v>
      </c>
      <c r="F768" s="283">
        <v>199.57</v>
      </c>
      <c r="G768" s="283">
        <v>199.57</v>
      </c>
    </row>
    <row r="769" spans="1:7" ht="75">
      <c r="A769" s="276">
        <v>151805</v>
      </c>
      <c r="B769" s="280" t="s">
        <v>1744</v>
      </c>
      <c r="C769" s="280" t="s">
        <v>1745</v>
      </c>
      <c r="D769" s="282" t="s">
        <v>59</v>
      </c>
      <c r="E769" s="282">
        <v>1</v>
      </c>
      <c r="F769" s="283">
        <v>518.22</v>
      </c>
      <c r="G769" s="283">
        <v>518.22</v>
      </c>
    </row>
    <row r="770" spans="1:7" ht="75">
      <c r="A770" s="276">
        <v>151806</v>
      </c>
      <c r="B770" s="280" t="s">
        <v>1746</v>
      </c>
      <c r="C770" s="280" t="s">
        <v>1747</v>
      </c>
      <c r="D770" s="282" t="s">
        <v>59</v>
      </c>
      <c r="E770" s="282">
        <v>1</v>
      </c>
      <c r="F770" s="283">
        <v>295.11</v>
      </c>
      <c r="G770" s="283">
        <v>295.11</v>
      </c>
    </row>
    <row r="771" spans="1:7" ht="75">
      <c r="A771" s="276">
        <v>151807</v>
      </c>
      <c r="B771" s="280" t="s">
        <v>1748</v>
      </c>
      <c r="C771" s="280" t="s">
        <v>1749</v>
      </c>
      <c r="D771" s="282" t="s">
        <v>59</v>
      </c>
      <c r="E771" s="282">
        <v>1</v>
      </c>
      <c r="F771" s="283">
        <v>233.54</v>
      </c>
      <c r="G771" s="283">
        <v>233.54</v>
      </c>
    </row>
    <row r="772" spans="1:7" ht="75">
      <c r="A772" s="276">
        <v>151809</v>
      </c>
      <c r="B772" s="280" t="s">
        <v>1750</v>
      </c>
      <c r="C772" s="280" t="s">
        <v>1751</v>
      </c>
      <c r="D772" s="282" t="s">
        <v>59</v>
      </c>
      <c r="E772" s="282">
        <v>1</v>
      </c>
      <c r="F772" s="283">
        <v>177.79</v>
      </c>
      <c r="G772" s="283">
        <v>177.79</v>
      </c>
    </row>
    <row r="773" spans="1:7" ht="75">
      <c r="A773" s="276">
        <v>151810</v>
      </c>
      <c r="B773" s="280" t="s">
        <v>1752</v>
      </c>
      <c r="C773" s="280" t="s">
        <v>1753</v>
      </c>
      <c r="D773" s="282" t="s">
        <v>59</v>
      </c>
      <c r="E773" s="282">
        <v>1</v>
      </c>
      <c r="F773" s="283">
        <v>335.92</v>
      </c>
      <c r="G773" s="283">
        <v>335.92</v>
      </c>
    </row>
    <row r="774" spans="1:7" ht="105">
      <c r="A774" s="276">
        <v>151811</v>
      </c>
      <c r="B774" s="280" t="s">
        <v>1754</v>
      </c>
      <c r="C774" s="280" t="s">
        <v>1755</v>
      </c>
      <c r="D774" s="282" t="s">
        <v>59</v>
      </c>
      <c r="E774" s="282">
        <v>1</v>
      </c>
      <c r="F774" s="283">
        <v>210.78</v>
      </c>
      <c r="G774" s="283">
        <v>210.78</v>
      </c>
    </row>
    <row r="775" spans="1:7" ht="105">
      <c r="A775" s="276">
        <v>151812</v>
      </c>
      <c r="B775" s="280" t="s">
        <v>1756</v>
      </c>
      <c r="C775" s="280" t="s">
        <v>1757</v>
      </c>
      <c r="D775" s="282" t="s">
        <v>59</v>
      </c>
      <c r="E775" s="282">
        <v>1</v>
      </c>
      <c r="F775" s="283">
        <v>234.09</v>
      </c>
      <c r="G775" s="283">
        <v>234.09</v>
      </c>
    </row>
    <row r="776" spans="1:7" ht="75">
      <c r="A776" s="276">
        <v>151813</v>
      </c>
      <c r="B776" s="280" t="s">
        <v>1758</v>
      </c>
      <c r="C776" s="280" t="s">
        <v>1759</v>
      </c>
      <c r="D776" s="282" t="s">
        <v>59</v>
      </c>
      <c r="E776" s="282">
        <v>1</v>
      </c>
      <c r="F776" s="283">
        <v>178.4</v>
      </c>
      <c r="G776" s="283">
        <v>178.4</v>
      </c>
    </row>
    <row r="777" spans="1:7" ht="75">
      <c r="A777" s="276">
        <v>151814</v>
      </c>
      <c r="B777" s="280" t="s">
        <v>1760</v>
      </c>
      <c r="C777" s="280" t="s">
        <v>1761</v>
      </c>
      <c r="D777" s="282" t="s">
        <v>59</v>
      </c>
      <c r="E777" s="282">
        <v>1</v>
      </c>
      <c r="F777" s="283">
        <v>292.62</v>
      </c>
      <c r="G777" s="283">
        <v>292.62</v>
      </c>
    </row>
    <row r="778" spans="1:7" ht="75">
      <c r="A778" s="276">
        <v>151815</v>
      </c>
      <c r="B778" s="280" t="s">
        <v>1762</v>
      </c>
      <c r="C778" s="280" t="s">
        <v>1763</v>
      </c>
      <c r="D778" s="282" t="s">
        <v>59</v>
      </c>
      <c r="E778" s="282">
        <v>1</v>
      </c>
      <c r="F778" s="283">
        <v>143.15</v>
      </c>
      <c r="G778" s="283">
        <v>143.15</v>
      </c>
    </row>
    <row r="779" spans="1:7" ht="75">
      <c r="A779" s="276">
        <v>151816</v>
      </c>
      <c r="B779" s="280" t="s">
        <v>1764</v>
      </c>
      <c r="C779" s="280" t="s">
        <v>1765</v>
      </c>
      <c r="D779" s="282" t="s">
        <v>59</v>
      </c>
      <c r="E779" s="282">
        <v>1</v>
      </c>
      <c r="F779" s="283">
        <v>253.75</v>
      </c>
      <c r="G779" s="283">
        <v>253.75</v>
      </c>
    </row>
    <row r="780" spans="1:7" ht="75">
      <c r="A780" s="276">
        <v>151817</v>
      </c>
      <c r="B780" s="280" t="s">
        <v>1766</v>
      </c>
      <c r="C780" s="280" t="s">
        <v>1767</v>
      </c>
      <c r="D780" s="282" t="s">
        <v>59</v>
      </c>
      <c r="E780" s="282">
        <v>1</v>
      </c>
      <c r="F780" s="283">
        <v>232.83</v>
      </c>
      <c r="G780" s="283">
        <v>232.83</v>
      </c>
    </row>
    <row r="781" spans="1:7" ht="60">
      <c r="A781" s="276">
        <v>151819</v>
      </c>
      <c r="B781" s="280" t="s">
        <v>1768</v>
      </c>
      <c r="C781" s="280" t="s">
        <v>1769</v>
      </c>
      <c r="D781" s="282" t="s">
        <v>59</v>
      </c>
      <c r="E781" s="282">
        <v>1</v>
      </c>
      <c r="F781" s="283">
        <v>91.53</v>
      </c>
      <c r="G781" s="283">
        <v>91.53</v>
      </c>
    </row>
    <row r="782" spans="1:7" ht="90">
      <c r="A782" s="276">
        <v>151820</v>
      </c>
      <c r="B782" s="280" t="s">
        <v>1770</v>
      </c>
      <c r="C782" s="280" t="s">
        <v>1771</v>
      </c>
      <c r="D782" s="282" t="s">
        <v>59</v>
      </c>
      <c r="E782" s="282">
        <v>1</v>
      </c>
      <c r="F782" s="283">
        <v>168.48</v>
      </c>
      <c r="G782" s="283">
        <v>168.48</v>
      </c>
    </row>
    <row r="783" spans="1:7" ht="30">
      <c r="A783" s="276">
        <v>1519</v>
      </c>
      <c r="B783" s="280"/>
      <c r="C783" s="281" t="s">
        <v>1772</v>
      </c>
      <c r="D783" s="282"/>
      <c r="E783" s="282"/>
      <c r="F783" s="283"/>
      <c r="G783" s="283"/>
    </row>
    <row r="784" spans="1:7" ht="105">
      <c r="A784" s="276">
        <v>151901</v>
      </c>
      <c r="B784" s="280" t="s">
        <v>1773</v>
      </c>
      <c r="C784" s="280" t="s">
        <v>1774</v>
      </c>
      <c r="D784" s="282" t="s">
        <v>59</v>
      </c>
      <c r="E784" s="282">
        <v>1</v>
      </c>
      <c r="F784" s="283">
        <v>520.22</v>
      </c>
      <c r="G784" s="283">
        <v>520.22</v>
      </c>
    </row>
    <row r="785" spans="1:7" ht="105">
      <c r="A785" s="276">
        <v>151902</v>
      </c>
      <c r="B785" s="280" t="s">
        <v>1775</v>
      </c>
      <c r="C785" s="280" t="s">
        <v>1776</v>
      </c>
      <c r="D785" s="282" t="s">
        <v>59</v>
      </c>
      <c r="E785" s="282">
        <v>1</v>
      </c>
      <c r="F785" s="283">
        <v>640.04</v>
      </c>
      <c r="G785" s="283">
        <v>640.04</v>
      </c>
    </row>
    <row r="786" spans="1:7" ht="105">
      <c r="A786" s="276">
        <v>151903</v>
      </c>
      <c r="B786" s="280" t="s">
        <v>1777</v>
      </c>
      <c r="C786" s="280" t="s">
        <v>1778</v>
      </c>
      <c r="D786" s="282" t="s">
        <v>59</v>
      </c>
      <c r="E786" s="282">
        <v>1</v>
      </c>
      <c r="F786" s="283">
        <v>795.76</v>
      </c>
      <c r="G786" s="283">
        <v>795.76</v>
      </c>
    </row>
    <row r="787" spans="1:7" ht="105">
      <c r="A787" s="276">
        <v>151904</v>
      </c>
      <c r="B787" s="280" t="s">
        <v>1779</v>
      </c>
      <c r="C787" s="280" t="s">
        <v>1780</v>
      </c>
      <c r="D787" s="282" t="s">
        <v>59</v>
      </c>
      <c r="E787" s="282">
        <v>1</v>
      </c>
      <c r="F787" s="283">
        <v>830.9</v>
      </c>
      <c r="G787" s="283">
        <v>830.9</v>
      </c>
    </row>
    <row r="788" spans="1:7" ht="90">
      <c r="A788" s="276">
        <v>151905</v>
      </c>
      <c r="B788" s="280" t="s">
        <v>1781</v>
      </c>
      <c r="C788" s="280" t="s">
        <v>1782</v>
      </c>
      <c r="D788" s="282" t="s">
        <v>59</v>
      </c>
      <c r="E788" s="282">
        <v>1</v>
      </c>
      <c r="F788" s="284">
        <v>1358.08</v>
      </c>
      <c r="G788" s="284">
        <v>1358.08</v>
      </c>
    </row>
    <row r="789" spans="1:7" ht="30">
      <c r="A789" s="276">
        <v>1520</v>
      </c>
      <c r="B789" s="280"/>
      <c r="C789" s="281" t="s">
        <v>1783</v>
      </c>
      <c r="D789" s="282"/>
      <c r="E789" s="282"/>
      <c r="F789" s="283"/>
      <c r="G789" s="283"/>
    </row>
    <row r="790" spans="1:7" ht="30">
      <c r="A790" s="276">
        <v>152001</v>
      </c>
      <c r="B790" s="280" t="s">
        <v>1784</v>
      </c>
      <c r="C790" s="280" t="s">
        <v>1785</v>
      </c>
      <c r="D790" s="282" t="s">
        <v>59</v>
      </c>
      <c r="E790" s="282">
        <v>1</v>
      </c>
      <c r="F790" s="283">
        <v>11.52</v>
      </c>
      <c r="G790" s="283">
        <v>11.52</v>
      </c>
    </row>
    <row r="791" spans="1:7" ht="30">
      <c r="A791" s="276">
        <v>152002</v>
      </c>
      <c r="B791" s="280" t="s">
        <v>1786</v>
      </c>
      <c r="C791" s="280" t="s">
        <v>1787</v>
      </c>
      <c r="D791" s="282" t="s">
        <v>59</v>
      </c>
      <c r="E791" s="282">
        <v>1</v>
      </c>
      <c r="F791" s="283">
        <v>13.58</v>
      </c>
      <c r="G791" s="283">
        <v>13.58</v>
      </c>
    </row>
    <row r="792" spans="1:7" ht="30">
      <c r="A792" s="276">
        <v>152003</v>
      </c>
      <c r="B792" s="280" t="s">
        <v>1788</v>
      </c>
      <c r="C792" s="280" t="s">
        <v>1789</v>
      </c>
      <c r="D792" s="282" t="s">
        <v>59</v>
      </c>
      <c r="E792" s="282">
        <v>1</v>
      </c>
      <c r="F792" s="283">
        <v>22.04</v>
      </c>
      <c r="G792" s="283">
        <v>22.04</v>
      </c>
    </row>
    <row r="793" spans="1:7" ht="30">
      <c r="A793" s="276">
        <v>152004</v>
      </c>
      <c r="B793" s="280" t="s">
        <v>1790</v>
      </c>
      <c r="C793" s="280" t="s">
        <v>1791</v>
      </c>
      <c r="D793" s="282" t="s">
        <v>59</v>
      </c>
      <c r="E793" s="282">
        <v>1</v>
      </c>
      <c r="F793" s="283">
        <v>22.27</v>
      </c>
      <c r="G793" s="283">
        <v>22.27</v>
      </c>
    </row>
    <row r="794" spans="1:7" ht="30">
      <c r="A794" s="276">
        <v>152005</v>
      </c>
      <c r="B794" s="280" t="s">
        <v>1792</v>
      </c>
      <c r="C794" s="280" t="s">
        <v>1793</v>
      </c>
      <c r="D794" s="282" t="s">
        <v>59</v>
      </c>
      <c r="E794" s="282">
        <v>1</v>
      </c>
      <c r="F794" s="283">
        <v>23.62</v>
      </c>
      <c r="G794" s="283">
        <v>23.62</v>
      </c>
    </row>
    <row r="795" spans="1:7" ht="30">
      <c r="A795" s="276">
        <v>152006</v>
      </c>
      <c r="B795" s="280" t="s">
        <v>1794</v>
      </c>
      <c r="C795" s="280" t="s">
        <v>1795</v>
      </c>
      <c r="D795" s="282" t="s">
        <v>59</v>
      </c>
      <c r="E795" s="282">
        <v>1</v>
      </c>
      <c r="F795" s="283">
        <v>26.88</v>
      </c>
      <c r="G795" s="283">
        <v>26.88</v>
      </c>
    </row>
    <row r="796" spans="1:7" ht="30">
      <c r="A796" s="276">
        <v>152007</v>
      </c>
      <c r="B796" s="280" t="s">
        <v>1796</v>
      </c>
      <c r="C796" s="280" t="s">
        <v>1797</v>
      </c>
      <c r="D796" s="282" t="s">
        <v>59</v>
      </c>
      <c r="E796" s="282">
        <v>1</v>
      </c>
      <c r="F796" s="283">
        <v>35.06</v>
      </c>
      <c r="G796" s="283">
        <v>35.06</v>
      </c>
    </row>
    <row r="797" spans="1:7" ht="30">
      <c r="A797" s="276">
        <v>152010</v>
      </c>
      <c r="B797" s="280" t="s">
        <v>1798</v>
      </c>
      <c r="C797" s="280" t="s">
        <v>1799</v>
      </c>
      <c r="D797" s="282" t="s">
        <v>59</v>
      </c>
      <c r="E797" s="282">
        <v>1</v>
      </c>
      <c r="F797" s="283">
        <v>35.549999999999997</v>
      </c>
      <c r="G797" s="283">
        <v>35.549999999999997</v>
      </c>
    </row>
    <row r="798" spans="1:7" ht="30">
      <c r="A798" s="276">
        <v>152011</v>
      </c>
      <c r="B798" s="280" t="s">
        <v>1800</v>
      </c>
      <c r="C798" s="280" t="s">
        <v>1801</v>
      </c>
      <c r="D798" s="282" t="s">
        <v>59</v>
      </c>
      <c r="E798" s="282">
        <v>1</v>
      </c>
      <c r="F798" s="283">
        <v>43.68</v>
      </c>
      <c r="G798" s="283">
        <v>43.68</v>
      </c>
    </row>
    <row r="799" spans="1:7" ht="30">
      <c r="A799" s="276">
        <v>152012</v>
      </c>
      <c r="B799" s="280" t="s">
        <v>1802</v>
      </c>
      <c r="C799" s="280" t="s">
        <v>1803</v>
      </c>
      <c r="D799" s="282" t="s">
        <v>59</v>
      </c>
      <c r="E799" s="282">
        <v>1</v>
      </c>
      <c r="F799" s="283">
        <v>77.23</v>
      </c>
      <c r="G799" s="283">
        <v>77.23</v>
      </c>
    </row>
    <row r="800" spans="1:7" ht="30">
      <c r="A800" s="276">
        <v>152013</v>
      </c>
      <c r="B800" s="280" t="s">
        <v>1804</v>
      </c>
      <c r="C800" s="280" t="s">
        <v>1805</v>
      </c>
      <c r="D800" s="282" t="s">
        <v>59</v>
      </c>
      <c r="E800" s="282">
        <v>1</v>
      </c>
      <c r="F800" s="283">
        <v>80.39</v>
      </c>
      <c r="G800" s="283">
        <v>80.39</v>
      </c>
    </row>
    <row r="801" spans="1:7" ht="30">
      <c r="A801" s="276">
        <v>152014</v>
      </c>
      <c r="B801" s="280" t="s">
        <v>1806</v>
      </c>
      <c r="C801" s="280" t="s">
        <v>1807</v>
      </c>
      <c r="D801" s="282" t="s">
        <v>59</v>
      </c>
      <c r="E801" s="282">
        <v>1</v>
      </c>
      <c r="F801" s="283">
        <v>90.26</v>
      </c>
      <c r="G801" s="283">
        <v>90.26</v>
      </c>
    </row>
    <row r="802" spans="1:7" ht="30">
      <c r="A802" s="276">
        <v>152015</v>
      </c>
      <c r="B802" s="280" t="s">
        <v>1808</v>
      </c>
      <c r="C802" s="280" t="s">
        <v>1809</v>
      </c>
      <c r="D802" s="282" t="s">
        <v>59</v>
      </c>
      <c r="E802" s="282">
        <v>1</v>
      </c>
      <c r="F802" s="283">
        <v>97.08</v>
      </c>
      <c r="G802" s="283">
        <v>97.08</v>
      </c>
    </row>
    <row r="803" spans="1:7" ht="30">
      <c r="A803" s="276">
        <v>152016</v>
      </c>
      <c r="B803" s="280" t="s">
        <v>1810</v>
      </c>
      <c r="C803" s="280" t="s">
        <v>1811</v>
      </c>
      <c r="D803" s="282" t="s">
        <v>59</v>
      </c>
      <c r="E803" s="282">
        <v>1</v>
      </c>
      <c r="F803" s="283">
        <v>100.25</v>
      </c>
      <c r="G803" s="283">
        <v>100.25</v>
      </c>
    </row>
    <row r="804" spans="1:7" ht="30">
      <c r="A804" s="276">
        <v>152025</v>
      </c>
      <c r="B804" s="280" t="s">
        <v>1812</v>
      </c>
      <c r="C804" s="280" t="s">
        <v>1813</v>
      </c>
      <c r="D804" s="282" t="s">
        <v>59</v>
      </c>
      <c r="E804" s="282">
        <v>1</v>
      </c>
      <c r="F804" s="283">
        <v>318.22000000000003</v>
      </c>
      <c r="G804" s="283">
        <v>318.22000000000003</v>
      </c>
    </row>
    <row r="805" spans="1:7" ht="30">
      <c r="A805" s="276">
        <v>152026</v>
      </c>
      <c r="B805" s="280" t="s">
        <v>1814</v>
      </c>
      <c r="C805" s="280" t="s">
        <v>1815</v>
      </c>
      <c r="D805" s="282" t="s">
        <v>59</v>
      </c>
      <c r="E805" s="282">
        <v>1</v>
      </c>
      <c r="F805" s="283">
        <v>357.56</v>
      </c>
      <c r="G805" s="283">
        <v>357.56</v>
      </c>
    </row>
    <row r="806" spans="1:7" ht="30">
      <c r="A806" s="276">
        <v>152027</v>
      </c>
      <c r="B806" s="280" t="s">
        <v>1816</v>
      </c>
      <c r="C806" s="280" t="s">
        <v>1817</v>
      </c>
      <c r="D806" s="282" t="s">
        <v>59</v>
      </c>
      <c r="E806" s="282">
        <v>1</v>
      </c>
      <c r="F806" s="283">
        <v>380.6</v>
      </c>
      <c r="G806" s="283">
        <v>380.6</v>
      </c>
    </row>
    <row r="807" spans="1:7" ht="30">
      <c r="A807" s="276">
        <v>152030</v>
      </c>
      <c r="B807" s="280" t="s">
        <v>1818</v>
      </c>
      <c r="C807" s="280" t="s">
        <v>1819</v>
      </c>
      <c r="D807" s="282" t="s">
        <v>59</v>
      </c>
      <c r="E807" s="282">
        <v>1</v>
      </c>
      <c r="F807" s="283">
        <v>12.83</v>
      </c>
      <c r="G807" s="283">
        <v>12.83</v>
      </c>
    </row>
    <row r="808" spans="1:7" ht="30">
      <c r="A808" s="276">
        <v>152031</v>
      </c>
      <c r="B808" s="280" t="s">
        <v>1820</v>
      </c>
      <c r="C808" s="280" t="s">
        <v>1821</v>
      </c>
      <c r="D808" s="282" t="s">
        <v>59</v>
      </c>
      <c r="E808" s="282">
        <v>1</v>
      </c>
      <c r="F808" s="283">
        <v>22.09</v>
      </c>
      <c r="G808" s="283">
        <v>22.09</v>
      </c>
    </row>
    <row r="809" spans="1:7" ht="30">
      <c r="A809" s="276">
        <v>152033</v>
      </c>
      <c r="B809" s="280" t="s">
        <v>1822</v>
      </c>
      <c r="C809" s="280" t="s">
        <v>1823</v>
      </c>
      <c r="D809" s="282" t="s">
        <v>59</v>
      </c>
      <c r="E809" s="282">
        <v>1</v>
      </c>
      <c r="F809" s="283">
        <v>12.67</v>
      </c>
      <c r="G809" s="283">
        <v>12.67</v>
      </c>
    </row>
    <row r="810" spans="1:7" ht="30">
      <c r="A810" s="276">
        <v>152034</v>
      </c>
      <c r="B810" s="280" t="s">
        <v>1824</v>
      </c>
      <c r="C810" s="280" t="s">
        <v>1825</v>
      </c>
      <c r="D810" s="282" t="s">
        <v>59</v>
      </c>
      <c r="E810" s="282">
        <v>1</v>
      </c>
      <c r="F810" s="283">
        <v>13</v>
      </c>
      <c r="G810" s="283">
        <v>13</v>
      </c>
    </row>
    <row r="811" spans="1:7" ht="30">
      <c r="A811" s="276">
        <v>152035</v>
      </c>
      <c r="B811" s="280" t="s">
        <v>1826</v>
      </c>
      <c r="C811" s="280" t="s">
        <v>1827</v>
      </c>
      <c r="D811" s="282" t="s">
        <v>59</v>
      </c>
      <c r="E811" s="282">
        <v>1</v>
      </c>
      <c r="F811" s="283">
        <v>15.63</v>
      </c>
      <c r="G811" s="283">
        <v>15.63</v>
      </c>
    </row>
    <row r="812" spans="1:7">
      <c r="A812" s="276">
        <v>152040</v>
      </c>
      <c r="B812" s="280" t="s">
        <v>1828</v>
      </c>
      <c r="C812" s="280" t="s">
        <v>1829</v>
      </c>
      <c r="D812" s="282" t="s">
        <v>59</v>
      </c>
      <c r="E812" s="282">
        <v>1</v>
      </c>
      <c r="F812" s="283">
        <v>25.75</v>
      </c>
      <c r="G812" s="283">
        <v>25.75</v>
      </c>
    </row>
    <row r="813" spans="1:7">
      <c r="A813" s="276">
        <v>152041</v>
      </c>
      <c r="B813" s="280" t="s">
        <v>1830</v>
      </c>
      <c r="C813" s="280" t="s">
        <v>1831</v>
      </c>
      <c r="D813" s="282" t="s">
        <v>59</v>
      </c>
      <c r="E813" s="282">
        <v>1</v>
      </c>
      <c r="F813" s="283">
        <v>27.1</v>
      </c>
      <c r="G813" s="283">
        <v>27.1</v>
      </c>
    </row>
    <row r="814" spans="1:7">
      <c r="A814" s="276">
        <v>152042</v>
      </c>
      <c r="B814" s="280" t="s">
        <v>1832</v>
      </c>
      <c r="C814" s="280" t="s">
        <v>1833</v>
      </c>
      <c r="D814" s="282" t="s">
        <v>59</v>
      </c>
      <c r="E814" s="282">
        <v>1</v>
      </c>
      <c r="F814" s="283">
        <v>33.43</v>
      </c>
      <c r="G814" s="283">
        <v>33.43</v>
      </c>
    </row>
    <row r="815" spans="1:7">
      <c r="A815" s="276">
        <v>16</v>
      </c>
      <c r="B815" s="280"/>
      <c r="C815" s="281" t="s">
        <v>1834</v>
      </c>
      <c r="D815" s="282"/>
      <c r="E815" s="282"/>
      <c r="F815" s="283"/>
      <c r="G815" s="283"/>
    </row>
    <row r="816" spans="1:7">
      <c r="A816" s="276">
        <v>1601</v>
      </c>
      <c r="B816" s="280"/>
      <c r="C816" s="281" t="s">
        <v>1835</v>
      </c>
      <c r="D816" s="282"/>
      <c r="E816" s="282"/>
      <c r="F816" s="283"/>
      <c r="G816" s="283"/>
    </row>
    <row r="817" spans="1:7" ht="45">
      <c r="A817" s="276">
        <v>160105</v>
      </c>
      <c r="B817" s="280" t="s">
        <v>1836</v>
      </c>
      <c r="C817" s="280" t="s">
        <v>1837</v>
      </c>
      <c r="D817" s="282" t="s">
        <v>59</v>
      </c>
      <c r="E817" s="282">
        <v>1</v>
      </c>
      <c r="F817" s="284">
        <v>1478.88</v>
      </c>
      <c r="G817" s="284">
        <v>1478.88</v>
      </c>
    </row>
    <row r="818" spans="1:7" ht="60">
      <c r="A818" s="276">
        <v>160106</v>
      </c>
      <c r="B818" s="280" t="s">
        <v>1838</v>
      </c>
      <c r="C818" s="280" t="s">
        <v>1839</v>
      </c>
      <c r="D818" s="282" t="s">
        <v>59</v>
      </c>
      <c r="E818" s="282">
        <v>1</v>
      </c>
      <c r="F818" s="283">
        <v>404.4</v>
      </c>
      <c r="G818" s="283">
        <v>404.4</v>
      </c>
    </row>
    <row r="819" spans="1:7" ht="45">
      <c r="A819" s="276">
        <v>160108</v>
      </c>
      <c r="B819" s="280" t="s">
        <v>1840</v>
      </c>
      <c r="C819" s="280" t="s">
        <v>1841</v>
      </c>
      <c r="D819" s="282" t="s">
        <v>59</v>
      </c>
      <c r="E819" s="282">
        <v>1</v>
      </c>
      <c r="F819" s="283">
        <v>136.5</v>
      </c>
      <c r="G819" s="283">
        <v>136.5</v>
      </c>
    </row>
    <row r="820" spans="1:7" ht="45">
      <c r="A820" s="276">
        <v>160110</v>
      </c>
      <c r="B820" s="280" t="s">
        <v>1842</v>
      </c>
      <c r="C820" s="280" t="s">
        <v>1843</v>
      </c>
      <c r="D820" s="282" t="s">
        <v>59</v>
      </c>
      <c r="E820" s="282">
        <v>1</v>
      </c>
      <c r="F820" s="283">
        <v>426.57</v>
      </c>
      <c r="G820" s="283">
        <v>426.57</v>
      </c>
    </row>
    <row r="821" spans="1:7" ht="60">
      <c r="A821" s="276">
        <v>160111</v>
      </c>
      <c r="B821" s="280" t="s">
        <v>1844</v>
      </c>
      <c r="C821" s="280" t="s">
        <v>1845</v>
      </c>
      <c r="D821" s="282" t="s">
        <v>59</v>
      </c>
      <c r="E821" s="282">
        <v>1</v>
      </c>
      <c r="F821" s="284">
        <v>1046.3599999999999</v>
      </c>
      <c r="G821" s="284">
        <v>1046.3599999999999</v>
      </c>
    </row>
    <row r="822" spans="1:7" ht="30">
      <c r="A822" s="276">
        <v>160115</v>
      </c>
      <c r="B822" s="280" t="s">
        <v>1846</v>
      </c>
      <c r="C822" s="280" t="s">
        <v>1847</v>
      </c>
      <c r="D822" s="282" t="s">
        <v>108</v>
      </c>
      <c r="E822" s="282">
        <v>1</v>
      </c>
      <c r="F822" s="283">
        <v>28.04</v>
      </c>
      <c r="G822" s="283">
        <v>28.04</v>
      </c>
    </row>
    <row r="823" spans="1:7" ht="30">
      <c r="A823" s="276">
        <v>160120</v>
      </c>
      <c r="B823" s="280" t="s">
        <v>1848</v>
      </c>
      <c r="C823" s="280" t="s">
        <v>1849</v>
      </c>
      <c r="D823" s="282" t="s">
        <v>59</v>
      </c>
      <c r="E823" s="282">
        <v>1</v>
      </c>
      <c r="F823" s="283">
        <v>40.799999999999997</v>
      </c>
      <c r="G823" s="283">
        <v>40.799999999999997</v>
      </c>
    </row>
    <row r="824" spans="1:7">
      <c r="A824" s="276">
        <v>1602</v>
      </c>
      <c r="B824" s="280"/>
      <c r="C824" s="281" t="s">
        <v>1850</v>
      </c>
      <c r="D824" s="282"/>
      <c r="E824" s="282"/>
      <c r="F824" s="283"/>
      <c r="G824" s="283"/>
    </row>
    <row r="825" spans="1:7" ht="90">
      <c r="A825" s="276">
        <v>160207</v>
      </c>
      <c r="B825" s="280" t="s">
        <v>1851</v>
      </c>
      <c r="C825" s="280" t="s">
        <v>1852</v>
      </c>
      <c r="D825" s="282" t="s">
        <v>59</v>
      </c>
      <c r="E825" s="282">
        <v>1</v>
      </c>
      <c r="F825" s="284">
        <v>7392.45</v>
      </c>
      <c r="G825" s="284">
        <v>7392.45</v>
      </c>
    </row>
    <row r="826" spans="1:7" ht="90">
      <c r="A826" s="276">
        <v>160208</v>
      </c>
      <c r="B826" s="280" t="s">
        <v>1853</v>
      </c>
      <c r="C826" s="280" t="s">
        <v>1854</v>
      </c>
      <c r="D826" s="282" t="s">
        <v>59</v>
      </c>
      <c r="E826" s="282">
        <v>1</v>
      </c>
      <c r="F826" s="284">
        <v>13155.28</v>
      </c>
      <c r="G826" s="284">
        <v>13155.28</v>
      </c>
    </row>
    <row r="827" spans="1:7">
      <c r="A827" s="276">
        <v>1603</v>
      </c>
      <c r="B827" s="280"/>
      <c r="C827" s="281" t="s">
        <v>1855</v>
      </c>
      <c r="D827" s="282"/>
      <c r="E827" s="282"/>
      <c r="F827" s="283"/>
      <c r="G827" s="283"/>
    </row>
    <row r="828" spans="1:7" ht="45">
      <c r="A828" s="276">
        <v>160303</v>
      </c>
      <c r="B828" s="280" t="s">
        <v>1856</v>
      </c>
      <c r="C828" s="280" t="s">
        <v>1857</v>
      </c>
      <c r="D828" s="282" t="s">
        <v>59</v>
      </c>
      <c r="E828" s="282">
        <v>1</v>
      </c>
      <c r="F828" s="283">
        <v>372.65</v>
      </c>
      <c r="G828" s="283">
        <v>372.65</v>
      </c>
    </row>
    <row r="829" spans="1:7" ht="90">
      <c r="A829" s="276">
        <v>160304</v>
      </c>
      <c r="B829" s="280" t="s">
        <v>1858</v>
      </c>
      <c r="C829" s="280" t="s">
        <v>1859</v>
      </c>
      <c r="D829" s="282" t="s">
        <v>59</v>
      </c>
      <c r="E829" s="282">
        <v>1</v>
      </c>
      <c r="F829" s="283">
        <v>915.05</v>
      </c>
      <c r="G829" s="283">
        <v>915.05</v>
      </c>
    </row>
    <row r="830" spans="1:7" ht="60">
      <c r="A830" s="276">
        <v>160305</v>
      </c>
      <c r="B830" s="280" t="s">
        <v>1860</v>
      </c>
      <c r="C830" s="280" t="s">
        <v>1861</v>
      </c>
      <c r="D830" s="282" t="s">
        <v>108</v>
      </c>
      <c r="E830" s="282">
        <v>1</v>
      </c>
      <c r="F830" s="283">
        <v>92.39</v>
      </c>
      <c r="G830" s="283">
        <v>92.39</v>
      </c>
    </row>
    <row r="831" spans="1:7" ht="60">
      <c r="A831" s="276">
        <v>160308</v>
      </c>
      <c r="B831" s="280" t="s">
        <v>1862</v>
      </c>
      <c r="C831" s="280" t="s">
        <v>1863</v>
      </c>
      <c r="D831" s="282" t="s">
        <v>108</v>
      </c>
      <c r="E831" s="282">
        <v>1</v>
      </c>
      <c r="F831" s="283">
        <v>75.3</v>
      </c>
      <c r="G831" s="283">
        <v>75.3</v>
      </c>
    </row>
    <row r="832" spans="1:7" ht="90">
      <c r="A832" s="276">
        <v>160309</v>
      </c>
      <c r="B832" s="280" t="s">
        <v>1864</v>
      </c>
      <c r="C832" s="280" t="s">
        <v>1865</v>
      </c>
      <c r="D832" s="282" t="s">
        <v>59</v>
      </c>
      <c r="E832" s="282">
        <v>1</v>
      </c>
      <c r="F832" s="283">
        <v>81.459999999999994</v>
      </c>
      <c r="G832" s="283">
        <v>81.459999999999994</v>
      </c>
    </row>
    <row r="833" spans="1:7" ht="60">
      <c r="A833" s="276">
        <v>160310</v>
      </c>
      <c r="B833" s="280" t="s">
        <v>1866</v>
      </c>
      <c r="C833" s="280" t="s">
        <v>1867</v>
      </c>
      <c r="D833" s="282" t="s">
        <v>59</v>
      </c>
      <c r="E833" s="282">
        <v>1</v>
      </c>
      <c r="F833" s="283">
        <v>54.15</v>
      </c>
      <c r="G833" s="283">
        <v>54.15</v>
      </c>
    </row>
    <row r="834" spans="1:7" ht="30">
      <c r="A834" s="276">
        <v>160311</v>
      </c>
      <c r="B834" s="280" t="s">
        <v>1868</v>
      </c>
      <c r="C834" s="280" t="s">
        <v>1679</v>
      </c>
      <c r="D834" s="282" t="s">
        <v>59</v>
      </c>
      <c r="E834" s="282">
        <v>1</v>
      </c>
      <c r="F834" s="283">
        <v>136.88</v>
      </c>
      <c r="G834" s="283">
        <v>136.88</v>
      </c>
    </row>
    <row r="835" spans="1:7" ht="90">
      <c r="A835" s="276">
        <v>160312</v>
      </c>
      <c r="B835" s="280" t="s">
        <v>1869</v>
      </c>
      <c r="C835" s="280" t="s">
        <v>1870</v>
      </c>
      <c r="D835" s="282" t="s">
        <v>59</v>
      </c>
      <c r="E835" s="282">
        <v>1</v>
      </c>
      <c r="F835" s="283">
        <v>41.9</v>
      </c>
      <c r="G835" s="283">
        <v>41.9</v>
      </c>
    </row>
    <row r="836" spans="1:7" ht="90">
      <c r="A836" s="276">
        <v>160313</v>
      </c>
      <c r="B836" s="280" t="s">
        <v>1871</v>
      </c>
      <c r="C836" s="280" t="s">
        <v>1872</v>
      </c>
      <c r="D836" s="282" t="s">
        <v>59</v>
      </c>
      <c r="E836" s="282">
        <v>1</v>
      </c>
      <c r="F836" s="283">
        <v>52.07</v>
      </c>
      <c r="G836" s="283">
        <v>52.07</v>
      </c>
    </row>
    <row r="837" spans="1:7" ht="105">
      <c r="A837" s="276">
        <v>160314</v>
      </c>
      <c r="B837" s="280" t="s">
        <v>1873</v>
      </c>
      <c r="C837" s="280" t="s">
        <v>1874</v>
      </c>
      <c r="D837" s="282" t="s">
        <v>59</v>
      </c>
      <c r="E837" s="282">
        <v>1</v>
      </c>
      <c r="F837" s="283">
        <v>787.12</v>
      </c>
      <c r="G837" s="283">
        <v>787.12</v>
      </c>
    </row>
    <row r="838" spans="1:7" ht="105">
      <c r="A838" s="276">
        <v>160315</v>
      </c>
      <c r="B838" s="280" t="s">
        <v>1875</v>
      </c>
      <c r="C838" s="280" t="s">
        <v>1876</v>
      </c>
      <c r="D838" s="282" t="s">
        <v>59</v>
      </c>
      <c r="E838" s="282">
        <v>1</v>
      </c>
      <c r="F838" s="284">
        <v>1250.83</v>
      </c>
      <c r="G838" s="284">
        <v>1250.83</v>
      </c>
    </row>
    <row r="839" spans="1:7" ht="75">
      <c r="A839" s="276">
        <v>160316</v>
      </c>
      <c r="B839" s="280" t="s">
        <v>1877</v>
      </c>
      <c r="C839" s="280" t="s">
        <v>1878</v>
      </c>
      <c r="D839" s="282" t="s">
        <v>59</v>
      </c>
      <c r="E839" s="282">
        <v>1</v>
      </c>
      <c r="F839" s="283">
        <v>80.180000000000007</v>
      </c>
      <c r="G839" s="283">
        <v>80.180000000000007</v>
      </c>
    </row>
    <row r="840" spans="1:7" ht="45">
      <c r="A840" s="276">
        <v>160317</v>
      </c>
      <c r="B840" s="280" t="s">
        <v>1879</v>
      </c>
      <c r="C840" s="280" t="s">
        <v>1880</v>
      </c>
      <c r="D840" s="282" t="s">
        <v>108</v>
      </c>
      <c r="E840" s="282">
        <v>1</v>
      </c>
      <c r="F840" s="283">
        <v>75.3</v>
      </c>
      <c r="G840" s="283">
        <v>75.3</v>
      </c>
    </row>
    <row r="841" spans="1:7" ht="45">
      <c r="A841" s="276">
        <v>160318</v>
      </c>
      <c r="B841" s="280" t="s">
        <v>1881</v>
      </c>
      <c r="C841" s="280" t="s">
        <v>1882</v>
      </c>
      <c r="D841" s="282" t="s">
        <v>108</v>
      </c>
      <c r="E841" s="282">
        <v>1</v>
      </c>
      <c r="F841" s="283">
        <v>52.08</v>
      </c>
      <c r="G841" s="283">
        <v>52.08</v>
      </c>
    </row>
    <row r="842" spans="1:7" ht="75">
      <c r="A842" s="276">
        <v>160319</v>
      </c>
      <c r="B842" s="280" t="s">
        <v>1883</v>
      </c>
      <c r="C842" s="280" t="s">
        <v>1884</v>
      </c>
      <c r="D842" s="282" t="s">
        <v>59</v>
      </c>
      <c r="E842" s="282">
        <v>1</v>
      </c>
      <c r="F842" s="283">
        <v>9.1199999999999992</v>
      </c>
      <c r="G842" s="283">
        <v>9.1199999999999992</v>
      </c>
    </row>
    <row r="843" spans="1:7" ht="60">
      <c r="A843" s="276">
        <v>160321</v>
      </c>
      <c r="B843" s="280" t="s">
        <v>1885</v>
      </c>
      <c r="C843" s="280" t="s">
        <v>1886</v>
      </c>
      <c r="D843" s="282" t="s">
        <v>59</v>
      </c>
      <c r="E843" s="282">
        <v>1</v>
      </c>
      <c r="F843" s="283">
        <v>117.36</v>
      </c>
      <c r="G843" s="283">
        <v>117.36</v>
      </c>
    </row>
    <row r="844" spans="1:7" ht="60">
      <c r="A844" s="276">
        <v>160322</v>
      </c>
      <c r="B844" s="280" t="s">
        <v>1887</v>
      </c>
      <c r="C844" s="280" t="s">
        <v>1888</v>
      </c>
      <c r="D844" s="282" t="s">
        <v>59</v>
      </c>
      <c r="E844" s="282">
        <v>1</v>
      </c>
      <c r="F844" s="283">
        <v>5.45</v>
      </c>
      <c r="G844" s="283">
        <v>5.45</v>
      </c>
    </row>
    <row r="845" spans="1:7" ht="45">
      <c r="A845" s="276">
        <v>160323</v>
      </c>
      <c r="B845" s="280" t="s">
        <v>1889</v>
      </c>
      <c r="C845" s="280" t="s">
        <v>1890</v>
      </c>
      <c r="D845" s="282" t="s">
        <v>59</v>
      </c>
      <c r="E845" s="282">
        <v>1</v>
      </c>
      <c r="F845" s="283">
        <v>8.51</v>
      </c>
      <c r="G845" s="283">
        <v>8.51</v>
      </c>
    </row>
    <row r="846" spans="1:7" ht="90">
      <c r="A846" s="276">
        <v>160324</v>
      </c>
      <c r="B846" s="280" t="s">
        <v>1891</v>
      </c>
      <c r="C846" s="280" t="s">
        <v>1892</v>
      </c>
      <c r="D846" s="282" t="s">
        <v>59</v>
      </c>
      <c r="E846" s="282">
        <v>1</v>
      </c>
      <c r="F846" s="283">
        <v>260.25</v>
      </c>
      <c r="G846" s="283">
        <v>260.25</v>
      </c>
    </row>
    <row r="847" spans="1:7" ht="105">
      <c r="A847" s="276">
        <v>160325</v>
      </c>
      <c r="B847" s="280" t="s">
        <v>1893</v>
      </c>
      <c r="C847" s="280" t="s">
        <v>1894</v>
      </c>
      <c r="D847" s="282" t="s">
        <v>59</v>
      </c>
      <c r="E847" s="282">
        <v>1</v>
      </c>
      <c r="F847" s="283">
        <v>423.13</v>
      </c>
      <c r="G847" s="283">
        <v>423.13</v>
      </c>
    </row>
    <row r="848" spans="1:7" ht="60">
      <c r="A848" s="276">
        <v>160326</v>
      </c>
      <c r="B848" s="280" t="s">
        <v>1895</v>
      </c>
      <c r="C848" s="280" t="s">
        <v>1896</v>
      </c>
      <c r="D848" s="282" t="s">
        <v>108</v>
      </c>
      <c r="E848" s="282">
        <v>1</v>
      </c>
      <c r="F848" s="283">
        <v>36.83</v>
      </c>
      <c r="G848" s="283">
        <v>36.83</v>
      </c>
    </row>
    <row r="849" spans="1:7" ht="60">
      <c r="A849" s="276">
        <v>160327</v>
      </c>
      <c r="B849" s="280" t="s">
        <v>1897</v>
      </c>
      <c r="C849" s="280" t="s">
        <v>1898</v>
      </c>
      <c r="D849" s="282" t="s">
        <v>108</v>
      </c>
      <c r="E849" s="282">
        <v>1</v>
      </c>
      <c r="F849" s="283">
        <v>37.880000000000003</v>
      </c>
      <c r="G849" s="283">
        <v>37.880000000000003</v>
      </c>
    </row>
    <row r="850" spans="1:7" ht="60">
      <c r="A850" s="276">
        <v>160328</v>
      </c>
      <c r="B850" s="280" t="s">
        <v>1899</v>
      </c>
      <c r="C850" s="280" t="s">
        <v>1900</v>
      </c>
      <c r="D850" s="282" t="s">
        <v>59</v>
      </c>
      <c r="E850" s="282">
        <v>1</v>
      </c>
      <c r="F850" s="283">
        <v>23.4</v>
      </c>
      <c r="G850" s="283">
        <v>23.4</v>
      </c>
    </row>
    <row r="851" spans="1:7" ht="60">
      <c r="A851" s="276">
        <v>160329</v>
      </c>
      <c r="B851" s="280" t="s">
        <v>1901</v>
      </c>
      <c r="C851" s="280" t="s">
        <v>1902</v>
      </c>
      <c r="D851" s="282" t="s">
        <v>59</v>
      </c>
      <c r="E851" s="282">
        <v>1</v>
      </c>
      <c r="F851" s="283">
        <v>17.75</v>
      </c>
      <c r="G851" s="283">
        <v>17.75</v>
      </c>
    </row>
    <row r="852" spans="1:7" ht="90">
      <c r="A852" s="276">
        <v>160330</v>
      </c>
      <c r="B852" s="280" t="s">
        <v>1903</v>
      </c>
      <c r="C852" s="280" t="s">
        <v>1904</v>
      </c>
      <c r="D852" s="282" t="s">
        <v>59</v>
      </c>
      <c r="E852" s="282">
        <v>1</v>
      </c>
      <c r="F852" s="283">
        <v>10.81</v>
      </c>
      <c r="G852" s="283">
        <v>10.81</v>
      </c>
    </row>
    <row r="853" spans="1:7" ht="60">
      <c r="A853" s="276">
        <v>160331</v>
      </c>
      <c r="B853" s="280" t="s">
        <v>1905</v>
      </c>
      <c r="C853" s="280" t="s">
        <v>1906</v>
      </c>
      <c r="D853" s="282" t="s">
        <v>59</v>
      </c>
      <c r="E853" s="282">
        <v>1</v>
      </c>
      <c r="F853" s="283">
        <v>33.450000000000003</v>
      </c>
      <c r="G853" s="283">
        <v>33.450000000000003</v>
      </c>
    </row>
    <row r="854" spans="1:7" ht="75">
      <c r="A854" s="276">
        <v>160332</v>
      </c>
      <c r="B854" s="280" t="s">
        <v>1907</v>
      </c>
      <c r="C854" s="280" t="s">
        <v>1908</v>
      </c>
      <c r="D854" s="282" t="s">
        <v>108</v>
      </c>
      <c r="E854" s="282">
        <v>1</v>
      </c>
      <c r="F854" s="283">
        <v>28.51</v>
      </c>
      <c r="G854" s="283">
        <v>28.51</v>
      </c>
    </row>
    <row r="855" spans="1:7" ht="75">
      <c r="A855" s="276">
        <v>160333</v>
      </c>
      <c r="B855" s="280" t="s">
        <v>1909</v>
      </c>
      <c r="C855" s="280" t="s">
        <v>1910</v>
      </c>
      <c r="D855" s="282" t="s">
        <v>108</v>
      </c>
      <c r="E855" s="282">
        <v>1</v>
      </c>
      <c r="F855" s="283">
        <v>86.06</v>
      </c>
      <c r="G855" s="283">
        <v>86.06</v>
      </c>
    </row>
    <row r="856" spans="1:7" ht="60">
      <c r="A856" s="276">
        <v>160334</v>
      </c>
      <c r="B856" s="280" t="s">
        <v>1911</v>
      </c>
      <c r="C856" s="280" t="s">
        <v>1912</v>
      </c>
      <c r="D856" s="282" t="s">
        <v>59</v>
      </c>
      <c r="E856" s="282">
        <v>1</v>
      </c>
      <c r="F856" s="283">
        <v>32.71</v>
      </c>
      <c r="G856" s="283">
        <v>32.71</v>
      </c>
    </row>
    <row r="857" spans="1:7" ht="75">
      <c r="A857" s="276">
        <v>160335</v>
      </c>
      <c r="B857" s="280" t="s">
        <v>1913</v>
      </c>
      <c r="C857" s="280" t="s">
        <v>1914</v>
      </c>
      <c r="D857" s="282" t="s">
        <v>108</v>
      </c>
      <c r="E857" s="282">
        <v>1</v>
      </c>
      <c r="F857" s="283">
        <v>53.03</v>
      </c>
      <c r="G857" s="283">
        <v>53.03</v>
      </c>
    </row>
    <row r="858" spans="1:7">
      <c r="A858" s="276">
        <v>1606</v>
      </c>
      <c r="B858" s="280"/>
      <c r="C858" s="281" t="s">
        <v>1915</v>
      </c>
      <c r="D858" s="282"/>
      <c r="E858" s="282"/>
      <c r="F858" s="283"/>
      <c r="G858" s="283"/>
    </row>
    <row r="859" spans="1:7" ht="90">
      <c r="A859" s="276">
        <v>160602</v>
      </c>
      <c r="B859" s="280" t="s">
        <v>1916</v>
      </c>
      <c r="C859" s="280" t="s">
        <v>1917</v>
      </c>
      <c r="D859" s="282" t="s">
        <v>59</v>
      </c>
      <c r="E859" s="282">
        <v>1</v>
      </c>
      <c r="F859" s="284">
        <v>1528.76</v>
      </c>
      <c r="G859" s="284">
        <v>1528.76</v>
      </c>
    </row>
    <row r="860" spans="1:7" ht="75">
      <c r="A860" s="276">
        <v>160603</v>
      </c>
      <c r="B860" s="280" t="s">
        <v>1918</v>
      </c>
      <c r="C860" s="280" t="s">
        <v>1919</v>
      </c>
      <c r="D860" s="282" t="s">
        <v>59</v>
      </c>
      <c r="E860" s="282">
        <v>1</v>
      </c>
      <c r="F860" s="283">
        <v>683.6</v>
      </c>
      <c r="G860" s="283">
        <v>683.6</v>
      </c>
    </row>
    <row r="861" spans="1:7" ht="75">
      <c r="A861" s="276">
        <v>160604</v>
      </c>
      <c r="B861" s="280" t="s">
        <v>1920</v>
      </c>
      <c r="C861" s="280" t="s">
        <v>1921</v>
      </c>
      <c r="D861" s="282" t="s">
        <v>59</v>
      </c>
      <c r="E861" s="282">
        <v>1</v>
      </c>
      <c r="F861" s="283">
        <v>165.85</v>
      </c>
      <c r="G861" s="283">
        <v>165.85</v>
      </c>
    </row>
    <row r="862" spans="1:7" ht="75">
      <c r="A862" s="276">
        <v>160605</v>
      </c>
      <c r="B862" s="280" t="s">
        <v>1922</v>
      </c>
      <c r="C862" s="280" t="s">
        <v>1923</v>
      </c>
      <c r="D862" s="282" t="s">
        <v>59</v>
      </c>
      <c r="E862" s="282">
        <v>1</v>
      </c>
      <c r="F862" s="283">
        <v>212.58</v>
      </c>
      <c r="G862" s="283">
        <v>212.58</v>
      </c>
    </row>
    <row r="863" spans="1:7" ht="60">
      <c r="A863" s="276">
        <v>160606</v>
      </c>
      <c r="B863" s="280" t="s">
        <v>1924</v>
      </c>
      <c r="C863" s="280" t="s">
        <v>1925</v>
      </c>
      <c r="D863" s="282" t="s">
        <v>59</v>
      </c>
      <c r="E863" s="282">
        <v>1</v>
      </c>
      <c r="F863" s="283">
        <v>482.06</v>
      </c>
      <c r="G863" s="283">
        <v>482.06</v>
      </c>
    </row>
    <row r="864" spans="1:7" ht="75">
      <c r="A864" s="276">
        <v>160607</v>
      </c>
      <c r="B864" s="280" t="s">
        <v>1926</v>
      </c>
      <c r="C864" s="280" t="s">
        <v>1927</v>
      </c>
      <c r="D864" s="282" t="s">
        <v>59</v>
      </c>
      <c r="E864" s="282">
        <v>1</v>
      </c>
      <c r="F864" s="283">
        <v>195.31</v>
      </c>
      <c r="G864" s="283">
        <v>195.31</v>
      </c>
    </row>
    <row r="865" spans="1:7" ht="105">
      <c r="A865" s="276">
        <v>160608</v>
      </c>
      <c r="B865" s="280" t="s">
        <v>1928</v>
      </c>
      <c r="C865" s="280" t="s">
        <v>1929</v>
      </c>
      <c r="D865" s="282" t="s">
        <v>59</v>
      </c>
      <c r="E865" s="282">
        <v>1</v>
      </c>
      <c r="F865" s="283">
        <v>292.27</v>
      </c>
      <c r="G865" s="283">
        <v>292.27</v>
      </c>
    </row>
    <row r="866" spans="1:7" ht="60">
      <c r="A866" s="276">
        <v>160612</v>
      </c>
      <c r="B866" s="280" t="s">
        <v>1930</v>
      </c>
      <c r="C866" s="280" t="s">
        <v>1931</v>
      </c>
      <c r="D866" s="282" t="s">
        <v>59</v>
      </c>
      <c r="E866" s="282">
        <v>1</v>
      </c>
      <c r="F866" s="283">
        <v>25.1</v>
      </c>
      <c r="G866" s="283">
        <v>25.1</v>
      </c>
    </row>
    <row r="867" spans="1:7" ht="60">
      <c r="A867" s="276">
        <v>160613</v>
      </c>
      <c r="B867" s="280" t="s">
        <v>1932</v>
      </c>
      <c r="C867" s="280" t="s">
        <v>1933</v>
      </c>
      <c r="D867" s="282" t="s">
        <v>59</v>
      </c>
      <c r="E867" s="282">
        <v>1</v>
      </c>
      <c r="F867" s="283">
        <v>217.27</v>
      </c>
      <c r="G867" s="283">
        <v>217.27</v>
      </c>
    </row>
    <row r="868" spans="1:7" ht="90">
      <c r="A868" s="276">
        <v>160625</v>
      </c>
      <c r="B868" s="280" t="s">
        <v>1934</v>
      </c>
      <c r="C868" s="280" t="s">
        <v>1935</v>
      </c>
      <c r="D868" s="282" t="s">
        <v>59</v>
      </c>
      <c r="E868" s="282">
        <v>1</v>
      </c>
      <c r="F868" s="283">
        <v>716.26</v>
      </c>
      <c r="G868" s="283">
        <v>716.26</v>
      </c>
    </row>
    <row r="869" spans="1:7" ht="45">
      <c r="A869" s="276">
        <v>160663</v>
      </c>
      <c r="B869" s="280" t="s">
        <v>1936</v>
      </c>
      <c r="C869" s="280" t="s">
        <v>1937</v>
      </c>
      <c r="D869" s="282" t="s">
        <v>59</v>
      </c>
      <c r="E869" s="282">
        <v>1</v>
      </c>
      <c r="F869" s="283">
        <v>432.57</v>
      </c>
      <c r="G869" s="283">
        <v>432.57</v>
      </c>
    </row>
    <row r="870" spans="1:7" ht="105">
      <c r="A870" s="276">
        <v>160665</v>
      </c>
      <c r="B870" s="280" t="s">
        <v>1938</v>
      </c>
      <c r="C870" s="280" t="s">
        <v>1939</v>
      </c>
      <c r="D870" s="282" t="s">
        <v>59</v>
      </c>
      <c r="E870" s="282">
        <v>1</v>
      </c>
      <c r="F870" s="284">
        <v>2943.92</v>
      </c>
      <c r="G870" s="284">
        <v>2943.92</v>
      </c>
    </row>
    <row r="871" spans="1:7" ht="90">
      <c r="A871" s="276">
        <v>160671</v>
      </c>
      <c r="B871" s="280" t="s">
        <v>1940</v>
      </c>
      <c r="C871" s="280" t="s">
        <v>1941</v>
      </c>
      <c r="D871" s="282" t="s">
        <v>59</v>
      </c>
      <c r="E871" s="282">
        <v>1</v>
      </c>
      <c r="F871" s="284">
        <v>2110.04</v>
      </c>
      <c r="G871" s="284">
        <v>2110.04</v>
      </c>
    </row>
    <row r="872" spans="1:7" ht="75">
      <c r="A872" s="276">
        <v>160673</v>
      </c>
      <c r="B872" s="280" t="s">
        <v>1942</v>
      </c>
      <c r="C872" s="280" t="s">
        <v>1943</v>
      </c>
      <c r="D872" s="282" t="s">
        <v>59</v>
      </c>
      <c r="E872" s="282">
        <v>1</v>
      </c>
      <c r="F872" s="284">
        <v>2092.56</v>
      </c>
      <c r="G872" s="284">
        <v>2092.56</v>
      </c>
    </row>
    <row r="873" spans="1:7" ht="60">
      <c r="A873" s="276">
        <v>160674</v>
      </c>
      <c r="B873" s="280" t="s">
        <v>1944</v>
      </c>
      <c r="C873" s="280" t="s">
        <v>1945</v>
      </c>
      <c r="D873" s="282" t="s">
        <v>59</v>
      </c>
      <c r="E873" s="282">
        <v>1</v>
      </c>
      <c r="F873" s="283">
        <v>128.63</v>
      </c>
      <c r="G873" s="283">
        <v>128.63</v>
      </c>
    </row>
    <row r="874" spans="1:7" ht="45">
      <c r="A874" s="276">
        <v>160675</v>
      </c>
      <c r="B874" s="280" t="s">
        <v>1946</v>
      </c>
      <c r="C874" s="280" t="s">
        <v>1947</v>
      </c>
      <c r="D874" s="282" t="s">
        <v>59</v>
      </c>
      <c r="E874" s="282">
        <v>1</v>
      </c>
      <c r="F874" s="283">
        <v>177.17</v>
      </c>
      <c r="G874" s="283">
        <v>177.17</v>
      </c>
    </row>
    <row r="875" spans="1:7" ht="30">
      <c r="A875" s="276">
        <v>160676</v>
      </c>
      <c r="B875" s="280" t="s">
        <v>1948</v>
      </c>
      <c r="C875" s="280" t="s">
        <v>1949</v>
      </c>
      <c r="D875" s="282" t="s">
        <v>59</v>
      </c>
      <c r="E875" s="282">
        <v>1</v>
      </c>
      <c r="F875" s="283">
        <v>128.6</v>
      </c>
      <c r="G875" s="283">
        <v>128.6</v>
      </c>
    </row>
    <row r="876" spans="1:7">
      <c r="A876" s="276">
        <v>1607</v>
      </c>
      <c r="B876" s="280"/>
      <c r="C876" s="281" t="s">
        <v>1950</v>
      </c>
      <c r="D876" s="282"/>
      <c r="E876" s="282"/>
      <c r="F876" s="283"/>
      <c r="G876" s="283"/>
    </row>
    <row r="877" spans="1:7" ht="45">
      <c r="A877" s="276">
        <v>160702</v>
      </c>
      <c r="B877" s="280" t="s">
        <v>1951</v>
      </c>
      <c r="C877" s="280" t="s">
        <v>1952</v>
      </c>
      <c r="D877" s="282" t="s">
        <v>356</v>
      </c>
      <c r="E877" s="282">
        <v>1</v>
      </c>
      <c r="F877" s="283">
        <v>5.71</v>
      </c>
      <c r="G877" s="283">
        <v>5.71</v>
      </c>
    </row>
    <row r="878" spans="1:7" ht="60">
      <c r="A878" s="276">
        <v>160704</v>
      </c>
      <c r="B878" s="280" t="s">
        <v>1953</v>
      </c>
      <c r="C878" s="280" t="s">
        <v>1954</v>
      </c>
      <c r="D878" s="282" t="s">
        <v>262</v>
      </c>
      <c r="E878" s="282">
        <v>1</v>
      </c>
      <c r="F878" s="284">
        <v>2355.5</v>
      </c>
      <c r="G878" s="284">
        <v>2355.5</v>
      </c>
    </row>
    <row r="879" spans="1:7" ht="60">
      <c r="A879" s="276">
        <v>160707</v>
      </c>
      <c r="B879" s="280" t="s">
        <v>1955</v>
      </c>
      <c r="C879" s="280" t="s">
        <v>1956</v>
      </c>
      <c r="D879" s="282" t="s">
        <v>356</v>
      </c>
      <c r="E879" s="282">
        <v>1</v>
      </c>
      <c r="F879" s="283">
        <v>20.65</v>
      </c>
      <c r="G879" s="283">
        <v>20.65</v>
      </c>
    </row>
    <row r="880" spans="1:7" ht="60">
      <c r="A880" s="276">
        <v>160708</v>
      </c>
      <c r="B880" s="280" t="s">
        <v>1957</v>
      </c>
      <c r="C880" s="280" t="s">
        <v>1958</v>
      </c>
      <c r="D880" s="282" t="s">
        <v>356</v>
      </c>
      <c r="E880" s="282">
        <v>1</v>
      </c>
      <c r="F880" s="283">
        <v>20.73</v>
      </c>
      <c r="G880" s="283">
        <v>20.73</v>
      </c>
    </row>
    <row r="881" spans="1:7" ht="45">
      <c r="A881" s="276">
        <v>160709</v>
      </c>
      <c r="B881" s="280" t="s">
        <v>1959</v>
      </c>
      <c r="C881" s="280" t="s">
        <v>1960</v>
      </c>
      <c r="D881" s="282" t="s">
        <v>356</v>
      </c>
      <c r="E881" s="282">
        <v>1</v>
      </c>
      <c r="F881" s="284">
        <v>1436.67</v>
      </c>
      <c r="G881" s="284">
        <v>1436.67</v>
      </c>
    </row>
    <row r="882" spans="1:7" ht="90">
      <c r="A882" s="276">
        <v>160710</v>
      </c>
      <c r="B882" s="280" t="s">
        <v>1961</v>
      </c>
      <c r="C882" s="280" t="s">
        <v>1962</v>
      </c>
      <c r="D882" s="282" t="s">
        <v>356</v>
      </c>
      <c r="E882" s="282">
        <v>1</v>
      </c>
      <c r="F882" s="283">
        <v>54.25</v>
      </c>
      <c r="G882" s="283">
        <v>54.25</v>
      </c>
    </row>
    <row r="883" spans="1:7" ht="45">
      <c r="A883" s="276">
        <v>160711</v>
      </c>
      <c r="B883" s="280" t="s">
        <v>1963</v>
      </c>
      <c r="C883" s="280" t="s">
        <v>1964</v>
      </c>
      <c r="D883" s="282" t="s">
        <v>356</v>
      </c>
      <c r="E883" s="282">
        <v>1</v>
      </c>
      <c r="F883" s="283">
        <v>47.64</v>
      </c>
      <c r="G883" s="283">
        <v>47.64</v>
      </c>
    </row>
    <row r="884" spans="1:7" ht="60">
      <c r="A884" s="276">
        <v>160712</v>
      </c>
      <c r="B884" s="280" t="s">
        <v>1965</v>
      </c>
      <c r="C884" s="280" t="s">
        <v>1966</v>
      </c>
      <c r="D884" s="282" t="s">
        <v>356</v>
      </c>
      <c r="E884" s="282">
        <v>1</v>
      </c>
      <c r="F884" s="283">
        <v>208.33</v>
      </c>
      <c r="G884" s="283">
        <v>208.33</v>
      </c>
    </row>
    <row r="885" spans="1:7" ht="60">
      <c r="A885" s="276">
        <v>160713</v>
      </c>
      <c r="B885" s="280" t="s">
        <v>1967</v>
      </c>
      <c r="C885" s="280" t="s">
        <v>1968</v>
      </c>
      <c r="D885" s="282" t="s">
        <v>356</v>
      </c>
      <c r="E885" s="282">
        <v>1</v>
      </c>
      <c r="F885" s="283">
        <v>568.11</v>
      </c>
      <c r="G885" s="283">
        <v>568.11</v>
      </c>
    </row>
    <row r="886" spans="1:7" ht="45">
      <c r="A886" s="276">
        <v>160714</v>
      </c>
      <c r="B886" s="280" t="s">
        <v>1969</v>
      </c>
      <c r="C886" s="280" t="s">
        <v>1970</v>
      </c>
      <c r="D886" s="282" t="s">
        <v>356</v>
      </c>
      <c r="E886" s="282">
        <v>1</v>
      </c>
      <c r="F886" s="283">
        <v>62.7</v>
      </c>
      <c r="G886" s="283">
        <v>62.7</v>
      </c>
    </row>
    <row r="887" spans="1:7" ht="90">
      <c r="A887" s="276">
        <v>160715</v>
      </c>
      <c r="B887" s="280" t="s">
        <v>1971</v>
      </c>
      <c r="C887" s="280" t="s">
        <v>1972</v>
      </c>
      <c r="D887" s="282" t="s">
        <v>356</v>
      </c>
      <c r="E887" s="282">
        <v>1</v>
      </c>
      <c r="F887" s="283">
        <v>224.58</v>
      </c>
      <c r="G887" s="283">
        <v>224.58</v>
      </c>
    </row>
    <row r="888" spans="1:7" ht="45">
      <c r="A888" s="276">
        <v>160716</v>
      </c>
      <c r="B888" s="280" t="s">
        <v>1973</v>
      </c>
      <c r="C888" s="280" t="s">
        <v>1974</v>
      </c>
      <c r="D888" s="282" t="s">
        <v>262</v>
      </c>
      <c r="E888" s="282">
        <v>1</v>
      </c>
      <c r="F888" s="283">
        <v>541.73</v>
      </c>
      <c r="G888" s="283">
        <v>541.73</v>
      </c>
    </row>
    <row r="889" spans="1:7" ht="60">
      <c r="A889" s="276">
        <v>160718</v>
      </c>
      <c r="B889" s="280" t="s">
        <v>1975</v>
      </c>
      <c r="C889" s="280" t="s">
        <v>1976</v>
      </c>
      <c r="D889" s="282" t="s">
        <v>356</v>
      </c>
      <c r="E889" s="282">
        <v>1</v>
      </c>
      <c r="F889" s="283">
        <v>19.14</v>
      </c>
      <c r="G889" s="283">
        <v>19.14</v>
      </c>
    </row>
    <row r="890" spans="1:7">
      <c r="A890" s="276">
        <v>1608</v>
      </c>
      <c r="B890" s="280"/>
      <c r="C890" s="281" t="s">
        <v>1977</v>
      </c>
      <c r="D890" s="282"/>
      <c r="E890" s="282"/>
      <c r="F890" s="283"/>
      <c r="G890" s="283"/>
    </row>
    <row r="891" spans="1:7" ht="30">
      <c r="A891" s="276">
        <v>160806</v>
      </c>
      <c r="B891" s="280" t="s">
        <v>1978</v>
      </c>
      <c r="C891" s="280" t="s">
        <v>1979</v>
      </c>
      <c r="D891" s="282" t="s">
        <v>59</v>
      </c>
      <c r="E891" s="282">
        <v>1</v>
      </c>
      <c r="F891" s="283">
        <v>27.27</v>
      </c>
      <c r="G891" s="283">
        <v>27.27</v>
      </c>
    </row>
    <row r="892" spans="1:7">
      <c r="A892" s="276">
        <v>160807</v>
      </c>
      <c r="B892" s="280" t="s">
        <v>1980</v>
      </c>
      <c r="C892" s="280" t="s">
        <v>1981</v>
      </c>
      <c r="D892" s="282" t="s">
        <v>59</v>
      </c>
      <c r="E892" s="282">
        <v>1</v>
      </c>
      <c r="F892" s="283">
        <v>10.11</v>
      </c>
      <c r="G892" s="283">
        <v>10.11</v>
      </c>
    </row>
    <row r="893" spans="1:7" ht="30">
      <c r="A893" s="276">
        <v>160808</v>
      </c>
      <c r="B893" s="280" t="s">
        <v>1982</v>
      </c>
      <c r="C893" s="280" t="s">
        <v>1983</v>
      </c>
      <c r="D893" s="282" t="s">
        <v>108</v>
      </c>
      <c r="E893" s="282">
        <v>1</v>
      </c>
      <c r="F893" s="283">
        <v>4.03</v>
      </c>
      <c r="G893" s="283">
        <v>4.03</v>
      </c>
    </row>
    <row r="894" spans="1:7">
      <c r="A894" s="276">
        <v>17</v>
      </c>
      <c r="B894" s="280"/>
      <c r="C894" s="281" t="s">
        <v>1984</v>
      </c>
      <c r="D894" s="282"/>
      <c r="E894" s="282"/>
      <c r="F894" s="283"/>
      <c r="G894" s="283"/>
    </row>
    <row r="895" spans="1:7">
      <c r="A895" s="276">
        <v>1701</v>
      </c>
      <c r="B895" s="280"/>
      <c r="C895" s="281" t="s">
        <v>1985</v>
      </c>
      <c r="D895" s="282"/>
      <c r="E895" s="282"/>
      <c r="F895" s="283"/>
      <c r="G895" s="283"/>
    </row>
    <row r="896" spans="1:7" ht="75">
      <c r="A896" s="276">
        <v>170101</v>
      </c>
      <c r="B896" s="280" t="s">
        <v>1986</v>
      </c>
      <c r="C896" s="280" t="s">
        <v>1987</v>
      </c>
      <c r="D896" s="282" t="s">
        <v>59</v>
      </c>
      <c r="E896" s="282">
        <v>1</v>
      </c>
      <c r="F896" s="283">
        <v>696.36</v>
      </c>
      <c r="G896" s="283">
        <v>696.36</v>
      </c>
    </row>
    <row r="897" spans="1:7" ht="45">
      <c r="A897" s="276">
        <v>170107</v>
      </c>
      <c r="B897" s="280" t="s">
        <v>1988</v>
      </c>
      <c r="C897" s="280" t="s">
        <v>1989</v>
      </c>
      <c r="D897" s="282" t="s">
        <v>59</v>
      </c>
      <c r="E897" s="282">
        <v>1</v>
      </c>
      <c r="F897" s="283">
        <v>500.71</v>
      </c>
      <c r="G897" s="283">
        <v>500.71</v>
      </c>
    </row>
    <row r="898" spans="1:7" ht="45">
      <c r="A898" s="276">
        <v>170108</v>
      </c>
      <c r="B898" s="280" t="s">
        <v>1990</v>
      </c>
      <c r="C898" s="280" t="s">
        <v>1991</v>
      </c>
      <c r="D898" s="282" t="s">
        <v>59</v>
      </c>
      <c r="E898" s="282">
        <v>1</v>
      </c>
      <c r="F898" s="283">
        <v>88.44</v>
      </c>
      <c r="G898" s="283">
        <v>88.44</v>
      </c>
    </row>
    <row r="899" spans="1:7" ht="45">
      <c r="A899" s="276">
        <v>170110</v>
      </c>
      <c r="B899" s="280" t="s">
        <v>1992</v>
      </c>
      <c r="C899" s="280" t="s">
        <v>1993</v>
      </c>
      <c r="D899" s="282" t="s">
        <v>59</v>
      </c>
      <c r="E899" s="282">
        <v>1</v>
      </c>
      <c r="F899" s="283">
        <v>73.569999999999993</v>
      </c>
      <c r="G899" s="283">
        <v>73.569999999999993</v>
      </c>
    </row>
    <row r="900" spans="1:7" ht="45">
      <c r="A900" s="276">
        <v>170111</v>
      </c>
      <c r="B900" s="280" t="s">
        <v>1994</v>
      </c>
      <c r="C900" s="280" t="s">
        <v>1995</v>
      </c>
      <c r="D900" s="282" t="s">
        <v>59</v>
      </c>
      <c r="E900" s="282">
        <v>1</v>
      </c>
      <c r="F900" s="283">
        <v>91.13</v>
      </c>
      <c r="G900" s="283">
        <v>91.13</v>
      </c>
    </row>
    <row r="901" spans="1:7" ht="60">
      <c r="A901" s="276">
        <v>170114</v>
      </c>
      <c r="B901" s="280" t="s">
        <v>1996</v>
      </c>
      <c r="C901" s="280" t="s">
        <v>1997</v>
      </c>
      <c r="D901" s="282" t="s">
        <v>59</v>
      </c>
      <c r="E901" s="282">
        <v>1</v>
      </c>
      <c r="F901" s="283">
        <v>664.4</v>
      </c>
      <c r="G901" s="283">
        <v>664.4</v>
      </c>
    </row>
    <row r="902" spans="1:7" ht="60">
      <c r="A902" s="276">
        <v>170115</v>
      </c>
      <c r="B902" s="280" t="s">
        <v>1998</v>
      </c>
      <c r="C902" s="280" t="s">
        <v>1999</v>
      </c>
      <c r="D902" s="282" t="s">
        <v>59</v>
      </c>
      <c r="E902" s="282">
        <v>1</v>
      </c>
      <c r="F902" s="283">
        <v>336.1</v>
      </c>
      <c r="G902" s="283">
        <v>336.1</v>
      </c>
    </row>
    <row r="903" spans="1:7" ht="75">
      <c r="A903" s="276">
        <v>170116</v>
      </c>
      <c r="B903" s="280" t="s">
        <v>2000</v>
      </c>
      <c r="C903" s="280" t="s">
        <v>2001</v>
      </c>
      <c r="D903" s="282" t="s">
        <v>59</v>
      </c>
      <c r="E903" s="282">
        <v>1</v>
      </c>
      <c r="F903" s="283">
        <v>422.74</v>
      </c>
      <c r="G903" s="283">
        <v>422.74</v>
      </c>
    </row>
    <row r="904" spans="1:7" ht="60">
      <c r="A904" s="276">
        <v>170117</v>
      </c>
      <c r="B904" s="280" t="s">
        <v>2002</v>
      </c>
      <c r="C904" s="280" t="s">
        <v>2003</v>
      </c>
      <c r="D904" s="282" t="s">
        <v>59</v>
      </c>
      <c r="E904" s="282">
        <v>1</v>
      </c>
      <c r="F904" s="283">
        <v>251.69</v>
      </c>
      <c r="G904" s="283">
        <v>251.69</v>
      </c>
    </row>
    <row r="905" spans="1:7" ht="45">
      <c r="A905" s="276">
        <v>170118</v>
      </c>
      <c r="B905" s="280" t="s">
        <v>2004</v>
      </c>
      <c r="C905" s="280" t="s">
        <v>2005</v>
      </c>
      <c r="D905" s="282" t="s">
        <v>59</v>
      </c>
      <c r="E905" s="282">
        <v>1</v>
      </c>
      <c r="F905" s="283">
        <v>83.31</v>
      </c>
      <c r="G905" s="283">
        <v>83.31</v>
      </c>
    </row>
    <row r="906" spans="1:7" ht="45">
      <c r="A906" s="276">
        <v>170119</v>
      </c>
      <c r="B906" s="280" t="s">
        <v>2006</v>
      </c>
      <c r="C906" s="280" t="s">
        <v>2007</v>
      </c>
      <c r="D906" s="282" t="s">
        <v>59</v>
      </c>
      <c r="E906" s="282">
        <v>1</v>
      </c>
      <c r="F906" s="283">
        <v>58.57</v>
      </c>
      <c r="G906" s="283">
        <v>58.57</v>
      </c>
    </row>
    <row r="907" spans="1:7" ht="60">
      <c r="A907" s="276">
        <v>170120</v>
      </c>
      <c r="B907" s="280" t="s">
        <v>2008</v>
      </c>
      <c r="C907" s="280" t="s">
        <v>2009</v>
      </c>
      <c r="D907" s="282" t="s">
        <v>59</v>
      </c>
      <c r="E907" s="282">
        <v>1</v>
      </c>
      <c r="F907" s="283">
        <v>321.76</v>
      </c>
      <c r="G907" s="283">
        <v>321.76</v>
      </c>
    </row>
    <row r="908" spans="1:7" ht="75">
      <c r="A908" s="276">
        <v>170121</v>
      </c>
      <c r="B908" s="280" t="s">
        <v>2010</v>
      </c>
      <c r="C908" s="280" t="s">
        <v>2011</v>
      </c>
      <c r="D908" s="282" t="s">
        <v>59</v>
      </c>
      <c r="E908" s="282">
        <v>1</v>
      </c>
      <c r="F908" s="283">
        <v>199.47</v>
      </c>
      <c r="G908" s="283">
        <v>199.47</v>
      </c>
    </row>
    <row r="909" spans="1:7" ht="60">
      <c r="A909" s="276">
        <v>170122</v>
      </c>
      <c r="B909" s="280" t="s">
        <v>2012</v>
      </c>
      <c r="C909" s="280" t="s">
        <v>2013</v>
      </c>
      <c r="D909" s="282" t="s">
        <v>59</v>
      </c>
      <c r="E909" s="282">
        <v>1</v>
      </c>
      <c r="F909" s="283">
        <v>345.01</v>
      </c>
      <c r="G909" s="283">
        <v>345.01</v>
      </c>
    </row>
    <row r="910" spans="1:7" ht="60">
      <c r="A910" s="276">
        <v>170123</v>
      </c>
      <c r="B910" s="280" t="s">
        <v>2014</v>
      </c>
      <c r="C910" s="280" t="s">
        <v>2015</v>
      </c>
      <c r="D910" s="282" t="s">
        <v>59</v>
      </c>
      <c r="E910" s="282">
        <v>1</v>
      </c>
      <c r="F910" s="283">
        <v>135.33000000000001</v>
      </c>
      <c r="G910" s="283">
        <v>135.33000000000001</v>
      </c>
    </row>
    <row r="911" spans="1:7" ht="45">
      <c r="A911" s="276">
        <v>170124</v>
      </c>
      <c r="B911" s="280" t="s">
        <v>2016</v>
      </c>
      <c r="C911" s="280" t="s">
        <v>2017</v>
      </c>
      <c r="D911" s="282" t="s">
        <v>59</v>
      </c>
      <c r="E911" s="282">
        <v>1</v>
      </c>
      <c r="F911" s="283">
        <v>518.14</v>
      </c>
      <c r="G911" s="283">
        <v>518.14</v>
      </c>
    </row>
    <row r="912" spans="1:7" ht="105">
      <c r="A912" s="276">
        <v>170126</v>
      </c>
      <c r="B912" s="280" t="s">
        <v>2018</v>
      </c>
      <c r="C912" s="280" t="s">
        <v>2019</v>
      </c>
      <c r="D912" s="282" t="s">
        <v>59</v>
      </c>
      <c r="E912" s="282">
        <v>1</v>
      </c>
      <c r="F912" s="284">
        <v>2007.53</v>
      </c>
      <c r="G912" s="284">
        <v>2007.53</v>
      </c>
    </row>
    <row r="913" spans="1:7" ht="90">
      <c r="A913" s="276">
        <v>170127</v>
      </c>
      <c r="B913" s="280" t="s">
        <v>2020</v>
      </c>
      <c r="C913" s="280" t="s">
        <v>2021</v>
      </c>
      <c r="D913" s="282" t="s">
        <v>59</v>
      </c>
      <c r="E913" s="282">
        <v>1</v>
      </c>
      <c r="F913" s="284">
        <v>1053.01</v>
      </c>
      <c r="G913" s="284">
        <v>1053.01</v>
      </c>
    </row>
    <row r="914" spans="1:7" ht="105">
      <c r="A914" s="276">
        <v>170128</v>
      </c>
      <c r="B914" s="280" t="s">
        <v>2022</v>
      </c>
      <c r="C914" s="280" t="s">
        <v>2023</v>
      </c>
      <c r="D914" s="282" t="s">
        <v>59</v>
      </c>
      <c r="E914" s="282">
        <v>1</v>
      </c>
      <c r="F914" s="284">
        <v>1045.48</v>
      </c>
      <c r="G914" s="284">
        <v>1045.48</v>
      </c>
    </row>
    <row r="915" spans="1:7" ht="30">
      <c r="A915" s="276">
        <v>170129</v>
      </c>
      <c r="B915" s="280" t="s">
        <v>2024</v>
      </c>
      <c r="C915" s="280" t="s">
        <v>2025</v>
      </c>
      <c r="D915" s="282" t="s">
        <v>59</v>
      </c>
      <c r="E915" s="282">
        <v>1</v>
      </c>
      <c r="F915" s="283">
        <v>561.54999999999995</v>
      </c>
      <c r="G915" s="283">
        <v>561.54999999999995</v>
      </c>
    </row>
    <row r="916" spans="1:7" ht="45">
      <c r="A916" s="276">
        <v>170130</v>
      </c>
      <c r="B916" s="280" t="s">
        <v>2026</v>
      </c>
      <c r="C916" s="280" t="s">
        <v>2027</v>
      </c>
      <c r="D916" s="282" t="s">
        <v>59</v>
      </c>
      <c r="E916" s="282">
        <v>1</v>
      </c>
      <c r="F916" s="283">
        <v>657.04</v>
      </c>
      <c r="G916" s="283">
        <v>657.04</v>
      </c>
    </row>
    <row r="917" spans="1:7" ht="60">
      <c r="A917" s="276">
        <v>170131</v>
      </c>
      <c r="B917" s="280" t="s">
        <v>2028</v>
      </c>
      <c r="C917" s="280" t="s">
        <v>2029</v>
      </c>
      <c r="D917" s="282" t="s">
        <v>59</v>
      </c>
      <c r="E917" s="282">
        <v>1</v>
      </c>
      <c r="F917" s="284">
        <v>1045.52</v>
      </c>
      <c r="G917" s="284">
        <v>1045.52</v>
      </c>
    </row>
    <row r="918" spans="1:7" ht="75">
      <c r="A918" s="276">
        <v>170132</v>
      </c>
      <c r="B918" s="280" t="s">
        <v>2030</v>
      </c>
      <c r="C918" s="280" t="s">
        <v>2031</v>
      </c>
      <c r="D918" s="282" t="s">
        <v>59</v>
      </c>
      <c r="E918" s="282">
        <v>1</v>
      </c>
      <c r="F918" s="284">
        <v>1410.44</v>
      </c>
      <c r="G918" s="284">
        <v>1410.44</v>
      </c>
    </row>
    <row r="919" spans="1:7" ht="45">
      <c r="A919" s="276">
        <v>170133</v>
      </c>
      <c r="B919" s="280" t="s">
        <v>2032</v>
      </c>
      <c r="C919" s="280" t="s">
        <v>2033</v>
      </c>
      <c r="D919" s="282" t="s">
        <v>59</v>
      </c>
      <c r="E919" s="282">
        <v>1</v>
      </c>
      <c r="F919" s="283">
        <v>345.46</v>
      </c>
      <c r="G919" s="283">
        <v>345.46</v>
      </c>
    </row>
    <row r="920" spans="1:7" ht="60">
      <c r="A920" s="276">
        <v>170134</v>
      </c>
      <c r="B920" s="280" t="s">
        <v>2034</v>
      </c>
      <c r="C920" s="280" t="s">
        <v>2035</v>
      </c>
      <c r="D920" s="282" t="s">
        <v>59</v>
      </c>
      <c r="E920" s="282">
        <v>1</v>
      </c>
      <c r="F920" s="283">
        <v>527.23</v>
      </c>
      <c r="G920" s="283">
        <v>527.23</v>
      </c>
    </row>
    <row r="921" spans="1:7" ht="90">
      <c r="A921" s="276">
        <v>170135</v>
      </c>
      <c r="B921" s="280" t="s">
        <v>2036</v>
      </c>
      <c r="C921" s="280" t="s">
        <v>2037</v>
      </c>
      <c r="D921" s="282" t="s">
        <v>59</v>
      </c>
      <c r="E921" s="282">
        <v>1</v>
      </c>
      <c r="F921" s="284">
        <v>2129.67</v>
      </c>
      <c r="G921" s="284">
        <v>2129.67</v>
      </c>
    </row>
    <row r="922" spans="1:7" ht="75">
      <c r="A922" s="276">
        <v>170136</v>
      </c>
      <c r="B922" s="280" t="s">
        <v>2038</v>
      </c>
      <c r="C922" s="280" t="s">
        <v>2039</v>
      </c>
      <c r="D922" s="282" t="s">
        <v>59</v>
      </c>
      <c r="E922" s="282">
        <v>1</v>
      </c>
      <c r="F922" s="283">
        <v>938.26</v>
      </c>
      <c r="G922" s="283">
        <v>938.26</v>
      </c>
    </row>
    <row r="923" spans="1:7" ht="60">
      <c r="A923" s="276">
        <v>170137</v>
      </c>
      <c r="B923" s="280" t="s">
        <v>2040</v>
      </c>
      <c r="C923" s="280" t="s">
        <v>2041</v>
      </c>
      <c r="D923" s="282" t="s">
        <v>59</v>
      </c>
      <c r="E923" s="282">
        <v>1</v>
      </c>
      <c r="F923" s="283">
        <v>901.17</v>
      </c>
      <c r="G923" s="283">
        <v>901.17</v>
      </c>
    </row>
    <row r="924" spans="1:7">
      <c r="A924" s="276">
        <v>1702</v>
      </c>
      <c r="B924" s="280"/>
      <c r="C924" s="281" t="s">
        <v>2042</v>
      </c>
      <c r="D924" s="282"/>
      <c r="E924" s="282"/>
      <c r="F924" s="283"/>
      <c r="G924" s="283"/>
    </row>
    <row r="925" spans="1:7">
      <c r="A925" s="276">
        <v>170205</v>
      </c>
      <c r="B925" s="280" t="s">
        <v>2043</v>
      </c>
      <c r="C925" s="280" t="s">
        <v>2044</v>
      </c>
      <c r="D925" s="282" t="s">
        <v>356</v>
      </c>
      <c r="E925" s="282">
        <v>1</v>
      </c>
      <c r="F925" s="283">
        <v>388.5</v>
      </c>
      <c r="G925" s="283">
        <v>388.5</v>
      </c>
    </row>
    <row r="926" spans="1:7" ht="30">
      <c r="A926" s="276">
        <v>170220</v>
      </c>
      <c r="B926" s="280" t="s">
        <v>2045</v>
      </c>
      <c r="C926" s="280" t="s">
        <v>2046</v>
      </c>
      <c r="D926" s="282" t="s">
        <v>356</v>
      </c>
      <c r="E926" s="282">
        <v>1</v>
      </c>
      <c r="F926" s="283">
        <v>313.61</v>
      </c>
      <c r="G926" s="283">
        <v>313.61</v>
      </c>
    </row>
    <row r="927" spans="1:7" ht="30">
      <c r="A927" s="276">
        <v>170221</v>
      </c>
      <c r="B927" s="280" t="s">
        <v>2047</v>
      </c>
      <c r="C927" s="280" t="s">
        <v>2048</v>
      </c>
      <c r="D927" s="282" t="s">
        <v>356</v>
      </c>
      <c r="E927" s="282">
        <v>1</v>
      </c>
      <c r="F927" s="283">
        <v>25.04</v>
      </c>
      <c r="G927" s="283">
        <v>25.04</v>
      </c>
    </row>
    <row r="928" spans="1:7" ht="90">
      <c r="A928" s="276">
        <v>170222</v>
      </c>
      <c r="B928" s="280" t="s">
        <v>2049</v>
      </c>
      <c r="C928" s="280" t="s">
        <v>2050</v>
      </c>
      <c r="D928" s="282" t="s">
        <v>59</v>
      </c>
      <c r="E928" s="282">
        <v>1</v>
      </c>
      <c r="F928" s="284">
        <v>1602.41</v>
      </c>
      <c r="G928" s="284">
        <v>1602.41</v>
      </c>
    </row>
    <row r="929" spans="1:7" ht="30">
      <c r="A929" s="276">
        <v>1703</v>
      </c>
      <c r="B929" s="280"/>
      <c r="C929" s="281" t="s">
        <v>2051</v>
      </c>
      <c r="D929" s="282"/>
      <c r="E929" s="282"/>
      <c r="F929" s="283"/>
      <c r="G929" s="283"/>
    </row>
    <row r="930" spans="1:7" ht="45">
      <c r="A930" s="276">
        <v>170304</v>
      </c>
      <c r="B930" s="280" t="s">
        <v>2052</v>
      </c>
      <c r="C930" s="280" t="s">
        <v>2053</v>
      </c>
      <c r="D930" s="282" t="s">
        <v>59</v>
      </c>
      <c r="E930" s="282">
        <v>1</v>
      </c>
      <c r="F930" s="283">
        <v>162.22999999999999</v>
      </c>
      <c r="G930" s="283">
        <v>162.22999999999999</v>
      </c>
    </row>
    <row r="931" spans="1:7" ht="30">
      <c r="A931" s="276">
        <v>170306</v>
      </c>
      <c r="B931" s="280" t="s">
        <v>2054</v>
      </c>
      <c r="C931" s="280" t="s">
        <v>2055</v>
      </c>
      <c r="D931" s="282" t="s">
        <v>59</v>
      </c>
      <c r="E931" s="282">
        <v>1</v>
      </c>
      <c r="F931" s="283">
        <v>133.94</v>
      </c>
      <c r="G931" s="283">
        <v>133.94</v>
      </c>
    </row>
    <row r="932" spans="1:7" ht="30">
      <c r="A932" s="276">
        <v>170309</v>
      </c>
      <c r="B932" s="280" t="s">
        <v>2056</v>
      </c>
      <c r="C932" s="280" t="s">
        <v>2057</v>
      </c>
      <c r="D932" s="282" t="s">
        <v>59</v>
      </c>
      <c r="E932" s="282">
        <v>1</v>
      </c>
      <c r="F932" s="283">
        <v>92.16</v>
      </c>
      <c r="G932" s="283">
        <v>92.16</v>
      </c>
    </row>
    <row r="933" spans="1:7" ht="45">
      <c r="A933" s="276">
        <v>170310</v>
      </c>
      <c r="B933" s="280" t="s">
        <v>2058</v>
      </c>
      <c r="C933" s="280" t="s">
        <v>2059</v>
      </c>
      <c r="D933" s="282" t="s">
        <v>59</v>
      </c>
      <c r="E933" s="282">
        <v>1</v>
      </c>
      <c r="F933" s="283">
        <v>157.79</v>
      </c>
      <c r="G933" s="283">
        <v>157.79</v>
      </c>
    </row>
    <row r="934" spans="1:7" ht="45">
      <c r="A934" s="276">
        <v>170311</v>
      </c>
      <c r="B934" s="280" t="s">
        <v>2060</v>
      </c>
      <c r="C934" s="280" t="s">
        <v>2061</v>
      </c>
      <c r="D934" s="282" t="s">
        <v>59</v>
      </c>
      <c r="E934" s="282">
        <v>1</v>
      </c>
      <c r="F934" s="283">
        <v>52.81</v>
      </c>
      <c r="G934" s="283">
        <v>52.81</v>
      </c>
    </row>
    <row r="935" spans="1:7" ht="45">
      <c r="A935" s="276">
        <v>170313</v>
      </c>
      <c r="B935" s="280" t="s">
        <v>2062</v>
      </c>
      <c r="C935" s="280" t="s">
        <v>2063</v>
      </c>
      <c r="D935" s="282" t="s">
        <v>59</v>
      </c>
      <c r="E935" s="282">
        <v>1</v>
      </c>
      <c r="F935" s="283">
        <v>133.94</v>
      </c>
      <c r="G935" s="283">
        <v>133.94</v>
      </c>
    </row>
    <row r="936" spans="1:7" ht="45">
      <c r="A936" s="276">
        <v>170315</v>
      </c>
      <c r="B936" s="280" t="s">
        <v>2064</v>
      </c>
      <c r="C936" s="280" t="s">
        <v>2065</v>
      </c>
      <c r="D936" s="282" t="s">
        <v>59</v>
      </c>
      <c r="E936" s="282">
        <v>1</v>
      </c>
      <c r="F936" s="283">
        <v>178.2</v>
      </c>
      <c r="G936" s="283">
        <v>178.2</v>
      </c>
    </row>
    <row r="937" spans="1:7" ht="45">
      <c r="A937" s="276">
        <v>170316</v>
      </c>
      <c r="B937" s="280" t="s">
        <v>2066</v>
      </c>
      <c r="C937" s="280" t="s">
        <v>2067</v>
      </c>
      <c r="D937" s="282" t="s">
        <v>59</v>
      </c>
      <c r="E937" s="282">
        <v>1</v>
      </c>
      <c r="F937" s="283">
        <v>108.49</v>
      </c>
      <c r="G937" s="283">
        <v>108.49</v>
      </c>
    </row>
    <row r="938" spans="1:7" ht="45">
      <c r="A938" s="276">
        <v>170317</v>
      </c>
      <c r="B938" s="280" t="s">
        <v>2068</v>
      </c>
      <c r="C938" s="280" t="s">
        <v>2069</v>
      </c>
      <c r="D938" s="282" t="s">
        <v>59</v>
      </c>
      <c r="E938" s="282">
        <v>1</v>
      </c>
      <c r="F938" s="283">
        <v>110.54</v>
      </c>
      <c r="G938" s="283">
        <v>110.54</v>
      </c>
    </row>
    <row r="939" spans="1:7" ht="30">
      <c r="A939" s="276">
        <v>170318</v>
      </c>
      <c r="B939" s="280" t="s">
        <v>2070</v>
      </c>
      <c r="C939" s="280" t="s">
        <v>2071</v>
      </c>
      <c r="D939" s="282" t="s">
        <v>59</v>
      </c>
      <c r="E939" s="282">
        <v>1</v>
      </c>
      <c r="F939" s="283">
        <v>62.44</v>
      </c>
      <c r="G939" s="283">
        <v>62.44</v>
      </c>
    </row>
    <row r="940" spans="1:7" ht="30">
      <c r="A940" s="276">
        <v>170319</v>
      </c>
      <c r="B940" s="280" t="s">
        <v>2072</v>
      </c>
      <c r="C940" s="280" t="s">
        <v>2073</v>
      </c>
      <c r="D940" s="282" t="s">
        <v>59</v>
      </c>
      <c r="E940" s="282">
        <v>1</v>
      </c>
      <c r="F940" s="283">
        <v>45.94</v>
      </c>
      <c r="G940" s="283">
        <v>45.94</v>
      </c>
    </row>
    <row r="941" spans="1:7" ht="30">
      <c r="A941" s="276">
        <v>170320</v>
      </c>
      <c r="B941" s="280" t="s">
        <v>2074</v>
      </c>
      <c r="C941" s="280" t="s">
        <v>2075</v>
      </c>
      <c r="D941" s="282" t="s">
        <v>59</v>
      </c>
      <c r="E941" s="282">
        <v>1</v>
      </c>
      <c r="F941" s="283">
        <v>58.2</v>
      </c>
      <c r="G941" s="283">
        <v>58.2</v>
      </c>
    </row>
    <row r="942" spans="1:7" ht="30">
      <c r="A942" s="276">
        <v>170321</v>
      </c>
      <c r="B942" s="280" t="s">
        <v>2076</v>
      </c>
      <c r="C942" s="280" t="s">
        <v>2077</v>
      </c>
      <c r="D942" s="282" t="s">
        <v>59</v>
      </c>
      <c r="E942" s="282">
        <v>1</v>
      </c>
      <c r="F942" s="283">
        <v>65.12</v>
      </c>
      <c r="G942" s="283">
        <v>65.12</v>
      </c>
    </row>
    <row r="943" spans="1:7" ht="30">
      <c r="A943" s="276">
        <v>170322</v>
      </c>
      <c r="B943" s="280" t="s">
        <v>2078</v>
      </c>
      <c r="C943" s="280" t="s">
        <v>2079</v>
      </c>
      <c r="D943" s="282" t="s">
        <v>59</v>
      </c>
      <c r="E943" s="282">
        <v>1</v>
      </c>
      <c r="F943" s="283">
        <v>94.84</v>
      </c>
      <c r="G943" s="283">
        <v>94.84</v>
      </c>
    </row>
    <row r="944" spans="1:7" ht="30">
      <c r="A944" s="276">
        <v>170323</v>
      </c>
      <c r="B944" s="280" t="s">
        <v>2080</v>
      </c>
      <c r="C944" s="280" t="s">
        <v>2081</v>
      </c>
      <c r="D944" s="282" t="s">
        <v>59</v>
      </c>
      <c r="E944" s="282">
        <v>1</v>
      </c>
      <c r="F944" s="283">
        <v>111.32</v>
      </c>
      <c r="G944" s="283">
        <v>111.32</v>
      </c>
    </row>
    <row r="945" spans="1:7" ht="30">
      <c r="A945" s="276">
        <v>170324</v>
      </c>
      <c r="B945" s="280" t="s">
        <v>2082</v>
      </c>
      <c r="C945" s="280" t="s">
        <v>2083</v>
      </c>
      <c r="D945" s="282" t="s">
        <v>59</v>
      </c>
      <c r="E945" s="282">
        <v>1</v>
      </c>
      <c r="F945" s="283">
        <v>161.44999999999999</v>
      </c>
      <c r="G945" s="283">
        <v>161.44999999999999</v>
      </c>
    </row>
    <row r="946" spans="1:7" ht="30">
      <c r="A946" s="276">
        <v>170325</v>
      </c>
      <c r="B946" s="280" t="s">
        <v>2084</v>
      </c>
      <c r="C946" s="280" t="s">
        <v>2085</v>
      </c>
      <c r="D946" s="282" t="s">
        <v>59</v>
      </c>
      <c r="E946" s="282">
        <v>1</v>
      </c>
      <c r="F946" s="283">
        <v>323.19</v>
      </c>
      <c r="G946" s="283">
        <v>323.19</v>
      </c>
    </row>
    <row r="947" spans="1:7" ht="30">
      <c r="A947" s="276">
        <v>170326</v>
      </c>
      <c r="B947" s="280" t="s">
        <v>2086</v>
      </c>
      <c r="C947" s="280" t="s">
        <v>2087</v>
      </c>
      <c r="D947" s="282" t="s">
        <v>59</v>
      </c>
      <c r="E947" s="282">
        <v>1</v>
      </c>
      <c r="F947" s="283">
        <v>481.53</v>
      </c>
      <c r="G947" s="283">
        <v>481.53</v>
      </c>
    </row>
    <row r="948" spans="1:7" ht="45">
      <c r="A948" s="276">
        <v>170327</v>
      </c>
      <c r="B948" s="280" t="s">
        <v>2088</v>
      </c>
      <c r="C948" s="280" t="s">
        <v>2089</v>
      </c>
      <c r="D948" s="282" t="s">
        <v>59</v>
      </c>
      <c r="E948" s="282">
        <v>1</v>
      </c>
      <c r="F948" s="283">
        <v>104.63</v>
      </c>
      <c r="G948" s="283">
        <v>104.63</v>
      </c>
    </row>
    <row r="949" spans="1:7" ht="45">
      <c r="A949" s="276">
        <v>170328</v>
      </c>
      <c r="B949" s="280" t="s">
        <v>2090</v>
      </c>
      <c r="C949" s="280" t="s">
        <v>2091</v>
      </c>
      <c r="D949" s="282" t="s">
        <v>59</v>
      </c>
      <c r="E949" s="282">
        <v>1</v>
      </c>
      <c r="F949" s="283">
        <v>109.77</v>
      </c>
      <c r="G949" s="283">
        <v>109.77</v>
      </c>
    </row>
    <row r="950" spans="1:7" ht="45">
      <c r="A950" s="276">
        <v>170329</v>
      </c>
      <c r="B950" s="280" t="s">
        <v>2092</v>
      </c>
      <c r="C950" s="280" t="s">
        <v>2093</v>
      </c>
      <c r="D950" s="282" t="s">
        <v>59</v>
      </c>
      <c r="E950" s="282">
        <v>1</v>
      </c>
      <c r="F950" s="283">
        <v>124.22</v>
      </c>
      <c r="G950" s="283">
        <v>124.22</v>
      </c>
    </row>
    <row r="951" spans="1:7" ht="45">
      <c r="A951" s="276">
        <v>170330</v>
      </c>
      <c r="B951" s="280" t="s">
        <v>2094</v>
      </c>
      <c r="C951" s="280" t="s">
        <v>2095</v>
      </c>
      <c r="D951" s="282" t="s">
        <v>59</v>
      </c>
      <c r="E951" s="282">
        <v>1</v>
      </c>
      <c r="F951" s="283">
        <v>236.01</v>
      </c>
      <c r="G951" s="283">
        <v>236.01</v>
      </c>
    </row>
    <row r="952" spans="1:7" ht="45">
      <c r="A952" s="276">
        <v>170331</v>
      </c>
      <c r="B952" s="280" t="s">
        <v>2096</v>
      </c>
      <c r="C952" s="280" t="s">
        <v>2097</v>
      </c>
      <c r="D952" s="282" t="s">
        <v>59</v>
      </c>
      <c r="E952" s="282">
        <v>1</v>
      </c>
      <c r="F952" s="283">
        <v>251.74</v>
      </c>
      <c r="G952" s="283">
        <v>251.74</v>
      </c>
    </row>
    <row r="953" spans="1:7" ht="30">
      <c r="A953" s="276">
        <v>170332</v>
      </c>
      <c r="B953" s="280" t="s">
        <v>2098</v>
      </c>
      <c r="C953" s="280" t="s">
        <v>2099</v>
      </c>
      <c r="D953" s="282" t="s">
        <v>59</v>
      </c>
      <c r="E953" s="282">
        <v>1</v>
      </c>
      <c r="F953" s="283">
        <v>70.959999999999994</v>
      </c>
      <c r="G953" s="283">
        <v>70.959999999999994</v>
      </c>
    </row>
    <row r="954" spans="1:7" ht="30">
      <c r="A954" s="276">
        <v>170333</v>
      </c>
      <c r="B954" s="280" t="s">
        <v>2100</v>
      </c>
      <c r="C954" s="280" t="s">
        <v>2101</v>
      </c>
      <c r="D954" s="282" t="s">
        <v>59</v>
      </c>
      <c r="E954" s="282">
        <v>1</v>
      </c>
      <c r="F954" s="283">
        <v>82.93</v>
      </c>
      <c r="G954" s="283">
        <v>82.93</v>
      </c>
    </row>
    <row r="955" spans="1:7" ht="30">
      <c r="A955" s="276">
        <v>170334</v>
      </c>
      <c r="B955" s="280" t="s">
        <v>2102</v>
      </c>
      <c r="C955" s="280" t="s">
        <v>2103</v>
      </c>
      <c r="D955" s="282" t="s">
        <v>59</v>
      </c>
      <c r="E955" s="282">
        <v>1</v>
      </c>
      <c r="F955" s="283">
        <v>99.49</v>
      </c>
      <c r="G955" s="283">
        <v>99.49</v>
      </c>
    </row>
    <row r="956" spans="1:7" ht="30">
      <c r="A956" s="276">
        <v>170335</v>
      </c>
      <c r="B956" s="280" t="s">
        <v>2104</v>
      </c>
      <c r="C956" s="280" t="s">
        <v>2105</v>
      </c>
      <c r="D956" s="282" t="s">
        <v>59</v>
      </c>
      <c r="E956" s="282">
        <v>1</v>
      </c>
      <c r="F956" s="283">
        <v>163.19999999999999</v>
      </c>
      <c r="G956" s="283">
        <v>163.19999999999999</v>
      </c>
    </row>
    <row r="957" spans="1:7" ht="30">
      <c r="A957" s="276">
        <v>170336</v>
      </c>
      <c r="B957" s="280" t="s">
        <v>2106</v>
      </c>
      <c r="C957" s="280" t="s">
        <v>2107</v>
      </c>
      <c r="D957" s="282" t="s">
        <v>59</v>
      </c>
      <c r="E957" s="282">
        <v>1</v>
      </c>
      <c r="F957" s="283">
        <v>180.44</v>
      </c>
      <c r="G957" s="283">
        <v>180.44</v>
      </c>
    </row>
    <row r="958" spans="1:7" ht="30">
      <c r="A958" s="276">
        <v>170337</v>
      </c>
      <c r="B958" s="280" t="s">
        <v>2108</v>
      </c>
      <c r="C958" s="280" t="s">
        <v>2109</v>
      </c>
      <c r="D958" s="282" t="s">
        <v>59</v>
      </c>
      <c r="E958" s="282">
        <v>1</v>
      </c>
      <c r="F958" s="283">
        <v>223.88</v>
      </c>
      <c r="G958" s="283">
        <v>223.88</v>
      </c>
    </row>
    <row r="959" spans="1:7" ht="30">
      <c r="A959" s="276">
        <v>170338</v>
      </c>
      <c r="B959" s="280" t="s">
        <v>2110</v>
      </c>
      <c r="C959" s="280" t="s">
        <v>2111</v>
      </c>
      <c r="D959" s="282" t="s">
        <v>59</v>
      </c>
      <c r="E959" s="282">
        <v>1</v>
      </c>
      <c r="F959" s="283">
        <v>397.09</v>
      </c>
      <c r="G959" s="283">
        <v>397.09</v>
      </c>
    </row>
    <row r="960" spans="1:7" ht="30">
      <c r="A960" s="276">
        <v>170339</v>
      </c>
      <c r="B960" s="280" t="s">
        <v>2112</v>
      </c>
      <c r="C960" s="280" t="s">
        <v>2113</v>
      </c>
      <c r="D960" s="282" t="s">
        <v>59</v>
      </c>
      <c r="E960" s="282">
        <v>1</v>
      </c>
      <c r="F960" s="283">
        <v>522.33000000000004</v>
      </c>
      <c r="G960" s="283">
        <v>522.33000000000004</v>
      </c>
    </row>
    <row r="961" spans="1:7" ht="45">
      <c r="A961" s="276">
        <v>170345</v>
      </c>
      <c r="B961" s="280" t="s">
        <v>2114</v>
      </c>
      <c r="C961" s="280" t="s">
        <v>2115</v>
      </c>
      <c r="D961" s="282" t="s">
        <v>59</v>
      </c>
      <c r="E961" s="282">
        <v>1</v>
      </c>
      <c r="F961" s="283">
        <v>389.31</v>
      </c>
      <c r="G961" s="283">
        <v>389.31</v>
      </c>
    </row>
    <row r="962" spans="1:7" ht="45">
      <c r="A962" s="276">
        <v>170346</v>
      </c>
      <c r="B962" s="280" t="s">
        <v>2116</v>
      </c>
      <c r="C962" s="280" t="s">
        <v>2117</v>
      </c>
      <c r="D962" s="282" t="s">
        <v>59</v>
      </c>
      <c r="E962" s="282">
        <v>1</v>
      </c>
      <c r="F962" s="283">
        <v>389.31</v>
      </c>
      <c r="G962" s="283">
        <v>389.31</v>
      </c>
    </row>
    <row r="963" spans="1:7" ht="30">
      <c r="A963" s="276">
        <v>170347</v>
      </c>
      <c r="B963" s="280" t="s">
        <v>2118</v>
      </c>
      <c r="C963" s="280" t="s">
        <v>2119</v>
      </c>
      <c r="D963" s="282" t="s">
        <v>59</v>
      </c>
      <c r="E963" s="282">
        <v>1</v>
      </c>
      <c r="F963" s="283">
        <v>7.86</v>
      </c>
      <c r="G963" s="283">
        <v>7.86</v>
      </c>
    </row>
    <row r="964" spans="1:7" ht="30">
      <c r="A964" s="276">
        <v>170348</v>
      </c>
      <c r="B964" s="280" t="s">
        <v>2120</v>
      </c>
      <c r="C964" s="280" t="s">
        <v>2121</v>
      </c>
      <c r="D964" s="282" t="s">
        <v>59</v>
      </c>
      <c r="E964" s="282">
        <v>1</v>
      </c>
      <c r="F964" s="283">
        <v>11.81</v>
      </c>
      <c r="G964" s="283">
        <v>11.81</v>
      </c>
    </row>
    <row r="965" spans="1:7" ht="45">
      <c r="A965" s="276">
        <v>170349</v>
      </c>
      <c r="B965" s="280" t="s">
        <v>2122</v>
      </c>
      <c r="C965" s="280" t="s">
        <v>2123</v>
      </c>
      <c r="D965" s="282" t="s">
        <v>59</v>
      </c>
      <c r="E965" s="282">
        <v>1</v>
      </c>
      <c r="F965" s="283">
        <v>131.28</v>
      </c>
      <c r="G965" s="283">
        <v>131.28</v>
      </c>
    </row>
    <row r="966" spans="1:7" ht="30">
      <c r="A966" s="276">
        <v>170350</v>
      </c>
      <c r="B966" s="280" t="s">
        <v>2124</v>
      </c>
      <c r="C966" s="280" t="s">
        <v>2125</v>
      </c>
      <c r="D966" s="282" t="s">
        <v>59</v>
      </c>
      <c r="E966" s="282">
        <v>1</v>
      </c>
      <c r="F966" s="283">
        <v>24.57</v>
      </c>
      <c r="G966" s="283">
        <v>24.57</v>
      </c>
    </row>
    <row r="967" spans="1:7" ht="45">
      <c r="A967" s="276">
        <v>170351</v>
      </c>
      <c r="B967" s="280" t="s">
        <v>2126</v>
      </c>
      <c r="C967" s="280" t="s">
        <v>2127</v>
      </c>
      <c r="D967" s="282" t="s">
        <v>59</v>
      </c>
      <c r="E967" s="282">
        <v>1</v>
      </c>
      <c r="F967" s="283">
        <v>329.77</v>
      </c>
      <c r="G967" s="283">
        <v>329.77</v>
      </c>
    </row>
    <row r="968" spans="1:7" ht="45">
      <c r="A968" s="276">
        <v>170352</v>
      </c>
      <c r="B968" s="280" t="s">
        <v>2128</v>
      </c>
      <c r="C968" s="280" t="s">
        <v>2129</v>
      </c>
      <c r="D968" s="282" t="s">
        <v>59</v>
      </c>
      <c r="E968" s="282">
        <v>1</v>
      </c>
      <c r="F968" s="283">
        <v>549.36</v>
      </c>
      <c r="G968" s="283">
        <v>549.36</v>
      </c>
    </row>
    <row r="969" spans="1:7" ht="45">
      <c r="A969" s="276">
        <v>170353</v>
      </c>
      <c r="B969" s="280" t="s">
        <v>2130</v>
      </c>
      <c r="C969" s="280" t="s">
        <v>2131</v>
      </c>
      <c r="D969" s="282" t="s">
        <v>59</v>
      </c>
      <c r="E969" s="282">
        <v>1</v>
      </c>
      <c r="F969" s="283">
        <v>728.96</v>
      </c>
      <c r="G969" s="283">
        <v>728.96</v>
      </c>
    </row>
    <row r="970" spans="1:7" ht="45">
      <c r="A970" s="276">
        <v>170354</v>
      </c>
      <c r="B970" s="280" t="s">
        <v>2132</v>
      </c>
      <c r="C970" s="280" t="s">
        <v>2133</v>
      </c>
      <c r="D970" s="282" t="s">
        <v>59</v>
      </c>
      <c r="E970" s="282">
        <v>1</v>
      </c>
      <c r="F970" s="283">
        <v>747.6</v>
      </c>
      <c r="G970" s="283">
        <v>747.6</v>
      </c>
    </row>
    <row r="971" spans="1:7" ht="45">
      <c r="A971" s="276">
        <v>170357</v>
      </c>
      <c r="B971" s="280" t="s">
        <v>2134</v>
      </c>
      <c r="C971" s="280" t="s">
        <v>2135</v>
      </c>
      <c r="D971" s="282" t="s">
        <v>59</v>
      </c>
      <c r="E971" s="282">
        <v>1</v>
      </c>
      <c r="F971" s="283">
        <v>921.53</v>
      </c>
      <c r="G971" s="283">
        <v>921.53</v>
      </c>
    </row>
    <row r="972" spans="1:7">
      <c r="A972" s="276">
        <v>1705</v>
      </c>
      <c r="B972" s="280"/>
      <c r="C972" s="281" t="s">
        <v>2136</v>
      </c>
      <c r="D972" s="282"/>
      <c r="E972" s="282"/>
      <c r="F972" s="283"/>
      <c r="G972" s="283"/>
    </row>
    <row r="973" spans="1:7" ht="45">
      <c r="A973" s="276">
        <v>170502</v>
      </c>
      <c r="B973" s="280" t="s">
        <v>2137</v>
      </c>
      <c r="C973" s="280" t="s">
        <v>2138</v>
      </c>
      <c r="D973" s="282" t="s">
        <v>59</v>
      </c>
      <c r="E973" s="282">
        <v>1</v>
      </c>
      <c r="F973" s="283">
        <v>157.65</v>
      </c>
      <c r="G973" s="283">
        <v>157.65</v>
      </c>
    </row>
    <row r="974" spans="1:7" ht="45">
      <c r="A974" s="276">
        <v>170506</v>
      </c>
      <c r="B974" s="280" t="s">
        <v>2139</v>
      </c>
      <c r="C974" s="280" t="s">
        <v>2140</v>
      </c>
      <c r="D974" s="282" t="s">
        <v>59</v>
      </c>
      <c r="E974" s="282">
        <v>1</v>
      </c>
      <c r="F974" s="283">
        <v>650.9</v>
      </c>
      <c r="G974" s="283">
        <v>650.9</v>
      </c>
    </row>
    <row r="975" spans="1:7" ht="105">
      <c r="A975" s="276">
        <v>170507</v>
      </c>
      <c r="B975" s="280" t="s">
        <v>2141</v>
      </c>
      <c r="C975" s="280" t="s">
        <v>2142</v>
      </c>
      <c r="D975" s="282" t="s">
        <v>108</v>
      </c>
      <c r="E975" s="282">
        <v>1</v>
      </c>
      <c r="F975" s="284">
        <v>1252.31</v>
      </c>
      <c r="G975" s="284">
        <v>1252.31</v>
      </c>
    </row>
    <row r="976" spans="1:7" ht="105">
      <c r="A976" s="276">
        <v>170508</v>
      </c>
      <c r="B976" s="280" t="s">
        <v>2143</v>
      </c>
      <c r="C976" s="280" t="s">
        <v>2144</v>
      </c>
      <c r="D976" s="282" t="s">
        <v>108</v>
      </c>
      <c r="E976" s="282">
        <v>1</v>
      </c>
      <c r="F976" s="284">
        <v>1252.31</v>
      </c>
      <c r="G976" s="284">
        <v>1252.31</v>
      </c>
    </row>
    <row r="977" spans="1:7" ht="60">
      <c r="A977" s="276">
        <v>170509</v>
      </c>
      <c r="B977" s="280" t="s">
        <v>2145</v>
      </c>
      <c r="C977" s="280" t="s">
        <v>2146</v>
      </c>
      <c r="D977" s="282" t="s">
        <v>59</v>
      </c>
      <c r="E977" s="282">
        <v>1</v>
      </c>
      <c r="F977" s="284">
        <v>1966.76</v>
      </c>
      <c r="G977" s="284">
        <v>1966.76</v>
      </c>
    </row>
    <row r="978" spans="1:7" ht="90">
      <c r="A978" s="276">
        <v>170510</v>
      </c>
      <c r="B978" s="280" t="s">
        <v>2147</v>
      </c>
      <c r="C978" s="280" t="s">
        <v>2148</v>
      </c>
      <c r="D978" s="282" t="s">
        <v>59</v>
      </c>
      <c r="E978" s="282">
        <v>1</v>
      </c>
      <c r="F978" s="284">
        <v>4341.07</v>
      </c>
      <c r="G978" s="284">
        <v>4341.07</v>
      </c>
    </row>
    <row r="979" spans="1:7" ht="60">
      <c r="A979" s="276">
        <v>170511</v>
      </c>
      <c r="B979" s="280" t="s">
        <v>2149</v>
      </c>
      <c r="C979" s="280" t="s">
        <v>2150</v>
      </c>
      <c r="D979" s="282" t="s">
        <v>59</v>
      </c>
      <c r="E979" s="282">
        <v>1</v>
      </c>
      <c r="F979" s="284">
        <v>1756.19</v>
      </c>
      <c r="G979" s="284">
        <v>1756.19</v>
      </c>
    </row>
    <row r="980" spans="1:7" ht="75">
      <c r="A980" s="276">
        <v>170512</v>
      </c>
      <c r="B980" s="280" t="s">
        <v>2151</v>
      </c>
      <c r="C980" s="280" t="s">
        <v>2152</v>
      </c>
      <c r="D980" s="282" t="s">
        <v>59</v>
      </c>
      <c r="E980" s="282">
        <v>1</v>
      </c>
      <c r="F980" s="283">
        <v>531.34</v>
      </c>
      <c r="G980" s="283">
        <v>531.34</v>
      </c>
    </row>
    <row r="981" spans="1:7" ht="75">
      <c r="A981" s="276">
        <v>170514</v>
      </c>
      <c r="B981" s="280" t="s">
        <v>2153</v>
      </c>
      <c r="C981" s="280" t="s">
        <v>2154</v>
      </c>
      <c r="D981" s="282" t="s">
        <v>59</v>
      </c>
      <c r="E981" s="282">
        <v>1</v>
      </c>
      <c r="F981" s="284">
        <v>1487.8</v>
      </c>
      <c r="G981" s="284">
        <v>1487.8</v>
      </c>
    </row>
    <row r="982" spans="1:7" ht="75">
      <c r="A982" s="276">
        <v>170515</v>
      </c>
      <c r="B982" s="280" t="s">
        <v>2155</v>
      </c>
      <c r="C982" s="280" t="s">
        <v>2156</v>
      </c>
      <c r="D982" s="282" t="s">
        <v>59</v>
      </c>
      <c r="E982" s="282">
        <v>1</v>
      </c>
      <c r="F982" s="284">
        <v>1537.85</v>
      </c>
      <c r="G982" s="284">
        <v>1537.85</v>
      </c>
    </row>
    <row r="983" spans="1:7" ht="75">
      <c r="A983" s="276">
        <v>170516</v>
      </c>
      <c r="B983" s="280" t="s">
        <v>2157</v>
      </c>
      <c r="C983" s="280" t="s">
        <v>2158</v>
      </c>
      <c r="D983" s="282" t="s">
        <v>59</v>
      </c>
      <c r="E983" s="282">
        <v>1</v>
      </c>
      <c r="F983" s="284">
        <v>3062.78</v>
      </c>
      <c r="G983" s="284">
        <v>3062.78</v>
      </c>
    </row>
    <row r="984" spans="1:7" ht="60">
      <c r="A984" s="276">
        <v>170519</v>
      </c>
      <c r="B984" s="280" t="s">
        <v>2159</v>
      </c>
      <c r="C984" s="280" t="s">
        <v>2160</v>
      </c>
      <c r="D984" s="282" t="s">
        <v>59</v>
      </c>
      <c r="E984" s="282">
        <v>1</v>
      </c>
      <c r="F984" s="283">
        <v>264.97000000000003</v>
      </c>
      <c r="G984" s="283">
        <v>264.97000000000003</v>
      </c>
    </row>
    <row r="985" spans="1:7" ht="45">
      <c r="A985" s="276">
        <v>170524</v>
      </c>
      <c r="B985" s="280" t="s">
        <v>2161</v>
      </c>
      <c r="C985" s="280" t="s">
        <v>2162</v>
      </c>
      <c r="D985" s="282" t="s">
        <v>59</v>
      </c>
      <c r="E985" s="282">
        <v>1</v>
      </c>
      <c r="F985" s="283">
        <v>72.180000000000007</v>
      </c>
      <c r="G985" s="283">
        <v>72.180000000000007</v>
      </c>
    </row>
    <row r="986" spans="1:7" ht="60">
      <c r="A986" s="276">
        <v>170528</v>
      </c>
      <c r="B986" s="280" t="s">
        <v>2163</v>
      </c>
      <c r="C986" s="280" t="s">
        <v>2164</v>
      </c>
      <c r="D986" s="282" t="s">
        <v>59</v>
      </c>
      <c r="E986" s="282">
        <v>1</v>
      </c>
      <c r="F986" s="284">
        <v>3638.72</v>
      </c>
      <c r="G986" s="284">
        <v>3638.72</v>
      </c>
    </row>
    <row r="987" spans="1:7" ht="75">
      <c r="A987" s="276">
        <v>170530</v>
      </c>
      <c r="B987" s="280" t="s">
        <v>2165</v>
      </c>
      <c r="C987" s="280" t="s">
        <v>2166</v>
      </c>
      <c r="D987" s="282" t="s">
        <v>59</v>
      </c>
      <c r="E987" s="282">
        <v>1</v>
      </c>
      <c r="F987" s="283">
        <v>419.15</v>
      </c>
      <c r="G987" s="283">
        <v>419.15</v>
      </c>
    </row>
    <row r="988" spans="1:7" ht="45">
      <c r="A988" s="276">
        <v>170533</v>
      </c>
      <c r="B988" s="280" t="s">
        <v>2167</v>
      </c>
      <c r="C988" s="280" t="s">
        <v>2168</v>
      </c>
      <c r="D988" s="282" t="s">
        <v>59</v>
      </c>
      <c r="E988" s="282">
        <v>1</v>
      </c>
      <c r="F988" s="284">
        <v>1479.13</v>
      </c>
      <c r="G988" s="284">
        <v>1479.13</v>
      </c>
    </row>
    <row r="989" spans="1:7" ht="45">
      <c r="A989" s="276">
        <v>170534</v>
      </c>
      <c r="B989" s="280" t="s">
        <v>2169</v>
      </c>
      <c r="C989" s="280" t="s">
        <v>2170</v>
      </c>
      <c r="D989" s="282" t="s">
        <v>59</v>
      </c>
      <c r="E989" s="282">
        <v>1</v>
      </c>
      <c r="F989" s="284">
        <v>2703.54</v>
      </c>
      <c r="G989" s="284">
        <v>2703.54</v>
      </c>
    </row>
    <row r="990" spans="1:7" ht="45">
      <c r="A990" s="276">
        <v>170535</v>
      </c>
      <c r="B990" s="280" t="s">
        <v>2171</v>
      </c>
      <c r="C990" s="280" t="s">
        <v>2172</v>
      </c>
      <c r="D990" s="282" t="s">
        <v>59</v>
      </c>
      <c r="E990" s="282">
        <v>1</v>
      </c>
      <c r="F990" s="284">
        <v>1726.04</v>
      </c>
      <c r="G990" s="284">
        <v>1726.04</v>
      </c>
    </row>
    <row r="991" spans="1:7" ht="45">
      <c r="A991" s="276">
        <v>170536</v>
      </c>
      <c r="B991" s="280" t="s">
        <v>2173</v>
      </c>
      <c r="C991" s="280" t="s">
        <v>2174</v>
      </c>
      <c r="D991" s="282" t="s">
        <v>59</v>
      </c>
      <c r="E991" s="282">
        <v>1</v>
      </c>
      <c r="F991" s="284">
        <v>2367.48</v>
      </c>
      <c r="G991" s="284">
        <v>2367.48</v>
      </c>
    </row>
    <row r="992" spans="1:7" ht="45">
      <c r="A992" s="276">
        <v>170537</v>
      </c>
      <c r="B992" s="280" t="s">
        <v>2175</v>
      </c>
      <c r="C992" s="280" t="s">
        <v>2176</v>
      </c>
      <c r="D992" s="282" t="s">
        <v>59</v>
      </c>
      <c r="E992" s="282">
        <v>1</v>
      </c>
      <c r="F992" s="283">
        <v>42.91</v>
      </c>
      <c r="G992" s="283">
        <v>42.91</v>
      </c>
    </row>
    <row r="993" spans="1:7" ht="30">
      <c r="A993" s="276">
        <v>170538</v>
      </c>
      <c r="B993" s="280" t="s">
        <v>2177</v>
      </c>
      <c r="C993" s="280" t="s">
        <v>2178</v>
      </c>
      <c r="D993" s="282" t="s">
        <v>59</v>
      </c>
      <c r="E993" s="282">
        <v>1</v>
      </c>
      <c r="F993" s="283">
        <v>25.35</v>
      </c>
      <c r="G993" s="283">
        <v>25.35</v>
      </c>
    </row>
    <row r="994" spans="1:7" ht="60">
      <c r="A994" s="276">
        <v>170539</v>
      </c>
      <c r="B994" s="280" t="s">
        <v>2179</v>
      </c>
      <c r="C994" s="280" t="s">
        <v>2180</v>
      </c>
      <c r="D994" s="282" t="s">
        <v>59</v>
      </c>
      <c r="E994" s="282">
        <v>1</v>
      </c>
      <c r="F994" s="283">
        <v>796.87</v>
      </c>
      <c r="G994" s="283">
        <v>796.87</v>
      </c>
    </row>
    <row r="995" spans="1:7" ht="60">
      <c r="A995" s="276">
        <v>170540</v>
      </c>
      <c r="B995" s="280" t="s">
        <v>2181</v>
      </c>
      <c r="C995" s="280" t="s">
        <v>2182</v>
      </c>
      <c r="D995" s="282" t="s">
        <v>59</v>
      </c>
      <c r="E995" s="282">
        <v>1</v>
      </c>
      <c r="F995" s="283">
        <v>956.2</v>
      </c>
      <c r="G995" s="283">
        <v>956.2</v>
      </c>
    </row>
    <row r="996" spans="1:7" ht="30">
      <c r="A996" s="276">
        <v>170541</v>
      </c>
      <c r="B996" s="280" t="s">
        <v>2183</v>
      </c>
      <c r="C996" s="280" t="s">
        <v>2184</v>
      </c>
      <c r="D996" s="282" t="s">
        <v>59</v>
      </c>
      <c r="E996" s="282">
        <v>1</v>
      </c>
      <c r="F996" s="283">
        <v>150.33000000000001</v>
      </c>
      <c r="G996" s="283">
        <v>150.33000000000001</v>
      </c>
    </row>
    <row r="997" spans="1:7" ht="105">
      <c r="A997" s="276">
        <v>170545</v>
      </c>
      <c r="B997" s="280" t="s">
        <v>2185</v>
      </c>
      <c r="C997" s="280" t="s">
        <v>2186</v>
      </c>
      <c r="D997" s="282" t="s">
        <v>108</v>
      </c>
      <c r="E997" s="282">
        <v>1</v>
      </c>
      <c r="F997" s="284">
        <v>1229.99</v>
      </c>
      <c r="G997" s="284">
        <v>1229.99</v>
      </c>
    </row>
    <row r="998" spans="1:7" ht="30">
      <c r="A998" s="276">
        <v>170546</v>
      </c>
      <c r="B998" s="280" t="s">
        <v>2187</v>
      </c>
      <c r="C998" s="280" t="s">
        <v>2188</v>
      </c>
      <c r="D998" s="282" t="s">
        <v>59</v>
      </c>
      <c r="E998" s="282">
        <v>1</v>
      </c>
      <c r="F998" s="283">
        <v>515.37</v>
      </c>
      <c r="G998" s="283">
        <v>515.37</v>
      </c>
    </row>
    <row r="999" spans="1:7" ht="60">
      <c r="A999" s="276">
        <v>170547</v>
      </c>
      <c r="B999" s="280" t="s">
        <v>2189</v>
      </c>
      <c r="C999" s="280" t="s">
        <v>2190</v>
      </c>
      <c r="D999" s="282" t="s">
        <v>59</v>
      </c>
      <c r="E999" s="282">
        <v>1</v>
      </c>
      <c r="F999" s="283">
        <v>774.87</v>
      </c>
      <c r="G999" s="283">
        <v>774.87</v>
      </c>
    </row>
    <row r="1000" spans="1:7" ht="45">
      <c r="A1000" s="276">
        <v>170548</v>
      </c>
      <c r="B1000" s="280" t="s">
        <v>2191</v>
      </c>
      <c r="C1000" s="280" t="s">
        <v>2192</v>
      </c>
      <c r="D1000" s="282" t="s">
        <v>59</v>
      </c>
      <c r="E1000" s="282">
        <v>1</v>
      </c>
      <c r="F1000" s="284">
        <v>1374.06</v>
      </c>
      <c r="G1000" s="284">
        <v>1374.06</v>
      </c>
    </row>
    <row r="1001" spans="1:7" ht="60">
      <c r="A1001" s="276">
        <v>170549</v>
      </c>
      <c r="B1001" s="280" t="s">
        <v>2193</v>
      </c>
      <c r="C1001" s="280" t="s">
        <v>2194</v>
      </c>
      <c r="D1001" s="282" t="s">
        <v>59</v>
      </c>
      <c r="E1001" s="282">
        <v>1</v>
      </c>
      <c r="F1001" s="284">
        <v>2655.93</v>
      </c>
      <c r="G1001" s="284">
        <v>2655.93</v>
      </c>
    </row>
    <row r="1002" spans="1:7" ht="45">
      <c r="A1002" s="276">
        <v>170550</v>
      </c>
      <c r="B1002" s="280" t="s">
        <v>2195</v>
      </c>
      <c r="C1002" s="280" t="s">
        <v>2196</v>
      </c>
      <c r="D1002" s="282" t="s">
        <v>59</v>
      </c>
      <c r="E1002" s="282">
        <v>1</v>
      </c>
      <c r="F1002" s="284">
        <v>1889.47</v>
      </c>
      <c r="G1002" s="284">
        <v>1889.47</v>
      </c>
    </row>
    <row r="1003" spans="1:7" ht="30">
      <c r="A1003" s="276">
        <v>170555</v>
      </c>
      <c r="B1003" s="280" t="s">
        <v>2197</v>
      </c>
      <c r="C1003" s="280" t="s">
        <v>2198</v>
      </c>
      <c r="D1003" s="282" t="s">
        <v>59</v>
      </c>
      <c r="E1003" s="282">
        <v>1</v>
      </c>
      <c r="F1003" s="283">
        <v>259.43</v>
      </c>
      <c r="G1003" s="283">
        <v>259.43</v>
      </c>
    </row>
    <row r="1004" spans="1:7" ht="105">
      <c r="A1004" s="276">
        <v>170557</v>
      </c>
      <c r="B1004" s="280" t="s">
        <v>2199</v>
      </c>
      <c r="C1004" s="280" t="s">
        <v>2200</v>
      </c>
      <c r="D1004" s="282" t="s">
        <v>108</v>
      </c>
      <c r="E1004" s="282">
        <v>1</v>
      </c>
      <c r="F1004" s="284">
        <v>1596.07</v>
      </c>
      <c r="G1004" s="284">
        <v>1596.07</v>
      </c>
    </row>
    <row r="1005" spans="1:7" ht="60">
      <c r="A1005" s="276">
        <v>170561</v>
      </c>
      <c r="B1005" s="280" t="s">
        <v>2201</v>
      </c>
      <c r="C1005" s="280" t="s">
        <v>2202</v>
      </c>
      <c r="D1005" s="282" t="s">
        <v>59</v>
      </c>
      <c r="E1005" s="282">
        <v>1</v>
      </c>
      <c r="F1005" s="284">
        <v>11207.9</v>
      </c>
      <c r="G1005" s="284">
        <v>11207.9</v>
      </c>
    </row>
    <row r="1006" spans="1:7" ht="45">
      <c r="A1006" s="276">
        <v>170562</v>
      </c>
      <c r="B1006" s="280" t="s">
        <v>2203</v>
      </c>
      <c r="C1006" s="280" t="s">
        <v>2204</v>
      </c>
      <c r="D1006" s="282" t="s">
        <v>59</v>
      </c>
      <c r="E1006" s="282">
        <v>1</v>
      </c>
      <c r="F1006" s="284">
        <v>2911.19</v>
      </c>
      <c r="G1006" s="284">
        <v>2911.19</v>
      </c>
    </row>
    <row r="1007" spans="1:7">
      <c r="A1007" s="276">
        <v>18</v>
      </c>
      <c r="B1007" s="280"/>
      <c r="C1007" s="281" t="s">
        <v>2205</v>
      </c>
      <c r="D1007" s="282"/>
      <c r="E1007" s="282"/>
      <c r="F1007" s="283"/>
      <c r="G1007" s="283"/>
    </row>
    <row r="1008" spans="1:7">
      <c r="A1008" s="276">
        <v>1801</v>
      </c>
      <c r="B1008" s="280"/>
      <c r="C1008" s="281" t="s">
        <v>2206</v>
      </c>
      <c r="D1008" s="282"/>
      <c r="E1008" s="282"/>
      <c r="F1008" s="283"/>
      <c r="G1008" s="283"/>
    </row>
    <row r="1009" spans="1:7" ht="75">
      <c r="A1009" s="276">
        <v>180101</v>
      </c>
      <c r="B1009" s="280" t="s">
        <v>2207</v>
      </c>
      <c r="C1009" s="280" t="s">
        <v>2208</v>
      </c>
      <c r="D1009" s="282" t="s">
        <v>59</v>
      </c>
      <c r="E1009" s="282">
        <v>1</v>
      </c>
      <c r="F1009" s="283">
        <v>164.58</v>
      </c>
      <c r="G1009" s="283">
        <v>164.58</v>
      </c>
    </row>
    <row r="1010" spans="1:7" ht="75">
      <c r="A1010" s="276">
        <v>180102</v>
      </c>
      <c r="B1010" s="280" t="s">
        <v>2209</v>
      </c>
      <c r="C1010" s="280" t="s">
        <v>2210</v>
      </c>
      <c r="D1010" s="282" t="s">
        <v>59</v>
      </c>
      <c r="E1010" s="282">
        <v>1</v>
      </c>
      <c r="F1010" s="283">
        <v>180.74</v>
      </c>
      <c r="G1010" s="283">
        <v>180.74</v>
      </c>
    </row>
    <row r="1011" spans="1:7" ht="90">
      <c r="A1011" s="276">
        <v>180103</v>
      </c>
      <c r="B1011" s="280" t="s">
        <v>2211</v>
      </c>
      <c r="C1011" s="280" t="s">
        <v>2212</v>
      </c>
      <c r="D1011" s="282" t="s">
        <v>59</v>
      </c>
      <c r="E1011" s="282">
        <v>1</v>
      </c>
      <c r="F1011" s="283">
        <v>236.58</v>
      </c>
      <c r="G1011" s="283">
        <v>236.58</v>
      </c>
    </row>
    <row r="1012" spans="1:7" ht="90">
      <c r="A1012" s="276">
        <v>180104</v>
      </c>
      <c r="B1012" s="280" t="s">
        <v>2213</v>
      </c>
      <c r="C1012" s="280" t="s">
        <v>2214</v>
      </c>
      <c r="D1012" s="282" t="s">
        <v>59</v>
      </c>
      <c r="E1012" s="282">
        <v>1</v>
      </c>
      <c r="F1012" s="283">
        <v>292.32</v>
      </c>
      <c r="G1012" s="283">
        <v>292.32</v>
      </c>
    </row>
    <row r="1013" spans="1:7" ht="45">
      <c r="A1013" s="276">
        <v>180107</v>
      </c>
      <c r="B1013" s="280" t="s">
        <v>2215</v>
      </c>
      <c r="C1013" s="280" t="s">
        <v>2216</v>
      </c>
      <c r="D1013" s="282" t="s">
        <v>59</v>
      </c>
      <c r="E1013" s="282">
        <v>1</v>
      </c>
      <c r="F1013" s="283">
        <v>561.20000000000005</v>
      </c>
      <c r="G1013" s="283">
        <v>561.20000000000005</v>
      </c>
    </row>
    <row r="1014" spans="1:7" ht="75">
      <c r="A1014" s="276">
        <v>180108</v>
      </c>
      <c r="B1014" s="280" t="s">
        <v>2217</v>
      </c>
      <c r="C1014" s="280" t="s">
        <v>2218</v>
      </c>
      <c r="D1014" s="282" t="s">
        <v>59</v>
      </c>
      <c r="E1014" s="282">
        <v>1</v>
      </c>
      <c r="F1014" s="283">
        <v>119.42</v>
      </c>
      <c r="G1014" s="283">
        <v>119.42</v>
      </c>
    </row>
    <row r="1015" spans="1:7" ht="75">
      <c r="A1015" s="276">
        <v>180109</v>
      </c>
      <c r="B1015" s="280" t="s">
        <v>2219</v>
      </c>
      <c r="C1015" s="280" t="s">
        <v>2220</v>
      </c>
      <c r="D1015" s="282" t="s">
        <v>59</v>
      </c>
      <c r="E1015" s="282">
        <v>1</v>
      </c>
      <c r="F1015" s="283">
        <v>132.71</v>
      </c>
      <c r="G1015" s="283">
        <v>132.71</v>
      </c>
    </row>
    <row r="1016" spans="1:7" ht="30">
      <c r="A1016" s="276">
        <v>180110</v>
      </c>
      <c r="B1016" s="280" t="s">
        <v>2221</v>
      </c>
      <c r="C1016" s="280" t="s">
        <v>2222</v>
      </c>
      <c r="D1016" s="282" t="s">
        <v>59</v>
      </c>
      <c r="E1016" s="282">
        <v>1</v>
      </c>
      <c r="F1016" s="283">
        <v>80.16</v>
      </c>
      <c r="G1016" s="283">
        <v>80.16</v>
      </c>
    </row>
    <row r="1017" spans="1:7" ht="90">
      <c r="A1017" s="276">
        <v>180111</v>
      </c>
      <c r="B1017" s="280" t="s">
        <v>2223</v>
      </c>
      <c r="C1017" s="280" t="s">
        <v>2224</v>
      </c>
      <c r="D1017" s="282" t="s">
        <v>59</v>
      </c>
      <c r="E1017" s="282">
        <v>1</v>
      </c>
      <c r="F1017" s="283">
        <v>354.84</v>
      </c>
      <c r="G1017" s="283">
        <v>354.84</v>
      </c>
    </row>
    <row r="1018" spans="1:7" ht="90">
      <c r="A1018" s="276">
        <v>180114</v>
      </c>
      <c r="B1018" s="280" t="s">
        <v>2225</v>
      </c>
      <c r="C1018" s="280" t="s">
        <v>2226</v>
      </c>
      <c r="D1018" s="282" t="s">
        <v>59</v>
      </c>
      <c r="E1018" s="282">
        <v>1</v>
      </c>
      <c r="F1018" s="283">
        <v>232.47</v>
      </c>
      <c r="G1018" s="283">
        <v>232.47</v>
      </c>
    </row>
    <row r="1019" spans="1:7" ht="30">
      <c r="A1019" s="276">
        <v>180115</v>
      </c>
      <c r="B1019" s="280" t="s">
        <v>2227</v>
      </c>
      <c r="C1019" s="280" t="s">
        <v>2228</v>
      </c>
      <c r="D1019" s="282" t="s">
        <v>59</v>
      </c>
      <c r="E1019" s="282">
        <v>1</v>
      </c>
      <c r="F1019" s="283">
        <v>62.43</v>
      </c>
      <c r="G1019" s="283">
        <v>62.43</v>
      </c>
    </row>
    <row r="1020" spans="1:7">
      <c r="A1020" s="276">
        <v>1802</v>
      </c>
      <c r="B1020" s="280"/>
      <c r="C1020" s="281" t="s">
        <v>2229</v>
      </c>
      <c r="D1020" s="282"/>
      <c r="E1020" s="282"/>
      <c r="F1020" s="283"/>
      <c r="G1020" s="283"/>
    </row>
    <row r="1021" spans="1:7" ht="45">
      <c r="A1021" s="276">
        <v>180201</v>
      </c>
      <c r="B1021" s="280" t="s">
        <v>2230</v>
      </c>
      <c r="C1021" s="280" t="s">
        <v>2231</v>
      </c>
      <c r="D1021" s="282" t="s">
        <v>59</v>
      </c>
      <c r="E1021" s="282">
        <v>1</v>
      </c>
      <c r="F1021" s="283">
        <v>34.79</v>
      </c>
      <c r="G1021" s="283">
        <v>34.79</v>
      </c>
    </row>
    <row r="1022" spans="1:7" ht="45">
      <c r="A1022" s="276">
        <v>180202</v>
      </c>
      <c r="B1022" s="280" t="s">
        <v>2232</v>
      </c>
      <c r="C1022" s="280" t="s">
        <v>2233</v>
      </c>
      <c r="D1022" s="282" t="s">
        <v>59</v>
      </c>
      <c r="E1022" s="282">
        <v>1</v>
      </c>
      <c r="F1022" s="283">
        <v>39.96</v>
      </c>
      <c r="G1022" s="283">
        <v>39.96</v>
      </c>
    </row>
    <row r="1023" spans="1:7" ht="30">
      <c r="A1023" s="276">
        <v>180204</v>
      </c>
      <c r="B1023" s="280" t="s">
        <v>2234</v>
      </c>
      <c r="C1023" s="280" t="s">
        <v>2235</v>
      </c>
      <c r="D1023" s="282" t="s">
        <v>59</v>
      </c>
      <c r="E1023" s="282">
        <v>1</v>
      </c>
      <c r="F1023" s="283">
        <v>33.5</v>
      </c>
      <c r="G1023" s="283">
        <v>33.5</v>
      </c>
    </row>
    <row r="1024" spans="1:7" ht="30">
      <c r="A1024" s="276">
        <v>180205</v>
      </c>
      <c r="B1024" s="280" t="s">
        <v>2236</v>
      </c>
      <c r="C1024" s="280" t="s">
        <v>2237</v>
      </c>
      <c r="D1024" s="282" t="s">
        <v>59</v>
      </c>
      <c r="E1024" s="282">
        <v>1</v>
      </c>
      <c r="F1024" s="283">
        <v>57.59</v>
      </c>
      <c r="G1024" s="283">
        <v>57.59</v>
      </c>
    </row>
    <row r="1025" spans="1:7" ht="30">
      <c r="A1025" s="276">
        <v>180206</v>
      </c>
      <c r="B1025" s="280" t="s">
        <v>2238</v>
      </c>
      <c r="C1025" s="280" t="s">
        <v>2239</v>
      </c>
      <c r="D1025" s="282" t="s">
        <v>59</v>
      </c>
      <c r="E1025" s="282">
        <v>1</v>
      </c>
      <c r="F1025" s="283">
        <v>40.409999999999997</v>
      </c>
      <c r="G1025" s="283">
        <v>40.409999999999997</v>
      </c>
    </row>
    <row r="1026" spans="1:7" ht="60">
      <c r="A1026" s="276">
        <v>180207</v>
      </c>
      <c r="B1026" s="280" t="s">
        <v>2240</v>
      </c>
      <c r="C1026" s="280" t="s">
        <v>2241</v>
      </c>
      <c r="D1026" s="282" t="s">
        <v>59</v>
      </c>
      <c r="E1026" s="282">
        <v>1</v>
      </c>
      <c r="F1026" s="283">
        <v>58.88</v>
      </c>
      <c r="G1026" s="283">
        <v>58.88</v>
      </c>
    </row>
    <row r="1027" spans="1:7" ht="45">
      <c r="A1027" s="276">
        <v>180208</v>
      </c>
      <c r="B1027" s="280" t="s">
        <v>2242</v>
      </c>
      <c r="C1027" s="280" t="s">
        <v>2243</v>
      </c>
      <c r="D1027" s="282" t="s">
        <v>59</v>
      </c>
      <c r="E1027" s="282">
        <v>1</v>
      </c>
      <c r="F1027" s="283">
        <v>82.97</v>
      </c>
      <c r="G1027" s="283">
        <v>82.97</v>
      </c>
    </row>
    <row r="1028" spans="1:7" ht="30">
      <c r="A1028" s="276">
        <v>180209</v>
      </c>
      <c r="B1028" s="280" t="s">
        <v>2244</v>
      </c>
      <c r="C1028" s="280" t="s">
        <v>2245</v>
      </c>
      <c r="D1028" s="282" t="s">
        <v>59</v>
      </c>
      <c r="E1028" s="282">
        <v>1</v>
      </c>
      <c r="F1028" s="283">
        <v>33.36</v>
      </c>
      <c r="G1028" s="283">
        <v>33.36</v>
      </c>
    </row>
    <row r="1029" spans="1:7" ht="30">
      <c r="A1029" s="276">
        <v>180210</v>
      </c>
      <c r="B1029" s="280" t="s">
        <v>2246</v>
      </c>
      <c r="C1029" s="280" t="s">
        <v>2247</v>
      </c>
      <c r="D1029" s="282" t="s">
        <v>59</v>
      </c>
      <c r="E1029" s="282">
        <v>1</v>
      </c>
      <c r="F1029" s="283">
        <v>39.32</v>
      </c>
      <c r="G1029" s="283">
        <v>39.32</v>
      </c>
    </row>
    <row r="1030" spans="1:7" ht="45">
      <c r="A1030" s="276">
        <v>180211</v>
      </c>
      <c r="B1030" s="280" t="s">
        <v>2248</v>
      </c>
      <c r="C1030" s="280" t="s">
        <v>2249</v>
      </c>
      <c r="D1030" s="282" t="s">
        <v>59</v>
      </c>
      <c r="E1030" s="282">
        <v>1</v>
      </c>
      <c r="F1030" s="283">
        <v>140.34</v>
      </c>
      <c r="G1030" s="283">
        <v>140.34</v>
      </c>
    </row>
    <row r="1031" spans="1:7" ht="30">
      <c r="A1031" s="276">
        <v>180212</v>
      </c>
      <c r="B1031" s="280" t="s">
        <v>2250</v>
      </c>
      <c r="C1031" s="280" t="s">
        <v>2251</v>
      </c>
      <c r="D1031" s="282" t="s">
        <v>59</v>
      </c>
      <c r="E1031" s="282">
        <v>1</v>
      </c>
      <c r="F1031" s="283">
        <v>81.680000000000007</v>
      </c>
      <c r="G1031" s="283">
        <v>81.680000000000007</v>
      </c>
    </row>
    <row r="1032" spans="1:7">
      <c r="A1032" s="276">
        <v>180217</v>
      </c>
      <c r="B1032" s="280" t="s">
        <v>2252</v>
      </c>
      <c r="C1032" s="280" t="s">
        <v>2253</v>
      </c>
      <c r="D1032" s="282" t="s">
        <v>59</v>
      </c>
      <c r="E1032" s="282">
        <v>1</v>
      </c>
      <c r="F1032" s="283">
        <v>7.64</v>
      </c>
      <c r="G1032" s="283">
        <v>7.64</v>
      </c>
    </row>
    <row r="1033" spans="1:7">
      <c r="A1033" s="276">
        <v>180218</v>
      </c>
      <c r="B1033" s="280" t="s">
        <v>2254</v>
      </c>
      <c r="C1033" s="280" t="s">
        <v>2255</v>
      </c>
      <c r="D1033" s="282" t="s">
        <v>59</v>
      </c>
      <c r="E1033" s="282">
        <v>1</v>
      </c>
      <c r="F1033" s="283">
        <v>16.37</v>
      </c>
      <c r="G1033" s="283">
        <v>16.37</v>
      </c>
    </row>
    <row r="1034" spans="1:7">
      <c r="A1034" s="276">
        <v>180220</v>
      </c>
      <c r="B1034" s="280" t="s">
        <v>2256</v>
      </c>
      <c r="C1034" s="280" t="s">
        <v>2257</v>
      </c>
      <c r="D1034" s="282" t="s">
        <v>59</v>
      </c>
      <c r="E1034" s="282">
        <v>1</v>
      </c>
      <c r="F1034" s="283">
        <v>28.54</v>
      </c>
      <c r="G1034" s="283">
        <v>28.54</v>
      </c>
    </row>
    <row r="1035" spans="1:7">
      <c r="A1035" s="276">
        <v>1803</v>
      </c>
      <c r="B1035" s="280"/>
      <c r="C1035" s="281" t="s">
        <v>2258</v>
      </c>
      <c r="D1035" s="282"/>
      <c r="E1035" s="282"/>
      <c r="F1035" s="283"/>
      <c r="G1035" s="283"/>
    </row>
    <row r="1036" spans="1:7" ht="30">
      <c r="A1036" s="276">
        <v>180301</v>
      </c>
      <c r="B1036" s="280" t="s">
        <v>2259</v>
      </c>
      <c r="C1036" s="280" t="s">
        <v>2260</v>
      </c>
      <c r="D1036" s="282" t="s">
        <v>59</v>
      </c>
      <c r="E1036" s="282">
        <v>1</v>
      </c>
      <c r="F1036" s="284">
        <v>3399.6</v>
      </c>
      <c r="G1036" s="284">
        <v>3399.6</v>
      </c>
    </row>
    <row r="1037" spans="1:7">
      <c r="A1037" s="276">
        <v>180302</v>
      </c>
      <c r="B1037" s="280" t="s">
        <v>2261</v>
      </c>
      <c r="C1037" s="280" t="s">
        <v>2262</v>
      </c>
      <c r="D1037" s="282" t="s">
        <v>59</v>
      </c>
      <c r="E1037" s="282">
        <v>1</v>
      </c>
      <c r="F1037" s="283">
        <v>817.48</v>
      </c>
      <c r="G1037" s="283">
        <v>817.48</v>
      </c>
    </row>
    <row r="1038" spans="1:7">
      <c r="A1038" s="276">
        <v>180303</v>
      </c>
      <c r="B1038" s="280" t="s">
        <v>2263</v>
      </c>
      <c r="C1038" s="280" t="s">
        <v>2264</v>
      </c>
      <c r="D1038" s="282" t="s">
        <v>59</v>
      </c>
      <c r="E1038" s="282">
        <v>1</v>
      </c>
      <c r="F1038" s="284">
        <v>1381.63</v>
      </c>
      <c r="G1038" s="284">
        <v>1381.63</v>
      </c>
    </row>
    <row r="1039" spans="1:7">
      <c r="A1039" s="276">
        <v>180304</v>
      </c>
      <c r="B1039" s="280" t="s">
        <v>2265</v>
      </c>
      <c r="C1039" s="280" t="s">
        <v>2266</v>
      </c>
      <c r="D1039" s="282" t="s">
        <v>59</v>
      </c>
      <c r="E1039" s="282">
        <v>1</v>
      </c>
      <c r="F1039" s="284">
        <v>1361.1</v>
      </c>
      <c r="G1039" s="284">
        <v>1361.1</v>
      </c>
    </row>
    <row r="1040" spans="1:7" ht="30">
      <c r="A1040" s="276">
        <v>180305</v>
      </c>
      <c r="B1040" s="280" t="s">
        <v>2267</v>
      </c>
      <c r="C1040" s="280" t="s">
        <v>2268</v>
      </c>
      <c r="D1040" s="282" t="s">
        <v>59</v>
      </c>
      <c r="E1040" s="282">
        <v>1</v>
      </c>
      <c r="F1040" s="284">
        <v>1449.61</v>
      </c>
      <c r="G1040" s="284">
        <v>1449.61</v>
      </c>
    </row>
    <row r="1041" spans="1:7">
      <c r="A1041" s="276">
        <v>1804</v>
      </c>
      <c r="B1041" s="280"/>
      <c r="C1041" s="281" t="s">
        <v>2269</v>
      </c>
      <c r="D1041" s="282"/>
      <c r="E1041" s="282"/>
      <c r="F1041" s="283"/>
      <c r="G1041" s="283"/>
    </row>
    <row r="1042" spans="1:7" ht="90">
      <c r="A1042" s="276">
        <v>180405</v>
      </c>
      <c r="B1042" s="280" t="s">
        <v>2270</v>
      </c>
      <c r="C1042" s="280" t="s">
        <v>2271</v>
      </c>
      <c r="D1042" s="282" t="s">
        <v>59</v>
      </c>
      <c r="E1042" s="282">
        <v>1</v>
      </c>
      <c r="F1042" s="284">
        <v>3868.27</v>
      </c>
      <c r="G1042" s="284">
        <v>3868.27</v>
      </c>
    </row>
    <row r="1043" spans="1:7" ht="75">
      <c r="A1043" s="276">
        <v>180408</v>
      </c>
      <c r="B1043" s="280" t="s">
        <v>2272</v>
      </c>
      <c r="C1043" s="280" t="s">
        <v>2273</v>
      </c>
      <c r="D1043" s="282" t="s">
        <v>59</v>
      </c>
      <c r="E1043" s="282">
        <v>1</v>
      </c>
      <c r="F1043" s="284">
        <v>4757.59</v>
      </c>
      <c r="G1043" s="284">
        <v>4757.59</v>
      </c>
    </row>
    <row r="1044" spans="1:7">
      <c r="A1044" s="276">
        <v>1807</v>
      </c>
      <c r="B1044" s="280"/>
      <c r="C1044" s="281" t="s">
        <v>2274</v>
      </c>
      <c r="D1044" s="282"/>
      <c r="E1044" s="282"/>
      <c r="F1044" s="283"/>
      <c r="G1044" s="283"/>
    </row>
    <row r="1045" spans="1:7" ht="75">
      <c r="A1045" s="276">
        <v>180702</v>
      </c>
      <c r="B1045" s="280" t="s">
        <v>2275</v>
      </c>
      <c r="C1045" s="280" t="s">
        <v>2276</v>
      </c>
      <c r="D1045" s="282" t="s">
        <v>59</v>
      </c>
      <c r="E1045" s="282">
        <v>1</v>
      </c>
      <c r="F1045" s="283">
        <v>236.22</v>
      </c>
      <c r="G1045" s="283">
        <v>236.22</v>
      </c>
    </row>
    <row r="1046" spans="1:7">
      <c r="A1046" s="276">
        <v>1808</v>
      </c>
      <c r="B1046" s="280"/>
      <c r="C1046" s="281" t="s">
        <v>2136</v>
      </c>
      <c r="D1046" s="282"/>
      <c r="E1046" s="282"/>
      <c r="F1046" s="283"/>
      <c r="G1046" s="283"/>
    </row>
    <row r="1047" spans="1:7" ht="30">
      <c r="A1047" s="276">
        <v>180803</v>
      </c>
      <c r="B1047" s="280" t="s">
        <v>2277</v>
      </c>
      <c r="C1047" s="280" t="s">
        <v>2278</v>
      </c>
      <c r="D1047" s="282" t="s">
        <v>59</v>
      </c>
      <c r="E1047" s="282">
        <v>1</v>
      </c>
      <c r="F1047" s="283">
        <v>108.5</v>
      </c>
      <c r="G1047" s="283">
        <v>108.5</v>
      </c>
    </row>
    <row r="1048" spans="1:7">
      <c r="A1048" s="276">
        <v>180804</v>
      </c>
      <c r="B1048" s="280" t="s">
        <v>2279</v>
      </c>
      <c r="C1048" s="280" t="s">
        <v>2280</v>
      </c>
      <c r="D1048" s="282" t="s">
        <v>59</v>
      </c>
      <c r="E1048" s="282">
        <v>1</v>
      </c>
      <c r="F1048" s="283">
        <v>806.84</v>
      </c>
      <c r="G1048" s="283">
        <v>806.84</v>
      </c>
    </row>
    <row r="1049" spans="1:7" ht="30">
      <c r="A1049" s="276">
        <v>180809</v>
      </c>
      <c r="B1049" s="280" t="s">
        <v>2281</v>
      </c>
      <c r="C1049" s="280" t="s">
        <v>2282</v>
      </c>
      <c r="D1049" s="282" t="s">
        <v>59</v>
      </c>
      <c r="E1049" s="282">
        <v>1</v>
      </c>
      <c r="F1049" s="283">
        <v>144.22999999999999</v>
      </c>
      <c r="G1049" s="283">
        <v>144.22999999999999</v>
      </c>
    </row>
    <row r="1050" spans="1:7">
      <c r="A1050" s="276">
        <v>1810</v>
      </c>
      <c r="B1050" s="280"/>
      <c r="C1050" s="281" t="s">
        <v>2283</v>
      </c>
      <c r="D1050" s="282"/>
      <c r="E1050" s="282"/>
      <c r="F1050" s="283"/>
      <c r="G1050" s="283"/>
    </row>
    <row r="1051" spans="1:7" ht="105">
      <c r="A1051" s="276">
        <v>181001</v>
      </c>
      <c r="B1051" s="280" t="s">
        <v>2284</v>
      </c>
      <c r="C1051" s="280" t="s">
        <v>2285</v>
      </c>
      <c r="D1051" s="282" t="s">
        <v>59</v>
      </c>
      <c r="E1051" s="282">
        <v>1</v>
      </c>
      <c r="F1051" s="283">
        <v>125.12</v>
      </c>
      <c r="G1051" s="283">
        <v>125.12</v>
      </c>
    </row>
    <row r="1052" spans="1:7" ht="105">
      <c r="A1052" s="276">
        <v>181002</v>
      </c>
      <c r="B1052" s="280" t="s">
        <v>2286</v>
      </c>
      <c r="C1052" s="280" t="s">
        <v>2287</v>
      </c>
      <c r="D1052" s="282" t="s">
        <v>59</v>
      </c>
      <c r="E1052" s="282">
        <v>1</v>
      </c>
      <c r="F1052" s="283">
        <v>180.75</v>
      </c>
      <c r="G1052" s="283">
        <v>180.75</v>
      </c>
    </row>
    <row r="1053" spans="1:7" ht="105">
      <c r="A1053" s="276">
        <v>181003</v>
      </c>
      <c r="B1053" s="280" t="s">
        <v>2288</v>
      </c>
      <c r="C1053" s="280" t="s">
        <v>2289</v>
      </c>
      <c r="D1053" s="282" t="s">
        <v>59</v>
      </c>
      <c r="E1053" s="282">
        <v>1</v>
      </c>
      <c r="F1053" s="283">
        <v>125.57</v>
      </c>
      <c r="G1053" s="283">
        <v>125.57</v>
      </c>
    </row>
    <row r="1054" spans="1:7" ht="105">
      <c r="A1054" s="276">
        <v>181004</v>
      </c>
      <c r="B1054" s="280" t="s">
        <v>2290</v>
      </c>
      <c r="C1054" s="280" t="s">
        <v>2291</v>
      </c>
      <c r="D1054" s="282" t="s">
        <v>59</v>
      </c>
      <c r="E1054" s="282">
        <v>1</v>
      </c>
      <c r="F1054" s="283">
        <v>170.66</v>
      </c>
      <c r="G1054" s="283">
        <v>170.66</v>
      </c>
    </row>
    <row r="1055" spans="1:7" ht="105">
      <c r="A1055" s="276">
        <v>181005</v>
      </c>
      <c r="B1055" s="280" t="s">
        <v>2292</v>
      </c>
      <c r="C1055" s="280" t="s">
        <v>2293</v>
      </c>
      <c r="D1055" s="282" t="s">
        <v>59</v>
      </c>
      <c r="E1055" s="282">
        <v>1</v>
      </c>
      <c r="F1055" s="283">
        <v>244.04</v>
      </c>
      <c r="G1055" s="283">
        <v>244.04</v>
      </c>
    </row>
    <row r="1056" spans="1:7" ht="105">
      <c r="A1056" s="276">
        <v>181007</v>
      </c>
      <c r="B1056" s="280" t="s">
        <v>2294</v>
      </c>
      <c r="C1056" s="280" t="s">
        <v>2295</v>
      </c>
      <c r="D1056" s="282" t="s">
        <v>59</v>
      </c>
      <c r="E1056" s="282">
        <v>1</v>
      </c>
      <c r="F1056" s="283">
        <v>244.04</v>
      </c>
      <c r="G1056" s="283">
        <v>244.04</v>
      </c>
    </row>
    <row r="1057" spans="1:7">
      <c r="A1057" s="276">
        <v>19</v>
      </c>
      <c r="B1057" s="280"/>
      <c r="C1057" s="281" t="s">
        <v>2296</v>
      </c>
      <c r="D1057" s="282"/>
      <c r="E1057" s="282"/>
      <c r="F1057" s="283"/>
      <c r="G1057" s="283"/>
    </row>
    <row r="1058" spans="1:7">
      <c r="A1058" s="276">
        <v>1901</v>
      </c>
      <c r="B1058" s="280"/>
      <c r="C1058" s="281" t="s">
        <v>2297</v>
      </c>
      <c r="D1058" s="282"/>
      <c r="E1058" s="282"/>
      <c r="F1058" s="283"/>
      <c r="G1058" s="283"/>
    </row>
    <row r="1059" spans="1:7" ht="60">
      <c r="A1059" s="276">
        <v>190101</v>
      </c>
      <c r="B1059" s="280" t="s">
        <v>2298</v>
      </c>
      <c r="C1059" s="280" t="s">
        <v>2299</v>
      </c>
      <c r="D1059" s="282" t="s">
        <v>356</v>
      </c>
      <c r="E1059" s="282">
        <v>1</v>
      </c>
      <c r="F1059" s="283">
        <v>11.87</v>
      </c>
      <c r="G1059" s="283">
        <v>11.87</v>
      </c>
    </row>
    <row r="1060" spans="1:7" ht="60">
      <c r="A1060" s="276">
        <v>190102</v>
      </c>
      <c r="B1060" s="280" t="s">
        <v>2300</v>
      </c>
      <c r="C1060" s="280" t="s">
        <v>2301</v>
      </c>
      <c r="D1060" s="282" t="s">
        <v>356</v>
      </c>
      <c r="E1060" s="282">
        <v>1</v>
      </c>
      <c r="F1060" s="283">
        <v>17.440000000000001</v>
      </c>
      <c r="G1060" s="283">
        <v>17.440000000000001</v>
      </c>
    </row>
    <row r="1061" spans="1:7" ht="60">
      <c r="A1061" s="276">
        <v>190103</v>
      </c>
      <c r="B1061" s="280" t="s">
        <v>2302</v>
      </c>
      <c r="C1061" s="280" t="s">
        <v>2303</v>
      </c>
      <c r="D1061" s="282" t="s">
        <v>356</v>
      </c>
      <c r="E1061" s="282">
        <v>1</v>
      </c>
      <c r="F1061" s="283">
        <v>14.67</v>
      </c>
      <c r="G1061" s="283">
        <v>14.67</v>
      </c>
    </row>
    <row r="1062" spans="1:7" ht="60">
      <c r="A1062" s="276">
        <v>190104</v>
      </c>
      <c r="B1062" s="280" t="s">
        <v>2304</v>
      </c>
      <c r="C1062" s="280" t="s">
        <v>2305</v>
      </c>
      <c r="D1062" s="282" t="s">
        <v>356</v>
      </c>
      <c r="E1062" s="282">
        <v>1</v>
      </c>
      <c r="F1062" s="283">
        <v>20.65</v>
      </c>
      <c r="G1062" s="283">
        <v>20.65</v>
      </c>
    </row>
    <row r="1063" spans="1:7" ht="60">
      <c r="A1063" s="276">
        <v>190105</v>
      </c>
      <c r="B1063" s="280" t="s">
        <v>2306</v>
      </c>
      <c r="C1063" s="280" t="s">
        <v>2307</v>
      </c>
      <c r="D1063" s="282" t="s">
        <v>356</v>
      </c>
      <c r="E1063" s="282">
        <v>1</v>
      </c>
      <c r="F1063" s="283">
        <v>24.3</v>
      </c>
      <c r="G1063" s="283">
        <v>24.3</v>
      </c>
    </row>
    <row r="1064" spans="1:7" ht="60">
      <c r="A1064" s="276">
        <v>190106</v>
      </c>
      <c r="B1064" s="280" t="s">
        <v>2308</v>
      </c>
      <c r="C1064" s="280" t="s">
        <v>129</v>
      </c>
      <c r="D1064" s="282" t="s">
        <v>356</v>
      </c>
      <c r="E1064" s="282">
        <v>1</v>
      </c>
      <c r="F1064" s="283">
        <v>20.73</v>
      </c>
      <c r="G1064" s="283">
        <v>20.73</v>
      </c>
    </row>
    <row r="1065" spans="1:7" ht="30">
      <c r="A1065" s="276">
        <v>190107</v>
      </c>
      <c r="B1065" s="280" t="s">
        <v>2309</v>
      </c>
      <c r="C1065" s="280" t="s">
        <v>2310</v>
      </c>
      <c r="D1065" s="282" t="s">
        <v>356</v>
      </c>
      <c r="E1065" s="282">
        <v>1</v>
      </c>
      <c r="F1065" s="283">
        <v>3.27</v>
      </c>
      <c r="G1065" s="283">
        <v>3.27</v>
      </c>
    </row>
    <row r="1066" spans="1:7" ht="30">
      <c r="A1066" s="276">
        <v>190108</v>
      </c>
      <c r="B1066" s="280" t="s">
        <v>2311</v>
      </c>
      <c r="C1066" s="280" t="s">
        <v>2312</v>
      </c>
      <c r="D1066" s="282" t="s">
        <v>356</v>
      </c>
      <c r="E1066" s="282">
        <v>1</v>
      </c>
      <c r="F1066" s="283">
        <v>11.68</v>
      </c>
      <c r="G1066" s="283">
        <v>11.68</v>
      </c>
    </row>
    <row r="1067" spans="1:7" ht="60">
      <c r="A1067" s="276">
        <v>190109</v>
      </c>
      <c r="B1067" s="280" t="s">
        <v>2313</v>
      </c>
      <c r="C1067" s="280" t="s">
        <v>2314</v>
      </c>
      <c r="D1067" s="282" t="s">
        <v>59</v>
      </c>
      <c r="E1067" s="282">
        <v>1</v>
      </c>
      <c r="F1067" s="283">
        <v>23.33</v>
      </c>
      <c r="G1067" s="283">
        <v>23.33</v>
      </c>
    </row>
    <row r="1068" spans="1:7" ht="45">
      <c r="A1068" s="276">
        <v>190114</v>
      </c>
      <c r="B1068" s="280" t="s">
        <v>2315</v>
      </c>
      <c r="C1068" s="280" t="s">
        <v>2316</v>
      </c>
      <c r="D1068" s="282" t="s">
        <v>356</v>
      </c>
      <c r="E1068" s="282">
        <v>1</v>
      </c>
      <c r="F1068" s="283">
        <v>4.7699999999999996</v>
      </c>
      <c r="G1068" s="283">
        <v>4.7699999999999996</v>
      </c>
    </row>
    <row r="1069" spans="1:7" ht="60">
      <c r="A1069" s="276">
        <v>190115</v>
      </c>
      <c r="B1069" s="280" t="s">
        <v>2317</v>
      </c>
      <c r="C1069" s="280" t="s">
        <v>2318</v>
      </c>
      <c r="D1069" s="282" t="s">
        <v>356</v>
      </c>
      <c r="E1069" s="282">
        <v>1</v>
      </c>
      <c r="F1069" s="283">
        <v>16.829999999999998</v>
      </c>
      <c r="G1069" s="283">
        <v>16.829999999999998</v>
      </c>
    </row>
    <row r="1070" spans="1:7" ht="60">
      <c r="A1070" s="276">
        <v>190116</v>
      </c>
      <c r="B1070" s="280" t="s">
        <v>2319</v>
      </c>
      <c r="C1070" s="280" t="s">
        <v>2320</v>
      </c>
      <c r="D1070" s="282" t="s">
        <v>356</v>
      </c>
      <c r="E1070" s="282">
        <v>1</v>
      </c>
      <c r="F1070" s="283">
        <v>19.600000000000001</v>
      </c>
      <c r="G1070" s="283">
        <v>19.600000000000001</v>
      </c>
    </row>
    <row r="1071" spans="1:7" ht="60">
      <c r="A1071" s="276">
        <v>190117</v>
      </c>
      <c r="B1071" s="280" t="s">
        <v>2321</v>
      </c>
      <c r="C1071" s="280" t="s">
        <v>2322</v>
      </c>
      <c r="D1071" s="282" t="s">
        <v>356</v>
      </c>
      <c r="E1071" s="282">
        <v>1</v>
      </c>
      <c r="F1071" s="283">
        <v>16.89</v>
      </c>
      <c r="G1071" s="283">
        <v>16.89</v>
      </c>
    </row>
    <row r="1072" spans="1:7" ht="45">
      <c r="A1072" s="276">
        <v>190121</v>
      </c>
      <c r="B1072" s="280" t="s">
        <v>2323</v>
      </c>
      <c r="C1072" s="280" t="s">
        <v>2324</v>
      </c>
      <c r="D1072" s="282" t="s">
        <v>356</v>
      </c>
      <c r="E1072" s="282">
        <v>1</v>
      </c>
      <c r="F1072" s="283">
        <v>2.0699999999999998</v>
      </c>
      <c r="G1072" s="283">
        <v>2.0699999999999998</v>
      </c>
    </row>
    <row r="1073" spans="1:7" ht="30">
      <c r="A1073" s="276">
        <v>1902</v>
      </c>
      <c r="B1073" s="280"/>
      <c r="C1073" s="281" t="s">
        <v>2325</v>
      </c>
      <c r="D1073" s="282"/>
      <c r="E1073" s="282"/>
      <c r="F1073" s="283"/>
      <c r="G1073" s="283"/>
    </row>
    <row r="1074" spans="1:7" ht="60">
      <c r="A1074" s="276">
        <v>190201</v>
      </c>
      <c r="B1074" s="280" t="s">
        <v>2326</v>
      </c>
      <c r="C1074" s="280" t="s">
        <v>2327</v>
      </c>
      <c r="D1074" s="282" t="s">
        <v>356</v>
      </c>
      <c r="E1074" s="282">
        <v>1</v>
      </c>
      <c r="F1074" s="283">
        <v>9.1</v>
      </c>
      <c r="G1074" s="283">
        <v>9.1</v>
      </c>
    </row>
    <row r="1075" spans="1:7" ht="60">
      <c r="A1075" s="276">
        <v>190202</v>
      </c>
      <c r="B1075" s="280" t="s">
        <v>2328</v>
      </c>
      <c r="C1075" s="280" t="s">
        <v>2329</v>
      </c>
      <c r="D1075" s="282" t="s">
        <v>356</v>
      </c>
      <c r="E1075" s="282">
        <v>1</v>
      </c>
      <c r="F1075" s="283">
        <v>18.77</v>
      </c>
      <c r="G1075" s="283">
        <v>18.77</v>
      </c>
    </row>
    <row r="1076" spans="1:7" ht="75">
      <c r="A1076" s="276">
        <v>190203</v>
      </c>
      <c r="B1076" s="280" t="s">
        <v>2330</v>
      </c>
      <c r="C1076" s="280" t="s">
        <v>2331</v>
      </c>
      <c r="D1076" s="282" t="s">
        <v>356</v>
      </c>
      <c r="E1076" s="282">
        <v>1</v>
      </c>
      <c r="F1076" s="283">
        <v>19.239999999999998</v>
      </c>
      <c r="G1076" s="283">
        <v>19.239999999999998</v>
      </c>
    </row>
    <row r="1077" spans="1:7" ht="60">
      <c r="A1077" s="276">
        <v>190204</v>
      </c>
      <c r="B1077" s="280" t="s">
        <v>2332</v>
      </c>
      <c r="C1077" s="280" t="s">
        <v>2333</v>
      </c>
      <c r="D1077" s="282" t="s">
        <v>356</v>
      </c>
      <c r="E1077" s="282">
        <v>1</v>
      </c>
      <c r="F1077" s="283">
        <v>25.71</v>
      </c>
      <c r="G1077" s="283">
        <v>25.71</v>
      </c>
    </row>
    <row r="1078" spans="1:7">
      <c r="A1078" s="276">
        <v>190205</v>
      </c>
      <c r="B1078" s="280" t="s">
        <v>2334</v>
      </c>
      <c r="C1078" s="280" t="s">
        <v>2335</v>
      </c>
      <c r="D1078" s="282" t="s">
        <v>356</v>
      </c>
      <c r="E1078" s="282">
        <v>1</v>
      </c>
      <c r="F1078" s="283">
        <v>9.3000000000000007</v>
      </c>
      <c r="G1078" s="283">
        <v>9.3000000000000007</v>
      </c>
    </row>
    <row r="1079" spans="1:7" ht="60">
      <c r="A1079" s="276">
        <v>190211</v>
      </c>
      <c r="B1079" s="280" t="s">
        <v>2336</v>
      </c>
      <c r="C1079" s="280" t="s">
        <v>2337</v>
      </c>
      <c r="D1079" s="282" t="s">
        <v>356</v>
      </c>
      <c r="E1079" s="282">
        <v>1</v>
      </c>
      <c r="F1079" s="283">
        <v>16.829999999999998</v>
      </c>
      <c r="G1079" s="283">
        <v>16.829999999999998</v>
      </c>
    </row>
    <row r="1080" spans="1:7">
      <c r="A1080" s="276">
        <v>1903</v>
      </c>
      <c r="B1080" s="280"/>
      <c r="C1080" s="281" t="s">
        <v>2338</v>
      </c>
      <c r="D1080" s="282"/>
      <c r="E1080" s="282"/>
      <c r="F1080" s="283"/>
      <c r="G1080" s="283"/>
    </row>
    <row r="1081" spans="1:7" ht="60">
      <c r="A1081" s="276">
        <v>190301</v>
      </c>
      <c r="B1081" s="280" t="s">
        <v>2339</v>
      </c>
      <c r="C1081" s="280" t="s">
        <v>2340</v>
      </c>
      <c r="D1081" s="282" t="s">
        <v>356</v>
      </c>
      <c r="E1081" s="282">
        <v>1</v>
      </c>
      <c r="F1081" s="283">
        <v>16.84</v>
      </c>
      <c r="G1081" s="283">
        <v>16.84</v>
      </c>
    </row>
    <row r="1082" spans="1:7" ht="60">
      <c r="A1082" s="276">
        <v>190302</v>
      </c>
      <c r="B1082" s="280" t="s">
        <v>2341</v>
      </c>
      <c r="C1082" s="280" t="s">
        <v>2342</v>
      </c>
      <c r="D1082" s="282" t="s">
        <v>356</v>
      </c>
      <c r="E1082" s="282">
        <v>1</v>
      </c>
      <c r="F1082" s="283">
        <v>21.87</v>
      </c>
      <c r="G1082" s="283">
        <v>21.87</v>
      </c>
    </row>
    <row r="1083" spans="1:7" ht="60">
      <c r="A1083" s="276">
        <v>190303</v>
      </c>
      <c r="B1083" s="280" t="s">
        <v>2343</v>
      </c>
      <c r="C1083" s="280" t="s">
        <v>2344</v>
      </c>
      <c r="D1083" s="282" t="s">
        <v>356</v>
      </c>
      <c r="E1083" s="282">
        <v>1</v>
      </c>
      <c r="F1083" s="283">
        <v>30.6</v>
      </c>
      <c r="G1083" s="283">
        <v>30.6</v>
      </c>
    </row>
    <row r="1084" spans="1:7" ht="60">
      <c r="A1084" s="276">
        <v>190306</v>
      </c>
      <c r="B1084" s="280" t="s">
        <v>2345</v>
      </c>
      <c r="C1084" s="280" t="s">
        <v>2346</v>
      </c>
      <c r="D1084" s="282" t="s">
        <v>356</v>
      </c>
      <c r="E1084" s="282">
        <v>1</v>
      </c>
      <c r="F1084" s="283">
        <v>20.63</v>
      </c>
      <c r="G1084" s="283">
        <v>20.63</v>
      </c>
    </row>
    <row r="1085" spans="1:7">
      <c r="A1085" s="276">
        <v>1904</v>
      </c>
      <c r="B1085" s="280"/>
      <c r="C1085" s="281" t="s">
        <v>2347</v>
      </c>
      <c r="D1085" s="282"/>
      <c r="E1085" s="282"/>
      <c r="F1085" s="283"/>
      <c r="G1085" s="283"/>
    </row>
    <row r="1086" spans="1:7" ht="75">
      <c r="A1086" s="276">
        <v>190417</v>
      </c>
      <c r="B1086" s="280" t="s">
        <v>2348</v>
      </c>
      <c r="C1086" s="280" t="s">
        <v>2349</v>
      </c>
      <c r="D1086" s="282" t="s">
        <v>356</v>
      </c>
      <c r="E1086" s="282">
        <v>1</v>
      </c>
      <c r="F1086" s="283">
        <v>19.14</v>
      </c>
      <c r="G1086" s="283">
        <v>19.14</v>
      </c>
    </row>
    <row r="1087" spans="1:7" ht="45">
      <c r="A1087" s="276">
        <v>190418</v>
      </c>
      <c r="B1087" s="280" t="s">
        <v>2350</v>
      </c>
      <c r="C1087" s="280" t="s">
        <v>2351</v>
      </c>
      <c r="D1087" s="282" t="s">
        <v>356</v>
      </c>
      <c r="E1087" s="282">
        <v>1</v>
      </c>
      <c r="F1087" s="283">
        <v>31.83</v>
      </c>
      <c r="G1087" s="283">
        <v>31.83</v>
      </c>
    </row>
    <row r="1088" spans="1:7">
      <c r="A1088" s="276">
        <v>1905</v>
      </c>
      <c r="B1088" s="280"/>
      <c r="C1088" s="281" t="s">
        <v>2352</v>
      </c>
      <c r="D1088" s="282"/>
      <c r="E1088" s="282"/>
      <c r="F1088" s="283"/>
      <c r="G1088" s="283"/>
    </row>
    <row r="1089" spans="1:7" ht="60">
      <c r="A1089" s="276">
        <v>190501</v>
      </c>
      <c r="B1089" s="280" t="s">
        <v>2353</v>
      </c>
      <c r="C1089" s="280" t="s">
        <v>2354</v>
      </c>
      <c r="D1089" s="282" t="s">
        <v>59</v>
      </c>
      <c r="E1089" s="282">
        <v>1</v>
      </c>
      <c r="F1089" s="283">
        <v>4.6100000000000003</v>
      </c>
      <c r="G1089" s="283">
        <v>4.6100000000000003</v>
      </c>
    </row>
    <row r="1090" spans="1:7">
      <c r="A1090" s="276">
        <v>1906</v>
      </c>
      <c r="B1090" s="280"/>
      <c r="C1090" s="281" t="s">
        <v>2355</v>
      </c>
      <c r="D1090" s="282"/>
      <c r="E1090" s="282"/>
      <c r="F1090" s="283"/>
      <c r="G1090" s="283"/>
    </row>
    <row r="1091" spans="1:7" ht="60">
      <c r="A1091" s="276">
        <v>190601</v>
      </c>
      <c r="B1091" s="280" t="s">
        <v>2356</v>
      </c>
      <c r="C1091" s="280" t="s">
        <v>2357</v>
      </c>
      <c r="D1091" s="282" t="s">
        <v>108</v>
      </c>
      <c r="E1091" s="282">
        <v>1</v>
      </c>
      <c r="F1091" s="283">
        <v>29.09</v>
      </c>
      <c r="G1091" s="283">
        <v>29.09</v>
      </c>
    </row>
    <row r="1092" spans="1:7" ht="60">
      <c r="A1092" s="276">
        <v>190602</v>
      </c>
      <c r="B1092" s="280" t="s">
        <v>2358</v>
      </c>
      <c r="C1092" s="280" t="s">
        <v>2359</v>
      </c>
      <c r="D1092" s="282" t="s">
        <v>356</v>
      </c>
      <c r="E1092" s="282">
        <v>1</v>
      </c>
      <c r="F1092" s="283">
        <v>31.71</v>
      </c>
      <c r="G1092" s="283">
        <v>31.71</v>
      </c>
    </row>
    <row r="1093" spans="1:7" ht="45">
      <c r="A1093" s="276">
        <v>190603</v>
      </c>
      <c r="B1093" s="280" t="s">
        <v>2360</v>
      </c>
      <c r="C1093" s="280" t="s">
        <v>2361</v>
      </c>
      <c r="D1093" s="282" t="s">
        <v>356</v>
      </c>
      <c r="E1093" s="282">
        <v>1</v>
      </c>
      <c r="F1093" s="283">
        <v>17.98</v>
      </c>
      <c r="G1093" s="283">
        <v>17.98</v>
      </c>
    </row>
    <row r="1094" spans="1:7" ht="60">
      <c r="A1094" s="276">
        <v>190604</v>
      </c>
      <c r="B1094" s="280" t="s">
        <v>2362</v>
      </c>
      <c r="C1094" s="280" t="s">
        <v>2363</v>
      </c>
      <c r="D1094" s="282" t="s">
        <v>108</v>
      </c>
      <c r="E1094" s="282">
        <v>1</v>
      </c>
      <c r="F1094" s="283">
        <v>46.53</v>
      </c>
      <c r="G1094" s="283">
        <v>46.53</v>
      </c>
    </row>
    <row r="1095" spans="1:7" ht="90">
      <c r="A1095" s="276">
        <v>190605</v>
      </c>
      <c r="B1095" s="280" t="s">
        <v>2364</v>
      </c>
      <c r="C1095" s="280" t="s">
        <v>2365</v>
      </c>
      <c r="D1095" s="282" t="s">
        <v>356</v>
      </c>
      <c r="E1095" s="282">
        <v>1</v>
      </c>
      <c r="F1095" s="283">
        <v>46.29</v>
      </c>
      <c r="G1095" s="283">
        <v>46.29</v>
      </c>
    </row>
    <row r="1096" spans="1:7" ht="30">
      <c r="A1096" s="276">
        <v>20</v>
      </c>
      <c r="B1096" s="280"/>
      <c r="C1096" s="281" t="s">
        <v>2366</v>
      </c>
      <c r="D1096" s="282"/>
      <c r="E1096" s="282"/>
      <c r="F1096" s="283"/>
      <c r="G1096" s="283"/>
    </row>
    <row r="1097" spans="1:7">
      <c r="A1097" s="276">
        <v>2001</v>
      </c>
      <c r="B1097" s="280"/>
      <c r="C1097" s="281" t="s">
        <v>2367</v>
      </c>
      <c r="D1097" s="282"/>
      <c r="E1097" s="282"/>
      <c r="F1097" s="283"/>
      <c r="G1097" s="283"/>
    </row>
    <row r="1098" spans="1:7" ht="90">
      <c r="A1098" s="276">
        <v>200101</v>
      </c>
      <c r="B1098" s="280" t="s">
        <v>2368</v>
      </c>
      <c r="C1098" s="280" t="s">
        <v>2369</v>
      </c>
      <c r="D1098" s="282" t="s">
        <v>356</v>
      </c>
      <c r="E1098" s="282">
        <v>1</v>
      </c>
      <c r="F1098" s="283">
        <v>288.67</v>
      </c>
      <c r="G1098" s="283">
        <v>288.67</v>
      </c>
    </row>
    <row r="1099" spans="1:7" ht="60">
      <c r="A1099" s="276">
        <v>200104</v>
      </c>
      <c r="B1099" s="280" t="s">
        <v>2370</v>
      </c>
      <c r="C1099" s="280" t="s">
        <v>2371</v>
      </c>
      <c r="D1099" s="282" t="s">
        <v>108</v>
      </c>
      <c r="E1099" s="282">
        <v>1</v>
      </c>
      <c r="F1099" s="283">
        <v>296.45</v>
      </c>
      <c r="G1099" s="283">
        <v>296.45</v>
      </c>
    </row>
    <row r="1100" spans="1:7" ht="90">
      <c r="A1100" s="276">
        <v>200105</v>
      </c>
      <c r="B1100" s="280" t="s">
        <v>2372</v>
      </c>
      <c r="C1100" s="280" t="s">
        <v>2373</v>
      </c>
      <c r="D1100" s="282" t="s">
        <v>108</v>
      </c>
      <c r="E1100" s="282">
        <v>1</v>
      </c>
      <c r="F1100" s="283">
        <v>225.9</v>
      </c>
      <c r="G1100" s="283">
        <v>225.9</v>
      </c>
    </row>
    <row r="1101" spans="1:7" ht="60">
      <c r="A1101" s="276">
        <v>200107</v>
      </c>
      <c r="B1101" s="280" t="s">
        <v>2374</v>
      </c>
      <c r="C1101" s="280" t="s">
        <v>2375</v>
      </c>
      <c r="D1101" s="282" t="s">
        <v>108</v>
      </c>
      <c r="E1101" s="282">
        <v>1</v>
      </c>
      <c r="F1101" s="283">
        <v>126.95</v>
      </c>
      <c r="G1101" s="283">
        <v>126.95</v>
      </c>
    </row>
    <row r="1102" spans="1:7" ht="60">
      <c r="A1102" s="276">
        <v>200108</v>
      </c>
      <c r="B1102" s="280" t="s">
        <v>2376</v>
      </c>
      <c r="C1102" s="280" t="s">
        <v>2377</v>
      </c>
      <c r="D1102" s="282" t="s">
        <v>262</v>
      </c>
      <c r="E1102" s="282">
        <v>1</v>
      </c>
      <c r="F1102" s="283">
        <v>888.16</v>
      </c>
      <c r="G1102" s="283">
        <v>888.16</v>
      </c>
    </row>
    <row r="1103" spans="1:7" ht="105">
      <c r="A1103" s="276">
        <v>200120</v>
      </c>
      <c r="B1103" s="280" t="s">
        <v>2378</v>
      </c>
      <c r="C1103" s="280" t="s">
        <v>2379</v>
      </c>
      <c r="D1103" s="282" t="s">
        <v>108</v>
      </c>
      <c r="E1103" s="282">
        <v>1</v>
      </c>
      <c r="F1103" s="283">
        <v>240.14</v>
      </c>
      <c r="G1103" s="283">
        <v>240.14</v>
      </c>
    </row>
    <row r="1104" spans="1:7" ht="90">
      <c r="A1104" s="276">
        <v>200124</v>
      </c>
      <c r="B1104" s="280" t="s">
        <v>2380</v>
      </c>
      <c r="C1104" s="280" t="s">
        <v>2381</v>
      </c>
      <c r="D1104" s="282" t="s">
        <v>108</v>
      </c>
      <c r="E1104" s="282">
        <v>1</v>
      </c>
      <c r="F1104" s="283">
        <v>803.56</v>
      </c>
      <c r="G1104" s="283">
        <v>803.56</v>
      </c>
    </row>
    <row r="1105" spans="1:7" ht="90">
      <c r="A1105" s="276">
        <v>200128</v>
      </c>
      <c r="B1105" s="280" t="s">
        <v>2382</v>
      </c>
      <c r="C1105" s="280" t="s">
        <v>2383</v>
      </c>
      <c r="D1105" s="282" t="s">
        <v>356</v>
      </c>
      <c r="E1105" s="282">
        <v>1</v>
      </c>
      <c r="F1105" s="283">
        <v>340.83</v>
      </c>
      <c r="G1105" s="283">
        <v>340.83</v>
      </c>
    </row>
    <row r="1106" spans="1:7" ht="60">
      <c r="A1106" s="276">
        <v>200129</v>
      </c>
      <c r="B1106" s="280" t="s">
        <v>2384</v>
      </c>
      <c r="C1106" s="280" t="s">
        <v>2385</v>
      </c>
      <c r="D1106" s="282" t="s">
        <v>108</v>
      </c>
      <c r="E1106" s="282">
        <v>1</v>
      </c>
      <c r="F1106" s="283">
        <v>104.56</v>
      </c>
      <c r="G1106" s="283">
        <v>104.56</v>
      </c>
    </row>
    <row r="1107" spans="1:7" ht="60">
      <c r="A1107" s="276">
        <v>200130</v>
      </c>
      <c r="B1107" s="280" t="s">
        <v>2386</v>
      </c>
      <c r="C1107" s="280" t="s">
        <v>2387</v>
      </c>
      <c r="D1107" s="282" t="s">
        <v>108</v>
      </c>
      <c r="E1107" s="282">
        <v>1</v>
      </c>
      <c r="F1107" s="284">
        <v>1069.6199999999999</v>
      </c>
      <c r="G1107" s="284">
        <v>1069.6199999999999</v>
      </c>
    </row>
    <row r="1108" spans="1:7" ht="60">
      <c r="A1108" s="276">
        <v>200131</v>
      </c>
      <c r="B1108" s="280" t="s">
        <v>2388</v>
      </c>
      <c r="C1108" s="280" t="s">
        <v>2389</v>
      </c>
      <c r="D1108" s="282" t="s">
        <v>108</v>
      </c>
      <c r="E1108" s="282">
        <v>1</v>
      </c>
      <c r="F1108" s="284">
        <v>1870.46</v>
      </c>
      <c r="G1108" s="284">
        <v>1870.46</v>
      </c>
    </row>
    <row r="1109" spans="1:7">
      <c r="A1109" s="276">
        <v>2002</v>
      </c>
      <c r="B1109" s="280"/>
      <c r="C1109" s="281" t="s">
        <v>2390</v>
      </c>
      <c r="D1109" s="282"/>
      <c r="E1109" s="282"/>
      <c r="F1109" s="283"/>
      <c r="G1109" s="283"/>
    </row>
    <row r="1110" spans="1:7" ht="60">
      <c r="A1110" s="276">
        <v>200202</v>
      </c>
      <c r="B1110" s="280" t="s">
        <v>2391</v>
      </c>
      <c r="C1110" s="280" t="s">
        <v>2392</v>
      </c>
      <c r="D1110" s="282" t="s">
        <v>108</v>
      </c>
      <c r="E1110" s="282">
        <v>1</v>
      </c>
      <c r="F1110" s="283">
        <v>50.05</v>
      </c>
      <c r="G1110" s="283">
        <v>50.05</v>
      </c>
    </row>
    <row r="1111" spans="1:7" ht="75">
      <c r="A1111" s="276">
        <v>200206</v>
      </c>
      <c r="B1111" s="280" t="s">
        <v>2393</v>
      </c>
      <c r="C1111" s="280" t="s">
        <v>2394</v>
      </c>
      <c r="D1111" s="282" t="s">
        <v>356</v>
      </c>
      <c r="E1111" s="282">
        <v>1</v>
      </c>
      <c r="F1111" s="283">
        <v>69.27</v>
      </c>
      <c r="G1111" s="283">
        <v>69.27</v>
      </c>
    </row>
    <row r="1112" spans="1:7" ht="75">
      <c r="A1112" s="276">
        <v>200209</v>
      </c>
      <c r="B1112" s="280" t="s">
        <v>2395</v>
      </c>
      <c r="C1112" s="280" t="s">
        <v>2396</v>
      </c>
      <c r="D1112" s="282" t="s">
        <v>356</v>
      </c>
      <c r="E1112" s="282">
        <v>1</v>
      </c>
      <c r="F1112" s="283">
        <v>127.24</v>
      </c>
      <c r="G1112" s="283">
        <v>127.24</v>
      </c>
    </row>
    <row r="1113" spans="1:7" ht="75">
      <c r="A1113" s="276">
        <v>200214</v>
      </c>
      <c r="B1113" s="280" t="s">
        <v>2397</v>
      </c>
      <c r="C1113" s="280" t="s">
        <v>2398</v>
      </c>
      <c r="D1113" s="282" t="s">
        <v>356</v>
      </c>
      <c r="E1113" s="282">
        <v>1</v>
      </c>
      <c r="F1113" s="283">
        <v>85.59</v>
      </c>
      <c r="G1113" s="283">
        <v>85.59</v>
      </c>
    </row>
    <row r="1114" spans="1:7" ht="30">
      <c r="A1114" s="276">
        <v>200223</v>
      </c>
      <c r="B1114" s="280" t="s">
        <v>2399</v>
      </c>
      <c r="C1114" s="280" t="s">
        <v>2400</v>
      </c>
      <c r="D1114" s="282" t="s">
        <v>262</v>
      </c>
      <c r="E1114" s="282">
        <v>1</v>
      </c>
      <c r="F1114" s="283">
        <v>188.28</v>
      </c>
      <c r="G1114" s="283">
        <v>188.28</v>
      </c>
    </row>
    <row r="1115" spans="1:7" ht="75">
      <c r="A1115" s="276">
        <v>200229</v>
      </c>
      <c r="B1115" s="280" t="s">
        <v>2401</v>
      </c>
      <c r="C1115" s="280" t="s">
        <v>2402</v>
      </c>
      <c r="D1115" s="282" t="s">
        <v>108</v>
      </c>
      <c r="E1115" s="282">
        <v>1</v>
      </c>
      <c r="F1115" s="283">
        <v>67.97</v>
      </c>
      <c r="G1115" s="283">
        <v>67.97</v>
      </c>
    </row>
    <row r="1116" spans="1:7" ht="75">
      <c r="A1116" s="276">
        <v>200237</v>
      </c>
      <c r="B1116" s="280" t="s">
        <v>2403</v>
      </c>
      <c r="C1116" s="280" t="s">
        <v>2404</v>
      </c>
      <c r="D1116" s="282" t="s">
        <v>356</v>
      </c>
      <c r="E1116" s="282">
        <v>1</v>
      </c>
      <c r="F1116" s="283">
        <v>62.55</v>
      </c>
      <c r="G1116" s="283">
        <v>62.55</v>
      </c>
    </row>
    <row r="1117" spans="1:7" ht="90">
      <c r="A1117" s="276">
        <v>200243</v>
      </c>
      <c r="B1117" s="280" t="s">
        <v>2405</v>
      </c>
      <c r="C1117" s="280" t="s">
        <v>2406</v>
      </c>
      <c r="D1117" s="282" t="s">
        <v>108</v>
      </c>
      <c r="E1117" s="282">
        <v>1</v>
      </c>
      <c r="F1117" s="283">
        <v>290.62</v>
      </c>
      <c r="G1117" s="283">
        <v>290.62</v>
      </c>
    </row>
    <row r="1118" spans="1:7" ht="90">
      <c r="A1118" s="276">
        <v>200253</v>
      </c>
      <c r="B1118" s="280" t="s">
        <v>2407</v>
      </c>
      <c r="C1118" s="280" t="s">
        <v>2408</v>
      </c>
      <c r="D1118" s="282" t="s">
        <v>356</v>
      </c>
      <c r="E1118" s="282">
        <v>1</v>
      </c>
      <c r="F1118" s="283">
        <v>74.930000000000007</v>
      </c>
      <c r="G1118" s="283">
        <v>74.930000000000007</v>
      </c>
    </row>
    <row r="1119" spans="1:7" ht="90">
      <c r="A1119" s="276">
        <v>200254</v>
      </c>
      <c r="B1119" s="280" t="s">
        <v>2409</v>
      </c>
      <c r="C1119" s="280" t="s">
        <v>2410</v>
      </c>
      <c r="D1119" s="282" t="s">
        <v>356</v>
      </c>
      <c r="E1119" s="282">
        <v>1</v>
      </c>
      <c r="F1119" s="283">
        <v>74.930000000000007</v>
      </c>
      <c r="G1119" s="283">
        <v>74.930000000000007</v>
      </c>
    </row>
    <row r="1120" spans="1:7">
      <c r="A1120" s="276">
        <v>2003</v>
      </c>
      <c r="B1120" s="280"/>
      <c r="C1120" s="281" t="s">
        <v>2411</v>
      </c>
      <c r="D1120" s="282"/>
      <c r="E1120" s="282"/>
      <c r="F1120" s="283"/>
      <c r="G1120" s="283"/>
    </row>
    <row r="1121" spans="1:7" ht="45">
      <c r="A1121" s="276">
        <v>200303</v>
      </c>
      <c r="B1121" s="280" t="s">
        <v>2412</v>
      </c>
      <c r="C1121" s="280" t="s">
        <v>2413</v>
      </c>
      <c r="D1121" s="282" t="s">
        <v>356</v>
      </c>
      <c r="E1121" s="282">
        <v>1</v>
      </c>
      <c r="F1121" s="283">
        <v>9.32</v>
      </c>
      <c r="G1121" s="283">
        <v>9.32</v>
      </c>
    </row>
    <row r="1122" spans="1:7" ht="30">
      <c r="A1122" s="276">
        <v>200305</v>
      </c>
      <c r="B1122" s="280" t="s">
        <v>2414</v>
      </c>
      <c r="C1122" s="280" t="s">
        <v>2415</v>
      </c>
      <c r="D1122" s="282" t="s">
        <v>262</v>
      </c>
      <c r="E1122" s="282">
        <v>1</v>
      </c>
      <c r="F1122" s="283">
        <v>156.51</v>
      </c>
      <c r="G1122" s="283">
        <v>156.51</v>
      </c>
    </row>
    <row r="1123" spans="1:7" ht="30">
      <c r="A1123" s="276">
        <v>200306</v>
      </c>
      <c r="B1123" s="280" t="s">
        <v>2416</v>
      </c>
      <c r="C1123" s="280" t="s">
        <v>86</v>
      </c>
      <c r="D1123" s="282" t="s">
        <v>262</v>
      </c>
      <c r="E1123" s="282">
        <v>1</v>
      </c>
      <c r="F1123" s="283">
        <v>152.75</v>
      </c>
      <c r="G1123" s="283">
        <v>152.75</v>
      </c>
    </row>
    <row r="1124" spans="1:7" ht="30">
      <c r="A1124" s="276">
        <v>200307</v>
      </c>
      <c r="B1124" s="280" t="s">
        <v>2417</v>
      </c>
      <c r="C1124" s="280" t="s">
        <v>2418</v>
      </c>
      <c r="D1124" s="282" t="s">
        <v>262</v>
      </c>
      <c r="E1124" s="282">
        <v>1</v>
      </c>
      <c r="F1124" s="283">
        <v>196.71</v>
      </c>
      <c r="G1124" s="283">
        <v>196.71</v>
      </c>
    </row>
    <row r="1125" spans="1:7" ht="30">
      <c r="A1125" s="276">
        <v>200323</v>
      </c>
      <c r="B1125" s="280" t="s">
        <v>2419</v>
      </c>
      <c r="C1125" s="280" t="s">
        <v>2420</v>
      </c>
      <c r="D1125" s="282" t="s">
        <v>262</v>
      </c>
      <c r="E1125" s="282">
        <v>1</v>
      </c>
      <c r="F1125" s="283">
        <v>118.99</v>
      </c>
      <c r="G1125" s="283">
        <v>118.99</v>
      </c>
    </row>
    <row r="1126" spans="1:7" ht="45">
      <c r="A1126" s="276">
        <v>200326</v>
      </c>
      <c r="B1126" s="280" t="s">
        <v>2421</v>
      </c>
      <c r="C1126" s="280" t="s">
        <v>2422</v>
      </c>
      <c r="D1126" s="282" t="s">
        <v>356</v>
      </c>
      <c r="E1126" s="282">
        <v>1</v>
      </c>
      <c r="F1126" s="283">
        <v>22.39</v>
      </c>
      <c r="G1126" s="283">
        <v>22.39</v>
      </c>
    </row>
    <row r="1127" spans="1:7" ht="30">
      <c r="A1127" s="276">
        <v>2004</v>
      </c>
      <c r="B1127" s="280"/>
      <c r="C1127" s="281" t="s">
        <v>2423</v>
      </c>
      <c r="D1127" s="282"/>
      <c r="E1127" s="282"/>
      <c r="F1127" s="283"/>
      <c r="G1127" s="283"/>
    </row>
    <row r="1128" spans="1:7">
      <c r="A1128" s="276">
        <v>200401</v>
      </c>
      <c r="B1128" s="280" t="s">
        <v>2424</v>
      </c>
      <c r="C1128" s="280" t="s">
        <v>2425</v>
      </c>
      <c r="D1128" s="282" t="s">
        <v>356</v>
      </c>
      <c r="E1128" s="282">
        <v>1</v>
      </c>
      <c r="F1128" s="283">
        <v>9.84</v>
      </c>
      <c r="G1128" s="283">
        <v>9.84</v>
      </c>
    </row>
    <row r="1129" spans="1:7" ht="30">
      <c r="A1129" s="276">
        <v>200402</v>
      </c>
      <c r="B1129" s="280" t="s">
        <v>2426</v>
      </c>
      <c r="C1129" s="280" t="s">
        <v>142</v>
      </c>
      <c r="D1129" s="282" t="s">
        <v>356</v>
      </c>
      <c r="E1129" s="282">
        <v>1</v>
      </c>
      <c r="F1129" s="283">
        <v>0.98</v>
      </c>
      <c r="G1129" s="283">
        <v>0.98</v>
      </c>
    </row>
    <row r="1130" spans="1:7" ht="30">
      <c r="A1130" s="276">
        <v>200404</v>
      </c>
      <c r="B1130" s="280" t="s">
        <v>2427</v>
      </c>
      <c r="C1130" s="280" t="s">
        <v>2428</v>
      </c>
      <c r="D1130" s="282" t="s">
        <v>356</v>
      </c>
      <c r="E1130" s="282">
        <v>1</v>
      </c>
      <c r="F1130" s="283">
        <v>19.11</v>
      </c>
      <c r="G1130" s="283">
        <v>19.11</v>
      </c>
    </row>
    <row r="1131" spans="1:7">
      <c r="A1131" s="276">
        <v>2005</v>
      </c>
      <c r="B1131" s="280"/>
      <c r="C1131" s="281" t="s">
        <v>2429</v>
      </c>
      <c r="D1131" s="282"/>
      <c r="E1131" s="282"/>
      <c r="F1131" s="283"/>
      <c r="G1131" s="283"/>
    </row>
    <row r="1132" spans="1:7" ht="60">
      <c r="A1132" s="276">
        <v>200511</v>
      </c>
      <c r="B1132" s="280" t="s">
        <v>2430</v>
      </c>
      <c r="C1132" s="280" t="s">
        <v>2431</v>
      </c>
      <c r="D1132" s="282" t="s">
        <v>59</v>
      </c>
      <c r="E1132" s="282">
        <v>1</v>
      </c>
      <c r="F1132" s="283">
        <v>144.56</v>
      </c>
      <c r="G1132" s="283">
        <v>144.56</v>
      </c>
    </row>
    <row r="1133" spans="1:7" ht="90">
      <c r="A1133" s="276">
        <v>200512</v>
      </c>
      <c r="B1133" s="280" t="s">
        <v>2432</v>
      </c>
      <c r="C1133" s="280" t="s">
        <v>2433</v>
      </c>
      <c r="D1133" s="282" t="s">
        <v>59</v>
      </c>
      <c r="E1133" s="282">
        <v>1</v>
      </c>
      <c r="F1133" s="283">
        <v>418.15</v>
      </c>
      <c r="G1133" s="283">
        <v>418.15</v>
      </c>
    </row>
    <row r="1134" spans="1:7" ht="75">
      <c r="A1134" s="276">
        <v>200513</v>
      </c>
      <c r="B1134" s="280" t="s">
        <v>2434</v>
      </c>
      <c r="C1134" s="280" t="s">
        <v>2435</v>
      </c>
      <c r="D1134" s="282" t="s">
        <v>59</v>
      </c>
      <c r="E1134" s="282">
        <v>1</v>
      </c>
      <c r="F1134" s="284">
        <v>2020.06</v>
      </c>
      <c r="G1134" s="284">
        <v>2020.06</v>
      </c>
    </row>
    <row r="1135" spans="1:7" ht="60">
      <c r="A1135" s="276">
        <v>200549</v>
      </c>
      <c r="B1135" s="280" t="s">
        <v>2436</v>
      </c>
      <c r="C1135" s="280" t="s">
        <v>2437</v>
      </c>
      <c r="D1135" s="282" t="s">
        <v>59</v>
      </c>
      <c r="E1135" s="282">
        <v>1</v>
      </c>
      <c r="F1135" s="283">
        <v>79.489999999999995</v>
      </c>
      <c r="G1135" s="283">
        <v>79.489999999999995</v>
      </c>
    </row>
    <row r="1136" spans="1:7" ht="45">
      <c r="A1136" s="276">
        <v>200562</v>
      </c>
      <c r="B1136" s="280" t="s">
        <v>2438</v>
      </c>
      <c r="C1136" s="280" t="s">
        <v>2439</v>
      </c>
      <c r="D1136" s="282" t="s">
        <v>59</v>
      </c>
      <c r="E1136" s="282">
        <v>1</v>
      </c>
      <c r="F1136" s="283">
        <v>348.27</v>
      </c>
      <c r="G1136" s="283">
        <v>348.27</v>
      </c>
    </row>
    <row r="1137" spans="1:7" ht="60">
      <c r="A1137" s="276">
        <v>200563</v>
      </c>
      <c r="B1137" s="280" t="s">
        <v>2440</v>
      </c>
      <c r="C1137" s="280" t="s">
        <v>2441</v>
      </c>
      <c r="D1137" s="282" t="s">
        <v>108</v>
      </c>
      <c r="E1137" s="282">
        <v>1</v>
      </c>
      <c r="F1137" s="283">
        <v>156.28</v>
      </c>
      <c r="G1137" s="283">
        <v>156.28</v>
      </c>
    </row>
    <row r="1138" spans="1:7" ht="45">
      <c r="A1138" s="276">
        <v>200572</v>
      </c>
      <c r="B1138" s="280" t="s">
        <v>2442</v>
      </c>
      <c r="C1138" s="280" t="s">
        <v>2443</v>
      </c>
      <c r="D1138" s="282" t="s">
        <v>59</v>
      </c>
      <c r="E1138" s="282">
        <v>1</v>
      </c>
      <c r="F1138" s="284">
        <v>2424.42</v>
      </c>
      <c r="G1138" s="284">
        <v>2424.42</v>
      </c>
    </row>
    <row r="1139" spans="1:7" ht="60">
      <c r="A1139" s="276">
        <v>200573</v>
      </c>
      <c r="B1139" s="280" t="s">
        <v>2444</v>
      </c>
      <c r="C1139" s="280" t="s">
        <v>2445</v>
      </c>
      <c r="D1139" s="282" t="s">
        <v>108</v>
      </c>
      <c r="E1139" s="282">
        <v>1</v>
      </c>
      <c r="F1139" s="283">
        <v>297.81</v>
      </c>
      <c r="G1139" s="283">
        <v>297.81</v>
      </c>
    </row>
    <row r="1140" spans="1:7" ht="60">
      <c r="A1140" s="276">
        <v>200576</v>
      </c>
      <c r="B1140" s="280" t="s">
        <v>2446</v>
      </c>
      <c r="C1140" s="280" t="s">
        <v>2447</v>
      </c>
      <c r="D1140" s="282" t="s">
        <v>59</v>
      </c>
      <c r="E1140" s="282">
        <v>1</v>
      </c>
      <c r="F1140" s="283">
        <v>750.11</v>
      </c>
      <c r="G1140" s="283">
        <v>750.11</v>
      </c>
    </row>
    <row r="1141" spans="1:7" ht="30">
      <c r="A1141" s="276">
        <v>2007</v>
      </c>
      <c r="B1141" s="280"/>
      <c r="C1141" s="281" t="s">
        <v>2448</v>
      </c>
      <c r="D1141" s="282"/>
      <c r="E1141" s="282"/>
      <c r="F1141" s="283"/>
      <c r="G1141" s="283"/>
    </row>
    <row r="1142" spans="1:7" ht="105">
      <c r="A1142" s="276">
        <v>200702</v>
      </c>
      <c r="B1142" s="280" t="s">
        <v>2449</v>
      </c>
      <c r="C1142" s="280" t="s">
        <v>2450</v>
      </c>
      <c r="D1142" s="282" t="s">
        <v>356</v>
      </c>
      <c r="E1142" s="282">
        <v>1</v>
      </c>
      <c r="F1142" s="283">
        <v>120.26</v>
      </c>
      <c r="G1142" s="283">
        <v>120.26</v>
      </c>
    </row>
    <row r="1143" spans="1:7" ht="60">
      <c r="A1143" s="276">
        <v>200703</v>
      </c>
      <c r="B1143" s="280" t="s">
        <v>2451</v>
      </c>
      <c r="C1143" s="280" t="s">
        <v>2452</v>
      </c>
      <c r="D1143" s="282" t="s">
        <v>108</v>
      </c>
      <c r="E1143" s="282">
        <v>1</v>
      </c>
      <c r="F1143" s="283">
        <v>29.09</v>
      </c>
      <c r="G1143" s="283">
        <v>29.09</v>
      </c>
    </row>
    <row r="1144" spans="1:7" ht="60">
      <c r="A1144" s="276">
        <v>200704</v>
      </c>
      <c r="B1144" s="280" t="s">
        <v>2453</v>
      </c>
      <c r="C1144" s="280" t="s">
        <v>2454</v>
      </c>
      <c r="D1144" s="282" t="s">
        <v>356</v>
      </c>
      <c r="E1144" s="282">
        <v>1</v>
      </c>
      <c r="F1144" s="283">
        <v>31.71</v>
      </c>
      <c r="G1144" s="283">
        <v>31.71</v>
      </c>
    </row>
    <row r="1145" spans="1:7" ht="30">
      <c r="A1145" s="276">
        <v>200705</v>
      </c>
      <c r="B1145" s="280" t="s">
        <v>2455</v>
      </c>
      <c r="C1145" s="280" t="s">
        <v>2456</v>
      </c>
      <c r="D1145" s="282" t="s">
        <v>59</v>
      </c>
      <c r="E1145" s="282">
        <v>1</v>
      </c>
      <c r="F1145" s="283">
        <v>204.72</v>
      </c>
      <c r="G1145" s="283">
        <v>204.72</v>
      </c>
    </row>
    <row r="1146" spans="1:7" ht="60">
      <c r="A1146" s="276">
        <v>200706</v>
      </c>
      <c r="B1146" s="280" t="s">
        <v>2457</v>
      </c>
      <c r="C1146" s="280" t="s">
        <v>2458</v>
      </c>
      <c r="D1146" s="282" t="s">
        <v>59</v>
      </c>
      <c r="E1146" s="282">
        <v>1</v>
      </c>
      <c r="F1146" s="284">
        <v>3768.06</v>
      </c>
      <c r="G1146" s="284">
        <v>3768.06</v>
      </c>
    </row>
    <row r="1147" spans="1:7" ht="45">
      <c r="A1147" s="276">
        <v>200707</v>
      </c>
      <c r="B1147" s="280" t="s">
        <v>2459</v>
      </c>
      <c r="C1147" s="280" t="s">
        <v>2460</v>
      </c>
      <c r="D1147" s="282" t="s">
        <v>59</v>
      </c>
      <c r="E1147" s="282">
        <v>1</v>
      </c>
      <c r="F1147" s="284">
        <v>1573.48</v>
      </c>
      <c r="G1147" s="284">
        <v>1573.48</v>
      </c>
    </row>
    <row r="1148" spans="1:7" ht="75">
      <c r="A1148" s="276">
        <v>200708</v>
      </c>
      <c r="B1148" s="280" t="s">
        <v>2461</v>
      </c>
      <c r="C1148" s="280" t="s">
        <v>2462</v>
      </c>
      <c r="D1148" s="282" t="s">
        <v>59</v>
      </c>
      <c r="E1148" s="282">
        <v>1</v>
      </c>
      <c r="F1148" s="284">
        <v>1269.46</v>
      </c>
      <c r="G1148" s="284">
        <v>1269.46</v>
      </c>
    </row>
    <row r="1149" spans="1:7" ht="30">
      <c r="A1149" s="276">
        <v>200709</v>
      </c>
      <c r="B1149" s="280" t="s">
        <v>2463</v>
      </c>
      <c r="C1149" s="280" t="s">
        <v>2464</v>
      </c>
      <c r="D1149" s="282" t="s">
        <v>59</v>
      </c>
      <c r="E1149" s="282">
        <v>1</v>
      </c>
      <c r="F1149" s="283">
        <v>838.63</v>
      </c>
      <c r="G1149" s="283">
        <v>838.63</v>
      </c>
    </row>
    <row r="1150" spans="1:7" ht="75">
      <c r="A1150" s="276">
        <v>200711</v>
      </c>
      <c r="B1150" s="280" t="s">
        <v>2465</v>
      </c>
      <c r="C1150" s="280" t="s">
        <v>2466</v>
      </c>
      <c r="D1150" s="282" t="s">
        <v>356</v>
      </c>
      <c r="E1150" s="282">
        <v>1</v>
      </c>
      <c r="F1150" s="283">
        <v>360.6</v>
      </c>
      <c r="G1150" s="283">
        <v>360.6</v>
      </c>
    </row>
    <row r="1151" spans="1:7">
      <c r="A1151" s="276">
        <v>200713</v>
      </c>
      <c r="B1151" s="280" t="s">
        <v>2467</v>
      </c>
      <c r="C1151" s="280" t="s">
        <v>2468</v>
      </c>
      <c r="D1151" s="282" t="s">
        <v>59</v>
      </c>
      <c r="E1151" s="282">
        <v>1</v>
      </c>
      <c r="F1151" s="283">
        <v>189.84</v>
      </c>
      <c r="G1151" s="283">
        <v>189.84</v>
      </c>
    </row>
    <row r="1152" spans="1:7" ht="45">
      <c r="A1152" s="276">
        <v>200714</v>
      </c>
      <c r="B1152" s="280" t="s">
        <v>2469</v>
      </c>
      <c r="C1152" s="280" t="s">
        <v>2470</v>
      </c>
      <c r="D1152" s="282" t="s">
        <v>356</v>
      </c>
      <c r="E1152" s="282">
        <v>1</v>
      </c>
      <c r="F1152" s="283">
        <v>13.02</v>
      </c>
      <c r="G1152" s="283">
        <v>13.02</v>
      </c>
    </row>
    <row r="1153" spans="1:7" ht="75">
      <c r="A1153" s="276">
        <v>200715</v>
      </c>
      <c r="B1153" s="280" t="s">
        <v>2471</v>
      </c>
      <c r="C1153" s="280" t="s">
        <v>2472</v>
      </c>
      <c r="D1153" s="282" t="s">
        <v>356</v>
      </c>
      <c r="E1153" s="282">
        <v>1</v>
      </c>
      <c r="F1153" s="283">
        <v>163.31</v>
      </c>
      <c r="G1153" s="283">
        <v>163.31</v>
      </c>
    </row>
    <row r="1154" spans="1:7" ht="75">
      <c r="A1154" s="276">
        <v>200716</v>
      </c>
      <c r="B1154" s="280" t="s">
        <v>2473</v>
      </c>
      <c r="C1154" s="280" t="s">
        <v>2474</v>
      </c>
      <c r="D1154" s="282" t="s">
        <v>356</v>
      </c>
      <c r="E1154" s="282">
        <v>1</v>
      </c>
      <c r="F1154" s="283">
        <v>133.01</v>
      </c>
      <c r="G1154" s="283">
        <v>133.01</v>
      </c>
    </row>
    <row r="1155" spans="1:7" ht="30">
      <c r="A1155" s="276">
        <v>200717</v>
      </c>
      <c r="B1155" s="280" t="s">
        <v>2475</v>
      </c>
      <c r="C1155" s="280" t="s">
        <v>2476</v>
      </c>
      <c r="D1155" s="282" t="s">
        <v>108</v>
      </c>
      <c r="E1155" s="282">
        <v>1</v>
      </c>
      <c r="F1155" s="283">
        <v>5.05</v>
      </c>
      <c r="G1155" s="283">
        <v>5.05</v>
      </c>
    </row>
    <row r="1156" spans="1:7" ht="105">
      <c r="A1156" s="276">
        <v>200720</v>
      </c>
      <c r="B1156" s="280" t="s">
        <v>2477</v>
      </c>
      <c r="C1156" s="280" t="s">
        <v>2478</v>
      </c>
      <c r="D1156" s="282" t="s">
        <v>356</v>
      </c>
      <c r="E1156" s="282">
        <v>1</v>
      </c>
      <c r="F1156" s="283">
        <v>76.709999999999994</v>
      </c>
      <c r="G1156" s="283">
        <v>76.709999999999994</v>
      </c>
    </row>
    <row r="1157" spans="1:7" ht="45">
      <c r="A1157" s="276">
        <v>200721</v>
      </c>
      <c r="B1157" s="280" t="s">
        <v>2479</v>
      </c>
      <c r="C1157" s="280" t="s">
        <v>2480</v>
      </c>
      <c r="D1157" s="282" t="s">
        <v>356</v>
      </c>
      <c r="E1157" s="282">
        <v>1</v>
      </c>
      <c r="F1157" s="283">
        <v>15.62</v>
      </c>
      <c r="G1157" s="283">
        <v>15.62</v>
      </c>
    </row>
    <row r="1158" spans="1:7" ht="45">
      <c r="A1158" s="276">
        <v>200722</v>
      </c>
      <c r="B1158" s="280" t="s">
        <v>2481</v>
      </c>
      <c r="C1158" s="280" t="s">
        <v>2482</v>
      </c>
      <c r="D1158" s="282" t="s">
        <v>59</v>
      </c>
      <c r="E1158" s="282">
        <v>1</v>
      </c>
      <c r="F1158" s="283">
        <v>517.4</v>
      </c>
      <c r="G1158" s="283">
        <v>517.4</v>
      </c>
    </row>
    <row r="1159" spans="1:7" ht="60">
      <c r="A1159" s="276">
        <v>200725</v>
      </c>
      <c r="B1159" s="280" t="s">
        <v>2483</v>
      </c>
      <c r="C1159" s="280" t="s">
        <v>2484</v>
      </c>
      <c r="D1159" s="282" t="s">
        <v>108</v>
      </c>
      <c r="E1159" s="282">
        <v>1</v>
      </c>
      <c r="F1159" s="283">
        <v>46.53</v>
      </c>
      <c r="G1159" s="283">
        <v>46.53</v>
      </c>
    </row>
    <row r="1160" spans="1:7" ht="60">
      <c r="A1160" s="276">
        <v>200726</v>
      </c>
      <c r="B1160" s="280" t="s">
        <v>2485</v>
      </c>
      <c r="C1160" s="280" t="s">
        <v>2486</v>
      </c>
      <c r="D1160" s="282" t="s">
        <v>356</v>
      </c>
      <c r="E1160" s="282">
        <v>1</v>
      </c>
      <c r="F1160" s="283">
        <v>137.66999999999999</v>
      </c>
      <c r="G1160" s="283">
        <v>137.66999999999999</v>
      </c>
    </row>
    <row r="1161" spans="1:7" ht="90">
      <c r="A1161" s="276">
        <v>200728</v>
      </c>
      <c r="B1161" s="280" t="s">
        <v>2487</v>
      </c>
      <c r="C1161" s="280" t="s">
        <v>2488</v>
      </c>
      <c r="D1161" s="282" t="s">
        <v>356</v>
      </c>
      <c r="E1161" s="282">
        <v>1</v>
      </c>
      <c r="F1161" s="283">
        <v>259.14</v>
      </c>
      <c r="G1161" s="283">
        <v>259.14</v>
      </c>
    </row>
    <row r="1162" spans="1:7" ht="90">
      <c r="A1162" s="276">
        <v>200738</v>
      </c>
      <c r="B1162" s="280" t="s">
        <v>2489</v>
      </c>
      <c r="C1162" s="280" t="s">
        <v>2490</v>
      </c>
      <c r="D1162" s="282" t="s">
        <v>627</v>
      </c>
      <c r="E1162" s="282">
        <v>1</v>
      </c>
      <c r="F1162" s="283">
        <v>33.590000000000003</v>
      </c>
      <c r="G1162" s="283">
        <v>33.590000000000003</v>
      </c>
    </row>
    <row r="1163" spans="1:7" ht="30">
      <c r="A1163" s="276">
        <v>21</v>
      </c>
      <c r="B1163" s="280"/>
      <c r="C1163" s="281" t="s">
        <v>2491</v>
      </c>
      <c r="D1163" s="282"/>
      <c r="E1163" s="282"/>
      <c r="F1163" s="283"/>
      <c r="G1163" s="283"/>
    </row>
    <row r="1164" spans="1:7">
      <c r="A1164" s="276">
        <v>2101</v>
      </c>
      <c r="B1164" s="280"/>
      <c r="C1164" s="281" t="s">
        <v>2492</v>
      </c>
      <c r="D1164" s="282"/>
      <c r="E1164" s="282"/>
      <c r="F1164" s="283"/>
      <c r="G1164" s="283"/>
    </row>
    <row r="1165" spans="1:7" ht="60">
      <c r="A1165" s="276">
        <v>210102</v>
      </c>
      <c r="B1165" s="280" t="s">
        <v>2493</v>
      </c>
      <c r="C1165" s="280" t="s">
        <v>2494</v>
      </c>
      <c r="D1165" s="282" t="s">
        <v>356</v>
      </c>
      <c r="E1165" s="282">
        <v>1</v>
      </c>
      <c r="F1165" s="283">
        <v>366.99</v>
      </c>
      <c r="G1165" s="283">
        <v>366.99</v>
      </c>
    </row>
    <row r="1166" spans="1:7" ht="30">
      <c r="A1166" s="276">
        <v>210105</v>
      </c>
      <c r="B1166" s="280" t="s">
        <v>2495</v>
      </c>
      <c r="C1166" s="280" t="s">
        <v>2496</v>
      </c>
      <c r="D1166" s="282" t="s">
        <v>356</v>
      </c>
      <c r="E1166" s="282">
        <v>1</v>
      </c>
      <c r="F1166" s="283">
        <v>105.43</v>
      </c>
      <c r="G1166" s="283">
        <v>105.43</v>
      </c>
    </row>
    <row r="1167" spans="1:7" ht="75">
      <c r="A1167" s="276">
        <v>210107</v>
      </c>
      <c r="B1167" s="280" t="s">
        <v>2497</v>
      </c>
      <c r="C1167" s="280" t="s">
        <v>2498</v>
      </c>
      <c r="D1167" s="282" t="s">
        <v>59</v>
      </c>
      <c r="E1167" s="282">
        <v>1</v>
      </c>
      <c r="F1167" s="284">
        <v>3119.52</v>
      </c>
      <c r="G1167" s="284">
        <v>3119.52</v>
      </c>
    </row>
    <row r="1168" spans="1:7" ht="60">
      <c r="A1168" s="276">
        <v>210109</v>
      </c>
      <c r="B1168" s="280" t="s">
        <v>2499</v>
      </c>
      <c r="C1168" s="280" t="s">
        <v>2500</v>
      </c>
      <c r="D1168" s="282" t="s">
        <v>59</v>
      </c>
      <c r="E1168" s="282">
        <v>1</v>
      </c>
      <c r="F1168" s="283">
        <v>690.8</v>
      </c>
      <c r="G1168" s="283">
        <v>690.8</v>
      </c>
    </row>
    <row r="1169" spans="1:7" ht="75">
      <c r="A1169" s="276">
        <v>210113</v>
      </c>
      <c r="B1169" s="280" t="s">
        <v>2501</v>
      </c>
      <c r="C1169" s="280" t="s">
        <v>2502</v>
      </c>
      <c r="D1169" s="282" t="s">
        <v>59</v>
      </c>
      <c r="E1169" s="282">
        <v>1</v>
      </c>
      <c r="F1169" s="284">
        <v>2737.09</v>
      </c>
      <c r="G1169" s="284">
        <v>2737.09</v>
      </c>
    </row>
    <row r="1170" spans="1:7">
      <c r="A1170" s="276">
        <v>2102</v>
      </c>
      <c r="B1170" s="280"/>
      <c r="C1170" s="281" t="s">
        <v>2503</v>
      </c>
      <c r="D1170" s="282"/>
      <c r="E1170" s="282"/>
      <c r="F1170" s="283"/>
      <c r="G1170" s="283"/>
    </row>
    <row r="1171" spans="1:7" ht="30">
      <c r="A1171" s="276">
        <v>210210</v>
      </c>
      <c r="B1171" s="280" t="s">
        <v>2504</v>
      </c>
      <c r="C1171" s="280" t="s">
        <v>2505</v>
      </c>
      <c r="D1171" s="282" t="s">
        <v>356</v>
      </c>
      <c r="E1171" s="282">
        <v>1</v>
      </c>
      <c r="F1171" s="283">
        <v>312</v>
      </c>
      <c r="G1171" s="283">
        <v>312</v>
      </c>
    </row>
    <row r="1172" spans="1:7">
      <c r="A1172" s="276">
        <v>2103</v>
      </c>
      <c r="B1172" s="280"/>
      <c r="C1172" s="281" t="s">
        <v>2506</v>
      </c>
      <c r="D1172" s="282"/>
      <c r="E1172" s="282"/>
      <c r="F1172" s="283"/>
      <c r="G1172" s="283"/>
    </row>
    <row r="1173" spans="1:7" ht="45">
      <c r="A1173" s="276">
        <v>210301</v>
      </c>
      <c r="B1173" s="280" t="s">
        <v>2507</v>
      </c>
      <c r="C1173" s="280" t="s">
        <v>2508</v>
      </c>
      <c r="D1173" s="282" t="s">
        <v>108</v>
      </c>
      <c r="E1173" s="282">
        <v>1</v>
      </c>
      <c r="F1173" s="283">
        <v>460.05</v>
      </c>
      <c r="G1173" s="283">
        <v>460.05</v>
      </c>
    </row>
    <row r="1174" spans="1:7" ht="60">
      <c r="A1174" s="276">
        <v>210302</v>
      </c>
      <c r="B1174" s="280" t="s">
        <v>2509</v>
      </c>
      <c r="C1174" s="280" t="s">
        <v>2510</v>
      </c>
      <c r="D1174" s="282" t="s">
        <v>108</v>
      </c>
      <c r="E1174" s="282">
        <v>1</v>
      </c>
      <c r="F1174" s="283">
        <v>220.14</v>
      </c>
      <c r="G1174" s="283">
        <v>220.14</v>
      </c>
    </row>
    <row r="1175" spans="1:7" ht="60">
      <c r="A1175" s="276">
        <v>210304</v>
      </c>
      <c r="B1175" s="280" t="s">
        <v>2511</v>
      </c>
      <c r="C1175" s="280" t="s">
        <v>2512</v>
      </c>
      <c r="D1175" s="282" t="s">
        <v>108</v>
      </c>
      <c r="E1175" s="282">
        <v>1</v>
      </c>
      <c r="F1175" s="283">
        <v>209.36</v>
      </c>
      <c r="G1175" s="283">
        <v>209.36</v>
      </c>
    </row>
    <row r="1176" spans="1:7" ht="60">
      <c r="A1176" s="276">
        <v>210316</v>
      </c>
      <c r="B1176" s="280" t="s">
        <v>2513</v>
      </c>
      <c r="C1176" s="280" t="s">
        <v>2514</v>
      </c>
      <c r="D1176" s="282" t="s">
        <v>59</v>
      </c>
      <c r="E1176" s="282">
        <v>1</v>
      </c>
      <c r="F1176" s="283">
        <v>647.16</v>
      </c>
      <c r="G1176" s="283">
        <v>647.16</v>
      </c>
    </row>
    <row r="1177" spans="1:7" ht="45">
      <c r="A1177" s="276">
        <v>210321</v>
      </c>
      <c r="B1177" s="280" t="s">
        <v>2515</v>
      </c>
      <c r="C1177" s="280" t="s">
        <v>2516</v>
      </c>
      <c r="D1177" s="282" t="s">
        <v>59</v>
      </c>
      <c r="E1177" s="282">
        <v>1</v>
      </c>
      <c r="F1177" s="283">
        <v>179.21</v>
      </c>
      <c r="G1177" s="283">
        <v>179.21</v>
      </c>
    </row>
    <row r="1178" spans="1:7" ht="30">
      <c r="A1178" s="276">
        <v>210322</v>
      </c>
      <c r="B1178" s="280" t="s">
        <v>2517</v>
      </c>
      <c r="C1178" s="280" t="s">
        <v>2518</v>
      </c>
      <c r="D1178" s="282" t="s">
        <v>108</v>
      </c>
      <c r="E1178" s="282">
        <v>1</v>
      </c>
      <c r="F1178" s="283">
        <v>186.76</v>
      </c>
      <c r="G1178" s="283">
        <v>186.76</v>
      </c>
    </row>
    <row r="1179" spans="1:7">
      <c r="A1179" s="276">
        <v>22</v>
      </c>
      <c r="B1179" s="280"/>
      <c r="C1179" s="281" t="s">
        <v>2519</v>
      </c>
      <c r="D1179" s="282"/>
      <c r="E1179" s="282"/>
      <c r="F1179" s="283"/>
      <c r="G1179" s="283"/>
    </row>
    <row r="1180" spans="1:7" ht="60">
      <c r="A1180" s="276">
        <v>2208</v>
      </c>
      <c r="B1180" s="280"/>
      <c r="C1180" s="281" t="s">
        <v>2520</v>
      </c>
      <c r="D1180" s="282"/>
      <c r="E1180" s="282"/>
      <c r="F1180" s="283"/>
      <c r="G1180" s="283"/>
    </row>
    <row r="1181" spans="1:7" ht="105">
      <c r="A1181" s="276">
        <v>220803</v>
      </c>
      <c r="B1181" s="280" t="s">
        <v>2521</v>
      </c>
      <c r="C1181" s="280" t="s">
        <v>2522</v>
      </c>
      <c r="D1181" s="282" t="s">
        <v>47</v>
      </c>
      <c r="E1181" s="282">
        <v>1</v>
      </c>
      <c r="F1181" s="284">
        <v>3774.87</v>
      </c>
      <c r="G1181" s="284">
        <v>3774.87</v>
      </c>
    </row>
    <row r="1182" spans="1:7">
      <c r="A1182" s="276">
        <v>31</v>
      </c>
      <c r="B1182" s="280"/>
      <c r="C1182" s="281" t="s">
        <v>2523</v>
      </c>
      <c r="D1182" s="282"/>
      <c r="E1182" s="282"/>
      <c r="F1182" s="283"/>
      <c r="G1182" s="283"/>
    </row>
    <row r="1183" spans="1:7" ht="30">
      <c r="A1183" s="276">
        <v>3106</v>
      </c>
      <c r="B1183" s="280"/>
      <c r="C1183" s="281" t="s">
        <v>2524</v>
      </c>
      <c r="D1183" s="282"/>
      <c r="E1183" s="282"/>
      <c r="F1183" s="283"/>
      <c r="G1183" s="283"/>
    </row>
    <row r="1184" spans="1:7" ht="30">
      <c r="A1184" s="276">
        <v>310601</v>
      </c>
      <c r="B1184" s="280" t="s">
        <v>2525</v>
      </c>
      <c r="C1184" s="280" t="s">
        <v>2526</v>
      </c>
      <c r="D1184" s="282" t="s">
        <v>2527</v>
      </c>
      <c r="E1184" s="282">
        <v>1</v>
      </c>
      <c r="F1184" s="284">
        <v>1155</v>
      </c>
      <c r="G1184" s="284">
        <v>1155</v>
      </c>
    </row>
    <row r="1185" spans="1:7" ht="45">
      <c r="A1185" s="276">
        <v>3108</v>
      </c>
      <c r="B1185" s="280"/>
      <c r="C1185" s="281" t="s">
        <v>2528</v>
      </c>
      <c r="D1185" s="282"/>
      <c r="E1185" s="282"/>
      <c r="F1185" s="283"/>
      <c r="G1185" s="283"/>
    </row>
    <row r="1186" spans="1:7">
      <c r="A1186" s="276">
        <v>310801</v>
      </c>
      <c r="B1186" s="280" t="s">
        <v>2529</v>
      </c>
      <c r="C1186" s="280" t="s">
        <v>2530</v>
      </c>
      <c r="D1186" s="282" t="s">
        <v>59</v>
      </c>
      <c r="E1186" s="282">
        <v>1</v>
      </c>
      <c r="F1186" s="283">
        <v>11.02</v>
      </c>
      <c r="G1186" s="283">
        <v>11.02</v>
      </c>
    </row>
    <row r="1187" spans="1:7">
      <c r="A1187" s="276">
        <v>310802</v>
      </c>
      <c r="B1187" s="280" t="s">
        <v>2531</v>
      </c>
      <c r="C1187" s="280" t="s">
        <v>2532</v>
      </c>
      <c r="D1187" s="282" t="s">
        <v>59</v>
      </c>
      <c r="E1187" s="282">
        <v>1</v>
      </c>
      <c r="F1187" s="283">
        <v>128.66999999999999</v>
      </c>
      <c r="G1187" s="283">
        <v>128.66999999999999</v>
      </c>
    </row>
    <row r="1188" spans="1:7">
      <c r="A1188" s="276">
        <v>310803</v>
      </c>
      <c r="B1188" s="280" t="s">
        <v>2533</v>
      </c>
      <c r="C1188" s="280" t="s">
        <v>2534</v>
      </c>
      <c r="D1188" s="282" t="s">
        <v>59</v>
      </c>
      <c r="E1188" s="282">
        <v>1</v>
      </c>
      <c r="F1188" s="283">
        <v>30.3</v>
      </c>
      <c r="G1188" s="283">
        <v>30.3</v>
      </c>
    </row>
    <row r="1189" spans="1:7">
      <c r="A1189" s="276">
        <v>310804</v>
      </c>
      <c r="B1189" s="280" t="s">
        <v>2535</v>
      </c>
      <c r="C1189" s="280" t="s">
        <v>2536</v>
      </c>
      <c r="D1189" s="282" t="s">
        <v>59</v>
      </c>
      <c r="E1189" s="282">
        <v>1</v>
      </c>
      <c r="F1189" s="283">
        <v>54.79</v>
      </c>
      <c r="G1189" s="283">
        <v>54.79</v>
      </c>
    </row>
    <row r="1190" spans="1:7">
      <c r="A1190" s="276">
        <v>310805</v>
      </c>
      <c r="B1190" s="280" t="s">
        <v>2537</v>
      </c>
      <c r="C1190" s="280" t="s">
        <v>2538</v>
      </c>
      <c r="D1190" s="282" t="s">
        <v>59</v>
      </c>
      <c r="E1190" s="282">
        <v>1</v>
      </c>
      <c r="F1190" s="283">
        <v>4.55</v>
      </c>
      <c r="G1190" s="283">
        <v>4.55</v>
      </c>
    </row>
    <row r="1191" spans="1:7">
      <c r="A1191" s="276">
        <v>310806</v>
      </c>
      <c r="B1191" s="280" t="s">
        <v>2539</v>
      </c>
      <c r="C1191" s="280" t="s">
        <v>2540</v>
      </c>
      <c r="D1191" s="282" t="s">
        <v>59</v>
      </c>
      <c r="E1191" s="282">
        <v>1</v>
      </c>
      <c r="F1191" s="283">
        <v>10.029999999999999</v>
      </c>
      <c r="G1191" s="283">
        <v>10.029999999999999</v>
      </c>
    </row>
    <row r="1192" spans="1:7">
      <c r="A1192" s="276">
        <v>310807</v>
      </c>
      <c r="B1192" s="280" t="s">
        <v>2541</v>
      </c>
      <c r="C1192" s="280" t="s">
        <v>2542</v>
      </c>
      <c r="D1192" s="282" t="s">
        <v>59</v>
      </c>
      <c r="E1192" s="282">
        <v>1</v>
      </c>
      <c r="F1192" s="283">
        <v>18.440000000000001</v>
      </c>
      <c r="G1192" s="283">
        <v>18.440000000000001</v>
      </c>
    </row>
    <row r="1193" spans="1:7">
      <c r="A1193" s="276">
        <v>310808</v>
      </c>
      <c r="B1193" s="280" t="s">
        <v>2543</v>
      </c>
      <c r="C1193" s="280" t="s">
        <v>2544</v>
      </c>
      <c r="D1193" s="282" t="s">
        <v>59</v>
      </c>
      <c r="E1193" s="282">
        <v>1</v>
      </c>
      <c r="F1193" s="283">
        <v>3.06</v>
      </c>
      <c r="G1193" s="283">
        <v>3.06</v>
      </c>
    </row>
    <row r="1194" spans="1:7">
      <c r="A1194" s="276">
        <v>310809</v>
      </c>
      <c r="B1194" s="280" t="s">
        <v>2545</v>
      </c>
      <c r="C1194" s="280" t="s">
        <v>2546</v>
      </c>
      <c r="D1194" s="282" t="s">
        <v>59</v>
      </c>
      <c r="E1194" s="282">
        <v>1</v>
      </c>
      <c r="F1194" s="283">
        <v>79.45</v>
      </c>
      <c r="G1194" s="283">
        <v>79.45</v>
      </c>
    </row>
    <row r="1195" spans="1:7" ht="30">
      <c r="A1195" s="276">
        <v>3109</v>
      </c>
      <c r="B1195" s="280"/>
      <c r="C1195" s="281" t="s">
        <v>2547</v>
      </c>
      <c r="D1195" s="282"/>
      <c r="E1195" s="282"/>
      <c r="F1195" s="283"/>
      <c r="G1195" s="283"/>
    </row>
    <row r="1196" spans="1:7">
      <c r="A1196" s="276">
        <v>310901</v>
      </c>
      <c r="B1196" s="280" t="s">
        <v>2548</v>
      </c>
      <c r="C1196" s="280" t="s">
        <v>2549</v>
      </c>
      <c r="D1196" s="282" t="s">
        <v>59</v>
      </c>
      <c r="E1196" s="282">
        <v>1</v>
      </c>
      <c r="F1196" s="283">
        <v>84.67</v>
      </c>
      <c r="G1196" s="283">
        <v>84.67</v>
      </c>
    </row>
    <row r="1197" spans="1:7">
      <c r="A1197" s="276">
        <v>310902</v>
      </c>
      <c r="B1197" s="280" t="s">
        <v>2550</v>
      </c>
      <c r="C1197" s="280" t="s">
        <v>2551</v>
      </c>
      <c r="D1197" s="282" t="s">
        <v>59</v>
      </c>
      <c r="E1197" s="282">
        <v>1</v>
      </c>
      <c r="F1197" s="283">
        <v>27.46</v>
      </c>
      <c r="G1197" s="283">
        <v>27.46</v>
      </c>
    </row>
    <row r="1198" spans="1:7">
      <c r="A1198" s="276">
        <v>310903</v>
      </c>
      <c r="B1198" s="280" t="s">
        <v>2552</v>
      </c>
      <c r="C1198" s="280" t="s">
        <v>2553</v>
      </c>
      <c r="D1198" s="282" t="s">
        <v>59</v>
      </c>
      <c r="E1198" s="282">
        <v>1</v>
      </c>
      <c r="F1198" s="283">
        <v>45.63</v>
      </c>
      <c r="G1198" s="283">
        <v>45.63</v>
      </c>
    </row>
    <row r="1199" spans="1:7">
      <c r="A1199" s="276">
        <v>310904</v>
      </c>
      <c r="B1199" s="280" t="s">
        <v>2554</v>
      </c>
      <c r="C1199" s="280" t="s">
        <v>2555</v>
      </c>
      <c r="D1199" s="282" t="s">
        <v>59</v>
      </c>
      <c r="E1199" s="282">
        <v>1</v>
      </c>
      <c r="F1199" s="283">
        <v>63.59</v>
      </c>
      <c r="G1199" s="283">
        <v>63.59</v>
      </c>
    </row>
    <row r="1200" spans="1:7">
      <c r="A1200" s="276">
        <v>310905</v>
      </c>
      <c r="B1200" s="280" t="s">
        <v>2556</v>
      </c>
      <c r="C1200" s="280" t="s">
        <v>2557</v>
      </c>
      <c r="D1200" s="282" t="s">
        <v>59</v>
      </c>
      <c r="E1200" s="282">
        <v>1</v>
      </c>
      <c r="F1200" s="283">
        <v>28.78</v>
      </c>
      <c r="G1200" s="283">
        <v>28.78</v>
      </c>
    </row>
    <row r="1201" spans="1:7">
      <c r="A1201" s="276">
        <v>310906</v>
      </c>
      <c r="B1201" s="280" t="s">
        <v>2558</v>
      </c>
      <c r="C1201" s="280" t="s">
        <v>2559</v>
      </c>
      <c r="D1201" s="282" t="s">
        <v>59</v>
      </c>
      <c r="E1201" s="282">
        <v>1</v>
      </c>
      <c r="F1201" s="283">
        <v>28.65</v>
      </c>
      <c r="G1201" s="283">
        <v>28.65</v>
      </c>
    </row>
    <row r="1202" spans="1:7">
      <c r="A1202" s="276">
        <v>310907</v>
      </c>
      <c r="B1202" s="280" t="s">
        <v>2560</v>
      </c>
      <c r="C1202" s="280" t="s">
        <v>2561</v>
      </c>
      <c r="D1202" s="282" t="s">
        <v>59</v>
      </c>
      <c r="E1202" s="282">
        <v>1</v>
      </c>
      <c r="F1202" s="283">
        <v>37.72</v>
      </c>
      <c r="G1202" s="283">
        <v>37.72</v>
      </c>
    </row>
    <row r="1203" spans="1:7">
      <c r="A1203" s="276">
        <v>310908</v>
      </c>
      <c r="B1203" s="280" t="s">
        <v>2562</v>
      </c>
      <c r="C1203" s="280" t="s">
        <v>2563</v>
      </c>
      <c r="D1203" s="282" t="s">
        <v>59</v>
      </c>
      <c r="E1203" s="282">
        <v>1</v>
      </c>
      <c r="F1203" s="283">
        <v>108.99</v>
      </c>
      <c r="G1203" s="283">
        <v>108.99</v>
      </c>
    </row>
    <row r="1204" spans="1:7">
      <c r="A1204" s="276">
        <v>310909</v>
      </c>
      <c r="B1204" s="280" t="s">
        <v>2564</v>
      </c>
      <c r="C1204" s="280" t="s">
        <v>2565</v>
      </c>
      <c r="D1204" s="282" t="s">
        <v>59</v>
      </c>
      <c r="E1204" s="282">
        <v>1</v>
      </c>
      <c r="F1204" s="283">
        <v>58.75</v>
      </c>
      <c r="G1204" s="283">
        <v>58.75</v>
      </c>
    </row>
    <row r="1205" spans="1:7">
      <c r="A1205" s="276">
        <v>310910</v>
      </c>
      <c r="B1205" s="280" t="s">
        <v>2566</v>
      </c>
      <c r="C1205" s="280" t="s">
        <v>2567</v>
      </c>
      <c r="D1205" s="282" t="s">
        <v>59</v>
      </c>
      <c r="E1205" s="282">
        <v>1</v>
      </c>
      <c r="F1205" s="283">
        <v>56.67</v>
      </c>
      <c r="G1205" s="283">
        <v>56.67</v>
      </c>
    </row>
    <row r="1206" spans="1:7">
      <c r="A1206" s="276">
        <v>310911</v>
      </c>
      <c r="B1206" s="280" t="s">
        <v>2568</v>
      </c>
      <c r="C1206" s="280" t="s">
        <v>2569</v>
      </c>
      <c r="D1206" s="282" t="s">
        <v>59</v>
      </c>
      <c r="E1206" s="282">
        <v>1</v>
      </c>
      <c r="F1206" s="283">
        <v>49.27</v>
      </c>
      <c r="G1206" s="283">
        <v>49.27</v>
      </c>
    </row>
    <row r="1207" spans="1:7">
      <c r="A1207" s="276">
        <v>310912</v>
      </c>
      <c r="B1207" s="280" t="s">
        <v>2570</v>
      </c>
      <c r="C1207" s="280" t="s">
        <v>2571</v>
      </c>
      <c r="D1207" s="282" t="s">
        <v>59</v>
      </c>
      <c r="E1207" s="282">
        <v>1</v>
      </c>
      <c r="F1207" s="283">
        <v>511.9</v>
      </c>
      <c r="G1207" s="283">
        <v>511.9</v>
      </c>
    </row>
    <row r="1208" spans="1:7">
      <c r="A1208" s="276">
        <v>310913</v>
      </c>
      <c r="B1208" s="280" t="s">
        <v>2572</v>
      </c>
      <c r="C1208" s="280" t="s">
        <v>2573</v>
      </c>
      <c r="D1208" s="282" t="s">
        <v>59</v>
      </c>
      <c r="E1208" s="282">
        <v>1</v>
      </c>
      <c r="F1208" s="283">
        <v>756.92</v>
      </c>
      <c r="G1208" s="283">
        <v>756.92</v>
      </c>
    </row>
    <row r="1209" spans="1:7">
      <c r="A1209" s="276">
        <v>310914</v>
      </c>
      <c r="B1209" s="280" t="s">
        <v>2574</v>
      </c>
      <c r="C1209" s="280" t="s">
        <v>2575</v>
      </c>
      <c r="D1209" s="282" t="s">
        <v>59</v>
      </c>
      <c r="E1209" s="282">
        <v>1</v>
      </c>
      <c r="F1209" s="283">
        <v>265.66000000000003</v>
      </c>
      <c r="G1209" s="283">
        <v>265.66000000000003</v>
      </c>
    </row>
    <row r="1210" spans="1:7" ht="30">
      <c r="A1210" s="276">
        <v>3125</v>
      </c>
      <c r="B1210" s="280"/>
      <c r="C1210" s="281" t="s">
        <v>2576</v>
      </c>
      <c r="D1210" s="282"/>
      <c r="E1210" s="282"/>
      <c r="F1210" s="283"/>
      <c r="G1210" s="283"/>
    </row>
    <row r="1211" spans="1:7" ht="30">
      <c r="A1211" s="276">
        <v>312501</v>
      </c>
      <c r="B1211" s="280" t="s">
        <v>2577</v>
      </c>
      <c r="C1211" s="280" t="s">
        <v>2578</v>
      </c>
      <c r="D1211" s="282" t="s">
        <v>47</v>
      </c>
      <c r="E1211" s="282">
        <v>1</v>
      </c>
      <c r="F1211" s="284">
        <v>5495.45</v>
      </c>
      <c r="G1211" s="284">
        <v>5495.45</v>
      </c>
    </row>
    <row r="1212" spans="1:7" ht="30">
      <c r="A1212" s="276">
        <v>312502</v>
      </c>
      <c r="B1212" s="280" t="s">
        <v>2579</v>
      </c>
      <c r="C1212" s="280" t="s">
        <v>2580</v>
      </c>
      <c r="D1212" s="282" t="s">
        <v>47</v>
      </c>
      <c r="E1212" s="282">
        <v>1</v>
      </c>
      <c r="F1212" s="284">
        <v>20666.650000000001</v>
      </c>
      <c r="G1212" s="284">
        <v>20666.650000000001</v>
      </c>
    </row>
    <row r="1213" spans="1:7">
      <c r="A1213" s="276">
        <v>312503</v>
      </c>
      <c r="B1213" s="280" t="s">
        <v>2581</v>
      </c>
      <c r="C1213" s="280" t="s">
        <v>2582</v>
      </c>
      <c r="D1213" s="282" t="s">
        <v>47</v>
      </c>
      <c r="E1213" s="282">
        <v>1</v>
      </c>
      <c r="F1213" s="284">
        <v>8603.65</v>
      </c>
      <c r="G1213" s="284">
        <v>8603.65</v>
      </c>
    </row>
    <row r="1214" spans="1:7" ht="30">
      <c r="A1214" s="276">
        <v>312504</v>
      </c>
      <c r="B1214" s="280" t="s">
        <v>2583</v>
      </c>
      <c r="C1214" s="280" t="s">
        <v>2584</v>
      </c>
      <c r="D1214" s="282" t="s">
        <v>47</v>
      </c>
      <c r="E1214" s="282">
        <v>1</v>
      </c>
      <c r="F1214" s="284">
        <v>2633.28</v>
      </c>
      <c r="G1214" s="284">
        <v>2633.28</v>
      </c>
    </row>
    <row r="1215" spans="1:7" ht="30">
      <c r="A1215" s="276">
        <v>312505</v>
      </c>
      <c r="B1215" s="280" t="s">
        <v>2585</v>
      </c>
      <c r="C1215" s="280" t="s">
        <v>2586</v>
      </c>
      <c r="D1215" s="282" t="s">
        <v>47</v>
      </c>
      <c r="E1215" s="282">
        <v>1</v>
      </c>
      <c r="F1215" s="284">
        <v>14761.89</v>
      </c>
      <c r="G1215" s="284">
        <v>14761.89</v>
      </c>
    </row>
    <row r="1216" spans="1:7" ht="30">
      <c r="A1216" s="276">
        <v>312506</v>
      </c>
      <c r="B1216" s="280" t="s">
        <v>2587</v>
      </c>
      <c r="C1216" s="280" t="s">
        <v>2588</v>
      </c>
      <c r="D1216" s="282" t="s">
        <v>47</v>
      </c>
      <c r="E1216" s="282">
        <v>1</v>
      </c>
      <c r="F1216" s="284">
        <v>4391.29</v>
      </c>
      <c r="G1216" s="284">
        <v>4391.29</v>
      </c>
    </row>
    <row r="1217" spans="1:7" ht="30">
      <c r="A1217" s="276">
        <v>312507</v>
      </c>
      <c r="B1217" s="280" t="s">
        <v>2589</v>
      </c>
      <c r="C1217" s="280" t="s">
        <v>2590</v>
      </c>
      <c r="D1217" s="282" t="s">
        <v>47</v>
      </c>
      <c r="E1217" s="282">
        <v>1</v>
      </c>
      <c r="F1217" s="284">
        <v>3976.76</v>
      </c>
      <c r="G1217" s="284">
        <v>3976.76</v>
      </c>
    </row>
    <row r="1218" spans="1:7" ht="30">
      <c r="A1218" s="276">
        <v>312508</v>
      </c>
      <c r="B1218" s="280" t="s">
        <v>2591</v>
      </c>
      <c r="C1218" s="280" t="s">
        <v>2592</v>
      </c>
      <c r="D1218" s="282" t="s">
        <v>47</v>
      </c>
      <c r="E1218" s="282">
        <v>1</v>
      </c>
      <c r="F1218" s="284">
        <v>11779.69</v>
      </c>
      <c r="G1218" s="284">
        <v>11779.69</v>
      </c>
    </row>
    <row r="1219" spans="1:7" ht="30">
      <c r="A1219" s="276">
        <v>312509</v>
      </c>
      <c r="B1219" s="280" t="s">
        <v>2593</v>
      </c>
      <c r="C1219" s="280" t="s">
        <v>2594</v>
      </c>
      <c r="D1219" s="282" t="s">
        <v>47</v>
      </c>
      <c r="E1219" s="282">
        <v>1</v>
      </c>
      <c r="F1219" s="284">
        <v>9781.6200000000008</v>
      </c>
      <c r="G1219" s="284">
        <v>9781.6200000000008</v>
      </c>
    </row>
    <row r="1220" spans="1:7" ht="30">
      <c r="A1220" s="276">
        <v>312510</v>
      </c>
      <c r="B1220" s="280" t="s">
        <v>2595</v>
      </c>
      <c r="C1220" s="280" t="s">
        <v>2596</v>
      </c>
      <c r="D1220" s="282" t="s">
        <v>47</v>
      </c>
      <c r="E1220" s="282">
        <v>1</v>
      </c>
      <c r="F1220" s="284">
        <v>9781.6200000000008</v>
      </c>
      <c r="G1220" s="284">
        <v>9781.6200000000008</v>
      </c>
    </row>
    <row r="1221" spans="1:7" ht="30">
      <c r="A1221" s="276">
        <v>312511</v>
      </c>
      <c r="B1221" s="280" t="s">
        <v>2597</v>
      </c>
      <c r="C1221" s="280" t="s">
        <v>2598</v>
      </c>
      <c r="D1221" s="282" t="s">
        <v>47</v>
      </c>
      <c r="E1221" s="282">
        <v>1</v>
      </c>
      <c r="F1221" s="284">
        <v>9990.3700000000008</v>
      </c>
      <c r="G1221" s="284">
        <v>9990.3700000000008</v>
      </c>
    </row>
    <row r="1222" spans="1:7">
      <c r="A1222" s="276">
        <v>312512</v>
      </c>
      <c r="B1222" s="280" t="s">
        <v>2599</v>
      </c>
      <c r="C1222" s="280" t="s">
        <v>2600</v>
      </c>
      <c r="D1222" s="282" t="s">
        <v>47</v>
      </c>
      <c r="E1222" s="282">
        <v>1</v>
      </c>
      <c r="F1222" s="284">
        <v>9155.35</v>
      </c>
      <c r="G1222" s="284">
        <v>9155.35</v>
      </c>
    </row>
    <row r="1223" spans="1:7" ht="30">
      <c r="A1223" s="276">
        <v>312513</v>
      </c>
      <c r="B1223" s="280" t="s">
        <v>2601</v>
      </c>
      <c r="C1223" s="280" t="s">
        <v>2602</v>
      </c>
      <c r="D1223" s="282" t="s">
        <v>47</v>
      </c>
      <c r="E1223" s="282">
        <v>1</v>
      </c>
      <c r="F1223" s="284">
        <v>9785.34</v>
      </c>
      <c r="G1223" s="284">
        <v>9785.34</v>
      </c>
    </row>
    <row r="1224" spans="1:7" ht="30">
      <c r="A1224" s="276">
        <v>312514</v>
      </c>
      <c r="B1224" s="280" t="s">
        <v>2603</v>
      </c>
      <c r="C1224" s="280" t="s">
        <v>2604</v>
      </c>
      <c r="D1224" s="282" t="s">
        <v>47</v>
      </c>
      <c r="E1224" s="282">
        <v>1</v>
      </c>
      <c r="F1224" s="284">
        <v>21173.62</v>
      </c>
      <c r="G1224" s="284">
        <v>21173.62</v>
      </c>
    </row>
    <row r="1225" spans="1:7">
      <c r="A1225" s="276">
        <v>312515</v>
      </c>
      <c r="B1225" s="280" t="s">
        <v>2605</v>
      </c>
      <c r="C1225" s="280" t="s">
        <v>2606</v>
      </c>
      <c r="D1225" s="282" t="s">
        <v>47</v>
      </c>
      <c r="E1225" s="282">
        <v>1</v>
      </c>
      <c r="F1225" s="284">
        <v>5487.25</v>
      </c>
      <c r="G1225" s="284">
        <v>5487.25</v>
      </c>
    </row>
    <row r="1226" spans="1:7" ht="30">
      <c r="A1226" s="276">
        <v>312516</v>
      </c>
      <c r="B1226" s="280" t="s">
        <v>2607</v>
      </c>
      <c r="C1226" s="280" t="s">
        <v>2608</v>
      </c>
      <c r="D1226" s="282" t="s">
        <v>47</v>
      </c>
      <c r="E1226" s="282">
        <v>1</v>
      </c>
      <c r="F1226" s="284">
        <v>11846.79</v>
      </c>
      <c r="G1226" s="284">
        <v>11846.79</v>
      </c>
    </row>
    <row r="1227" spans="1:7" ht="30">
      <c r="A1227" s="276">
        <v>312517</v>
      </c>
      <c r="B1227" s="280" t="s">
        <v>2609</v>
      </c>
      <c r="C1227" s="280" t="s">
        <v>2610</v>
      </c>
      <c r="D1227" s="282" t="s">
        <v>47</v>
      </c>
      <c r="E1227" s="282">
        <v>1</v>
      </c>
      <c r="F1227" s="284">
        <v>17714.27</v>
      </c>
      <c r="G1227" s="284">
        <v>17714.27</v>
      </c>
    </row>
    <row r="1228" spans="1:7">
      <c r="A1228" s="276">
        <v>312518</v>
      </c>
      <c r="B1228" s="280" t="s">
        <v>2611</v>
      </c>
      <c r="C1228" s="280" t="s">
        <v>2612</v>
      </c>
      <c r="D1228" s="282" t="s">
        <v>47</v>
      </c>
      <c r="E1228" s="282">
        <v>1</v>
      </c>
      <c r="F1228" s="284">
        <v>2450.77</v>
      </c>
      <c r="G1228" s="284">
        <v>2450.77</v>
      </c>
    </row>
    <row r="1229" spans="1:7" ht="30">
      <c r="A1229" s="276">
        <v>312519</v>
      </c>
      <c r="B1229" s="280" t="s">
        <v>2613</v>
      </c>
      <c r="C1229" s="280" t="s">
        <v>2614</v>
      </c>
      <c r="D1229" s="282" t="s">
        <v>47</v>
      </c>
      <c r="E1229" s="282">
        <v>1</v>
      </c>
      <c r="F1229" s="284">
        <v>4409.62</v>
      </c>
      <c r="G1229" s="284">
        <v>4409.62</v>
      </c>
    </row>
    <row r="1230" spans="1:7">
      <c r="A1230" s="276">
        <v>312520</v>
      </c>
      <c r="B1230" s="280" t="s">
        <v>2615</v>
      </c>
      <c r="C1230" s="280" t="s">
        <v>2616</v>
      </c>
      <c r="D1230" s="282" t="s">
        <v>47</v>
      </c>
      <c r="E1230" s="282">
        <v>1</v>
      </c>
      <c r="F1230" s="284">
        <v>1791.11</v>
      </c>
      <c r="G1230" s="284">
        <v>1791.11</v>
      </c>
    </row>
    <row r="1231" spans="1:7" ht="30">
      <c r="A1231" s="276">
        <v>312522</v>
      </c>
      <c r="B1231" s="280" t="s">
        <v>2617</v>
      </c>
      <c r="C1231" s="280" t="s">
        <v>2618</v>
      </c>
      <c r="D1231" s="282" t="s">
        <v>47</v>
      </c>
      <c r="E1231" s="282">
        <v>1</v>
      </c>
      <c r="F1231" s="284">
        <v>3391.95</v>
      </c>
      <c r="G1231" s="284">
        <v>3391.95</v>
      </c>
    </row>
    <row r="1232" spans="1:7" ht="30">
      <c r="A1232" s="276">
        <v>3126</v>
      </c>
      <c r="B1232" s="280"/>
      <c r="C1232" s="281" t="s">
        <v>2619</v>
      </c>
      <c r="D1232" s="282"/>
      <c r="E1232" s="282"/>
      <c r="F1232" s="283"/>
      <c r="G1232" s="283"/>
    </row>
    <row r="1233" spans="1:7" ht="30">
      <c r="A1233" s="276">
        <v>312601</v>
      </c>
      <c r="B1233" s="280" t="s">
        <v>2620</v>
      </c>
      <c r="C1233" s="280" t="s">
        <v>2621</v>
      </c>
      <c r="D1233" s="282" t="s">
        <v>47</v>
      </c>
      <c r="E1233" s="282">
        <v>1</v>
      </c>
      <c r="F1233" s="284">
        <v>6364.12</v>
      </c>
      <c r="G1233" s="284">
        <v>6364.12</v>
      </c>
    </row>
    <row r="1234" spans="1:7" ht="30">
      <c r="A1234" s="276">
        <v>312602</v>
      </c>
      <c r="B1234" s="280" t="s">
        <v>2622</v>
      </c>
      <c r="C1234" s="280" t="s">
        <v>2623</v>
      </c>
      <c r="D1234" s="282" t="s">
        <v>47</v>
      </c>
      <c r="E1234" s="282">
        <v>1</v>
      </c>
      <c r="F1234" s="284">
        <v>23933.45</v>
      </c>
      <c r="G1234" s="284">
        <v>23933.45</v>
      </c>
    </row>
    <row r="1235" spans="1:7">
      <c r="A1235" s="276">
        <v>312603</v>
      </c>
      <c r="B1235" s="280" t="s">
        <v>2624</v>
      </c>
      <c r="C1235" s="280" t="s">
        <v>2625</v>
      </c>
      <c r="D1235" s="282" t="s">
        <v>47</v>
      </c>
      <c r="E1235" s="282">
        <v>1</v>
      </c>
      <c r="F1235" s="284">
        <v>9963.64</v>
      </c>
      <c r="G1235" s="284">
        <v>9963.64</v>
      </c>
    </row>
    <row r="1236" spans="1:7" ht="30">
      <c r="A1236" s="276">
        <v>312604</v>
      </c>
      <c r="B1236" s="280" t="s">
        <v>2626</v>
      </c>
      <c r="C1236" s="280" t="s">
        <v>2627</v>
      </c>
      <c r="D1236" s="282" t="s">
        <v>47</v>
      </c>
      <c r="E1236" s="282">
        <v>1</v>
      </c>
      <c r="F1236" s="284">
        <v>3049.53</v>
      </c>
      <c r="G1236" s="284">
        <v>3049.53</v>
      </c>
    </row>
    <row r="1237" spans="1:7" ht="30">
      <c r="A1237" s="276">
        <v>312605</v>
      </c>
      <c r="B1237" s="280" t="s">
        <v>2628</v>
      </c>
      <c r="C1237" s="280" t="s">
        <v>2629</v>
      </c>
      <c r="D1237" s="282" t="s">
        <v>47</v>
      </c>
      <c r="E1237" s="282">
        <v>1</v>
      </c>
      <c r="F1237" s="284">
        <v>17095.32</v>
      </c>
      <c r="G1237" s="284">
        <v>17095.32</v>
      </c>
    </row>
    <row r="1238" spans="1:7" ht="30">
      <c r="A1238" s="276">
        <v>312606</v>
      </c>
      <c r="B1238" s="280" t="s">
        <v>2630</v>
      </c>
      <c r="C1238" s="280" t="s">
        <v>2631</v>
      </c>
      <c r="D1238" s="282" t="s">
        <v>47</v>
      </c>
      <c r="E1238" s="282">
        <v>1</v>
      </c>
      <c r="F1238" s="284">
        <v>5085.43</v>
      </c>
      <c r="G1238" s="284">
        <v>5085.43</v>
      </c>
    </row>
    <row r="1239" spans="1:7" ht="30">
      <c r="A1239" s="276">
        <v>312607</v>
      </c>
      <c r="B1239" s="280" t="s">
        <v>2632</v>
      </c>
      <c r="C1239" s="280" t="s">
        <v>2633</v>
      </c>
      <c r="D1239" s="282" t="s">
        <v>47</v>
      </c>
      <c r="E1239" s="282">
        <v>1</v>
      </c>
      <c r="F1239" s="284">
        <v>4605.38</v>
      </c>
      <c r="G1239" s="284">
        <v>4605.38</v>
      </c>
    </row>
    <row r="1240" spans="1:7" ht="30">
      <c r="A1240" s="276">
        <v>312608</v>
      </c>
      <c r="B1240" s="280" t="s">
        <v>2634</v>
      </c>
      <c r="C1240" s="280" t="s">
        <v>2635</v>
      </c>
      <c r="D1240" s="282" t="s">
        <v>47</v>
      </c>
      <c r="E1240" s="282">
        <v>1</v>
      </c>
      <c r="F1240" s="284">
        <v>13641.72</v>
      </c>
      <c r="G1240" s="284">
        <v>13641.72</v>
      </c>
    </row>
    <row r="1241" spans="1:7" ht="30">
      <c r="A1241" s="276">
        <v>312609</v>
      </c>
      <c r="B1241" s="280" t="s">
        <v>2636</v>
      </c>
      <c r="C1241" s="280" t="s">
        <v>2637</v>
      </c>
      <c r="D1241" s="282" t="s">
        <v>47</v>
      </c>
      <c r="E1241" s="282">
        <v>1</v>
      </c>
      <c r="F1241" s="284">
        <v>11327.81</v>
      </c>
      <c r="G1241" s="284">
        <v>11327.81</v>
      </c>
    </row>
    <row r="1242" spans="1:7" ht="30">
      <c r="A1242" s="276">
        <v>312610</v>
      </c>
      <c r="B1242" s="280" t="s">
        <v>2638</v>
      </c>
      <c r="C1242" s="280" t="s">
        <v>2639</v>
      </c>
      <c r="D1242" s="282" t="s">
        <v>47</v>
      </c>
      <c r="E1242" s="282">
        <v>1</v>
      </c>
      <c r="F1242" s="284">
        <v>11327.81</v>
      </c>
      <c r="G1242" s="284">
        <v>11327.81</v>
      </c>
    </row>
    <row r="1243" spans="1:7" ht="30">
      <c r="A1243" s="276">
        <v>312611</v>
      </c>
      <c r="B1243" s="280" t="s">
        <v>2640</v>
      </c>
      <c r="C1243" s="280" t="s">
        <v>2641</v>
      </c>
      <c r="D1243" s="282" t="s">
        <v>47</v>
      </c>
      <c r="E1243" s="282">
        <v>1</v>
      </c>
      <c r="F1243" s="284">
        <v>11569.56</v>
      </c>
      <c r="G1243" s="284">
        <v>11569.56</v>
      </c>
    </row>
    <row r="1244" spans="1:7">
      <c r="A1244" s="276">
        <v>312612</v>
      </c>
      <c r="B1244" s="280" t="s">
        <v>2642</v>
      </c>
      <c r="C1244" s="280" t="s">
        <v>2643</v>
      </c>
      <c r="D1244" s="282" t="s">
        <v>47</v>
      </c>
      <c r="E1244" s="282">
        <v>1</v>
      </c>
      <c r="F1244" s="284">
        <v>10602.55</v>
      </c>
      <c r="G1244" s="284">
        <v>10602.55</v>
      </c>
    </row>
    <row r="1245" spans="1:7" ht="30">
      <c r="A1245" s="276">
        <v>312613</v>
      </c>
      <c r="B1245" s="280" t="s">
        <v>2644</v>
      </c>
      <c r="C1245" s="280" t="s">
        <v>2645</v>
      </c>
      <c r="D1245" s="282" t="s">
        <v>47</v>
      </c>
      <c r="E1245" s="282">
        <v>1</v>
      </c>
      <c r="F1245" s="284">
        <v>11332.13</v>
      </c>
      <c r="G1245" s="284">
        <v>11332.13</v>
      </c>
    </row>
    <row r="1246" spans="1:7" ht="30">
      <c r="A1246" s="276">
        <v>312614</v>
      </c>
      <c r="B1246" s="280" t="s">
        <v>2646</v>
      </c>
      <c r="C1246" s="280" t="s">
        <v>2647</v>
      </c>
      <c r="D1246" s="282" t="s">
        <v>47</v>
      </c>
      <c r="E1246" s="282">
        <v>1</v>
      </c>
      <c r="F1246" s="284">
        <v>24520.560000000001</v>
      </c>
      <c r="G1246" s="284">
        <v>24520.560000000001</v>
      </c>
    </row>
    <row r="1247" spans="1:7">
      <c r="A1247" s="276">
        <v>312615</v>
      </c>
      <c r="B1247" s="280" t="s">
        <v>2648</v>
      </c>
      <c r="C1247" s="280" t="s">
        <v>2649</v>
      </c>
      <c r="D1247" s="282" t="s">
        <v>47</v>
      </c>
      <c r="E1247" s="282">
        <v>1</v>
      </c>
      <c r="F1247" s="284">
        <v>6354.62</v>
      </c>
      <c r="G1247" s="284">
        <v>6354.62</v>
      </c>
    </row>
    <row r="1248" spans="1:7" ht="30">
      <c r="A1248" s="276">
        <v>312616</v>
      </c>
      <c r="B1248" s="280" t="s">
        <v>2650</v>
      </c>
      <c r="C1248" s="280" t="s">
        <v>2651</v>
      </c>
      <c r="D1248" s="282" t="s">
        <v>47</v>
      </c>
      <c r="E1248" s="282">
        <v>1</v>
      </c>
      <c r="F1248" s="284">
        <v>13719.43</v>
      </c>
      <c r="G1248" s="284">
        <v>13719.43</v>
      </c>
    </row>
    <row r="1249" spans="1:7" ht="30">
      <c r="A1249" s="276">
        <v>312617</v>
      </c>
      <c r="B1249" s="280" t="s">
        <v>2652</v>
      </c>
      <c r="C1249" s="280" t="s">
        <v>2653</v>
      </c>
      <c r="D1249" s="282" t="s">
        <v>47</v>
      </c>
      <c r="E1249" s="282">
        <v>1</v>
      </c>
      <c r="F1249" s="284">
        <v>20514.38</v>
      </c>
      <c r="G1249" s="284">
        <v>20514.38</v>
      </c>
    </row>
    <row r="1250" spans="1:7">
      <c r="A1250" s="276">
        <v>312618</v>
      </c>
      <c r="B1250" s="280" t="s">
        <v>2654</v>
      </c>
      <c r="C1250" s="280" t="s">
        <v>2655</v>
      </c>
      <c r="D1250" s="282" t="s">
        <v>47</v>
      </c>
      <c r="E1250" s="282">
        <v>1</v>
      </c>
      <c r="F1250" s="284">
        <v>2838.17</v>
      </c>
      <c r="G1250" s="284">
        <v>2838.17</v>
      </c>
    </row>
    <row r="1251" spans="1:7" ht="30">
      <c r="A1251" s="276">
        <v>312619</v>
      </c>
      <c r="B1251" s="280" t="s">
        <v>2656</v>
      </c>
      <c r="C1251" s="280" t="s">
        <v>2657</v>
      </c>
      <c r="D1251" s="282" t="s">
        <v>47</v>
      </c>
      <c r="E1251" s="282">
        <v>1</v>
      </c>
      <c r="F1251" s="284">
        <v>5106.6499999999996</v>
      </c>
      <c r="G1251" s="284">
        <v>5106.6499999999996</v>
      </c>
    </row>
    <row r="1252" spans="1:7">
      <c r="A1252" s="276">
        <v>312620</v>
      </c>
      <c r="B1252" s="280" t="s">
        <v>2658</v>
      </c>
      <c r="C1252" s="280" t="s">
        <v>2659</v>
      </c>
      <c r="D1252" s="282" t="s">
        <v>47</v>
      </c>
      <c r="E1252" s="282">
        <v>1</v>
      </c>
      <c r="F1252" s="284">
        <v>2074.23</v>
      </c>
      <c r="G1252" s="284">
        <v>2074.23</v>
      </c>
    </row>
    <row r="1253" spans="1:7">
      <c r="A1253" s="276">
        <v>312621</v>
      </c>
      <c r="B1253" s="280" t="s">
        <v>2660</v>
      </c>
      <c r="C1253" s="280" t="s">
        <v>2661</v>
      </c>
      <c r="D1253" s="282" t="s">
        <v>47</v>
      </c>
      <c r="E1253" s="282">
        <v>1</v>
      </c>
      <c r="F1253" s="284">
        <v>2074.23</v>
      </c>
      <c r="G1253" s="284">
        <v>2074.23</v>
      </c>
    </row>
    <row r="1254" spans="1:7" ht="30">
      <c r="A1254" s="276">
        <v>312622</v>
      </c>
      <c r="B1254" s="280" t="s">
        <v>2662</v>
      </c>
      <c r="C1254" s="280" t="s">
        <v>2663</v>
      </c>
      <c r="D1254" s="282" t="s">
        <v>47</v>
      </c>
      <c r="E1254" s="282">
        <v>1</v>
      </c>
      <c r="F1254" s="284">
        <v>3928.12</v>
      </c>
      <c r="G1254" s="284">
        <v>3928.12</v>
      </c>
    </row>
  </sheetData>
  <mergeCells count="14">
    <mergeCell ref="A9:E9"/>
    <mergeCell ref="F9:G9"/>
    <mergeCell ref="A10:G10"/>
    <mergeCell ref="A11:G11"/>
    <mergeCell ref="A6:E6"/>
    <mergeCell ref="F6:G6"/>
    <mergeCell ref="A7:E7"/>
    <mergeCell ref="F7:G7"/>
    <mergeCell ref="A8:G8"/>
    <mergeCell ref="A1:G1"/>
    <mergeCell ref="A2:G2"/>
    <mergeCell ref="A3:G3"/>
    <mergeCell ref="A4:G4"/>
    <mergeCell ref="A5:G5"/>
  </mergeCells>
  <pageMargins left="0.78680555555555598" right="0.78680555555555598" top="0.98402777777777795" bottom="0.98402777777777795" header="0.49166666666666697" footer="0.4916666666666669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5B359-F41A-49AB-A6E7-547B1C359177}">
  <sheetPr>
    <tabColor theme="4" tint="0.79998168889431442"/>
  </sheetPr>
  <dimension ref="A1:L59"/>
  <sheetViews>
    <sheetView showGridLines="0" view="pageBreakPreview" zoomScaleNormal="100" zoomScaleSheetLayoutView="100" workbookViewId="0">
      <selection activeCell="I4" sqref="I4"/>
    </sheetView>
  </sheetViews>
  <sheetFormatPr defaultColWidth="9.140625" defaultRowHeight="12.75"/>
  <cols>
    <col min="1" max="1" width="8.28515625" style="1016" customWidth="1"/>
    <col min="2" max="2" width="70.28515625" style="1016" bestFit="1" customWidth="1"/>
    <col min="3" max="3" width="15.7109375" style="1016" bestFit="1" customWidth="1"/>
    <col min="4" max="16384" width="9.140625" style="1016"/>
  </cols>
  <sheetData>
    <row r="1" spans="1:12" s="1005" customFormat="1" ht="33">
      <c r="A1" s="1821"/>
      <c r="B1" s="1821"/>
      <c r="C1" s="1821"/>
      <c r="D1" s="1821"/>
      <c r="E1" s="1821"/>
      <c r="F1" s="1821"/>
      <c r="G1" s="1821"/>
      <c r="H1" s="1821"/>
    </row>
    <row r="2" spans="1:12" s="1005" customFormat="1" ht="14.25">
      <c r="A2" s="1822"/>
      <c r="B2" s="1822"/>
      <c r="C2" s="1822"/>
      <c r="D2" s="1822"/>
      <c r="E2" s="1822"/>
      <c r="F2" s="1822"/>
      <c r="G2" s="1822"/>
      <c r="H2" s="1822"/>
    </row>
    <row r="3" spans="1:12" s="1005" customFormat="1" ht="14.25">
      <c r="A3" s="1822"/>
      <c r="B3" s="1822"/>
      <c r="C3" s="1822"/>
      <c r="D3" s="1822"/>
      <c r="E3" s="1822"/>
      <c r="F3" s="1822"/>
      <c r="G3" s="1822"/>
      <c r="H3" s="1822"/>
    </row>
    <row r="4" spans="1:12" s="1009" customFormat="1" ht="20.45" customHeight="1">
      <c r="A4" s="1826" t="s">
        <v>3621</v>
      </c>
      <c r="B4" s="1826"/>
      <c r="C4" s="1826"/>
      <c r="D4" s="1006"/>
      <c r="E4" s="1006"/>
      <c r="F4" s="1006"/>
      <c r="G4" s="1006"/>
      <c r="H4" s="1006"/>
      <c r="I4" s="1007"/>
      <c r="J4" s="1008"/>
      <c r="K4" s="1008"/>
      <c r="L4" s="1008"/>
    </row>
    <row r="5" spans="1:12" s="1082" customFormat="1" ht="3.95" customHeight="1">
      <c r="A5" s="1823"/>
      <c r="B5" s="1823"/>
      <c r="C5" s="1823"/>
      <c r="D5" s="1079"/>
      <c r="E5" s="1079"/>
      <c r="F5" s="1079"/>
      <c r="G5" s="1079"/>
      <c r="H5" s="1079"/>
      <c r="I5" s="1080"/>
      <c r="J5" s="1081"/>
    </row>
    <row r="6" spans="1:12" s="1052" customFormat="1" ht="15.2" customHeight="1">
      <c r="A6" s="1825" t="s">
        <v>2</v>
      </c>
      <c r="B6" s="1825"/>
      <c r="C6" s="1825"/>
      <c r="D6" s="1010"/>
      <c r="E6" s="1011"/>
      <c r="F6" s="1012"/>
      <c r="G6" s="1012"/>
      <c r="H6" s="1012"/>
      <c r="I6" s="1051"/>
      <c r="J6" s="1051"/>
    </row>
    <row r="7" spans="1:12" s="1052" customFormat="1" ht="15.2" customHeight="1">
      <c r="A7" s="1825" t="s">
        <v>3526</v>
      </c>
      <c r="B7" s="1825"/>
      <c r="C7" s="1825"/>
      <c r="D7" s="1010"/>
      <c r="E7" s="1011"/>
      <c r="F7" s="1012"/>
      <c r="G7" s="1012"/>
      <c r="H7" s="1012"/>
      <c r="I7" s="1051"/>
      <c r="J7" s="1051"/>
    </row>
    <row r="8" spans="1:12" s="1052" customFormat="1" ht="17.100000000000001" customHeight="1">
      <c r="A8" s="1825" t="s">
        <v>3527</v>
      </c>
      <c r="B8" s="1825"/>
      <c r="C8" s="1825"/>
      <c r="D8" s="1010"/>
      <c r="E8" s="1010"/>
      <c r="F8" s="1010"/>
      <c r="G8" s="1010"/>
      <c r="H8" s="1010"/>
      <c r="I8" s="1051"/>
      <c r="J8" s="1051"/>
    </row>
    <row r="9" spans="1:12" s="1052" customFormat="1" ht="15.2" customHeight="1">
      <c r="A9" s="1825" t="s">
        <v>3598</v>
      </c>
      <c r="B9" s="1825"/>
      <c r="C9" s="1825"/>
      <c r="D9" s="1010"/>
      <c r="E9" s="1012"/>
      <c r="H9" s="1013"/>
      <c r="I9" s="1053"/>
      <c r="J9" s="1053"/>
    </row>
    <row r="10" spans="1:12" s="1052" customFormat="1" ht="26.1" customHeight="1">
      <c r="A10" s="1825" t="s">
        <v>3599</v>
      </c>
      <c r="B10" s="1825"/>
      <c r="C10" s="1825"/>
      <c r="D10" s="1010"/>
      <c r="E10" s="1012"/>
      <c r="H10" s="1013"/>
      <c r="I10" s="1051"/>
      <c r="J10" s="1054"/>
    </row>
    <row r="11" spans="1:12" s="1052" customFormat="1" ht="28.5" customHeight="1">
      <c r="A11" s="1825" t="s">
        <v>3600</v>
      </c>
      <c r="B11" s="1825"/>
      <c r="C11" s="1010"/>
      <c r="D11" s="1010"/>
      <c r="E11" s="1010"/>
      <c r="F11" s="1010"/>
      <c r="G11" s="1010"/>
      <c r="H11" s="1014"/>
      <c r="I11" s="1051"/>
      <c r="J11" s="1051"/>
    </row>
    <row r="12" spans="1:12" s="1052" customFormat="1" ht="19.5" customHeight="1">
      <c r="A12" s="1825" t="s">
        <v>3528</v>
      </c>
      <c r="B12" s="1825"/>
      <c r="C12" s="1825"/>
      <c r="D12" s="1010"/>
      <c r="E12" s="1011"/>
      <c r="F12" s="1070"/>
      <c r="G12" s="1012"/>
      <c r="H12" s="1012"/>
      <c r="I12" s="1051"/>
      <c r="J12" s="1055"/>
    </row>
    <row r="13" spans="1:12" ht="17.100000000000001" customHeight="1">
      <c r="A13" s="1967" t="s">
        <v>3529</v>
      </c>
      <c r="B13" s="1967"/>
      <c r="C13" s="1967"/>
      <c r="D13" s="1015"/>
    </row>
    <row r="14" spans="1:12" ht="35.1" customHeight="1">
      <c r="A14" s="1968" t="s">
        <v>3530</v>
      </c>
      <c r="B14" s="1968"/>
      <c r="C14" s="1968"/>
    </row>
    <row r="15" spans="1:12" s="1018" customFormat="1">
      <c r="A15" s="1017" t="s">
        <v>32</v>
      </c>
      <c r="B15" s="1017" t="s">
        <v>3531</v>
      </c>
      <c r="C15" s="1017" t="s">
        <v>3532</v>
      </c>
    </row>
    <row r="16" spans="1:12" s="1020" customFormat="1" ht="19.149999999999999" customHeight="1">
      <c r="A16" s="1961" t="s">
        <v>3533</v>
      </c>
      <c r="B16" s="1962"/>
      <c r="C16" s="1019" t="s">
        <v>8</v>
      </c>
    </row>
    <row r="17" spans="1:3" ht="19.149999999999999" customHeight="1">
      <c r="A17" s="1021" t="s">
        <v>3534</v>
      </c>
      <c r="B17" s="1022" t="s">
        <v>15</v>
      </c>
      <c r="C17" s="1023">
        <v>20</v>
      </c>
    </row>
    <row r="18" spans="1:3" ht="19.149999999999999" customHeight="1">
      <c r="A18" s="1021" t="s">
        <v>3535</v>
      </c>
      <c r="B18" s="1022" t="s">
        <v>3536</v>
      </c>
      <c r="C18" s="1023">
        <v>8</v>
      </c>
    </row>
    <row r="19" spans="1:3" ht="19.149999999999999" customHeight="1">
      <c r="A19" s="1021" t="s">
        <v>3537</v>
      </c>
      <c r="B19" s="1022" t="s">
        <v>3538</v>
      </c>
      <c r="C19" s="1023">
        <v>1.8</v>
      </c>
    </row>
    <row r="20" spans="1:3" ht="19.149999999999999" customHeight="1">
      <c r="A20" s="1021" t="s">
        <v>3539</v>
      </c>
      <c r="B20" s="1022" t="s">
        <v>3540</v>
      </c>
      <c r="C20" s="1023">
        <v>1.3</v>
      </c>
    </row>
    <row r="21" spans="1:3" ht="19.149999999999999" customHeight="1">
      <c r="A21" s="1021" t="s">
        <v>3541</v>
      </c>
      <c r="B21" s="1022" t="s">
        <v>3542</v>
      </c>
      <c r="C21" s="1024">
        <v>0</v>
      </c>
    </row>
    <row r="22" spans="1:3" ht="19.149999999999999" customHeight="1">
      <c r="A22" s="1021" t="s">
        <v>3543</v>
      </c>
      <c r="B22" s="1022" t="s">
        <v>3544</v>
      </c>
      <c r="C22" s="1023">
        <v>0.2</v>
      </c>
    </row>
    <row r="23" spans="1:3" ht="19.149999999999999" customHeight="1">
      <c r="A23" s="1021" t="s">
        <v>3545</v>
      </c>
      <c r="B23" s="1022" t="s">
        <v>3546</v>
      </c>
      <c r="C23" s="1023">
        <v>2.5</v>
      </c>
    </row>
    <row r="24" spans="1:3" ht="19.149999999999999" customHeight="1">
      <c r="A24" s="1021" t="s">
        <v>3547</v>
      </c>
      <c r="B24" s="1022" t="s">
        <v>3548</v>
      </c>
      <c r="C24" s="1023">
        <v>3</v>
      </c>
    </row>
    <row r="25" spans="1:3" ht="19.149999999999999" customHeight="1">
      <c r="A25" s="1021" t="s">
        <v>3549</v>
      </c>
      <c r="B25" s="1022" t="s">
        <v>3550</v>
      </c>
      <c r="C25" s="1023">
        <v>1</v>
      </c>
    </row>
    <row r="26" spans="1:3" s="1026" customFormat="1" ht="19.149999999999999" customHeight="1">
      <c r="A26" s="1963" t="s">
        <v>3551</v>
      </c>
      <c r="B26" s="1964"/>
      <c r="C26" s="1025">
        <f>SUM(C17:C25)</f>
        <v>37.799999999999997</v>
      </c>
    </row>
    <row r="27" spans="1:3" ht="19.149999999999999" customHeight="1">
      <c r="A27" s="1027"/>
      <c r="B27" s="1027"/>
      <c r="C27" s="1028"/>
    </row>
    <row r="28" spans="1:3" s="1020" customFormat="1" ht="19.149999999999999" customHeight="1">
      <c r="A28" s="1961" t="s">
        <v>3552</v>
      </c>
      <c r="B28" s="1962"/>
      <c r="C28" s="1019" t="s">
        <v>8</v>
      </c>
    </row>
    <row r="29" spans="1:3" ht="19.149999999999999" customHeight="1">
      <c r="A29" s="1021" t="s">
        <v>3553</v>
      </c>
      <c r="B29" s="1022" t="s">
        <v>3554</v>
      </c>
      <c r="C29" s="1023">
        <v>17.52</v>
      </c>
    </row>
    <row r="30" spans="1:3" ht="19.149999999999999" customHeight="1">
      <c r="A30" s="1021" t="s">
        <v>3555</v>
      </c>
      <c r="B30" s="1022" t="s">
        <v>3556</v>
      </c>
      <c r="C30" s="1023">
        <v>3.91</v>
      </c>
    </row>
    <row r="31" spans="1:3" ht="19.149999999999999" customHeight="1">
      <c r="A31" s="1021" t="s">
        <v>3557</v>
      </c>
      <c r="B31" s="1022" t="s">
        <v>3558</v>
      </c>
      <c r="C31" s="1023">
        <v>0.76</v>
      </c>
    </row>
    <row r="32" spans="1:3" ht="19.149999999999999" customHeight="1">
      <c r="A32" s="1021" t="s">
        <v>3559</v>
      </c>
      <c r="B32" s="1022" t="s">
        <v>3560</v>
      </c>
      <c r="C32" s="1023">
        <v>0.11</v>
      </c>
    </row>
    <row r="33" spans="1:3" ht="19.149999999999999" customHeight="1">
      <c r="A33" s="1021" t="s">
        <v>3561</v>
      </c>
      <c r="B33" s="1022" t="s">
        <v>3562</v>
      </c>
      <c r="C33" s="1023">
        <v>0.67</v>
      </c>
    </row>
    <row r="34" spans="1:3" ht="19.149999999999999" customHeight="1">
      <c r="A34" s="1021" t="s">
        <v>3563</v>
      </c>
      <c r="B34" s="1022" t="s">
        <v>3564</v>
      </c>
      <c r="C34" s="1023">
        <v>10.11</v>
      </c>
    </row>
    <row r="35" spans="1:3" ht="19.149999999999999" customHeight="1">
      <c r="A35" s="1021" t="s">
        <v>3565</v>
      </c>
      <c r="B35" s="1022" t="s">
        <v>3566</v>
      </c>
      <c r="C35" s="1023">
        <v>0.34</v>
      </c>
    </row>
    <row r="36" spans="1:3" s="1026" customFormat="1" ht="19.149999999999999" customHeight="1">
      <c r="A36" s="1963" t="s">
        <v>3567</v>
      </c>
      <c r="B36" s="1964"/>
      <c r="C36" s="1025">
        <f>SUM(C29:C35)</f>
        <v>33.42</v>
      </c>
    </row>
    <row r="37" spans="1:3" ht="19.149999999999999" customHeight="1">
      <c r="A37" s="1027"/>
      <c r="B37" s="1027"/>
      <c r="C37" s="1028"/>
    </row>
    <row r="38" spans="1:3" s="1020" customFormat="1" ht="19.149999999999999" customHeight="1">
      <c r="A38" s="1961" t="s">
        <v>3568</v>
      </c>
      <c r="B38" s="1962"/>
      <c r="C38" s="1019" t="s">
        <v>8</v>
      </c>
    </row>
    <row r="39" spans="1:3" ht="19.149999999999999" customHeight="1">
      <c r="A39" s="1021" t="s">
        <v>3569</v>
      </c>
      <c r="B39" s="1022" t="s">
        <v>3570</v>
      </c>
      <c r="C39" s="1023">
        <v>5.34</v>
      </c>
    </row>
    <row r="40" spans="1:3" ht="19.149999999999999" customHeight="1">
      <c r="A40" s="1021" t="s">
        <v>3571</v>
      </c>
      <c r="B40" s="1022" t="s">
        <v>3572</v>
      </c>
      <c r="C40" s="1023">
        <v>11.2</v>
      </c>
    </row>
    <row r="41" spans="1:3" ht="19.149999999999999" customHeight="1">
      <c r="A41" s="1021" t="s">
        <v>3573</v>
      </c>
      <c r="B41" s="1022" t="s">
        <v>3574</v>
      </c>
      <c r="C41" s="1023">
        <v>11.29</v>
      </c>
    </row>
    <row r="42" spans="1:3" ht="19.149999999999999" customHeight="1">
      <c r="A42" s="1021" t="s">
        <v>3575</v>
      </c>
      <c r="B42" s="1022" t="s">
        <v>3576</v>
      </c>
      <c r="C42" s="1023">
        <v>0.9</v>
      </c>
    </row>
    <row r="43" spans="1:3" ht="19.149999999999999" customHeight="1">
      <c r="A43" s="1021" t="s">
        <v>3577</v>
      </c>
      <c r="B43" s="1022" t="s">
        <v>3578</v>
      </c>
      <c r="C43" s="1023">
        <v>2.2599999999999998</v>
      </c>
    </row>
    <row r="44" spans="1:3" s="1026" customFormat="1" ht="19.149999999999999" customHeight="1">
      <c r="A44" s="1963" t="s">
        <v>3579</v>
      </c>
      <c r="B44" s="1964"/>
      <c r="C44" s="1025">
        <f>SUM(C39:C43)</f>
        <v>30.989999999999995</v>
      </c>
    </row>
    <row r="45" spans="1:3" ht="19.149999999999999" customHeight="1">
      <c r="A45" s="1027"/>
      <c r="B45" s="1027"/>
      <c r="C45" s="1028"/>
    </row>
    <row r="46" spans="1:3" s="1020" customFormat="1" ht="19.149999999999999" customHeight="1">
      <c r="A46" s="1961" t="s">
        <v>3580</v>
      </c>
      <c r="B46" s="1962"/>
      <c r="C46" s="1019" t="s">
        <v>8</v>
      </c>
    </row>
    <row r="47" spans="1:3" ht="19.149999999999999" customHeight="1">
      <c r="A47" s="1021" t="s">
        <v>3581</v>
      </c>
      <c r="B47" s="1022" t="s">
        <v>3582</v>
      </c>
      <c r="C47" s="1023">
        <v>12.63</v>
      </c>
    </row>
    <row r="48" spans="1:3" s="1026" customFormat="1" ht="19.149999999999999" customHeight="1">
      <c r="A48" s="1963" t="s">
        <v>3583</v>
      </c>
      <c r="B48" s="1964"/>
      <c r="C48" s="1025">
        <f>SUM(C47)</f>
        <v>12.63</v>
      </c>
    </row>
    <row r="49" spans="1:3" ht="19.149999999999999" customHeight="1">
      <c r="A49" s="1022"/>
      <c r="B49" s="1022"/>
      <c r="C49" s="1023"/>
    </row>
    <row r="50" spans="1:3" s="1026" customFormat="1" ht="19.149999999999999" customHeight="1">
      <c r="A50" s="1963" t="s">
        <v>3584</v>
      </c>
      <c r="B50" s="1964"/>
      <c r="C50" s="1025">
        <f>SUM(C48,C44,C36,C26)</f>
        <v>114.83999999999999</v>
      </c>
    </row>
    <row r="51" spans="1:3" ht="24.2" customHeight="1">
      <c r="A51" s="1027"/>
      <c r="B51" s="1027"/>
      <c r="C51" s="1028"/>
    </row>
    <row r="52" spans="1:3" s="1020" customFormat="1" ht="19.149999999999999" customHeight="1">
      <c r="A52" s="1961" t="s">
        <v>3585</v>
      </c>
      <c r="B52" s="1962"/>
      <c r="C52" s="1019" t="s">
        <v>8</v>
      </c>
    </row>
    <row r="53" spans="1:3" ht="19.149999999999999" customHeight="1">
      <c r="A53" s="1021" t="s">
        <v>3586</v>
      </c>
      <c r="B53" s="1022" t="s">
        <v>3587</v>
      </c>
      <c r="C53" s="1023">
        <v>25.75</v>
      </c>
    </row>
    <row r="54" spans="1:3" ht="19.149999999999999" customHeight="1">
      <c r="A54" s="1021" t="s">
        <v>3588</v>
      </c>
      <c r="B54" s="1022" t="s">
        <v>3589</v>
      </c>
      <c r="C54" s="1023">
        <v>6.03</v>
      </c>
    </row>
    <row r="55" spans="1:3" ht="25.5">
      <c r="A55" s="1021" t="s">
        <v>3590</v>
      </c>
      <c r="B55" s="1029" t="s">
        <v>3591</v>
      </c>
      <c r="C55" s="1023">
        <v>2.67</v>
      </c>
    </row>
    <row r="56" spans="1:3" ht="19.149999999999999" customHeight="1">
      <c r="A56" s="1021" t="s">
        <v>3592</v>
      </c>
      <c r="B56" s="1022" t="s">
        <v>3593</v>
      </c>
      <c r="C56" s="1023">
        <v>7.98</v>
      </c>
    </row>
    <row r="57" spans="1:3" s="1026" customFormat="1" ht="19.149999999999999" customHeight="1">
      <c r="A57" s="1963" t="s">
        <v>3594</v>
      </c>
      <c r="B57" s="1964"/>
      <c r="C57" s="1025">
        <f>SUM(C53:C56)</f>
        <v>42.430000000000007</v>
      </c>
    </row>
    <row r="58" spans="1:3" ht="19.149999999999999" customHeight="1">
      <c r="A58" s="1030"/>
      <c r="B58" s="1027"/>
      <c r="C58" s="1031"/>
    </row>
    <row r="59" spans="1:3" s="1033" customFormat="1" ht="26.1" customHeight="1">
      <c r="A59" s="1965" t="s">
        <v>3595</v>
      </c>
      <c r="B59" s="1966"/>
      <c r="C59" s="1032">
        <f>SUM(C50+C57)</f>
        <v>157.26999999999998</v>
      </c>
    </row>
  </sheetData>
  <mergeCells count="26">
    <mergeCell ref="A52:B52"/>
    <mergeCell ref="A57:B57"/>
    <mergeCell ref="A59:B59"/>
    <mergeCell ref="A6:C6"/>
    <mergeCell ref="A7:C7"/>
    <mergeCell ref="A9:C9"/>
    <mergeCell ref="A10:C10"/>
    <mergeCell ref="A36:B36"/>
    <mergeCell ref="A38:B38"/>
    <mergeCell ref="A44:B44"/>
    <mergeCell ref="A46:B46"/>
    <mergeCell ref="A48:B48"/>
    <mergeCell ref="A50:B50"/>
    <mergeCell ref="A12:C12"/>
    <mergeCell ref="A13:C13"/>
    <mergeCell ref="A14:C14"/>
    <mergeCell ref="A16:B16"/>
    <mergeCell ref="A26:B26"/>
    <mergeCell ref="A28:B28"/>
    <mergeCell ref="A11:B11"/>
    <mergeCell ref="A8:C8"/>
    <mergeCell ref="A1:H1"/>
    <mergeCell ref="A2:H2"/>
    <mergeCell ref="A3:H3"/>
    <mergeCell ref="A4:C4"/>
    <mergeCell ref="A5:C5"/>
  </mergeCells>
  <printOptions horizontalCentered="1"/>
  <pageMargins left="0.39370078740157483" right="0.39370078740157483" top="0.39370078740157483" bottom="0.78740157480314965" header="0.31496062992125984" footer="0.31496062992125984"/>
  <pageSetup paperSize="9" orientation="portrait" r:id="rId1"/>
  <rowBreaks count="1" manualBreakCount="1">
    <brk id="36" max="2"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421"/>
  <sheetViews>
    <sheetView view="pageBreakPreview" topLeftCell="A104" zoomScale="70" zoomScaleNormal="80" zoomScaleSheetLayoutView="70" workbookViewId="0">
      <selection activeCell="A110" sqref="A110:A118"/>
    </sheetView>
  </sheetViews>
  <sheetFormatPr defaultColWidth="9.140625" defaultRowHeight="12.75"/>
  <cols>
    <col min="1" max="1" width="11.28515625" style="204" customWidth="1"/>
    <col min="2" max="2" width="50.28515625" style="205" customWidth="1"/>
    <col min="3" max="3" width="60.7109375" style="206" bestFit="1" customWidth="1"/>
    <col min="4" max="4" width="8.140625" style="207" customWidth="1"/>
    <col min="5" max="5" width="13.140625" style="207" customWidth="1"/>
    <col min="6" max="6" width="9.7109375" style="207" customWidth="1"/>
    <col min="7" max="7" width="8.7109375" style="207" customWidth="1"/>
    <col min="8" max="8" width="12.28515625" style="207" customWidth="1"/>
    <col min="9" max="9" width="11.7109375" style="207" customWidth="1"/>
    <col min="10" max="10" width="15.7109375" style="207" customWidth="1"/>
    <col min="11" max="11" width="11.7109375" style="207" customWidth="1"/>
    <col min="12" max="12" width="11" style="207" customWidth="1"/>
    <col min="13" max="13" width="7.85546875" style="208" customWidth="1"/>
    <col min="14" max="14" width="11.85546875" style="209" customWidth="1"/>
    <col min="15" max="15" width="19.28515625" style="693" hidden="1" customWidth="1"/>
    <col min="16" max="16" width="21" style="693" hidden="1" customWidth="1"/>
    <col min="17" max="17" width="19.28515625" style="693" hidden="1" customWidth="1"/>
    <col min="18" max="18" width="21" style="693" hidden="1" customWidth="1"/>
    <col min="19" max="19" width="12" style="202" hidden="1" customWidth="1"/>
    <col min="20" max="20" width="14.28515625" style="202" hidden="1" customWidth="1"/>
    <col min="21" max="21" width="10.28515625" style="202" hidden="1" customWidth="1"/>
    <col min="22" max="22" width="9.140625" style="202" hidden="1" customWidth="1"/>
    <col min="23" max="16384" width="9.140625" style="202"/>
  </cols>
  <sheetData>
    <row r="1" spans="1:20" ht="15.2" customHeight="1">
      <c r="A1" s="2002"/>
      <c r="B1" s="2008" t="s">
        <v>2</v>
      </c>
      <c r="C1" s="2009"/>
      <c r="D1" s="2009"/>
      <c r="E1" s="2009"/>
      <c r="F1" s="2009"/>
      <c r="G1" s="2009"/>
      <c r="H1" s="2009"/>
      <c r="I1" s="2009"/>
      <c r="J1" s="2009"/>
      <c r="K1" s="2009"/>
      <c r="L1" s="2009"/>
      <c r="M1" s="2009"/>
      <c r="N1" s="2009"/>
      <c r="O1" s="955"/>
      <c r="P1" s="955"/>
      <c r="Q1" s="955"/>
      <c r="R1" s="956"/>
    </row>
    <row r="2" spans="1:20" ht="15.2" customHeight="1">
      <c r="A2" s="2003"/>
      <c r="B2" s="2010" t="s">
        <v>28</v>
      </c>
      <c r="C2" s="2011"/>
      <c r="D2" s="2011"/>
      <c r="E2" s="2011"/>
      <c r="F2" s="2011"/>
      <c r="G2" s="2011"/>
      <c r="H2" s="2011"/>
      <c r="I2" s="2011"/>
      <c r="J2" s="2011"/>
      <c r="K2" s="2011"/>
      <c r="L2" s="2011"/>
      <c r="M2" s="2011"/>
      <c r="N2" s="2011"/>
      <c r="O2" s="957"/>
      <c r="P2" s="957"/>
      <c r="Q2" s="957"/>
      <c r="R2" s="958"/>
    </row>
    <row r="3" spans="1:20" ht="15.2" customHeight="1">
      <c r="A3" s="2003"/>
      <c r="B3" s="2010" t="s">
        <v>303</v>
      </c>
      <c r="C3" s="2011"/>
      <c r="D3" s="2011"/>
      <c r="E3" s="2011"/>
      <c r="F3" s="2011"/>
      <c r="G3" s="2011"/>
      <c r="H3" s="2011"/>
      <c r="I3" s="2011"/>
      <c r="J3" s="2011"/>
      <c r="K3" s="2011"/>
      <c r="L3" s="2011"/>
      <c r="M3" s="2011"/>
      <c r="N3" s="2011"/>
      <c r="O3" s="957"/>
      <c r="P3" s="957"/>
      <c r="Q3" s="957"/>
      <c r="R3" s="958"/>
      <c r="T3" s="670"/>
    </row>
    <row r="4" spans="1:20" ht="15.75">
      <c r="A4" s="2003"/>
      <c r="B4" s="2012" t="s">
        <v>3481</v>
      </c>
      <c r="C4" s="2013"/>
      <c r="D4" s="2013"/>
      <c r="E4" s="2013"/>
      <c r="F4" s="2013"/>
      <c r="G4" s="2013"/>
      <c r="H4" s="2013"/>
      <c r="I4" s="2013"/>
      <c r="J4" s="2013"/>
      <c r="K4" s="2013"/>
      <c r="L4" s="2013"/>
      <c r="M4" s="2013"/>
      <c r="N4" s="2013"/>
      <c r="O4" s="957"/>
      <c r="P4" s="957"/>
      <c r="Q4" s="957"/>
      <c r="R4" s="958"/>
    </row>
    <row r="5" spans="1:20" ht="19.149999999999999" customHeight="1">
      <c r="A5" s="2004"/>
      <c r="B5" s="2014" t="s">
        <v>304</v>
      </c>
      <c r="C5" s="2015"/>
      <c r="D5" s="2015"/>
      <c r="E5" s="2015"/>
      <c r="F5" s="2015"/>
      <c r="G5" s="2015"/>
      <c r="H5" s="2015"/>
      <c r="I5" s="2015"/>
      <c r="J5" s="2015"/>
      <c r="K5" s="2015"/>
      <c r="L5" s="2015"/>
      <c r="M5" s="2015"/>
      <c r="N5" s="2015"/>
      <c r="O5" s="957"/>
      <c r="P5" s="957"/>
      <c r="Q5" s="957"/>
      <c r="R5" s="958"/>
    </row>
    <row r="6" spans="1:20" ht="18" customHeight="1">
      <c r="A6" s="802" t="s">
        <v>32</v>
      </c>
      <c r="B6" s="210" t="s">
        <v>2806</v>
      </c>
      <c r="C6" s="977" t="s">
        <v>305</v>
      </c>
      <c r="D6" s="664" t="s">
        <v>306</v>
      </c>
      <c r="E6" s="664" t="s">
        <v>307</v>
      </c>
      <c r="F6" s="664" t="s">
        <v>308</v>
      </c>
      <c r="G6" s="664" t="s">
        <v>309</v>
      </c>
      <c r="H6" s="664" t="s">
        <v>310</v>
      </c>
      <c r="I6" s="664" t="s">
        <v>311</v>
      </c>
      <c r="J6" s="664" t="s">
        <v>2807</v>
      </c>
      <c r="K6" s="664" t="s">
        <v>2808</v>
      </c>
      <c r="L6" s="664" t="s">
        <v>312</v>
      </c>
      <c r="M6" s="664" t="s">
        <v>313</v>
      </c>
      <c r="N6" s="664" t="s">
        <v>314</v>
      </c>
      <c r="O6" s="1971" t="s">
        <v>2931</v>
      </c>
      <c r="P6" s="1971"/>
      <c r="Q6" s="1989" t="s">
        <v>2932</v>
      </c>
      <c r="R6" s="1990"/>
    </row>
    <row r="7" spans="1:20" ht="18" customHeight="1">
      <c r="A7" s="211" t="str">
        <f>'PL ANALÍTICA OBSOLETA'!A7</f>
        <v>1</v>
      </c>
      <c r="B7" s="232" t="str">
        <f>'PL ANALÍTICA OBSOLETA'!D7</f>
        <v>INSTALAÇÃO DO CANTEIRO DE OBRAS</v>
      </c>
      <c r="C7" s="212"/>
      <c r="D7" s="213"/>
      <c r="E7" s="213"/>
      <c r="F7" s="213"/>
      <c r="G7" s="213"/>
      <c r="H7" s="213"/>
      <c r="I7" s="213"/>
      <c r="J7" s="213"/>
      <c r="K7" s="213"/>
      <c r="L7" s="213"/>
      <c r="M7" s="213"/>
      <c r="N7" s="213"/>
      <c r="O7" s="672" t="s">
        <v>2928</v>
      </c>
      <c r="P7" s="672" t="s">
        <v>2929</v>
      </c>
      <c r="Q7" s="672" t="s">
        <v>2928</v>
      </c>
      <c r="R7" s="672" t="s">
        <v>2929</v>
      </c>
    </row>
    <row r="8" spans="1:20" ht="54" customHeight="1">
      <c r="A8" s="214" t="s">
        <v>43</v>
      </c>
      <c r="B8" s="665" t="s">
        <v>51</v>
      </c>
      <c r="C8" s="959" t="s">
        <v>2940</v>
      </c>
      <c r="D8" s="671">
        <v>1</v>
      </c>
      <c r="E8" s="671">
        <v>4</v>
      </c>
      <c r="F8" s="671">
        <v>2</v>
      </c>
      <c r="G8" s="671"/>
      <c r="H8" s="671"/>
      <c r="I8" s="671">
        <f>ROUND(D8*E8*F8,2)</f>
        <v>8</v>
      </c>
      <c r="J8" s="671"/>
      <c r="K8" s="671"/>
      <c r="L8" s="671"/>
      <c r="M8" s="666" t="s">
        <v>356</v>
      </c>
      <c r="N8" s="663">
        <f>I8</f>
        <v>8</v>
      </c>
      <c r="O8" s="673">
        <f>N8</f>
        <v>8</v>
      </c>
      <c r="P8" s="674"/>
      <c r="Q8" s="673">
        <f>ROUND(O8*'Medição 14 DP Cobilândia'!E20,2)</f>
        <v>0</v>
      </c>
      <c r="R8" s="674"/>
    </row>
    <row r="9" spans="1:20" s="203" customFormat="1" ht="45.95" customHeight="1">
      <c r="A9" s="214" t="s">
        <v>48</v>
      </c>
      <c r="B9" s="665" t="s">
        <v>2672</v>
      </c>
      <c r="C9" s="215" t="s">
        <v>2933</v>
      </c>
      <c r="D9" s="216">
        <v>1</v>
      </c>
      <c r="E9" s="216">
        <v>46.65</v>
      </c>
      <c r="F9" s="216"/>
      <c r="G9" s="216"/>
      <c r="H9" s="216">
        <v>44.5</v>
      </c>
      <c r="I9" s="216">
        <f>ROUND(D9*E9*H9,2)</f>
        <v>2075.9299999999998</v>
      </c>
      <c r="J9" s="216"/>
      <c r="K9" s="216"/>
      <c r="L9" s="216"/>
      <c r="M9" s="666" t="s">
        <v>356</v>
      </c>
      <c r="N9" s="663">
        <f>I9</f>
        <v>2075.9299999999998</v>
      </c>
      <c r="O9" s="675">
        <f>N9</f>
        <v>2075.9299999999998</v>
      </c>
      <c r="P9" s="676"/>
      <c r="Q9" s="673">
        <f>ROUND(O9*'Medição 14 DP Cobilândia'!E21,2)</f>
        <v>52998.49</v>
      </c>
      <c r="R9" s="676"/>
    </row>
    <row r="10" spans="1:20" s="203" customFormat="1" ht="25.5">
      <c r="A10" s="803" t="s">
        <v>53</v>
      </c>
      <c r="B10" s="960" t="s">
        <v>355</v>
      </c>
      <c r="C10" s="215" t="s">
        <v>3393</v>
      </c>
      <c r="D10" s="216">
        <v>1</v>
      </c>
      <c r="E10" s="216">
        <v>46.65</v>
      </c>
      <c r="F10" s="216"/>
      <c r="G10" s="216"/>
      <c r="H10" s="216">
        <v>1.8</v>
      </c>
      <c r="I10" s="216">
        <f>ROUND(H10*E10*D10,2)</f>
        <v>83.97</v>
      </c>
      <c r="J10" s="216"/>
      <c r="K10" s="216"/>
      <c r="L10" s="216"/>
      <c r="M10" s="666" t="s">
        <v>356</v>
      </c>
      <c r="N10" s="663">
        <f>I10</f>
        <v>83.97</v>
      </c>
      <c r="O10" s="675"/>
      <c r="P10" s="676"/>
      <c r="Q10" s="673"/>
      <c r="R10" s="676"/>
    </row>
    <row r="11" spans="1:20" s="203" customFormat="1" ht="25.5">
      <c r="A11" s="803" t="s">
        <v>56</v>
      </c>
      <c r="B11" s="960" t="s">
        <v>383</v>
      </c>
      <c r="C11" s="215" t="s">
        <v>3203</v>
      </c>
      <c r="D11" s="216">
        <v>1</v>
      </c>
      <c r="E11" s="216">
        <v>46.65</v>
      </c>
      <c r="F11" s="216"/>
      <c r="G11" s="216"/>
      <c r="H11" s="216"/>
      <c r="I11" s="216"/>
      <c r="J11" s="216"/>
      <c r="K11" s="216"/>
      <c r="L11" s="216"/>
      <c r="M11" s="666" t="s">
        <v>108</v>
      </c>
      <c r="N11" s="663">
        <f>ROUND(E11,2)</f>
        <v>46.65</v>
      </c>
      <c r="O11" s="675"/>
      <c r="P11" s="676"/>
      <c r="Q11" s="673"/>
      <c r="R11" s="676"/>
    </row>
    <row r="12" spans="1:20" s="203" customFormat="1" ht="25.5">
      <c r="A12" s="803" t="s">
        <v>2673</v>
      </c>
      <c r="B12" s="960" t="s">
        <v>3349</v>
      </c>
      <c r="C12" s="215" t="s">
        <v>3350</v>
      </c>
      <c r="D12" s="216">
        <v>2</v>
      </c>
      <c r="E12" s="216"/>
      <c r="F12" s="216"/>
      <c r="G12" s="216"/>
      <c r="H12" s="216"/>
      <c r="I12" s="216"/>
      <c r="J12" s="216"/>
      <c r="K12" s="216"/>
      <c r="L12" s="216"/>
      <c r="M12" s="666" t="s">
        <v>59</v>
      </c>
      <c r="N12" s="663">
        <f>ROUND(D12,2)</f>
        <v>2</v>
      </c>
      <c r="O12" s="675"/>
      <c r="P12" s="676"/>
      <c r="Q12" s="673"/>
      <c r="R12" s="676"/>
    </row>
    <row r="13" spans="1:20" s="203" customFormat="1" ht="19.5" customHeight="1">
      <c r="A13" s="1977" t="s">
        <v>2674</v>
      </c>
      <c r="B13" s="1974" t="str">
        <f>'Medição 14 DP Cobilândia'!B25</f>
        <v>Retirada manual de blocos pré-moldados de concreto (Blokret), inclusive empilhamento para reaproveitamento</v>
      </c>
      <c r="C13" s="215" t="s">
        <v>2934</v>
      </c>
      <c r="D13" s="216">
        <v>1</v>
      </c>
      <c r="E13" s="216"/>
      <c r="F13" s="216"/>
      <c r="G13" s="216"/>
      <c r="H13" s="216"/>
      <c r="I13" s="216"/>
      <c r="J13" s="216"/>
      <c r="K13" s="216"/>
      <c r="L13" s="216"/>
      <c r="M13" s="666" t="s">
        <v>262</v>
      </c>
      <c r="N13" s="663">
        <f>SUM(N14:N17)</f>
        <v>173.61</v>
      </c>
      <c r="O13" s="675">
        <f t="shared" ref="O13:O30" si="0">N13</f>
        <v>173.61</v>
      </c>
      <c r="P13" s="676"/>
      <c r="Q13" s="673">
        <f>ROUND(O13*'Medição 14 DP Cobilândia'!E25,2)</f>
        <v>2170.13</v>
      </c>
      <c r="R13" s="676"/>
    </row>
    <row r="14" spans="1:20" s="203" customFormat="1" ht="27.6" customHeight="1">
      <c r="A14" s="1978"/>
      <c r="B14" s="1975"/>
      <c r="C14" s="215" t="s">
        <v>2935</v>
      </c>
      <c r="D14" s="216">
        <v>1</v>
      </c>
      <c r="E14" s="216"/>
      <c r="F14" s="216"/>
      <c r="G14" s="216">
        <v>0.05</v>
      </c>
      <c r="H14" s="216"/>
      <c r="I14" s="216">
        <f>I9</f>
        <v>2075.9299999999998</v>
      </c>
      <c r="J14" s="216">
        <f>15*25</f>
        <v>375</v>
      </c>
      <c r="K14" s="216">
        <v>5</v>
      </c>
      <c r="L14" s="216">
        <f>ROUND((I14-J14)*G14*(1+K14/100),2)</f>
        <v>89.3</v>
      </c>
      <c r="M14" s="671" t="s">
        <v>262</v>
      </c>
      <c r="N14" s="663">
        <f>L14</f>
        <v>89.3</v>
      </c>
      <c r="O14" s="675"/>
      <c r="P14" s="676"/>
      <c r="Q14" s="673"/>
      <c r="R14" s="676"/>
    </row>
    <row r="15" spans="1:20" s="203" customFormat="1" ht="39.950000000000003" customHeight="1">
      <c r="A15" s="1978"/>
      <c r="B15" s="1975"/>
      <c r="C15" s="215" t="s">
        <v>2936</v>
      </c>
      <c r="D15" s="216">
        <v>1</v>
      </c>
      <c r="E15" s="216">
        <v>25</v>
      </c>
      <c r="F15" s="216"/>
      <c r="G15" s="216">
        <v>0.2</v>
      </c>
      <c r="H15" s="216">
        <v>15</v>
      </c>
      <c r="I15" s="216">
        <f>ROUND(E15*H15,2)</f>
        <v>375</v>
      </c>
      <c r="J15" s="216"/>
      <c r="K15" s="216">
        <v>5</v>
      </c>
      <c r="L15" s="216">
        <f>ROUND((I15-J15)*G15*(1+K15/100),2)</f>
        <v>78.75</v>
      </c>
      <c r="M15" s="671" t="s">
        <v>262</v>
      </c>
      <c r="N15" s="663">
        <f t="shared" ref="N15:N17" si="1">L15</f>
        <v>78.75</v>
      </c>
      <c r="O15" s="675"/>
      <c r="P15" s="676"/>
      <c r="Q15" s="673"/>
      <c r="R15" s="676"/>
    </row>
    <row r="16" spans="1:20" s="203" customFormat="1" ht="32.25" customHeight="1">
      <c r="A16" s="1978"/>
      <c r="B16" s="1975"/>
      <c r="C16" s="215" t="s">
        <v>3202</v>
      </c>
      <c r="D16" s="216">
        <v>1</v>
      </c>
      <c r="E16" s="216">
        <v>46.65</v>
      </c>
      <c r="F16" s="216"/>
      <c r="G16" s="216">
        <v>0.05</v>
      </c>
      <c r="H16" s="216">
        <v>1.8</v>
      </c>
      <c r="I16" s="216">
        <f>ROUND(H16*E16*D16,2)</f>
        <v>83.97</v>
      </c>
      <c r="J16" s="216"/>
      <c r="K16" s="216">
        <v>2</v>
      </c>
      <c r="L16" s="216">
        <f>ROUND(I16*G16*(1+K16/100),2)</f>
        <v>4.28</v>
      </c>
      <c r="M16" s="671" t="s">
        <v>262</v>
      </c>
      <c r="N16" s="663">
        <f t="shared" si="1"/>
        <v>4.28</v>
      </c>
      <c r="O16" s="675"/>
      <c r="P16" s="676"/>
      <c r="Q16" s="673"/>
      <c r="R16" s="676"/>
    </row>
    <row r="17" spans="1:18" s="203" customFormat="1" ht="43.5" customHeight="1">
      <c r="A17" s="1979"/>
      <c r="B17" s="1976"/>
      <c r="C17" s="215" t="s">
        <v>3204</v>
      </c>
      <c r="D17" s="216">
        <v>1</v>
      </c>
      <c r="E17" s="216">
        <f>ROUND(E16*0.9,2)</f>
        <v>41.99</v>
      </c>
      <c r="F17" s="216">
        <v>0.3</v>
      </c>
      <c r="G17" s="216"/>
      <c r="H17" s="216">
        <v>0.1</v>
      </c>
      <c r="I17" s="216"/>
      <c r="J17" s="216"/>
      <c r="K17" s="216">
        <v>2</v>
      </c>
      <c r="L17" s="216">
        <f>ROUND(E17*F17*H17*(1+K17/100),2)</f>
        <v>1.28</v>
      </c>
      <c r="M17" s="671" t="s">
        <v>262</v>
      </c>
      <c r="N17" s="663">
        <f t="shared" si="1"/>
        <v>1.28</v>
      </c>
      <c r="O17" s="675"/>
      <c r="P17" s="676"/>
      <c r="Q17" s="673"/>
      <c r="R17" s="676"/>
    </row>
    <row r="18" spans="1:18" s="203" customFormat="1" ht="38.25">
      <c r="A18" s="804" t="s">
        <v>2675</v>
      </c>
      <c r="B18" s="961" t="s">
        <v>1712</v>
      </c>
      <c r="C18" s="215" t="s">
        <v>2944</v>
      </c>
      <c r="D18" s="216">
        <v>1</v>
      </c>
      <c r="E18" s="216"/>
      <c r="F18" s="216"/>
      <c r="G18" s="216"/>
      <c r="H18" s="216"/>
      <c r="I18" s="216"/>
      <c r="J18" s="216"/>
      <c r="K18" s="216"/>
      <c r="L18" s="216"/>
      <c r="M18" s="666" t="s">
        <v>59</v>
      </c>
      <c r="N18" s="663">
        <f>D18</f>
        <v>1</v>
      </c>
      <c r="O18" s="675"/>
      <c r="P18" s="676"/>
      <c r="Q18" s="673"/>
      <c r="R18" s="676"/>
    </row>
    <row r="19" spans="1:18" s="203" customFormat="1" ht="51">
      <c r="A19" s="804" t="s">
        <v>2676</v>
      </c>
      <c r="B19" s="961" t="s">
        <v>1311</v>
      </c>
      <c r="C19" s="215" t="s">
        <v>2945</v>
      </c>
      <c r="D19" s="216">
        <v>1</v>
      </c>
      <c r="E19" s="216"/>
      <c r="F19" s="216"/>
      <c r="G19" s="216"/>
      <c r="H19" s="216"/>
      <c r="I19" s="216"/>
      <c r="J19" s="216"/>
      <c r="K19" s="216"/>
      <c r="L19" s="216"/>
      <c r="M19" s="666" t="s">
        <v>59</v>
      </c>
      <c r="N19" s="663">
        <f>D19</f>
        <v>1</v>
      </c>
      <c r="O19" s="675"/>
      <c r="P19" s="676"/>
      <c r="Q19" s="673"/>
      <c r="R19" s="676"/>
    </row>
    <row r="20" spans="1:18" s="203" customFormat="1" ht="51">
      <c r="A20" s="804" t="s">
        <v>2677</v>
      </c>
      <c r="B20" s="961" t="s">
        <v>538</v>
      </c>
      <c r="C20" s="215" t="s">
        <v>2945</v>
      </c>
      <c r="D20" s="216">
        <v>1</v>
      </c>
      <c r="E20" s="216">
        <v>20</v>
      </c>
      <c r="F20" s="216"/>
      <c r="G20" s="216"/>
      <c r="H20" s="216"/>
      <c r="I20" s="216"/>
      <c r="J20" s="216"/>
      <c r="K20" s="216"/>
      <c r="L20" s="216"/>
      <c r="M20" s="666" t="s">
        <v>108</v>
      </c>
      <c r="N20" s="663">
        <f>E20</f>
        <v>20</v>
      </c>
      <c r="O20" s="675"/>
      <c r="P20" s="676"/>
      <c r="Q20" s="673"/>
      <c r="R20" s="676"/>
    </row>
    <row r="21" spans="1:18" s="203" customFormat="1" ht="38.25">
      <c r="A21" s="804" t="s">
        <v>2678</v>
      </c>
      <c r="B21" s="961" t="s">
        <v>542</v>
      </c>
      <c r="C21" s="215" t="s">
        <v>2945</v>
      </c>
      <c r="D21" s="216">
        <v>1</v>
      </c>
      <c r="E21" s="216">
        <v>10</v>
      </c>
      <c r="F21" s="216"/>
      <c r="G21" s="216"/>
      <c r="H21" s="216"/>
      <c r="I21" s="216"/>
      <c r="J21" s="216"/>
      <c r="K21" s="216"/>
      <c r="L21" s="216"/>
      <c r="M21" s="666" t="s">
        <v>108</v>
      </c>
      <c r="N21" s="663">
        <f>E21</f>
        <v>10</v>
      </c>
      <c r="O21" s="675"/>
      <c r="P21" s="676"/>
      <c r="Q21" s="673"/>
      <c r="R21" s="676"/>
    </row>
    <row r="22" spans="1:18" s="203" customFormat="1" ht="38.25">
      <c r="A22" s="804" t="s">
        <v>2679</v>
      </c>
      <c r="B22" s="961" t="s">
        <v>565</v>
      </c>
      <c r="C22" s="215" t="s">
        <v>2941</v>
      </c>
      <c r="D22" s="216">
        <v>1</v>
      </c>
      <c r="E22" s="216"/>
      <c r="F22" s="216"/>
      <c r="G22" s="216"/>
      <c r="H22" s="216"/>
      <c r="I22" s="216"/>
      <c r="J22" s="216"/>
      <c r="K22" s="216"/>
      <c r="L22" s="216"/>
      <c r="M22" s="666" t="s">
        <v>59</v>
      </c>
      <c r="N22" s="663">
        <f t="shared" ref="N22:N28" si="2">D22</f>
        <v>1</v>
      </c>
      <c r="O22" s="675"/>
      <c r="P22" s="676"/>
      <c r="Q22" s="673"/>
      <c r="R22" s="676"/>
    </row>
    <row r="23" spans="1:18" s="203" customFormat="1" ht="85.5">
      <c r="A23" s="804" t="s">
        <v>2680</v>
      </c>
      <c r="B23" s="258" t="s">
        <v>493</v>
      </c>
      <c r="C23" s="215" t="s">
        <v>2941</v>
      </c>
      <c r="D23" s="216">
        <v>4</v>
      </c>
      <c r="E23" s="216"/>
      <c r="F23" s="216"/>
      <c r="G23" s="216"/>
      <c r="H23" s="216"/>
      <c r="I23" s="216"/>
      <c r="J23" s="216"/>
      <c r="K23" s="216"/>
      <c r="L23" s="216"/>
      <c r="M23" s="962" t="s">
        <v>505</v>
      </c>
      <c r="N23" s="663">
        <f t="shared" si="2"/>
        <v>4</v>
      </c>
      <c r="O23" s="675"/>
      <c r="P23" s="676"/>
      <c r="Q23" s="673"/>
      <c r="R23" s="676"/>
    </row>
    <row r="24" spans="1:18" s="203" customFormat="1" ht="71.25">
      <c r="A24" s="804" t="s">
        <v>2681</v>
      </c>
      <c r="B24" s="258" t="s">
        <v>507</v>
      </c>
      <c r="C24" s="215" t="s">
        <v>2941</v>
      </c>
      <c r="D24" s="216">
        <v>4</v>
      </c>
      <c r="E24" s="216"/>
      <c r="F24" s="216"/>
      <c r="G24" s="216"/>
      <c r="H24" s="216"/>
      <c r="I24" s="216"/>
      <c r="J24" s="216"/>
      <c r="K24" s="216"/>
      <c r="L24" s="216"/>
      <c r="M24" s="962" t="s">
        <v>505</v>
      </c>
      <c r="N24" s="663">
        <f t="shared" si="2"/>
        <v>4</v>
      </c>
      <c r="O24" s="675"/>
      <c r="P24" s="676"/>
      <c r="Q24" s="673"/>
      <c r="R24" s="676"/>
    </row>
    <row r="25" spans="1:18" s="203" customFormat="1" ht="57">
      <c r="A25" s="804" t="s">
        <v>2682</v>
      </c>
      <c r="B25" s="258" t="s">
        <v>509</v>
      </c>
      <c r="C25" s="215" t="s">
        <v>2941</v>
      </c>
      <c r="D25" s="216">
        <v>4</v>
      </c>
      <c r="E25" s="216"/>
      <c r="F25" s="216"/>
      <c r="G25" s="216"/>
      <c r="H25" s="216"/>
      <c r="I25" s="216"/>
      <c r="J25" s="216"/>
      <c r="K25" s="216"/>
      <c r="L25" s="216"/>
      <c r="M25" s="962" t="s">
        <v>505</v>
      </c>
      <c r="N25" s="663">
        <f t="shared" si="2"/>
        <v>4</v>
      </c>
      <c r="O25" s="675"/>
      <c r="P25" s="676"/>
      <c r="Q25" s="673"/>
      <c r="R25" s="676"/>
    </row>
    <row r="26" spans="1:18" s="203" customFormat="1" ht="71.25">
      <c r="A26" s="804" t="s">
        <v>2683</v>
      </c>
      <c r="B26" s="258" t="s">
        <v>511</v>
      </c>
      <c r="C26" s="215" t="s">
        <v>2941</v>
      </c>
      <c r="D26" s="216">
        <v>4</v>
      </c>
      <c r="E26" s="216"/>
      <c r="F26" s="216"/>
      <c r="G26" s="216"/>
      <c r="H26" s="216"/>
      <c r="I26" s="216"/>
      <c r="J26" s="216"/>
      <c r="K26" s="216"/>
      <c r="L26" s="216"/>
      <c r="M26" s="962" t="s">
        <v>505</v>
      </c>
      <c r="N26" s="663">
        <f t="shared" si="2"/>
        <v>4</v>
      </c>
      <c r="O26" s="675"/>
      <c r="P26" s="676"/>
      <c r="Q26" s="673"/>
      <c r="R26" s="676"/>
    </row>
    <row r="27" spans="1:18" s="203" customFormat="1" ht="57">
      <c r="A27" s="804" t="s">
        <v>2684</v>
      </c>
      <c r="B27" s="258" t="s">
        <v>513</v>
      </c>
      <c r="C27" s="215" t="s">
        <v>2941</v>
      </c>
      <c r="D27" s="216">
        <v>4</v>
      </c>
      <c r="E27" s="216"/>
      <c r="F27" s="216"/>
      <c r="G27" s="216"/>
      <c r="H27" s="216"/>
      <c r="I27" s="216"/>
      <c r="J27" s="216"/>
      <c r="K27" s="216"/>
      <c r="L27" s="216"/>
      <c r="M27" s="962" t="s">
        <v>505</v>
      </c>
      <c r="N27" s="663">
        <f t="shared" si="2"/>
        <v>4</v>
      </c>
      <c r="O27" s="675"/>
      <c r="P27" s="676"/>
      <c r="Q27" s="673"/>
      <c r="R27" s="676"/>
    </row>
    <row r="28" spans="1:18" s="203" customFormat="1" ht="38.25">
      <c r="A28" s="804" t="s">
        <v>3170</v>
      </c>
      <c r="B28" s="258" t="s">
        <v>58</v>
      </c>
      <c r="C28" s="215" t="s">
        <v>2946</v>
      </c>
      <c r="D28" s="216">
        <v>5</v>
      </c>
      <c r="E28" s="216"/>
      <c r="F28" s="216"/>
      <c r="G28" s="216"/>
      <c r="H28" s="216"/>
      <c r="I28" s="216"/>
      <c r="J28" s="216"/>
      <c r="K28" s="216"/>
      <c r="L28" s="216"/>
      <c r="M28" s="666" t="s">
        <v>59</v>
      </c>
      <c r="N28" s="663">
        <f t="shared" si="2"/>
        <v>5</v>
      </c>
      <c r="O28" s="675"/>
      <c r="P28" s="676"/>
      <c r="Q28" s="673"/>
      <c r="R28" s="676"/>
    </row>
    <row r="29" spans="1:18" s="203" customFormat="1" ht="85.5">
      <c r="A29" s="804" t="s">
        <v>3345</v>
      </c>
      <c r="B29" s="258" t="s">
        <v>500</v>
      </c>
      <c r="C29" s="215" t="s">
        <v>2949</v>
      </c>
      <c r="D29" s="216">
        <v>1</v>
      </c>
      <c r="E29" s="216">
        <f>46.65+44.5+1</f>
        <v>92.15</v>
      </c>
      <c r="F29" s="216"/>
      <c r="G29" s="216"/>
      <c r="H29" s="216"/>
      <c r="I29" s="216"/>
      <c r="J29" s="216"/>
      <c r="K29" s="216"/>
      <c r="L29" s="216"/>
      <c r="M29" s="963" t="s">
        <v>108</v>
      </c>
      <c r="N29" s="663">
        <f>E29</f>
        <v>92.15</v>
      </c>
      <c r="O29" s="675"/>
      <c r="P29" s="676"/>
      <c r="Q29" s="673"/>
      <c r="R29" s="676"/>
    </row>
    <row r="30" spans="1:18" s="203" customFormat="1" ht="14.25">
      <c r="A30" s="804" t="s">
        <v>3346</v>
      </c>
      <c r="B30" s="258" t="e">
        <f>'Medição 14 DP Cobilândia'!#REF!</f>
        <v>#REF!</v>
      </c>
      <c r="C30" s="215" t="s">
        <v>2937</v>
      </c>
      <c r="D30" s="216">
        <v>1</v>
      </c>
      <c r="E30" s="216"/>
      <c r="F30" s="216"/>
      <c r="G30" s="216"/>
      <c r="H30" s="216"/>
      <c r="I30" s="216">
        <v>89.1</v>
      </c>
      <c r="J30" s="216"/>
      <c r="K30" s="216"/>
      <c r="L30" s="216"/>
      <c r="M30" s="666" t="s">
        <v>356</v>
      </c>
      <c r="N30" s="663">
        <f>I30</f>
        <v>89.1</v>
      </c>
      <c r="O30" s="675">
        <f t="shared" si="0"/>
        <v>89.1</v>
      </c>
      <c r="P30" s="676"/>
      <c r="Q30" s="673" t="e">
        <f>ROUND(O30*'Medição 14 DP Cobilândia'!#REF!,2)</f>
        <v>#REF!</v>
      </c>
      <c r="R30" s="676"/>
    </row>
    <row r="31" spans="1:18" s="203" customFormat="1">
      <c r="A31" s="211">
        <v>2</v>
      </c>
      <c r="B31" s="232" t="s">
        <v>568</v>
      </c>
      <c r="C31" s="218"/>
      <c r="D31" s="219"/>
      <c r="E31" s="220"/>
      <c r="F31" s="220"/>
      <c r="G31" s="220"/>
      <c r="H31" s="220"/>
      <c r="I31" s="220"/>
      <c r="J31" s="220"/>
      <c r="K31" s="220"/>
      <c r="L31" s="220"/>
      <c r="M31" s="221"/>
      <c r="N31" s="220"/>
      <c r="O31" s="677"/>
      <c r="P31" s="678"/>
      <c r="Q31" s="677"/>
      <c r="R31" s="678"/>
    </row>
    <row r="32" spans="1:18" s="203" customFormat="1" ht="37.5" customHeight="1">
      <c r="A32" s="803" t="s">
        <v>62</v>
      </c>
      <c r="B32" s="964" t="s">
        <v>2947</v>
      </c>
      <c r="C32" s="965" t="s">
        <v>3514</v>
      </c>
      <c r="D32" s="216">
        <v>1</v>
      </c>
      <c r="E32" s="216">
        <v>46.65</v>
      </c>
      <c r="F32" s="216">
        <v>0.1</v>
      </c>
      <c r="G32" s="216"/>
      <c r="H32" s="216">
        <v>42.5</v>
      </c>
      <c r="I32" s="216"/>
      <c r="J32" s="217"/>
      <c r="K32" s="217"/>
      <c r="L32" s="663">
        <f>ROUND(E32*F32*H32/2,2)</f>
        <v>99.13</v>
      </c>
      <c r="M32" s="666" t="s">
        <v>262</v>
      </c>
      <c r="N32" s="663">
        <f>L32</f>
        <v>99.13</v>
      </c>
      <c r="O32" s="675"/>
      <c r="P32" s="679"/>
      <c r="Q32" s="679"/>
      <c r="R32" s="676"/>
    </row>
    <row r="33" spans="1:18" s="203" customFormat="1" ht="30.75" customHeight="1">
      <c r="A33" s="803" t="s">
        <v>65</v>
      </c>
      <c r="B33" s="964" t="s">
        <v>2939</v>
      </c>
      <c r="C33" s="965" t="s">
        <v>2948</v>
      </c>
      <c r="D33" s="216">
        <v>1</v>
      </c>
      <c r="E33" s="216">
        <v>46.65</v>
      </c>
      <c r="F33" s="216"/>
      <c r="G33" s="216"/>
      <c r="H33" s="216">
        <v>44.5</v>
      </c>
      <c r="I33" s="216">
        <f>ROUND(D33*E33*H33,2)</f>
        <v>2075.9299999999998</v>
      </c>
      <c r="J33" s="217"/>
      <c r="K33" s="217"/>
      <c r="L33" s="663"/>
      <c r="M33" s="666" t="s">
        <v>356</v>
      </c>
      <c r="N33" s="663">
        <f>I33</f>
        <v>2075.9299999999998</v>
      </c>
      <c r="O33" s="675">
        <f>N33</f>
        <v>2075.9299999999998</v>
      </c>
      <c r="P33" s="679"/>
      <c r="Q33" s="679" t="e">
        <f>ROUND(O33*'Medição 14 DP Cobilândia'!#REF!,2)</f>
        <v>#REF!</v>
      </c>
      <c r="R33" s="676"/>
    </row>
    <row r="34" spans="1:18" s="203" customFormat="1" ht="35.1" customHeight="1">
      <c r="A34" s="2005" t="s">
        <v>69</v>
      </c>
      <c r="B34" s="964" t="s">
        <v>67</v>
      </c>
      <c r="C34" s="216"/>
      <c r="D34" s="216"/>
      <c r="E34" s="216"/>
      <c r="F34" s="216"/>
      <c r="G34" s="216"/>
      <c r="H34" s="216"/>
      <c r="I34" s="216"/>
      <c r="J34" s="217"/>
      <c r="K34" s="217"/>
      <c r="L34" s="663"/>
      <c r="M34" s="666" t="s">
        <v>262</v>
      </c>
      <c r="N34" s="663">
        <f>SUM(N35:N41)</f>
        <v>94.080000000000013</v>
      </c>
      <c r="O34" s="675">
        <f>N34</f>
        <v>94.080000000000013</v>
      </c>
      <c r="P34" s="679"/>
      <c r="Q34" s="679">
        <f>ROUND(O34*'Medição 14 DP Cobilândia'!E35,2)</f>
        <v>0</v>
      </c>
      <c r="R34" s="676"/>
    </row>
    <row r="35" spans="1:18" s="203" customFormat="1" ht="69.2" customHeight="1">
      <c r="A35" s="2006"/>
      <c r="B35" s="1974" t="s">
        <v>2951</v>
      </c>
      <c r="C35" s="965" t="s">
        <v>2962</v>
      </c>
      <c r="D35" s="216">
        <v>1</v>
      </c>
      <c r="E35" s="216">
        <f>42.5*2+27.1*2+16.95</f>
        <v>156.14999999999998</v>
      </c>
      <c r="F35" s="216">
        <v>0.25</v>
      </c>
      <c r="G35" s="216"/>
      <c r="H35" s="216">
        <v>0.4</v>
      </c>
      <c r="I35" s="216"/>
      <c r="J35" s="222">
        <f>55*0.2*0.2</f>
        <v>2.2000000000000002</v>
      </c>
      <c r="K35" s="217"/>
      <c r="L35" s="663">
        <f>ROUND(E35*F35*H35-J35,2)</f>
        <v>13.42</v>
      </c>
      <c r="M35" s="671" t="s">
        <v>262</v>
      </c>
      <c r="N35" s="663">
        <f>L35</f>
        <v>13.42</v>
      </c>
      <c r="O35" s="675"/>
      <c r="P35" s="679"/>
      <c r="Q35" s="679"/>
      <c r="R35" s="676"/>
    </row>
    <row r="36" spans="1:18" s="203" customFormat="1" ht="38.25">
      <c r="A36" s="2006"/>
      <c r="B36" s="1976"/>
      <c r="C36" s="965" t="s">
        <v>2950</v>
      </c>
      <c r="D36" s="216">
        <v>55</v>
      </c>
      <c r="E36" s="216"/>
      <c r="F36" s="216">
        <v>1.5</v>
      </c>
      <c r="G36" s="216"/>
      <c r="H36" s="216"/>
      <c r="I36" s="216">
        <f>3.14*0.4^2/4</f>
        <v>0.12560000000000002</v>
      </c>
      <c r="J36" s="217"/>
      <c r="K36" s="217"/>
      <c r="L36" s="663">
        <f>ROUND(D36*F36*I36,2)</f>
        <v>10.36</v>
      </c>
      <c r="M36" s="671" t="s">
        <v>262</v>
      </c>
      <c r="N36" s="663">
        <f>L36</f>
        <v>10.36</v>
      </c>
      <c r="O36" s="675"/>
      <c r="P36" s="679"/>
      <c r="Q36" s="679"/>
      <c r="R36" s="676"/>
    </row>
    <row r="37" spans="1:18" s="203" customFormat="1" ht="36" customHeight="1">
      <c r="A37" s="2006"/>
      <c r="B37" s="964" t="s">
        <v>3516</v>
      </c>
      <c r="C37" s="965" t="s">
        <v>2953</v>
      </c>
      <c r="D37" s="216">
        <v>8</v>
      </c>
      <c r="E37" s="216"/>
      <c r="F37" s="216">
        <v>1.7</v>
      </c>
      <c r="G37" s="216"/>
      <c r="H37" s="216"/>
      <c r="I37" s="216">
        <f>3.14*1^2/4</f>
        <v>0.78500000000000003</v>
      </c>
      <c r="J37" s="217"/>
      <c r="K37" s="217"/>
      <c r="L37" s="663">
        <f>ROUND(D37*F37*I37,2)</f>
        <v>10.68</v>
      </c>
      <c r="M37" s="671" t="s">
        <v>262</v>
      </c>
      <c r="N37" s="663">
        <f>L37</f>
        <v>10.68</v>
      </c>
      <c r="O37" s="675"/>
      <c r="P37" s="679"/>
      <c r="Q37" s="679"/>
      <c r="R37" s="676"/>
    </row>
    <row r="38" spans="1:18" s="203" customFormat="1" ht="36" customHeight="1">
      <c r="A38" s="2006"/>
      <c r="B38" s="964" t="s">
        <v>2954</v>
      </c>
      <c r="C38" s="965" t="s">
        <v>3517</v>
      </c>
      <c r="D38" s="216">
        <v>11</v>
      </c>
      <c r="E38" s="216">
        <v>0.7</v>
      </c>
      <c r="F38" s="216">
        <v>1</v>
      </c>
      <c r="G38" s="216"/>
      <c r="H38" s="216">
        <v>0.7</v>
      </c>
      <c r="I38" s="216"/>
      <c r="J38" s="217"/>
      <c r="K38" s="217"/>
      <c r="L38" s="663">
        <f>ROUND(D38*E38*F38*H38,2)</f>
        <v>5.39</v>
      </c>
      <c r="M38" s="671" t="s">
        <v>262</v>
      </c>
      <c r="N38" s="663">
        <f>L38</f>
        <v>5.39</v>
      </c>
      <c r="O38" s="675"/>
      <c r="P38" s="679">
        <f>20*14</f>
        <v>280</v>
      </c>
      <c r="Q38" s="679"/>
      <c r="R38" s="676"/>
    </row>
    <row r="39" spans="1:18" s="203" customFormat="1">
      <c r="A39" s="2006"/>
      <c r="B39" s="1974" t="s">
        <v>2956</v>
      </c>
      <c r="C39" s="965"/>
      <c r="D39" s="216"/>
      <c r="E39" s="216"/>
      <c r="F39" s="216"/>
      <c r="G39" s="216"/>
      <c r="H39" s="216"/>
      <c r="I39" s="216"/>
      <c r="J39" s="217"/>
      <c r="K39" s="217"/>
      <c r="L39" s="663"/>
      <c r="M39" s="671"/>
      <c r="N39" s="663"/>
      <c r="O39" s="675"/>
      <c r="P39" s="679"/>
      <c r="Q39" s="679"/>
      <c r="R39" s="676"/>
    </row>
    <row r="40" spans="1:18" s="203" customFormat="1">
      <c r="A40" s="2006"/>
      <c r="B40" s="1975"/>
      <c r="C40" s="965" t="s">
        <v>3492</v>
      </c>
      <c r="D40" s="216">
        <v>14</v>
      </c>
      <c r="E40" s="216">
        <v>1.35</v>
      </c>
      <c r="F40" s="216">
        <v>2</v>
      </c>
      <c r="G40" s="216"/>
      <c r="H40" s="216">
        <v>1.2</v>
      </c>
      <c r="I40" s="216"/>
      <c r="J40" s="217"/>
      <c r="K40" s="217"/>
      <c r="L40" s="663"/>
      <c r="M40" s="671" t="s">
        <v>262</v>
      </c>
      <c r="N40" s="663">
        <f>ROUND(D40*E40*F40*H40,2)</f>
        <v>45.36</v>
      </c>
      <c r="O40" s="675"/>
      <c r="P40" s="679"/>
      <c r="Q40" s="679"/>
      <c r="R40" s="676"/>
    </row>
    <row r="41" spans="1:18" s="203" customFormat="1">
      <c r="A41" s="2007"/>
      <c r="B41" s="1976"/>
      <c r="C41" s="965" t="s">
        <v>3493</v>
      </c>
      <c r="D41" s="216">
        <v>1</v>
      </c>
      <c r="E41" s="216">
        <f>(3.75*4+5.85+4.4*2+2.25*4+1.78*4+0.4*2+1.35*2)</f>
        <v>49.27</v>
      </c>
      <c r="F41" s="216">
        <v>0.4</v>
      </c>
      <c r="G41" s="216"/>
      <c r="H41" s="216">
        <v>0.45</v>
      </c>
      <c r="I41" s="216"/>
      <c r="J41" s="217"/>
      <c r="K41" s="217"/>
      <c r="L41" s="663"/>
      <c r="M41" s="671" t="s">
        <v>262</v>
      </c>
      <c r="N41" s="663">
        <f>ROUND(D41*E41*F41*H41,2)</f>
        <v>8.8699999999999992</v>
      </c>
      <c r="O41" s="675"/>
      <c r="P41" s="679"/>
      <c r="Q41" s="679"/>
      <c r="R41" s="676"/>
    </row>
    <row r="42" spans="1:18" s="203" customFormat="1" ht="25.5">
      <c r="A42" s="803" t="s">
        <v>72</v>
      </c>
      <c r="B42" s="964" t="s">
        <v>2955</v>
      </c>
      <c r="C42" s="965" t="s">
        <v>2952</v>
      </c>
      <c r="D42" s="216">
        <v>1</v>
      </c>
      <c r="E42" s="216">
        <v>21.3</v>
      </c>
      <c r="F42" s="216">
        <v>0.4</v>
      </c>
      <c r="G42" s="216"/>
      <c r="H42" s="216">
        <v>11.3</v>
      </c>
      <c r="I42" s="216"/>
      <c r="J42" s="217"/>
      <c r="K42" s="217"/>
      <c r="L42" s="663">
        <f>ROUND(D42*E42*F42*H42,2)</f>
        <v>96.28</v>
      </c>
      <c r="M42" s="666" t="s">
        <v>262</v>
      </c>
      <c r="N42" s="663">
        <f>L42</f>
        <v>96.28</v>
      </c>
      <c r="O42" s="675"/>
      <c r="P42" s="679"/>
      <c r="Q42" s="679"/>
      <c r="R42" s="676"/>
    </row>
    <row r="43" spans="1:18" s="203" customFormat="1">
      <c r="A43" s="1977" t="s">
        <v>2938</v>
      </c>
      <c r="B43" s="665" t="s">
        <v>578</v>
      </c>
      <c r="C43" s="215"/>
      <c r="D43" s="216"/>
      <c r="E43" s="216"/>
      <c r="F43" s="216"/>
      <c r="G43" s="217"/>
      <c r="H43" s="216"/>
      <c r="I43" s="216">
        <v>67.959999999999994</v>
      </c>
      <c r="J43" s="217"/>
      <c r="K43" s="217"/>
      <c r="L43" s="222"/>
      <c r="M43" s="666" t="s">
        <v>356</v>
      </c>
      <c r="N43" s="663">
        <f>SUM(N44:N50)</f>
        <v>65.2</v>
      </c>
      <c r="O43" s="675">
        <f>N43</f>
        <v>65.2</v>
      </c>
      <c r="P43" s="679"/>
      <c r="Q43" s="679">
        <f>ROUND(O43*'Medição 14 DP Cobilândia'!E37,2)</f>
        <v>2038.15</v>
      </c>
      <c r="R43" s="676"/>
    </row>
    <row r="44" spans="1:18" s="203" customFormat="1" ht="38.25">
      <c r="A44" s="1978"/>
      <c r="B44" s="1974" t="s">
        <v>2951</v>
      </c>
      <c r="C44" s="965" t="s">
        <v>2960</v>
      </c>
      <c r="D44" s="216">
        <v>1</v>
      </c>
      <c r="E44" s="216">
        <f>E35</f>
        <v>156.14999999999998</v>
      </c>
      <c r="F44" s="216"/>
      <c r="G44" s="217"/>
      <c r="H44" s="216">
        <v>0.2</v>
      </c>
      <c r="I44" s="216"/>
      <c r="J44" s="217"/>
      <c r="K44" s="217"/>
      <c r="L44" s="222"/>
      <c r="M44" s="671" t="s">
        <v>356</v>
      </c>
      <c r="N44" s="663">
        <f>ROUND(D44*E44*H44,2)</f>
        <v>31.23</v>
      </c>
      <c r="O44" s="675"/>
      <c r="P44" s="679"/>
      <c r="Q44" s="679"/>
      <c r="R44" s="676"/>
    </row>
    <row r="45" spans="1:18" s="203" customFormat="1" ht="42.75" customHeight="1">
      <c r="A45" s="1978"/>
      <c r="B45" s="1976"/>
      <c r="C45" s="965" t="s">
        <v>2957</v>
      </c>
      <c r="D45" s="216">
        <v>55</v>
      </c>
      <c r="E45" s="216"/>
      <c r="F45" s="216"/>
      <c r="G45" s="217"/>
      <c r="H45" s="216"/>
      <c r="I45" s="216">
        <f>3.14*0.4^2/4</f>
        <v>0.12560000000000002</v>
      </c>
      <c r="J45" s="217"/>
      <c r="K45" s="217"/>
      <c r="L45" s="222"/>
      <c r="M45" s="671" t="s">
        <v>356</v>
      </c>
      <c r="N45" s="663">
        <f>ROUND(D45*I45,2)</f>
        <v>6.91</v>
      </c>
      <c r="O45" s="675"/>
      <c r="P45" s="679"/>
      <c r="Q45" s="679"/>
      <c r="R45" s="676"/>
    </row>
    <row r="46" spans="1:18" s="203" customFormat="1" ht="27.6" customHeight="1">
      <c r="A46" s="1978"/>
      <c r="B46" s="964" t="s">
        <v>3515</v>
      </c>
      <c r="C46" s="965" t="s">
        <v>2958</v>
      </c>
      <c r="D46" s="216">
        <v>8</v>
      </c>
      <c r="E46" s="216"/>
      <c r="F46" s="216"/>
      <c r="G46" s="217"/>
      <c r="H46" s="216"/>
      <c r="I46" s="216">
        <f>3.14*1^2/4</f>
        <v>0.78500000000000003</v>
      </c>
      <c r="J46" s="217"/>
      <c r="K46" s="217"/>
      <c r="L46" s="222"/>
      <c r="M46" s="666" t="s">
        <v>356</v>
      </c>
      <c r="N46" s="663">
        <f>ROUND(D46*I46,2)</f>
        <v>6.28</v>
      </c>
      <c r="O46" s="675"/>
      <c r="P46" s="679"/>
      <c r="Q46" s="679"/>
      <c r="R46" s="676"/>
    </row>
    <row r="47" spans="1:18" s="203" customFormat="1" ht="37.5" customHeight="1">
      <c r="A47" s="1978"/>
      <c r="B47" s="964" t="s">
        <v>2954</v>
      </c>
      <c r="C47" s="965" t="s">
        <v>2966</v>
      </c>
      <c r="D47" s="216">
        <v>11</v>
      </c>
      <c r="E47" s="216">
        <v>0.5</v>
      </c>
      <c r="F47" s="216"/>
      <c r="G47" s="217"/>
      <c r="H47" s="216">
        <v>0.5</v>
      </c>
      <c r="I47" s="216"/>
      <c r="J47" s="217"/>
      <c r="K47" s="217"/>
      <c r="L47" s="222"/>
      <c r="M47" s="666" t="s">
        <v>356</v>
      </c>
      <c r="N47" s="663">
        <f>ROUND(D47*E47*H47,2)</f>
        <v>2.75</v>
      </c>
      <c r="O47" s="675"/>
      <c r="P47" s="679"/>
      <c r="Q47" s="679"/>
      <c r="R47" s="676"/>
    </row>
    <row r="48" spans="1:18" s="203" customFormat="1">
      <c r="A48" s="1978"/>
      <c r="B48" s="1974" t="s">
        <v>2956</v>
      </c>
      <c r="C48" s="965"/>
      <c r="D48" s="216"/>
      <c r="E48" s="216"/>
      <c r="F48" s="216"/>
      <c r="G48" s="217"/>
      <c r="H48" s="216"/>
      <c r="I48" s="216"/>
      <c r="J48" s="217"/>
      <c r="K48" s="217"/>
      <c r="L48" s="222"/>
      <c r="M48" s="666"/>
      <c r="N48" s="663"/>
      <c r="O48" s="675"/>
      <c r="P48" s="679"/>
      <c r="Q48" s="679"/>
      <c r="R48" s="676"/>
    </row>
    <row r="49" spans="1:18" s="203" customFormat="1">
      <c r="A49" s="1978"/>
      <c r="B49" s="1975"/>
      <c r="C49" s="965" t="s">
        <v>3491</v>
      </c>
      <c r="D49" s="216">
        <v>14</v>
      </c>
      <c r="E49" s="216">
        <v>0.95</v>
      </c>
      <c r="F49" s="216"/>
      <c r="G49" s="217"/>
      <c r="H49" s="216">
        <v>0.8</v>
      </c>
      <c r="I49" s="216">
        <f>ROUND(D49*E49*H49,2)</f>
        <v>10.64</v>
      </c>
      <c r="J49" s="217"/>
      <c r="K49" s="217"/>
      <c r="L49" s="222"/>
      <c r="M49" s="671" t="s">
        <v>356</v>
      </c>
      <c r="N49" s="663">
        <f>I49</f>
        <v>10.64</v>
      </c>
      <c r="O49" s="675"/>
      <c r="P49" s="679"/>
      <c r="Q49" s="679"/>
      <c r="R49" s="676"/>
    </row>
    <row r="50" spans="1:18" s="203" customFormat="1">
      <c r="A50" s="1979"/>
      <c r="B50" s="1976"/>
      <c r="C50" s="965" t="s">
        <v>2971</v>
      </c>
      <c r="D50" s="216">
        <v>1</v>
      </c>
      <c r="E50" s="216">
        <f>(3.75*4+5.85+4.4*2+2.25*4+1.78*4+0.4*2+1.35*2)</f>
        <v>49.27</v>
      </c>
      <c r="F50" s="216"/>
      <c r="G50" s="217">
        <v>0.15</v>
      </c>
      <c r="H50" s="216"/>
      <c r="I50" s="216">
        <f>ROUND(D50*E50*G50,2)</f>
        <v>7.39</v>
      </c>
      <c r="J50" s="217"/>
      <c r="K50" s="217"/>
      <c r="L50" s="222"/>
      <c r="M50" s="671" t="s">
        <v>356</v>
      </c>
      <c r="N50" s="663">
        <v>7.39</v>
      </c>
      <c r="O50" s="675"/>
      <c r="P50" s="679"/>
      <c r="Q50" s="679"/>
      <c r="R50" s="676"/>
    </row>
    <row r="51" spans="1:18" s="203" customFormat="1">
      <c r="A51" s="1977" t="s">
        <v>2959</v>
      </c>
      <c r="B51" s="665" t="s">
        <v>2685</v>
      </c>
      <c r="C51" s="215"/>
      <c r="D51" s="216"/>
      <c r="E51" s="216"/>
      <c r="F51" s="216"/>
      <c r="G51" s="217"/>
      <c r="H51" s="216"/>
      <c r="I51" s="216">
        <v>67.959999999999994</v>
      </c>
      <c r="J51" s="217"/>
      <c r="K51" s="217"/>
      <c r="L51" s="222"/>
      <c r="M51" s="666" t="s">
        <v>262</v>
      </c>
      <c r="N51" s="663">
        <f>SUM(N52:N58)</f>
        <v>34.070000000000007</v>
      </c>
      <c r="O51" s="675">
        <f>N51</f>
        <v>34.070000000000007</v>
      </c>
      <c r="P51" s="679"/>
      <c r="Q51" s="679">
        <f>ROUND(O51*'Medição 14 DP Cobilândia'!E44,2)</f>
        <v>0</v>
      </c>
      <c r="R51" s="676"/>
    </row>
    <row r="52" spans="1:18" s="203" customFormat="1" ht="60.2" customHeight="1">
      <c r="A52" s="1978"/>
      <c r="B52" s="960" t="s">
        <v>2951</v>
      </c>
      <c r="C52" s="965" t="s">
        <v>2961</v>
      </c>
      <c r="D52" s="216">
        <v>1</v>
      </c>
      <c r="E52" s="216">
        <f>E44</f>
        <v>156.14999999999998</v>
      </c>
      <c r="F52" s="216">
        <v>0.2</v>
      </c>
      <c r="G52" s="217"/>
      <c r="H52" s="216">
        <v>0.2</v>
      </c>
      <c r="I52" s="216"/>
      <c r="J52" s="217"/>
      <c r="K52" s="217"/>
      <c r="L52" s="222">
        <f>ROUND(D52*E52*F52*H52,2)</f>
        <v>6.25</v>
      </c>
      <c r="M52" s="671" t="s">
        <v>262</v>
      </c>
      <c r="N52" s="663">
        <f>L52</f>
        <v>6.25</v>
      </c>
      <c r="O52" s="675"/>
      <c r="P52" s="679"/>
      <c r="Q52" s="679"/>
      <c r="R52" s="676"/>
    </row>
    <row r="53" spans="1:18" s="203" customFormat="1" ht="42.2" customHeight="1">
      <c r="A53" s="1978"/>
      <c r="B53" s="964" t="s">
        <v>3519</v>
      </c>
      <c r="C53" s="965" t="s">
        <v>2965</v>
      </c>
      <c r="D53" s="216">
        <v>11</v>
      </c>
      <c r="E53" s="216">
        <v>0.7</v>
      </c>
      <c r="F53" s="216"/>
      <c r="G53" s="217"/>
      <c r="H53" s="216">
        <v>0.7</v>
      </c>
      <c r="I53" s="216"/>
      <c r="J53" s="217">
        <f>0.5*0.5</f>
        <v>0.25</v>
      </c>
      <c r="K53" s="217"/>
      <c r="L53" s="222">
        <f>ROUND(D53*(E53*H53-J53),2)</f>
        <v>2.64</v>
      </c>
      <c r="M53" s="671" t="s">
        <v>356</v>
      </c>
      <c r="N53" s="663">
        <f>L53</f>
        <v>2.64</v>
      </c>
      <c r="O53" s="675"/>
      <c r="P53" s="679"/>
      <c r="Q53" s="679"/>
      <c r="R53" s="676"/>
    </row>
    <row r="54" spans="1:18" s="203" customFormat="1">
      <c r="A54" s="1978"/>
      <c r="B54" s="1974" t="s">
        <v>2956</v>
      </c>
      <c r="C54" s="1991" t="s">
        <v>3494</v>
      </c>
      <c r="D54" s="216">
        <v>14</v>
      </c>
      <c r="E54" s="216">
        <v>1.35</v>
      </c>
      <c r="F54" s="216">
        <v>0.25</v>
      </c>
      <c r="G54" s="216"/>
      <c r="H54" s="216">
        <v>1.2</v>
      </c>
      <c r="I54" s="216"/>
      <c r="J54" s="217"/>
      <c r="K54" s="217"/>
      <c r="L54" s="663">
        <f>ROUND(D54*E54*F54*H54,2)</f>
        <v>5.67</v>
      </c>
      <c r="M54" s="671" t="s">
        <v>262</v>
      </c>
      <c r="N54" s="663">
        <f>ROUND(D54*E54*F54*H54,2)</f>
        <v>5.67</v>
      </c>
      <c r="O54" s="675"/>
      <c r="P54" s="679"/>
      <c r="Q54" s="679"/>
      <c r="R54" s="676"/>
    </row>
    <row r="55" spans="1:18" s="203" customFormat="1">
      <c r="A55" s="1978"/>
      <c r="B55" s="1975"/>
      <c r="C55" s="1992"/>
      <c r="D55" s="216">
        <v>14</v>
      </c>
      <c r="E55" s="216">
        <v>0.95</v>
      </c>
      <c r="F55" s="216">
        <v>0.25</v>
      </c>
      <c r="G55" s="216"/>
      <c r="H55" s="216">
        <v>0.8</v>
      </c>
      <c r="I55" s="216"/>
      <c r="J55" s="217"/>
      <c r="K55" s="217"/>
      <c r="L55" s="663">
        <f>-ROUND(D55*E55*F55*H55,2)</f>
        <v>-2.66</v>
      </c>
      <c r="M55" s="671" t="s">
        <v>262</v>
      </c>
      <c r="N55" s="663">
        <f>L55</f>
        <v>-2.66</v>
      </c>
      <c r="O55" s="675"/>
      <c r="P55" s="679"/>
      <c r="Q55" s="679"/>
      <c r="R55" s="676"/>
    </row>
    <row r="56" spans="1:18" s="203" customFormat="1">
      <c r="A56" s="1978"/>
      <c r="B56" s="1975"/>
      <c r="C56" s="1992"/>
      <c r="D56" s="216">
        <v>14</v>
      </c>
      <c r="E56" s="216">
        <v>1.35</v>
      </c>
      <c r="F56" s="216">
        <v>1.35</v>
      </c>
      <c r="G56" s="216"/>
      <c r="H56" s="216">
        <v>1.2</v>
      </c>
      <c r="I56" s="216"/>
      <c r="J56" s="217"/>
      <c r="K56" s="217"/>
      <c r="L56" s="663">
        <f>ROUND(D56*E56*F56*H56,2)</f>
        <v>30.62</v>
      </c>
      <c r="M56" s="671" t="s">
        <v>262</v>
      </c>
      <c r="N56" s="663">
        <f t="shared" ref="N56:N57" si="3">L56</f>
        <v>30.62</v>
      </c>
      <c r="O56" s="675"/>
      <c r="P56" s="679"/>
      <c r="Q56" s="679"/>
      <c r="R56" s="676"/>
    </row>
    <row r="57" spans="1:18" s="203" customFormat="1">
      <c r="A57" s="1978"/>
      <c r="B57" s="1975"/>
      <c r="C57" s="1993"/>
      <c r="D57" s="216">
        <v>14</v>
      </c>
      <c r="E57" s="216">
        <v>0.95</v>
      </c>
      <c r="F57" s="216">
        <v>1.35</v>
      </c>
      <c r="G57" s="216"/>
      <c r="H57" s="216">
        <v>0.8</v>
      </c>
      <c r="I57" s="216"/>
      <c r="J57" s="217"/>
      <c r="K57" s="217"/>
      <c r="L57" s="663">
        <f>-ROUND(D57*E57*F57*H57,2)</f>
        <v>-14.36</v>
      </c>
      <c r="M57" s="671" t="s">
        <v>262</v>
      </c>
      <c r="N57" s="663">
        <f t="shared" si="3"/>
        <v>-14.36</v>
      </c>
      <c r="O57" s="675"/>
      <c r="P57" s="679"/>
      <c r="Q57" s="679"/>
      <c r="R57" s="676"/>
    </row>
    <row r="58" spans="1:18" s="203" customFormat="1">
      <c r="A58" s="1979"/>
      <c r="B58" s="1976"/>
      <c r="C58" s="965" t="s">
        <v>2971</v>
      </c>
      <c r="D58" s="216">
        <v>1</v>
      </c>
      <c r="E58" s="216">
        <f>(3.75*4+5.85+4.4*2+2.25*4+1.78*4+0.4*2+1.35*2)</f>
        <v>49.27</v>
      </c>
      <c r="F58" s="216">
        <v>0.4</v>
      </c>
      <c r="G58" s="216"/>
      <c r="H58" s="216">
        <v>0.3</v>
      </c>
      <c r="I58" s="216"/>
      <c r="J58" s="217"/>
      <c r="K58" s="217"/>
      <c r="L58" s="663">
        <f>ROUND(E58*F58*H58,2)</f>
        <v>5.91</v>
      </c>
      <c r="M58" s="671" t="s">
        <v>262</v>
      </c>
      <c r="N58" s="663">
        <f>ROUND(D58*E58*F58*H58,2)</f>
        <v>5.91</v>
      </c>
      <c r="O58" s="675"/>
      <c r="P58" s="679"/>
      <c r="Q58" s="679"/>
      <c r="R58" s="676"/>
    </row>
    <row r="59" spans="1:18">
      <c r="A59" s="211">
        <v>3</v>
      </c>
      <c r="B59" s="232" t="s">
        <v>2686</v>
      </c>
      <c r="C59" s="218"/>
      <c r="D59" s="219"/>
      <c r="E59" s="220"/>
      <c r="F59" s="220"/>
      <c r="G59" s="220"/>
      <c r="H59" s="220"/>
      <c r="I59" s="220"/>
      <c r="J59" s="220"/>
      <c r="K59" s="220"/>
      <c r="L59" s="220"/>
      <c r="M59" s="221"/>
      <c r="N59" s="220"/>
      <c r="O59" s="677"/>
      <c r="P59" s="678"/>
      <c r="Q59" s="677"/>
      <c r="R59" s="678"/>
    </row>
    <row r="60" spans="1:18" s="203" customFormat="1" ht="25.5">
      <c r="A60" s="1977" t="s">
        <v>77</v>
      </c>
      <c r="B60" s="665" t="s">
        <v>2809</v>
      </c>
      <c r="C60" s="959"/>
      <c r="D60" s="216"/>
      <c r="E60" s="671"/>
      <c r="F60" s="671"/>
      <c r="G60" s="671"/>
      <c r="H60" s="671"/>
      <c r="I60" s="671"/>
      <c r="J60" s="671"/>
      <c r="K60" s="671"/>
      <c r="L60" s="671"/>
      <c r="M60" s="666" t="s">
        <v>262</v>
      </c>
      <c r="N60" s="671">
        <f>SUM(M61:N67)</f>
        <v>3.89</v>
      </c>
      <c r="O60" s="675">
        <f>N60</f>
        <v>3.89</v>
      </c>
      <c r="P60" s="679"/>
      <c r="Q60" s="679">
        <f>ROUND(O60*'Medição 14 DP Cobilândia'!E41,2)</f>
        <v>3299.89</v>
      </c>
      <c r="R60" s="676"/>
    </row>
    <row r="61" spans="1:18" s="203" customFormat="1" ht="38.25">
      <c r="A61" s="1978"/>
      <c r="B61" s="1974" t="s">
        <v>2951</v>
      </c>
      <c r="C61" s="965" t="s">
        <v>2963</v>
      </c>
      <c r="D61" s="216">
        <v>1</v>
      </c>
      <c r="E61" s="671">
        <f>E52</f>
        <v>156.14999999999998</v>
      </c>
      <c r="F61" s="671"/>
      <c r="G61" s="671">
        <v>0.05</v>
      </c>
      <c r="H61" s="671">
        <v>0.2</v>
      </c>
      <c r="I61" s="671"/>
      <c r="J61" s="671"/>
      <c r="K61" s="671"/>
      <c r="L61" s="671">
        <f>ROUND(D61*E61*G61*H61,2)</f>
        <v>1.56</v>
      </c>
      <c r="M61" s="671" t="s">
        <v>262</v>
      </c>
      <c r="N61" s="671">
        <f t="shared" ref="N61:N67" si="4">L61</f>
        <v>1.56</v>
      </c>
      <c r="O61" s="675"/>
      <c r="P61" s="679"/>
      <c r="Q61" s="679"/>
      <c r="R61" s="676"/>
    </row>
    <row r="62" spans="1:18" s="203" customFormat="1" ht="42.2" customHeight="1">
      <c r="A62" s="1978"/>
      <c r="B62" s="1976"/>
      <c r="C62" s="965" t="s">
        <v>2964</v>
      </c>
      <c r="D62" s="216">
        <v>55</v>
      </c>
      <c r="E62" s="216"/>
      <c r="F62" s="216"/>
      <c r="G62" s="222">
        <v>0.05</v>
      </c>
      <c r="H62" s="216"/>
      <c r="I62" s="216">
        <f>3.14*0.4^2/4</f>
        <v>0.12560000000000002</v>
      </c>
      <c r="J62" s="217"/>
      <c r="K62" s="217"/>
      <c r="L62" s="222">
        <f>ROUND(D62*G62*I62,2)</f>
        <v>0.35</v>
      </c>
      <c r="M62" s="671" t="s">
        <v>262</v>
      </c>
      <c r="N62" s="663">
        <f t="shared" si="4"/>
        <v>0.35</v>
      </c>
      <c r="O62" s="675"/>
      <c r="P62" s="679"/>
      <c r="Q62" s="679"/>
      <c r="R62" s="676"/>
    </row>
    <row r="63" spans="1:18" s="203" customFormat="1" ht="30.75" customHeight="1">
      <c r="A63" s="1978"/>
      <c r="B63" s="964" t="s">
        <v>3520</v>
      </c>
      <c r="C63" s="965" t="s">
        <v>2967</v>
      </c>
      <c r="D63" s="216">
        <v>8</v>
      </c>
      <c r="E63" s="216"/>
      <c r="F63" s="216"/>
      <c r="G63" s="222">
        <v>0.05</v>
      </c>
      <c r="H63" s="216"/>
      <c r="I63" s="216">
        <f>3.14*1^2/4</f>
        <v>0.78500000000000003</v>
      </c>
      <c r="J63" s="217"/>
      <c r="K63" s="217"/>
      <c r="L63" s="222">
        <f>ROUND(D63*G63*I63,2)</f>
        <v>0.31</v>
      </c>
      <c r="M63" s="671" t="s">
        <v>262</v>
      </c>
      <c r="N63" s="663">
        <f t="shared" si="4"/>
        <v>0.31</v>
      </c>
      <c r="O63" s="675"/>
      <c r="P63" s="679"/>
      <c r="Q63" s="679"/>
      <c r="R63" s="676"/>
    </row>
    <row r="64" spans="1:18" s="203" customFormat="1" ht="42.2" customHeight="1">
      <c r="A64" s="1978"/>
      <c r="B64" s="964" t="s">
        <v>2954</v>
      </c>
      <c r="C64" s="965" t="s">
        <v>2968</v>
      </c>
      <c r="D64" s="216">
        <v>11</v>
      </c>
      <c r="E64" s="216">
        <v>0.5</v>
      </c>
      <c r="F64" s="216"/>
      <c r="G64" s="222">
        <v>0.05</v>
      </c>
      <c r="H64" s="216">
        <v>0.5</v>
      </c>
      <c r="I64" s="216"/>
      <c r="J64" s="217"/>
      <c r="K64" s="217"/>
      <c r="L64" s="222">
        <f>ROUND(D64*E64*G64*H64,2)</f>
        <v>0.14000000000000001</v>
      </c>
      <c r="M64" s="671" t="s">
        <v>262</v>
      </c>
      <c r="N64" s="663">
        <f t="shared" si="4"/>
        <v>0.14000000000000001</v>
      </c>
      <c r="O64" s="675"/>
      <c r="P64" s="679"/>
      <c r="Q64" s="679"/>
      <c r="R64" s="676"/>
    </row>
    <row r="65" spans="1:18" s="203" customFormat="1" ht="25.5">
      <c r="A65" s="1978"/>
      <c r="B65" s="964" t="s">
        <v>2969</v>
      </c>
      <c r="C65" s="965" t="s">
        <v>2970</v>
      </c>
      <c r="D65" s="216">
        <v>1</v>
      </c>
      <c r="E65" s="216">
        <f>2*(21.15+11.15)</f>
        <v>64.599999999999994</v>
      </c>
      <c r="F65" s="216">
        <v>0.05</v>
      </c>
      <c r="G65" s="222"/>
      <c r="H65" s="216">
        <v>0.15</v>
      </c>
      <c r="I65" s="216"/>
      <c r="J65" s="217"/>
      <c r="K65" s="217"/>
      <c r="L65" s="222">
        <f>ROUND(D65*E65*F65*H65,2)</f>
        <v>0.48</v>
      </c>
      <c r="M65" s="671" t="s">
        <v>262</v>
      </c>
      <c r="N65" s="663">
        <f t="shared" si="4"/>
        <v>0.48</v>
      </c>
      <c r="O65" s="675"/>
      <c r="P65" s="679"/>
      <c r="Q65" s="679"/>
      <c r="R65" s="676"/>
    </row>
    <row r="66" spans="1:18" s="203" customFormat="1">
      <c r="A66" s="1978"/>
      <c r="B66" s="1974" t="s">
        <v>2956</v>
      </c>
      <c r="C66" s="965" t="s">
        <v>3495</v>
      </c>
      <c r="D66" s="216">
        <v>14</v>
      </c>
      <c r="E66" s="216">
        <v>0.95</v>
      </c>
      <c r="F66" s="216"/>
      <c r="G66" s="222">
        <v>0.05</v>
      </c>
      <c r="H66" s="216">
        <v>0.8</v>
      </c>
      <c r="I66" s="216"/>
      <c r="J66" s="217"/>
      <c r="K66" s="217"/>
      <c r="L66" s="222">
        <f>ROUND(D66*E66*G66*H66,2)</f>
        <v>0.53</v>
      </c>
      <c r="M66" s="671" t="s">
        <v>262</v>
      </c>
      <c r="N66" s="663">
        <f t="shared" si="4"/>
        <v>0.53</v>
      </c>
      <c r="O66" s="675"/>
      <c r="P66" s="679"/>
      <c r="Q66" s="679"/>
      <c r="R66" s="676"/>
    </row>
    <row r="67" spans="1:18" s="203" customFormat="1">
      <c r="A67" s="1979"/>
      <c r="B67" s="1976"/>
      <c r="C67" s="965" t="s">
        <v>2810</v>
      </c>
      <c r="D67" s="216">
        <v>1</v>
      </c>
      <c r="E67" s="216">
        <f>(4.4*4+6.5+5.1*2+2.95*4+2.5*4+1.2*2+2*2)*1.1</f>
        <v>68.75</v>
      </c>
      <c r="F67" s="216"/>
      <c r="G67" s="222">
        <v>0.05</v>
      </c>
      <c r="H67" s="216">
        <v>0.15</v>
      </c>
      <c r="I67" s="216"/>
      <c r="J67" s="217"/>
      <c r="K67" s="217"/>
      <c r="L67" s="222">
        <f>ROUND(D67*E67*G67*H67,2)</f>
        <v>0.52</v>
      </c>
      <c r="M67" s="671" t="s">
        <v>262</v>
      </c>
      <c r="N67" s="663">
        <f t="shared" si="4"/>
        <v>0.52</v>
      </c>
      <c r="O67" s="675"/>
      <c r="P67" s="679"/>
      <c r="Q67" s="679"/>
      <c r="R67" s="676"/>
    </row>
    <row r="68" spans="1:18" s="203" customFormat="1" ht="31.7" customHeight="1">
      <c r="A68" s="1977" t="s">
        <v>81</v>
      </c>
      <c r="B68" s="1974" t="s">
        <v>2972</v>
      </c>
      <c r="C68" s="965"/>
      <c r="D68" s="216"/>
      <c r="E68" s="216"/>
      <c r="F68" s="216"/>
      <c r="G68" s="217"/>
      <c r="H68" s="216"/>
      <c r="I68" s="216"/>
      <c r="J68" s="217"/>
      <c r="K68" s="217"/>
      <c r="L68" s="222"/>
      <c r="M68" s="666" t="s">
        <v>108</v>
      </c>
      <c r="N68" s="663">
        <f>SUM(N69:N70)</f>
        <v>220.74999999999997</v>
      </c>
      <c r="O68" s="675"/>
      <c r="P68" s="679"/>
      <c r="Q68" s="679"/>
      <c r="R68" s="676"/>
    </row>
    <row r="69" spans="1:18" s="203" customFormat="1" ht="31.7" customHeight="1">
      <c r="A69" s="1978"/>
      <c r="B69" s="1975"/>
      <c r="C69" s="965" t="s">
        <v>2973</v>
      </c>
      <c r="D69" s="216">
        <v>1</v>
      </c>
      <c r="E69" s="216">
        <f>E61</f>
        <v>156.14999999999998</v>
      </c>
      <c r="F69" s="216"/>
      <c r="G69" s="217"/>
      <c r="H69" s="216"/>
      <c r="I69" s="216"/>
      <c r="J69" s="217"/>
      <c r="K69" s="217"/>
      <c r="L69" s="222"/>
      <c r="M69" s="671" t="s">
        <v>108</v>
      </c>
      <c r="N69" s="663">
        <f>E69</f>
        <v>156.14999999999998</v>
      </c>
      <c r="O69" s="675"/>
      <c r="P69" s="679"/>
      <c r="Q69" s="679"/>
      <c r="R69" s="676"/>
    </row>
    <row r="70" spans="1:18" s="203" customFormat="1" ht="31.7" customHeight="1">
      <c r="A70" s="1979"/>
      <c r="B70" s="1976"/>
      <c r="C70" s="965" t="s">
        <v>2975</v>
      </c>
      <c r="D70" s="216">
        <v>1</v>
      </c>
      <c r="E70" s="216">
        <f>2*(21.15+11.15)</f>
        <v>64.599999999999994</v>
      </c>
      <c r="F70" s="216"/>
      <c r="G70" s="217"/>
      <c r="H70" s="216"/>
      <c r="I70" s="216"/>
      <c r="J70" s="217"/>
      <c r="K70" s="217"/>
      <c r="L70" s="222"/>
      <c r="M70" s="671" t="s">
        <v>108</v>
      </c>
      <c r="N70" s="663">
        <f>E70</f>
        <v>64.599999999999994</v>
      </c>
      <c r="O70" s="675"/>
      <c r="P70" s="679"/>
      <c r="Q70" s="679"/>
      <c r="R70" s="676"/>
    </row>
    <row r="71" spans="1:18" s="203" customFormat="1" ht="38.25">
      <c r="A71" s="804" t="s">
        <v>84</v>
      </c>
      <c r="B71" s="665" t="s">
        <v>3496</v>
      </c>
      <c r="C71" s="699" t="s">
        <v>3497</v>
      </c>
      <c r="D71" s="671">
        <v>1</v>
      </c>
      <c r="E71" s="671"/>
      <c r="F71" s="671"/>
      <c r="G71" s="671"/>
      <c r="H71" s="671"/>
      <c r="I71" s="671">
        <f>14*(0.98*2+0.8*2)*0.25+14*(0.15*2+0.3*2)*2</f>
        <v>37.659999999999997</v>
      </c>
      <c r="J71" s="671"/>
      <c r="K71" s="671"/>
      <c r="L71" s="671"/>
      <c r="M71" s="666" t="s">
        <v>356</v>
      </c>
      <c r="N71" s="671">
        <f>I71</f>
        <v>37.659999999999997</v>
      </c>
      <c r="O71" s="675">
        <f>N71</f>
        <v>37.659999999999997</v>
      </c>
      <c r="P71" s="679"/>
      <c r="Q71" s="679">
        <f>ROUND(O71*'Medição 14 DP Cobilândia'!E43,2)</f>
        <v>28547.79</v>
      </c>
      <c r="R71" s="676"/>
    </row>
    <row r="72" spans="1:18" s="203" customFormat="1" ht="38.25">
      <c r="A72" s="804" t="s">
        <v>87</v>
      </c>
      <c r="B72" s="665" t="s">
        <v>2687</v>
      </c>
      <c r="C72" s="699" t="s">
        <v>3467</v>
      </c>
      <c r="D72" s="671">
        <v>1</v>
      </c>
      <c r="E72" s="216">
        <f>(4.4*4+6.5+5.1*2+2.95*4+2.5*4+1.2*2+2*2)*1.1</f>
        <v>68.75</v>
      </c>
      <c r="F72" s="671">
        <v>0.4</v>
      </c>
      <c r="G72" s="671"/>
      <c r="H72" s="671"/>
      <c r="I72" s="671">
        <f>ROUND(E72*F72*2,2)</f>
        <v>55</v>
      </c>
      <c r="J72" s="671"/>
      <c r="K72" s="671"/>
      <c r="L72" s="671">
        <f>I72</f>
        <v>55</v>
      </c>
      <c r="M72" s="666" t="s">
        <v>356</v>
      </c>
      <c r="N72" s="671">
        <f>ROUND(L72,2)</f>
        <v>55</v>
      </c>
      <c r="O72" s="675">
        <f>N72</f>
        <v>55</v>
      </c>
      <c r="P72" s="679"/>
      <c r="Q72" s="681">
        <f>ROUND(O72*'Medição 14 DP Cobilândia'!E44,20)</f>
        <v>0</v>
      </c>
      <c r="R72" s="676"/>
    </row>
    <row r="73" spans="1:18" s="203" customFormat="1">
      <c r="A73" s="1982" t="s">
        <v>90</v>
      </c>
      <c r="B73" s="1973" t="s">
        <v>3506</v>
      </c>
      <c r="C73" s="699"/>
      <c r="D73" s="671"/>
      <c r="E73" s="671"/>
      <c r="F73" s="671"/>
      <c r="G73" s="671"/>
      <c r="H73" s="671"/>
      <c r="I73" s="671"/>
      <c r="J73" s="224">
        <v>0.1</v>
      </c>
      <c r="K73" s="671"/>
      <c r="L73" s="671"/>
      <c r="M73" s="666" t="s">
        <v>627</v>
      </c>
      <c r="N73" s="671">
        <f>SUM(N74:N75)</f>
        <v>266</v>
      </c>
      <c r="O73" s="675">
        <f>N73</f>
        <v>266</v>
      </c>
      <c r="P73" s="679"/>
      <c r="Q73" s="681">
        <f>ROUND(O73*'Medição 14 DP Cobilândia'!E45,20)</f>
        <v>75288.639999999999</v>
      </c>
      <c r="R73" s="676"/>
    </row>
    <row r="74" spans="1:18" s="203" customFormat="1" ht="91.5" customHeight="1">
      <c r="A74" s="1982"/>
      <c r="B74" s="1973"/>
      <c r="C74" s="699" t="s">
        <v>3504</v>
      </c>
      <c r="D74" s="671">
        <v>1</v>
      </c>
      <c r="E74" s="671"/>
      <c r="F74" s="671"/>
      <c r="G74" s="671"/>
      <c r="H74" s="671"/>
      <c r="I74" s="671"/>
      <c r="J74" s="224"/>
      <c r="K74" s="671"/>
      <c r="L74" s="671">
        <f>ROUND(D74*80*1.26,2)</f>
        <v>100.8</v>
      </c>
      <c r="M74" s="666" t="s">
        <v>627</v>
      </c>
      <c r="N74" s="671">
        <f>L74</f>
        <v>100.8</v>
      </c>
      <c r="O74" s="675"/>
      <c r="P74" s="679"/>
      <c r="Q74" s="681"/>
      <c r="R74" s="676"/>
    </row>
    <row r="75" spans="1:18" s="203" customFormat="1" ht="84.75" customHeight="1">
      <c r="A75" s="1982"/>
      <c r="B75" s="1973"/>
      <c r="C75" s="699" t="s">
        <v>3505</v>
      </c>
      <c r="D75" s="671">
        <v>1</v>
      </c>
      <c r="E75" s="671"/>
      <c r="F75" s="671"/>
      <c r="G75" s="671"/>
      <c r="H75" s="671"/>
      <c r="I75" s="671"/>
      <c r="J75" s="224"/>
      <c r="K75" s="671"/>
      <c r="L75" s="671">
        <f>ROUND(D75*40*4.13,2)</f>
        <v>165.2</v>
      </c>
      <c r="M75" s="671" t="s">
        <v>627</v>
      </c>
      <c r="N75" s="671">
        <f>L75</f>
        <v>165.2</v>
      </c>
      <c r="O75" s="680"/>
      <c r="P75" s="680"/>
      <c r="Q75" s="680"/>
      <c r="R75" s="680"/>
    </row>
    <row r="76" spans="1:18" s="203" customFormat="1" ht="12.75" customHeight="1">
      <c r="A76" s="1977" t="s">
        <v>93</v>
      </c>
      <c r="B76" s="1986" t="s">
        <v>2688</v>
      </c>
      <c r="C76" s="699"/>
      <c r="D76" s="671"/>
      <c r="E76" s="671"/>
      <c r="F76" s="671"/>
      <c r="G76" s="671"/>
      <c r="H76" s="671"/>
      <c r="I76" s="671"/>
      <c r="J76" s="224"/>
      <c r="K76" s="671"/>
      <c r="L76" s="671"/>
      <c r="M76" s="666" t="s">
        <v>627</v>
      </c>
      <c r="N76" s="671">
        <f>SUM(N77:N77)</f>
        <v>79.8</v>
      </c>
      <c r="O76" s="675">
        <f>N76</f>
        <v>79.8</v>
      </c>
      <c r="P76" s="679"/>
      <c r="Q76" s="681">
        <f>ROUND(O76*'Medição 14 DP Cobilândia'!E46,2)</f>
        <v>0</v>
      </c>
      <c r="R76" s="676"/>
    </row>
    <row r="77" spans="1:18" s="203" customFormat="1" ht="63.75">
      <c r="A77" s="1979"/>
      <c r="B77" s="1987"/>
      <c r="C77" s="699" t="s">
        <v>3503</v>
      </c>
      <c r="D77" s="671">
        <v>1</v>
      </c>
      <c r="E77" s="671"/>
      <c r="F77" s="671"/>
      <c r="G77" s="671"/>
      <c r="H77" s="671"/>
      <c r="I77" s="671"/>
      <c r="J77" s="224"/>
      <c r="K77" s="671"/>
      <c r="L77" s="671"/>
      <c r="M77" s="671" t="s">
        <v>627</v>
      </c>
      <c r="N77" s="671">
        <f>ROUND(D77*L82*30,2)</f>
        <v>79.8</v>
      </c>
      <c r="O77" s="675"/>
      <c r="P77" s="679"/>
      <c r="Q77" s="681"/>
      <c r="R77" s="676"/>
    </row>
    <row r="78" spans="1:18" s="203" customFormat="1">
      <c r="A78" s="1977">
        <v>3.7</v>
      </c>
      <c r="B78" s="1994" t="s">
        <v>3501</v>
      </c>
      <c r="C78" s="699"/>
      <c r="D78" s="671"/>
      <c r="E78" s="671"/>
      <c r="F78" s="671"/>
      <c r="G78" s="671"/>
      <c r="H78" s="671"/>
      <c r="I78" s="671"/>
      <c r="J78" s="224"/>
      <c r="K78" s="671"/>
      <c r="L78" s="671"/>
      <c r="M78" s="666" t="s">
        <v>627</v>
      </c>
      <c r="N78" s="671">
        <f>SUM(N79:N80)</f>
        <v>489.65</v>
      </c>
      <c r="O78" s="675"/>
      <c r="P78" s="679"/>
      <c r="Q78" s="681"/>
      <c r="R78" s="676"/>
    </row>
    <row r="79" spans="1:18" s="203" customFormat="1" ht="83.85" customHeight="1">
      <c r="A79" s="1978"/>
      <c r="B79" s="1995"/>
      <c r="C79" s="699" t="s">
        <v>3504</v>
      </c>
      <c r="D79" s="671">
        <v>1</v>
      </c>
      <c r="E79" s="671"/>
      <c r="F79" s="671"/>
      <c r="G79" s="671"/>
      <c r="H79" s="671"/>
      <c r="I79" s="671"/>
      <c r="J79" s="224"/>
      <c r="K79" s="671"/>
      <c r="L79" s="671">
        <f>ROUND(D79*110*1.26,2)</f>
        <v>138.6</v>
      </c>
      <c r="M79" s="671" t="s">
        <v>627</v>
      </c>
      <c r="N79" s="671">
        <f>L79</f>
        <v>138.6</v>
      </c>
      <c r="O79" s="675"/>
      <c r="P79" s="679"/>
      <c r="Q79" s="681"/>
      <c r="R79" s="676"/>
    </row>
    <row r="80" spans="1:18" s="203" customFormat="1" ht="83.85" customHeight="1">
      <c r="A80" s="1979"/>
      <c r="B80" s="1996"/>
      <c r="C80" s="699" t="s">
        <v>3505</v>
      </c>
      <c r="D80" s="671">
        <v>1</v>
      </c>
      <c r="E80" s="671"/>
      <c r="F80" s="671"/>
      <c r="G80" s="671"/>
      <c r="H80" s="671"/>
      <c r="I80" s="671"/>
      <c r="J80" s="224"/>
      <c r="K80" s="671"/>
      <c r="L80" s="671">
        <f>ROUND(D80*85*4.13,2)</f>
        <v>351.05</v>
      </c>
      <c r="M80" s="671" t="s">
        <v>627</v>
      </c>
      <c r="N80" s="671">
        <f>L80</f>
        <v>351.05</v>
      </c>
      <c r="O80" s="675"/>
      <c r="P80" s="679"/>
      <c r="Q80" s="681"/>
      <c r="R80" s="676"/>
    </row>
    <row r="81" spans="1:22" s="203" customFormat="1">
      <c r="A81" s="1982" t="s">
        <v>302</v>
      </c>
      <c r="B81" s="1973" t="s">
        <v>2689</v>
      </c>
      <c r="C81" s="699"/>
      <c r="D81" s="671"/>
      <c r="E81" s="671"/>
      <c r="F81" s="671"/>
      <c r="G81" s="671"/>
      <c r="H81" s="671"/>
      <c r="I81" s="671"/>
      <c r="J81" s="671"/>
      <c r="K81" s="671"/>
      <c r="L81" s="671"/>
      <c r="M81" s="666" t="s">
        <v>262</v>
      </c>
      <c r="N81" s="671">
        <f>SUM(N82:N84)</f>
        <v>8.0500000000000007</v>
      </c>
      <c r="O81" s="675">
        <f>N81</f>
        <v>8.0500000000000007</v>
      </c>
      <c r="P81" s="679"/>
      <c r="Q81" s="681" t="e">
        <f>ROUND(O81*'Medição 14 DP Cobilândia'!#REF!,2)</f>
        <v>#REF!</v>
      </c>
      <c r="R81" s="676"/>
    </row>
    <row r="82" spans="1:22" s="203" customFormat="1">
      <c r="A82" s="1982"/>
      <c r="B82" s="1973"/>
      <c r="C82" s="699" t="s">
        <v>3499</v>
      </c>
      <c r="D82" s="671">
        <v>14</v>
      </c>
      <c r="E82" s="671">
        <v>0.95</v>
      </c>
      <c r="F82" s="671">
        <v>0.25</v>
      </c>
      <c r="G82" s="671"/>
      <c r="H82" s="671">
        <v>0.8</v>
      </c>
      <c r="I82" s="671"/>
      <c r="J82" s="671"/>
      <c r="K82" s="671"/>
      <c r="L82" s="671">
        <f>ROUND(D82*E82*F82*H82,2)</f>
        <v>2.66</v>
      </c>
      <c r="M82" s="671" t="s">
        <v>262</v>
      </c>
      <c r="N82" s="671">
        <f>L82</f>
        <v>2.66</v>
      </c>
      <c r="O82" s="680"/>
      <c r="P82" s="680"/>
      <c r="Q82" s="680"/>
      <c r="R82" s="680"/>
    </row>
    <row r="83" spans="1:22" s="203" customFormat="1">
      <c r="A83" s="1982"/>
      <c r="B83" s="1973"/>
      <c r="C83" s="699" t="s">
        <v>3498</v>
      </c>
      <c r="D83" s="671">
        <v>14</v>
      </c>
      <c r="E83" s="671">
        <v>0.15</v>
      </c>
      <c r="F83" s="671">
        <v>0.3</v>
      </c>
      <c r="G83" s="671"/>
      <c r="H83" s="671">
        <v>2</v>
      </c>
      <c r="I83" s="671"/>
      <c r="J83" s="671"/>
      <c r="K83" s="671"/>
      <c r="L83" s="671">
        <f>ROUND(D83*E83*F83*H83,2)</f>
        <v>1.26</v>
      </c>
      <c r="M83" s="671" t="s">
        <v>262</v>
      </c>
      <c r="N83" s="671">
        <f>L83</f>
        <v>1.26</v>
      </c>
      <c r="O83" s="680"/>
      <c r="P83" s="680"/>
      <c r="Q83" s="680"/>
      <c r="R83" s="680"/>
    </row>
    <row r="84" spans="1:22" s="203" customFormat="1">
      <c r="A84" s="1982"/>
      <c r="B84" s="1973"/>
      <c r="C84" s="699" t="s">
        <v>3473</v>
      </c>
      <c r="D84" s="671">
        <v>1</v>
      </c>
      <c r="E84" s="671">
        <f>E67</f>
        <v>68.75</v>
      </c>
      <c r="F84" s="671">
        <v>0.4</v>
      </c>
      <c r="G84" s="671"/>
      <c r="H84" s="671">
        <v>0.15</v>
      </c>
      <c r="I84" s="671"/>
      <c r="J84" s="671"/>
      <c r="K84" s="671"/>
      <c r="L84" s="671">
        <f>ROUND(D84*E84*F84*H84,2)</f>
        <v>4.13</v>
      </c>
      <c r="M84" s="671" t="s">
        <v>262</v>
      </c>
      <c r="N84" s="671">
        <f>L84</f>
        <v>4.13</v>
      </c>
      <c r="O84" s="680"/>
      <c r="P84" s="680"/>
      <c r="Q84" s="680"/>
      <c r="R84" s="680"/>
    </row>
    <row r="85" spans="1:22" s="203" customFormat="1" ht="12.75" customHeight="1">
      <c r="A85" s="1977" t="s">
        <v>2974</v>
      </c>
      <c r="B85" s="1974" t="s">
        <v>2690</v>
      </c>
      <c r="C85" s="699"/>
      <c r="D85" s="671"/>
      <c r="E85" s="671"/>
      <c r="F85" s="671"/>
      <c r="G85" s="671"/>
      <c r="H85" s="671"/>
      <c r="I85" s="671"/>
      <c r="J85" s="671"/>
      <c r="K85" s="671"/>
      <c r="L85" s="671"/>
      <c r="M85" s="666" t="s">
        <v>356</v>
      </c>
      <c r="N85" s="671">
        <f>SUM(N86:N89)</f>
        <v>190.60250000000002</v>
      </c>
      <c r="O85" s="675">
        <f>N85</f>
        <v>190.60250000000002</v>
      </c>
      <c r="P85" s="679"/>
      <c r="Q85" s="681" t="e">
        <f>ROUND(O85*'Medição 14 DP Cobilândia'!#REF!,2)</f>
        <v>#REF!</v>
      </c>
      <c r="R85" s="676"/>
      <c r="T85" s="667" t="e">
        <f>SUM(Q60:Q85)</f>
        <v>#REF!</v>
      </c>
    </row>
    <row r="86" spans="1:22" s="203" customFormat="1" ht="29.85" customHeight="1">
      <c r="A86" s="1978"/>
      <c r="B86" s="1975"/>
      <c r="C86" s="699" t="s">
        <v>2994</v>
      </c>
      <c r="D86" s="671">
        <v>2</v>
      </c>
      <c r="E86" s="671">
        <f>2*(11+21)</f>
        <v>64</v>
      </c>
      <c r="F86" s="671">
        <v>0.4</v>
      </c>
      <c r="G86" s="671"/>
      <c r="H86" s="671"/>
      <c r="I86" s="671">
        <f>ROUND(D86*E86*F86,2)</f>
        <v>51.2</v>
      </c>
      <c r="J86" s="671"/>
      <c r="K86" s="671"/>
      <c r="L86" s="671"/>
      <c r="M86" s="671" t="s">
        <v>356</v>
      </c>
      <c r="N86" s="671">
        <f>I86</f>
        <v>51.2</v>
      </c>
      <c r="O86" s="675"/>
      <c r="P86" s="679"/>
      <c r="Q86" s="681"/>
      <c r="R86" s="676"/>
      <c r="T86" s="667"/>
    </row>
    <row r="87" spans="1:22" s="203" customFormat="1" ht="25.5">
      <c r="A87" s="1978"/>
      <c r="B87" s="1975"/>
      <c r="C87" s="699" t="s">
        <v>2995</v>
      </c>
      <c r="D87" s="671">
        <v>1</v>
      </c>
      <c r="E87" s="216">
        <v>128.94999999999999</v>
      </c>
      <c r="F87" s="671">
        <v>0.2</v>
      </c>
      <c r="G87" s="671"/>
      <c r="H87" s="671"/>
      <c r="I87" s="671">
        <f>ROUND(D87*E87*F87,2)</f>
        <v>25.79</v>
      </c>
      <c r="J87" s="671"/>
      <c r="K87" s="671"/>
      <c r="L87" s="671"/>
      <c r="M87" s="671" t="s">
        <v>356</v>
      </c>
      <c r="N87" s="671">
        <f>I87</f>
        <v>25.79</v>
      </c>
      <c r="O87" s="675"/>
      <c r="P87" s="679"/>
      <c r="Q87" s="681"/>
      <c r="R87" s="676"/>
      <c r="T87" s="667"/>
    </row>
    <row r="88" spans="1:22" s="203" customFormat="1" ht="25.5">
      <c r="A88" s="1978"/>
      <c r="B88" s="1975"/>
      <c r="C88" s="699" t="s">
        <v>3518</v>
      </c>
      <c r="D88" s="671">
        <v>1</v>
      </c>
      <c r="E88" s="216"/>
      <c r="F88" s="671"/>
      <c r="G88" s="671"/>
      <c r="H88" s="671"/>
      <c r="I88" s="671">
        <f>N71+14*0.95*0.8</f>
        <v>48.3</v>
      </c>
      <c r="J88" s="671"/>
      <c r="K88" s="671"/>
      <c r="L88" s="671"/>
      <c r="M88" s="671" t="s">
        <v>356</v>
      </c>
      <c r="N88" s="671">
        <f>I88</f>
        <v>48.3</v>
      </c>
      <c r="O88" s="675"/>
      <c r="P88" s="679"/>
      <c r="Q88" s="681"/>
      <c r="R88" s="676"/>
      <c r="T88" s="667"/>
    </row>
    <row r="89" spans="1:22" s="203" customFormat="1" ht="25.5">
      <c r="A89" s="1979"/>
      <c r="B89" s="1976"/>
      <c r="C89" s="699" t="s">
        <v>3468</v>
      </c>
      <c r="D89" s="671">
        <v>1</v>
      </c>
      <c r="E89" s="216"/>
      <c r="F89" s="671"/>
      <c r="G89" s="671"/>
      <c r="H89" s="671"/>
      <c r="I89" s="671">
        <f>N72+E72*0.15</f>
        <v>65.3125</v>
      </c>
      <c r="J89" s="671"/>
      <c r="K89" s="671"/>
      <c r="L89" s="671"/>
      <c r="M89" s="671" t="s">
        <v>356</v>
      </c>
      <c r="N89" s="671">
        <f>I89</f>
        <v>65.3125</v>
      </c>
      <c r="O89" s="675"/>
      <c r="P89" s="679"/>
      <c r="Q89" s="681"/>
      <c r="R89" s="676"/>
      <c r="T89" s="667"/>
    </row>
    <row r="90" spans="1:22" s="203" customFormat="1" ht="25.5">
      <c r="A90" s="804" t="s">
        <v>3166</v>
      </c>
      <c r="B90" s="961" t="s">
        <v>3167</v>
      </c>
      <c r="C90" s="699" t="s">
        <v>3500</v>
      </c>
      <c r="D90" s="671">
        <v>55</v>
      </c>
      <c r="E90" s="216">
        <v>1.5</v>
      </c>
      <c r="F90" s="671"/>
      <c r="G90" s="671"/>
      <c r="H90" s="671"/>
      <c r="I90" s="671"/>
      <c r="J90" s="671"/>
      <c r="K90" s="671"/>
      <c r="L90" s="671"/>
      <c r="M90" s="666" t="s">
        <v>108</v>
      </c>
      <c r="N90" s="671">
        <f>ROUND(D90*E90,2)</f>
        <v>82.5</v>
      </c>
      <c r="O90" s="675"/>
      <c r="P90" s="679"/>
      <c r="Q90" s="681"/>
      <c r="R90" s="676"/>
      <c r="T90" s="667"/>
    </row>
    <row r="91" spans="1:22" s="203" customFormat="1" ht="51.2" customHeight="1">
      <c r="A91" s="804" t="s">
        <v>3502</v>
      </c>
      <c r="B91" s="961" t="s">
        <v>1974</v>
      </c>
      <c r="C91" s="699" t="s">
        <v>3168</v>
      </c>
      <c r="D91" s="671">
        <v>55</v>
      </c>
      <c r="E91" s="216">
        <v>1.5</v>
      </c>
      <c r="F91" s="671"/>
      <c r="G91" s="671"/>
      <c r="H91" s="671"/>
      <c r="I91" s="671">
        <f>3.14*0.15^2/4-3.14*0.06^2/4</f>
        <v>1.4836500000000001E-2</v>
      </c>
      <c r="J91" s="671"/>
      <c r="K91" s="671"/>
      <c r="L91" s="671">
        <f>ROUND(E91*D91*I91,2)</f>
        <v>1.22</v>
      </c>
      <c r="M91" s="666" t="s">
        <v>262</v>
      </c>
      <c r="N91" s="671">
        <f>L91</f>
        <v>1.22</v>
      </c>
      <c r="O91" s="675"/>
      <c r="P91" s="679"/>
      <c r="Q91" s="681"/>
      <c r="R91" s="676"/>
      <c r="T91" s="667"/>
    </row>
    <row r="92" spans="1:22">
      <c r="A92" s="211">
        <v>4</v>
      </c>
      <c r="B92" s="232" t="s">
        <v>2691</v>
      </c>
      <c r="C92" s="218"/>
      <c r="D92" s="219"/>
      <c r="E92" s="220"/>
      <c r="F92" s="220"/>
      <c r="G92" s="220"/>
      <c r="H92" s="220"/>
      <c r="I92" s="220"/>
      <c r="J92" s="220"/>
      <c r="K92" s="220"/>
      <c r="L92" s="220"/>
      <c r="M92" s="221"/>
      <c r="N92" s="220"/>
      <c r="O92" s="677"/>
      <c r="P92" s="678"/>
      <c r="Q92" s="677"/>
      <c r="R92" s="678"/>
    </row>
    <row r="93" spans="1:22" ht="12.75" customHeight="1">
      <c r="A93" s="1977" t="s">
        <v>98</v>
      </c>
      <c r="B93" s="1974" t="s">
        <v>656</v>
      </c>
      <c r="C93" s="223"/>
      <c r="D93" s="671"/>
      <c r="E93" s="671"/>
      <c r="F93" s="671"/>
      <c r="G93" s="671"/>
      <c r="H93" s="671"/>
      <c r="I93" s="671"/>
      <c r="J93" s="671"/>
      <c r="K93" s="671"/>
      <c r="L93" s="671"/>
      <c r="M93" s="666" t="s">
        <v>356</v>
      </c>
      <c r="N93" s="671">
        <f>SUM(N94:N100)</f>
        <v>120.24000000000001</v>
      </c>
      <c r="O93" s="680"/>
      <c r="P93" s="680"/>
      <c r="Q93" s="680"/>
      <c r="R93" s="680"/>
      <c r="V93" s="670">
        <f>119.65-O94</f>
        <v>102.822</v>
      </c>
    </row>
    <row r="94" spans="1:22" s="203" customFormat="1" ht="25.5">
      <c r="A94" s="1978"/>
      <c r="B94" s="1975"/>
      <c r="C94" s="699" t="s">
        <v>2978</v>
      </c>
      <c r="D94" s="671">
        <v>10</v>
      </c>
      <c r="E94" s="671"/>
      <c r="F94" s="671">
        <v>2.8</v>
      </c>
      <c r="G94" s="671">
        <v>0.3</v>
      </c>
      <c r="H94" s="671">
        <v>0.15</v>
      </c>
      <c r="I94" s="671">
        <f>ROUND(D94*F94*(0.3+0.3+0.2+0.2),2)</f>
        <v>28</v>
      </c>
      <c r="J94" s="671"/>
      <c r="K94" s="671"/>
      <c r="L94" s="671"/>
      <c r="M94" s="671" t="s">
        <v>356</v>
      </c>
      <c r="N94" s="671">
        <f>I94</f>
        <v>28</v>
      </c>
      <c r="O94" s="681">
        <f>N94*0.601</f>
        <v>16.827999999999999</v>
      </c>
      <c r="P94" s="681">
        <f>N94-O94+0.03</f>
        <v>11.202</v>
      </c>
      <c r="Q94" s="679" t="e">
        <f>ROUND(O94*'Medição 14 DP Cobilândia'!#REF!,2)</f>
        <v>#REF!</v>
      </c>
      <c r="R94" s="679" t="e">
        <f>ROUND(P94*'Medição 14 DP Cobilândia'!#REF!,2)</f>
        <v>#REF!</v>
      </c>
    </row>
    <row r="95" spans="1:22" s="203" customFormat="1" ht="25.5">
      <c r="A95" s="1978"/>
      <c r="B95" s="1975"/>
      <c r="C95" s="699" t="s">
        <v>3466</v>
      </c>
      <c r="D95" s="671">
        <v>8</v>
      </c>
      <c r="E95" s="671"/>
      <c r="F95" s="671">
        <v>2.1</v>
      </c>
      <c r="G95" s="671">
        <v>0.3</v>
      </c>
      <c r="H95" s="671">
        <v>0.15</v>
      </c>
      <c r="I95" s="671">
        <f>ROUND(D95*F95*(0.3+0.3+0.2+0.2),2)</f>
        <v>16.8</v>
      </c>
      <c r="J95" s="671"/>
      <c r="K95" s="671"/>
      <c r="L95" s="671"/>
      <c r="M95" s="671" t="s">
        <v>356</v>
      </c>
      <c r="N95" s="671">
        <f>I95</f>
        <v>16.8</v>
      </c>
      <c r="O95" s="681"/>
      <c r="P95" s="681"/>
      <c r="Q95" s="679"/>
      <c r="R95" s="679"/>
    </row>
    <row r="96" spans="1:22" s="203" customFormat="1" ht="25.5">
      <c r="A96" s="1978"/>
      <c r="B96" s="1975"/>
      <c r="C96" s="699" t="s">
        <v>3461</v>
      </c>
      <c r="D96" s="671">
        <v>2</v>
      </c>
      <c r="E96" s="671">
        <v>16.5</v>
      </c>
      <c r="F96" s="671">
        <v>0.4</v>
      </c>
      <c r="G96" s="671"/>
      <c r="H96" s="671">
        <v>0.15</v>
      </c>
      <c r="I96" s="671">
        <f>ROUND(D96*E96*(F96*2+H96),2)</f>
        <v>31.35</v>
      </c>
      <c r="J96" s="671"/>
      <c r="K96" s="671"/>
      <c r="L96" s="671"/>
      <c r="M96" s="671" t="s">
        <v>356</v>
      </c>
      <c r="N96" s="671">
        <f t="shared" ref="N96:N100" si="5">I96</f>
        <v>31.35</v>
      </c>
      <c r="O96" s="681"/>
      <c r="P96" s="681">
        <f>N96</f>
        <v>31.35</v>
      </c>
      <c r="Q96" s="679"/>
      <c r="R96" s="679" t="e">
        <f>ROUND(P96*'Medição 14 DP Cobilândia'!#REF!,2)</f>
        <v>#REF!</v>
      </c>
      <c r="T96" s="667">
        <f>SUM(P94:P96)</f>
        <v>42.552</v>
      </c>
    </row>
    <row r="97" spans="1:20" s="203" customFormat="1" ht="25.5">
      <c r="A97" s="1978"/>
      <c r="B97" s="1975"/>
      <c r="C97" s="699" t="s">
        <v>3462</v>
      </c>
      <c r="D97" s="671">
        <v>1</v>
      </c>
      <c r="E97" s="671">
        <v>6.5</v>
      </c>
      <c r="F97" s="671">
        <v>0.4</v>
      </c>
      <c r="G97" s="671"/>
      <c r="H97" s="671">
        <v>0.15</v>
      </c>
      <c r="I97" s="671">
        <f>ROUND(D97*E97*(F97*2+H97),2)</f>
        <v>6.18</v>
      </c>
      <c r="J97" s="671"/>
      <c r="K97" s="671"/>
      <c r="L97" s="671"/>
      <c r="M97" s="671" t="s">
        <v>356</v>
      </c>
      <c r="N97" s="671">
        <f t="shared" ref="N97" si="6">I97</f>
        <v>6.18</v>
      </c>
      <c r="O97" s="681"/>
      <c r="P97" s="681"/>
      <c r="Q97" s="679"/>
      <c r="R97" s="679"/>
      <c r="T97" s="667"/>
    </row>
    <row r="98" spans="1:20" s="203" customFormat="1" ht="26.1" customHeight="1">
      <c r="A98" s="1978"/>
      <c r="B98" s="1975"/>
      <c r="C98" s="699" t="s">
        <v>3463</v>
      </c>
      <c r="D98" s="671">
        <v>4</v>
      </c>
      <c r="E98" s="671">
        <v>5.0999999999999996</v>
      </c>
      <c r="F98" s="671">
        <v>0.4</v>
      </c>
      <c r="G98" s="671"/>
      <c r="H98" s="671">
        <v>0.15</v>
      </c>
      <c r="I98" s="671">
        <f>ROUND(D98*E98*(F98*2+H98),2)</f>
        <v>19.38</v>
      </c>
      <c r="J98" s="671"/>
      <c r="K98" s="671"/>
      <c r="L98" s="671"/>
      <c r="M98" s="671" t="s">
        <v>356</v>
      </c>
      <c r="N98" s="671">
        <f t="shared" si="5"/>
        <v>19.38</v>
      </c>
      <c r="O98" s="681"/>
      <c r="P98" s="681"/>
      <c r="Q98" s="679"/>
      <c r="R98" s="679"/>
      <c r="T98" s="667"/>
    </row>
    <row r="99" spans="1:20" s="203" customFormat="1" ht="25.5">
      <c r="A99" s="1978"/>
      <c r="B99" s="1975"/>
      <c r="C99" s="699" t="s">
        <v>3464</v>
      </c>
      <c r="D99" s="671">
        <v>2</v>
      </c>
      <c r="E99" s="671">
        <v>2.95</v>
      </c>
      <c r="F99" s="671">
        <v>0.4</v>
      </c>
      <c r="G99" s="671"/>
      <c r="H99" s="671">
        <v>0.15</v>
      </c>
      <c r="I99" s="671">
        <f>ROUND(D99*E99*(F99*2+H99),2)</f>
        <v>5.61</v>
      </c>
      <c r="J99" s="671"/>
      <c r="K99" s="671"/>
      <c r="L99" s="671"/>
      <c r="M99" s="671" t="s">
        <v>356</v>
      </c>
      <c r="N99" s="671">
        <f t="shared" si="5"/>
        <v>5.61</v>
      </c>
      <c r="O99" s="681"/>
      <c r="P99" s="681"/>
      <c r="Q99" s="679"/>
      <c r="R99" s="679"/>
      <c r="T99" s="667"/>
    </row>
    <row r="100" spans="1:20" s="203" customFormat="1" ht="25.5">
      <c r="A100" s="1979"/>
      <c r="B100" s="1976"/>
      <c r="C100" s="699" t="s">
        <v>3465</v>
      </c>
      <c r="D100" s="671">
        <v>2</v>
      </c>
      <c r="E100" s="671">
        <v>6.8</v>
      </c>
      <c r="F100" s="671">
        <v>0.4</v>
      </c>
      <c r="G100" s="671"/>
      <c r="H100" s="671">
        <v>0.15</v>
      </c>
      <c r="I100" s="671">
        <f>ROUND(D100*E100*(F100*2+H100),2)</f>
        <v>12.92</v>
      </c>
      <c r="J100" s="671"/>
      <c r="K100" s="671"/>
      <c r="L100" s="671"/>
      <c r="M100" s="671" t="s">
        <v>356</v>
      </c>
      <c r="N100" s="671">
        <f t="shared" si="5"/>
        <v>12.92</v>
      </c>
      <c r="O100" s="681"/>
      <c r="P100" s="681"/>
      <c r="Q100" s="679"/>
      <c r="R100" s="679"/>
      <c r="S100" s="203">
        <f>2000/(6.8*2.95)</f>
        <v>99.700897308075767</v>
      </c>
      <c r="T100" s="667"/>
    </row>
    <row r="101" spans="1:20" s="203" customFormat="1" ht="63.75">
      <c r="A101" s="1977" t="s">
        <v>99</v>
      </c>
      <c r="B101" s="1974" t="s">
        <v>3506</v>
      </c>
      <c r="C101" s="699" t="s">
        <v>3508</v>
      </c>
      <c r="D101" s="671"/>
      <c r="E101" s="671"/>
      <c r="F101" s="671"/>
      <c r="G101" s="671"/>
      <c r="H101" s="671"/>
      <c r="I101" s="671"/>
      <c r="J101" s="671"/>
      <c r="K101" s="671"/>
      <c r="L101" s="671"/>
      <c r="M101" s="666" t="s">
        <v>627</v>
      </c>
      <c r="N101" s="671">
        <f>SUM(N102:N109)</f>
        <v>277.7</v>
      </c>
      <c r="O101" s="680"/>
      <c r="P101" s="680"/>
      <c r="Q101" s="680"/>
      <c r="R101" s="680"/>
    </row>
    <row r="102" spans="1:20" s="203" customFormat="1" ht="25.5">
      <c r="A102" s="1978"/>
      <c r="B102" s="1975"/>
      <c r="C102" s="699" t="s">
        <v>3474</v>
      </c>
      <c r="D102" s="671">
        <v>1</v>
      </c>
      <c r="E102" s="671"/>
      <c r="F102" s="671"/>
      <c r="G102" s="671"/>
      <c r="H102" s="671"/>
      <c r="I102" s="671"/>
      <c r="J102" s="671"/>
      <c r="K102" s="671"/>
      <c r="L102" s="671"/>
      <c r="M102" s="671" t="s">
        <v>627</v>
      </c>
      <c r="N102" s="671">
        <f>ROUND(1.68*50,2)</f>
        <v>84</v>
      </c>
      <c r="O102" s="675">
        <f>N102</f>
        <v>84</v>
      </c>
      <c r="P102" s="679"/>
      <c r="Q102" s="679" t="e">
        <f>ROUND(O102*'Medição 14 DP Cobilândia'!#REF!,2)</f>
        <v>#REF!</v>
      </c>
      <c r="R102" s="679"/>
    </row>
    <row r="103" spans="1:20" s="203" customFormat="1" ht="25.5">
      <c r="A103" s="1978"/>
      <c r="B103" s="1975"/>
      <c r="C103" s="699" t="s">
        <v>3475</v>
      </c>
      <c r="D103" s="671">
        <v>1</v>
      </c>
      <c r="E103" s="671"/>
      <c r="F103" s="671"/>
      <c r="G103" s="671"/>
      <c r="H103" s="671"/>
      <c r="I103" s="671"/>
      <c r="J103" s="671"/>
      <c r="K103" s="671"/>
      <c r="L103" s="671"/>
      <c r="M103" s="671" t="s">
        <v>627</v>
      </c>
      <c r="N103" s="671">
        <f>ROUND(1.01*50,2)</f>
        <v>50.5</v>
      </c>
      <c r="O103" s="675"/>
      <c r="P103" s="679"/>
      <c r="Q103" s="679"/>
      <c r="R103" s="679"/>
    </row>
    <row r="104" spans="1:20" s="203" customFormat="1" ht="63.75">
      <c r="A104" s="1978"/>
      <c r="B104" s="1975"/>
      <c r="C104" s="699" t="s">
        <v>3507</v>
      </c>
      <c r="D104" s="671"/>
      <c r="E104" s="671"/>
      <c r="F104" s="671"/>
      <c r="G104" s="671"/>
      <c r="H104" s="671"/>
      <c r="I104" s="671"/>
      <c r="J104" s="671"/>
      <c r="K104" s="671"/>
      <c r="L104" s="671"/>
      <c r="M104" s="671"/>
      <c r="N104" s="671"/>
      <c r="O104" s="675"/>
      <c r="P104" s="679"/>
      <c r="Q104" s="679"/>
      <c r="R104" s="679"/>
    </row>
    <row r="105" spans="1:20" s="203" customFormat="1" ht="25.5">
      <c r="A105" s="1978"/>
      <c r="B105" s="1975"/>
      <c r="C105" s="699" t="s">
        <v>3476</v>
      </c>
      <c r="D105" s="671">
        <v>1</v>
      </c>
      <c r="E105" s="671"/>
      <c r="F105" s="671"/>
      <c r="G105" s="671"/>
      <c r="H105" s="671"/>
      <c r="I105" s="671"/>
      <c r="J105" s="671"/>
      <c r="K105" s="671"/>
      <c r="L105" s="671"/>
      <c r="M105" s="671" t="s">
        <v>627</v>
      </c>
      <c r="N105" s="671">
        <f>ROUND(1.49*40,2)</f>
        <v>59.6</v>
      </c>
      <c r="O105" s="675"/>
      <c r="P105" s="679"/>
      <c r="Q105" s="679"/>
      <c r="R105" s="679"/>
    </row>
    <row r="106" spans="1:20" s="203" customFormat="1" ht="25.5">
      <c r="A106" s="1978"/>
      <c r="B106" s="1975"/>
      <c r="C106" s="699" t="s">
        <v>3477</v>
      </c>
      <c r="D106" s="671">
        <v>1</v>
      </c>
      <c r="E106" s="671"/>
      <c r="F106" s="671"/>
      <c r="G106" s="671"/>
      <c r="H106" s="671"/>
      <c r="I106" s="671"/>
      <c r="J106" s="671"/>
      <c r="K106" s="671"/>
      <c r="L106" s="671"/>
      <c r="M106" s="671" t="s">
        <v>627</v>
      </c>
      <c r="N106" s="671">
        <f>ROUND(0.29*40,2)</f>
        <v>11.6</v>
      </c>
      <c r="O106" s="675"/>
      <c r="P106" s="679"/>
      <c r="Q106" s="679"/>
      <c r="R106" s="679"/>
    </row>
    <row r="107" spans="1:20" s="203" customFormat="1" ht="25.5">
      <c r="A107" s="1978"/>
      <c r="B107" s="1975"/>
      <c r="C107" s="699" t="s">
        <v>3478</v>
      </c>
      <c r="D107" s="671">
        <v>1</v>
      </c>
      <c r="E107" s="671"/>
      <c r="F107" s="671"/>
      <c r="G107" s="671"/>
      <c r="H107" s="671"/>
      <c r="I107" s="671"/>
      <c r="J107" s="671"/>
      <c r="K107" s="671"/>
      <c r="L107" s="671"/>
      <c r="M107" s="671" t="s">
        <v>627</v>
      </c>
      <c r="N107" s="671">
        <f>ROUND(0.92*40,2)</f>
        <v>36.799999999999997</v>
      </c>
      <c r="O107" s="675"/>
      <c r="P107" s="679"/>
      <c r="Q107" s="679"/>
      <c r="R107" s="679"/>
    </row>
    <row r="108" spans="1:20" s="203" customFormat="1" ht="25.5">
      <c r="A108" s="1978"/>
      <c r="B108" s="1975"/>
      <c r="C108" s="699" t="s">
        <v>3479</v>
      </c>
      <c r="D108" s="671">
        <v>1</v>
      </c>
      <c r="E108" s="671"/>
      <c r="F108" s="671"/>
      <c r="G108" s="671"/>
      <c r="H108" s="671"/>
      <c r="I108" s="671"/>
      <c r="J108" s="671"/>
      <c r="K108" s="671"/>
      <c r="L108" s="671"/>
      <c r="M108" s="671" t="s">
        <v>627</v>
      </c>
      <c r="N108" s="671">
        <f>ROUND(0.27*40,2)</f>
        <v>10.8</v>
      </c>
      <c r="O108" s="675"/>
      <c r="P108" s="679"/>
      <c r="Q108" s="679"/>
      <c r="R108" s="679"/>
    </row>
    <row r="109" spans="1:20" s="203" customFormat="1" ht="25.5">
      <c r="A109" s="1978"/>
      <c r="B109" s="1975"/>
      <c r="C109" s="699" t="s">
        <v>3480</v>
      </c>
      <c r="D109" s="671">
        <v>1</v>
      </c>
      <c r="E109" s="671"/>
      <c r="F109" s="671"/>
      <c r="G109" s="671"/>
      <c r="H109" s="671"/>
      <c r="I109" s="671"/>
      <c r="J109" s="671"/>
      <c r="K109" s="671"/>
      <c r="L109" s="671"/>
      <c r="M109" s="671" t="s">
        <v>627</v>
      </c>
      <c r="N109" s="671">
        <f>ROUND(0.61*40,2)</f>
        <v>24.4</v>
      </c>
      <c r="O109" s="675"/>
      <c r="P109" s="679"/>
      <c r="Q109" s="679"/>
      <c r="R109" s="679"/>
    </row>
    <row r="110" spans="1:20" s="203" customFormat="1" ht="63.75">
      <c r="A110" s="1977" t="s">
        <v>3469</v>
      </c>
      <c r="B110" s="1974" t="s">
        <v>3501</v>
      </c>
      <c r="C110" s="699" t="s">
        <v>3508</v>
      </c>
      <c r="D110" s="671"/>
      <c r="E110" s="671"/>
      <c r="F110" s="671"/>
      <c r="G110" s="671"/>
      <c r="H110" s="671"/>
      <c r="I110" s="671"/>
      <c r="J110" s="671"/>
      <c r="K110" s="671"/>
      <c r="L110" s="671"/>
      <c r="M110" s="666" t="s">
        <v>627</v>
      </c>
      <c r="N110" s="671">
        <f>SUM(N111:N118)</f>
        <v>673.6</v>
      </c>
      <c r="O110" s="680"/>
      <c r="P110" s="680"/>
      <c r="Q110" s="680"/>
      <c r="R110" s="680"/>
    </row>
    <row r="111" spans="1:20" s="203" customFormat="1" ht="25.5">
      <c r="A111" s="1978"/>
      <c r="B111" s="1975"/>
      <c r="C111" s="699" t="s">
        <v>3474</v>
      </c>
      <c r="D111" s="671">
        <v>1</v>
      </c>
      <c r="E111" s="671"/>
      <c r="F111" s="671"/>
      <c r="G111" s="671"/>
      <c r="H111" s="671"/>
      <c r="I111" s="671"/>
      <c r="J111" s="671"/>
      <c r="K111" s="671"/>
      <c r="L111" s="671"/>
      <c r="M111" s="671" t="s">
        <v>627</v>
      </c>
      <c r="N111" s="671">
        <f>ROUND(1.68*100,2)</f>
        <v>168</v>
      </c>
      <c r="O111" s="675">
        <f>N111</f>
        <v>168</v>
      </c>
      <c r="P111" s="679"/>
      <c r="Q111" s="679" t="e">
        <f>ROUND(O111*'Medição 14 DP Cobilândia'!#REF!,2)</f>
        <v>#REF!</v>
      </c>
      <c r="R111" s="679"/>
    </row>
    <row r="112" spans="1:20" s="203" customFormat="1" ht="25.5">
      <c r="A112" s="1978"/>
      <c r="B112" s="1975"/>
      <c r="C112" s="699" t="s">
        <v>3475</v>
      </c>
      <c r="D112" s="671">
        <v>1</v>
      </c>
      <c r="E112" s="671"/>
      <c r="F112" s="671"/>
      <c r="G112" s="671"/>
      <c r="H112" s="671"/>
      <c r="I112" s="671"/>
      <c r="J112" s="671"/>
      <c r="K112" s="671"/>
      <c r="L112" s="671"/>
      <c r="M112" s="671" t="s">
        <v>627</v>
      </c>
      <c r="N112" s="671">
        <f>ROUND(1.01*100,2)</f>
        <v>101</v>
      </c>
      <c r="O112" s="675"/>
      <c r="P112" s="679"/>
      <c r="Q112" s="679"/>
      <c r="R112" s="679"/>
    </row>
    <row r="113" spans="1:19" s="203" customFormat="1" ht="63.75">
      <c r="A113" s="1978"/>
      <c r="B113" s="1975"/>
      <c r="C113" s="699" t="s">
        <v>3507</v>
      </c>
      <c r="D113" s="671"/>
      <c r="E113" s="671"/>
      <c r="F113" s="671"/>
      <c r="G113" s="671"/>
      <c r="H113" s="671"/>
      <c r="I113" s="671"/>
      <c r="J113" s="671"/>
      <c r="K113" s="671"/>
      <c r="L113" s="671"/>
      <c r="M113" s="671"/>
      <c r="N113" s="671"/>
      <c r="O113" s="675"/>
      <c r="P113" s="679"/>
      <c r="Q113" s="679"/>
      <c r="R113" s="679"/>
    </row>
    <row r="114" spans="1:19" s="203" customFormat="1" ht="25.5">
      <c r="A114" s="1978"/>
      <c r="B114" s="1975"/>
      <c r="C114" s="699" t="s">
        <v>3513</v>
      </c>
      <c r="D114" s="671">
        <v>1</v>
      </c>
      <c r="E114" s="671"/>
      <c r="F114" s="671"/>
      <c r="G114" s="671"/>
      <c r="H114" s="671"/>
      <c r="I114" s="671"/>
      <c r="J114" s="671"/>
      <c r="K114" s="671"/>
      <c r="L114" s="671"/>
      <c r="M114" s="671" t="s">
        <v>627</v>
      </c>
      <c r="N114" s="671">
        <f>ROUND(1.98*85,2)</f>
        <v>168.3</v>
      </c>
      <c r="O114" s="675"/>
      <c r="P114" s="679"/>
      <c r="Q114" s="679"/>
      <c r="R114" s="679"/>
    </row>
    <row r="115" spans="1:19" s="203" customFormat="1" ht="25.5">
      <c r="A115" s="1978"/>
      <c r="B115" s="1975"/>
      <c r="C115" s="699" t="s">
        <v>3512</v>
      </c>
      <c r="D115" s="671">
        <v>1</v>
      </c>
      <c r="E115" s="671"/>
      <c r="F115" s="671"/>
      <c r="G115" s="671"/>
      <c r="H115" s="671"/>
      <c r="I115" s="671"/>
      <c r="J115" s="671"/>
      <c r="K115" s="671"/>
      <c r="L115" s="671"/>
      <c r="M115" s="671" t="s">
        <v>627</v>
      </c>
      <c r="N115" s="671">
        <f>ROUND(0.39*85,2)</f>
        <v>33.15</v>
      </c>
      <c r="O115" s="675"/>
      <c r="P115" s="679"/>
      <c r="Q115" s="679"/>
      <c r="R115" s="679"/>
    </row>
    <row r="116" spans="1:19" s="203" customFormat="1" ht="25.5">
      <c r="A116" s="1978"/>
      <c r="B116" s="1975"/>
      <c r="C116" s="699" t="s">
        <v>3511</v>
      </c>
      <c r="D116" s="671">
        <v>4</v>
      </c>
      <c r="E116" s="671"/>
      <c r="F116" s="671"/>
      <c r="G116" s="671"/>
      <c r="H116" s="671"/>
      <c r="I116" s="671"/>
      <c r="J116" s="671"/>
      <c r="K116" s="671"/>
      <c r="L116" s="671"/>
      <c r="M116" s="671" t="s">
        <v>627</v>
      </c>
      <c r="N116" s="671">
        <f>ROUND(1.22*85,2)</f>
        <v>103.7</v>
      </c>
      <c r="O116" s="675"/>
      <c r="P116" s="679"/>
      <c r="Q116" s="679"/>
      <c r="R116" s="679"/>
    </row>
    <row r="117" spans="1:19" s="203" customFormat="1" ht="25.5">
      <c r="A117" s="1978"/>
      <c r="B117" s="1975"/>
      <c r="C117" s="699" t="s">
        <v>3510</v>
      </c>
      <c r="D117" s="671">
        <v>1</v>
      </c>
      <c r="E117" s="671"/>
      <c r="F117" s="671"/>
      <c r="G117" s="671"/>
      <c r="H117" s="671"/>
      <c r="I117" s="671"/>
      <c r="J117" s="671"/>
      <c r="K117" s="671"/>
      <c r="L117" s="671"/>
      <c r="M117" s="671" t="s">
        <v>627</v>
      </c>
      <c r="N117" s="671">
        <f>ROUND(0.35*85,2)</f>
        <v>29.75</v>
      </c>
      <c r="O117" s="675"/>
      <c r="P117" s="679"/>
      <c r="Q117" s="679"/>
      <c r="R117" s="679"/>
    </row>
    <row r="118" spans="1:19" s="203" customFormat="1" ht="25.5">
      <c r="A118" s="1978"/>
      <c r="B118" s="1975"/>
      <c r="C118" s="699" t="s">
        <v>3509</v>
      </c>
      <c r="D118" s="671">
        <v>1</v>
      </c>
      <c r="E118" s="671"/>
      <c r="F118" s="671"/>
      <c r="G118" s="671"/>
      <c r="H118" s="671"/>
      <c r="I118" s="671"/>
      <c r="J118" s="671"/>
      <c r="K118" s="671"/>
      <c r="L118" s="671"/>
      <c r="M118" s="671" t="s">
        <v>627</v>
      </c>
      <c r="N118" s="671">
        <f>ROUND(0.82*85,2)</f>
        <v>69.7</v>
      </c>
      <c r="O118" s="675"/>
      <c r="P118" s="679"/>
      <c r="Q118" s="679"/>
      <c r="R118" s="679"/>
    </row>
    <row r="119" spans="1:19" s="203" customFormat="1" ht="12.75" customHeight="1">
      <c r="A119" s="1977" t="s">
        <v>3470</v>
      </c>
      <c r="B119" s="1974" t="s">
        <v>664</v>
      </c>
      <c r="C119" s="223"/>
      <c r="D119" s="671"/>
      <c r="E119" s="671"/>
      <c r="F119" s="671"/>
      <c r="G119" s="671"/>
      <c r="H119" s="671"/>
      <c r="I119" s="671"/>
      <c r="J119" s="671"/>
      <c r="K119" s="671"/>
      <c r="L119" s="671"/>
      <c r="M119" s="666" t="s">
        <v>356</v>
      </c>
      <c r="N119" s="671">
        <f>SUM(N120:N121)</f>
        <v>111.19999999999999</v>
      </c>
      <c r="O119" s="680"/>
      <c r="P119" s="680"/>
      <c r="Q119" s="680"/>
      <c r="R119" s="680"/>
    </row>
    <row r="120" spans="1:19" s="203" customFormat="1">
      <c r="A120" s="1978"/>
      <c r="B120" s="1975"/>
      <c r="C120" s="699" t="s">
        <v>2979</v>
      </c>
      <c r="D120" s="671">
        <v>1</v>
      </c>
      <c r="E120" s="671">
        <v>16.5</v>
      </c>
      <c r="F120" s="671"/>
      <c r="G120" s="671"/>
      <c r="H120" s="671">
        <v>5.4</v>
      </c>
      <c r="I120" s="671">
        <f>ROUND(E120*H120,2)</f>
        <v>89.1</v>
      </c>
      <c r="J120" s="671"/>
      <c r="K120" s="671"/>
      <c r="L120" s="671"/>
      <c r="M120" s="671" t="s">
        <v>356</v>
      </c>
      <c r="N120" s="671">
        <f>I120</f>
        <v>89.1</v>
      </c>
      <c r="O120" s="675">
        <f>N120</f>
        <v>89.1</v>
      </c>
      <c r="P120" s="679"/>
      <c r="Q120" s="679" t="e">
        <f>ROUND(O120*'Medição 14 DP Cobilândia'!#REF!,2)</f>
        <v>#REF!</v>
      </c>
      <c r="R120" s="679"/>
    </row>
    <row r="121" spans="1:19" s="203" customFormat="1">
      <c r="A121" s="1998"/>
      <c r="B121" s="1976"/>
      <c r="C121" s="699" t="s">
        <v>2980</v>
      </c>
      <c r="D121" s="671">
        <v>1</v>
      </c>
      <c r="E121" s="671">
        <v>6.8</v>
      </c>
      <c r="F121" s="671"/>
      <c r="G121" s="671"/>
      <c r="H121" s="671">
        <v>3.25</v>
      </c>
      <c r="I121" s="671">
        <f>ROUND(E121*H121,2)</f>
        <v>22.1</v>
      </c>
      <c r="J121" s="671"/>
      <c r="K121" s="671"/>
      <c r="L121" s="671"/>
      <c r="M121" s="671" t="s">
        <v>356</v>
      </c>
      <c r="N121" s="671">
        <f>I121</f>
        <v>22.1</v>
      </c>
      <c r="O121" s="675"/>
      <c r="P121" s="679"/>
      <c r="Q121" s="679"/>
      <c r="R121" s="679"/>
    </row>
    <row r="122" spans="1:19" s="203" customFormat="1">
      <c r="A122" s="1977" t="s">
        <v>3471</v>
      </c>
      <c r="B122" s="1974" t="s">
        <v>2692</v>
      </c>
      <c r="C122" s="699"/>
      <c r="D122" s="671"/>
      <c r="E122" s="671"/>
      <c r="F122" s="671"/>
      <c r="G122" s="671"/>
      <c r="H122" s="671"/>
      <c r="I122" s="671"/>
      <c r="J122" s="671"/>
      <c r="K122" s="671"/>
      <c r="L122" s="671"/>
      <c r="M122" s="666" t="s">
        <v>262</v>
      </c>
      <c r="N122" s="671">
        <f>SUM(N123:N129)</f>
        <v>7.4499999999999993</v>
      </c>
      <c r="O122" s="681">
        <v>30.32</v>
      </c>
      <c r="P122" s="675">
        <f>N122-O122</f>
        <v>-22.87</v>
      </c>
      <c r="Q122" s="679">
        <f>ROUND(O122*'Medição 14 DP Cobilândia'!E47,2)</f>
        <v>0</v>
      </c>
      <c r="R122" s="679">
        <f>ROUND(P122*'Medição 14 DP Cobilândia'!E47,2)</f>
        <v>0</v>
      </c>
      <c r="S122" s="667">
        <f t="shared" ref="S122:S130" si="7">SUM(Q122:R122)</f>
        <v>0</v>
      </c>
    </row>
    <row r="123" spans="1:19" s="203" customFormat="1" ht="25.5">
      <c r="A123" s="1978"/>
      <c r="B123" s="1975"/>
      <c r="C123" s="699" t="s">
        <v>2978</v>
      </c>
      <c r="D123" s="671">
        <v>10</v>
      </c>
      <c r="E123" s="671"/>
      <c r="F123" s="671">
        <v>2.8</v>
      </c>
      <c r="G123" s="671">
        <v>0.3</v>
      </c>
      <c r="H123" s="671">
        <v>0.2</v>
      </c>
      <c r="I123" s="671"/>
      <c r="J123" s="671"/>
      <c r="K123" s="671"/>
      <c r="L123" s="671">
        <f>ROUND(D123*F123*G123*H123,2)</f>
        <v>1.68</v>
      </c>
      <c r="M123" s="671" t="s">
        <v>262</v>
      </c>
      <c r="N123" s="671">
        <f>L123</f>
        <v>1.68</v>
      </c>
      <c r="O123" s="681"/>
      <c r="P123" s="675"/>
      <c r="Q123" s="679"/>
      <c r="R123" s="679"/>
      <c r="S123" s="667"/>
    </row>
    <row r="124" spans="1:19" s="203" customFormat="1" ht="25.5">
      <c r="A124" s="1978"/>
      <c r="B124" s="1975"/>
      <c r="C124" s="699" t="s">
        <v>3466</v>
      </c>
      <c r="D124" s="671">
        <v>8</v>
      </c>
      <c r="E124" s="671"/>
      <c r="F124" s="671">
        <v>2.1</v>
      </c>
      <c r="G124" s="671">
        <v>0.3</v>
      </c>
      <c r="H124" s="671">
        <v>0.2</v>
      </c>
      <c r="I124" s="671"/>
      <c r="J124" s="671"/>
      <c r="K124" s="671"/>
      <c r="L124" s="671">
        <f>ROUND(D124*F124*G124*H124,2)</f>
        <v>1.01</v>
      </c>
      <c r="M124" s="671" t="s">
        <v>262</v>
      </c>
      <c r="N124" s="671">
        <f t="shared" ref="N124:N129" si="8">L124</f>
        <v>1.01</v>
      </c>
      <c r="O124" s="681"/>
      <c r="P124" s="675"/>
      <c r="Q124" s="679"/>
      <c r="R124" s="679"/>
      <c r="S124" s="667"/>
    </row>
    <row r="125" spans="1:19" s="203" customFormat="1" ht="25.5">
      <c r="A125" s="1978"/>
      <c r="B125" s="1975"/>
      <c r="C125" s="699" t="s">
        <v>3461</v>
      </c>
      <c r="D125" s="671">
        <v>2</v>
      </c>
      <c r="E125" s="671">
        <v>16.5</v>
      </c>
      <c r="F125" s="671">
        <v>0.4</v>
      </c>
      <c r="G125" s="671"/>
      <c r="H125" s="671">
        <v>0.15</v>
      </c>
      <c r="I125" s="671"/>
      <c r="J125" s="671"/>
      <c r="K125" s="671"/>
      <c r="L125" s="671">
        <f>ROUND(D125*E125*F125*H125,2)</f>
        <v>1.98</v>
      </c>
      <c r="M125" s="671" t="s">
        <v>262</v>
      </c>
      <c r="N125" s="671">
        <f t="shared" si="8"/>
        <v>1.98</v>
      </c>
      <c r="O125" s="681"/>
      <c r="P125" s="675"/>
      <c r="Q125" s="679"/>
      <c r="R125" s="679"/>
      <c r="S125" s="667"/>
    </row>
    <row r="126" spans="1:19" s="203" customFormat="1" ht="26.1" customHeight="1">
      <c r="A126" s="1978"/>
      <c r="B126" s="1975"/>
      <c r="C126" s="699" t="s">
        <v>3462</v>
      </c>
      <c r="D126" s="671">
        <v>1</v>
      </c>
      <c r="E126" s="671">
        <v>6.5</v>
      </c>
      <c r="F126" s="671">
        <v>0.4</v>
      </c>
      <c r="G126" s="671"/>
      <c r="H126" s="671">
        <v>0.15</v>
      </c>
      <c r="I126" s="671"/>
      <c r="J126" s="671"/>
      <c r="K126" s="671"/>
      <c r="L126" s="671">
        <f>ROUND(D126*E126*F126*H126,2)</f>
        <v>0.39</v>
      </c>
      <c r="M126" s="671" t="s">
        <v>262</v>
      </c>
      <c r="N126" s="671">
        <f t="shared" si="8"/>
        <v>0.39</v>
      </c>
      <c r="O126" s="681"/>
      <c r="P126" s="675"/>
      <c r="Q126" s="679"/>
      <c r="R126" s="679"/>
      <c r="S126" s="667"/>
    </row>
    <row r="127" spans="1:19" s="203" customFormat="1" ht="26.1" customHeight="1">
      <c r="A127" s="1978"/>
      <c r="B127" s="1975"/>
      <c r="C127" s="699" t="s">
        <v>3463</v>
      </c>
      <c r="D127" s="671">
        <v>4</v>
      </c>
      <c r="E127" s="671">
        <v>5.0999999999999996</v>
      </c>
      <c r="F127" s="671">
        <v>0.4</v>
      </c>
      <c r="G127" s="671"/>
      <c r="H127" s="671">
        <v>0.15</v>
      </c>
      <c r="I127" s="671"/>
      <c r="J127" s="671"/>
      <c r="K127" s="671"/>
      <c r="L127" s="671">
        <f>ROUND(D127*E127*F127*H127,2)</f>
        <v>1.22</v>
      </c>
      <c r="M127" s="671" t="s">
        <v>262</v>
      </c>
      <c r="N127" s="671">
        <f t="shared" ref="N127" si="9">L127</f>
        <v>1.22</v>
      </c>
      <c r="O127" s="681"/>
      <c r="P127" s="675"/>
      <c r="Q127" s="679"/>
      <c r="R127" s="679"/>
      <c r="S127" s="667"/>
    </row>
    <row r="128" spans="1:19" s="203" customFormat="1" ht="25.5">
      <c r="A128" s="1978"/>
      <c r="B128" s="1975"/>
      <c r="C128" s="699" t="s">
        <v>3464</v>
      </c>
      <c r="D128" s="671">
        <v>2</v>
      </c>
      <c r="E128" s="671">
        <v>2.95</v>
      </c>
      <c r="F128" s="671">
        <v>0.4</v>
      </c>
      <c r="G128" s="671"/>
      <c r="H128" s="671">
        <v>0.15</v>
      </c>
      <c r="I128" s="671"/>
      <c r="J128" s="671"/>
      <c r="K128" s="671"/>
      <c r="L128" s="671">
        <f>ROUND(D128*E128*F128*H128,2)</f>
        <v>0.35</v>
      </c>
      <c r="M128" s="671" t="s">
        <v>262</v>
      </c>
      <c r="N128" s="671">
        <f t="shared" si="8"/>
        <v>0.35</v>
      </c>
      <c r="O128" s="681"/>
      <c r="P128" s="675"/>
      <c r="Q128" s="679"/>
      <c r="R128" s="679"/>
      <c r="S128" s="667"/>
    </row>
    <row r="129" spans="1:20" s="203" customFormat="1" ht="25.5">
      <c r="A129" s="1978"/>
      <c r="B129" s="1975"/>
      <c r="C129" s="699" t="s">
        <v>3465</v>
      </c>
      <c r="D129" s="671">
        <v>2</v>
      </c>
      <c r="E129" s="671">
        <v>6.8</v>
      </c>
      <c r="F129" s="671">
        <v>0.4</v>
      </c>
      <c r="G129" s="671"/>
      <c r="H129" s="671">
        <v>0.15</v>
      </c>
      <c r="I129" s="671"/>
      <c r="J129" s="671"/>
      <c r="K129" s="671"/>
      <c r="L129" s="671">
        <f>ROUND(D129*E129*F129*H129,2)</f>
        <v>0.82</v>
      </c>
      <c r="M129" s="671" t="s">
        <v>262</v>
      </c>
      <c r="N129" s="671">
        <f t="shared" si="8"/>
        <v>0.82</v>
      </c>
      <c r="O129" s="681"/>
      <c r="P129" s="675"/>
      <c r="Q129" s="679"/>
      <c r="R129" s="679"/>
      <c r="S129" s="667"/>
    </row>
    <row r="130" spans="1:20" s="203" customFormat="1" ht="29.85" customHeight="1">
      <c r="A130" s="1977" t="s">
        <v>3472</v>
      </c>
      <c r="B130" s="1974" t="s">
        <v>723</v>
      </c>
      <c r="C130" s="699" t="s">
        <v>2988</v>
      </c>
      <c r="D130" s="671"/>
      <c r="E130" s="671">
        <v>77.3</v>
      </c>
      <c r="F130" s="671"/>
      <c r="G130" s="671"/>
      <c r="H130" s="671"/>
      <c r="I130" s="671"/>
      <c r="J130" s="671"/>
      <c r="K130" s="671"/>
      <c r="L130" s="671"/>
      <c r="M130" s="666" t="s">
        <v>108</v>
      </c>
      <c r="N130" s="671">
        <f>SUM(N131:N134)</f>
        <v>15.4</v>
      </c>
      <c r="O130" s="681">
        <f>0.6*N130</f>
        <v>9.24</v>
      </c>
      <c r="P130" s="681">
        <f>N130-O130</f>
        <v>6.16</v>
      </c>
      <c r="Q130" s="681">
        <f>ROUND(O130*'Medição 14 DP Cobilândia'!E48,2)</f>
        <v>0</v>
      </c>
      <c r="R130" s="681">
        <f>ROUND(P130*'Medição 14 DP Cobilândia'!E48,2)</f>
        <v>0</v>
      </c>
      <c r="S130" s="667">
        <f t="shared" si="7"/>
        <v>0</v>
      </c>
      <c r="T130" s="668" t="e">
        <f>SUM(Q94:R130)</f>
        <v>#REF!</v>
      </c>
    </row>
    <row r="131" spans="1:20" s="203" customFormat="1">
      <c r="A131" s="1978"/>
      <c r="B131" s="1975"/>
      <c r="C131" s="699" t="s">
        <v>2985</v>
      </c>
      <c r="D131" s="671">
        <v>1</v>
      </c>
      <c r="E131" s="671">
        <v>0.6</v>
      </c>
      <c r="F131" s="671"/>
      <c r="G131" s="671"/>
      <c r="H131" s="671"/>
      <c r="I131" s="671"/>
      <c r="J131" s="671"/>
      <c r="K131" s="671"/>
      <c r="L131" s="671"/>
      <c r="M131" s="671" t="s">
        <v>108</v>
      </c>
      <c r="N131" s="671">
        <f>ROUND(D131*E131,2)</f>
        <v>0.6</v>
      </c>
      <c r="O131" s="681"/>
      <c r="P131" s="681"/>
      <c r="Q131" s="681"/>
      <c r="R131" s="681"/>
      <c r="S131" s="667"/>
      <c r="T131" s="668"/>
    </row>
    <row r="132" spans="1:20" s="203" customFormat="1">
      <c r="A132" s="1978"/>
      <c r="B132" s="1975"/>
      <c r="C132" s="699" t="s">
        <v>2986</v>
      </c>
      <c r="D132" s="671">
        <v>4</v>
      </c>
      <c r="E132" s="671">
        <v>0.9</v>
      </c>
      <c r="F132" s="671"/>
      <c r="G132" s="671"/>
      <c r="H132" s="671"/>
      <c r="I132" s="671"/>
      <c r="J132" s="671"/>
      <c r="K132" s="671"/>
      <c r="L132" s="671"/>
      <c r="M132" s="671" t="s">
        <v>108</v>
      </c>
      <c r="N132" s="671">
        <f t="shared" ref="N132:N134" si="10">ROUND(D132*E132,2)</f>
        <v>3.6</v>
      </c>
      <c r="O132" s="681"/>
      <c r="P132" s="681"/>
      <c r="Q132" s="681"/>
      <c r="R132" s="681"/>
      <c r="S132" s="667"/>
      <c r="T132" s="668"/>
    </row>
    <row r="133" spans="1:20" s="203" customFormat="1">
      <c r="A133" s="1978"/>
      <c r="B133" s="1975"/>
      <c r="C133" s="699" t="s">
        <v>3008</v>
      </c>
      <c r="D133" s="671">
        <v>6</v>
      </c>
      <c r="E133" s="671">
        <v>0.8</v>
      </c>
      <c r="F133" s="671"/>
      <c r="G133" s="671"/>
      <c r="H133" s="671"/>
      <c r="I133" s="671"/>
      <c r="J133" s="671"/>
      <c r="K133" s="671"/>
      <c r="L133" s="671"/>
      <c r="M133" s="671" t="s">
        <v>108</v>
      </c>
      <c r="N133" s="671">
        <f t="shared" si="10"/>
        <v>4.8</v>
      </c>
      <c r="O133" s="681"/>
      <c r="P133" s="681"/>
      <c r="Q133" s="681"/>
      <c r="R133" s="681"/>
      <c r="S133" s="667"/>
      <c r="T133" s="668"/>
    </row>
    <row r="134" spans="1:20" s="203" customFormat="1">
      <c r="A134" s="1979"/>
      <c r="B134" s="1976"/>
      <c r="C134" s="699" t="s">
        <v>2987</v>
      </c>
      <c r="D134" s="671">
        <v>4</v>
      </c>
      <c r="E134" s="671">
        <v>1.6</v>
      </c>
      <c r="F134" s="671"/>
      <c r="G134" s="671"/>
      <c r="H134" s="671"/>
      <c r="I134" s="671"/>
      <c r="J134" s="671"/>
      <c r="K134" s="671"/>
      <c r="L134" s="671"/>
      <c r="M134" s="671" t="s">
        <v>108</v>
      </c>
      <c r="N134" s="671">
        <f t="shared" si="10"/>
        <v>6.4</v>
      </c>
      <c r="O134" s="681"/>
      <c r="P134" s="681"/>
      <c r="Q134" s="681"/>
      <c r="R134" s="681"/>
      <c r="S134" s="667"/>
      <c r="T134" s="668"/>
    </row>
    <row r="135" spans="1:20" s="203" customFormat="1">
      <c r="A135" s="211">
        <v>5</v>
      </c>
      <c r="B135" s="232" t="s">
        <v>2693</v>
      </c>
      <c r="C135" s="218"/>
      <c r="D135" s="219"/>
      <c r="E135" s="220"/>
      <c r="F135" s="220"/>
      <c r="G135" s="220"/>
      <c r="H135" s="220"/>
      <c r="I135" s="220"/>
      <c r="J135" s="220"/>
      <c r="K135" s="220"/>
      <c r="L135" s="220"/>
      <c r="M135" s="221"/>
      <c r="N135" s="220"/>
      <c r="O135" s="682"/>
      <c r="P135" s="683"/>
      <c r="Q135" s="682"/>
      <c r="R135" s="683"/>
    </row>
    <row r="136" spans="1:20" s="203" customFormat="1" ht="51">
      <c r="A136" s="214" t="s">
        <v>104</v>
      </c>
      <c r="B136" s="665" t="s">
        <v>117</v>
      </c>
      <c r="C136" s="965" t="s">
        <v>2989</v>
      </c>
      <c r="D136" s="671">
        <v>1</v>
      </c>
      <c r="E136" s="671">
        <f>E61</f>
        <v>156.14999999999998</v>
      </c>
      <c r="F136" s="671">
        <v>0.4</v>
      </c>
      <c r="G136" s="671"/>
      <c r="H136" s="671"/>
      <c r="I136" s="671"/>
      <c r="J136" s="671">
        <f>2*2.5</f>
        <v>5</v>
      </c>
      <c r="K136" s="671"/>
      <c r="L136" s="671"/>
      <c r="M136" s="666" t="s">
        <v>356</v>
      </c>
      <c r="N136" s="671">
        <f>ROUND((E136-J136)*F136,2)</f>
        <v>60.46</v>
      </c>
      <c r="O136" s="681">
        <f>0.49*N136</f>
        <v>29.625399999999999</v>
      </c>
      <c r="P136" s="681">
        <f>N136-O136</f>
        <v>30.834600000000002</v>
      </c>
      <c r="Q136" s="681">
        <f>ROUND(O136*'Medição 14 DP Cobilândia'!E51,2)</f>
        <v>0</v>
      </c>
      <c r="R136" s="681">
        <f>ROUND(P136*'Medição 14 DP Cobilândia'!E51,2)</f>
        <v>0</v>
      </c>
    </row>
    <row r="137" spans="1:20" s="203" customFormat="1" ht="51">
      <c r="A137" s="1977" t="s">
        <v>105</v>
      </c>
      <c r="B137" s="665" t="s">
        <v>2694</v>
      </c>
      <c r="C137" s="699"/>
      <c r="D137" s="671"/>
      <c r="E137" s="671"/>
      <c r="F137" s="671"/>
      <c r="G137" s="671"/>
      <c r="H137" s="671"/>
      <c r="I137" s="671"/>
      <c r="J137" s="671"/>
      <c r="K137" s="671"/>
      <c r="L137" s="671"/>
      <c r="M137" s="666" t="s">
        <v>356</v>
      </c>
      <c r="N137" s="671">
        <f>SUM(N138:N145)</f>
        <v>232.9</v>
      </c>
      <c r="O137" s="681">
        <f>0.49*N137</f>
        <v>114.121</v>
      </c>
      <c r="P137" s="681">
        <f>N137-O137</f>
        <v>118.77900000000001</v>
      </c>
      <c r="Q137" s="681">
        <f>ROUND(O137*'Medição 14 DP Cobilândia'!E52,2)</f>
        <v>0</v>
      </c>
      <c r="R137" s="681">
        <f>ROUND(P137*'Medição 14 DP Cobilândia'!E52,2)</f>
        <v>0</v>
      </c>
      <c r="S137" s="203">
        <f>SUM(Q137:R137)</f>
        <v>0</v>
      </c>
    </row>
    <row r="138" spans="1:20" s="203" customFormat="1" ht="12.75" customHeight="1">
      <c r="A138" s="1978"/>
      <c r="B138" s="1974" t="s">
        <v>2977</v>
      </c>
      <c r="C138" s="1986" t="s">
        <v>2976</v>
      </c>
      <c r="D138" s="671">
        <v>2</v>
      </c>
      <c r="E138" s="671">
        <v>2.95</v>
      </c>
      <c r="F138" s="671">
        <v>1.8</v>
      </c>
      <c r="G138" s="671"/>
      <c r="H138" s="671"/>
      <c r="I138" s="671">
        <f t="shared" ref="I138:I150" si="11">ROUND(D138*E138*F138,2)</f>
        <v>10.62</v>
      </c>
      <c r="J138" s="671"/>
      <c r="K138" s="671"/>
      <c r="L138" s="671"/>
      <c r="M138" s="671" t="s">
        <v>356</v>
      </c>
      <c r="N138" s="671">
        <f>I138</f>
        <v>10.62</v>
      </c>
      <c r="O138" s="681"/>
      <c r="P138" s="681"/>
      <c r="Q138" s="681"/>
      <c r="R138" s="681"/>
    </row>
    <row r="139" spans="1:20" s="203" customFormat="1">
      <c r="A139" s="1978"/>
      <c r="B139" s="1975"/>
      <c r="C139" s="1987"/>
      <c r="D139" s="671">
        <v>2</v>
      </c>
      <c r="E139" s="671">
        <v>6.8</v>
      </c>
      <c r="F139" s="671">
        <v>1.8</v>
      </c>
      <c r="G139" s="671"/>
      <c r="H139" s="671"/>
      <c r="I139" s="671">
        <f t="shared" si="11"/>
        <v>24.48</v>
      </c>
      <c r="J139" s="671"/>
      <c r="K139" s="671"/>
      <c r="L139" s="671"/>
      <c r="M139" s="671" t="s">
        <v>356</v>
      </c>
      <c r="N139" s="671">
        <f>I139</f>
        <v>24.48</v>
      </c>
      <c r="O139" s="681"/>
      <c r="P139" s="681"/>
      <c r="Q139" s="681"/>
      <c r="R139" s="681"/>
    </row>
    <row r="140" spans="1:20" s="203" customFormat="1">
      <c r="A140" s="1978"/>
      <c r="B140" s="1975"/>
      <c r="C140" s="1986" t="s">
        <v>3141</v>
      </c>
      <c r="D140" s="671">
        <v>2</v>
      </c>
      <c r="E140" s="671">
        <v>1.9</v>
      </c>
      <c r="F140" s="671">
        <v>1.8</v>
      </c>
      <c r="G140" s="671"/>
      <c r="H140" s="671"/>
      <c r="I140" s="671">
        <f t="shared" si="11"/>
        <v>6.84</v>
      </c>
      <c r="J140" s="671"/>
      <c r="K140" s="671"/>
      <c r="L140" s="671"/>
      <c r="M140" s="671" t="s">
        <v>356</v>
      </c>
      <c r="N140" s="671">
        <f>I140</f>
        <v>6.84</v>
      </c>
      <c r="O140" s="681"/>
      <c r="P140" s="681"/>
      <c r="Q140" s="681"/>
      <c r="R140" s="681"/>
    </row>
    <row r="141" spans="1:20" s="203" customFormat="1">
      <c r="A141" s="1978"/>
      <c r="B141" s="1975"/>
      <c r="C141" s="1987"/>
      <c r="D141" s="671">
        <v>2</v>
      </c>
      <c r="E141" s="671">
        <v>0.95</v>
      </c>
      <c r="F141" s="671">
        <v>1.8</v>
      </c>
      <c r="G141" s="671"/>
      <c r="H141" s="671"/>
      <c r="I141" s="671">
        <f t="shared" si="11"/>
        <v>3.42</v>
      </c>
      <c r="J141" s="671"/>
      <c r="K141" s="671"/>
      <c r="L141" s="671"/>
      <c r="M141" s="671" t="s">
        <v>356</v>
      </c>
      <c r="N141" s="671">
        <f>I141</f>
        <v>3.42</v>
      </c>
      <c r="O141" s="681"/>
      <c r="P141" s="681"/>
      <c r="Q141" s="681"/>
      <c r="R141" s="681"/>
    </row>
    <row r="142" spans="1:20" s="203" customFormat="1" ht="12.75" customHeight="1">
      <c r="A142" s="1978"/>
      <c r="B142" s="1975"/>
      <c r="C142" s="1986" t="s">
        <v>3011</v>
      </c>
      <c r="D142" s="671">
        <v>4</v>
      </c>
      <c r="E142" s="671">
        <v>3.1</v>
      </c>
      <c r="F142" s="671">
        <v>2.8</v>
      </c>
      <c r="G142" s="671"/>
      <c r="H142" s="671"/>
      <c r="I142" s="671">
        <f t="shared" si="11"/>
        <v>34.72</v>
      </c>
      <c r="J142" s="671"/>
      <c r="K142" s="671"/>
      <c r="L142" s="671"/>
      <c r="M142" s="671" t="s">
        <v>356</v>
      </c>
      <c r="N142" s="671">
        <f>I142</f>
        <v>34.72</v>
      </c>
      <c r="O142" s="681"/>
      <c r="P142" s="681"/>
      <c r="Q142" s="681"/>
      <c r="R142" s="681"/>
    </row>
    <row r="143" spans="1:20" s="203" customFormat="1">
      <c r="A143" s="1978"/>
      <c r="B143" s="1975"/>
      <c r="C143" s="1988"/>
      <c r="D143" s="671">
        <v>4</v>
      </c>
      <c r="E143" s="671">
        <v>5.0999999999999996</v>
      </c>
      <c r="F143" s="671">
        <v>2.8</v>
      </c>
      <c r="G143" s="671"/>
      <c r="H143" s="671"/>
      <c r="I143" s="671">
        <f t="shared" si="11"/>
        <v>57.12</v>
      </c>
      <c r="J143" s="671">
        <f>2*0.9*2.1+2*3.2*0.4</f>
        <v>6.3400000000000007</v>
      </c>
      <c r="K143" s="671"/>
      <c r="L143" s="671"/>
      <c r="M143" s="671" t="s">
        <v>356</v>
      </c>
      <c r="N143" s="671">
        <f>I143-J143</f>
        <v>50.779999999999994</v>
      </c>
      <c r="O143" s="681"/>
      <c r="P143" s="681"/>
      <c r="Q143" s="681"/>
      <c r="R143" s="681"/>
    </row>
    <row r="144" spans="1:20" s="203" customFormat="1">
      <c r="A144" s="1978"/>
      <c r="B144" s="1975"/>
      <c r="C144" s="1988"/>
      <c r="D144" s="671">
        <v>2</v>
      </c>
      <c r="E144" s="671">
        <v>16.5</v>
      </c>
      <c r="F144" s="671">
        <v>2.8</v>
      </c>
      <c r="G144" s="671"/>
      <c r="H144" s="671"/>
      <c r="I144" s="671">
        <f t="shared" si="11"/>
        <v>92.4</v>
      </c>
      <c r="J144" s="671">
        <f>2*2.4*0.4+2*1.6*0.4+0.8*0.4</f>
        <v>3.5200000000000005</v>
      </c>
      <c r="K144" s="671"/>
      <c r="L144" s="671"/>
      <c r="M144" s="671" t="s">
        <v>356</v>
      </c>
      <c r="N144" s="671">
        <f>I144-J144</f>
        <v>88.88000000000001</v>
      </c>
      <c r="O144" s="681"/>
      <c r="P144" s="681"/>
      <c r="Q144" s="681"/>
      <c r="R144" s="681"/>
    </row>
    <row r="145" spans="1:20" s="203" customFormat="1">
      <c r="A145" s="1979"/>
      <c r="B145" s="1976"/>
      <c r="C145" s="1987"/>
      <c r="D145" s="671">
        <v>1</v>
      </c>
      <c r="E145" s="671">
        <v>6.5</v>
      </c>
      <c r="F145" s="671">
        <v>2.8</v>
      </c>
      <c r="G145" s="671"/>
      <c r="H145" s="671"/>
      <c r="I145" s="671">
        <f t="shared" si="11"/>
        <v>18.2</v>
      </c>
      <c r="J145" s="671">
        <f>0.6*2.1+2*0.9*2.1</f>
        <v>5.04</v>
      </c>
      <c r="K145" s="671"/>
      <c r="L145" s="671"/>
      <c r="M145" s="671" t="s">
        <v>356</v>
      </c>
      <c r="N145" s="671">
        <f>I145-J145</f>
        <v>13.16</v>
      </c>
      <c r="O145" s="681"/>
      <c r="P145" s="681"/>
      <c r="Q145" s="681"/>
      <c r="R145" s="681"/>
    </row>
    <row r="146" spans="1:20" s="203" customFormat="1">
      <c r="A146" s="1977" t="s">
        <v>109</v>
      </c>
      <c r="B146" s="1974" t="s">
        <v>705</v>
      </c>
      <c r="C146" s="966"/>
      <c r="D146" s="671"/>
      <c r="E146" s="671"/>
      <c r="F146" s="671"/>
      <c r="G146" s="671"/>
      <c r="H146" s="671"/>
      <c r="I146" s="671"/>
      <c r="J146" s="671"/>
      <c r="K146" s="671"/>
      <c r="L146" s="671"/>
      <c r="M146" s="666" t="s">
        <v>356</v>
      </c>
      <c r="N146" s="671">
        <f>SUM(N147:N150)</f>
        <v>8.64</v>
      </c>
      <c r="O146" s="681"/>
      <c r="P146" s="681"/>
      <c r="Q146" s="681"/>
      <c r="R146" s="681"/>
    </row>
    <row r="147" spans="1:20" s="203" customFormat="1" ht="12.75" customHeight="1">
      <c r="A147" s="1978"/>
      <c r="B147" s="1975"/>
      <c r="C147" s="966" t="s">
        <v>3070</v>
      </c>
      <c r="D147" s="671">
        <v>3</v>
      </c>
      <c r="E147" s="671">
        <v>0.8</v>
      </c>
      <c r="F147" s="671">
        <v>0.4</v>
      </c>
      <c r="G147" s="671"/>
      <c r="H147" s="671"/>
      <c r="I147" s="671">
        <f t="shared" si="11"/>
        <v>0.96</v>
      </c>
      <c r="J147" s="671"/>
      <c r="K147" s="671"/>
      <c r="L147" s="671"/>
      <c r="M147" s="671" t="s">
        <v>356</v>
      </c>
      <c r="N147" s="671">
        <f t="shared" ref="N147:N150" si="12">I147</f>
        <v>0.96</v>
      </c>
      <c r="O147" s="681"/>
      <c r="P147" s="681"/>
      <c r="Q147" s="681"/>
      <c r="R147" s="681"/>
    </row>
    <row r="148" spans="1:20" s="203" customFormat="1">
      <c r="A148" s="1978"/>
      <c r="B148" s="1975"/>
      <c r="C148" s="966" t="s">
        <v>2984</v>
      </c>
      <c r="D148" s="671">
        <v>2</v>
      </c>
      <c r="E148" s="671">
        <v>1.6</v>
      </c>
      <c r="F148" s="671">
        <v>0.4</v>
      </c>
      <c r="G148" s="671"/>
      <c r="H148" s="671"/>
      <c r="I148" s="671">
        <f t="shared" si="11"/>
        <v>1.28</v>
      </c>
      <c r="J148" s="671"/>
      <c r="K148" s="671"/>
      <c r="L148" s="671"/>
      <c r="M148" s="671" t="s">
        <v>356</v>
      </c>
      <c r="N148" s="671">
        <f t="shared" si="12"/>
        <v>1.28</v>
      </c>
      <c r="O148" s="681"/>
      <c r="P148" s="681"/>
      <c r="Q148" s="681"/>
      <c r="R148" s="681"/>
    </row>
    <row r="149" spans="1:20" s="203" customFormat="1">
      <c r="A149" s="1978"/>
      <c r="B149" s="1975"/>
      <c r="C149" s="966" t="s">
        <v>2983</v>
      </c>
      <c r="D149" s="671">
        <v>4</v>
      </c>
      <c r="E149" s="671">
        <v>2.4</v>
      </c>
      <c r="F149" s="671">
        <v>0.4</v>
      </c>
      <c r="G149" s="671"/>
      <c r="H149" s="671"/>
      <c r="I149" s="671">
        <f t="shared" si="11"/>
        <v>3.84</v>
      </c>
      <c r="J149" s="671"/>
      <c r="K149" s="671"/>
      <c r="L149" s="671"/>
      <c r="M149" s="671" t="s">
        <v>356</v>
      </c>
      <c r="N149" s="671">
        <f t="shared" si="12"/>
        <v>3.84</v>
      </c>
      <c r="O149" s="681"/>
      <c r="P149" s="681"/>
      <c r="Q149" s="681"/>
      <c r="R149" s="681"/>
    </row>
    <row r="150" spans="1:20" s="203" customFormat="1">
      <c r="A150" s="1979"/>
      <c r="B150" s="1976"/>
      <c r="C150" s="966" t="s">
        <v>3071</v>
      </c>
      <c r="D150" s="671">
        <v>2</v>
      </c>
      <c r="E150" s="671">
        <v>3.2</v>
      </c>
      <c r="F150" s="671">
        <v>0.4</v>
      </c>
      <c r="G150" s="671"/>
      <c r="H150" s="671"/>
      <c r="I150" s="671">
        <f t="shared" si="11"/>
        <v>2.56</v>
      </c>
      <c r="J150" s="671"/>
      <c r="K150" s="671"/>
      <c r="L150" s="671"/>
      <c r="M150" s="671" t="s">
        <v>356</v>
      </c>
      <c r="N150" s="671">
        <f t="shared" si="12"/>
        <v>2.56</v>
      </c>
      <c r="O150" s="681"/>
      <c r="P150" s="681"/>
      <c r="Q150" s="681"/>
      <c r="R150" s="681"/>
    </row>
    <row r="151" spans="1:20" s="203" customFormat="1">
      <c r="A151" s="211">
        <v>6</v>
      </c>
      <c r="B151" s="232" t="s">
        <v>893</v>
      </c>
      <c r="C151" s="218"/>
      <c r="D151" s="219"/>
      <c r="E151" s="220"/>
      <c r="F151" s="220"/>
      <c r="G151" s="220"/>
      <c r="H151" s="220"/>
      <c r="I151" s="220"/>
      <c r="J151" s="220"/>
      <c r="K151" s="220"/>
      <c r="L151" s="220"/>
      <c r="M151" s="221"/>
      <c r="N151" s="220"/>
      <c r="O151" s="682"/>
      <c r="P151" s="683"/>
      <c r="Q151" s="682"/>
      <c r="R151" s="683"/>
    </row>
    <row r="152" spans="1:20" s="203" customFormat="1" ht="63.75">
      <c r="A152" s="214" t="s">
        <v>135</v>
      </c>
      <c r="B152" s="665" t="s">
        <v>896</v>
      </c>
      <c r="C152" s="699" t="s">
        <v>2990</v>
      </c>
      <c r="D152" s="671">
        <v>1</v>
      </c>
      <c r="E152" s="671">
        <v>17.5</v>
      </c>
      <c r="F152" s="671"/>
      <c r="G152" s="671"/>
      <c r="H152" s="671">
        <v>6.4</v>
      </c>
      <c r="I152" s="671">
        <f>ROUND(H152*E152*D152,2)</f>
        <v>112</v>
      </c>
      <c r="J152" s="671"/>
      <c r="K152" s="671"/>
      <c r="L152" s="671"/>
      <c r="M152" s="666" t="s">
        <v>356</v>
      </c>
      <c r="N152" s="671">
        <f>ROUND(I152,2)</f>
        <v>112</v>
      </c>
      <c r="O152" s="681"/>
      <c r="P152" s="681">
        <f>N152</f>
        <v>112</v>
      </c>
      <c r="Q152" s="681"/>
      <c r="R152" s="681">
        <f>ROUND(P152*'Medição 14 DP Cobilândia'!E54,2)</f>
        <v>1750.56</v>
      </c>
    </row>
    <row r="153" spans="1:20" s="203" customFormat="1" ht="38.25">
      <c r="A153" s="214" t="s">
        <v>2695</v>
      </c>
      <c r="B153" s="665" t="s">
        <v>915</v>
      </c>
      <c r="C153" s="699" t="s">
        <v>2990</v>
      </c>
      <c r="D153" s="671">
        <v>1</v>
      </c>
      <c r="E153" s="671">
        <v>17.5</v>
      </c>
      <c r="F153" s="671"/>
      <c r="G153" s="671"/>
      <c r="H153" s="671">
        <v>6.4</v>
      </c>
      <c r="I153" s="671">
        <f>ROUND(H153*E153*D153,2)</f>
        <v>112</v>
      </c>
      <c r="J153" s="671"/>
      <c r="K153" s="671"/>
      <c r="L153" s="671"/>
      <c r="M153" s="666" t="s">
        <v>356</v>
      </c>
      <c r="N153" s="671">
        <f>ROUND(I153,2)</f>
        <v>112</v>
      </c>
      <c r="O153" s="681"/>
      <c r="P153" s="681">
        <f t="shared" ref="P153:P156" si="13">N153</f>
        <v>112</v>
      </c>
      <c r="Q153" s="681"/>
      <c r="R153" s="681">
        <f>ROUND(P153*'Medição 14 DP Cobilândia'!E55,2)</f>
        <v>1750.56</v>
      </c>
    </row>
    <row r="154" spans="1:20" s="203" customFormat="1" ht="38.25">
      <c r="A154" s="214" t="s">
        <v>2696</v>
      </c>
      <c r="B154" s="665" t="s">
        <v>2699</v>
      </c>
      <c r="C154" s="699" t="s">
        <v>2991</v>
      </c>
      <c r="D154" s="671">
        <v>1</v>
      </c>
      <c r="E154" s="671">
        <v>6.8</v>
      </c>
      <c r="F154" s="671"/>
      <c r="G154" s="671"/>
      <c r="H154" s="671">
        <v>2.95</v>
      </c>
      <c r="I154" s="671">
        <f>ROUND(H154*E154*D154,2)</f>
        <v>20.059999999999999</v>
      </c>
      <c r="J154" s="671"/>
      <c r="K154" s="671"/>
      <c r="L154" s="671"/>
      <c r="M154" s="666" t="s">
        <v>356</v>
      </c>
      <c r="N154" s="671">
        <f>I154</f>
        <v>20.059999999999999</v>
      </c>
      <c r="O154" s="681"/>
      <c r="P154" s="681">
        <f t="shared" si="13"/>
        <v>20.059999999999999</v>
      </c>
      <c r="Q154" s="681"/>
      <c r="R154" s="681">
        <f>ROUND(P154*'Medição 14 DP Cobilândia'!E56,2)</f>
        <v>2717.13</v>
      </c>
    </row>
    <row r="155" spans="1:20" s="203" customFormat="1" ht="25.5">
      <c r="A155" s="214" t="s">
        <v>2697</v>
      </c>
      <c r="B155" s="665" t="s">
        <v>2700</v>
      </c>
      <c r="C155" s="699" t="s">
        <v>2992</v>
      </c>
      <c r="D155" s="671">
        <v>1</v>
      </c>
      <c r="E155" s="671">
        <v>15.2</v>
      </c>
      <c r="F155" s="671"/>
      <c r="G155" s="671"/>
      <c r="H155" s="671"/>
      <c r="I155" s="671"/>
      <c r="J155" s="671"/>
      <c r="K155" s="671"/>
      <c r="L155" s="671"/>
      <c r="M155" s="666" t="s">
        <v>108</v>
      </c>
      <c r="N155" s="671">
        <f>ROUND(E155,2)</f>
        <v>15.2</v>
      </c>
      <c r="O155" s="681"/>
      <c r="P155" s="681">
        <f t="shared" si="13"/>
        <v>15.2</v>
      </c>
      <c r="Q155" s="681"/>
      <c r="R155" s="681">
        <f>ROUND(P155*'Medição 14 DP Cobilândia'!E57,2)</f>
        <v>342</v>
      </c>
    </row>
    <row r="156" spans="1:20" s="203" customFormat="1" ht="38.25">
      <c r="A156" s="214" t="s">
        <v>2698</v>
      </c>
      <c r="B156" s="665" t="s">
        <v>2701</v>
      </c>
      <c r="C156" s="699" t="s">
        <v>2993</v>
      </c>
      <c r="D156" s="671">
        <v>1</v>
      </c>
      <c r="E156" s="671">
        <v>19.600000000000001</v>
      </c>
      <c r="F156" s="671"/>
      <c r="G156" s="671"/>
      <c r="H156" s="671"/>
      <c r="I156" s="671"/>
      <c r="J156" s="671"/>
      <c r="K156" s="671"/>
      <c r="L156" s="671"/>
      <c r="M156" s="666" t="s">
        <v>108</v>
      </c>
      <c r="N156" s="671">
        <f>ROUND(E156,2)</f>
        <v>19.600000000000001</v>
      </c>
      <c r="O156" s="681"/>
      <c r="P156" s="681">
        <f t="shared" si="13"/>
        <v>19.600000000000001</v>
      </c>
      <c r="Q156" s="681"/>
      <c r="R156" s="681">
        <f>ROUND(P156*'Medição 14 DP Cobilândia'!E58,2)</f>
        <v>0</v>
      </c>
      <c r="S156" s="667">
        <f>SUM(R152:R156)</f>
        <v>6560.25</v>
      </c>
    </row>
    <row r="157" spans="1:20" s="203" customFormat="1">
      <c r="A157" s="211">
        <v>7</v>
      </c>
      <c r="B157" s="232" t="s">
        <v>2702</v>
      </c>
      <c r="C157" s="218"/>
      <c r="D157" s="219"/>
      <c r="E157" s="220"/>
      <c r="F157" s="220"/>
      <c r="G157" s="220"/>
      <c r="H157" s="220"/>
      <c r="I157" s="220"/>
      <c r="J157" s="220"/>
      <c r="K157" s="220"/>
      <c r="L157" s="220"/>
      <c r="M157" s="221"/>
      <c r="N157" s="220"/>
      <c r="O157" s="682"/>
      <c r="P157" s="683"/>
      <c r="Q157" s="682"/>
      <c r="R157" s="683"/>
    </row>
    <row r="158" spans="1:20" s="203" customFormat="1" ht="12.75" customHeight="1">
      <c r="A158" s="1977" t="s">
        <v>140</v>
      </c>
      <c r="B158" s="1974" t="s">
        <v>2996</v>
      </c>
      <c r="C158" s="699"/>
      <c r="D158" s="671"/>
      <c r="E158" s="671"/>
      <c r="F158" s="671"/>
      <c r="G158" s="671"/>
      <c r="H158" s="671"/>
      <c r="I158" s="671"/>
      <c r="J158" s="671"/>
      <c r="K158" s="671"/>
      <c r="L158" s="671"/>
      <c r="M158" s="666" t="s">
        <v>356</v>
      </c>
      <c r="N158" s="671">
        <f>SUM(N159:N160)</f>
        <v>188.19</v>
      </c>
      <c r="O158" s="681"/>
      <c r="P158" s="681"/>
      <c r="Q158" s="681"/>
      <c r="R158" s="681"/>
      <c r="S158" s="226"/>
      <c r="T158" s="667"/>
    </row>
    <row r="159" spans="1:20" s="203" customFormat="1">
      <c r="A159" s="1978"/>
      <c r="B159" s="1975"/>
      <c r="C159" s="699" t="s">
        <v>2998</v>
      </c>
      <c r="D159" s="671">
        <v>1</v>
      </c>
      <c r="E159" s="671"/>
      <c r="F159" s="671"/>
      <c r="G159" s="671"/>
      <c r="H159" s="671"/>
      <c r="I159" s="671">
        <f>2*23.97+2*7.37+13.97+3.54</f>
        <v>80.190000000000012</v>
      </c>
      <c r="J159" s="671"/>
      <c r="K159" s="671"/>
      <c r="L159" s="671"/>
      <c r="M159" s="671" t="s">
        <v>356</v>
      </c>
      <c r="N159" s="671">
        <f>I159</f>
        <v>80.190000000000012</v>
      </c>
      <c r="O159" s="681"/>
      <c r="P159" s="681"/>
      <c r="Q159" s="681"/>
      <c r="R159" s="681"/>
      <c r="S159" s="226"/>
      <c r="T159" s="667"/>
    </row>
    <row r="160" spans="1:20" s="203" customFormat="1">
      <c r="A160" s="1979"/>
      <c r="B160" s="1976"/>
      <c r="C160" s="699" t="s">
        <v>3521</v>
      </c>
      <c r="D160" s="671">
        <v>1</v>
      </c>
      <c r="E160" s="671">
        <v>60</v>
      </c>
      <c r="F160" s="671"/>
      <c r="G160" s="671"/>
      <c r="H160" s="671">
        <v>1.8</v>
      </c>
      <c r="I160" s="671">
        <f>ROUND(H160*E160*D160,2)</f>
        <v>108</v>
      </c>
      <c r="J160" s="671"/>
      <c r="K160" s="671"/>
      <c r="L160" s="671"/>
      <c r="M160" s="671" t="s">
        <v>356</v>
      </c>
      <c r="N160" s="671">
        <f>I160</f>
        <v>108</v>
      </c>
      <c r="O160" s="681"/>
      <c r="P160" s="681"/>
      <c r="Q160" s="681"/>
      <c r="R160" s="681"/>
      <c r="S160" s="226"/>
      <c r="T160" s="667"/>
    </row>
    <row r="161" spans="1:20" s="203" customFormat="1" ht="25.5">
      <c r="A161" s="214" t="s">
        <v>2703</v>
      </c>
      <c r="B161" s="665" t="s">
        <v>2705</v>
      </c>
      <c r="C161" s="699" t="s">
        <v>2997</v>
      </c>
      <c r="D161" s="671">
        <v>1</v>
      </c>
      <c r="E161" s="671"/>
      <c r="F161" s="671"/>
      <c r="G161" s="671"/>
      <c r="H161" s="671"/>
      <c r="I161" s="671">
        <f>25.14+22.51+12.5</f>
        <v>60.150000000000006</v>
      </c>
      <c r="J161" s="671"/>
      <c r="K161" s="671"/>
      <c r="L161" s="671"/>
      <c r="M161" s="666" t="s">
        <v>356</v>
      </c>
      <c r="N161" s="671">
        <f>ROUND(I161,2)</f>
        <v>60.15</v>
      </c>
      <c r="O161" s="681"/>
      <c r="P161" s="681">
        <f>N161</f>
        <v>60.15</v>
      </c>
      <c r="Q161" s="681"/>
      <c r="R161" s="681">
        <f>ROUND(P161*'Medição 14 DP Cobilândia'!E62,2)</f>
        <v>525208.15</v>
      </c>
      <c r="S161" s="226"/>
      <c r="T161" s="667"/>
    </row>
    <row r="162" spans="1:20" s="203" customFormat="1" ht="38.25">
      <c r="A162" s="214" t="s">
        <v>2704</v>
      </c>
      <c r="B162" s="665" t="s">
        <v>3338</v>
      </c>
      <c r="C162" s="699" t="s">
        <v>2997</v>
      </c>
      <c r="D162" s="671"/>
      <c r="E162" s="671"/>
      <c r="F162" s="671"/>
      <c r="G162" s="671"/>
      <c r="H162" s="671"/>
      <c r="I162" s="671">
        <f>25.14+22.51+12.5+81.37+18.28</f>
        <v>159.80000000000001</v>
      </c>
      <c r="J162" s="671"/>
      <c r="K162" s="671"/>
      <c r="L162" s="671"/>
      <c r="M162" s="666" t="s">
        <v>356</v>
      </c>
      <c r="N162" s="671">
        <f>ROUND(I162,2)</f>
        <v>159.80000000000001</v>
      </c>
      <c r="O162" s="681">
        <f>N162</f>
        <v>159.80000000000001</v>
      </c>
      <c r="P162" s="681"/>
      <c r="Q162" s="681" t="e">
        <f>ROUND(O162*'Medição 14 DP Cobilândia'!#REF!,2)</f>
        <v>#REF!</v>
      </c>
      <c r="R162" s="681"/>
      <c r="S162" s="226"/>
      <c r="T162" s="667"/>
    </row>
    <row r="163" spans="1:20" s="203" customFormat="1">
      <c r="A163" s="1982" t="s">
        <v>2706</v>
      </c>
      <c r="B163" s="1973" t="s">
        <v>2707</v>
      </c>
      <c r="C163" s="699"/>
      <c r="D163" s="671"/>
      <c r="E163" s="671"/>
      <c r="F163" s="671"/>
      <c r="G163" s="671"/>
      <c r="H163" s="671"/>
      <c r="I163" s="671"/>
      <c r="J163" s="671"/>
      <c r="K163" s="671"/>
      <c r="L163" s="671"/>
      <c r="M163" s="666" t="s">
        <v>356</v>
      </c>
      <c r="N163" s="671">
        <f>SUM(N164:N165)</f>
        <v>80.209999999999994</v>
      </c>
      <c r="O163" s="684"/>
      <c r="P163" s="684"/>
      <c r="Q163" s="684"/>
      <c r="R163" s="684"/>
      <c r="S163" s="226"/>
      <c r="T163" s="667"/>
    </row>
    <row r="164" spans="1:20" s="203" customFormat="1">
      <c r="A164" s="1997"/>
      <c r="B164" s="1973"/>
      <c r="C164" s="699" t="s">
        <v>2998</v>
      </c>
      <c r="D164" s="671">
        <v>1</v>
      </c>
      <c r="E164" s="671"/>
      <c r="F164" s="671"/>
      <c r="G164" s="671"/>
      <c r="H164" s="671"/>
      <c r="I164" s="671">
        <f>2*23.97+2*7.37+13.97+3.54</f>
        <v>80.190000000000012</v>
      </c>
      <c r="J164" s="671"/>
      <c r="K164" s="671"/>
      <c r="L164" s="671"/>
      <c r="M164" s="671" t="s">
        <v>356</v>
      </c>
      <c r="N164" s="671">
        <f>N161</f>
        <v>60.15</v>
      </c>
      <c r="O164" s="681">
        <f>N164</f>
        <v>60.15</v>
      </c>
      <c r="P164" s="681"/>
      <c r="Q164" s="681" t="e">
        <f>ROUND(O164*'Medição 14 DP Cobilândia'!#REF!,2)</f>
        <v>#REF!</v>
      </c>
      <c r="R164" s="681"/>
      <c r="S164" s="226"/>
      <c r="T164" s="667"/>
    </row>
    <row r="165" spans="1:20" s="203" customFormat="1">
      <c r="A165" s="1982"/>
      <c r="B165" s="1973"/>
      <c r="C165" s="699" t="s">
        <v>2999</v>
      </c>
      <c r="D165" s="671">
        <v>1</v>
      </c>
      <c r="E165" s="671">
        <v>6.8</v>
      </c>
      <c r="F165" s="671"/>
      <c r="G165" s="671"/>
      <c r="H165" s="671">
        <v>2.95</v>
      </c>
      <c r="I165" s="671">
        <f>ROUND(H165*E165*D165,2)</f>
        <v>20.059999999999999</v>
      </c>
      <c r="J165" s="671"/>
      <c r="K165" s="671"/>
      <c r="L165" s="671"/>
      <c r="M165" s="671" t="s">
        <v>356</v>
      </c>
      <c r="N165" s="671">
        <f>ROUND(I165,2)</f>
        <v>20.059999999999999</v>
      </c>
      <c r="O165" s="681"/>
      <c r="P165" s="681">
        <f>N165</f>
        <v>20.059999999999999</v>
      </c>
      <c r="Q165" s="681"/>
      <c r="R165" s="681" t="e">
        <f>ROUND(P165*'Medição 14 DP Cobilândia'!#REF!,2)</f>
        <v>#REF!</v>
      </c>
      <c r="S165" s="226" t="e">
        <f>SUM(Q164:R165)</f>
        <v>#REF!</v>
      </c>
      <c r="T165" s="667"/>
    </row>
    <row r="166" spans="1:20" s="203" customFormat="1" ht="51">
      <c r="A166" s="214" t="s">
        <v>2708</v>
      </c>
      <c r="B166" s="665" t="s">
        <v>1044</v>
      </c>
      <c r="C166" s="699" t="s">
        <v>2998</v>
      </c>
      <c r="D166" s="671">
        <v>1</v>
      </c>
      <c r="E166" s="671"/>
      <c r="F166" s="671"/>
      <c r="G166" s="671"/>
      <c r="H166" s="671"/>
      <c r="I166" s="671">
        <f>2*23.97+2*7.37+13.97+3.54</f>
        <v>80.190000000000012</v>
      </c>
      <c r="J166" s="671"/>
      <c r="K166" s="671"/>
      <c r="L166" s="671"/>
      <c r="M166" s="666" t="s">
        <v>356</v>
      </c>
      <c r="N166" s="671">
        <f>ROUND(I166,2)</f>
        <v>80.19</v>
      </c>
      <c r="O166" s="681">
        <v>150</v>
      </c>
      <c r="P166" s="681">
        <f>N166-O166</f>
        <v>-69.81</v>
      </c>
      <c r="Q166" s="681" t="e">
        <f>ROUND('Medição 14 DP Cobilândia'!#REF!*'MEMÓRIA DE CÁLCULO'!O166,2)</f>
        <v>#REF!</v>
      </c>
      <c r="R166" s="681" t="e">
        <f>ROUND(P166*'Medição 14 DP Cobilândia'!#REF!,2)</f>
        <v>#REF!</v>
      </c>
      <c r="S166" s="226" t="e">
        <f>SUM(Q166:R166)</f>
        <v>#REF!</v>
      </c>
      <c r="T166" s="667"/>
    </row>
    <row r="167" spans="1:20" s="203" customFormat="1">
      <c r="A167" s="1982" t="s">
        <v>2709</v>
      </c>
      <c r="B167" s="1973" t="s">
        <v>1079</v>
      </c>
      <c r="C167" s="967"/>
      <c r="D167" s="671"/>
      <c r="E167" s="671"/>
      <c r="F167" s="671"/>
      <c r="G167" s="671"/>
      <c r="H167" s="671"/>
      <c r="I167" s="671"/>
      <c r="J167" s="671"/>
      <c r="K167" s="671"/>
      <c r="L167" s="671"/>
      <c r="M167" s="666" t="s">
        <v>108</v>
      </c>
      <c r="N167" s="671">
        <f>SUM(N168:N172)</f>
        <v>11.5</v>
      </c>
      <c r="O167" s="684"/>
      <c r="P167" s="684"/>
      <c r="Q167" s="684"/>
      <c r="R167" s="684"/>
      <c r="S167" s="226"/>
      <c r="T167" s="667"/>
    </row>
    <row r="168" spans="1:20" s="203" customFormat="1">
      <c r="A168" s="1982"/>
      <c r="B168" s="1973"/>
      <c r="C168" s="967" t="s">
        <v>2981</v>
      </c>
      <c r="D168" s="671">
        <v>1</v>
      </c>
      <c r="E168" s="671">
        <v>0.7</v>
      </c>
      <c r="F168" s="671"/>
      <c r="G168" s="671"/>
      <c r="H168" s="671"/>
      <c r="I168" s="671"/>
      <c r="J168" s="671"/>
      <c r="K168" s="671"/>
      <c r="L168" s="671"/>
      <c r="M168" s="671" t="s">
        <v>108</v>
      </c>
      <c r="N168" s="671">
        <f>ROUND(D168*E168,2)</f>
        <v>0.7</v>
      </c>
      <c r="O168" s="681"/>
      <c r="P168" s="681">
        <v>1.41</v>
      </c>
      <c r="Q168" s="681"/>
      <c r="R168" s="681">
        <f>ROUND(P168*'Medição 14 DP Cobilândia'!E63,2)</f>
        <v>131.76</v>
      </c>
      <c r="S168" s="226"/>
      <c r="T168" s="667"/>
    </row>
    <row r="169" spans="1:20" s="203" customFormat="1">
      <c r="A169" s="1982"/>
      <c r="B169" s="1973"/>
      <c r="C169" s="967" t="s">
        <v>3001</v>
      </c>
      <c r="D169" s="671">
        <v>2</v>
      </c>
      <c r="E169" s="671">
        <v>0.9</v>
      </c>
      <c r="F169" s="671"/>
      <c r="G169" s="671"/>
      <c r="H169" s="671"/>
      <c r="I169" s="671"/>
      <c r="J169" s="671"/>
      <c r="K169" s="671"/>
      <c r="L169" s="671"/>
      <c r="M169" s="671" t="s">
        <v>108</v>
      </c>
      <c r="N169" s="671">
        <f>ROUND(D169*E169,2)</f>
        <v>1.8</v>
      </c>
      <c r="O169" s="681">
        <v>10.79</v>
      </c>
      <c r="P169" s="681"/>
      <c r="Q169" s="681">
        <f>ROUND(O169*'Medição 14 DP Cobilândia'!E63,2)</f>
        <v>1008.33</v>
      </c>
      <c r="R169" s="681"/>
      <c r="S169" s="226"/>
      <c r="T169" s="667"/>
    </row>
    <row r="170" spans="1:20" s="203" customFormat="1">
      <c r="A170" s="1982"/>
      <c r="B170" s="1973"/>
      <c r="C170" s="967" t="s">
        <v>3000</v>
      </c>
      <c r="D170" s="671">
        <v>2</v>
      </c>
      <c r="E170" s="671">
        <v>0.9</v>
      </c>
      <c r="F170" s="671"/>
      <c r="G170" s="671"/>
      <c r="H170" s="671"/>
      <c r="I170" s="671"/>
      <c r="J170" s="671"/>
      <c r="K170" s="671"/>
      <c r="L170" s="671"/>
      <c r="M170" s="671" t="s">
        <v>108</v>
      </c>
      <c r="N170" s="671">
        <f t="shared" ref="N170:N172" si="14">ROUND(D170*E170,2)</f>
        <v>1.8</v>
      </c>
      <c r="O170" s="681"/>
      <c r="P170" s="681"/>
      <c r="Q170" s="681"/>
      <c r="R170" s="681"/>
      <c r="S170" s="226">
        <f>81.37+18.28</f>
        <v>99.65</v>
      </c>
      <c r="T170" s="667"/>
    </row>
    <row r="171" spans="1:20" s="203" customFormat="1">
      <c r="A171" s="1982"/>
      <c r="B171" s="1973"/>
      <c r="C171" s="967" t="s">
        <v>3002</v>
      </c>
      <c r="D171" s="671">
        <v>1</v>
      </c>
      <c r="E171" s="671">
        <v>6.5</v>
      </c>
      <c r="F171" s="671"/>
      <c r="G171" s="671"/>
      <c r="H171" s="671"/>
      <c r="I171" s="671"/>
      <c r="J171" s="671"/>
      <c r="K171" s="671"/>
      <c r="L171" s="671"/>
      <c r="M171" s="671" t="s">
        <v>108</v>
      </c>
      <c r="N171" s="671">
        <f t="shared" si="14"/>
        <v>6.5</v>
      </c>
      <c r="O171" s="681"/>
      <c r="P171" s="681"/>
      <c r="Q171" s="681"/>
      <c r="R171" s="681"/>
      <c r="S171" s="226"/>
      <c r="T171" s="667"/>
    </row>
    <row r="172" spans="1:20" s="203" customFormat="1">
      <c r="A172" s="1982"/>
      <c r="B172" s="1973"/>
      <c r="C172" s="967" t="s">
        <v>3003</v>
      </c>
      <c r="D172" s="671">
        <v>1</v>
      </c>
      <c r="E172" s="671">
        <v>0.7</v>
      </c>
      <c r="F172" s="671"/>
      <c r="G172" s="671"/>
      <c r="H172" s="671"/>
      <c r="I172" s="671"/>
      <c r="J172" s="671"/>
      <c r="K172" s="671"/>
      <c r="L172" s="671"/>
      <c r="M172" s="671" t="s">
        <v>108</v>
      </c>
      <c r="N172" s="671">
        <f t="shared" si="14"/>
        <v>0.7</v>
      </c>
      <c r="O172" s="681">
        <f>N172</f>
        <v>0.7</v>
      </c>
      <c r="P172" s="681"/>
      <c r="Q172" s="681">
        <f>ROUND(O172*'Medição 14 DP Cobilândia'!E63,2)</f>
        <v>65.42</v>
      </c>
      <c r="R172" s="681"/>
      <c r="S172" s="226">
        <f>SUM(Q168:R172)</f>
        <v>1205.5100000000002</v>
      </c>
      <c r="T172" s="667"/>
    </row>
    <row r="173" spans="1:20" s="203" customFormat="1" ht="51">
      <c r="A173" s="214" t="s">
        <v>2710</v>
      </c>
      <c r="B173" s="665" t="s">
        <v>1083</v>
      </c>
      <c r="C173" s="699" t="s">
        <v>3004</v>
      </c>
      <c r="D173" s="671">
        <v>1</v>
      </c>
      <c r="E173" s="671">
        <f>(2.8+1.88+9.49+4.09+6.72+3.2+4.33+2.76+4.49+0.97+0.25)*2+1.72+2.06+7.7</f>
        <v>93.44</v>
      </c>
      <c r="F173" s="671"/>
      <c r="G173" s="671"/>
      <c r="H173" s="671"/>
      <c r="I173" s="671"/>
      <c r="J173" s="671"/>
      <c r="K173" s="671"/>
      <c r="L173" s="671"/>
      <c r="M173" s="666" t="s">
        <v>108</v>
      </c>
      <c r="N173" s="671">
        <f>ROUND(E173,2)</f>
        <v>93.44</v>
      </c>
      <c r="O173" s="681">
        <v>142.1</v>
      </c>
      <c r="P173" s="681">
        <f>N173-O173</f>
        <v>-48.66</v>
      </c>
      <c r="Q173" s="681">
        <f>ROUND(O173*'Medição 14 DP Cobilândia'!E64,2)</f>
        <v>0</v>
      </c>
      <c r="R173" s="681">
        <f>ROUND(P173*'Medição 14 DP Cobilândia'!E64,2)</f>
        <v>0</v>
      </c>
      <c r="S173" s="226">
        <f t="shared" ref="S173" si="15">SUM(Q173:R173)</f>
        <v>0</v>
      </c>
      <c r="T173" s="667"/>
    </row>
    <row r="174" spans="1:20" s="203" customFormat="1" ht="51">
      <c r="A174" s="214" t="s">
        <v>2711</v>
      </c>
      <c r="B174" s="665" t="s">
        <v>2394</v>
      </c>
      <c r="C174" s="699" t="s">
        <v>3522</v>
      </c>
      <c r="D174" s="671">
        <v>1</v>
      </c>
      <c r="E174" s="671"/>
      <c r="F174" s="671"/>
      <c r="G174" s="671"/>
      <c r="H174" s="671"/>
      <c r="I174" s="671">
        <v>204.99</v>
      </c>
      <c r="J174" s="671"/>
      <c r="K174" s="671"/>
      <c r="L174" s="671"/>
      <c r="M174" s="666" t="s">
        <v>356</v>
      </c>
      <c r="N174" s="671">
        <f t="shared" ref="N174:N179" si="16">ROUND(I174,2)</f>
        <v>204.99</v>
      </c>
      <c r="O174" s="681"/>
      <c r="P174" s="681">
        <f>N174</f>
        <v>204.99</v>
      </c>
      <c r="Q174" s="681"/>
      <c r="R174" s="681">
        <f>ROUND(P174*'Medição 14 DP Cobilândia'!E65,2)</f>
        <v>0</v>
      </c>
      <c r="S174" s="226"/>
      <c r="T174" s="667"/>
    </row>
    <row r="175" spans="1:20" s="203" customFormat="1" ht="38.450000000000003" customHeight="1">
      <c r="A175" s="1977" t="s">
        <v>2712</v>
      </c>
      <c r="B175" s="1974" t="s">
        <v>2402</v>
      </c>
      <c r="C175" s="699"/>
      <c r="D175" s="671"/>
      <c r="E175" s="671"/>
      <c r="F175" s="671"/>
      <c r="G175" s="671"/>
      <c r="H175" s="671"/>
      <c r="I175" s="671"/>
      <c r="J175" s="671"/>
      <c r="K175" s="671"/>
      <c r="L175" s="671"/>
      <c r="M175" s="666" t="s">
        <v>108</v>
      </c>
      <c r="N175" s="671">
        <f>SUM(N176:N178)</f>
        <v>254.10999999999999</v>
      </c>
      <c r="O175" s="681"/>
      <c r="P175" s="681">
        <f>N175</f>
        <v>254.10999999999999</v>
      </c>
      <c r="Q175" s="681"/>
      <c r="R175" s="681">
        <f>ROUND(P175*'Medição 14 DP Cobilândia'!E66,2)</f>
        <v>0</v>
      </c>
      <c r="S175" s="226"/>
      <c r="T175" s="667"/>
    </row>
    <row r="176" spans="1:20" s="203" customFormat="1">
      <c r="A176" s="1978"/>
      <c r="B176" s="1975"/>
      <c r="C176" s="699" t="s">
        <v>3006</v>
      </c>
      <c r="D176" s="671">
        <v>1</v>
      </c>
      <c r="E176" s="216">
        <f>2*(21.15+11.15)</f>
        <v>64.599999999999994</v>
      </c>
      <c r="F176" s="671"/>
      <c r="G176" s="671"/>
      <c r="H176" s="671"/>
      <c r="I176" s="671"/>
      <c r="J176" s="671"/>
      <c r="K176" s="671"/>
      <c r="L176" s="671"/>
      <c r="M176" s="666" t="s">
        <v>108</v>
      </c>
      <c r="N176" s="671">
        <f>ROUND(E176,2)</f>
        <v>64.599999999999994</v>
      </c>
      <c r="O176" s="681"/>
      <c r="P176" s="681"/>
      <c r="Q176" s="681"/>
      <c r="R176" s="681"/>
      <c r="S176" s="226"/>
      <c r="T176" s="667"/>
    </row>
    <row r="177" spans="1:21" s="203" customFormat="1">
      <c r="A177" s="1978"/>
      <c r="B177" s="1975"/>
      <c r="C177" s="699" t="s">
        <v>3005</v>
      </c>
      <c r="D177" s="671">
        <v>1</v>
      </c>
      <c r="E177" s="671">
        <f>8*3+9.6+13.55+16.3+5.22*3+(8.3+4.5+10+2.4)*2</f>
        <v>129.51</v>
      </c>
      <c r="F177" s="671"/>
      <c r="G177" s="671"/>
      <c r="H177" s="671"/>
      <c r="I177" s="671"/>
      <c r="J177" s="671"/>
      <c r="K177" s="671"/>
      <c r="L177" s="671"/>
      <c r="M177" s="666" t="s">
        <v>108</v>
      </c>
      <c r="N177" s="671">
        <f>ROUND(E177,2)</f>
        <v>129.51</v>
      </c>
      <c r="O177" s="681"/>
      <c r="P177" s="681"/>
      <c r="Q177" s="681"/>
      <c r="R177" s="681"/>
      <c r="S177" s="226"/>
      <c r="T177" s="667"/>
    </row>
    <row r="178" spans="1:21" s="203" customFormat="1">
      <c r="A178" s="1979"/>
      <c r="B178" s="1976"/>
      <c r="C178" s="699" t="s">
        <v>3205</v>
      </c>
      <c r="D178" s="671">
        <v>1</v>
      </c>
      <c r="E178" s="671">
        <f>E160</f>
        <v>60</v>
      </c>
      <c r="F178" s="671"/>
      <c r="G178" s="671"/>
      <c r="H178" s="671"/>
      <c r="I178" s="671"/>
      <c r="J178" s="671"/>
      <c r="K178" s="671"/>
      <c r="L178" s="671"/>
      <c r="M178" s="666" t="s">
        <v>108</v>
      </c>
      <c r="N178" s="671">
        <f>ROUND(E178,20)</f>
        <v>60</v>
      </c>
      <c r="O178" s="681"/>
      <c r="P178" s="681"/>
      <c r="Q178" s="681"/>
      <c r="R178" s="681"/>
      <c r="S178" s="226"/>
      <c r="T178" s="667"/>
    </row>
    <row r="179" spans="1:21" s="203" customFormat="1" ht="51">
      <c r="A179" s="214" t="s">
        <v>2713</v>
      </c>
      <c r="B179" s="665" t="s">
        <v>2408</v>
      </c>
      <c r="C179" s="699" t="s">
        <v>2812</v>
      </c>
      <c r="D179" s="671">
        <v>1</v>
      </c>
      <c r="E179" s="671"/>
      <c r="F179" s="671"/>
      <c r="G179" s="671">
        <v>0.2</v>
      </c>
      <c r="H179" s="671">
        <v>0.2</v>
      </c>
      <c r="I179" s="671">
        <f>(1.35*2+1.5+60)*0.4</f>
        <v>25.680000000000003</v>
      </c>
      <c r="J179" s="666"/>
      <c r="K179" s="671"/>
      <c r="L179" s="671"/>
      <c r="M179" s="666" t="s">
        <v>356</v>
      </c>
      <c r="N179" s="671">
        <f t="shared" si="16"/>
        <v>25.68</v>
      </c>
      <c r="O179" s="681"/>
      <c r="P179" s="681">
        <f>N179</f>
        <v>25.68</v>
      </c>
      <c r="Q179" s="681"/>
      <c r="R179" s="681">
        <f>ROUND(P179*'Medição 14 DP Cobilândia'!E67,2)</f>
        <v>286.85000000000002</v>
      </c>
      <c r="S179" s="226" t="e">
        <f>SUM(Q159:R179)</f>
        <v>#REF!</v>
      </c>
      <c r="T179" s="667" t="e">
        <f>SUM(Q159:R179)</f>
        <v>#REF!</v>
      </c>
      <c r="U179" s="667"/>
    </row>
    <row r="180" spans="1:21" s="203" customFormat="1">
      <c r="A180" s="211">
        <v>8</v>
      </c>
      <c r="B180" s="232" t="s">
        <v>2714</v>
      </c>
      <c r="C180" s="225"/>
      <c r="D180" s="219"/>
      <c r="E180" s="220"/>
      <c r="F180" s="220"/>
      <c r="G180" s="220"/>
      <c r="H180" s="220"/>
      <c r="I180" s="220"/>
      <c r="J180" s="220"/>
      <c r="K180" s="220"/>
      <c r="L180" s="220"/>
      <c r="M180" s="221"/>
      <c r="N180" s="220"/>
      <c r="O180" s="682"/>
      <c r="P180" s="683"/>
      <c r="Q180" s="682"/>
      <c r="R180" s="683"/>
    </row>
    <row r="181" spans="1:21" s="203" customFormat="1" ht="12.75" customHeight="1">
      <c r="A181" s="1977" t="s">
        <v>145</v>
      </c>
      <c r="B181" s="1974" t="s">
        <v>2813</v>
      </c>
      <c r="C181" s="699"/>
      <c r="D181" s="671"/>
      <c r="E181" s="671"/>
      <c r="F181" s="671"/>
      <c r="G181" s="671"/>
      <c r="H181" s="671"/>
      <c r="I181" s="671"/>
      <c r="J181" s="671"/>
      <c r="K181" s="671"/>
      <c r="L181" s="671"/>
      <c r="M181" s="666" t="s">
        <v>356</v>
      </c>
      <c r="N181" s="671">
        <f>SUM(N182:N190)</f>
        <v>631.68000000000006</v>
      </c>
      <c r="O181" s="681">
        <f>0.55*N181</f>
        <v>347.42400000000004</v>
      </c>
      <c r="P181" s="681">
        <f>N181-O181</f>
        <v>284.25600000000003</v>
      </c>
      <c r="Q181" s="681">
        <f>ROUND(O181*'Medição 14 DP Cobilândia'!E68,2)</f>
        <v>0</v>
      </c>
      <c r="R181" s="681">
        <f>ROUND(P181*'Medição 14 DP Cobilândia'!E68,2)</f>
        <v>0</v>
      </c>
      <c r="S181" s="226">
        <f>SUM(Q181:R181)</f>
        <v>0</v>
      </c>
      <c r="U181" s="667">
        <f>SUM(O181:P181)</f>
        <v>631.68000000000006</v>
      </c>
    </row>
    <row r="182" spans="1:21" s="203" customFormat="1" ht="25.5">
      <c r="A182" s="1978"/>
      <c r="B182" s="1975"/>
      <c r="C182" s="699" t="s">
        <v>3007</v>
      </c>
      <c r="D182" s="671">
        <v>1</v>
      </c>
      <c r="E182" s="671">
        <v>128.94999999999999</v>
      </c>
      <c r="F182" s="671">
        <v>0.8</v>
      </c>
      <c r="G182" s="671"/>
      <c r="H182" s="671">
        <v>0.15</v>
      </c>
      <c r="I182" s="671">
        <f>ROUND((H182+F182)*E182*D182,2)</f>
        <v>122.5</v>
      </c>
      <c r="J182" s="671"/>
      <c r="K182" s="671"/>
      <c r="L182" s="671"/>
      <c r="M182" s="671" t="s">
        <v>356</v>
      </c>
      <c r="N182" s="671">
        <f>ROUND(I182,2)</f>
        <v>122.5</v>
      </c>
      <c r="O182" s="684"/>
      <c r="P182" s="684"/>
      <c r="Q182" s="684"/>
      <c r="R182" s="684"/>
    </row>
    <row r="183" spans="1:21" s="203" customFormat="1" ht="25.5" customHeight="1">
      <c r="A183" s="1978"/>
      <c r="B183" s="1975"/>
      <c r="C183" s="1986" t="s">
        <v>3012</v>
      </c>
      <c r="D183" s="671">
        <v>2</v>
      </c>
      <c r="E183" s="671">
        <v>5.4</v>
      </c>
      <c r="F183" s="671"/>
      <c r="G183" s="671"/>
      <c r="H183" s="671">
        <v>2.9</v>
      </c>
      <c r="I183" s="671">
        <f>ROUND(H183*E183*D183,2)</f>
        <v>31.32</v>
      </c>
      <c r="J183" s="671"/>
      <c r="K183" s="671"/>
      <c r="L183" s="671"/>
      <c r="M183" s="671" t="s">
        <v>356</v>
      </c>
      <c r="N183" s="671">
        <f>ROUND(I183,2)</f>
        <v>31.32</v>
      </c>
      <c r="O183" s="684"/>
      <c r="P183" s="684"/>
      <c r="Q183" s="684"/>
      <c r="R183" s="684"/>
    </row>
    <row r="184" spans="1:21" s="203" customFormat="1">
      <c r="A184" s="1978"/>
      <c r="B184" s="1975"/>
      <c r="C184" s="1988"/>
      <c r="D184" s="671">
        <v>2</v>
      </c>
      <c r="E184" s="671">
        <v>5</v>
      </c>
      <c r="F184" s="671"/>
      <c r="G184" s="671"/>
      <c r="H184" s="671">
        <v>2.9</v>
      </c>
      <c r="I184" s="671">
        <f t="shared" ref="I184:I188" si="17">ROUND(H184*E184*D184,2)</f>
        <v>29</v>
      </c>
      <c r="J184" s="671"/>
      <c r="K184" s="671"/>
      <c r="L184" s="671"/>
      <c r="M184" s="671" t="s">
        <v>356</v>
      </c>
      <c r="N184" s="671">
        <f t="shared" ref="N184:N190" si="18">ROUND(I184,2)</f>
        <v>29</v>
      </c>
      <c r="O184" s="684"/>
      <c r="P184" s="684"/>
      <c r="Q184" s="684"/>
      <c r="R184" s="684"/>
    </row>
    <row r="185" spans="1:21" s="203" customFormat="1">
      <c r="A185" s="1978"/>
      <c r="B185" s="1975"/>
      <c r="C185" s="1988"/>
      <c r="D185" s="671">
        <v>1</v>
      </c>
      <c r="E185" s="671">
        <v>6.5</v>
      </c>
      <c r="F185" s="671"/>
      <c r="G185" s="671"/>
      <c r="H185" s="671">
        <v>2.9</v>
      </c>
      <c r="I185" s="671">
        <f t="shared" si="17"/>
        <v>18.850000000000001</v>
      </c>
      <c r="J185" s="671"/>
      <c r="K185" s="671"/>
      <c r="L185" s="671"/>
      <c r="M185" s="671" t="s">
        <v>356</v>
      </c>
      <c r="N185" s="671">
        <f t="shared" si="18"/>
        <v>18.850000000000001</v>
      </c>
      <c r="O185" s="684"/>
      <c r="P185" s="684"/>
      <c r="Q185" s="684"/>
      <c r="R185" s="684"/>
    </row>
    <row r="186" spans="1:21" s="203" customFormat="1">
      <c r="A186" s="1978"/>
      <c r="B186" s="1975"/>
      <c r="C186" s="1988"/>
      <c r="D186" s="671">
        <v>2</v>
      </c>
      <c r="E186" s="671">
        <v>2</v>
      </c>
      <c r="F186" s="671"/>
      <c r="G186" s="671"/>
      <c r="H186" s="671">
        <v>2.9</v>
      </c>
      <c r="I186" s="671">
        <f t="shared" si="17"/>
        <v>11.6</v>
      </c>
      <c r="J186" s="671"/>
      <c r="K186" s="671"/>
      <c r="L186" s="671"/>
      <c r="M186" s="671" t="s">
        <v>356</v>
      </c>
      <c r="N186" s="671">
        <f t="shared" si="18"/>
        <v>11.6</v>
      </c>
      <c r="O186" s="684"/>
      <c r="P186" s="684"/>
      <c r="Q186" s="684"/>
      <c r="R186" s="684"/>
    </row>
    <row r="187" spans="1:21" s="203" customFormat="1">
      <c r="A187" s="1978"/>
      <c r="B187" s="1975"/>
      <c r="C187" s="1988"/>
      <c r="D187" s="671">
        <v>1</v>
      </c>
      <c r="E187" s="671">
        <v>19.600000000000001</v>
      </c>
      <c r="F187" s="671"/>
      <c r="G187" s="671"/>
      <c r="H187" s="671">
        <v>2.4</v>
      </c>
      <c r="I187" s="671">
        <f t="shared" si="17"/>
        <v>47.04</v>
      </c>
      <c r="J187" s="671"/>
      <c r="K187" s="671"/>
      <c r="L187" s="671"/>
      <c r="M187" s="671" t="s">
        <v>356</v>
      </c>
      <c r="N187" s="671">
        <f t="shared" si="18"/>
        <v>47.04</v>
      </c>
      <c r="O187" s="684"/>
      <c r="P187" s="684"/>
      <c r="Q187" s="684"/>
      <c r="R187" s="684"/>
    </row>
    <row r="188" spans="1:21" s="203" customFormat="1">
      <c r="A188" s="1978"/>
      <c r="B188" s="1975"/>
      <c r="C188" s="1987"/>
      <c r="D188" s="671">
        <v>1</v>
      </c>
      <c r="E188" s="671">
        <v>18.399999999999999</v>
      </c>
      <c r="F188" s="671"/>
      <c r="G188" s="671"/>
      <c r="H188" s="671">
        <v>2.4</v>
      </c>
      <c r="I188" s="671">
        <f t="shared" si="17"/>
        <v>44.16</v>
      </c>
      <c r="J188" s="671"/>
      <c r="K188" s="671"/>
      <c r="L188" s="671"/>
      <c r="M188" s="671" t="s">
        <v>356</v>
      </c>
      <c r="N188" s="671">
        <f t="shared" si="18"/>
        <v>44.16</v>
      </c>
      <c r="O188" s="684"/>
      <c r="P188" s="684"/>
      <c r="Q188" s="684"/>
      <c r="R188" s="684"/>
    </row>
    <row r="189" spans="1:21" s="203" customFormat="1">
      <c r="A189" s="1978"/>
      <c r="B189" s="1975"/>
      <c r="C189" s="966" t="s">
        <v>3015</v>
      </c>
      <c r="D189" s="671">
        <v>1</v>
      </c>
      <c r="E189" s="671"/>
      <c r="F189" s="671"/>
      <c r="G189" s="671"/>
      <c r="H189" s="671"/>
      <c r="I189" s="671">
        <f>61.22+7.38*2+3.54+13.97</f>
        <v>93.490000000000009</v>
      </c>
      <c r="J189" s="671"/>
      <c r="K189" s="671"/>
      <c r="L189" s="671"/>
      <c r="M189" s="671" t="s">
        <v>356</v>
      </c>
      <c r="N189" s="671">
        <f t="shared" si="18"/>
        <v>93.49</v>
      </c>
      <c r="O189" s="684"/>
      <c r="P189" s="684"/>
      <c r="Q189" s="684"/>
      <c r="R189" s="684"/>
    </row>
    <row r="190" spans="1:21" s="203" customFormat="1" ht="25.5">
      <c r="A190" s="1979"/>
      <c r="B190" s="1976"/>
      <c r="C190" s="699" t="s">
        <v>3009</v>
      </c>
      <c r="D190" s="671">
        <v>1</v>
      </c>
      <c r="E190" s="671"/>
      <c r="F190" s="671"/>
      <c r="G190" s="671"/>
      <c r="H190" s="671"/>
      <c r="I190" s="671">
        <f>(25.8*2.8-2*2.4*0.4-3.2*0.4-0.9*2.1+(1.9*2+0.15)*1.8)*2+(10.9*2.8-1.6*0.4-0.9*2.1-0.8*0.4+(0.95*2+0.15)*2)*2+8.3*2.8-0.8*0.4-0.6*2.1</f>
        <v>233.72</v>
      </c>
      <c r="J190" s="671"/>
      <c r="K190" s="671"/>
      <c r="L190" s="671"/>
      <c r="M190" s="671" t="s">
        <v>356</v>
      </c>
      <c r="N190" s="671">
        <f t="shared" si="18"/>
        <v>233.72</v>
      </c>
      <c r="O190" s="684"/>
      <c r="P190" s="684"/>
      <c r="Q190" s="684"/>
      <c r="R190" s="684"/>
    </row>
    <row r="191" spans="1:21" s="203" customFormat="1" ht="12.75" customHeight="1">
      <c r="A191" s="1977" t="s">
        <v>2715</v>
      </c>
      <c r="B191" s="1974" t="s">
        <v>1011</v>
      </c>
      <c r="C191" s="699"/>
      <c r="D191" s="671"/>
      <c r="E191" s="671"/>
      <c r="F191" s="671"/>
      <c r="G191" s="671"/>
      <c r="H191" s="671"/>
      <c r="I191" s="671"/>
      <c r="J191" s="671"/>
      <c r="K191" s="671"/>
      <c r="L191" s="671"/>
      <c r="M191" s="666" t="s">
        <v>356</v>
      </c>
      <c r="N191" s="671">
        <f>SUM(N192:N199)</f>
        <v>397.96000000000004</v>
      </c>
      <c r="O191" s="684"/>
      <c r="P191" s="684"/>
      <c r="Q191" s="684"/>
      <c r="R191" s="684"/>
      <c r="S191" s="667">
        <f>SUM(Q191:R191)</f>
        <v>0</v>
      </c>
    </row>
    <row r="192" spans="1:21" s="203" customFormat="1" ht="28.5" customHeight="1">
      <c r="A192" s="1978"/>
      <c r="B192" s="1975"/>
      <c r="C192" s="699" t="s">
        <v>3014</v>
      </c>
      <c r="D192" s="671">
        <v>1</v>
      </c>
      <c r="E192" s="671">
        <v>128.94999999999999</v>
      </c>
      <c r="F192" s="671">
        <v>0.8</v>
      </c>
      <c r="G192" s="671"/>
      <c r="H192" s="671">
        <v>0.15</v>
      </c>
      <c r="I192" s="671">
        <f>ROUND((H192+F192)*E192*D192,2)</f>
        <v>122.5</v>
      </c>
      <c r="J192" s="671"/>
      <c r="K192" s="671"/>
      <c r="L192" s="671"/>
      <c r="M192" s="671" t="s">
        <v>356</v>
      </c>
      <c r="N192" s="671">
        <f>ROUND(I192,2)</f>
        <v>122.5</v>
      </c>
      <c r="O192" s="681">
        <v>300</v>
      </c>
      <c r="P192" s="681">
        <v>175.63</v>
      </c>
      <c r="Q192" s="681">
        <f>ROUND(O192*'Medição 14 DP Cobilândia'!E69,2)</f>
        <v>43584</v>
      </c>
      <c r="R192" s="681">
        <f>ROUND(P192*'Medição 14 DP Cobilândia'!E69,2)</f>
        <v>25515.53</v>
      </c>
    </row>
    <row r="193" spans="1:22" s="203" customFormat="1" ht="12.75" customHeight="1">
      <c r="A193" s="1978"/>
      <c r="B193" s="1975"/>
      <c r="C193" s="1986" t="s">
        <v>3013</v>
      </c>
      <c r="D193" s="671">
        <v>2</v>
      </c>
      <c r="E193" s="671">
        <v>5.4</v>
      </c>
      <c r="F193" s="671"/>
      <c r="G193" s="671"/>
      <c r="H193" s="671">
        <v>2.9</v>
      </c>
      <c r="I193" s="671">
        <f>ROUND(H193*E193*D193,2)</f>
        <v>31.32</v>
      </c>
      <c r="J193" s="671"/>
      <c r="K193" s="671"/>
      <c r="L193" s="671"/>
      <c r="M193" s="671" t="s">
        <v>356</v>
      </c>
      <c r="N193" s="671">
        <f>ROUND(I193,2)</f>
        <v>31.32</v>
      </c>
      <c r="O193" s="681">
        <v>439.85</v>
      </c>
      <c r="P193" s="681">
        <v>429.71</v>
      </c>
      <c r="Q193" s="681">
        <f>ROUND(O193*'Medição 14 DP Cobilândia'!E69,2)</f>
        <v>63901.41</v>
      </c>
      <c r="R193" s="681">
        <f>ROUND(P193*'Medição 14 DP Cobilândia'!E69,2)</f>
        <v>62428.27</v>
      </c>
      <c r="S193" s="203">
        <f>SUM(Q192:R193)</f>
        <v>195429.21</v>
      </c>
      <c r="U193" s="667">
        <f>SUM(O192:O193)</f>
        <v>739.85</v>
      </c>
      <c r="V193" s="667">
        <f>SUM(P192:P193)</f>
        <v>605.33999999999992</v>
      </c>
    </row>
    <row r="194" spans="1:22" s="203" customFormat="1">
      <c r="A194" s="1978"/>
      <c r="B194" s="1975"/>
      <c r="C194" s="1988"/>
      <c r="D194" s="671">
        <v>2</v>
      </c>
      <c r="E194" s="671">
        <v>5</v>
      </c>
      <c r="F194" s="671"/>
      <c r="G194" s="671"/>
      <c r="H194" s="671">
        <v>2.9</v>
      </c>
      <c r="I194" s="671">
        <f t="shared" ref="I194:I198" si="19">ROUND(H194*E194*D194,2)</f>
        <v>29</v>
      </c>
      <c r="J194" s="671"/>
      <c r="K194" s="671"/>
      <c r="L194" s="671"/>
      <c r="M194" s="671" t="s">
        <v>356</v>
      </c>
      <c r="N194" s="671">
        <f t="shared" ref="N194:N199" si="20">ROUND(I194,2)</f>
        <v>29</v>
      </c>
      <c r="O194" s="681"/>
      <c r="P194" s="681"/>
      <c r="Q194" s="681"/>
      <c r="R194" s="681"/>
      <c r="U194" s="667"/>
      <c r="V194" s="667"/>
    </row>
    <row r="195" spans="1:22" s="203" customFormat="1">
      <c r="A195" s="1978"/>
      <c r="B195" s="1975"/>
      <c r="C195" s="1988"/>
      <c r="D195" s="671">
        <v>1</v>
      </c>
      <c r="E195" s="671">
        <v>6.5</v>
      </c>
      <c r="F195" s="671"/>
      <c r="G195" s="671"/>
      <c r="H195" s="671">
        <v>2.9</v>
      </c>
      <c r="I195" s="671">
        <f t="shared" si="19"/>
        <v>18.850000000000001</v>
      </c>
      <c r="J195" s="671"/>
      <c r="K195" s="671"/>
      <c r="L195" s="671"/>
      <c r="M195" s="671" t="s">
        <v>356</v>
      </c>
      <c r="N195" s="671">
        <f t="shared" si="20"/>
        <v>18.850000000000001</v>
      </c>
      <c r="O195" s="681"/>
      <c r="P195" s="681"/>
      <c r="Q195" s="681"/>
      <c r="R195" s="681"/>
      <c r="U195" s="667"/>
      <c r="V195" s="667"/>
    </row>
    <row r="196" spans="1:22" s="203" customFormat="1">
      <c r="A196" s="1978"/>
      <c r="B196" s="1975"/>
      <c r="C196" s="1988"/>
      <c r="D196" s="671">
        <v>2</v>
      </c>
      <c r="E196" s="671">
        <v>2</v>
      </c>
      <c r="F196" s="671"/>
      <c r="G196" s="671"/>
      <c r="H196" s="671">
        <v>2.9</v>
      </c>
      <c r="I196" s="671">
        <f t="shared" si="19"/>
        <v>11.6</v>
      </c>
      <c r="J196" s="671"/>
      <c r="K196" s="671"/>
      <c r="L196" s="671"/>
      <c r="M196" s="671" t="s">
        <v>356</v>
      </c>
      <c r="N196" s="671">
        <f t="shared" si="20"/>
        <v>11.6</v>
      </c>
      <c r="O196" s="681"/>
      <c r="P196" s="681"/>
      <c r="Q196" s="681"/>
      <c r="R196" s="681"/>
      <c r="U196" s="667"/>
      <c r="V196" s="667"/>
    </row>
    <row r="197" spans="1:22" s="203" customFormat="1" ht="12.75" customHeight="1">
      <c r="A197" s="1978"/>
      <c r="B197" s="1975"/>
      <c r="C197" s="1988"/>
      <c r="D197" s="671">
        <v>1</v>
      </c>
      <c r="E197" s="671">
        <v>19.600000000000001</v>
      </c>
      <c r="F197" s="671"/>
      <c r="G197" s="671"/>
      <c r="H197" s="671">
        <v>2.4</v>
      </c>
      <c r="I197" s="671">
        <f t="shared" si="19"/>
        <v>47.04</v>
      </c>
      <c r="J197" s="671"/>
      <c r="K197" s="671"/>
      <c r="L197" s="671"/>
      <c r="M197" s="671" t="s">
        <v>356</v>
      </c>
      <c r="N197" s="671">
        <f t="shared" si="20"/>
        <v>47.04</v>
      </c>
      <c r="O197" s="681"/>
      <c r="P197" s="681"/>
      <c r="Q197" s="681"/>
      <c r="R197" s="681"/>
      <c r="U197" s="667"/>
      <c r="V197" s="667"/>
    </row>
    <row r="198" spans="1:22" s="203" customFormat="1" ht="12.75" customHeight="1">
      <c r="A198" s="1978"/>
      <c r="B198" s="1975"/>
      <c r="C198" s="1987"/>
      <c r="D198" s="671">
        <v>1</v>
      </c>
      <c r="E198" s="671">
        <v>18.399999999999999</v>
      </c>
      <c r="F198" s="671"/>
      <c r="G198" s="671"/>
      <c r="H198" s="671">
        <v>2.4</v>
      </c>
      <c r="I198" s="671">
        <f t="shared" si="19"/>
        <v>44.16</v>
      </c>
      <c r="J198" s="671"/>
      <c r="K198" s="671"/>
      <c r="L198" s="671"/>
      <c r="M198" s="671" t="s">
        <v>356</v>
      </c>
      <c r="N198" s="671">
        <f t="shared" si="20"/>
        <v>44.16</v>
      </c>
      <c r="O198" s="681"/>
      <c r="P198" s="681"/>
      <c r="Q198" s="681"/>
      <c r="R198" s="681"/>
      <c r="U198" s="667"/>
      <c r="V198" s="667"/>
    </row>
    <row r="199" spans="1:22" s="203" customFormat="1" ht="12.75" customHeight="1">
      <c r="A199" s="1979"/>
      <c r="B199" s="1976"/>
      <c r="C199" s="966" t="s">
        <v>3010</v>
      </c>
      <c r="D199" s="671">
        <v>1</v>
      </c>
      <c r="E199" s="671"/>
      <c r="F199" s="671"/>
      <c r="G199" s="671"/>
      <c r="H199" s="671"/>
      <c r="I199" s="671">
        <f>61.22+7.38*2+3.54+13.97</f>
        <v>93.490000000000009</v>
      </c>
      <c r="J199" s="671"/>
      <c r="K199" s="671"/>
      <c r="L199" s="671"/>
      <c r="M199" s="671" t="s">
        <v>356</v>
      </c>
      <c r="N199" s="671">
        <f t="shared" si="20"/>
        <v>93.49</v>
      </c>
      <c r="O199" s="681"/>
      <c r="P199" s="681"/>
      <c r="Q199" s="681"/>
      <c r="R199" s="681"/>
      <c r="U199" s="667"/>
      <c r="V199" s="667"/>
    </row>
    <row r="200" spans="1:22" s="203" customFormat="1" ht="53.1" customHeight="1">
      <c r="A200" s="803" t="s">
        <v>2716</v>
      </c>
      <c r="B200" s="968" t="s">
        <v>1007</v>
      </c>
      <c r="C200" s="699" t="s">
        <v>3016</v>
      </c>
      <c r="D200" s="671">
        <v>1</v>
      </c>
      <c r="E200" s="671"/>
      <c r="F200" s="671"/>
      <c r="G200" s="671"/>
      <c r="H200" s="671"/>
      <c r="I200" s="671">
        <f>(25.8*2.8-2*2.4*0.4-3.2*0.4-0.9*2.1+(1.9*2+0.15)*2)*2+(10.9*2.8-1.6*0.4-0.9*2.1-0.8*0.4+(0.95*2+0.15)*2)*2+8.3*2.8-0.8*0.4-0.6*2.1</f>
        <v>235.3</v>
      </c>
      <c r="J200" s="671"/>
      <c r="K200" s="671"/>
      <c r="L200" s="671"/>
      <c r="M200" s="666" t="s">
        <v>356</v>
      </c>
      <c r="N200" s="671">
        <f>ROUND(I200,2)</f>
        <v>235.3</v>
      </c>
      <c r="O200" s="684"/>
      <c r="P200" s="684"/>
      <c r="Q200" s="684"/>
      <c r="R200" s="684"/>
    </row>
    <row r="201" spans="1:22" s="203" customFormat="1" ht="51">
      <c r="A201" s="214" t="s">
        <v>3365</v>
      </c>
      <c r="B201" s="665" t="s">
        <v>987</v>
      </c>
      <c r="C201" s="699" t="s">
        <v>3017</v>
      </c>
      <c r="D201" s="671">
        <v>1</v>
      </c>
      <c r="E201" s="671"/>
      <c r="F201" s="671"/>
      <c r="G201" s="671"/>
      <c r="H201" s="671"/>
      <c r="I201" s="671">
        <f>I190</f>
        <v>233.72</v>
      </c>
      <c r="J201" s="671"/>
      <c r="K201" s="671"/>
      <c r="L201" s="671"/>
      <c r="M201" s="666" t="s">
        <v>356</v>
      </c>
      <c r="N201" s="671">
        <f>ROUND(I201,2)</f>
        <v>233.72</v>
      </c>
      <c r="O201" s="684"/>
      <c r="P201" s="684"/>
      <c r="Q201" s="684"/>
      <c r="R201" s="684"/>
    </row>
    <row r="202" spans="1:22" s="203" customFormat="1">
      <c r="A202" s="1977" t="s">
        <v>2717</v>
      </c>
      <c r="B202" s="1974" t="s">
        <v>370</v>
      </c>
      <c r="C202" s="699"/>
      <c r="D202" s="671"/>
      <c r="E202" s="671"/>
      <c r="F202" s="671"/>
      <c r="G202" s="671"/>
      <c r="H202" s="671"/>
      <c r="I202" s="671"/>
      <c r="J202" s="671"/>
      <c r="K202" s="671"/>
      <c r="L202" s="671"/>
      <c r="M202" s="666" t="s">
        <v>356</v>
      </c>
      <c r="N202" s="671">
        <f>SUM(N203:N204)</f>
        <v>66.86</v>
      </c>
      <c r="O202" s="684"/>
      <c r="P202" s="684"/>
      <c r="Q202" s="684"/>
      <c r="R202" s="684"/>
    </row>
    <row r="203" spans="1:22" s="203" customFormat="1">
      <c r="A203" s="1978"/>
      <c r="B203" s="1975"/>
      <c r="C203" s="699" t="s">
        <v>3366</v>
      </c>
      <c r="D203" s="671">
        <v>1</v>
      </c>
      <c r="E203" s="671">
        <v>42.5</v>
      </c>
      <c r="F203" s="671">
        <v>3</v>
      </c>
      <c r="G203" s="671"/>
      <c r="H203" s="671"/>
      <c r="I203" s="671">
        <f>ROUND(D203*E203*F203,2)</f>
        <v>127.5</v>
      </c>
      <c r="J203" s="671">
        <f>ROUND(0.75*I203,2)</f>
        <v>95.63</v>
      </c>
      <c r="K203" s="671"/>
      <c r="L203" s="671"/>
      <c r="M203" s="671" t="s">
        <v>356</v>
      </c>
      <c r="N203" s="671">
        <f>ROUND(I203-J203,2)</f>
        <v>31.87</v>
      </c>
      <c r="O203" s="684"/>
      <c r="P203" s="684"/>
      <c r="Q203" s="684"/>
      <c r="R203" s="684"/>
    </row>
    <row r="204" spans="1:22" s="203" customFormat="1">
      <c r="A204" s="1979"/>
      <c r="B204" s="1976"/>
      <c r="C204" s="699" t="s">
        <v>3367</v>
      </c>
      <c r="D204" s="671">
        <v>1</v>
      </c>
      <c r="E204" s="671">
        <v>46.65</v>
      </c>
      <c r="F204" s="671">
        <v>3</v>
      </c>
      <c r="G204" s="671"/>
      <c r="H204" s="671"/>
      <c r="I204" s="671">
        <f>ROUND(D204*E204*F204,2)</f>
        <v>139.94999999999999</v>
      </c>
      <c r="J204" s="671">
        <f>ROUND(0.75*I204,2)</f>
        <v>104.96</v>
      </c>
      <c r="K204" s="671"/>
      <c r="L204" s="671"/>
      <c r="M204" s="671" t="s">
        <v>356</v>
      </c>
      <c r="N204" s="671">
        <f>ROUND(I204-J204,2)</f>
        <v>34.99</v>
      </c>
      <c r="O204" s="684"/>
      <c r="P204" s="684"/>
      <c r="Q204" s="684"/>
      <c r="R204" s="684"/>
    </row>
    <row r="205" spans="1:22" s="203" customFormat="1" ht="25.5" customHeight="1">
      <c r="A205" s="1977" t="s">
        <v>3368</v>
      </c>
      <c r="B205" s="1974" t="s">
        <v>971</v>
      </c>
      <c r="C205" s="699"/>
      <c r="D205" s="671"/>
      <c r="E205" s="671"/>
      <c r="F205" s="671"/>
      <c r="G205" s="671"/>
      <c r="H205" s="671"/>
      <c r="I205" s="671"/>
      <c r="J205" s="671"/>
      <c r="K205" s="671"/>
      <c r="L205" s="671"/>
      <c r="M205" s="666" t="s">
        <v>356</v>
      </c>
      <c r="N205" s="671">
        <f>SUM(N206:N207)</f>
        <v>267.45</v>
      </c>
      <c r="O205" s="684"/>
      <c r="P205" s="684"/>
      <c r="Q205" s="684"/>
      <c r="R205" s="684"/>
    </row>
    <row r="206" spans="1:22" s="203" customFormat="1">
      <c r="A206" s="1978"/>
      <c r="B206" s="1975"/>
      <c r="C206" s="699" t="s">
        <v>3370</v>
      </c>
      <c r="D206" s="671">
        <v>1</v>
      </c>
      <c r="E206" s="671">
        <v>42.5</v>
      </c>
      <c r="F206" s="671">
        <v>3</v>
      </c>
      <c r="G206" s="671"/>
      <c r="H206" s="671"/>
      <c r="I206" s="671">
        <f>ROUND(D206*E206*F206,2)</f>
        <v>127.5</v>
      </c>
      <c r="J206" s="671"/>
      <c r="K206" s="671"/>
      <c r="L206" s="671"/>
      <c r="M206" s="671" t="s">
        <v>356</v>
      </c>
      <c r="N206" s="671">
        <f>ROUND(I206,2)</f>
        <v>127.5</v>
      </c>
      <c r="O206" s="684"/>
      <c r="P206" s="684"/>
      <c r="Q206" s="684"/>
      <c r="R206" s="684"/>
    </row>
    <row r="207" spans="1:22" s="203" customFormat="1">
      <c r="A207" s="1979"/>
      <c r="B207" s="1976"/>
      <c r="C207" s="699" t="s">
        <v>3371</v>
      </c>
      <c r="D207" s="671">
        <v>1</v>
      </c>
      <c r="E207" s="671">
        <v>46.65</v>
      </c>
      <c r="F207" s="671">
        <v>3</v>
      </c>
      <c r="G207" s="671"/>
      <c r="H207" s="671"/>
      <c r="I207" s="671">
        <f>ROUND(D207*E207*F207,2)</f>
        <v>139.94999999999999</v>
      </c>
      <c r="J207" s="671"/>
      <c r="K207" s="671"/>
      <c r="L207" s="671"/>
      <c r="M207" s="671" t="s">
        <v>356</v>
      </c>
      <c r="N207" s="671">
        <f>ROUND(I207,2)</f>
        <v>139.94999999999999</v>
      </c>
      <c r="O207" s="684"/>
      <c r="P207" s="684"/>
      <c r="Q207" s="684"/>
      <c r="R207" s="684"/>
    </row>
    <row r="208" spans="1:22" s="203" customFormat="1" ht="29.85" customHeight="1">
      <c r="A208" s="1977" t="s">
        <v>3369</v>
      </c>
      <c r="B208" s="1974" t="s">
        <v>980</v>
      </c>
      <c r="C208" s="699"/>
      <c r="D208" s="671"/>
      <c r="E208" s="671"/>
      <c r="F208" s="671"/>
      <c r="G208" s="671"/>
      <c r="H208" s="671"/>
      <c r="I208" s="671"/>
      <c r="J208" s="671"/>
      <c r="K208" s="671"/>
      <c r="L208" s="671"/>
      <c r="M208" s="666" t="s">
        <v>356</v>
      </c>
      <c r="N208" s="671">
        <f>SUM(N209:N210)</f>
        <v>267.45</v>
      </c>
      <c r="O208" s="684"/>
      <c r="P208" s="684"/>
      <c r="Q208" s="684"/>
      <c r="R208" s="684"/>
    </row>
    <row r="209" spans="1:18" s="203" customFormat="1">
      <c r="A209" s="1978"/>
      <c r="B209" s="1975"/>
      <c r="C209" s="699" t="s">
        <v>3370</v>
      </c>
      <c r="D209" s="671">
        <v>1</v>
      </c>
      <c r="E209" s="671">
        <v>42.5</v>
      </c>
      <c r="F209" s="671">
        <v>3</v>
      </c>
      <c r="G209" s="671"/>
      <c r="H209" s="671"/>
      <c r="I209" s="671">
        <f>ROUND(D209*E209*F209,2)</f>
        <v>127.5</v>
      </c>
      <c r="J209" s="671"/>
      <c r="K209" s="671"/>
      <c r="L209" s="671"/>
      <c r="M209" s="671" t="s">
        <v>356</v>
      </c>
      <c r="N209" s="671">
        <f>ROUND(I209,2)</f>
        <v>127.5</v>
      </c>
      <c r="O209" s="684"/>
      <c r="P209" s="684"/>
      <c r="Q209" s="684"/>
      <c r="R209" s="684"/>
    </row>
    <row r="210" spans="1:18" s="203" customFormat="1">
      <c r="A210" s="1979"/>
      <c r="B210" s="1976"/>
      <c r="C210" s="699" t="s">
        <v>3371</v>
      </c>
      <c r="D210" s="671">
        <v>1</v>
      </c>
      <c r="E210" s="671">
        <v>46.65</v>
      </c>
      <c r="F210" s="671">
        <v>3</v>
      </c>
      <c r="G210" s="671"/>
      <c r="H210" s="671"/>
      <c r="I210" s="671">
        <f>ROUND(D210*E210*F210,2)</f>
        <v>139.94999999999999</v>
      </c>
      <c r="J210" s="671"/>
      <c r="K210" s="671"/>
      <c r="L210" s="671"/>
      <c r="M210" s="671" t="s">
        <v>356</v>
      </c>
      <c r="N210" s="671">
        <f>ROUND(I210,2)</f>
        <v>139.94999999999999</v>
      </c>
      <c r="O210" s="684"/>
      <c r="P210" s="684"/>
      <c r="Q210" s="684"/>
      <c r="R210" s="684"/>
    </row>
    <row r="211" spans="1:18" s="203" customFormat="1">
      <c r="A211" s="211">
        <v>9</v>
      </c>
      <c r="B211" s="232" t="s">
        <v>3523</v>
      </c>
      <c r="C211" s="218"/>
      <c r="D211" s="219"/>
      <c r="E211" s="220"/>
      <c r="F211" s="220"/>
      <c r="G211" s="220"/>
      <c r="H211" s="220"/>
      <c r="I211" s="220"/>
      <c r="J211" s="220"/>
      <c r="K211" s="220"/>
      <c r="L211" s="220"/>
      <c r="M211" s="221"/>
      <c r="N211" s="220"/>
      <c r="O211" s="682"/>
      <c r="P211" s="683"/>
      <c r="Q211" s="682"/>
      <c r="R211" s="683"/>
    </row>
    <row r="212" spans="1:18" s="203" customFormat="1" ht="38.450000000000003" customHeight="1">
      <c r="A212" s="1977" t="s">
        <v>2720</v>
      </c>
      <c r="B212" s="1974" t="s">
        <v>873</v>
      </c>
      <c r="C212" s="699" t="s">
        <v>3019</v>
      </c>
      <c r="D212" s="671"/>
      <c r="E212" s="671"/>
      <c r="F212" s="671"/>
      <c r="G212" s="671"/>
      <c r="H212" s="671"/>
      <c r="I212" s="671"/>
      <c r="J212" s="671"/>
      <c r="K212" s="671"/>
      <c r="L212" s="671"/>
      <c r="M212" s="666" t="s">
        <v>356</v>
      </c>
      <c r="N212" s="671">
        <f>SUM(N213:N217)</f>
        <v>17.13</v>
      </c>
      <c r="O212" s="681"/>
      <c r="P212" s="681">
        <f>N212</f>
        <v>17.13</v>
      </c>
      <c r="Q212" s="681"/>
      <c r="R212" s="681" t="e">
        <f>ROUND(P212*'Medição 14 DP Cobilândia'!#REF!,2)</f>
        <v>#REF!</v>
      </c>
    </row>
    <row r="213" spans="1:18" s="203" customFormat="1">
      <c r="A213" s="1978"/>
      <c r="B213" s="1975"/>
      <c r="C213" s="967" t="s">
        <v>2981</v>
      </c>
      <c r="D213" s="671">
        <v>1</v>
      </c>
      <c r="E213" s="671"/>
      <c r="F213" s="671">
        <v>2.1</v>
      </c>
      <c r="G213" s="671"/>
      <c r="H213" s="671">
        <v>0.6</v>
      </c>
      <c r="I213" s="671">
        <f>ROUND(H213*F213*D213,2)</f>
        <v>1.26</v>
      </c>
      <c r="J213" s="671"/>
      <c r="K213" s="671"/>
      <c r="L213" s="671"/>
      <c r="M213" s="671" t="s">
        <v>356</v>
      </c>
      <c r="N213" s="671">
        <f>ROUND(I213,2)</f>
        <v>1.26</v>
      </c>
      <c r="O213" s="681"/>
      <c r="P213" s="681"/>
      <c r="Q213" s="681"/>
      <c r="R213" s="681"/>
    </row>
    <row r="214" spans="1:18" s="203" customFormat="1">
      <c r="A214" s="1978"/>
      <c r="B214" s="1975"/>
      <c r="C214" s="967" t="s">
        <v>3001</v>
      </c>
      <c r="D214" s="671">
        <v>2</v>
      </c>
      <c r="E214" s="671"/>
      <c r="F214" s="671">
        <v>2.1</v>
      </c>
      <c r="G214" s="671"/>
      <c r="H214" s="671">
        <v>0.9</v>
      </c>
      <c r="I214" s="671">
        <f t="shared" ref="I214:I217" si="21">ROUND(H214*F214*D214,2)</f>
        <v>3.78</v>
      </c>
      <c r="J214" s="671"/>
      <c r="K214" s="671"/>
      <c r="L214" s="671"/>
      <c r="M214" s="671" t="s">
        <v>356</v>
      </c>
      <c r="N214" s="671">
        <f t="shared" ref="N214:N217" si="22">ROUND(I214,2)</f>
        <v>3.78</v>
      </c>
      <c r="O214" s="681"/>
      <c r="P214" s="681"/>
      <c r="Q214" s="681"/>
      <c r="R214" s="681"/>
    </row>
    <row r="215" spans="1:18" s="203" customFormat="1">
      <c r="A215" s="1978"/>
      <c r="B215" s="1975"/>
      <c r="C215" s="967" t="s">
        <v>3000</v>
      </c>
      <c r="D215" s="671">
        <v>2</v>
      </c>
      <c r="E215" s="671"/>
      <c r="F215" s="671">
        <v>0.9</v>
      </c>
      <c r="G215" s="671"/>
      <c r="H215" s="671">
        <v>2.1</v>
      </c>
      <c r="I215" s="671">
        <f t="shared" ref="I215" si="23">ROUND(H215*F215*D215,2)</f>
        <v>3.78</v>
      </c>
      <c r="J215" s="671"/>
      <c r="K215" s="671"/>
      <c r="L215" s="671"/>
      <c r="M215" s="671" t="s">
        <v>356</v>
      </c>
      <c r="N215" s="671">
        <f t="shared" ref="N215" si="24">ROUND(I215,2)</f>
        <v>3.78</v>
      </c>
      <c r="O215" s="681"/>
      <c r="P215" s="681"/>
      <c r="Q215" s="681"/>
      <c r="R215" s="681"/>
    </row>
    <row r="216" spans="1:18" s="203" customFormat="1">
      <c r="A216" s="1978"/>
      <c r="B216" s="1975"/>
      <c r="C216" s="967" t="s">
        <v>2982</v>
      </c>
      <c r="D216" s="671">
        <v>6</v>
      </c>
      <c r="E216" s="671"/>
      <c r="F216" s="671">
        <v>1.6</v>
      </c>
      <c r="G216" s="671"/>
      <c r="H216" s="671">
        <v>0.8</v>
      </c>
      <c r="I216" s="671">
        <f t="shared" si="21"/>
        <v>7.68</v>
      </c>
      <c r="J216" s="671"/>
      <c r="K216" s="671"/>
      <c r="L216" s="671"/>
      <c r="M216" s="671" t="s">
        <v>356</v>
      </c>
      <c r="N216" s="671">
        <f t="shared" si="22"/>
        <v>7.68</v>
      </c>
      <c r="O216" s="681"/>
      <c r="P216" s="681"/>
      <c r="Q216" s="681"/>
      <c r="R216" s="681"/>
    </row>
    <row r="217" spans="1:18" s="203" customFormat="1">
      <c r="A217" s="1979"/>
      <c r="B217" s="1976"/>
      <c r="C217" s="967" t="s">
        <v>3003</v>
      </c>
      <c r="D217" s="671">
        <v>1</v>
      </c>
      <c r="E217" s="671"/>
      <c r="F217" s="671">
        <v>0.9</v>
      </c>
      <c r="G217" s="671"/>
      <c r="H217" s="671">
        <v>0.7</v>
      </c>
      <c r="I217" s="671">
        <f t="shared" si="21"/>
        <v>0.63</v>
      </c>
      <c r="J217" s="671"/>
      <c r="K217" s="671"/>
      <c r="L217" s="671"/>
      <c r="M217" s="671" t="s">
        <v>356</v>
      </c>
      <c r="N217" s="671">
        <f t="shared" si="22"/>
        <v>0.63</v>
      </c>
      <c r="O217" s="681"/>
      <c r="P217" s="681"/>
      <c r="Q217" s="681"/>
      <c r="R217" s="681"/>
    </row>
    <row r="218" spans="1:18" s="203" customFormat="1" ht="25.5">
      <c r="A218" s="214" t="s">
        <v>2721</v>
      </c>
      <c r="B218" s="665" t="s">
        <v>3020</v>
      </c>
      <c r="C218" s="699" t="s">
        <v>3018</v>
      </c>
      <c r="D218" s="671">
        <v>2</v>
      </c>
      <c r="E218" s="671"/>
      <c r="F218" s="671"/>
      <c r="G218" s="671"/>
      <c r="H218" s="671"/>
      <c r="I218" s="671"/>
      <c r="J218" s="671"/>
      <c r="K218" s="671"/>
      <c r="L218" s="671"/>
      <c r="M218" s="666" t="s">
        <v>2725</v>
      </c>
      <c r="N218" s="671">
        <f>ROUND(D218,2)</f>
        <v>2</v>
      </c>
      <c r="O218" s="681"/>
      <c r="P218" s="681">
        <f>N218-O218</f>
        <v>2</v>
      </c>
      <c r="Q218" s="681"/>
      <c r="R218" s="681" t="e">
        <f>ROUND(P218*'Medição 14 DP Cobilândia'!#REF!,2)</f>
        <v>#REF!</v>
      </c>
    </row>
    <row r="219" spans="1:18" s="203" customFormat="1">
      <c r="A219" s="1977" t="s">
        <v>2722</v>
      </c>
      <c r="B219" s="1974" t="s">
        <v>716</v>
      </c>
      <c r="C219" s="699"/>
      <c r="D219" s="671"/>
      <c r="E219" s="671"/>
      <c r="F219" s="671"/>
      <c r="G219" s="671"/>
      <c r="H219" s="671"/>
      <c r="I219" s="671"/>
      <c r="J219" s="671"/>
      <c r="K219" s="671"/>
      <c r="L219" s="671"/>
      <c r="M219" s="666" t="s">
        <v>356</v>
      </c>
      <c r="N219" s="671">
        <f>SUM(N220:N222)</f>
        <v>9.7999999999999989</v>
      </c>
      <c r="O219" s="681"/>
      <c r="P219" s="681"/>
      <c r="Q219" s="681"/>
      <c r="R219" s="681"/>
    </row>
    <row r="220" spans="1:18" s="203" customFormat="1" ht="38.450000000000003" customHeight="1">
      <c r="A220" s="1978"/>
      <c r="B220" s="1975"/>
      <c r="C220" s="699" t="s">
        <v>3026</v>
      </c>
      <c r="D220" s="671">
        <v>2</v>
      </c>
      <c r="E220" s="671">
        <f>1.87+0.18+0.18+0.07</f>
        <v>2.3000000000000003</v>
      </c>
      <c r="F220" s="671">
        <v>1.8</v>
      </c>
      <c r="G220" s="671"/>
      <c r="H220" s="671"/>
      <c r="I220" s="671">
        <f>ROUND(F220*E220*D220,2)</f>
        <v>8.2799999999999994</v>
      </c>
      <c r="J220" s="671"/>
      <c r="K220" s="671"/>
      <c r="L220" s="671"/>
      <c r="M220" s="666" t="s">
        <v>356</v>
      </c>
      <c r="N220" s="671">
        <f>ROUND(I220,2)</f>
        <v>8.2799999999999994</v>
      </c>
      <c r="O220" s="681"/>
      <c r="P220" s="681"/>
      <c r="Q220" s="681"/>
      <c r="R220" s="681"/>
    </row>
    <row r="221" spans="1:18" s="203" customFormat="1" ht="25.5" customHeight="1">
      <c r="A221" s="1978"/>
      <c r="B221" s="1975"/>
      <c r="C221" s="1986" t="s">
        <v>3027</v>
      </c>
      <c r="D221" s="671">
        <v>2</v>
      </c>
      <c r="E221" s="671"/>
      <c r="F221" s="671">
        <v>0.05</v>
      </c>
      <c r="G221" s="671"/>
      <c r="H221" s="671">
        <v>0.8</v>
      </c>
      <c r="I221" s="671">
        <f t="shared" ref="I221:I222" si="25">ROUND(H221*F221*D221,2)</f>
        <v>0.08</v>
      </c>
      <c r="J221" s="671"/>
      <c r="K221" s="671"/>
      <c r="L221" s="671"/>
      <c r="M221" s="666" t="s">
        <v>356</v>
      </c>
      <c r="N221" s="671">
        <f>ROUND(I221,2)</f>
        <v>0.08</v>
      </c>
      <c r="O221" s="681"/>
      <c r="P221" s="681"/>
      <c r="Q221" s="681"/>
      <c r="R221" s="681"/>
    </row>
    <row r="222" spans="1:18" s="203" customFormat="1">
      <c r="A222" s="1979"/>
      <c r="B222" s="1976"/>
      <c r="C222" s="1987"/>
      <c r="D222" s="671">
        <v>2</v>
      </c>
      <c r="E222" s="671"/>
      <c r="F222" s="671">
        <v>1.8</v>
      </c>
      <c r="G222" s="671"/>
      <c r="H222" s="671">
        <v>0.4</v>
      </c>
      <c r="I222" s="671">
        <f t="shared" si="25"/>
        <v>1.44</v>
      </c>
      <c r="J222" s="671"/>
      <c r="K222" s="671"/>
      <c r="L222" s="671"/>
      <c r="M222" s="666" t="s">
        <v>356</v>
      </c>
      <c r="N222" s="671">
        <f>ROUND(I222,2)</f>
        <v>1.44</v>
      </c>
      <c r="O222" s="681"/>
      <c r="P222" s="681"/>
      <c r="Q222" s="681"/>
      <c r="R222" s="681"/>
    </row>
    <row r="223" spans="1:18" s="203" customFormat="1" ht="12.75" customHeight="1">
      <c r="A223" s="804" t="s">
        <v>2723</v>
      </c>
      <c r="B223" s="665" t="s">
        <v>3099</v>
      </c>
      <c r="C223" s="966" t="s">
        <v>3101</v>
      </c>
      <c r="D223" s="671">
        <v>2</v>
      </c>
      <c r="E223" s="671"/>
      <c r="F223" s="671"/>
      <c r="G223" s="671"/>
      <c r="H223" s="671"/>
      <c r="I223" s="671"/>
      <c r="J223" s="671"/>
      <c r="K223" s="671"/>
      <c r="L223" s="671"/>
      <c r="M223" s="666" t="s">
        <v>59</v>
      </c>
      <c r="N223" s="671">
        <v>2</v>
      </c>
      <c r="O223" s="681"/>
      <c r="P223" s="681"/>
      <c r="Q223" s="681"/>
      <c r="R223" s="681"/>
    </row>
    <row r="224" spans="1:18" s="203" customFormat="1" ht="39.950000000000003" customHeight="1">
      <c r="A224" s="804" t="s">
        <v>2724</v>
      </c>
      <c r="B224" s="969" t="s">
        <v>2435</v>
      </c>
      <c r="C224" s="966" t="s">
        <v>3140</v>
      </c>
      <c r="D224" s="671">
        <v>1</v>
      </c>
      <c r="E224" s="671"/>
      <c r="F224" s="671"/>
      <c r="G224" s="671"/>
      <c r="H224" s="671"/>
      <c r="I224" s="671"/>
      <c r="J224" s="671">
        <f>1-2.9/4.2</f>
        <v>0.30952380952380953</v>
      </c>
      <c r="K224" s="671"/>
      <c r="L224" s="671"/>
      <c r="M224" s="666" t="s">
        <v>59</v>
      </c>
      <c r="N224" s="671">
        <f>ROUND(D224-J224,2)</f>
        <v>0.69</v>
      </c>
      <c r="O224" s="681"/>
      <c r="P224" s="681"/>
      <c r="Q224" s="681"/>
      <c r="R224" s="681"/>
    </row>
    <row r="225" spans="1:22" s="203" customFormat="1" ht="65.849999999999994" customHeight="1">
      <c r="A225" s="214" t="s">
        <v>2726</v>
      </c>
      <c r="B225" s="960" t="s">
        <v>2488</v>
      </c>
      <c r="C225" s="699" t="s">
        <v>2811</v>
      </c>
      <c r="D225" s="671">
        <v>1</v>
      </c>
      <c r="E225" s="671">
        <v>128.94999999999999</v>
      </c>
      <c r="F225" s="671">
        <v>5</v>
      </c>
      <c r="G225" s="671"/>
      <c r="H225" s="671"/>
      <c r="I225" s="671">
        <f>ROUND(F225*E225*D225,2)</f>
        <v>644.75</v>
      </c>
      <c r="J225" s="671"/>
      <c r="K225" s="671"/>
      <c r="L225" s="671"/>
      <c r="M225" s="666" t="s">
        <v>356</v>
      </c>
      <c r="N225" s="671">
        <f>I225</f>
        <v>644.75</v>
      </c>
      <c r="O225" s="681"/>
      <c r="P225" s="681"/>
      <c r="Q225" s="681"/>
      <c r="R225" s="681"/>
    </row>
    <row r="226" spans="1:22" s="203" customFormat="1" ht="27.95" customHeight="1">
      <c r="A226" s="214" t="s">
        <v>2727</v>
      </c>
      <c r="B226" s="960" t="s">
        <v>2445</v>
      </c>
      <c r="C226" s="699" t="s">
        <v>3206</v>
      </c>
      <c r="D226" s="671">
        <v>25</v>
      </c>
      <c r="E226" s="671"/>
      <c r="F226" s="671"/>
      <c r="G226" s="671"/>
      <c r="H226" s="671"/>
      <c r="I226" s="671"/>
      <c r="J226" s="671"/>
      <c r="K226" s="671"/>
      <c r="L226" s="671"/>
      <c r="M226" s="666" t="s">
        <v>59</v>
      </c>
      <c r="N226" s="671">
        <v>25</v>
      </c>
      <c r="O226" s="681"/>
      <c r="P226" s="681"/>
      <c r="Q226" s="681"/>
      <c r="R226" s="681"/>
    </row>
    <row r="227" spans="1:22" s="203" customFormat="1" ht="27.95" customHeight="1">
      <c r="A227" s="214" t="s">
        <v>2728</v>
      </c>
      <c r="B227" s="960" t="s">
        <v>3207</v>
      </c>
      <c r="C227" s="699" t="s">
        <v>3209</v>
      </c>
      <c r="D227" s="671">
        <v>28</v>
      </c>
      <c r="E227" s="671"/>
      <c r="F227" s="671"/>
      <c r="G227" s="671"/>
      <c r="H227" s="671"/>
      <c r="I227" s="671"/>
      <c r="J227" s="671"/>
      <c r="K227" s="671"/>
      <c r="L227" s="671"/>
      <c r="M227" s="666" t="s">
        <v>59</v>
      </c>
      <c r="N227" s="671">
        <f>D227</f>
        <v>28</v>
      </c>
      <c r="O227" s="681"/>
      <c r="P227" s="681"/>
      <c r="Q227" s="681"/>
      <c r="R227" s="681"/>
    </row>
    <row r="228" spans="1:22" s="203" customFormat="1" ht="65.849999999999994" customHeight="1">
      <c r="A228" s="214" t="s">
        <v>2729</v>
      </c>
      <c r="B228" s="960" t="s">
        <v>3211</v>
      </c>
      <c r="C228" s="699" t="s">
        <v>3216</v>
      </c>
      <c r="D228" s="671">
        <v>1</v>
      </c>
      <c r="E228" s="671"/>
      <c r="F228" s="671"/>
      <c r="G228" s="671"/>
      <c r="H228" s="671"/>
      <c r="I228" s="671"/>
      <c r="J228" s="671"/>
      <c r="K228" s="671"/>
      <c r="L228" s="671"/>
      <c r="M228" s="666" t="s">
        <v>59</v>
      </c>
      <c r="N228" s="671">
        <f>D228</f>
        <v>1</v>
      </c>
      <c r="O228" s="681"/>
      <c r="P228" s="681"/>
      <c r="Q228" s="681"/>
      <c r="R228" s="681"/>
    </row>
    <row r="229" spans="1:22" s="203" customFormat="1" ht="65.849999999999994" customHeight="1">
      <c r="A229" s="214" t="s">
        <v>2730</v>
      </c>
      <c r="B229" s="960" t="s">
        <v>3217</v>
      </c>
      <c r="C229" s="699" t="s">
        <v>3232</v>
      </c>
      <c r="D229" s="671">
        <v>1</v>
      </c>
      <c r="E229" s="671"/>
      <c r="F229" s="671"/>
      <c r="G229" s="671"/>
      <c r="H229" s="671"/>
      <c r="I229" s="671"/>
      <c r="J229" s="671"/>
      <c r="K229" s="671"/>
      <c r="L229" s="671"/>
      <c r="M229" s="666" t="s">
        <v>59</v>
      </c>
      <c r="N229" s="671">
        <f>D229</f>
        <v>1</v>
      </c>
      <c r="O229" s="681"/>
      <c r="P229" s="681"/>
      <c r="Q229" s="681"/>
      <c r="R229" s="681"/>
    </row>
    <row r="230" spans="1:22" s="203" customFormat="1" ht="27.6" customHeight="1">
      <c r="A230" s="214" t="s">
        <v>2730</v>
      </c>
      <c r="B230" s="960" t="s">
        <v>2480</v>
      </c>
      <c r="C230" s="699" t="s">
        <v>3525</v>
      </c>
      <c r="D230" s="671">
        <v>1</v>
      </c>
      <c r="E230" s="671">
        <v>42.5</v>
      </c>
      <c r="F230" s="671"/>
      <c r="G230" s="671"/>
      <c r="H230" s="671">
        <v>27.1</v>
      </c>
      <c r="I230" s="671">
        <f>ROUND(H230*E230*D230,2)</f>
        <v>1151.75</v>
      </c>
      <c r="J230" s="671"/>
      <c r="K230" s="671"/>
      <c r="L230" s="671"/>
      <c r="M230" s="666" t="s">
        <v>356</v>
      </c>
      <c r="N230" s="671">
        <f>I230</f>
        <v>1151.75</v>
      </c>
      <c r="O230" s="681"/>
      <c r="P230" s="681"/>
      <c r="Q230" s="681"/>
      <c r="R230" s="681"/>
    </row>
    <row r="231" spans="1:22" s="203" customFormat="1">
      <c r="A231" s="211">
        <v>10</v>
      </c>
      <c r="B231" s="232" t="s">
        <v>2296</v>
      </c>
      <c r="C231" s="218"/>
      <c r="D231" s="219"/>
      <c r="E231" s="220"/>
      <c r="F231" s="220"/>
      <c r="G231" s="220"/>
      <c r="H231" s="220"/>
      <c r="I231" s="220"/>
      <c r="J231" s="220"/>
      <c r="K231" s="220"/>
      <c r="L231" s="220"/>
      <c r="M231" s="221"/>
      <c r="N231" s="220"/>
      <c r="O231" s="682"/>
      <c r="P231" s="683"/>
      <c r="Q231" s="682"/>
      <c r="R231" s="683"/>
    </row>
    <row r="232" spans="1:22" s="203" customFormat="1" ht="12.75" customHeight="1">
      <c r="A232" s="1977" t="s">
        <v>2732</v>
      </c>
      <c r="B232" s="1974" t="s">
        <v>2303</v>
      </c>
      <c r="C232" s="699"/>
      <c r="D232" s="671"/>
      <c r="E232" s="671"/>
      <c r="F232" s="671"/>
      <c r="G232" s="671"/>
      <c r="H232" s="671"/>
      <c r="I232" s="671"/>
      <c r="J232" s="671"/>
      <c r="K232" s="671"/>
      <c r="L232" s="671"/>
      <c r="M232" s="666" t="s">
        <v>356</v>
      </c>
      <c r="N232" s="671">
        <f>SUM(N233:N238)</f>
        <v>181.97</v>
      </c>
      <c r="O232" s="684"/>
      <c r="P232" s="684"/>
      <c r="Q232" s="684"/>
      <c r="R232" s="684"/>
    </row>
    <row r="233" spans="1:22" s="203" customFormat="1" ht="12.75" customHeight="1">
      <c r="A233" s="1978"/>
      <c r="B233" s="1975"/>
      <c r="C233" s="1986" t="s">
        <v>3021</v>
      </c>
      <c r="D233" s="671">
        <v>2</v>
      </c>
      <c r="E233" s="671">
        <v>5.4</v>
      </c>
      <c r="F233" s="671"/>
      <c r="G233" s="671"/>
      <c r="H233" s="671">
        <v>2.9</v>
      </c>
      <c r="I233" s="671">
        <f>ROUND(H233*E233*D233,2)</f>
        <v>31.32</v>
      </c>
      <c r="J233" s="671"/>
      <c r="K233" s="671"/>
      <c r="L233" s="671"/>
      <c r="M233" s="671" t="s">
        <v>356</v>
      </c>
      <c r="N233" s="671">
        <f>ROUND(I233,2)</f>
        <v>31.32</v>
      </c>
      <c r="O233" s="681">
        <v>332.94</v>
      </c>
      <c r="P233" s="681">
        <v>142.69</v>
      </c>
      <c r="Q233" s="681">
        <f>ROUND(O233*'Medição 14 DP Cobilândia'!E77,2)</f>
        <v>0</v>
      </c>
      <c r="R233" s="681">
        <f>ROUND(P233*'Medição 14 DP Cobilândia'!E77,2)</f>
        <v>0</v>
      </c>
      <c r="S233" s="203">
        <f>SUM(Q233:R233)</f>
        <v>0</v>
      </c>
    </row>
    <row r="234" spans="1:22" s="203" customFormat="1">
      <c r="A234" s="1978"/>
      <c r="B234" s="1975"/>
      <c r="C234" s="1988"/>
      <c r="D234" s="671">
        <v>2</v>
      </c>
      <c r="E234" s="671">
        <v>5</v>
      </c>
      <c r="F234" s="671"/>
      <c r="G234" s="671"/>
      <c r="H234" s="671">
        <v>2.9</v>
      </c>
      <c r="I234" s="671">
        <f t="shared" ref="I234:I238" si="26">ROUND(H234*E234*D234,2)</f>
        <v>29</v>
      </c>
      <c r="J234" s="671"/>
      <c r="K234" s="671"/>
      <c r="L234" s="671"/>
      <c r="M234" s="671" t="s">
        <v>356</v>
      </c>
      <c r="N234" s="671">
        <f t="shared" ref="N234:N239" si="27">ROUND(I234,2)</f>
        <v>29</v>
      </c>
      <c r="O234" s="681"/>
      <c r="P234" s="681"/>
      <c r="Q234" s="681"/>
      <c r="R234" s="681"/>
    </row>
    <row r="235" spans="1:22" s="203" customFormat="1">
      <c r="A235" s="1978"/>
      <c r="B235" s="1975"/>
      <c r="C235" s="1988"/>
      <c r="D235" s="671">
        <v>1</v>
      </c>
      <c r="E235" s="671">
        <v>6.5</v>
      </c>
      <c r="F235" s="671"/>
      <c r="G235" s="671"/>
      <c r="H235" s="671">
        <v>2.9</v>
      </c>
      <c r="I235" s="671">
        <f t="shared" si="26"/>
        <v>18.850000000000001</v>
      </c>
      <c r="J235" s="671"/>
      <c r="K235" s="671"/>
      <c r="L235" s="671"/>
      <c r="M235" s="671" t="s">
        <v>356</v>
      </c>
      <c r="N235" s="671">
        <f t="shared" si="27"/>
        <v>18.850000000000001</v>
      </c>
      <c r="O235" s="681"/>
      <c r="P235" s="681"/>
      <c r="Q235" s="681"/>
      <c r="R235" s="681"/>
    </row>
    <row r="236" spans="1:22" s="203" customFormat="1">
      <c r="A236" s="1978"/>
      <c r="B236" s="1975"/>
      <c r="C236" s="1988"/>
      <c r="D236" s="671">
        <v>2</v>
      </c>
      <c r="E236" s="671">
        <v>2</v>
      </c>
      <c r="F236" s="671"/>
      <c r="G236" s="671"/>
      <c r="H236" s="671">
        <v>2.9</v>
      </c>
      <c r="I236" s="671">
        <f t="shared" si="26"/>
        <v>11.6</v>
      </c>
      <c r="J236" s="671"/>
      <c r="K236" s="671"/>
      <c r="L236" s="671"/>
      <c r="M236" s="671" t="s">
        <v>356</v>
      </c>
      <c r="N236" s="671">
        <f t="shared" si="27"/>
        <v>11.6</v>
      </c>
      <c r="O236" s="681"/>
      <c r="P236" s="681"/>
      <c r="Q236" s="681"/>
      <c r="R236" s="681"/>
    </row>
    <row r="237" spans="1:22" s="203" customFormat="1">
      <c r="A237" s="1978"/>
      <c r="B237" s="1975"/>
      <c r="C237" s="1988"/>
      <c r="D237" s="671">
        <v>1</v>
      </c>
      <c r="E237" s="671">
        <v>19.600000000000001</v>
      </c>
      <c r="F237" s="671"/>
      <c r="G237" s="671"/>
      <c r="H237" s="671">
        <v>2.4</v>
      </c>
      <c r="I237" s="671">
        <f t="shared" si="26"/>
        <v>47.04</v>
      </c>
      <c r="J237" s="671"/>
      <c r="K237" s="671"/>
      <c r="L237" s="671"/>
      <c r="M237" s="671" t="s">
        <v>356</v>
      </c>
      <c r="N237" s="671">
        <f t="shared" si="27"/>
        <v>47.04</v>
      </c>
      <c r="O237" s="681"/>
      <c r="P237" s="681"/>
      <c r="Q237" s="681"/>
      <c r="R237" s="681"/>
    </row>
    <row r="238" spans="1:22" s="203" customFormat="1">
      <c r="A238" s="1979"/>
      <c r="B238" s="1976"/>
      <c r="C238" s="1987"/>
      <c r="D238" s="671">
        <v>1</v>
      </c>
      <c r="E238" s="671">
        <v>18.399999999999999</v>
      </c>
      <c r="F238" s="671"/>
      <c r="G238" s="671"/>
      <c r="H238" s="671">
        <v>2.4</v>
      </c>
      <c r="I238" s="671">
        <f t="shared" si="26"/>
        <v>44.16</v>
      </c>
      <c r="J238" s="671"/>
      <c r="K238" s="671"/>
      <c r="L238" s="671"/>
      <c r="M238" s="671" t="s">
        <v>356</v>
      </c>
      <c r="N238" s="671">
        <f t="shared" si="27"/>
        <v>44.16</v>
      </c>
      <c r="O238" s="681"/>
      <c r="P238" s="681"/>
      <c r="Q238" s="681"/>
      <c r="R238" s="681"/>
    </row>
    <row r="239" spans="1:22" s="203" customFormat="1" ht="38.25">
      <c r="A239" s="803" t="s">
        <v>2733</v>
      </c>
      <c r="B239" s="960" t="s">
        <v>2299</v>
      </c>
      <c r="C239" s="966" t="s">
        <v>3010</v>
      </c>
      <c r="D239" s="671">
        <v>1</v>
      </c>
      <c r="E239" s="671"/>
      <c r="F239" s="671"/>
      <c r="G239" s="671"/>
      <c r="H239" s="671"/>
      <c r="I239" s="671">
        <f>61.22+7.38*2+3.54+13.97</f>
        <v>93.490000000000009</v>
      </c>
      <c r="J239" s="671"/>
      <c r="K239" s="671"/>
      <c r="L239" s="671"/>
      <c r="M239" s="666" t="s">
        <v>356</v>
      </c>
      <c r="N239" s="671">
        <f t="shared" si="27"/>
        <v>93.49</v>
      </c>
      <c r="O239" s="684"/>
      <c r="P239" s="684"/>
      <c r="Q239" s="684"/>
      <c r="R239" s="684"/>
      <c r="S239" s="667">
        <f>SUM(Q239:R239)</f>
        <v>0</v>
      </c>
      <c r="V239" s="667" t="e">
        <f>SUM(#REF!)</f>
        <v>#REF!</v>
      </c>
    </row>
    <row r="240" spans="1:22" s="203" customFormat="1" ht="12.75" customHeight="1">
      <c r="A240" s="1977" t="s">
        <v>2735</v>
      </c>
      <c r="B240" s="1974" t="s">
        <v>2734</v>
      </c>
      <c r="C240" s="699"/>
      <c r="D240" s="671"/>
      <c r="E240" s="671"/>
      <c r="F240" s="671"/>
      <c r="G240" s="671"/>
      <c r="H240" s="671"/>
      <c r="I240" s="671"/>
      <c r="J240" s="671"/>
      <c r="K240" s="671"/>
      <c r="L240" s="671"/>
      <c r="M240" s="666" t="s">
        <v>356</v>
      </c>
      <c r="N240" s="671">
        <f>SUM(N241:N249)</f>
        <v>571.92000000000007</v>
      </c>
      <c r="O240" s="684"/>
      <c r="P240" s="684"/>
      <c r="Q240" s="684"/>
      <c r="R240" s="684"/>
      <c r="S240" s="667">
        <f>SUM(Q240:R240)</f>
        <v>0</v>
      </c>
    </row>
    <row r="241" spans="1:19" s="203" customFormat="1">
      <c r="A241" s="1978"/>
      <c r="B241" s="1975"/>
      <c r="C241" s="1986" t="s">
        <v>3021</v>
      </c>
      <c r="D241" s="671">
        <v>2</v>
      </c>
      <c r="E241" s="671">
        <v>5.4</v>
      </c>
      <c r="F241" s="671"/>
      <c r="G241" s="671"/>
      <c r="H241" s="671">
        <v>2.9</v>
      </c>
      <c r="I241" s="671">
        <f>ROUND(H241*E241*D241,2)</f>
        <v>31.32</v>
      </c>
      <c r="J241" s="671"/>
      <c r="K241" s="671"/>
      <c r="L241" s="671"/>
      <c r="M241" s="671" t="s">
        <v>356</v>
      </c>
      <c r="N241" s="671">
        <f>ROUND(I241,2)</f>
        <v>31.32</v>
      </c>
      <c r="O241" s="684"/>
      <c r="P241" s="684"/>
      <c r="Q241" s="684"/>
      <c r="R241" s="684"/>
      <c r="S241" s="667"/>
    </row>
    <row r="242" spans="1:19" s="203" customFormat="1">
      <c r="A242" s="1978"/>
      <c r="B242" s="1975"/>
      <c r="C242" s="1988"/>
      <c r="D242" s="671">
        <v>2</v>
      </c>
      <c r="E242" s="671">
        <v>5</v>
      </c>
      <c r="F242" s="671"/>
      <c r="G242" s="671"/>
      <c r="H242" s="671">
        <v>2.9</v>
      </c>
      <c r="I242" s="671">
        <f t="shared" ref="I242:I246" si="28">ROUND(H242*E242*D242,2)</f>
        <v>29</v>
      </c>
      <c r="J242" s="671"/>
      <c r="K242" s="671"/>
      <c r="L242" s="671"/>
      <c r="M242" s="671" t="s">
        <v>356</v>
      </c>
      <c r="N242" s="671">
        <f t="shared" ref="N242:N251" si="29">ROUND(I242,2)</f>
        <v>29</v>
      </c>
      <c r="O242" s="684"/>
      <c r="P242" s="684"/>
      <c r="Q242" s="684"/>
      <c r="R242" s="684"/>
      <c r="S242" s="667"/>
    </row>
    <row r="243" spans="1:19" s="203" customFormat="1">
      <c r="A243" s="1978"/>
      <c r="B243" s="1975"/>
      <c r="C243" s="1988"/>
      <c r="D243" s="671">
        <v>1</v>
      </c>
      <c r="E243" s="671">
        <v>6.5</v>
      </c>
      <c r="F243" s="671"/>
      <c r="G243" s="671"/>
      <c r="H243" s="671">
        <v>2.9</v>
      </c>
      <c r="I243" s="671">
        <f t="shared" si="28"/>
        <v>18.850000000000001</v>
      </c>
      <c r="J243" s="671"/>
      <c r="K243" s="671"/>
      <c r="L243" s="671"/>
      <c r="M243" s="671" t="s">
        <v>356</v>
      </c>
      <c r="N243" s="671">
        <f t="shared" si="29"/>
        <v>18.850000000000001</v>
      </c>
      <c r="O243" s="684"/>
      <c r="P243" s="684"/>
      <c r="Q243" s="684"/>
      <c r="R243" s="684"/>
      <c r="S243" s="667"/>
    </row>
    <row r="244" spans="1:19" s="203" customFormat="1">
      <c r="A244" s="1978"/>
      <c r="B244" s="1975"/>
      <c r="C244" s="1988"/>
      <c r="D244" s="671">
        <v>2</v>
      </c>
      <c r="E244" s="671">
        <v>2</v>
      </c>
      <c r="F244" s="671"/>
      <c r="G244" s="671"/>
      <c r="H244" s="671">
        <v>2.9</v>
      </c>
      <c r="I244" s="671">
        <f t="shared" si="28"/>
        <v>11.6</v>
      </c>
      <c r="J244" s="671"/>
      <c r="K244" s="671"/>
      <c r="L244" s="671"/>
      <c r="M244" s="671" t="s">
        <v>356</v>
      </c>
      <c r="N244" s="671">
        <f t="shared" si="29"/>
        <v>11.6</v>
      </c>
      <c r="O244" s="684"/>
      <c r="P244" s="684"/>
      <c r="Q244" s="684"/>
      <c r="R244" s="684"/>
      <c r="S244" s="667"/>
    </row>
    <row r="245" spans="1:19" s="203" customFormat="1">
      <c r="A245" s="1978"/>
      <c r="B245" s="1975"/>
      <c r="C245" s="1988"/>
      <c r="D245" s="671">
        <v>1</v>
      </c>
      <c r="E245" s="671">
        <v>19.600000000000001</v>
      </c>
      <c r="F245" s="671"/>
      <c r="G245" s="671"/>
      <c r="H245" s="671">
        <v>2.4</v>
      </c>
      <c r="I245" s="671">
        <f t="shared" si="28"/>
        <v>47.04</v>
      </c>
      <c r="J245" s="671"/>
      <c r="K245" s="671"/>
      <c r="L245" s="671"/>
      <c r="M245" s="671" t="s">
        <v>356</v>
      </c>
      <c r="N245" s="671">
        <f t="shared" si="29"/>
        <v>47.04</v>
      </c>
      <c r="O245" s="684"/>
      <c r="P245" s="684"/>
      <c r="Q245" s="684"/>
      <c r="R245" s="684"/>
      <c r="S245" s="667"/>
    </row>
    <row r="246" spans="1:19" s="203" customFormat="1">
      <c r="A246" s="1978"/>
      <c r="B246" s="1975"/>
      <c r="C246" s="1987"/>
      <c r="D246" s="671">
        <v>1</v>
      </c>
      <c r="E246" s="671">
        <v>18.399999999999999</v>
      </c>
      <c r="F246" s="671"/>
      <c r="G246" s="671"/>
      <c r="H246" s="671">
        <v>2.4</v>
      </c>
      <c r="I246" s="671">
        <f t="shared" si="28"/>
        <v>44.16</v>
      </c>
      <c r="J246" s="671"/>
      <c r="K246" s="671"/>
      <c r="L246" s="671"/>
      <c r="M246" s="671" t="s">
        <v>356</v>
      </c>
      <c r="N246" s="671">
        <f t="shared" si="29"/>
        <v>44.16</v>
      </c>
      <c r="O246" s="684"/>
      <c r="P246" s="684"/>
      <c r="Q246" s="684"/>
      <c r="R246" s="684"/>
      <c r="S246" s="667"/>
    </row>
    <row r="247" spans="1:19" s="203" customFormat="1" ht="28.5" customHeight="1">
      <c r="A247" s="1978"/>
      <c r="B247" s="1975"/>
      <c r="C247" s="699" t="s">
        <v>3023</v>
      </c>
      <c r="D247" s="671">
        <v>1</v>
      </c>
      <c r="E247" s="671">
        <v>128.94999999999999</v>
      </c>
      <c r="F247" s="671">
        <v>0.8</v>
      </c>
      <c r="G247" s="671"/>
      <c r="H247" s="671">
        <v>0.15</v>
      </c>
      <c r="I247" s="671">
        <f>ROUND((H247+F247)*E247*D247,2)</f>
        <v>122.5</v>
      </c>
      <c r="J247" s="671"/>
      <c r="K247" s="671"/>
      <c r="L247" s="671"/>
      <c r="M247" s="671" t="s">
        <v>356</v>
      </c>
      <c r="N247" s="671">
        <f>ROUND(I247,2)</f>
        <v>122.5</v>
      </c>
      <c r="O247" s="684"/>
      <c r="P247" s="684"/>
      <c r="Q247" s="684"/>
      <c r="R247" s="684"/>
      <c r="S247" s="667"/>
    </row>
    <row r="248" spans="1:19" s="203" customFormat="1">
      <c r="A248" s="1978"/>
      <c r="B248" s="1975"/>
      <c r="C248" s="699" t="s">
        <v>3370</v>
      </c>
      <c r="D248" s="671">
        <v>1</v>
      </c>
      <c r="E248" s="671">
        <v>42.5</v>
      </c>
      <c r="F248" s="671">
        <v>3</v>
      </c>
      <c r="G248" s="671"/>
      <c r="H248" s="671"/>
      <c r="I248" s="671">
        <f>ROUND(D248*E248*F248,2)</f>
        <v>127.5</v>
      </c>
      <c r="J248" s="671"/>
      <c r="K248" s="671"/>
      <c r="L248" s="671"/>
      <c r="M248" s="671" t="s">
        <v>356</v>
      </c>
      <c r="N248" s="671">
        <f>ROUND(I248,2)</f>
        <v>127.5</v>
      </c>
      <c r="O248" s="684"/>
      <c r="P248" s="684"/>
      <c r="Q248" s="684"/>
      <c r="R248" s="684"/>
      <c r="S248" s="667"/>
    </row>
    <row r="249" spans="1:19" s="203" customFormat="1">
      <c r="A249" s="1979"/>
      <c r="B249" s="1976"/>
      <c r="C249" s="699" t="s">
        <v>3371</v>
      </c>
      <c r="D249" s="671">
        <v>1</v>
      </c>
      <c r="E249" s="671">
        <v>46.65</v>
      </c>
      <c r="F249" s="671">
        <v>3</v>
      </c>
      <c r="G249" s="671"/>
      <c r="H249" s="671"/>
      <c r="I249" s="671">
        <f>ROUND(D249*E249*F249,2)</f>
        <v>139.94999999999999</v>
      </c>
      <c r="J249" s="671"/>
      <c r="K249" s="671"/>
      <c r="L249" s="671"/>
      <c r="M249" s="671" t="s">
        <v>356</v>
      </c>
      <c r="N249" s="671">
        <f>ROUND(I249,2)</f>
        <v>139.94999999999999</v>
      </c>
      <c r="O249" s="684"/>
      <c r="P249" s="684"/>
      <c r="Q249" s="684"/>
      <c r="R249" s="684"/>
      <c r="S249" s="667"/>
    </row>
    <row r="250" spans="1:19" s="203" customFormat="1" ht="42.75" customHeight="1">
      <c r="A250" s="804" t="s">
        <v>2737</v>
      </c>
      <c r="B250" s="961" t="s">
        <v>2333</v>
      </c>
      <c r="C250" s="966" t="s">
        <v>3069</v>
      </c>
      <c r="D250" s="671">
        <v>1</v>
      </c>
      <c r="E250" s="671"/>
      <c r="F250" s="671"/>
      <c r="G250" s="671"/>
      <c r="H250" s="671"/>
      <c r="I250" s="671">
        <f>ROUND(2*N146,2)</f>
        <v>17.28</v>
      </c>
      <c r="J250" s="671"/>
      <c r="K250" s="671"/>
      <c r="L250" s="671"/>
      <c r="M250" s="666" t="s">
        <v>356</v>
      </c>
      <c r="N250" s="671">
        <f>ROUND(I250,2)</f>
        <v>17.28</v>
      </c>
      <c r="O250" s="684"/>
      <c r="P250" s="684"/>
      <c r="Q250" s="684"/>
      <c r="R250" s="684"/>
      <c r="S250" s="667"/>
    </row>
    <row r="251" spans="1:19" s="203" customFormat="1" ht="25.5">
      <c r="A251" s="214" t="s">
        <v>2738</v>
      </c>
      <c r="B251" s="665" t="s">
        <v>2736</v>
      </c>
      <c r="C251" s="966" t="s">
        <v>3024</v>
      </c>
      <c r="D251" s="671">
        <v>1</v>
      </c>
      <c r="E251" s="671"/>
      <c r="F251" s="671"/>
      <c r="G251" s="671"/>
      <c r="H251" s="671"/>
      <c r="I251" s="671">
        <f>61.22+7.38*2+3.54+13.97</f>
        <v>93.490000000000009</v>
      </c>
      <c r="J251" s="671"/>
      <c r="K251" s="671"/>
      <c r="L251" s="671"/>
      <c r="M251" s="666" t="s">
        <v>356</v>
      </c>
      <c r="N251" s="671">
        <f t="shared" si="29"/>
        <v>93.49</v>
      </c>
      <c r="O251" s="681">
        <v>201.32</v>
      </c>
      <c r="P251" s="681">
        <f>N251-O251</f>
        <v>-107.83</v>
      </c>
      <c r="Q251" s="681">
        <f>ROUND(O251*'Medição 14 DP Cobilândia'!E79,2)</f>
        <v>251716.44</v>
      </c>
      <c r="R251" s="681">
        <f>ROUND(P251*'Medição 14 DP Cobilândia'!E79,2)</f>
        <v>-134823.07999999999</v>
      </c>
      <c r="S251" s="203">
        <f>SUM(Q251:R251)</f>
        <v>116893.36000000002</v>
      </c>
    </row>
    <row r="252" spans="1:19" s="203" customFormat="1" ht="25.5">
      <c r="A252" s="214" t="s">
        <v>2739</v>
      </c>
      <c r="B252" s="665" t="s">
        <v>2361</v>
      </c>
      <c r="C252" s="699" t="s">
        <v>3025</v>
      </c>
      <c r="D252" s="671">
        <v>1</v>
      </c>
      <c r="E252" s="671"/>
      <c r="F252" s="671"/>
      <c r="G252" s="671"/>
      <c r="H252" s="671"/>
      <c r="I252" s="671">
        <f>25.14+22.51+12.5</f>
        <v>60.150000000000006</v>
      </c>
      <c r="J252" s="671"/>
      <c r="K252" s="671"/>
      <c r="L252" s="671"/>
      <c r="M252" s="666" t="s">
        <v>356</v>
      </c>
      <c r="N252" s="671">
        <f>I252</f>
        <v>60.150000000000006</v>
      </c>
      <c r="O252" s="681"/>
      <c r="P252" s="681">
        <f>N252</f>
        <v>60.150000000000006</v>
      </c>
      <c r="Q252" s="681"/>
      <c r="R252" s="681" t="e">
        <f>ROUND(P252*'Medição 14 DP Cobilândia'!#REF!,2)</f>
        <v>#REF!</v>
      </c>
    </row>
    <row r="253" spans="1:19" s="203" customFormat="1">
      <c r="A253" s="1977" t="s">
        <v>2815</v>
      </c>
      <c r="B253" s="1974" t="s">
        <v>2335</v>
      </c>
      <c r="C253" s="699"/>
      <c r="D253" s="671"/>
      <c r="E253" s="671"/>
      <c r="F253" s="671"/>
      <c r="G253" s="671"/>
      <c r="H253" s="671"/>
      <c r="I253" s="671"/>
      <c r="J253" s="671"/>
      <c r="K253" s="671"/>
      <c r="L253" s="671"/>
      <c r="M253" s="666" t="s">
        <v>356</v>
      </c>
      <c r="N253" s="671">
        <f>SUM(N254:N254)</f>
        <v>63.53</v>
      </c>
      <c r="O253" s="681"/>
      <c r="P253" s="681"/>
      <c r="Q253" s="681"/>
      <c r="R253" s="681"/>
    </row>
    <row r="254" spans="1:19" s="203" customFormat="1" ht="25.5" customHeight="1">
      <c r="A254" s="1978"/>
      <c r="B254" s="1975"/>
      <c r="C254" s="699" t="s">
        <v>3022</v>
      </c>
      <c r="D254" s="671">
        <v>1</v>
      </c>
      <c r="E254" s="671">
        <f>N175</f>
        <v>254.10999999999999</v>
      </c>
      <c r="F254" s="671"/>
      <c r="G254" s="671"/>
      <c r="H254" s="671">
        <v>0.25</v>
      </c>
      <c r="I254" s="671">
        <f>ROUND(H254*E254*D254,2)</f>
        <v>63.53</v>
      </c>
      <c r="J254" s="666"/>
      <c r="K254" s="671"/>
      <c r="L254" s="671"/>
      <c r="M254" s="671" t="s">
        <v>356</v>
      </c>
      <c r="N254" s="671">
        <f>I254</f>
        <v>63.53</v>
      </c>
      <c r="O254" s="684"/>
      <c r="P254" s="684"/>
      <c r="Q254" s="684"/>
      <c r="R254" s="684"/>
    </row>
    <row r="255" spans="1:19" s="203" customFormat="1">
      <c r="A255" s="211">
        <v>11</v>
      </c>
      <c r="B255" s="232" t="s">
        <v>2741</v>
      </c>
      <c r="C255" s="218"/>
      <c r="D255" s="219"/>
      <c r="E255" s="220"/>
      <c r="F255" s="220"/>
      <c r="G255" s="220"/>
      <c r="H255" s="220"/>
      <c r="I255" s="220"/>
      <c r="J255" s="220"/>
      <c r="K255" s="220"/>
      <c r="L255" s="220"/>
      <c r="M255" s="221"/>
      <c r="N255" s="220"/>
      <c r="O255" s="682"/>
      <c r="P255" s="683"/>
      <c r="Q255" s="682"/>
      <c r="R255" s="683"/>
    </row>
    <row r="256" spans="1:19" s="203" customFormat="1" ht="15">
      <c r="A256" s="921" t="s">
        <v>2743</v>
      </c>
      <c r="B256" s="227" t="s">
        <v>2742</v>
      </c>
      <c r="C256" s="228"/>
      <c r="D256" s="229"/>
      <c r="E256" s="229"/>
      <c r="F256" s="229"/>
      <c r="G256" s="229"/>
      <c r="H256" s="229"/>
      <c r="I256" s="229"/>
      <c r="J256" s="229"/>
      <c r="K256" s="229"/>
      <c r="L256" s="229"/>
      <c r="M256" s="229"/>
      <c r="N256" s="229"/>
      <c r="O256" s="685"/>
      <c r="P256" s="685"/>
      <c r="Q256" s="685"/>
      <c r="R256" s="685"/>
    </row>
    <row r="257" spans="1:19" s="203" customFormat="1" ht="85.5">
      <c r="A257" s="214" t="s">
        <v>3034</v>
      </c>
      <c r="B257" s="234" t="s">
        <v>1112</v>
      </c>
      <c r="C257" s="699" t="s">
        <v>3102</v>
      </c>
      <c r="D257" s="671">
        <v>1</v>
      </c>
      <c r="E257" s="671"/>
      <c r="F257" s="671"/>
      <c r="G257" s="671"/>
      <c r="H257" s="671"/>
      <c r="I257" s="671"/>
      <c r="J257" s="671"/>
      <c r="K257" s="671"/>
      <c r="L257" s="671"/>
      <c r="M257" s="666" t="s">
        <v>59</v>
      </c>
      <c r="N257" s="671">
        <f t="shared" ref="N257" si="30">ROUND(D257,2)</f>
        <v>1</v>
      </c>
      <c r="O257" s="681">
        <v>4</v>
      </c>
      <c r="P257" s="681">
        <v>2</v>
      </c>
      <c r="Q257" s="681" t="e">
        <f>ROUND(O257*'Medição 14 DP Cobilândia'!#REF!,2)</f>
        <v>#REF!</v>
      </c>
      <c r="R257" s="681" t="e">
        <f>ROUND(P257*'Medição 14 DP Cobilândia'!#REF!,2)</f>
        <v>#REF!</v>
      </c>
      <c r="S257" s="667" t="e">
        <f>SUM(Q257:R257)</f>
        <v>#REF!</v>
      </c>
    </row>
    <row r="258" spans="1:19" s="203" customFormat="1" ht="42.75">
      <c r="A258" s="214" t="s">
        <v>3035</v>
      </c>
      <c r="B258" s="234" t="s">
        <v>3028</v>
      </c>
      <c r="C258" s="699" t="s">
        <v>3103</v>
      </c>
      <c r="D258" s="671">
        <v>2</v>
      </c>
      <c r="E258" s="671"/>
      <c r="F258" s="671"/>
      <c r="G258" s="671"/>
      <c r="H258" s="671"/>
      <c r="I258" s="671"/>
      <c r="J258" s="671"/>
      <c r="K258" s="671"/>
      <c r="L258" s="671"/>
      <c r="M258" s="666" t="s">
        <v>59</v>
      </c>
      <c r="N258" s="671">
        <f t="shared" ref="N258" si="31">ROUND(D258,2)</f>
        <v>2</v>
      </c>
      <c r="O258" s="681"/>
      <c r="P258" s="681"/>
      <c r="Q258" s="681"/>
      <c r="R258" s="681"/>
      <c r="S258" s="667"/>
    </row>
    <row r="259" spans="1:19" s="203" customFormat="1" ht="14.25">
      <c r="A259" s="214" t="s">
        <v>3036</v>
      </c>
      <c r="B259" s="234" t="s">
        <v>1274</v>
      </c>
      <c r="C259" s="699" t="s">
        <v>3104</v>
      </c>
      <c r="D259" s="671">
        <v>2</v>
      </c>
      <c r="E259" s="671"/>
      <c r="F259" s="671"/>
      <c r="G259" s="671"/>
      <c r="H259" s="671"/>
      <c r="I259" s="671"/>
      <c r="J259" s="671"/>
      <c r="K259" s="671"/>
      <c r="L259" s="671"/>
      <c r="M259" s="666" t="s">
        <v>59</v>
      </c>
      <c r="N259" s="671">
        <f t="shared" ref="N259" si="32">ROUND(D259,2)</f>
        <v>2</v>
      </c>
      <c r="O259" s="681"/>
      <c r="P259" s="681"/>
      <c r="Q259" s="681"/>
      <c r="R259" s="681"/>
      <c r="S259" s="667"/>
    </row>
    <row r="260" spans="1:19" s="203" customFormat="1" ht="28.5">
      <c r="A260" s="214" t="s">
        <v>3037</v>
      </c>
      <c r="B260" s="234" t="s">
        <v>1224</v>
      </c>
      <c r="C260" s="699" t="s">
        <v>3105</v>
      </c>
      <c r="D260" s="671">
        <v>4</v>
      </c>
      <c r="E260" s="671"/>
      <c r="F260" s="671"/>
      <c r="G260" s="671"/>
      <c r="H260" s="671"/>
      <c r="I260" s="671"/>
      <c r="J260" s="671"/>
      <c r="K260" s="671"/>
      <c r="L260" s="671"/>
      <c r="M260" s="666" t="s">
        <v>59</v>
      </c>
      <c r="N260" s="671">
        <f t="shared" ref="N260:N266" si="33">ROUND(D260,2)</f>
        <v>4</v>
      </c>
      <c r="O260" s="681"/>
      <c r="P260" s="681"/>
      <c r="Q260" s="681"/>
      <c r="R260" s="681"/>
      <c r="S260" s="667"/>
    </row>
    <row r="261" spans="1:19" s="203" customFormat="1" ht="28.5">
      <c r="A261" s="214" t="s">
        <v>3038</v>
      </c>
      <c r="B261" s="234" t="s">
        <v>1226</v>
      </c>
      <c r="C261" s="699" t="s">
        <v>3106</v>
      </c>
      <c r="D261" s="671">
        <v>2</v>
      </c>
      <c r="E261" s="671"/>
      <c r="F261" s="671"/>
      <c r="G261" s="671"/>
      <c r="H261" s="671"/>
      <c r="I261" s="671"/>
      <c r="J261" s="671"/>
      <c r="K261" s="671"/>
      <c r="L261" s="671"/>
      <c r="M261" s="666" t="s">
        <v>59</v>
      </c>
      <c r="N261" s="671">
        <f t="shared" si="33"/>
        <v>2</v>
      </c>
      <c r="O261" s="681"/>
      <c r="P261" s="681"/>
      <c r="Q261" s="681"/>
      <c r="R261" s="681"/>
      <c r="S261" s="667"/>
    </row>
    <row r="262" spans="1:19" s="203" customFormat="1" ht="28.5">
      <c r="A262" s="214" t="s">
        <v>3039</v>
      </c>
      <c r="B262" s="234" t="s">
        <v>1228</v>
      </c>
      <c r="C262" s="699" t="s">
        <v>3107</v>
      </c>
      <c r="D262" s="671">
        <v>2</v>
      </c>
      <c r="E262" s="671"/>
      <c r="F262" s="671"/>
      <c r="G262" s="671"/>
      <c r="H262" s="671"/>
      <c r="I262" s="671"/>
      <c r="J262" s="671"/>
      <c r="K262" s="671"/>
      <c r="L262" s="671"/>
      <c r="M262" s="666" t="s">
        <v>59</v>
      </c>
      <c r="N262" s="671">
        <f t="shared" si="33"/>
        <v>2</v>
      </c>
      <c r="O262" s="681"/>
      <c r="P262" s="681"/>
      <c r="Q262" s="681"/>
      <c r="R262" s="681"/>
      <c r="S262" s="667"/>
    </row>
    <row r="263" spans="1:19" s="203" customFormat="1" ht="25.5">
      <c r="A263" s="214" t="s">
        <v>3040</v>
      </c>
      <c r="B263" s="234" t="s">
        <v>2077</v>
      </c>
      <c r="C263" s="699" t="s">
        <v>3112</v>
      </c>
      <c r="D263" s="671">
        <v>2</v>
      </c>
      <c r="E263" s="671"/>
      <c r="F263" s="671"/>
      <c r="G263" s="671"/>
      <c r="H263" s="671"/>
      <c r="I263" s="671"/>
      <c r="J263" s="671"/>
      <c r="K263" s="671"/>
      <c r="L263" s="671"/>
      <c r="M263" s="666" t="s">
        <v>59</v>
      </c>
      <c r="N263" s="671">
        <f t="shared" si="33"/>
        <v>2</v>
      </c>
      <c r="O263" s="681"/>
      <c r="P263" s="681"/>
      <c r="Q263" s="681"/>
      <c r="R263" s="681"/>
      <c r="S263" s="667"/>
    </row>
    <row r="264" spans="1:19" s="203" customFormat="1" ht="42.75">
      <c r="A264" s="214" t="s">
        <v>3041</v>
      </c>
      <c r="B264" s="234" t="s">
        <v>2095</v>
      </c>
      <c r="C264" s="699" t="s">
        <v>3114</v>
      </c>
      <c r="D264" s="671">
        <v>9</v>
      </c>
      <c r="E264" s="671"/>
      <c r="F264" s="671"/>
      <c r="G264" s="671"/>
      <c r="H264" s="671"/>
      <c r="I264" s="671"/>
      <c r="J264" s="671"/>
      <c r="K264" s="671"/>
      <c r="L264" s="671"/>
      <c r="M264" s="666" t="s">
        <v>59</v>
      </c>
      <c r="N264" s="671">
        <f t="shared" si="33"/>
        <v>9</v>
      </c>
      <c r="O264" s="681"/>
      <c r="P264" s="681"/>
      <c r="Q264" s="681"/>
      <c r="R264" s="681"/>
      <c r="S264" s="667"/>
    </row>
    <row r="265" spans="1:19" s="203" customFormat="1" ht="25.5">
      <c r="A265" s="214" t="s">
        <v>3042</v>
      </c>
      <c r="B265" s="234" t="s">
        <v>2081</v>
      </c>
      <c r="C265" s="699" t="s">
        <v>3115</v>
      </c>
      <c r="D265" s="671">
        <v>2</v>
      </c>
      <c r="E265" s="671"/>
      <c r="F265" s="671"/>
      <c r="G265" s="671"/>
      <c r="H265" s="671"/>
      <c r="I265" s="671"/>
      <c r="J265" s="671"/>
      <c r="K265" s="671"/>
      <c r="L265" s="671"/>
      <c r="M265" s="666" t="s">
        <v>59</v>
      </c>
      <c r="N265" s="671">
        <f t="shared" si="33"/>
        <v>2</v>
      </c>
      <c r="O265" s="681"/>
      <c r="P265" s="681"/>
      <c r="Q265" s="681"/>
      <c r="R265" s="681"/>
      <c r="S265" s="667"/>
    </row>
    <row r="266" spans="1:19" s="203" customFormat="1" ht="25.5">
      <c r="A266" s="214" t="s">
        <v>3043</v>
      </c>
      <c r="B266" s="234" t="s">
        <v>2083</v>
      </c>
      <c r="C266" s="699" t="s">
        <v>3116</v>
      </c>
      <c r="D266" s="671">
        <v>2</v>
      </c>
      <c r="E266" s="671"/>
      <c r="F266" s="671"/>
      <c r="G266" s="671"/>
      <c r="H266" s="671"/>
      <c r="I266" s="671"/>
      <c r="J266" s="671"/>
      <c r="K266" s="671"/>
      <c r="L266" s="671"/>
      <c r="M266" s="666" t="s">
        <v>59</v>
      </c>
      <c r="N266" s="671">
        <f t="shared" si="33"/>
        <v>2</v>
      </c>
      <c r="O266" s="681"/>
      <c r="P266" s="681"/>
      <c r="Q266" s="681"/>
      <c r="R266" s="681"/>
      <c r="S266" s="667"/>
    </row>
    <row r="267" spans="1:19" s="203" customFormat="1" ht="28.5">
      <c r="A267" s="214" t="s">
        <v>3044</v>
      </c>
      <c r="B267" s="234" t="s">
        <v>1209</v>
      </c>
      <c r="C267" s="699" t="s">
        <v>3110</v>
      </c>
      <c r="D267" s="671" t="s">
        <v>108</v>
      </c>
      <c r="E267" s="671">
        <v>20</v>
      </c>
      <c r="F267" s="671"/>
      <c r="G267" s="671"/>
      <c r="H267" s="671"/>
      <c r="I267" s="671"/>
      <c r="J267" s="671"/>
      <c r="K267" s="671"/>
      <c r="L267" s="671"/>
      <c r="M267" s="666" t="s">
        <v>108</v>
      </c>
      <c r="N267" s="671">
        <v>20</v>
      </c>
      <c r="O267" s="681"/>
      <c r="P267" s="681"/>
      <c r="Q267" s="681"/>
      <c r="R267" s="681"/>
      <c r="S267" s="667"/>
    </row>
    <row r="268" spans="1:19" s="203" customFormat="1" ht="28.5">
      <c r="A268" s="214" t="s">
        <v>3045</v>
      </c>
      <c r="B268" s="234" t="s">
        <v>1211</v>
      </c>
      <c r="C268" s="699" t="s">
        <v>3111</v>
      </c>
      <c r="D268" s="671" t="s">
        <v>108</v>
      </c>
      <c r="E268" s="671">
        <f>9*2.5</f>
        <v>22.5</v>
      </c>
      <c r="F268" s="671"/>
      <c r="G268" s="671"/>
      <c r="H268" s="671"/>
      <c r="I268" s="671"/>
      <c r="J268" s="671"/>
      <c r="K268" s="671"/>
      <c r="L268" s="671"/>
      <c r="M268" s="666" t="s">
        <v>108</v>
      </c>
      <c r="N268" s="671">
        <v>20</v>
      </c>
      <c r="O268" s="681"/>
      <c r="P268" s="681"/>
      <c r="Q268" s="681"/>
      <c r="R268" s="681"/>
      <c r="S268" s="667"/>
    </row>
    <row r="269" spans="1:19" s="203" customFormat="1" ht="28.5">
      <c r="A269" s="214" t="s">
        <v>3046</v>
      </c>
      <c r="B269" s="234" t="s">
        <v>1213</v>
      </c>
      <c r="C269" s="699" t="s">
        <v>3108</v>
      </c>
      <c r="D269" s="671">
        <v>1</v>
      </c>
      <c r="E269" s="671">
        <v>5</v>
      </c>
      <c r="F269" s="671"/>
      <c r="G269" s="671"/>
      <c r="H269" s="671"/>
      <c r="I269" s="671"/>
      <c r="J269" s="671"/>
      <c r="K269" s="671"/>
      <c r="L269" s="671"/>
      <c r="M269" s="666" t="s">
        <v>108</v>
      </c>
      <c r="N269" s="671">
        <v>5</v>
      </c>
      <c r="O269" s="681"/>
      <c r="P269" s="681"/>
      <c r="Q269" s="681"/>
      <c r="R269" s="681"/>
      <c r="S269" s="667"/>
    </row>
    <row r="270" spans="1:19" s="203" customFormat="1" ht="28.5">
      <c r="A270" s="214" t="s">
        <v>3047</v>
      </c>
      <c r="B270" s="234" t="s">
        <v>1215</v>
      </c>
      <c r="C270" s="699" t="s">
        <v>3109</v>
      </c>
      <c r="D270" s="671">
        <v>1</v>
      </c>
      <c r="E270" s="671">
        <v>10</v>
      </c>
      <c r="F270" s="671"/>
      <c r="G270" s="671"/>
      <c r="H270" s="671"/>
      <c r="I270" s="671"/>
      <c r="J270" s="671"/>
      <c r="K270" s="671"/>
      <c r="L270" s="671"/>
      <c r="M270" s="666" t="s">
        <v>108</v>
      </c>
      <c r="N270" s="671">
        <v>10</v>
      </c>
      <c r="O270" s="681"/>
      <c r="P270" s="681"/>
      <c r="Q270" s="681"/>
      <c r="R270" s="681"/>
      <c r="S270" s="667"/>
    </row>
    <row r="271" spans="1:19" s="203" customFormat="1" ht="28.5">
      <c r="A271" s="214" t="s">
        <v>3048</v>
      </c>
      <c r="B271" s="234" t="s">
        <v>1117</v>
      </c>
      <c r="C271" s="699" t="s">
        <v>3490</v>
      </c>
      <c r="D271" s="671">
        <v>37</v>
      </c>
      <c r="E271" s="671"/>
      <c r="F271" s="671"/>
      <c r="G271" s="671"/>
      <c r="H271" s="671"/>
      <c r="I271" s="671"/>
      <c r="J271" s="671"/>
      <c r="K271" s="671"/>
      <c r="L271" s="671"/>
      <c r="M271" s="666" t="s">
        <v>59</v>
      </c>
      <c r="N271" s="671">
        <f t="shared" ref="N271:N285" si="34">ROUND(D271,2)</f>
        <v>37</v>
      </c>
      <c r="O271" s="681"/>
      <c r="P271" s="681"/>
      <c r="Q271" s="681"/>
      <c r="R271" s="681"/>
      <c r="S271" s="667"/>
    </row>
    <row r="272" spans="1:19" s="203" customFormat="1" ht="25.5">
      <c r="A272" s="214" t="s">
        <v>3049</v>
      </c>
      <c r="B272" s="234" t="s">
        <v>1122</v>
      </c>
      <c r="C272" s="699" t="s">
        <v>3117</v>
      </c>
      <c r="D272" s="671">
        <v>1</v>
      </c>
      <c r="E272" s="671"/>
      <c r="F272" s="671"/>
      <c r="G272" s="671"/>
      <c r="H272" s="671"/>
      <c r="I272" s="671"/>
      <c r="J272" s="671"/>
      <c r="K272" s="671"/>
      <c r="L272" s="671"/>
      <c r="M272" s="666" t="s">
        <v>59</v>
      </c>
      <c r="N272" s="671">
        <f t="shared" si="34"/>
        <v>1</v>
      </c>
      <c r="O272" s="681"/>
      <c r="P272" s="681"/>
      <c r="Q272" s="681"/>
      <c r="R272" s="681"/>
      <c r="S272" s="667"/>
    </row>
    <row r="273" spans="1:19" s="203" customFormat="1" ht="28.5">
      <c r="A273" s="214" t="s">
        <v>3050</v>
      </c>
      <c r="B273" s="234" t="s">
        <v>1120</v>
      </c>
      <c r="C273" s="699" t="s">
        <v>3118</v>
      </c>
      <c r="D273" s="671">
        <v>9</v>
      </c>
      <c r="E273" s="671"/>
      <c r="F273" s="671"/>
      <c r="G273" s="671"/>
      <c r="H273" s="671"/>
      <c r="I273" s="671"/>
      <c r="J273" s="671"/>
      <c r="K273" s="671"/>
      <c r="L273" s="671"/>
      <c r="M273" s="666" t="s">
        <v>59</v>
      </c>
      <c r="N273" s="671">
        <f t="shared" si="34"/>
        <v>9</v>
      </c>
      <c r="O273" s="681"/>
      <c r="P273" s="681"/>
      <c r="Q273" s="681"/>
      <c r="R273" s="681"/>
      <c r="S273" s="667"/>
    </row>
    <row r="274" spans="1:19" s="203" customFormat="1" ht="28.5">
      <c r="A274" s="214" t="s">
        <v>3051</v>
      </c>
      <c r="B274" s="234" t="s">
        <v>1124</v>
      </c>
      <c r="C274" s="699" t="s">
        <v>3487</v>
      </c>
      <c r="D274" s="671">
        <v>2</v>
      </c>
      <c r="E274" s="671"/>
      <c r="F274" s="671"/>
      <c r="G274" s="671"/>
      <c r="H274" s="671"/>
      <c r="I274" s="671"/>
      <c r="J274" s="671"/>
      <c r="K274" s="671"/>
      <c r="L274" s="671"/>
      <c r="M274" s="666" t="s">
        <v>59</v>
      </c>
      <c r="N274" s="671">
        <f>D274</f>
        <v>2</v>
      </c>
      <c r="O274" s="681"/>
      <c r="P274" s="681"/>
      <c r="Q274" s="681"/>
      <c r="R274" s="681"/>
      <c r="S274" s="667"/>
    </row>
    <row r="275" spans="1:19" s="203" customFormat="1" ht="42.75">
      <c r="A275" s="214" t="s">
        <v>3052</v>
      </c>
      <c r="B275" s="234" t="s">
        <v>3488</v>
      </c>
      <c r="C275" s="699" t="s">
        <v>3487</v>
      </c>
      <c r="D275" s="671">
        <v>2</v>
      </c>
      <c r="E275" s="671"/>
      <c r="F275" s="671"/>
      <c r="G275" s="671"/>
      <c r="H275" s="671"/>
      <c r="I275" s="671"/>
      <c r="J275" s="671"/>
      <c r="K275" s="671"/>
      <c r="L275" s="671"/>
      <c r="M275" s="666" t="s">
        <v>59</v>
      </c>
      <c r="N275" s="671">
        <f>D275</f>
        <v>2</v>
      </c>
      <c r="O275" s="681"/>
      <c r="P275" s="681"/>
      <c r="Q275" s="681"/>
      <c r="R275" s="681"/>
      <c r="S275" s="667"/>
    </row>
    <row r="276" spans="1:19" s="203" customFormat="1" ht="71.25">
      <c r="A276" s="214" t="s">
        <v>3053</v>
      </c>
      <c r="B276" s="234" t="s">
        <v>2406</v>
      </c>
      <c r="C276" s="699" t="s">
        <v>3119</v>
      </c>
      <c r="D276" s="671">
        <v>2</v>
      </c>
      <c r="E276" s="671">
        <v>3</v>
      </c>
      <c r="F276" s="671"/>
      <c r="G276" s="671"/>
      <c r="H276" s="671"/>
      <c r="I276" s="671"/>
      <c r="J276" s="671"/>
      <c r="K276" s="671"/>
      <c r="L276" s="671"/>
      <c r="M276" s="666" t="s">
        <v>108</v>
      </c>
      <c r="N276" s="671">
        <f>ROUND(D276*E276,2)</f>
        <v>6</v>
      </c>
      <c r="O276" s="681"/>
      <c r="P276" s="681"/>
      <c r="Q276" s="681"/>
      <c r="R276" s="681"/>
      <c r="S276" s="667"/>
    </row>
    <row r="277" spans="1:19" s="203" customFormat="1" ht="45.95" customHeight="1">
      <c r="A277" s="214" t="s">
        <v>3054</v>
      </c>
      <c r="B277" s="234" t="s">
        <v>2003</v>
      </c>
      <c r="C277" s="699" t="s">
        <v>3121</v>
      </c>
      <c r="D277" s="671">
        <v>1</v>
      </c>
      <c r="E277" s="671"/>
      <c r="F277" s="671"/>
      <c r="G277" s="671"/>
      <c r="H277" s="671"/>
      <c r="I277" s="671"/>
      <c r="J277" s="671"/>
      <c r="K277" s="671"/>
      <c r="L277" s="671"/>
      <c r="M277" s="666" t="s">
        <v>59</v>
      </c>
      <c r="N277" s="671">
        <f t="shared" si="34"/>
        <v>1</v>
      </c>
      <c r="O277" s="681"/>
      <c r="P277" s="681"/>
      <c r="Q277" s="681"/>
      <c r="R277" s="681"/>
      <c r="S277" s="667"/>
    </row>
    <row r="278" spans="1:19" s="203" customFormat="1" ht="45.6" customHeight="1">
      <c r="A278" s="214" t="s">
        <v>3055</v>
      </c>
      <c r="B278" s="234" t="s">
        <v>2029</v>
      </c>
      <c r="C278" s="699" t="s">
        <v>3120</v>
      </c>
      <c r="D278" s="671">
        <v>2</v>
      </c>
      <c r="E278" s="671"/>
      <c r="F278" s="671"/>
      <c r="G278" s="671"/>
      <c r="H278" s="671"/>
      <c r="I278" s="671"/>
      <c r="J278" s="671"/>
      <c r="K278" s="671"/>
      <c r="L278" s="671"/>
      <c r="M278" s="666" t="s">
        <v>59</v>
      </c>
      <c r="N278" s="671">
        <f t="shared" si="34"/>
        <v>2</v>
      </c>
      <c r="O278" s="681"/>
      <c r="P278" s="681"/>
      <c r="Q278" s="681"/>
      <c r="R278" s="681"/>
      <c r="S278" s="667"/>
    </row>
    <row r="279" spans="1:19" s="203" customFormat="1" ht="28.5">
      <c r="A279" s="214" t="s">
        <v>3056</v>
      </c>
      <c r="B279" s="234" t="s">
        <v>2025</v>
      </c>
      <c r="C279" s="699" t="s">
        <v>3122</v>
      </c>
      <c r="D279" s="671">
        <v>7</v>
      </c>
      <c r="E279" s="671"/>
      <c r="F279" s="671"/>
      <c r="G279" s="671"/>
      <c r="H279" s="671"/>
      <c r="I279" s="671"/>
      <c r="J279" s="671"/>
      <c r="K279" s="671"/>
      <c r="L279" s="671"/>
      <c r="M279" s="666" t="s">
        <v>59</v>
      </c>
      <c r="N279" s="671">
        <f t="shared" si="34"/>
        <v>7</v>
      </c>
      <c r="O279" s="681"/>
      <c r="P279" s="681"/>
      <c r="Q279" s="681"/>
      <c r="R279" s="681"/>
      <c r="S279" s="667"/>
    </row>
    <row r="280" spans="1:19" s="203" customFormat="1" ht="71.25">
      <c r="A280" s="214" t="s">
        <v>3057</v>
      </c>
      <c r="B280" s="234" t="s">
        <v>2037</v>
      </c>
      <c r="C280" s="699" t="s">
        <v>2816</v>
      </c>
      <c r="D280" s="671">
        <v>2</v>
      </c>
      <c r="E280" s="671"/>
      <c r="F280" s="671"/>
      <c r="G280" s="671"/>
      <c r="H280" s="671"/>
      <c r="I280" s="671"/>
      <c r="J280" s="671"/>
      <c r="K280" s="671"/>
      <c r="L280" s="671"/>
      <c r="M280" s="666" t="s">
        <v>59</v>
      </c>
      <c r="N280" s="671">
        <f t="shared" si="34"/>
        <v>2</v>
      </c>
      <c r="O280" s="681"/>
      <c r="P280" s="681"/>
      <c r="Q280" s="681"/>
      <c r="R280" s="681"/>
      <c r="S280" s="667"/>
    </row>
    <row r="281" spans="1:19" s="203" customFormat="1" ht="28.5">
      <c r="A281" s="214" t="s">
        <v>3058</v>
      </c>
      <c r="B281" s="234" t="s">
        <v>2747</v>
      </c>
      <c r="C281" s="699" t="s">
        <v>3123</v>
      </c>
      <c r="D281" s="671">
        <v>2</v>
      </c>
      <c r="E281" s="671"/>
      <c r="F281" s="671"/>
      <c r="G281" s="671"/>
      <c r="H281" s="671"/>
      <c r="I281" s="671"/>
      <c r="J281" s="671"/>
      <c r="K281" s="671"/>
      <c r="L281" s="671"/>
      <c r="M281" s="666" t="s">
        <v>59</v>
      </c>
      <c r="N281" s="671">
        <f t="shared" si="34"/>
        <v>2</v>
      </c>
      <c r="O281" s="681"/>
      <c r="P281" s="681"/>
      <c r="Q281" s="681"/>
      <c r="R281" s="681"/>
      <c r="S281" s="667"/>
    </row>
    <row r="282" spans="1:19" s="203" customFormat="1" ht="42.75">
      <c r="A282" s="214" t="s">
        <v>3059</v>
      </c>
      <c r="B282" s="234" t="s">
        <v>2160</v>
      </c>
      <c r="C282" s="699" t="s">
        <v>3124</v>
      </c>
      <c r="D282" s="671">
        <v>2</v>
      </c>
      <c r="E282" s="671"/>
      <c r="F282" s="671"/>
      <c r="G282" s="671"/>
      <c r="H282" s="671"/>
      <c r="I282" s="671"/>
      <c r="J282" s="671"/>
      <c r="K282" s="671"/>
      <c r="L282" s="671"/>
      <c r="M282" s="666" t="s">
        <v>59</v>
      </c>
      <c r="N282" s="671">
        <f t="shared" si="34"/>
        <v>2</v>
      </c>
      <c r="O282" s="681"/>
      <c r="P282" s="681"/>
      <c r="Q282" s="681"/>
      <c r="R282" s="681"/>
      <c r="S282" s="667"/>
    </row>
    <row r="283" spans="1:19" s="203" customFormat="1" ht="42.75">
      <c r="A283" s="214" t="s">
        <v>3060</v>
      </c>
      <c r="B283" s="234" t="s">
        <v>2746</v>
      </c>
      <c r="C283" s="699" t="s">
        <v>3125</v>
      </c>
      <c r="D283" s="671">
        <v>9</v>
      </c>
      <c r="E283" s="671"/>
      <c r="F283" s="671"/>
      <c r="G283" s="671"/>
      <c r="H283" s="671"/>
      <c r="I283" s="671"/>
      <c r="J283" s="671"/>
      <c r="K283" s="671"/>
      <c r="L283" s="671"/>
      <c r="M283" s="666" t="s">
        <v>59</v>
      </c>
      <c r="N283" s="671">
        <f t="shared" si="34"/>
        <v>9</v>
      </c>
      <c r="O283" s="681"/>
      <c r="P283" s="681"/>
      <c r="Q283" s="681"/>
      <c r="R283" s="681"/>
      <c r="S283" s="667"/>
    </row>
    <row r="284" spans="1:19" s="203" customFormat="1" ht="28.5">
      <c r="A284" s="214" t="s">
        <v>3061</v>
      </c>
      <c r="B284" s="234" t="s">
        <v>2057</v>
      </c>
      <c r="C284" s="699" t="s">
        <v>3126</v>
      </c>
      <c r="D284" s="671">
        <v>1</v>
      </c>
      <c r="E284" s="671"/>
      <c r="F284" s="671"/>
      <c r="G284" s="671"/>
      <c r="H284" s="671"/>
      <c r="I284" s="671"/>
      <c r="J284" s="671"/>
      <c r="K284" s="671"/>
      <c r="L284" s="671"/>
      <c r="M284" s="666" t="s">
        <v>59</v>
      </c>
      <c r="N284" s="671">
        <f t="shared" si="34"/>
        <v>1</v>
      </c>
      <c r="O284" s="681"/>
      <c r="P284" s="681"/>
      <c r="Q284" s="681"/>
      <c r="R284" s="681"/>
      <c r="S284" s="667"/>
    </row>
    <row r="285" spans="1:19" s="203" customFormat="1" ht="28.5">
      <c r="A285" s="214" t="s">
        <v>3062</v>
      </c>
      <c r="B285" s="234" t="s">
        <v>2748</v>
      </c>
      <c r="C285" s="699" t="s">
        <v>3134</v>
      </c>
      <c r="D285" s="671">
        <v>9</v>
      </c>
      <c r="E285" s="671"/>
      <c r="F285" s="671"/>
      <c r="G285" s="671"/>
      <c r="H285" s="671"/>
      <c r="I285" s="671"/>
      <c r="J285" s="671"/>
      <c r="K285" s="671"/>
      <c r="L285" s="671"/>
      <c r="M285" s="666" t="s">
        <v>59</v>
      </c>
      <c r="N285" s="671">
        <f t="shared" si="34"/>
        <v>9</v>
      </c>
      <c r="O285" s="681"/>
      <c r="P285" s="681"/>
      <c r="Q285" s="681"/>
      <c r="R285" s="681"/>
      <c r="S285" s="667"/>
    </row>
    <row r="286" spans="1:19" s="203" customFormat="1" ht="28.5">
      <c r="A286" s="214" t="s">
        <v>3063</v>
      </c>
      <c r="B286" s="234" t="s">
        <v>3072</v>
      </c>
      <c r="C286" s="699" t="s">
        <v>3134</v>
      </c>
      <c r="D286" s="671">
        <v>9</v>
      </c>
      <c r="E286" s="671"/>
      <c r="F286" s="671"/>
      <c r="G286" s="671"/>
      <c r="H286" s="671"/>
      <c r="I286" s="671"/>
      <c r="J286" s="671"/>
      <c r="K286" s="671"/>
      <c r="L286" s="671"/>
      <c r="M286" s="666" t="s">
        <v>59</v>
      </c>
      <c r="N286" s="671">
        <f t="shared" ref="N286" si="35">ROUND(D286,2)</f>
        <v>9</v>
      </c>
      <c r="O286" s="681"/>
      <c r="P286" s="681"/>
      <c r="Q286" s="681"/>
      <c r="R286" s="681"/>
      <c r="S286" s="667"/>
    </row>
    <row r="287" spans="1:19" s="203" customFormat="1" ht="57">
      <c r="A287" s="214" t="s">
        <v>3064</v>
      </c>
      <c r="B287" s="234" t="s">
        <v>888</v>
      </c>
      <c r="C287" s="699" t="s">
        <v>3127</v>
      </c>
      <c r="D287" s="671">
        <v>9</v>
      </c>
      <c r="E287" s="671"/>
      <c r="F287" s="671">
        <v>0.8</v>
      </c>
      <c r="G287" s="671"/>
      <c r="H287" s="671">
        <v>0.5</v>
      </c>
      <c r="I287" s="671"/>
      <c r="J287" s="671"/>
      <c r="K287" s="671"/>
      <c r="L287" s="671"/>
      <c r="M287" s="666" t="s">
        <v>356</v>
      </c>
      <c r="N287" s="671">
        <f>ROUND(D287*F287*H287,2)</f>
        <v>3.6</v>
      </c>
      <c r="O287" s="681"/>
      <c r="P287" s="681"/>
      <c r="Q287" s="681"/>
      <c r="R287" s="681"/>
      <c r="S287" s="667"/>
    </row>
    <row r="288" spans="1:19" s="203" customFormat="1" ht="15">
      <c r="A288" s="1977" t="s">
        <v>3065</v>
      </c>
      <c r="B288" s="1983" t="s">
        <v>2046</v>
      </c>
      <c r="C288" s="699"/>
      <c r="D288" s="970"/>
      <c r="E288" s="970"/>
      <c r="F288" s="970"/>
      <c r="G288" s="970"/>
      <c r="H288" s="970"/>
      <c r="I288" s="970"/>
      <c r="J288" s="970"/>
      <c r="K288" s="970"/>
      <c r="L288" s="970"/>
      <c r="M288" s="971" t="s">
        <v>356</v>
      </c>
      <c r="N288" s="970">
        <f>SUM(N289:N290)</f>
        <v>5.82</v>
      </c>
      <c r="O288" s="681"/>
      <c r="P288" s="681"/>
      <c r="Q288" s="681"/>
      <c r="R288" s="681"/>
      <c r="S288" s="667"/>
    </row>
    <row r="289" spans="1:19" s="203" customFormat="1" ht="14.25">
      <c r="A289" s="1978"/>
      <c r="B289" s="1984"/>
      <c r="C289" s="699" t="s">
        <v>3129</v>
      </c>
      <c r="D289" s="970">
        <v>2</v>
      </c>
      <c r="E289" s="970">
        <v>3</v>
      </c>
      <c r="F289" s="970"/>
      <c r="G289" s="970"/>
      <c r="H289" s="970">
        <v>0.55000000000000004</v>
      </c>
      <c r="I289" s="970"/>
      <c r="J289" s="970"/>
      <c r="K289" s="970"/>
      <c r="L289" s="970"/>
      <c r="M289" s="970" t="s">
        <v>356</v>
      </c>
      <c r="N289" s="970">
        <f>ROUND(D289*E289*H289,2)</f>
        <v>3.3</v>
      </c>
      <c r="O289" s="681"/>
      <c r="P289" s="681"/>
      <c r="Q289" s="681"/>
      <c r="R289" s="681"/>
      <c r="S289" s="667"/>
    </row>
    <row r="290" spans="1:19" s="203" customFormat="1" ht="14.25">
      <c r="A290" s="1979"/>
      <c r="B290" s="1985"/>
      <c r="C290" s="699" t="s">
        <v>3130</v>
      </c>
      <c r="D290" s="970">
        <v>2</v>
      </c>
      <c r="E290" s="970">
        <v>1.8</v>
      </c>
      <c r="F290" s="970"/>
      <c r="G290" s="970"/>
      <c r="H290" s="970">
        <v>0.7</v>
      </c>
      <c r="I290" s="970"/>
      <c r="J290" s="970"/>
      <c r="K290" s="970"/>
      <c r="L290" s="970"/>
      <c r="M290" s="970" t="s">
        <v>356</v>
      </c>
      <c r="N290" s="970">
        <f>ROUND(D290*E290*H290,2)</f>
        <v>2.52</v>
      </c>
      <c r="O290" s="681"/>
      <c r="P290" s="681"/>
      <c r="Q290" s="681"/>
      <c r="R290" s="681"/>
      <c r="S290" s="667"/>
    </row>
    <row r="291" spans="1:19" s="203" customFormat="1" ht="14.25">
      <c r="A291" s="1977" t="s">
        <v>3066</v>
      </c>
      <c r="B291" s="1983" t="s">
        <v>3128</v>
      </c>
      <c r="C291" s="699"/>
      <c r="D291" s="970"/>
      <c r="E291" s="970"/>
      <c r="F291" s="970"/>
      <c r="G291" s="970"/>
      <c r="H291" s="970"/>
      <c r="I291" s="970"/>
      <c r="J291" s="970"/>
      <c r="K291" s="970"/>
      <c r="L291" s="970"/>
      <c r="M291" s="970" t="s">
        <v>108</v>
      </c>
      <c r="N291" s="970">
        <f>SUM(N292:N293)</f>
        <v>13.5</v>
      </c>
      <c r="O291" s="681"/>
      <c r="P291" s="681"/>
      <c r="Q291" s="681"/>
      <c r="R291" s="681"/>
      <c r="S291" s="667"/>
    </row>
    <row r="292" spans="1:19" s="203" customFormat="1" ht="14.25">
      <c r="A292" s="1978"/>
      <c r="B292" s="1984"/>
      <c r="C292" s="699" t="s">
        <v>3129</v>
      </c>
      <c r="D292" s="970">
        <v>2</v>
      </c>
      <c r="E292" s="970">
        <v>3</v>
      </c>
      <c r="F292" s="970"/>
      <c r="G292" s="970"/>
      <c r="H292" s="970">
        <v>0.55000000000000004</v>
      </c>
      <c r="I292" s="970"/>
      <c r="J292" s="970"/>
      <c r="K292" s="970"/>
      <c r="L292" s="970"/>
      <c r="M292" s="970" t="s">
        <v>3131</v>
      </c>
      <c r="N292" s="970">
        <f>ROUND(D292*(E292+H292),2)</f>
        <v>7.1</v>
      </c>
      <c r="O292" s="681"/>
      <c r="P292" s="681"/>
      <c r="Q292" s="681"/>
      <c r="R292" s="681"/>
      <c r="S292" s="667"/>
    </row>
    <row r="293" spans="1:19" s="203" customFormat="1" ht="14.25">
      <c r="A293" s="1979"/>
      <c r="B293" s="1985"/>
      <c r="C293" s="699" t="s">
        <v>3130</v>
      </c>
      <c r="D293" s="970">
        <v>2</v>
      </c>
      <c r="E293" s="970">
        <v>1.8</v>
      </c>
      <c r="F293" s="970"/>
      <c r="G293" s="970"/>
      <c r="H293" s="970">
        <v>1.4</v>
      </c>
      <c r="I293" s="970"/>
      <c r="J293" s="970"/>
      <c r="K293" s="970"/>
      <c r="L293" s="970"/>
      <c r="M293" s="970" t="s">
        <v>3131</v>
      </c>
      <c r="N293" s="970">
        <f>ROUND(D293*(E293+H293),2)</f>
        <v>6.4</v>
      </c>
      <c r="O293" s="681"/>
      <c r="P293" s="681"/>
      <c r="Q293" s="681"/>
      <c r="R293" s="681"/>
      <c r="S293" s="667"/>
    </row>
    <row r="294" spans="1:19" s="203" customFormat="1" ht="15">
      <c r="A294" s="1977" t="s">
        <v>3067</v>
      </c>
      <c r="B294" s="1983" t="s">
        <v>3029</v>
      </c>
      <c r="C294" s="699"/>
      <c r="D294" s="970"/>
      <c r="E294" s="970"/>
      <c r="F294" s="970"/>
      <c r="G294" s="970"/>
      <c r="H294" s="970"/>
      <c r="I294" s="970"/>
      <c r="J294" s="970"/>
      <c r="K294" s="970"/>
      <c r="L294" s="970"/>
      <c r="M294" s="971" t="s">
        <v>59</v>
      </c>
      <c r="N294" s="970">
        <f>SUM(N295:N296)</f>
        <v>6</v>
      </c>
      <c r="O294" s="681"/>
      <c r="P294" s="681"/>
      <c r="Q294" s="681"/>
      <c r="R294" s="681"/>
      <c r="S294" s="667"/>
    </row>
    <row r="295" spans="1:19" s="203" customFormat="1" ht="14.25">
      <c r="A295" s="1978"/>
      <c r="B295" s="1984"/>
      <c r="C295" s="699" t="s">
        <v>3129</v>
      </c>
      <c r="D295" s="970">
        <v>3</v>
      </c>
      <c r="E295" s="970"/>
      <c r="F295" s="970"/>
      <c r="G295" s="970"/>
      <c r="H295" s="970"/>
      <c r="I295" s="970"/>
      <c r="J295" s="970"/>
      <c r="K295" s="970"/>
      <c r="L295" s="970"/>
      <c r="M295" s="970" t="s">
        <v>59</v>
      </c>
      <c r="N295" s="970">
        <f t="shared" ref="N295:N304" si="36">ROUND(D295,2)</f>
        <v>3</v>
      </c>
      <c r="O295" s="681"/>
      <c r="P295" s="681"/>
      <c r="Q295" s="681"/>
      <c r="R295" s="681"/>
      <c r="S295" s="667"/>
    </row>
    <row r="296" spans="1:19" s="203" customFormat="1" ht="14.25">
      <c r="A296" s="1979"/>
      <c r="B296" s="1985"/>
      <c r="C296" s="699" t="s">
        <v>3130</v>
      </c>
      <c r="D296" s="970">
        <v>3</v>
      </c>
      <c r="E296" s="970"/>
      <c r="F296" s="970"/>
      <c r="G296" s="970"/>
      <c r="H296" s="970"/>
      <c r="I296" s="970"/>
      <c r="J296" s="970"/>
      <c r="K296" s="970"/>
      <c r="L296" s="970"/>
      <c r="M296" s="970" t="s">
        <v>59</v>
      </c>
      <c r="N296" s="970">
        <f t="shared" si="36"/>
        <v>3</v>
      </c>
      <c r="O296" s="681"/>
      <c r="P296" s="681"/>
      <c r="Q296" s="681"/>
      <c r="R296" s="681"/>
      <c r="S296" s="667"/>
    </row>
    <row r="297" spans="1:19" s="203" customFormat="1" ht="28.5">
      <c r="A297" s="214" t="s">
        <v>3068</v>
      </c>
      <c r="B297" s="234" t="s">
        <v>2135</v>
      </c>
      <c r="C297" s="699" t="s">
        <v>3132</v>
      </c>
      <c r="D297" s="671">
        <v>3</v>
      </c>
      <c r="E297" s="671"/>
      <c r="F297" s="671"/>
      <c r="G297" s="671"/>
      <c r="H297" s="671"/>
      <c r="I297" s="671"/>
      <c r="J297" s="671"/>
      <c r="K297" s="671"/>
      <c r="L297" s="671"/>
      <c r="M297" s="666" t="s">
        <v>59</v>
      </c>
      <c r="N297" s="970">
        <f t="shared" si="36"/>
        <v>3</v>
      </c>
      <c r="O297" s="681"/>
      <c r="P297" s="681"/>
      <c r="Q297" s="681"/>
      <c r="R297" s="681"/>
      <c r="S297" s="667"/>
    </row>
    <row r="298" spans="1:19" s="203" customFormat="1" ht="42.75">
      <c r="A298" s="214" t="s">
        <v>3073</v>
      </c>
      <c r="B298" s="234" t="s">
        <v>2160</v>
      </c>
      <c r="C298" s="699" t="s">
        <v>3485</v>
      </c>
      <c r="D298" s="671">
        <v>6</v>
      </c>
      <c r="E298" s="671"/>
      <c r="F298" s="671"/>
      <c r="G298" s="671"/>
      <c r="H298" s="671"/>
      <c r="I298" s="671"/>
      <c r="J298" s="671"/>
      <c r="K298" s="671"/>
      <c r="L298" s="671"/>
      <c r="M298" s="666" t="s">
        <v>59</v>
      </c>
      <c r="N298" s="970">
        <f>D298</f>
        <v>6</v>
      </c>
      <c r="O298" s="681"/>
      <c r="P298" s="681"/>
      <c r="Q298" s="681"/>
      <c r="R298" s="681"/>
      <c r="S298" s="667"/>
    </row>
    <row r="299" spans="1:19" s="203" customFormat="1" ht="28.5">
      <c r="A299" s="214" t="s">
        <v>3074</v>
      </c>
      <c r="B299" s="234" t="s">
        <v>2178</v>
      </c>
      <c r="C299" s="699" t="s">
        <v>3133</v>
      </c>
      <c r="D299" s="671">
        <v>7</v>
      </c>
      <c r="E299" s="671"/>
      <c r="F299" s="671"/>
      <c r="G299" s="671"/>
      <c r="H299" s="671"/>
      <c r="I299" s="671"/>
      <c r="J299" s="671"/>
      <c r="K299" s="671"/>
      <c r="L299" s="671"/>
      <c r="M299" s="666" t="s">
        <v>59</v>
      </c>
      <c r="N299" s="970">
        <f t="shared" si="36"/>
        <v>7</v>
      </c>
      <c r="O299" s="681"/>
      <c r="P299" s="681"/>
      <c r="Q299" s="681"/>
      <c r="R299" s="681"/>
      <c r="S299" s="667"/>
    </row>
    <row r="300" spans="1:19" s="203" customFormat="1" ht="42.75">
      <c r="A300" s="214" t="s">
        <v>3100</v>
      </c>
      <c r="B300" s="234" t="s">
        <v>3032</v>
      </c>
      <c r="C300" s="699" t="s">
        <v>2814</v>
      </c>
      <c r="D300" s="671">
        <v>4</v>
      </c>
      <c r="E300" s="671"/>
      <c r="F300" s="671"/>
      <c r="G300" s="671"/>
      <c r="H300" s="671"/>
      <c r="I300" s="671"/>
      <c r="J300" s="671"/>
      <c r="K300" s="671"/>
      <c r="L300" s="671"/>
      <c r="M300" s="666" t="s">
        <v>59</v>
      </c>
      <c r="N300" s="970">
        <f t="shared" si="36"/>
        <v>4</v>
      </c>
      <c r="O300" s="681"/>
      <c r="P300" s="681"/>
      <c r="Q300" s="681"/>
      <c r="R300" s="681"/>
      <c r="S300" s="667"/>
    </row>
    <row r="301" spans="1:19" s="203" customFormat="1" ht="42.75">
      <c r="A301" s="214" t="s">
        <v>3113</v>
      </c>
      <c r="B301" s="234" t="s">
        <v>3031</v>
      </c>
      <c r="C301" s="699" t="s">
        <v>2814</v>
      </c>
      <c r="D301" s="671">
        <v>2</v>
      </c>
      <c r="E301" s="671"/>
      <c r="F301" s="671"/>
      <c r="G301" s="671"/>
      <c r="H301" s="671"/>
      <c r="I301" s="671"/>
      <c r="J301" s="671"/>
      <c r="K301" s="671"/>
      <c r="L301" s="671"/>
      <c r="M301" s="666" t="s">
        <v>59</v>
      </c>
      <c r="N301" s="671">
        <f t="shared" si="36"/>
        <v>2</v>
      </c>
      <c r="O301" s="681"/>
      <c r="P301" s="681"/>
      <c r="Q301" s="681"/>
      <c r="R301" s="681"/>
      <c r="S301" s="667"/>
    </row>
    <row r="302" spans="1:19" s="203" customFormat="1" ht="42.75">
      <c r="A302" s="214" t="s">
        <v>3484</v>
      </c>
      <c r="B302" s="234" t="s">
        <v>3030</v>
      </c>
      <c r="C302" s="699" t="s">
        <v>2814</v>
      </c>
      <c r="D302" s="671">
        <v>4</v>
      </c>
      <c r="E302" s="671"/>
      <c r="F302" s="671"/>
      <c r="G302" s="671"/>
      <c r="H302" s="671"/>
      <c r="I302" s="671"/>
      <c r="J302" s="671"/>
      <c r="K302" s="671"/>
      <c r="L302" s="671"/>
      <c r="M302" s="666" t="s">
        <v>59</v>
      </c>
      <c r="N302" s="671">
        <f t="shared" si="36"/>
        <v>4</v>
      </c>
      <c r="O302" s="681"/>
      <c r="P302" s="681"/>
      <c r="Q302" s="681"/>
      <c r="R302" s="681"/>
      <c r="S302" s="667"/>
    </row>
    <row r="303" spans="1:19" s="203" customFormat="1" ht="28.5">
      <c r="A303" s="214" t="s">
        <v>3486</v>
      </c>
      <c r="B303" s="234" t="s">
        <v>3033</v>
      </c>
      <c r="C303" s="699" t="s">
        <v>2814</v>
      </c>
      <c r="D303" s="671">
        <v>2</v>
      </c>
      <c r="E303" s="671"/>
      <c r="F303" s="671"/>
      <c r="G303" s="671"/>
      <c r="H303" s="671"/>
      <c r="I303" s="671"/>
      <c r="J303" s="671"/>
      <c r="K303" s="671"/>
      <c r="L303" s="671"/>
      <c r="M303" s="666" t="s">
        <v>59</v>
      </c>
      <c r="N303" s="671">
        <f t="shared" si="36"/>
        <v>2</v>
      </c>
      <c r="O303" s="681"/>
      <c r="P303" s="681"/>
      <c r="Q303" s="681"/>
      <c r="R303" s="681"/>
      <c r="S303" s="667"/>
    </row>
    <row r="304" spans="1:19" s="203" customFormat="1" ht="42.75">
      <c r="A304" s="214" t="s">
        <v>3489</v>
      </c>
      <c r="B304" s="234" t="s">
        <v>2204</v>
      </c>
      <c r="C304" s="699" t="s">
        <v>2814</v>
      </c>
      <c r="D304" s="671">
        <v>2</v>
      </c>
      <c r="E304" s="671"/>
      <c r="F304" s="671"/>
      <c r="G304" s="671"/>
      <c r="H304" s="671"/>
      <c r="I304" s="671"/>
      <c r="J304" s="671"/>
      <c r="K304" s="671"/>
      <c r="L304" s="671"/>
      <c r="M304" s="666" t="s">
        <v>59</v>
      </c>
      <c r="N304" s="671">
        <f t="shared" si="36"/>
        <v>2</v>
      </c>
      <c r="O304" s="681"/>
      <c r="P304" s="681"/>
      <c r="Q304" s="681"/>
      <c r="R304" s="681"/>
      <c r="S304" s="667"/>
    </row>
    <row r="305" spans="1:19" s="203" customFormat="1" ht="15">
      <c r="A305" s="921" t="s">
        <v>2744</v>
      </c>
      <c r="B305" s="227" t="s">
        <v>2749</v>
      </c>
      <c r="C305" s="228"/>
      <c r="D305" s="229"/>
      <c r="E305" s="229"/>
      <c r="F305" s="229"/>
      <c r="G305" s="229"/>
      <c r="H305" s="229"/>
      <c r="I305" s="229"/>
      <c r="J305" s="229"/>
      <c r="K305" s="229"/>
      <c r="L305" s="229"/>
      <c r="M305" s="229"/>
      <c r="N305" s="229"/>
      <c r="O305" s="685"/>
      <c r="P305" s="685"/>
      <c r="Q305" s="685"/>
      <c r="R305" s="685"/>
    </row>
    <row r="306" spans="1:19" s="203" customFormat="1" ht="14.25">
      <c r="A306" s="214" t="s">
        <v>3135</v>
      </c>
      <c r="B306" s="234" t="s">
        <v>1126</v>
      </c>
      <c r="C306" s="699" t="s">
        <v>3142</v>
      </c>
      <c r="D306" s="972">
        <v>9</v>
      </c>
      <c r="E306" s="671"/>
      <c r="F306" s="671"/>
      <c r="G306" s="671"/>
      <c r="H306" s="671"/>
      <c r="I306" s="671"/>
      <c r="J306" s="671"/>
      <c r="K306" s="671"/>
      <c r="L306" s="671"/>
      <c r="M306" s="666" t="s">
        <v>59</v>
      </c>
      <c r="N306" s="231">
        <f t="shared" ref="N306:N311" si="37">ROUND(D306,2)</f>
        <v>9</v>
      </c>
      <c r="O306" s="681">
        <v>4</v>
      </c>
      <c r="P306" s="681">
        <v>4</v>
      </c>
      <c r="Q306" s="681" t="e">
        <f>ROUND('Medição 14 DP Cobilândia'!#REF!*'MEMÓRIA DE CÁLCULO'!O306,2)</f>
        <v>#REF!</v>
      </c>
      <c r="R306" s="681" t="e">
        <f>ROUND(P306*'Medição 14 DP Cobilândia'!#REF!,2)</f>
        <v>#REF!</v>
      </c>
      <c r="S306" s="203" t="e">
        <f>SUM(Q306:R306)</f>
        <v>#REF!</v>
      </c>
    </row>
    <row r="307" spans="1:19" s="203" customFormat="1" ht="28.5">
      <c r="A307" s="214" t="s">
        <v>3136</v>
      </c>
      <c r="B307" s="234" t="s">
        <v>1128</v>
      </c>
      <c r="C307" s="699" t="s">
        <v>3143</v>
      </c>
      <c r="D307" s="972">
        <v>11</v>
      </c>
      <c r="E307" s="671"/>
      <c r="F307" s="671"/>
      <c r="G307" s="671"/>
      <c r="H307" s="671"/>
      <c r="I307" s="671"/>
      <c r="J307" s="671"/>
      <c r="K307" s="671"/>
      <c r="L307" s="671"/>
      <c r="M307" s="666" t="s">
        <v>59</v>
      </c>
      <c r="N307" s="231">
        <f t="shared" si="37"/>
        <v>11</v>
      </c>
      <c r="O307" s="681">
        <v>2</v>
      </c>
      <c r="P307" s="681">
        <v>4</v>
      </c>
      <c r="Q307" s="681" t="e">
        <f>ROUND('Medição 14 DP Cobilândia'!#REF!*'MEMÓRIA DE CÁLCULO'!O307,2)</f>
        <v>#REF!</v>
      </c>
      <c r="R307" s="681" t="e">
        <f>ROUND(P307*'Medição 14 DP Cobilândia'!#REF!,2)</f>
        <v>#REF!</v>
      </c>
      <c r="S307" s="203" t="e">
        <f t="shared" ref="S307:S311" si="38">SUM(Q307:R307)</f>
        <v>#REF!</v>
      </c>
    </row>
    <row r="308" spans="1:19" s="203" customFormat="1" ht="28.5">
      <c r="A308" s="214" t="s">
        <v>3137</v>
      </c>
      <c r="B308" s="234" t="s">
        <v>1132</v>
      </c>
      <c r="C308" s="699" t="s">
        <v>3144</v>
      </c>
      <c r="D308" s="972">
        <v>9</v>
      </c>
      <c r="E308" s="671"/>
      <c r="F308" s="671"/>
      <c r="G308" s="671"/>
      <c r="H308" s="671"/>
      <c r="I308" s="671"/>
      <c r="J308" s="671"/>
      <c r="K308" s="671"/>
      <c r="L308" s="671"/>
      <c r="M308" s="666" t="s">
        <v>59</v>
      </c>
      <c r="N308" s="231">
        <f t="shared" si="37"/>
        <v>9</v>
      </c>
      <c r="O308" s="681">
        <v>2</v>
      </c>
      <c r="P308" s="681"/>
      <c r="Q308" s="681" t="e">
        <f>ROUND('Medição 14 DP Cobilândia'!#REF!*'MEMÓRIA DE CÁLCULO'!O308,2)</f>
        <v>#REF!</v>
      </c>
      <c r="R308" s="681" t="e">
        <f>ROUND(P308*'Medição 14 DP Cobilândia'!#REF!,2)</f>
        <v>#REF!</v>
      </c>
      <c r="S308" s="203" t="e">
        <f t="shared" si="38"/>
        <v>#REF!</v>
      </c>
    </row>
    <row r="309" spans="1:19" s="203" customFormat="1" ht="28.5">
      <c r="A309" s="214" t="s">
        <v>3138</v>
      </c>
      <c r="B309" s="234" t="s">
        <v>1151</v>
      </c>
      <c r="C309" s="699" t="s">
        <v>3145</v>
      </c>
      <c r="D309" s="972">
        <v>3.5</v>
      </c>
      <c r="E309" s="972">
        <v>3.5</v>
      </c>
      <c r="F309" s="671"/>
      <c r="G309" s="671"/>
      <c r="H309" s="671"/>
      <c r="I309" s="671"/>
      <c r="J309" s="671"/>
      <c r="K309" s="671"/>
      <c r="L309" s="671"/>
      <c r="M309" s="666" t="s">
        <v>108</v>
      </c>
      <c r="N309" s="970">
        <f>ROUND(E309,20)</f>
        <v>3.5</v>
      </c>
      <c r="O309" s="681">
        <v>4</v>
      </c>
      <c r="P309" s="681">
        <v>4</v>
      </c>
      <c r="Q309" s="681" t="e">
        <f>ROUND('Medição 14 DP Cobilândia'!#REF!*'MEMÓRIA DE CÁLCULO'!O309,2)</f>
        <v>#REF!</v>
      </c>
      <c r="R309" s="681" t="e">
        <f>ROUND(P309*'Medição 14 DP Cobilândia'!#REF!,2)</f>
        <v>#REF!</v>
      </c>
      <c r="S309" s="203" t="e">
        <f t="shared" si="38"/>
        <v>#REF!</v>
      </c>
    </row>
    <row r="310" spans="1:19" s="203" customFormat="1" ht="28.5">
      <c r="A310" s="214" t="s">
        <v>3139</v>
      </c>
      <c r="B310" s="234" t="s">
        <v>1153</v>
      </c>
      <c r="C310" s="699" t="s">
        <v>3145</v>
      </c>
      <c r="D310" s="972">
        <v>17</v>
      </c>
      <c r="E310" s="972">
        <v>17</v>
      </c>
      <c r="F310" s="671"/>
      <c r="G310" s="671"/>
      <c r="H310" s="671"/>
      <c r="I310" s="671"/>
      <c r="J310" s="671"/>
      <c r="K310" s="671"/>
      <c r="L310" s="671"/>
      <c r="M310" s="666" t="s">
        <v>108</v>
      </c>
      <c r="N310" s="970">
        <f>ROUND(E310,2)</f>
        <v>17</v>
      </c>
      <c r="O310" s="681"/>
      <c r="P310" s="681"/>
      <c r="Q310" s="681"/>
      <c r="R310" s="681"/>
    </row>
    <row r="311" spans="1:19" s="203" customFormat="1" ht="71.25">
      <c r="A311" s="214" t="s">
        <v>3146</v>
      </c>
      <c r="B311" s="234" t="s">
        <v>1473</v>
      </c>
      <c r="C311" s="699" t="s">
        <v>3147</v>
      </c>
      <c r="D311" s="972">
        <v>4</v>
      </c>
      <c r="E311" s="671"/>
      <c r="F311" s="671"/>
      <c r="G311" s="671"/>
      <c r="H311" s="671"/>
      <c r="I311" s="671"/>
      <c r="J311" s="671"/>
      <c r="K311" s="671"/>
      <c r="L311" s="671"/>
      <c r="M311" s="666" t="s">
        <v>59</v>
      </c>
      <c r="N311" s="231">
        <f t="shared" si="37"/>
        <v>4</v>
      </c>
      <c r="O311" s="681"/>
      <c r="P311" s="681">
        <v>1</v>
      </c>
      <c r="Q311" s="681" t="e">
        <f>ROUND('Medição 14 DP Cobilândia'!#REF!*'MEMÓRIA DE CÁLCULO'!O311,2)</f>
        <v>#REF!</v>
      </c>
      <c r="R311" s="681" t="e">
        <f>ROUND(P311*'Medição 14 DP Cobilândia'!#REF!,2)</f>
        <v>#REF!</v>
      </c>
      <c r="S311" s="203" t="e">
        <f t="shared" si="38"/>
        <v>#REF!</v>
      </c>
    </row>
    <row r="312" spans="1:19" s="203" customFormat="1" ht="30">
      <c r="A312" s="973" t="s">
        <v>2745</v>
      </c>
      <c r="B312" s="974" t="s">
        <v>3148</v>
      </c>
      <c r="C312" s="228"/>
      <c r="D312" s="229"/>
      <c r="E312" s="229"/>
      <c r="F312" s="229"/>
      <c r="G312" s="229"/>
      <c r="H312" s="229"/>
      <c r="I312" s="229"/>
      <c r="J312" s="229"/>
      <c r="K312" s="229"/>
      <c r="L312" s="229"/>
      <c r="M312" s="229"/>
      <c r="N312" s="229"/>
      <c r="O312" s="685"/>
      <c r="P312" s="685"/>
      <c r="Q312" s="685"/>
      <c r="R312" s="685"/>
    </row>
    <row r="313" spans="1:19" s="203" customFormat="1" ht="57">
      <c r="A313" s="214" t="s">
        <v>3149</v>
      </c>
      <c r="B313" s="234" t="s">
        <v>3524</v>
      </c>
      <c r="C313" s="699" t="s">
        <v>3483</v>
      </c>
      <c r="D313" s="972">
        <v>1</v>
      </c>
      <c r="E313" s="671">
        <f>5.62+6.33+13.4+12.7+17.15*4+10.1+10.82+19.5*2+6.32+6.86+14.11+13.4+17.15*4+6.62+7.12+10.65+10.15+22*2</f>
        <v>354.4</v>
      </c>
      <c r="F313" s="671"/>
      <c r="G313" s="671"/>
      <c r="H313" s="671"/>
      <c r="I313" s="671"/>
      <c r="J313" s="671"/>
      <c r="K313" s="671"/>
      <c r="L313" s="671"/>
      <c r="M313" s="230" t="s">
        <v>108</v>
      </c>
      <c r="N313" s="231">
        <f>ROUND(E313,20)</f>
        <v>354.4</v>
      </c>
      <c r="O313" s="681">
        <v>4</v>
      </c>
      <c r="P313" s="681">
        <v>4</v>
      </c>
      <c r="Q313" s="681" t="e">
        <f>ROUND(O313*'Medição 14 DP Cobilândia'!#REF!,2)</f>
        <v>#REF!</v>
      </c>
      <c r="R313" s="681" t="e">
        <f>ROUND(P313*'Medição 14 DP Cobilândia'!#REF!,2)</f>
        <v>#REF!</v>
      </c>
      <c r="S313" s="203" t="e">
        <f>SUM(Q313:R313)</f>
        <v>#REF!</v>
      </c>
    </row>
    <row r="314" spans="1:19" s="203" customFormat="1" ht="28.5">
      <c r="A314" s="214" t="s">
        <v>3150</v>
      </c>
      <c r="B314" s="234" t="s">
        <v>3165</v>
      </c>
      <c r="C314" s="699" t="s">
        <v>3164</v>
      </c>
      <c r="D314" s="972">
        <v>1</v>
      </c>
      <c r="E314" s="671">
        <f>E313</f>
        <v>354.4</v>
      </c>
      <c r="F314" s="671">
        <v>0.8</v>
      </c>
      <c r="G314" s="671"/>
      <c r="H314" s="671">
        <v>0.5</v>
      </c>
      <c r="I314" s="671"/>
      <c r="J314" s="671"/>
      <c r="K314" s="671"/>
      <c r="L314" s="671">
        <f>ROUND(E314*F314*H314,2)</f>
        <v>141.76</v>
      </c>
      <c r="M314" s="230" t="s">
        <v>262</v>
      </c>
      <c r="N314" s="231">
        <f>L314</f>
        <v>141.76</v>
      </c>
      <c r="O314" s="681"/>
      <c r="P314" s="681">
        <v>6</v>
      </c>
      <c r="Q314" s="681"/>
      <c r="R314" s="681" t="e">
        <f>ROUND(P314*'Medição 14 DP Cobilândia'!#REF!,2)</f>
        <v>#REF!</v>
      </c>
      <c r="S314" s="203" t="e">
        <f t="shared" ref="S314" si="39">SUM(Q314:R314)</f>
        <v>#REF!</v>
      </c>
    </row>
    <row r="315" spans="1:19" s="203" customFormat="1" ht="42.75">
      <c r="A315" s="214" t="s">
        <v>3152</v>
      </c>
      <c r="B315" s="234" t="s">
        <v>3153</v>
      </c>
      <c r="C315" s="699" t="s">
        <v>3169</v>
      </c>
      <c r="D315" s="972">
        <v>1</v>
      </c>
      <c r="E315" s="671">
        <v>5</v>
      </c>
      <c r="F315" s="671"/>
      <c r="G315" s="671"/>
      <c r="H315" s="671"/>
      <c r="I315" s="671"/>
      <c r="J315" s="671"/>
      <c r="K315" s="671"/>
      <c r="L315" s="671"/>
      <c r="M315" s="230" t="s">
        <v>59</v>
      </c>
      <c r="N315" s="231">
        <f>ROUND(E315,20)</f>
        <v>5</v>
      </c>
      <c r="O315" s="681"/>
      <c r="P315" s="681"/>
      <c r="Q315" s="681"/>
      <c r="R315" s="681"/>
    </row>
    <row r="316" spans="1:19" s="203" customFormat="1" ht="85.5">
      <c r="A316" s="214" t="s">
        <v>3154</v>
      </c>
      <c r="B316" s="234" t="s">
        <v>3151</v>
      </c>
      <c r="C316" s="699" t="s">
        <v>3158</v>
      </c>
      <c r="D316" s="972">
        <v>2</v>
      </c>
      <c r="E316" s="671"/>
      <c r="F316" s="671"/>
      <c r="G316" s="671"/>
      <c r="H316" s="671"/>
      <c r="I316" s="671"/>
      <c r="J316" s="671"/>
      <c r="K316" s="671"/>
      <c r="L316" s="671"/>
      <c r="M316" s="230" t="s">
        <v>59</v>
      </c>
      <c r="N316" s="231">
        <f>ROUND(D316,2)</f>
        <v>2</v>
      </c>
      <c r="O316" s="681"/>
      <c r="P316" s="681"/>
      <c r="Q316" s="681"/>
      <c r="R316" s="681"/>
    </row>
    <row r="317" spans="1:19" s="203" customFormat="1" ht="42.75">
      <c r="A317" s="214" t="s">
        <v>3157</v>
      </c>
      <c r="B317" s="234" t="s">
        <v>3155</v>
      </c>
      <c r="C317" s="699" t="s">
        <v>3156</v>
      </c>
      <c r="D317" s="972">
        <v>12</v>
      </c>
      <c r="E317" s="671"/>
      <c r="F317" s="671"/>
      <c r="G317" s="671"/>
      <c r="H317" s="671"/>
      <c r="I317" s="671"/>
      <c r="J317" s="671"/>
      <c r="K317" s="671"/>
      <c r="L317" s="671"/>
      <c r="M317" s="230" t="s">
        <v>59</v>
      </c>
      <c r="N317" s="231">
        <f>ROUND(D317,20)</f>
        <v>12</v>
      </c>
      <c r="O317" s="681"/>
      <c r="P317" s="681"/>
      <c r="Q317" s="681"/>
      <c r="R317" s="681"/>
    </row>
    <row r="318" spans="1:19" s="203" customFormat="1" ht="71.25">
      <c r="A318" s="214" t="s">
        <v>3159</v>
      </c>
      <c r="B318" s="234" t="s">
        <v>1147</v>
      </c>
      <c r="C318" s="699" t="s">
        <v>3161</v>
      </c>
      <c r="D318" s="972">
        <v>1</v>
      </c>
      <c r="E318" s="671">
        <f>ROUND(21.8+4.5+6.71+11.5+11+13+16.2+21.65,2)</f>
        <v>106.36</v>
      </c>
      <c r="F318" s="671"/>
      <c r="G318" s="671"/>
      <c r="H318" s="671"/>
      <c r="I318" s="671"/>
      <c r="J318" s="671"/>
      <c r="K318" s="671"/>
      <c r="L318" s="671"/>
      <c r="M318" s="230" t="s">
        <v>108</v>
      </c>
      <c r="N318" s="231">
        <f>ROUND(E318,2)</f>
        <v>106.36</v>
      </c>
      <c r="O318" s="681"/>
      <c r="P318" s="681"/>
      <c r="Q318" s="681"/>
      <c r="R318" s="681"/>
    </row>
    <row r="319" spans="1:19" s="203" customFormat="1" ht="71.25">
      <c r="A319" s="214" t="s">
        <v>3160</v>
      </c>
      <c r="B319" s="234" t="s">
        <v>1161</v>
      </c>
      <c r="C319" s="699" t="s">
        <v>3162</v>
      </c>
      <c r="D319" s="972">
        <v>1</v>
      </c>
      <c r="E319" s="671"/>
      <c r="F319" s="671"/>
      <c r="G319" s="671"/>
      <c r="H319" s="671"/>
      <c r="I319" s="671"/>
      <c r="J319" s="671"/>
      <c r="K319" s="671"/>
      <c r="L319" s="671"/>
      <c r="M319" s="230" t="s">
        <v>59</v>
      </c>
      <c r="N319" s="231">
        <f t="shared" ref="N319" si="40">ROUND(D319,2)</f>
        <v>1</v>
      </c>
      <c r="O319" s="681">
        <v>4</v>
      </c>
      <c r="P319" s="681">
        <v>4</v>
      </c>
      <c r="Q319" s="681">
        <f>ROUND(O319*'Medição 14 DP Cobilândia'!E104,2)</f>
        <v>2143.1999999999998</v>
      </c>
      <c r="R319" s="681">
        <f>ROUND(P319*'Medição 14 DP Cobilândia'!E104,2)</f>
        <v>2143.1999999999998</v>
      </c>
      <c r="S319" s="203">
        <f>SUM(Q319:R319)</f>
        <v>4286.3999999999996</v>
      </c>
    </row>
    <row r="320" spans="1:19" s="203" customFormat="1">
      <c r="A320" s="211">
        <v>12</v>
      </c>
      <c r="B320" s="232" t="s">
        <v>1306</v>
      </c>
      <c r="C320" s="218"/>
      <c r="D320" s="220"/>
      <c r="E320" s="220"/>
      <c r="F320" s="220"/>
      <c r="G320" s="220"/>
      <c r="H320" s="220"/>
      <c r="I320" s="220"/>
      <c r="J320" s="220"/>
      <c r="K320" s="220"/>
      <c r="L320" s="220"/>
      <c r="M320" s="221"/>
      <c r="N320" s="669"/>
      <c r="O320" s="682"/>
      <c r="P320" s="683"/>
      <c r="Q320" s="682"/>
      <c r="R320" s="683"/>
    </row>
    <row r="321" spans="1:19" s="203" customFormat="1" ht="15.2" customHeight="1">
      <c r="A321" s="921"/>
      <c r="B321" s="1999" t="s">
        <v>3394</v>
      </c>
      <c r="C321" s="2000"/>
      <c r="D321" s="2001"/>
      <c r="E321" s="229"/>
      <c r="F321" s="229"/>
      <c r="G321" s="229"/>
      <c r="H321" s="229"/>
      <c r="I321" s="229"/>
      <c r="J321" s="229"/>
      <c r="K321" s="229"/>
      <c r="L321" s="229"/>
      <c r="M321" s="229"/>
      <c r="N321" s="229"/>
      <c r="O321" s="685"/>
      <c r="P321" s="685"/>
      <c r="Q321" s="685"/>
      <c r="R321" s="685"/>
    </row>
    <row r="322" spans="1:19" s="203" customFormat="1" ht="57">
      <c r="A322" s="805" t="s">
        <v>2751</v>
      </c>
      <c r="B322" s="234" t="s">
        <v>1345</v>
      </c>
      <c r="C322" s="233" t="s">
        <v>3459</v>
      </c>
      <c r="D322" s="972">
        <v>23</v>
      </c>
      <c r="E322" s="231"/>
      <c r="F322" s="231"/>
      <c r="G322" s="231"/>
      <c r="H322" s="231"/>
      <c r="I322" s="231"/>
      <c r="J322" s="231"/>
      <c r="K322" s="231"/>
      <c r="L322" s="231"/>
      <c r="M322" s="230" t="s">
        <v>59</v>
      </c>
      <c r="N322" s="231">
        <f t="shared" ref="N322" si="41">ROUND(D322,2)</f>
        <v>23</v>
      </c>
      <c r="O322" s="698"/>
      <c r="P322" s="698"/>
      <c r="Q322" s="698"/>
      <c r="R322" s="698"/>
    </row>
    <row r="323" spans="1:19" s="203" customFormat="1" ht="57">
      <c r="A323" s="805" t="s">
        <v>2752</v>
      </c>
      <c r="B323" s="234" t="s">
        <v>1341</v>
      </c>
      <c r="C323" s="233" t="s">
        <v>3436</v>
      </c>
      <c r="D323" s="972">
        <v>1</v>
      </c>
      <c r="E323" s="231"/>
      <c r="F323" s="231"/>
      <c r="G323" s="231"/>
      <c r="H323" s="231"/>
      <c r="I323" s="231"/>
      <c r="J323" s="231"/>
      <c r="K323" s="231"/>
      <c r="L323" s="231"/>
      <c r="M323" s="230" t="s">
        <v>59</v>
      </c>
      <c r="N323" s="231">
        <f t="shared" ref="N323" si="42">ROUND(D323,2)</f>
        <v>1</v>
      </c>
      <c r="O323" s="698"/>
      <c r="P323" s="698"/>
      <c r="Q323" s="698"/>
      <c r="R323" s="698"/>
    </row>
    <row r="324" spans="1:19" s="203" customFormat="1" ht="57">
      <c r="A324" s="805" t="s">
        <v>2753</v>
      </c>
      <c r="B324" s="234" t="s">
        <v>1870</v>
      </c>
      <c r="C324" s="233" t="s">
        <v>3436</v>
      </c>
      <c r="D324" s="972">
        <v>1</v>
      </c>
      <c r="E324" s="231"/>
      <c r="F324" s="231"/>
      <c r="G324" s="231"/>
      <c r="H324" s="231"/>
      <c r="I324" s="231"/>
      <c r="J324" s="231"/>
      <c r="K324" s="231"/>
      <c r="L324" s="231"/>
      <c r="M324" s="230" t="s">
        <v>59</v>
      </c>
      <c r="N324" s="231">
        <f t="shared" ref="N324:N325" si="43">ROUND(D324,2)</f>
        <v>1</v>
      </c>
      <c r="O324" s="698"/>
      <c r="P324" s="698"/>
      <c r="Q324" s="698"/>
      <c r="R324" s="698"/>
    </row>
    <row r="325" spans="1:19" s="203" customFormat="1" ht="28.5">
      <c r="A325" s="805" t="s">
        <v>2754</v>
      </c>
      <c r="B325" s="234" t="s">
        <v>3389</v>
      </c>
      <c r="C325" s="233" t="s">
        <v>3436</v>
      </c>
      <c r="D325" s="972">
        <v>1</v>
      </c>
      <c r="E325" s="231"/>
      <c r="F325" s="231"/>
      <c r="G325" s="231"/>
      <c r="H325" s="231"/>
      <c r="I325" s="231"/>
      <c r="J325" s="231"/>
      <c r="K325" s="231"/>
      <c r="L325" s="231"/>
      <c r="M325" s="230" t="s">
        <v>59</v>
      </c>
      <c r="N325" s="231">
        <f t="shared" si="43"/>
        <v>1</v>
      </c>
      <c r="O325" s="698"/>
      <c r="P325" s="698"/>
      <c r="Q325" s="698"/>
      <c r="R325" s="698"/>
    </row>
    <row r="326" spans="1:19" s="203" customFormat="1" ht="71.25">
      <c r="A326" s="805" t="s">
        <v>2755</v>
      </c>
      <c r="B326" s="234" t="s">
        <v>1368</v>
      </c>
      <c r="C326" s="233" t="s">
        <v>3437</v>
      </c>
      <c r="D326" s="972">
        <v>1</v>
      </c>
      <c r="E326" s="231">
        <f>16.5+15.45+14.8+7.65+5.98+15.53+3+28.6+39.08+7.2+13+12.7+13.75+9.5+9+3.32+12.53+4+1.65+6.4+6+9.8+10.7+25</f>
        <v>291.14</v>
      </c>
      <c r="F326" s="231"/>
      <c r="G326" s="231"/>
      <c r="H326" s="231"/>
      <c r="I326" s="231"/>
      <c r="J326" s="231"/>
      <c r="K326" s="231"/>
      <c r="L326" s="231"/>
      <c r="M326" s="230" t="s">
        <v>108</v>
      </c>
      <c r="N326" s="975">
        <f>ROUND(E326,2)</f>
        <v>291.14</v>
      </c>
      <c r="O326" s="698"/>
      <c r="P326" s="698"/>
      <c r="Q326" s="698"/>
      <c r="R326" s="698"/>
    </row>
    <row r="327" spans="1:19" s="203" customFormat="1" ht="38.25">
      <c r="A327" s="805" t="s">
        <v>2756</v>
      </c>
      <c r="B327" s="234" t="s">
        <v>1484</v>
      </c>
      <c r="C327" s="233" t="s">
        <v>3438</v>
      </c>
      <c r="D327" s="972">
        <v>1</v>
      </c>
      <c r="E327" s="231">
        <f>16.5+15.45+5.98+15.53+3+28.6+39.08+7.2+13+12.7+9+3.32+4+1.65+6.4+6+9.8+10.7</f>
        <v>207.91</v>
      </c>
      <c r="F327" s="231"/>
      <c r="G327" s="231"/>
      <c r="H327" s="231"/>
      <c r="I327" s="231"/>
      <c r="J327" s="231"/>
      <c r="K327" s="231"/>
      <c r="L327" s="231"/>
      <c r="M327" s="230" t="s">
        <v>108</v>
      </c>
      <c r="N327" s="975">
        <f>ROUND(E327,2)</f>
        <v>207.91</v>
      </c>
      <c r="O327" s="698"/>
      <c r="P327" s="698"/>
      <c r="Q327" s="698"/>
      <c r="R327" s="698"/>
    </row>
    <row r="328" spans="1:19" s="203" customFormat="1" ht="38.25">
      <c r="A328" s="805" t="s">
        <v>2757</v>
      </c>
      <c r="B328" s="234" t="s">
        <v>1486</v>
      </c>
      <c r="C328" s="233" t="s">
        <v>3439</v>
      </c>
      <c r="D328" s="972">
        <v>1</v>
      </c>
      <c r="E328" s="231">
        <f>7.65+13.75+9.5</f>
        <v>30.9</v>
      </c>
      <c r="F328" s="231"/>
      <c r="G328" s="231"/>
      <c r="H328" s="231"/>
      <c r="I328" s="231"/>
      <c r="J328" s="231"/>
      <c r="K328" s="231"/>
      <c r="L328" s="231"/>
      <c r="M328" s="230" t="s">
        <v>108</v>
      </c>
      <c r="N328" s="975">
        <f>ROUND(E328,2)</f>
        <v>30.9</v>
      </c>
      <c r="O328" s="698"/>
      <c r="P328" s="698"/>
      <c r="Q328" s="698"/>
      <c r="R328" s="698"/>
    </row>
    <row r="329" spans="1:19" s="203" customFormat="1" ht="38.25">
      <c r="A329" s="805" t="s">
        <v>2758</v>
      </c>
      <c r="B329" s="234" t="s">
        <v>1488</v>
      </c>
      <c r="C329" s="233" t="s">
        <v>3440</v>
      </c>
      <c r="D329" s="972">
        <v>1</v>
      </c>
      <c r="E329" s="231">
        <f>14.8+12.53</f>
        <v>27.33</v>
      </c>
      <c r="F329" s="231"/>
      <c r="G329" s="231"/>
      <c r="H329" s="231"/>
      <c r="I329" s="231"/>
      <c r="J329" s="231"/>
      <c r="K329" s="231"/>
      <c r="L329" s="231"/>
      <c r="M329" s="230" t="s">
        <v>108</v>
      </c>
      <c r="N329" s="975">
        <f>ROUND(E329,2)</f>
        <v>27.33</v>
      </c>
      <c r="O329" s="698"/>
      <c r="P329" s="698"/>
      <c r="Q329" s="698"/>
      <c r="R329" s="698"/>
    </row>
    <row r="330" spans="1:19" s="203" customFormat="1" ht="38.25">
      <c r="A330" s="805" t="s">
        <v>2759</v>
      </c>
      <c r="B330" s="234" t="s">
        <v>1490</v>
      </c>
      <c r="C330" s="233" t="s">
        <v>3442</v>
      </c>
      <c r="D330" s="972">
        <v>1</v>
      </c>
      <c r="E330" s="231">
        <v>25</v>
      </c>
      <c r="F330" s="231"/>
      <c r="G330" s="231"/>
      <c r="H330" s="231"/>
      <c r="I330" s="231"/>
      <c r="J330" s="231"/>
      <c r="K330" s="231"/>
      <c r="L330" s="231"/>
      <c r="M330" s="230" t="s">
        <v>108</v>
      </c>
      <c r="N330" s="975">
        <f>ROUND(E330,2)</f>
        <v>25</v>
      </c>
      <c r="O330" s="698"/>
      <c r="P330" s="698"/>
      <c r="Q330" s="698"/>
      <c r="R330" s="698"/>
    </row>
    <row r="331" spans="1:19" s="697" customFormat="1" ht="28.5">
      <c r="A331" s="805" t="s">
        <v>2760</v>
      </c>
      <c r="B331" s="234" t="s">
        <v>1387</v>
      </c>
      <c r="C331" s="233" t="s">
        <v>3434</v>
      </c>
      <c r="D331" s="972">
        <v>8</v>
      </c>
      <c r="E331" s="231">
        <v>11</v>
      </c>
      <c r="F331" s="231"/>
      <c r="G331" s="231"/>
      <c r="H331" s="231"/>
      <c r="I331" s="231"/>
      <c r="J331" s="231"/>
      <c r="K331" s="231"/>
      <c r="L331" s="231"/>
      <c r="M331" s="230" t="s">
        <v>108</v>
      </c>
      <c r="N331" s="975">
        <f>ROUND(D331*E331,2)</f>
        <v>88</v>
      </c>
      <c r="O331" s="698">
        <v>0.38</v>
      </c>
      <c r="P331" s="698"/>
      <c r="Q331" s="698" t="e">
        <f>ROUND(O331*'Medição 14 DP Cobilândia'!#REF!,2)</f>
        <v>#REF!</v>
      </c>
      <c r="R331" s="698" t="e">
        <f>ROUND(P331*'Medição 14 DP Cobilândia'!#REF!,2)</f>
        <v>#REF!</v>
      </c>
      <c r="S331" s="697" t="e">
        <f t="shared" ref="S331:S339" si="44">SUM(Q331:R331)</f>
        <v>#REF!</v>
      </c>
    </row>
    <row r="332" spans="1:19" s="697" customFormat="1" ht="38.450000000000003" customHeight="1">
      <c r="A332" s="2002" t="s">
        <v>2761</v>
      </c>
      <c r="B332" s="1983" t="s">
        <v>1618</v>
      </c>
      <c r="C332" s="233"/>
      <c r="D332" s="972"/>
      <c r="E332" s="231"/>
      <c r="F332" s="231"/>
      <c r="G332" s="231"/>
      <c r="H332" s="231"/>
      <c r="I332" s="231"/>
      <c r="J332" s="231"/>
      <c r="K332" s="231"/>
      <c r="L332" s="231"/>
      <c r="M332" s="230" t="s">
        <v>108</v>
      </c>
      <c r="N332" s="975">
        <f>SUM(N333:N334)</f>
        <v>618</v>
      </c>
      <c r="O332" s="698"/>
      <c r="P332" s="698"/>
      <c r="Q332" s="698"/>
      <c r="R332" s="698"/>
    </row>
    <row r="333" spans="1:19" s="697" customFormat="1" ht="38.450000000000003" customHeight="1">
      <c r="A333" s="2003"/>
      <c r="B333" s="1984"/>
      <c r="C333" s="233" t="s">
        <v>3443</v>
      </c>
      <c r="D333" s="972">
        <v>8</v>
      </c>
      <c r="E333" s="231">
        <f>(11+1)*3</f>
        <v>36</v>
      </c>
      <c r="F333" s="231"/>
      <c r="G333" s="231"/>
      <c r="H333" s="231"/>
      <c r="I333" s="231"/>
      <c r="J333" s="231"/>
      <c r="K333" s="231"/>
      <c r="L333" s="231"/>
      <c r="M333" s="805" t="s">
        <v>108</v>
      </c>
      <c r="N333" s="975">
        <f>ROUND(D333*E333,2)</f>
        <v>288</v>
      </c>
      <c r="O333" s="698"/>
      <c r="P333" s="698"/>
      <c r="Q333" s="698"/>
      <c r="R333" s="698"/>
    </row>
    <row r="334" spans="1:19" s="697" customFormat="1" ht="38.450000000000003" customHeight="1">
      <c r="A334" s="2004"/>
      <c r="B334" s="1985"/>
      <c r="C334" s="233" t="s">
        <v>3441</v>
      </c>
      <c r="D334" s="972">
        <v>11</v>
      </c>
      <c r="E334" s="231">
        <f>(9+1)*3</f>
        <v>30</v>
      </c>
      <c r="F334" s="231"/>
      <c r="G334" s="231"/>
      <c r="H334" s="231"/>
      <c r="I334" s="231"/>
      <c r="J334" s="231"/>
      <c r="K334" s="231"/>
      <c r="L334" s="231"/>
      <c r="M334" s="805" t="s">
        <v>108</v>
      </c>
      <c r="N334" s="975">
        <f>ROUND(D334*E334,2)</f>
        <v>330</v>
      </c>
      <c r="O334" s="698"/>
      <c r="P334" s="698"/>
      <c r="Q334" s="698"/>
      <c r="R334" s="698"/>
    </row>
    <row r="335" spans="1:19" s="697" customFormat="1" ht="28.5">
      <c r="A335" s="805" t="s">
        <v>2762</v>
      </c>
      <c r="B335" s="234" t="s">
        <v>1638</v>
      </c>
      <c r="C335" s="233" t="s">
        <v>3435</v>
      </c>
      <c r="D335" s="972">
        <v>1</v>
      </c>
      <c r="E335" s="231">
        <f>E327*3+E328*6+E329*9</f>
        <v>1055.0999999999999</v>
      </c>
      <c r="F335" s="231"/>
      <c r="G335" s="231"/>
      <c r="H335" s="231"/>
      <c r="I335" s="231"/>
      <c r="J335" s="231"/>
      <c r="K335" s="231"/>
      <c r="L335" s="231"/>
      <c r="M335" s="230" t="s">
        <v>108</v>
      </c>
      <c r="N335" s="975">
        <f>ROUND(D335*E335,2)</f>
        <v>1055.0999999999999</v>
      </c>
      <c r="O335" s="698"/>
      <c r="P335" s="698"/>
      <c r="Q335" s="698"/>
      <c r="R335" s="698"/>
    </row>
    <row r="336" spans="1:19" s="697" customFormat="1" ht="28.5">
      <c r="A336" s="805" t="s">
        <v>2763</v>
      </c>
      <c r="B336" s="234" t="s">
        <v>1642</v>
      </c>
      <c r="C336" s="233" t="s">
        <v>3435</v>
      </c>
      <c r="D336" s="972">
        <v>1</v>
      </c>
      <c r="E336" s="231">
        <f>5*25</f>
        <v>125</v>
      </c>
      <c r="F336" s="231"/>
      <c r="G336" s="231"/>
      <c r="H336" s="231"/>
      <c r="I336" s="231"/>
      <c r="J336" s="231"/>
      <c r="K336" s="231"/>
      <c r="L336" s="231"/>
      <c r="M336" s="230" t="s">
        <v>108</v>
      </c>
      <c r="N336" s="975">
        <f>ROUND(D336*E336,2)</f>
        <v>125</v>
      </c>
      <c r="O336" s="698"/>
      <c r="P336" s="698"/>
      <c r="Q336" s="698"/>
      <c r="R336" s="698"/>
    </row>
    <row r="337" spans="1:19" s="697" customFormat="1" ht="42.75">
      <c r="A337" s="805" t="s">
        <v>2764</v>
      </c>
      <c r="B337" s="234" t="s">
        <v>1330</v>
      </c>
      <c r="C337" s="233" t="s">
        <v>3435</v>
      </c>
      <c r="D337" s="972">
        <v>1</v>
      </c>
      <c r="E337" s="231"/>
      <c r="F337" s="231"/>
      <c r="G337" s="231"/>
      <c r="H337" s="231"/>
      <c r="I337" s="231"/>
      <c r="J337" s="231"/>
      <c r="K337" s="231"/>
      <c r="L337" s="231"/>
      <c r="M337" s="230" t="s">
        <v>108</v>
      </c>
      <c r="N337" s="975">
        <f t="shared" ref="N337:N346" si="45">ROUND(D337,2)</f>
        <v>1</v>
      </c>
      <c r="O337" s="698">
        <v>0.38</v>
      </c>
      <c r="P337" s="698"/>
      <c r="Q337" s="698" t="e">
        <f>ROUND(O337*'Medição 14 DP Cobilândia'!#REF!,2)</f>
        <v>#REF!</v>
      </c>
      <c r="R337" s="698" t="e">
        <f>ROUND(P337*'Medição 14 DP Cobilândia'!#REF!,2)</f>
        <v>#REF!</v>
      </c>
      <c r="S337" s="697" t="e">
        <f t="shared" si="44"/>
        <v>#REF!</v>
      </c>
    </row>
    <row r="338" spans="1:19" s="697" customFormat="1" ht="57">
      <c r="A338" s="805" t="s">
        <v>2765</v>
      </c>
      <c r="B338" s="234" t="s">
        <v>1743</v>
      </c>
      <c r="C338" s="233" t="s">
        <v>3432</v>
      </c>
      <c r="D338" s="972">
        <v>12</v>
      </c>
      <c r="E338" s="231"/>
      <c r="F338" s="231"/>
      <c r="G338" s="231"/>
      <c r="H338" s="231"/>
      <c r="I338" s="231"/>
      <c r="J338" s="231"/>
      <c r="K338" s="231"/>
      <c r="L338" s="231"/>
      <c r="M338" s="230" t="s">
        <v>59</v>
      </c>
      <c r="N338" s="975">
        <f t="shared" si="45"/>
        <v>12</v>
      </c>
      <c r="O338" s="698"/>
      <c r="P338" s="698">
        <v>1</v>
      </c>
      <c r="Q338" s="698" t="e">
        <f>ROUND(O338*'Medição 14 DP Cobilândia'!#REF!,2)</f>
        <v>#REF!</v>
      </c>
      <c r="R338" s="698" t="e">
        <f>ROUND(P338*'Medição 14 DP Cobilândia'!#REF!,2)</f>
        <v>#REF!</v>
      </c>
      <c r="S338" s="697" t="e">
        <f t="shared" si="44"/>
        <v>#REF!</v>
      </c>
    </row>
    <row r="339" spans="1:19" s="697" customFormat="1" ht="57">
      <c r="A339" s="805" t="s">
        <v>2766</v>
      </c>
      <c r="B339" s="234" t="s">
        <v>1739</v>
      </c>
      <c r="C339" s="233" t="s">
        <v>3431</v>
      </c>
      <c r="D339" s="972">
        <v>22</v>
      </c>
      <c r="E339" s="231"/>
      <c r="F339" s="231"/>
      <c r="G339" s="231"/>
      <c r="H339" s="231"/>
      <c r="I339" s="231"/>
      <c r="J339" s="231"/>
      <c r="K339" s="231"/>
      <c r="L339" s="231"/>
      <c r="M339" s="230" t="s">
        <v>59</v>
      </c>
      <c r="N339" s="975">
        <f t="shared" si="45"/>
        <v>22</v>
      </c>
      <c r="O339" s="698"/>
      <c r="P339" s="698">
        <v>31</v>
      </c>
      <c r="Q339" s="698" t="e">
        <f>ROUND(O339*'Medição 14 DP Cobilândia'!#REF!,2)</f>
        <v>#REF!</v>
      </c>
      <c r="R339" s="698" t="e">
        <f>ROUND(P339*'Medição 14 DP Cobilândia'!#REF!,2)</f>
        <v>#REF!</v>
      </c>
      <c r="S339" s="697" t="e">
        <f t="shared" si="44"/>
        <v>#REF!</v>
      </c>
    </row>
    <row r="340" spans="1:19" s="697" customFormat="1" ht="57">
      <c r="A340" s="805" t="s">
        <v>2767</v>
      </c>
      <c r="B340" s="234" t="s">
        <v>1741</v>
      </c>
      <c r="C340" s="233" t="s">
        <v>3428</v>
      </c>
      <c r="D340" s="972">
        <v>4</v>
      </c>
      <c r="E340" s="231"/>
      <c r="F340" s="231"/>
      <c r="G340" s="231"/>
      <c r="H340" s="231"/>
      <c r="I340" s="231"/>
      <c r="J340" s="231"/>
      <c r="K340" s="231"/>
      <c r="L340" s="231"/>
      <c r="M340" s="230" t="s">
        <v>59</v>
      </c>
      <c r="N340" s="975">
        <f t="shared" si="45"/>
        <v>4</v>
      </c>
      <c r="O340" s="698">
        <v>15</v>
      </c>
      <c r="P340" s="698">
        <v>16</v>
      </c>
      <c r="Q340" s="698" t="e">
        <f>ROUND(O340*'Medição 14 DP Cobilândia'!#REF!,2)</f>
        <v>#REF!</v>
      </c>
      <c r="R340" s="698" t="e">
        <f>ROUND(P340*'Medição 14 DP Cobilândia'!#REF!,2)</f>
        <v>#REF!</v>
      </c>
      <c r="S340" s="697" t="e">
        <f>SUM(Q340:R340)</f>
        <v>#REF!</v>
      </c>
    </row>
    <row r="341" spans="1:19" s="697" customFormat="1" ht="28.5">
      <c r="A341" s="805" t="s">
        <v>2768</v>
      </c>
      <c r="B341" s="234" t="s">
        <v>2235</v>
      </c>
      <c r="C341" s="233" t="s">
        <v>3433</v>
      </c>
      <c r="D341" s="972">
        <v>7</v>
      </c>
      <c r="E341" s="231"/>
      <c r="F341" s="231"/>
      <c r="G341" s="231"/>
      <c r="H341" s="231"/>
      <c r="I341" s="231"/>
      <c r="J341" s="231"/>
      <c r="K341" s="231"/>
      <c r="L341" s="231"/>
      <c r="M341" s="230" t="s">
        <v>59</v>
      </c>
      <c r="N341" s="975">
        <f t="shared" si="45"/>
        <v>7</v>
      </c>
      <c r="O341" s="698">
        <v>50</v>
      </c>
      <c r="P341" s="698">
        <v>53</v>
      </c>
      <c r="Q341" s="698" t="e">
        <f>ROUND(O341*'Medição 14 DP Cobilândia'!#REF!,2)</f>
        <v>#REF!</v>
      </c>
      <c r="R341" s="698" t="e">
        <f>ROUND(P341*'Medição 14 DP Cobilândia'!#REF!,2)</f>
        <v>#REF!</v>
      </c>
      <c r="S341" s="697" t="e">
        <f t="shared" ref="S341:S353" si="46">SUM(Q341:R341)</f>
        <v>#REF!</v>
      </c>
    </row>
    <row r="342" spans="1:19" s="697" customFormat="1" ht="28.5">
      <c r="A342" s="805" t="s">
        <v>2769</v>
      </c>
      <c r="B342" s="234" t="s">
        <v>2237</v>
      </c>
      <c r="C342" s="233" t="s">
        <v>3433</v>
      </c>
      <c r="D342" s="972">
        <v>2</v>
      </c>
      <c r="E342" s="231"/>
      <c r="F342" s="231"/>
      <c r="G342" s="231"/>
      <c r="H342" s="231"/>
      <c r="I342" s="231"/>
      <c r="J342" s="231"/>
      <c r="K342" s="231"/>
      <c r="L342" s="231"/>
      <c r="M342" s="230" t="s">
        <v>59</v>
      </c>
      <c r="N342" s="975">
        <f t="shared" si="45"/>
        <v>2</v>
      </c>
      <c r="O342" s="698">
        <v>20</v>
      </c>
      <c r="P342" s="698">
        <v>17</v>
      </c>
      <c r="Q342" s="698" t="e">
        <f>ROUND(O342*'Medição 14 DP Cobilândia'!#REF!,2)</f>
        <v>#REF!</v>
      </c>
      <c r="R342" s="698" t="e">
        <f>ROUND(P342*'Medição 14 DP Cobilândia'!#REF!,2)</f>
        <v>#REF!</v>
      </c>
      <c r="S342" s="697" t="e">
        <f t="shared" si="46"/>
        <v>#REF!</v>
      </c>
    </row>
    <row r="343" spans="1:19" s="697" customFormat="1" ht="28.5">
      <c r="A343" s="805" t="s">
        <v>2770</v>
      </c>
      <c r="B343" s="234" t="s">
        <v>2233</v>
      </c>
      <c r="C343" s="233" t="s">
        <v>3432</v>
      </c>
      <c r="D343" s="972">
        <v>12</v>
      </c>
      <c r="E343" s="231"/>
      <c r="F343" s="231"/>
      <c r="G343" s="231"/>
      <c r="H343" s="231"/>
      <c r="I343" s="231"/>
      <c r="J343" s="231"/>
      <c r="K343" s="231"/>
      <c r="L343" s="231"/>
      <c r="M343" s="230" t="s">
        <v>59</v>
      </c>
      <c r="N343" s="975">
        <f t="shared" si="45"/>
        <v>12</v>
      </c>
      <c r="O343" s="698">
        <v>20</v>
      </c>
      <c r="P343" s="698">
        <v>15</v>
      </c>
      <c r="Q343" s="698" t="e">
        <f>ROUND(O343*'Medição 14 DP Cobilândia'!#REF!,2)</f>
        <v>#REF!</v>
      </c>
      <c r="R343" s="698" t="e">
        <f>ROUND(P343*'Medição 14 DP Cobilândia'!#REF!,2)</f>
        <v>#REF!</v>
      </c>
      <c r="S343" s="697" t="e">
        <f t="shared" si="46"/>
        <v>#REF!</v>
      </c>
    </row>
    <row r="344" spans="1:19" s="697" customFormat="1" ht="85.5">
      <c r="A344" s="805" t="s">
        <v>2771</v>
      </c>
      <c r="B344" s="234" t="s">
        <v>2287</v>
      </c>
      <c r="C344" s="233" t="s">
        <v>3431</v>
      </c>
      <c r="D344" s="972">
        <v>22</v>
      </c>
      <c r="E344" s="231"/>
      <c r="F344" s="231"/>
      <c r="G344" s="231"/>
      <c r="H344" s="231"/>
      <c r="I344" s="231"/>
      <c r="J344" s="231"/>
      <c r="K344" s="231"/>
      <c r="L344" s="231"/>
      <c r="M344" s="230" t="s">
        <v>59</v>
      </c>
      <c r="N344" s="975">
        <f t="shared" si="45"/>
        <v>22</v>
      </c>
      <c r="O344" s="698">
        <v>8</v>
      </c>
      <c r="P344" s="698">
        <v>3</v>
      </c>
      <c r="Q344" s="698" t="e">
        <f>ROUND(O344*'Medição 14 DP Cobilândia'!#REF!,2)</f>
        <v>#REF!</v>
      </c>
      <c r="R344" s="698" t="e">
        <f>ROUND(P344*'Medição 14 DP Cobilândia'!#REF!,2)</f>
        <v>#REF!</v>
      </c>
      <c r="S344" s="697" t="e">
        <f t="shared" si="46"/>
        <v>#REF!</v>
      </c>
    </row>
    <row r="345" spans="1:19" s="697" customFormat="1" ht="42.75">
      <c r="A345" s="805" t="s">
        <v>2772</v>
      </c>
      <c r="B345" s="234" t="s">
        <v>2782</v>
      </c>
      <c r="C345" s="233" t="s">
        <v>3428</v>
      </c>
      <c r="D345" s="972">
        <v>4</v>
      </c>
      <c r="E345" s="231"/>
      <c r="F345" s="231"/>
      <c r="G345" s="231"/>
      <c r="H345" s="231"/>
      <c r="I345" s="231"/>
      <c r="J345" s="231"/>
      <c r="K345" s="231"/>
      <c r="L345" s="231"/>
      <c r="M345" s="230" t="s">
        <v>59</v>
      </c>
      <c r="N345" s="975">
        <f t="shared" si="45"/>
        <v>4</v>
      </c>
      <c r="O345" s="698">
        <v>1</v>
      </c>
      <c r="P345" s="698"/>
      <c r="Q345" s="698" t="e">
        <f>ROUND(O345*'Medição 14 DP Cobilândia'!#REF!,2)</f>
        <v>#REF!</v>
      </c>
      <c r="R345" s="698" t="e">
        <f>ROUND(P345*'Medição 14 DP Cobilândia'!#REF!,2)</f>
        <v>#REF!</v>
      </c>
      <c r="S345" s="697" t="e">
        <f t="shared" si="46"/>
        <v>#REF!</v>
      </c>
    </row>
    <row r="346" spans="1:19" s="697" customFormat="1" ht="57">
      <c r="A346" s="805" t="s">
        <v>2773</v>
      </c>
      <c r="B346" s="234" t="s">
        <v>3299</v>
      </c>
      <c r="C346" s="233" t="s">
        <v>3429</v>
      </c>
      <c r="D346" s="972">
        <v>8</v>
      </c>
      <c r="E346" s="231"/>
      <c r="F346" s="231"/>
      <c r="G346" s="231"/>
      <c r="H346" s="231"/>
      <c r="I346" s="231"/>
      <c r="J346" s="231"/>
      <c r="K346" s="231"/>
      <c r="L346" s="231"/>
      <c r="M346" s="230" t="s">
        <v>59</v>
      </c>
      <c r="N346" s="975">
        <f t="shared" si="45"/>
        <v>8</v>
      </c>
      <c r="O346" s="698">
        <v>8</v>
      </c>
      <c r="P346" s="698">
        <v>8</v>
      </c>
      <c r="Q346" s="698" t="e">
        <f>ROUND(O346*'Medição 14 DP Cobilândia'!#REF!,2)</f>
        <v>#REF!</v>
      </c>
      <c r="R346" s="698" t="e">
        <f>ROUND(P346*'Medição 14 DP Cobilândia'!#REF!,2)</f>
        <v>#REF!</v>
      </c>
      <c r="S346" s="697" t="e">
        <f t="shared" si="46"/>
        <v>#REF!</v>
      </c>
    </row>
    <row r="347" spans="1:19" s="697" customFormat="1" ht="57">
      <c r="A347" s="805" t="s">
        <v>2774</v>
      </c>
      <c r="B347" s="234" t="s">
        <v>3330</v>
      </c>
      <c r="C347" s="233" t="s">
        <v>3430</v>
      </c>
      <c r="D347" s="972">
        <v>11</v>
      </c>
      <c r="E347" s="972"/>
      <c r="F347" s="231"/>
      <c r="G347" s="231"/>
      <c r="H347" s="231"/>
      <c r="I347" s="231"/>
      <c r="J347" s="231"/>
      <c r="K347" s="231"/>
      <c r="L347" s="231"/>
      <c r="M347" s="230" t="s">
        <v>59</v>
      </c>
      <c r="N347" s="975">
        <f>ROUND(D347,2)</f>
        <v>11</v>
      </c>
      <c r="O347" s="698"/>
      <c r="P347" s="698">
        <v>1</v>
      </c>
      <c r="Q347" s="698"/>
      <c r="R347" s="698" t="e">
        <f>ROUND(P347*'Medição 14 DP Cobilândia'!#REF!,2)</f>
        <v>#REF!</v>
      </c>
      <c r="S347" s="697" t="e">
        <f t="shared" si="46"/>
        <v>#REF!</v>
      </c>
    </row>
    <row r="348" spans="1:19" s="697" customFormat="1" ht="42.75">
      <c r="A348" s="805" t="s">
        <v>2775</v>
      </c>
      <c r="B348" s="234" t="s">
        <v>3337</v>
      </c>
      <c r="C348" s="233" t="s">
        <v>3430</v>
      </c>
      <c r="D348" s="972">
        <v>11</v>
      </c>
      <c r="E348" s="972"/>
      <c r="F348" s="231"/>
      <c r="G348" s="231"/>
      <c r="H348" s="231"/>
      <c r="I348" s="231"/>
      <c r="J348" s="231"/>
      <c r="K348" s="231"/>
      <c r="L348" s="231"/>
      <c r="M348" s="230" t="s">
        <v>59</v>
      </c>
      <c r="N348" s="975">
        <f>ROUND(D348,2)</f>
        <v>11</v>
      </c>
      <c r="O348" s="698">
        <v>752.07</v>
      </c>
      <c r="P348" s="698">
        <f>N348-O348</f>
        <v>-741.07</v>
      </c>
      <c r="Q348" s="698" t="e">
        <f>ROUND(O348*'Medição 14 DP Cobilândia'!#REF!,2)</f>
        <v>#REF!</v>
      </c>
      <c r="R348" s="698" t="e">
        <f>ROUND(P348*'Medição 14 DP Cobilândia'!#REF!,2)</f>
        <v>#REF!</v>
      </c>
      <c r="S348" s="697" t="e">
        <f t="shared" si="46"/>
        <v>#REF!</v>
      </c>
    </row>
    <row r="349" spans="1:19" s="697" customFormat="1" ht="42.75">
      <c r="A349" s="805" t="s">
        <v>2776</v>
      </c>
      <c r="B349" s="234" t="s">
        <v>1587</v>
      </c>
      <c r="C349" s="233" t="s">
        <v>3460</v>
      </c>
      <c r="D349" s="972">
        <v>2</v>
      </c>
      <c r="E349" s="231"/>
      <c r="F349" s="231"/>
      <c r="G349" s="231"/>
      <c r="H349" s="231"/>
      <c r="I349" s="231"/>
      <c r="J349" s="231"/>
      <c r="K349" s="231"/>
      <c r="L349" s="231"/>
      <c r="M349" s="230" t="s">
        <v>59</v>
      </c>
      <c r="N349" s="975">
        <f t="shared" ref="N349:N354" si="47">ROUND(D349,2)</f>
        <v>2</v>
      </c>
      <c r="O349" s="698">
        <f t="shared" ref="O349:O352" si="48">N349</f>
        <v>2</v>
      </c>
      <c r="P349" s="698"/>
      <c r="Q349" s="698" t="e">
        <f>ROUND(O349*'Medição 14 DP Cobilândia'!#REF!,2)</f>
        <v>#REF!</v>
      </c>
      <c r="R349" s="698"/>
      <c r="S349" s="697" t="e">
        <f t="shared" si="46"/>
        <v>#REF!</v>
      </c>
    </row>
    <row r="350" spans="1:19" s="697" customFormat="1" ht="42.75">
      <c r="A350" s="805" t="s">
        <v>2777</v>
      </c>
      <c r="B350" s="234" t="s">
        <v>1515</v>
      </c>
      <c r="C350" s="233" t="s">
        <v>3460</v>
      </c>
      <c r="D350" s="972">
        <v>2</v>
      </c>
      <c r="E350" s="231"/>
      <c r="F350" s="231"/>
      <c r="G350" s="231"/>
      <c r="H350" s="231"/>
      <c r="I350" s="231"/>
      <c r="J350" s="231"/>
      <c r="K350" s="231"/>
      <c r="L350" s="231"/>
      <c r="M350" s="230" t="s">
        <v>59</v>
      </c>
      <c r="N350" s="975">
        <f t="shared" si="47"/>
        <v>2</v>
      </c>
      <c r="O350" s="698">
        <f t="shared" si="48"/>
        <v>2</v>
      </c>
      <c r="P350" s="698"/>
      <c r="Q350" s="698" t="e">
        <f>ROUND(O350*'Medição 14 DP Cobilândia'!#REF!,2)</f>
        <v>#REF!</v>
      </c>
      <c r="R350" s="698"/>
      <c r="S350" s="697" t="e">
        <f t="shared" si="46"/>
        <v>#REF!</v>
      </c>
    </row>
    <row r="351" spans="1:19" s="697" customFormat="1" ht="42.75">
      <c r="A351" s="805" t="s">
        <v>2778</v>
      </c>
      <c r="B351" s="234" t="s">
        <v>1525</v>
      </c>
      <c r="C351" s="233" t="s">
        <v>3460</v>
      </c>
      <c r="D351" s="972">
        <v>4</v>
      </c>
      <c r="E351" s="231"/>
      <c r="F351" s="231"/>
      <c r="G351" s="231"/>
      <c r="H351" s="231"/>
      <c r="I351" s="231"/>
      <c r="J351" s="231"/>
      <c r="K351" s="231"/>
      <c r="L351" s="231"/>
      <c r="M351" s="230" t="s">
        <v>59</v>
      </c>
      <c r="N351" s="975">
        <f t="shared" si="47"/>
        <v>4</v>
      </c>
      <c r="O351" s="698">
        <f t="shared" si="48"/>
        <v>4</v>
      </c>
      <c r="P351" s="698"/>
      <c r="Q351" s="698" t="e">
        <f>ROUND(O351*'Medição 14 DP Cobilândia'!#REF!,2)</f>
        <v>#REF!</v>
      </c>
      <c r="R351" s="698"/>
      <c r="S351" s="697" t="e">
        <f t="shared" si="46"/>
        <v>#REF!</v>
      </c>
    </row>
    <row r="352" spans="1:19" s="697" customFormat="1" ht="42.75">
      <c r="A352" s="805" t="s">
        <v>2779</v>
      </c>
      <c r="B352" s="234" t="s">
        <v>1555</v>
      </c>
      <c r="C352" s="233" t="s">
        <v>3460</v>
      </c>
      <c r="D352" s="972">
        <v>2</v>
      </c>
      <c r="E352" s="231"/>
      <c r="F352" s="231"/>
      <c r="G352" s="231"/>
      <c r="H352" s="231"/>
      <c r="I352" s="231"/>
      <c r="J352" s="231"/>
      <c r="K352" s="231"/>
      <c r="L352" s="231"/>
      <c r="M352" s="230" t="s">
        <v>59</v>
      </c>
      <c r="N352" s="975">
        <f t="shared" si="47"/>
        <v>2</v>
      </c>
      <c r="O352" s="698">
        <f t="shared" si="48"/>
        <v>2</v>
      </c>
      <c r="P352" s="698"/>
      <c r="Q352" s="698" t="e">
        <f>ROUND(O352*'Medição 14 DP Cobilândia'!#REF!,2)</f>
        <v>#REF!</v>
      </c>
      <c r="R352" s="698"/>
      <c r="S352" s="697" t="e">
        <f t="shared" si="46"/>
        <v>#REF!</v>
      </c>
    </row>
    <row r="353" spans="1:19" s="697" customFormat="1" ht="42.75">
      <c r="A353" s="805" t="s">
        <v>2780</v>
      </c>
      <c r="B353" s="234" t="s">
        <v>1573</v>
      </c>
      <c r="C353" s="233" t="s">
        <v>3460</v>
      </c>
      <c r="D353" s="972">
        <v>2</v>
      </c>
      <c r="E353" s="231"/>
      <c r="F353" s="231"/>
      <c r="G353" s="231"/>
      <c r="H353" s="231"/>
      <c r="I353" s="231"/>
      <c r="J353" s="231"/>
      <c r="K353" s="231"/>
      <c r="L353" s="231"/>
      <c r="M353" s="230" t="s">
        <v>59</v>
      </c>
      <c r="N353" s="975">
        <f t="shared" si="47"/>
        <v>2</v>
      </c>
      <c r="O353" s="698">
        <v>9</v>
      </c>
      <c r="P353" s="698">
        <v>9</v>
      </c>
      <c r="Q353" s="698" t="e">
        <f>ROUND(O353*'Medição 14 DP Cobilândia'!#REF!,2)</f>
        <v>#REF!</v>
      </c>
      <c r="R353" s="698" t="e">
        <f>ROUND(P353*'Medição 14 DP Cobilândia'!#REF!,2)</f>
        <v>#REF!</v>
      </c>
      <c r="S353" s="697" t="e">
        <f t="shared" si="46"/>
        <v>#REF!</v>
      </c>
    </row>
    <row r="354" spans="1:19" s="697" customFormat="1" ht="42.75">
      <c r="A354" s="805" t="s">
        <v>2781</v>
      </c>
      <c r="B354" s="234" t="s">
        <v>3458</v>
      </c>
      <c r="C354" s="233" t="s">
        <v>2817</v>
      </c>
      <c r="D354" s="972">
        <v>1</v>
      </c>
      <c r="E354" s="231"/>
      <c r="F354" s="231"/>
      <c r="G354" s="231"/>
      <c r="H354" s="231"/>
      <c r="I354" s="231"/>
      <c r="J354" s="231"/>
      <c r="K354" s="231"/>
      <c r="L354" s="231"/>
      <c r="M354" s="230" t="s">
        <v>59</v>
      </c>
      <c r="N354" s="975">
        <f t="shared" si="47"/>
        <v>1</v>
      </c>
      <c r="O354" s="698"/>
      <c r="P354" s="698"/>
      <c r="Q354" s="698"/>
      <c r="R354" s="698"/>
    </row>
    <row r="355" spans="1:19" s="203" customFormat="1" ht="25.5">
      <c r="A355" s="211">
        <v>13</v>
      </c>
      <c r="B355" s="232" t="s">
        <v>3171</v>
      </c>
      <c r="C355" s="218"/>
      <c r="D355" s="220"/>
      <c r="E355" s="220"/>
      <c r="F355" s="220"/>
      <c r="G355" s="220"/>
      <c r="H355" s="220"/>
      <c r="I355" s="220"/>
      <c r="J355" s="220"/>
      <c r="K355" s="220"/>
      <c r="L355" s="220"/>
      <c r="M355" s="221"/>
      <c r="N355" s="669"/>
      <c r="O355" s="682"/>
      <c r="P355" s="683"/>
      <c r="Q355" s="682"/>
      <c r="R355" s="683"/>
    </row>
    <row r="356" spans="1:19" s="203" customFormat="1" ht="15">
      <c r="A356" s="973" t="s">
        <v>2784</v>
      </c>
      <c r="B356" s="974" t="s">
        <v>3163</v>
      </c>
      <c r="C356" s="228"/>
      <c r="D356" s="229"/>
      <c r="E356" s="229"/>
      <c r="F356" s="229"/>
      <c r="G356" s="229"/>
      <c r="H356" s="229"/>
      <c r="I356" s="229"/>
      <c r="J356" s="229"/>
      <c r="K356" s="229"/>
      <c r="L356" s="229"/>
      <c r="M356" s="229"/>
      <c r="N356" s="229"/>
      <c r="O356" s="685"/>
      <c r="P356" s="685"/>
      <c r="Q356" s="685"/>
      <c r="R356" s="685"/>
    </row>
    <row r="357" spans="1:19" s="203" customFormat="1" ht="25.5">
      <c r="A357" s="805" t="s">
        <v>3173</v>
      </c>
      <c r="B357" s="234" t="s">
        <v>86</v>
      </c>
      <c r="C357" s="233" t="s">
        <v>3197</v>
      </c>
      <c r="D357" s="972">
        <v>1</v>
      </c>
      <c r="E357" s="231">
        <v>42.5</v>
      </c>
      <c r="F357" s="231"/>
      <c r="G357" s="231">
        <v>0.02</v>
      </c>
      <c r="H357" s="231">
        <v>27.1</v>
      </c>
      <c r="I357" s="231">
        <f>ROUND(E357*H357,2)</f>
        <v>1151.75</v>
      </c>
      <c r="J357" s="231"/>
      <c r="K357" s="231"/>
      <c r="L357" s="231">
        <f>ROUND(I357*G357,2)</f>
        <v>23.04</v>
      </c>
      <c r="M357" s="230" t="s">
        <v>262</v>
      </c>
      <c r="N357" s="975">
        <f>ROUND(L357,2)</f>
        <v>23.04</v>
      </c>
      <c r="O357" s="681"/>
      <c r="P357" s="681"/>
      <c r="Q357" s="681"/>
      <c r="R357" s="681"/>
    </row>
    <row r="358" spans="1:19" s="203" customFormat="1" ht="25.5">
      <c r="A358" s="805" t="s">
        <v>3174</v>
      </c>
      <c r="B358" s="234" t="s">
        <v>2420</v>
      </c>
      <c r="C358" s="233" t="s">
        <v>3197</v>
      </c>
      <c r="D358" s="972">
        <v>1</v>
      </c>
      <c r="E358" s="231">
        <v>42.5</v>
      </c>
      <c r="F358" s="231"/>
      <c r="G358" s="231">
        <v>0.02</v>
      </c>
      <c r="H358" s="231">
        <v>27.1</v>
      </c>
      <c r="I358" s="231">
        <f>ROUND(E358*H358,2)</f>
        <v>1151.75</v>
      </c>
      <c r="J358" s="231"/>
      <c r="K358" s="231"/>
      <c r="L358" s="231">
        <f>ROUND(I358*G358,2)</f>
        <v>23.04</v>
      </c>
      <c r="M358" s="230" t="s">
        <v>262</v>
      </c>
      <c r="N358" s="975">
        <f>ROUND(L358,2)</f>
        <v>23.04</v>
      </c>
      <c r="O358" s="681"/>
      <c r="P358" s="681"/>
      <c r="Q358" s="681"/>
      <c r="R358" s="681"/>
    </row>
    <row r="359" spans="1:19" s="203" customFormat="1" ht="42.75">
      <c r="A359" s="805" t="s">
        <v>3175</v>
      </c>
      <c r="B359" s="234" t="s">
        <v>3172</v>
      </c>
      <c r="C359" s="233" t="s">
        <v>3196</v>
      </c>
      <c r="D359" s="972">
        <v>1</v>
      </c>
      <c r="E359" s="231">
        <v>42.5</v>
      </c>
      <c r="F359" s="231"/>
      <c r="G359" s="231"/>
      <c r="H359" s="231">
        <v>27.1</v>
      </c>
      <c r="I359" s="231">
        <f>ROUND(E359*H359,2)</f>
        <v>1151.75</v>
      </c>
      <c r="J359" s="231"/>
      <c r="K359" s="231"/>
      <c r="L359" s="231"/>
      <c r="M359" s="230" t="s">
        <v>356</v>
      </c>
      <c r="N359" s="975">
        <f>ROUND(I359,20)</f>
        <v>1151.75</v>
      </c>
      <c r="O359" s="681"/>
      <c r="P359" s="681"/>
      <c r="Q359" s="681"/>
      <c r="R359" s="681"/>
    </row>
    <row r="360" spans="1:19" s="203" customFormat="1" ht="114.75">
      <c r="A360" s="805" t="s">
        <v>3198</v>
      </c>
      <c r="B360" s="665" t="s">
        <v>3176</v>
      </c>
      <c r="C360" s="233" t="s">
        <v>3195</v>
      </c>
      <c r="D360" s="972">
        <v>1</v>
      </c>
      <c r="E360" s="231">
        <v>42.5</v>
      </c>
      <c r="F360" s="231"/>
      <c r="G360" s="231"/>
      <c r="H360" s="231">
        <v>27.1</v>
      </c>
      <c r="I360" s="231">
        <f>ROUND(E360*H360,2)</f>
        <v>1151.75</v>
      </c>
      <c r="J360" s="231"/>
      <c r="K360" s="231"/>
      <c r="L360" s="231"/>
      <c r="M360" s="230" t="s">
        <v>356</v>
      </c>
      <c r="N360" s="975">
        <f>ROUND(I360,20)</f>
        <v>1151.75</v>
      </c>
      <c r="O360" s="681"/>
      <c r="P360" s="681"/>
      <c r="Q360" s="681"/>
      <c r="R360" s="681"/>
    </row>
    <row r="361" spans="1:19" s="203" customFormat="1" ht="15">
      <c r="A361" s="973" t="s">
        <v>2785</v>
      </c>
      <c r="B361" s="974" t="s">
        <v>3199</v>
      </c>
      <c r="C361" s="228"/>
      <c r="D361" s="229"/>
      <c r="E361" s="229"/>
      <c r="F361" s="229"/>
      <c r="G361" s="229"/>
      <c r="H361" s="229"/>
      <c r="I361" s="229"/>
      <c r="J361" s="229"/>
      <c r="K361" s="229"/>
      <c r="L361" s="229"/>
      <c r="M361" s="229"/>
      <c r="N361" s="229"/>
      <c r="O361" s="685"/>
      <c r="P361" s="685"/>
      <c r="Q361" s="685"/>
      <c r="R361" s="685"/>
    </row>
    <row r="362" spans="1:19" s="203" customFormat="1" ht="25.5">
      <c r="A362" s="805" t="s">
        <v>3200</v>
      </c>
      <c r="B362" s="665" t="s">
        <v>2415</v>
      </c>
      <c r="C362" s="233" t="s">
        <v>3201</v>
      </c>
      <c r="D362" s="972">
        <v>1</v>
      </c>
      <c r="E362" s="231">
        <v>21</v>
      </c>
      <c r="F362" s="231"/>
      <c r="G362" s="231">
        <v>0.4</v>
      </c>
      <c r="H362" s="231">
        <v>11</v>
      </c>
      <c r="I362" s="231"/>
      <c r="J362" s="231"/>
      <c r="K362" s="231"/>
      <c r="L362" s="231">
        <f>ROUND(D362*E362*G362*H362,2)</f>
        <v>92.4</v>
      </c>
      <c r="M362" s="230" t="s">
        <v>262</v>
      </c>
      <c r="N362" s="975">
        <f>ROUND(L362,2)</f>
        <v>92.4</v>
      </c>
      <c r="O362" s="681"/>
      <c r="P362" s="681"/>
      <c r="Q362" s="681"/>
      <c r="R362" s="681"/>
    </row>
    <row r="363" spans="1:19" s="203" customFormat="1">
      <c r="A363" s="211">
        <v>14</v>
      </c>
      <c r="B363" s="232" t="s">
        <v>2795</v>
      </c>
      <c r="C363" s="218"/>
      <c r="D363" s="219"/>
      <c r="E363" s="220"/>
      <c r="F363" s="220"/>
      <c r="G363" s="220"/>
      <c r="H363" s="220"/>
      <c r="I363" s="220"/>
      <c r="J363" s="220"/>
      <c r="K363" s="220"/>
      <c r="L363" s="220"/>
      <c r="M363" s="221"/>
      <c r="N363" s="220"/>
      <c r="O363" s="686"/>
      <c r="P363" s="678"/>
      <c r="Q363" s="686"/>
      <c r="R363" s="678"/>
    </row>
    <row r="364" spans="1:19" s="203" customFormat="1" ht="57">
      <c r="A364" s="805" t="s">
        <v>2787</v>
      </c>
      <c r="B364" s="234" t="s">
        <v>1892</v>
      </c>
      <c r="C364" s="233" t="s">
        <v>3372</v>
      </c>
      <c r="D364" s="231">
        <v>1</v>
      </c>
      <c r="E364" s="231"/>
      <c r="F364" s="231"/>
      <c r="G364" s="231"/>
      <c r="H364" s="231"/>
      <c r="I364" s="231"/>
      <c r="J364" s="231"/>
      <c r="K364" s="231"/>
      <c r="L364" s="231"/>
      <c r="M364" s="976" t="s">
        <v>59</v>
      </c>
      <c r="N364" s="231">
        <f>ROUND(D364,2)</f>
        <v>1</v>
      </c>
      <c r="O364" s="675">
        <f>N364</f>
        <v>1</v>
      </c>
      <c r="P364" s="675"/>
      <c r="Q364" s="675" t="e">
        <f>ROUND(O364*'Medição 14 DP Cobilândia'!#REF!,2)</f>
        <v>#REF!</v>
      </c>
      <c r="R364" s="675"/>
    </row>
    <row r="365" spans="1:19" s="203" customFormat="1" ht="57">
      <c r="A365" s="805" t="s">
        <v>2788</v>
      </c>
      <c r="B365" s="234" t="s">
        <v>1341</v>
      </c>
      <c r="C365" s="233" t="s">
        <v>2818</v>
      </c>
      <c r="D365" s="231">
        <v>10</v>
      </c>
      <c r="E365" s="231"/>
      <c r="F365" s="231"/>
      <c r="G365" s="231"/>
      <c r="H365" s="231"/>
      <c r="I365" s="231"/>
      <c r="J365" s="231"/>
      <c r="K365" s="231"/>
      <c r="L365" s="231"/>
      <c r="M365" s="976" t="s">
        <v>59</v>
      </c>
      <c r="N365" s="231">
        <f>ROUND(D365,2)</f>
        <v>10</v>
      </c>
      <c r="O365" s="675">
        <f>N365</f>
        <v>10</v>
      </c>
      <c r="P365" s="675"/>
      <c r="Q365" s="675" t="e">
        <f>ROUND(O365*'Medição 14 DP Cobilândia'!#REF!,2)</f>
        <v>#REF!</v>
      </c>
      <c r="R365" s="675"/>
    </row>
    <row r="366" spans="1:19" s="203" customFormat="1" ht="42.75">
      <c r="A366" s="805" t="s">
        <v>2789</v>
      </c>
      <c r="B366" s="234" t="s">
        <v>1861</v>
      </c>
      <c r="C366" s="233" t="s">
        <v>2818</v>
      </c>
      <c r="D366" s="231">
        <v>8</v>
      </c>
      <c r="E366" s="231">
        <v>11</v>
      </c>
      <c r="F366" s="231"/>
      <c r="G366" s="231"/>
      <c r="H366" s="231"/>
      <c r="I366" s="231"/>
      <c r="J366" s="231"/>
      <c r="K366" s="231"/>
      <c r="L366" s="231"/>
      <c r="M366" s="976" t="s">
        <v>108</v>
      </c>
      <c r="N366" s="231">
        <f>ROUND(D366*E366,2)</f>
        <v>88</v>
      </c>
      <c r="O366" s="675">
        <f>N366</f>
        <v>88</v>
      </c>
      <c r="P366" s="675"/>
      <c r="Q366" s="675" t="e">
        <f>ROUND(O366*'Medição 14 DP Cobilândia'!#REF!,2)</f>
        <v>#REF!</v>
      </c>
      <c r="R366" s="675"/>
    </row>
    <row r="367" spans="1:19" s="203" customFormat="1" ht="28.5">
      <c r="A367" s="805" t="s">
        <v>2790</v>
      </c>
      <c r="B367" s="234" t="s">
        <v>1486</v>
      </c>
      <c r="C367" s="233" t="s">
        <v>3298</v>
      </c>
      <c r="D367" s="231">
        <v>8</v>
      </c>
      <c r="E367" s="231">
        <v>3</v>
      </c>
      <c r="F367" s="231"/>
      <c r="G367" s="231"/>
      <c r="H367" s="231"/>
      <c r="I367" s="231"/>
      <c r="J367" s="231"/>
      <c r="K367" s="231"/>
      <c r="L367" s="231"/>
      <c r="M367" s="976" t="s">
        <v>108</v>
      </c>
      <c r="N367" s="231">
        <f>ROUND(D367*E367,2)</f>
        <v>24</v>
      </c>
      <c r="O367" s="675"/>
      <c r="P367" s="675">
        <f>N367</f>
        <v>24</v>
      </c>
      <c r="Q367" s="675"/>
      <c r="R367" s="675" t="e">
        <f>ROUND(P367*'Medição 14 DP Cobilândia'!#REF!,20)</f>
        <v>#REF!</v>
      </c>
    </row>
    <row r="368" spans="1:19" s="203" customFormat="1" ht="42.75">
      <c r="A368" s="222" t="s">
        <v>2791</v>
      </c>
      <c r="B368" s="234" t="s">
        <v>1863</v>
      </c>
      <c r="C368" s="959" t="s">
        <v>2818</v>
      </c>
      <c r="D368" s="671">
        <v>1</v>
      </c>
      <c r="E368" s="671">
        <f>8.2+50+27.1+33.6+10+12</f>
        <v>140.9</v>
      </c>
      <c r="F368" s="671"/>
      <c r="G368" s="671"/>
      <c r="H368" s="671"/>
      <c r="I368" s="671"/>
      <c r="J368" s="671"/>
      <c r="K368" s="671"/>
      <c r="L368" s="671"/>
      <c r="M368" s="976" t="s">
        <v>108</v>
      </c>
      <c r="N368" s="231">
        <f>ROUND(D368*E368,2)</f>
        <v>140.9</v>
      </c>
      <c r="O368" s="675"/>
      <c r="P368" s="675">
        <f>N368</f>
        <v>140.9</v>
      </c>
      <c r="Q368" s="675"/>
      <c r="R368" s="675" t="e">
        <f>ROUND(P368*'Medição 14 DP Cobilândia'!#REF!,20)</f>
        <v>#REF!</v>
      </c>
    </row>
    <row r="369" spans="1:19" s="203" customFormat="1" ht="57">
      <c r="A369" s="805" t="s">
        <v>2792</v>
      </c>
      <c r="B369" s="234" t="s">
        <v>1870</v>
      </c>
      <c r="C369" s="233" t="s">
        <v>2818</v>
      </c>
      <c r="D369" s="231">
        <v>10</v>
      </c>
      <c r="E369" s="231"/>
      <c r="F369" s="231"/>
      <c r="G369" s="231"/>
      <c r="H369" s="231"/>
      <c r="I369" s="231"/>
      <c r="J369" s="231"/>
      <c r="K369" s="231"/>
      <c r="L369" s="231"/>
      <c r="M369" s="976" t="s">
        <v>59</v>
      </c>
      <c r="N369" s="231">
        <f>ROUND(D369,2)</f>
        <v>10</v>
      </c>
      <c r="O369" s="675">
        <f>N369</f>
        <v>10</v>
      </c>
      <c r="P369" s="675"/>
      <c r="Q369" s="675" t="e">
        <f>ROUND(O369*'Medição 14 DP Cobilândia'!#REF!,2)</f>
        <v>#REF!</v>
      </c>
      <c r="R369" s="675"/>
      <c r="S369" s="226" t="e">
        <f>SUM(Q364:R369)</f>
        <v>#REF!</v>
      </c>
    </row>
    <row r="370" spans="1:19" s="203" customFormat="1" ht="71.25">
      <c r="A370" s="805" t="s">
        <v>2793</v>
      </c>
      <c r="B370" s="234" t="s">
        <v>3296</v>
      </c>
      <c r="C370" s="233" t="s">
        <v>2818</v>
      </c>
      <c r="D370" s="231">
        <v>8</v>
      </c>
      <c r="E370" s="231"/>
      <c r="F370" s="231"/>
      <c r="G370" s="231"/>
      <c r="H370" s="231"/>
      <c r="I370" s="231"/>
      <c r="J370" s="231"/>
      <c r="K370" s="231"/>
      <c r="L370" s="231"/>
      <c r="M370" s="976" t="s">
        <v>59</v>
      </c>
      <c r="N370" s="231">
        <f>ROUND(D370,2)</f>
        <v>8</v>
      </c>
      <c r="O370" s="675"/>
      <c r="P370" s="675"/>
      <c r="Q370" s="675"/>
      <c r="R370" s="675"/>
      <c r="S370" s="226"/>
    </row>
    <row r="371" spans="1:19" s="203" customFormat="1" ht="42.75">
      <c r="A371" s="805" t="s">
        <v>3297</v>
      </c>
      <c r="B371" s="234" t="s">
        <v>1900</v>
      </c>
      <c r="C371" s="233" t="s">
        <v>2818</v>
      </c>
      <c r="D371" s="231">
        <v>10</v>
      </c>
      <c r="E371" s="231"/>
      <c r="F371" s="231"/>
      <c r="G371" s="231"/>
      <c r="H371" s="231"/>
      <c r="I371" s="231"/>
      <c r="J371" s="231"/>
      <c r="K371" s="231"/>
      <c r="L371" s="231"/>
      <c r="M371" s="976" t="s">
        <v>59</v>
      </c>
      <c r="N371" s="231">
        <f>ROUND(D371,2)</f>
        <v>10</v>
      </c>
      <c r="O371" s="675"/>
      <c r="P371" s="675"/>
      <c r="Q371" s="675"/>
      <c r="R371" s="675"/>
      <c r="S371" s="226"/>
    </row>
    <row r="372" spans="1:19" s="203" customFormat="1" ht="28.5">
      <c r="A372" s="805" t="s">
        <v>3392</v>
      </c>
      <c r="B372" s="234" t="s">
        <v>3389</v>
      </c>
      <c r="C372" s="233" t="s">
        <v>2818</v>
      </c>
      <c r="D372" s="231">
        <v>10</v>
      </c>
      <c r="E372" s="231"/>
      <c r="F372" s="231"/>
      <c r="G372" s="231"/>
      <c r="H372" s="231"/>
      <c r="I372" s="231"/>
      <c r="J372" s="231"/>
      <c r="K372" s="231"/>
      <c r="L372" s="231"/>
      <c r="M372" s="976" t="s">
        <v>59</v>
      </c>
      <c r="N372" s="231">
        <f>ROUND(D372,2)</f>
        <v>10</v>
      </c>
      <c r="O372" s="675"/>
      <c r="P372" s="675"/>
      <c r="Q372" s="675"/>
      <c r="R372" s="675"/>
      <c r="S372" s="226"/>
    </row>
    <row r="373" spans="1:19" s="203" customFormat="1">
      <c r="A373" s="211">
        <v>15</v>
      </c>
      <c r="B373" s="232" t="s">
        <v>2411</v>
      </c>
      <c r="C373" s="218"/>
      <c r="D373" s="219"/>
      <c r="E373" s="220"/>
      <c r="F373" s="220"/>
      <c r="G373" s="220"/>
      <c r="H373" s="220"/>
      <c r="I373" s="220"/>
      <c r="J373" s="220"/>
      <c r="K373" s="220"/>
      <c r="L373" s="220"/>
      <c r="M373" s="221"/>
      <c r="N373" s="220"/>
      <c r="O373" s="686"/>
      <c r="P373" s="678"/>
      <c r="Q373" s="686"/>
      <c r="R373" s="678"/>
    </row>
    <row r="374" spans="1:19" s="203" customFormat="1" ht="25.5">
      <c r="A374" s="805" t="s">
        <v>2796</v>
      </c>
      <c r="B374" s="665" t="s">
        <v>2422</v>
      </c>
      <c r="C374" s="233" t="s">
        <v>3233</v>
      </c>
      <c r="D374" s="231">
        <v>1</v>
      </c>
      <c r="E374" s="231"/>
      <c r="F374" s="231"/>
      <c r="G374" s="231"/>
      <c r="H374" s="231"/>
      <c r="I374" s="231">
        <f>48.07+1.7*3+4*3+5.32+8.42+9.06</f>
        <v>87.970000000000013</v>
      </c>
      <c r="J374" s="231"/>
      <c r="K374" s="231"/>
      <c r="L374" s="231"/>
      <c r="M374" s="230" t="s">
        <v>356</v>
      </c>
      <c r="N374" s="231">
        <f>ROUND(I374,2)</f>
        <v>87.97</v>
      </c>
      <c r="O374" s="675"/>
      <c r="P374" s="675"/>
      <c r="Q374" s="675"/>
      <c r="R374" s="675"/>
      <c r="S374" s="226"/>
    </row>
    <row r="375" spans="1:19" s="203" customFormat="1" ht="24.2" customHeight="1">
      <c r="A375" s="805" t="s">
        <v>2797</v>
      </c>
      <c r="B375" s="665" t="s">
        <v>3258</v>
      </c>
      <c r="C375" s="233" t="s">
        <v>3233</v>
      </c>
      <c r="D375" s="231">
        <v>10</v>
      </c>
      <c r="E375" s="231"/>
      <c r="F375" s="231"/>
      <c r="G375" s="231"/>
      <c r="H375" s="231"/>
      <c r="I375" s="231"/>
      <c r="J375" s="231"/>
      <c r="K375" s="231"/>
      <c r="L375" s="231"/>
      <c r="M375" s="230" t="s">
        <v>59</v>
      </c>
      <c r="N375" s="231">
        <f t="shared" ref="N375:N381" si="49">ROUND(D375,2)</f>
        <v>10</v>
      </c>
      <c r="O375" s="675"/>
      <c r="P375" s="675"/>
      <c r="Q375" s="675"/>
      <c r="R375" s="675"/>
      <c r="S375" s="226"/>
    </row>
    <row r="376" spans="1:19" s="203" customFormat="1" ht="24.2" customHeight="1">
      <c r="A376" s="805" t="s">
        <v>2798</v>
      </c>
      <c r="B376" s="665" t="s">
        <v>3259</v>
      </c>
      <c r="C376" s="233" t="s">
        <v>3233</v>
      </c>
      <c r="D376" s="231">
        <v>50</v>
      </c>
      <c r="E376" s="231"/>
      <c r="F376" s="231"/>
      <c r="G376" s="231"/>
      <c r="H376" s="231"/>
      <c r="I376" s="231"/>
      <c r="J376" s="231"/>
      <c r="K376" s="231"/>
      <c r="L376" s="231"/>
      <c r="M376" s="230" t="s">
        <v>59</v>
      </c>
      <c r="N376" s="231">
        <f t="shared" si="49"/>
        <v>50</v>
      </c>
      <c r="O376" s="675"/>
      <c r="P376" s="675"/>
      <c r="Q376" s="675"/>
      <c r="R376" s="675"/>
      <c r="S376" s="226"/>
    </row>
    <row r="377" spans="1:19" s="203" customFormat="1" ht="24.2" customHeight="1">
      <c r="A377" s="805" t="s">
        <v>2799</v>
      </c>
      <c r="B377" s="665" t="s">
        <v>3269</v>
      </c>
      <c r="C377" s="233" t="s">
        <v>3270</v>
      </c>
      <c r="D377" s="231">
        <v>534</v>
      </c>
      <c r="E377" s="231"/>
      <c r="F377" s="231"/>
      <c r="G377" s="231"/>
      <c r="H377" s="231"/>
      <c r="I377" s="231"/>
      <c r="J377" s="231"/>
      <c r="K377" s="231"/>
      <c r="L377" s="231"/>
      <c r="M377" s="230" t="s">
        <v>59</v>
      </c>
      <c r="N377" s="231">
        <f t="shared" si="49"/>
        <v>534</v>
      </c>
      <c r="O377" s="675"/>
      <c r="P377" s="675"/>
      <c r="Q377" s="675"/>
      <c r="R377" s="675"/>
      <c r="S377" s="226"/>
    </row>
    <row r="378" spans="1:19" s="203" customFormat="1" ht="24.2" customHeight="1">
      <c r="A378" s="805" t="s">
        <v>2800</v>
      </c>
      <c r="B378" s="665" t="s">
        <v>3274</v>
      </c>
      <c r="C378" s="233" t="s">
        <v>3233</v>
      </c>
      <c r="D378" s="231">
        <v>3</v>
      </c>
      <c r="E378" s="231"/>
      <c r="F378" s="231"/>
      <c r="G378" s="231"/>
      <c r="H378" s="231"/>
      <c r="I378" s="231"/>
      <c r="J378" s="231"/>
      <c r="K378" s="231"/>
      <c r="L378" s="231"/>
      <c r="M378" s="230" t="s">
        <v>59</v>
      </c>
      <c r="N378" s="231">
        <f t="shared" si="49"/>
        <v>3</v>
      </c>
      <c r="O378" s="675"/>
      <c r="P378" s="675"/>
      <c r="Q378" s="675"/>
      <c r="R378" s="675"/>
      <c r="S378" s="226"/>
    </row>
    <row r="379" spans="1:19" s="203" customFormat="1" ht="24.2" customHeight="1">
      <c r="A379" s="805" t="s">
        <v>2801</v>
      </c>
      <c r="B379" s="665" t="s">
        <v>3278</v>
      </c>
      <c r="C379" s="233" t="s">
        <v>3233</v>
      </c>
      <c r="D379" s="231">
        <v>4</v>
      </c>
      <c r="E379" s="231"/>
      <c r="F379" s="231"/>
      <c r="G379" s="231"/>
      <c r="H379" s="231"/>
      <c r="I379" s="231"/>
      <c r="J379" s="231"/>
      <c r="K379" s="231"/>
      <c r="L379" s="231"/>
      <c r="M379" s="230" t="s">
        <v>59</v>
      </c>
      <c r="N379" s="231">
        <f t="shared" si="49"/>
        <v>4</v>
      </c>
      <c r="O379" s="675"/>
      <c r="P379" s="675"/>
      <c r="Q379" s="675"/>
      <c r="R379" s="675"/>
      <c r="S379" s="226"/>
    </row>
    <row r="380" spans="1:19" s="203" customFormat="1" ht="24.2" customHeight="1">
      <c r="A380" s="805" t="s">
        <v>3282</v>
      </c>
      <c r="B380" s="665" t="s">
        <v>3281</v>
      </c>
      <c r="C380" s="233" t="s">
        <v>3233</v>
      </c>
      <c r="D380" s="231">
        <v>2</v>
      </c>
      <c r="E380" s="231"/>
      <c r="F380" s="231"/>
      <c r="G380" s="231"/>
      <c r="H380" s="231"/>
      <c r="I380" s="231"/>
      <c r="J380" s="231"/>
      <c r="K380" s="231"/>
      <c r="L380" s="231"/>
      <c r="M380" s="230" t="s">
        <v>59</v>
      </c>
      <c r="N380" s="231">
        <f t="shared" si="49"/>
        <v>2</v>
      </c>
      <c r="O380" s="675"/>
      <c r="P380" s="675"/>
      <c r="Q380" s="675"/>
      <c r="R380" s="675"/>
      <c r="S380" s="226"/>
    </row>
    <row r="381" spans="1:19" s="203" customFormat="1" ht="24.2" customHeight="1">
      <c r="A381" s="805" t="s">
        <v>3286</v>
      </c>
      <c r="B381" s="665" t="s">
        <v>3285</v>
      </c>
      <c r="C381" s="233" t="s">
        <v>3233</v>
      </c>
      <c r="D381" s="231">
        <v>4</v>
      </c>
      <c r="E381" s="231"/>
      <c r="F381" s="231"/>
      <c r="G381" s="231"/>
      <c r="H381" s="231"/>
      <c r="I381" s="231"/>
      <c r="J381" s="231"/>
      <c r="K381" s="231"/>
      <c r="L381" s="231"/>
      <c r="M381" s="230" t="s">
        <v>59</v>
      </c>
      <c r="N381" s="231">
        <f t="shared" si="49"/>
        <v>4</v>
      </c>
      <c r="O381" s="675"/>
      <c r="P381" s="675"/>
      <c r="Q381" s="675"/>
      <c r="R381" s="675"/>
      <c r="S381" s="226"/>
    </row>
    <row r="382" spans="1:19" s="203" customFormat="1">
      <c r="A382" s="211">
        <v>16</v>
      </c>
      <c r="B382" s="232" t="s">
        <v>2804</v>
      </c>
      <c r="C382" s="218"/>
      <c r="D382" s="219"/>
      <c r="E382" s="220"/>
      <c r="F382" s="220"/>
      <c r="G382" s="220"/>
      <c r="H382" s="220"/>
      <c r="I382" s="220"/>
      <c r="J382" s="220"/>
      <c r="K382" s="220"/>
      <c r="L382" s="220"/>
      <c r="M382" s="221"/>
      <c r="N382" s="220"/>
      <c r="O382" s="677"/>
      <c r="P382" s="678"/>
      <c r="Q382" s="677"/>
      <c r="R382" s="678"/>
    </row>
    <row r="383" spans="1:19" s="203" customFormat="1">
      <c r="A383" s="805" t="s">
        <v>2803</v>
      </c>
      <c r="B383" s="665" t="s">
        <v>142</v>
      </c>
      <c r="C383" s="233" t="s">
        <v>2819</v>
      </c>
      <c r="D383" s="231">
        <v>1</v>
      </c>
      <c r="E383" s="231">
        <v>46.65</v>
      </c>
      <c r="F383" s="231"/>
      <c r="G383" s="231"/>
      <c r="H383" s="231">
        <v>42.5</v>
      </c>
      <c r="I383" s="231">
        <f>ROUND(H383*E383*D383,2)</f>
        <v>1982.63</v>
      </c>
      <c r="J383" s="231"/>
      <c r="K383" s="231"/>
      <c r="L383" s="231"/>
      <c r="M383" s="230" t="s">
        <v>356</v>
      </c>
      <c r="N383" s="231">
        <f>ROUND(I383,2)</f>
        <v>1982.63</v>
      </c>
      <c r="O383" s="679"/>
      <c r="P383" s="675">
        <f>N383</f>
        <v>1982.63</v>
      </c>
      <c r="Q383" s="679"/>
      <c r="R383" s="675" t="e">
        <f>ROUND(P383*'Medição 14 DP Cobilândia'!#REF!,20)</f>
        <v>#REF!</v>
      </c>
    </row>
    <row r="384" spans="1:19" ht="41.45" customHeight="1">
      <c r="A384" s="235"/>
      <c r="B384" s="236"/>
      <c r="C384" s="1972"/>
      <c r="D384" s="1972"/>
      <c r="E384" s="1972"/>
      <c r="F384" s="1972"/>
      <c r="G384" s="236"/>
      <c r="H384" s="236"/>
      <c r="I384" s="236"/>
      <c r="J384" s="236"/>
      <c r="K384" s="236"/>
      <c r="L384" s="236"/>
      <c r="M384" s="236"/>
      <c r="N384" s="236"/>
      <c r="O384" s="687"/>
      <c r="P384" s="687"/>
      <c r="Q384" s="688"/>
      <c r="R384" s="689"/>
    </row>
    <row r="385" spans="1:18" ht="15.75" customHeight="1">
      <c r="A385" s="1980" t="s">
        <v>2820</v>
      </c>
      <c r="B385" s="1981"/>
      <c r="C385" s="1981"/>
      <c r="D385" s="1981"/>
      <c r="E385" s="1981"/>
      <c r="F385" s="1981"/>
      <c r="G385" s="1981"/>
      <c r="H385" s="1981"/>
      <c r="I385" s="1981"/>
      <c r="J385" s="1981"/>
      <c r="K385" s="1981"/>
      <c r="L385" s="1981"/>
      <c r="M385" s="1981"/>
      <c r="N385" s="1981"/>
      <c r="O385" s="1981"/>
      <c r="P385" s="1981"/>
      <c r="Q385" s="690"/>
      <c r="R385" s="691"/>
    </row>
    <row r="386" spans="1:18" ht="15.2" customHeight="1">
      <c r="A386" s="1969" t="s">
        <v>2930</v>
      </c>
      <c r="B386" s="1970"/>
      <c r="C386" s="1970"/>
      <c r="D386" s="1970"/>
      <c r="E386" s="1970"/>
      <c r="F386" s="1970"/>
      <c r="G386" s="1970"/>
      <c r="H386" s="1970"/>
      <c r="I386" s="1970"/>
      <c r="J386" s="1970"/>
      <c r="K386" s="1970"/>
      <c r="L386" s="1970"/>
      <c r="M386" s="1970"/>
      <c r="N386" s="1970"/>
      <c r="O386" s="1970"/>
      <c r="P386" s="1970"/>
      <c r="Q386" s="692"/>
      <c r="R386" s="692"/>
    </row>
    <row r="388" spans="1:18" ht="50.25" customHeight="1">
      <c r="R388" s="694" t="e">
        <f>SUM(Q8:R383)</f>
        <v>#REF!</v>
      </c>
    </row>
    <row r="391" spans="1:18" ht="45.6" customHeight="1"/>
    <row r="394" spans="1:18" ht="50.25" customHeight="1"/>
    <row r="397" spans="1:18" ht="36" customHeight="1"/>
    <row r="400" spans="1:18" ht="42.2" customHeight="1"/>
    <row r="403" ht="41.1" customHeight="1"/>
    <row r="406" ht="20.25" customHeight="1"/>
    <row r="421" spans="15:15">
      <c r="O421" s="695" t="s">
        <v>251</v>
      </c>
    </row>
  </sheetData>
  <mergeCells count="98">
    <mergeCell ref="A1:A5"/>
    <mergeCell ref="A13:A17"/>
    <mergeCell ref="B13:B17"/>
    <mergeCell ref="B35:B36"/>
    <mergeCell ref="A34:A41"/>
    <mergeCell ref="B39:B41"/>
    <mergeCell ref="B1:N1"/>
    <mergeCell ref="B2:N2"/>
    <mergeCell ref="B3:N3"/>
    <mergeCell ref="B4:N4"/>
    <mergeCell ref="B5:N5"/>
    <mergeCell ref="B321:D321"/>
    <mergeCell ref="B332:B334"/>
    <mergeCell ref="A332:A334"/>
    <mergeCell ref="B76:B77"/>
    <mergeCell ref="A76:A77"/>
    <mergeCell ref="B85:B89"/>
    <mergeCell ref="A85:A89"/>
    <mergeCell ref="B101:B109"/>
    <mergeCell ref="A101:A109"/>
    <mergeCell ref="B110:B118"/>
    <mergeCell ref="B158:B160"/>
    <mergeCell ref="A158:A160"/>
    <mergeCell ref="B175:B178"/>
    <mergeCell ref="A175:A178"/>
    <mergeCell ref="B122:B129"/>
    <mergeCell ref="A122:A129"/>
    <mergeCell ref="B68:B70"/>
    <mergeCell ref="A68:A70"/>
    <mergeCell ref="B93:B100"/>
    <mergeCell ref="A93:A100"/>
    <mergeCell ref="B73:B75"/>
    <mergeCell ref="A73:A75"/>
    <mergeCell ref="A110:A118"/>
    <mergeCell ref="B78:B80"/>
    <mergeCell ref="A78:A80"/>
    <mergeCell ref="A253:A254"/>
    <mergeCell ref="C233:C238"/>
    <mergeCell ref="B232:B238"/>
    <mergeCell ref="A232:A238"/>
    <mergeCell ref="C241:C246"/>
    <mergeCell ref="A163:A165"/>
    <mergeCell ref="C221:C222"/>
    <mergeCell ref="B219:B222"/>
    <mergeCell ref="A219:A222"/>
    <mergeCell ref="B191:B199"/>
    <mergeCell ref="A191:A199"/>
    <mergeCell ref="A212:A217"/>
    <mergeCell ref="A119:A121"/>
    <mergeCell ref="Q6:R6"/>
    <mergeCell ref="B61:B62"/>
    <mergeCell ref="B66:B67"/>
    <mergeCell ref="A60:A67"/>
    <mergeCell ref="B44:B45"/>
    <mergeCell ref="B48:B50"/>
    <mergeCell ref="A43:A50"/>
    <mergeCell ref="A51:A58"/>
    <mergeCell ref="B54:B58"/>
    <mergeCell ref="C54:C57"/>
    <mergeCell ref="C140:C141"/>
    <mergeCell ref="B130:B134"/>
    <mergeCell ref="C183:C188"/>
    <mergeCell ref="C193:C198"/>
    <mergeCell ref="A130:A134"/>
    <mergeCell ref="B181:B190"/>
    <mergeCell ref="A181:A190"/>
    <mergeCell ref="A146:A150"/>
    <mergeCell ref="B146:B150"/>
    <mergeCell ref="A167:A172"/>
    <mergeCell ref="C138:C139"/>
    <mergeCell ref="A137:A145"/>
    <mergeCell ref="B138:B145"/>
    <mergeCell ref="C142:C145"/>
    <mergeCell ref="B163:B165"/>
    <mergeCell ref="B212:B217"/>
    <mergeCell ref="B288:B290"/>
    <mergeCell ref="B291:B293"/>
    <mergeCell ref="B294:B296"/>
    <mergeCell ref="B119:B121"/>
    <mergeCell ref="B253:B254"/>
    <mergeCell ref="B205:B207"/>
    <mergeCell ref="B208:B210"/>
    <mergeCell ref="A386:P386"/>
    <mergeCell ref="O6:P6"/>
    <mergeCell ref="C384:F384"/>
    <mergeCell ref="B167:B172"/>
    <mergeCell ref="B202:B204"/>
    <mergeCell ref="A202:A204"/>
    <mergeCell ref="A205:A207"/>
    <mergeCell ref="A208:A210"/>
    <mergeCell ref="B240:B249"/>
    <mergeCell ref="A240:A249"/>
    <mergeCell ref="A288:A290"/>
    <mergeCell ref="A291:A293"/>
    <mergeCell ref="A294:A296"/>
    <mergeCell ref="A385:P385"/>
    <mergeCell ref="A81:A84"/>
    <mergeCell ref="B81:B84"/>
  </mergeCells>
  <phoneticPr fontId="81" type="noConversion"/>
  <printOptions horizontalCentered="1" verticalCentered="1"/>
  <pageMargins left="0.23622047244094491" right="0.23622047244094491" top="0.74803149606299213" bottom="0.74803149606299213" header="0.31496062992125984" footer="0.31496062992125984"/>
  <pageSetup paperSize="9" scale="65" fitToHeight="0" orientation="landscape" r:id="rId1"/>
  <rowBreaks count="19" manualBreakCount="19">
    <brk id="22" max="14" man="1"/>
    <brk id="30" max="14" man="1"/>
    <brk id="50" max="14" man="1"/>
    <brk id="72" max="14" man="1"/>
    <brk id="89" max="14" man="1"/>
    <brk id="109" max="14" man="1"/>
    <brk id="134" max="14" man="1"/>
    <brk id="162" max="14" man="1"/>
    <brk id="190" max="14" man="1"/>
    <brk id="223" max="14" man="1"/>
    <brk id="249" max="14" man="1"/>
    <brk id="270" max="14" man="1"/>
    <brk id="286" max="14" man="1"/>
    <brk id="309" max="14" man="1"/>
    <brk id="322" max="14" man="1"/>
    <brk id="337" max="14" man="1"/>
    <brk id="350" max="14" man="1"/>
    <brk id="366" max="14" man="1"/>
    <brk id="386"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A717-8455-4624-8D87-8E5077CA69F2}">
  <sheetPr>
    <pageSetUpPr fitToPage="1"/>
  </sheetPr>
  <dimension ref="A1:I630"/>
  <sheetViews>
    <sheetView view="pageBreakPreview" topLeftCell="A589" zoomScale="60" zoomScaleNormal="55" workbookViewId="0">
      <selection activeCell="K645" sqref="K645"/>
    </sheetView>
  </sheetViews>
  <sheetFormatPr defaultColWidth="9.140625" defaultRowHeight="12.75"/>
  <cols>
    <col min="1" max="1" width="66.85546875" style="717" customWidth="1"/>
    <col min="2" max="2" width="50.140625" style="717" customWidth="1"/>
    <col min="3" max="3" width="32" style="717" customWidth="1"/>
    <col min="4" max="4" width="16.28515625" style="717" bestFit="1" customWidth="1"/>
    <col min="5" max="5" width="11.7109375" style="717" customWidth="1"/>
    <col min="6" max="6" width="14.7109375" style="717" bestFit="1" customWidth="1"/>
    <col min="7" max="7" width="15" style="717" customWidth="1"/>
    <col min="8" max="8" width="16.7109375" style="717" bestFit="1" customWidth="1"/>
    <col min="9" max="9" width="24" style="717" customWidth="1"/>
    <col min="10" max="16384" width="9.140625" style="717"/>
  </cols>
  <sheetData>
    <row r="1" spans="1:9">
      <c r="A1" s="2099" t="s">
        <v>161</v>
      </c>
      <c r="B1" s="2100"/>
      <c r="C1" s="2100"/>
      <c r="D1" s="2100"/>
      <c r="E1" s="2100"/>
      <c r="F1" s="2100"/>
      <c r="G1" s="2100"/>
      <c r="H1" s="2100"/>
      <c r="I1" s="2101"/>
    </row>
    <row r="2" spans="1:9">
      <c r="A2" s="2027" t="s">
        <v>162</v>
      </c>
      <c r="B2" s="2027"/>
      <c r="C2" s="703" t="s">
        <v>32</v>
      </c>
      <c r="D2" s="2102" t="s">
        <v>163</v>
      </c>
      <c r="E2" s="2103"/>
      <c r="F2" s="2103"/>
      <c r="G2" s="2104" t="s">
        <v>164</v>
      </c>
      <c r="H2" s="2104"/>
      <c r="I2" s="2104"/>
    </row>
    <row r="3" spans="1:9" ht="47.85" customHeight="1">
      <c r="A3" s="2105" t="s">
        <v>3099</v>
      </c>
      <c r="B3" s="2017"/>
      <c r="C3" s="702" t="s">
        <v>2838</v>
      </c>
      <c r="D3" s="2106" t="s">
        <v>218</v>
      </c>
      <c r="E3" s="2107"/>
      <c r="F3" s="2107"/>
      <c r="G3" s="2108" t="s">
        <v>2942</v>
      </c>
      <c r="H3" s="2109"/>
      <c r="I3" s="2109"/>
    </row>
    <row r="4" spans="1:9">
      <c r="A4" s="2111" t="s">
        <v>2943</v>
      </c>
      <c r="B4" s="2026" t="s">
        <v>169</v>
      </c>
      <c r="C4" s="2027" t="s">
        <v>36</v>
      </c>
      <c r="D4" s="2112" t="s">
        <v>2840</v>
      </c>
      <c r="E4" s="2102" t="s">
        <v>2841</v>
      </c>
      <c r="F4" s="2103"/>
      <c r="G4" s="2113"/>
      <c r="H4" s="2114" t="s">
        <v>172</v>
      </c>
      <c r="I4" s="2114"/>
    </row>
    <row r="5" spans="1:9">
      <c r="A5" s="2111"/>
      <c r="B5" s="2026"/>
      <c r="C5" s="2027"/>
      <c r="D5" s="2112"/>
      <c r="E5" s="2102" t="s">
        <v>173</v>
      </c>
      <c r="F5" s="2113"/>
      <c r="G5" s="718" t="s">
        <v>174</v>
      </c>
      <c r="H5" s="2114"/>
      <c r="I5" s="2114"/>
    </row>
    <row r="6" spans="1:9">
      <c r="A6" s="730" t="s">
        <v>3075</v>
      </c>
      <c r="B6" s="719" t="s">
        <v>3083</v>
      </c>
      <c r="C6" s="720" t="s">
        <v>177</v>
      </c>
      <c r="D6" s="721">
        <f>20*18/34</f>
        <v>10.588235294117647</v>
      </c>
      <c r="E6" s="2128">
        <v>14.05</v>
      </c>
      <c r="F6" s="2129"/>
      <c r="G6" s="731">
        <f>ROUND(E6*D6,2)</f>
        <v>148.76</v>
      </c>
      <c r="H6" s="2130"/>
      <c r="I6" s="2131"/>
    </row>
    <row r="7" spans="1:9">
      <c r="A7" s="730" t="s">
        <v>3076</v>
      </c>
      <c r="B7" s="719" t="s">
        <v>3084</v>
      </c>
      <c r="C7" s="720" t="s">
        <v>177</v>
      </c>
      <c r="D7" s="721">
        <f>4*18/34</f>
        <v>2.1176470588235294</v>
      </c>
      <c r="E7" s="2128">
        <v>19.12</v>
      </c>
      <c r="F7" s="2129"/>
      <c r="G7" s="731">
        <f t="shared" ref="G7:G8" si="0">ROUND(E7*D7,2)</f>
        <v>40.49</v>
      </c>
      <c r="H7" s="2130"/>
      <c r="I7" s="2131"/>
    </row>
    <row r="8" spans="1:9">
      <c r="A8" s="730" t="s">
        <v>3077</v>
      </c>
      <c r="B8" s="719" t="s">
        <v>3085</v>
      </c>
      <c r="C8" s="720" t="s">
        <v>177</v>
      </c>
      <c r="D8" s="721">
        <f>18*18/34</f>
        <v>9.5294117647058822</v>
      </c>
      <c r="E8" s="2128">
        <v>19.12</v>
      </c>
      <c r="F8" s="2129"/>
      <c r="G8" s="731">
        <f t="shared" si="0"/>
        <v>182.2</v>
      </c>
      <c r="H8" s="2130"/>
      <c r="I8" s="2131"/>
    </row>
    <row r="9" spans="1:9" ht="11.85" customHeight="1">
      <c r="A9" s="706" t="s">
        <v>172</v>
      </c>
      <c r="B9" s="2125"/>
      <c r="C9" s="2126"/>
      <c r="D9" s="2126"/>
      <c r="E9" s="2126"/>
      <c r="F9" s="2126"/>
      <c r="G9" s="2127"/>
      <c r="H9" s="2123">
        <f>SUM(G6:G8)</f>
        <v>371.45</v>
      </c>
      <c r="I9" s="2124"/>
    </row>
    <row r="10" spans="1:9" ht="11.85" customHeight="1">
      <c r="A10" s="2115" t="s">
        <v>180</v>
      </c>
      <c r="B10" s="2117" t="s">
        <v>169</v>
      </c>
      <c r="C10" s="2119" t="s">
        <v>36</v>
      </c>
      <c r="D10" s="2121" t="s">
        <v>170</v>
      </c>
      <c r="E10" s="2102" t="s">
        <v>2844</v>
      </c>
      <c r="F10" s="2103"/>
      <c r="G10" s="2113"/>
      <c r="H10" s="2144" t="s">
        <v>181</v>
      </c>
      <c r="I10" s="2145"/>
    </row>
    <row r="11" spans="1:9" ht="11.85" customHeight="1">
      <c r="A11" s="2116"/>
      <c r="B11" s="2118"/>
      <c r="C11" s="2120"/>
      <c r="D11" s="2122"/>
      <c r="E11" s="2102" t="s">
        <v>173</v>
      </c>
      <c r="F11" s="2113"/>
      <c r="G11" s="718" t="s">
        <v>174</v>
      </c>
      <c r="H11" s="2146"/>
      <c r="I11" s="2147"/>
    </row>
    <row r="12" spans="1:9" ht="25.5">
      <c r="A12" s="700" t="s">
        <v>3078</v>
      </c>
      <c r="B12" s="722" t="s">
        <v>3086</v>
      </c>
      <c r="C12" s="723" t="s">
        <v>59</v>
      </c>
      <c r="D12" s="724">
        <v>18</v>
      </c>
      <c r="E12" s="2143" t="s">
        <v>3090</v>
      </c>
      <c r="F12" s="2143"/>
      <c r="G12" s="731">
        <f t="shared" ref="G12:G16" si="1">ROUND(E12*D12,2)</f>
        <v>243.54</v>
      </c>
      <c r="H12" s="725"/>
      <c r="I12" s="726"/>
    </row>
    <row r="13" spans="1:9" ht="25.5">
      <c r="A13" s="700" t="s">
        <v>3079</v>
      </c>
      <c r="B13" s="722" t="s">
        <v>185</v>
      </c>
      <c r="C13" s="723" t="s">
        <v>59</v>
      </c>
      <c r="D13" s="724">
        <f>1*1</f>
        <v>1</v>
      </c>
      <c r="E13" s="2143" t="s">
        <v>3091</v>
      </c>
      <c r="F13" s="2143"/>
      <c r="G13" s="731">
        <f t="shared" si="1"/>
        <v>0.91</v>
      </c>
      <c r="H13" s="725"/>
      <c r="I13" s="726"/>
    </row>
    <row r="14" spans="1:9">
      <c r="A14" s="700" t="s">
        <v>3080</v>
      </c>
      <c r="B14" s="722" t="s">
        <v>3087</v>
      </c>
      <c r="C14" s="723" t="s">
        <v>262</v>
      </c>
      <c r="D14" s="724">
        <f>0.04*18/34</f>
        <v>2.1176470588235293E-2</v>
      </c>
      <c r="E14" s="2143" t="s">
        <v>3092</v>
      </c>
      <c r="F14" s="2143"/>
      <c r="G14" s="731">
        <f t="shared" si="1"/>
        <v>145.63999999999999</v>
      </c>
      <c r="H14" s="725"/>
      <c r="I14" s="726"/>
    </row>
    <row r="15" spans="1:9">
      <c r="A15" s="700" t="s">
        <v>3081</v>
      </c>
      <c r="B15" s="722" t="s">
        <v>3088</v>
      </c>
      <c r="C15" s="723" t="s">
        <v>3093</v>
      </c>
      <c r="D15" s="724">
        <f>0.072*18/34</f>
        <v>3.8117647058823527E-2</v>
      </c>
      <c r="E15" s="2143" t="s">
        <v>3095</v>
      </c>
      <c r="F15" s="2143"/>
      <c r="G15" s="731">
        <f t="shared" si="1"/>
        <v>0.85</v>
      </c>
      <c r="H15" s="725"/>
      <c r="I15" s="726"/>
    </row>
    <row r="16" spans="1:9" ht="25.5">
      <c r="A16" s="700" t="s">
        <v>3082</v>
      </c>
      <c r="B16" s="722" t="s">
        <v>3089</v>
      </c>
      <c r="C16" s="723" t="s">
        <v>627</v>
      </c>
      <c r="D16" s="724">
        <f>37.6*18/34</f>
        <v>19.905882352941177</v>
      </c>
      <c r="E16" s="2143" t="s">
        <v>3094</v>
      </c>
      <c r="F16" s="2143"/>
      <c r="G16" s="731">
        <f t="shared" si="1"/>
        <v>287.44</v>
      </c>
      <c r="H16" s="725"/>
      <c r="I16" s="726"/>
    </row>
    <row r="17" spans="1:9">
      <c r="A17" s="706" t="s">
        <v>181</v>
      </c>
      <c r="B17" s="2125"/>
      <c r="C17" s="2126"/>
      <c r="D17" s="2126"/>
      <c r="E17" s="2126"/>
      <c r="F17" s="2126"/>
      <c r="G17" s="2127"/>
      <c r="H17" s="2123">
        <f>SUM(G12:G16)</f>
        <v>678.38</v>
      </c>
      <c r="I17" s="2124"/>
    </row>
    <row r="18" spans="1:9">
      <c r="A18" s="2115" t="s">
        <v>275</v>
      </c>
      <c r="B18" s="2117" t="s">
        <v>169</v>
      </c>
      <c r="C18" s="2119" t="s">
        <v>36</v>
      </c>
      <c r="D18" s="2121" t="s">
        <v>170</v>
      </c>
      <c r="E18" s="2102" t="s">
        <v>221</v>
      </c>
      <c r="F18" s="2103"/>
      <c r="G18" s="2113"/>
      <c r="H18" s="2144" t="s">
        <v>191</v>
      </c>
      <c r="I18" s="2145"/>
    </row>
    <row r="19" spans="1:9">
      <c r="A19" s="2116"/>
      <c r="B19" s="2118"/>
      <c r="C19" s="2120"/>
      <c r="D19" s="2122"/>
      <c r="E19" s="2102" t="s">
        <v>173</v>
      </c>
      <c r="F19" s="2113"/>
      <c r="G19" s="718" t="s">
        <v>174</v>
      </c>
      <c r="H19" s="2146"/>
      <c r="I19" s="2147"/>
    </row>
    <row r="20" spans="1:9" ht="25.5">
      <c r="A20" s="700" t="s">
        <v>1974</v>
      </c>
      <c r="B20" s="719" t="s">
        <v>3096</v>
      </c>
      <c r="C20" s="727" t="s">
        <v>262</v>
      </c>
      <c r="D20" s="724">
        <f>0.027*18/34</f>
        <v>1.4294117647058823E-2</v>
      </c>
      <c r="E20" s="2143" t="s">
        <v>3097</v>
      </c>
      <c r="F20" s="2143"/>
      <c r="G20" s="731">
        <f t="shared" ref="G20" si="2">ROUND(E20*D20,2)</f>
        <v>7.48</v>
      </c>
      <c r="H20" s="2102"/>
      <c r="I20" s="2113"/>
    </row>
    <row r="21" spans="1:9">
      <c r="A21" s="706" t="s">
        <v>191</v>
      </c>
      <c r="B21" s="2125"/>
      <c r="C21" s="2126"/>
      <c r="D21" s="2126"/>
      <c r="E21" s="2126"/>
      <c r="F21" s="2126"/>
      <c r="G21" s="2127"/>
      <c r="H21" s="2123">
        <f>G20</f>
        <v>7.48</v>
      </c>
      <c r="I21" s="2124"/>
    </row>
    <row r="22" spans="1:9">
      <c r="A22" s="2111" t="s">
        <v>193</v>
      </c>
      <c r="B22" s="2111"/>
      <c r="C22" s="2111"/>
      <c r="D22" s="728" t="s">
        <v>194</v>
      </c>
      <c r="E22" s="729"/>
      <c r="F22" s="718" t="s">
        <v>195</v>
      </c>
      <c r="G22" s="718" t="s">
        <v>21</v>
      </c>
      <c r="H22" s="2142" t="s">
        <v>40</v>
      </c>
      <c r="I22" s="2142"/>
    </row>
    <row r="23" spans="1:9">
      <c r="A23" s="2138" t="s">
        <v>223</v>
      </c>
      <c r="B23" s="2138"/>
      <c r="C23" s="2138"/>
      <c r="D23" s="714"/>
      <c r="E23" s="729"/>
      <c r="F23" s="731">
        <f>H9</f>
        <v>371.45</v>
      </c>
      <c r="G23" s="2136"/>
      <c r="H23" s="2136"/>
      <c r="I23" s="2136"/>
    </row>
    <row r="24" spans="1:9">
      <c r="A24" s="2138" t="s">
        <v>224</v>
      </c>
      <c r="B24" s="2138"/>
      <c r="C24" s="2138"/>
      <c r="D24" s="696">
        <v>0</v>
      </c>
      <c r="E24" s="729"/>
      <c r="F24" s="731">
        <f>(F23*D24)</f>
        <v>0</v>
      </c>
      <c r="G24" s="2136"/>
      <c r="H24" s="2136"/>
      <c r="I24" s="2136"/>
    </row>
    <row r="25" spans="1:9">
      <c r="A25" s="2111" t="s">
        <v>198</v>
      </c>
      <c r="B25" s="2111"/>
      <c r="C25" s="2111"/>
      <c r="D25" s="2137"/>
      <c r="E25" s="729"/>
      <c r="F25" s="718">
        <f>SUM(F23:F24)</f>
        <v>371.45</v>
      </c>
      <c r="G25" s="731">
        <f>F25*D30</f>
        <v>0</v>
      </c>
      <c r="H25" s="2135">
        <f>F25+G25</f>
        <v>371.45</v>
      </c>
      <c r="I25" s="2135"/>
    </row>
    <row r="26" spans="1:9">
      <c r="A26" s="2138" t="s">
        <v>225</v>
      </c>
      <c r="B26" s="2138"/>
      <c r="C26" s="2138"/>
      <c r="D26" s="2137"/>
      <c r="E26" s="729"/>
      <c r="F26" s="731">
        <f>H17</f>
        <v>678.38</v>
      </c>
      <c r="G26" s="2136"/>
      <c r="H26" s="2136"/>
      <c r="I26" s="2136"/>
    </row>
    <row r="27" spans="1:9">
      <c r="A27" s="2138" t="s">
        <v>3098</v>
      </c>
      <c r="B27" s="2138"/>
      <c r="C27" s="2138"/>
      <c r="D27" s="2137"/>
      <c r="E27" s="729"/>
      <c r="F27" s="731">
        <f>H21</f>
        <v>7.48</v>
      </c>
      <c r="G27" s="2136"/>
      <c r="H27" s="2136"/>
      <c r="I27" s="2136"/>
    </row>
    <row r="28" spans="1:9">
      <c r="A28" s="2111" t="s">
        <v>201</v>
      </c>
      <c r="B28" s="2111"/>
      <c r="C28" s="2111"/>
      <c r="D28" s="2137"/>
      <c r="E28" s="729"/>
      <c r="F28" s="718">
        <f>SUM(F26:F27)</f>
        <v>685.86</v>
      </c>
      <c r="G28" s="731">
        <f>F28*D30</f>
        <v>0</v>
      </c>
      <c r="H28" s="2135">
        <f>F28+G28</f>
        <v>685.86</v>
      </c>
      <c r="I28" s="2135"/>
    </row>
    <row r="29" spans="1:9">
      <c r="A29" s="2025" t="s">
        <v>202</v>
      </c>
      <c r="B29" s="2025"/>
      <c r="C29" s="2025"/>
      <c r="D29" s="2137"/>
      <c r="E29" s="729"/>
      <c r="F29" s="718">
        <f>F28+F25</f>
        <v>1057.31</v>
      </c>
      <c r="G29" s="2136" t="s">
        <v>192</v>
      </c>
      <c r="H29" s="2136"/>
      <c r="I29" s="2136"/>
    </row>
    <row r="30" spans="1:9">
      <c r="A30" s="2111" t="s">
        <v>203</v>
      </c>
      <c r="B30" s="2111"/>
      <c r="C30" s="2111"/>
      <c r="D30" s="696">
        <v>0</v>
      </c>
      <c r="E30" s="729"/>
      <c r="F30" s="718">
        <f>F29*D30</f>
        <v>0</v>
      </c>
      <c r="G30" s="2136"/>
      <c r="H30" s="2136"/>
      <c r="I30" s="2136"/>
    </row>
    <row r="31" spans="1:9">
      <c r="A31" s="2139" t="s">
        <v>204</v>
      </c>
      <c r="B31" s="2140"/>
      <c r="C31" s="2140"/>
      <c r="D31" s="2140"/>
      <c r="E31" s="2140"/>
      <c r="F31" s="2140"/>
      <c r="G31" s="2140"/>
      <c r="H31" s="2141"/>
      <c r="I31" s="732">
        <f>SUM(H28,H25)</f>
        <v>1057.31</v>
      </c>
    </row>
    <row r="32" spans="1:9">
      <c r="A32" s="2132" t="s">
        <v>161</v>
      </c>
      <c r="B32" s="2133"/>
      <c r="C32" s="2133"/>
      <c r="D32" s="2133"/>
      <c r="E32" s="2133"/>
      <c r="F32" s="2133"/>
      <c r="G32" s="2133"/>
      <c r="H32" s="2133"/>
      <c r="I32" s="2134"/>
    </row>
    <row r="33" spans="1:9">
      <c r="A33" s="2026" t="s">
        <v>162</v>
      </c>
      <c r="B33" s="2026"/>
      <c r="C33" s="703" t="s">
        <v>32</v>
      </c>
      <c r="D33" s="2032" t="s">
        <v>163</v>
      </c>
      <c r="E33" s="2032"/>
      <c r="F33" s="2032"/>
      <c r="G33" s="2032"/>
      <c r="H33" s="2032" t="s">
        <v>164</v>
      </c>
      <c r="I33" s="2032"/>
    </row>
    <row r="34" spans="1:9" ht="59.45" customHeight="1">
      <c r="A34" s="2016" t="s">
        <v>3176</v>
      </c>
      <c r="B34" s="2017"/>
      <c r="C34" s="702" t="s">
        <v>2858</v>
      </c>
      <c r="D34" s="2018" t="s">
        <v>252</v>
      </c>
      <c r="E34" s="2018"/>
      <c r="F34" s="2018"/>
      <c r="G34" s="2018"/>
      <c r="H34" s="2019" t="s">
        <v>2942</v>
      </c>
      <c r="I34" s="2019"/>
    </row>
    <row r="35" spans="1:9">
      <c r="A35" s="2111" t="s">
        <v>168</v>
      </c>
      <c r="B35" s="2026" t="s">
        <v>169</v>
      </c>
      <c r="C35" s="2027" t="s">
        <v>36</v>
      </c>
      <c r="D35" s="2028" t="s">
        <v>170</v>
      </c>
      <c r="E35" s="2152"/>
      <c r="F35" s="2153"/>
      <c r="G35" s="2032" t="s">
        <v>171</v>
      </c>
      <c r="H35" s="2032"/>
      <c r="I35" s="2032" t="s">
        <v>172</v>
      </c>
    </row>
    <row r="36" spans="1:9">
      <c r="A36" s="2111"/>
      <c r="B36" s="2026"/>
      <c r="C36" s="2027"/>
      <c r="D36" s="2028"/>
      <c r="E36" s="2154"/>
      <c r="F36" s="2155"/>
      <c r="G36" s="704" t="s">
        <v>173</v>
      </c>
      <c r="H36" s="704" t="s">
        <v>174</v>
      </c>
      <c r="I36" s="2032"/>
    </row>
    <row r="37" spans="1:9">
      <c r="A37" s="730"/>
      <c r="B37" s="719"/>
      <c r="C37" s="720"/>
      <c r="D37" s="740"/>
      <c r="E37" s="2128"/>
      <c r="F37" s="2129"/>
      <c r="G37" s="731"/>
      <c r="H37" s="705"/>
      <c r="I37" s="705"/>
    </row>
    <row r="38" spans="1:9">
      <c r="A38" s="706" t="s">
        <v>172</v>
      </c>
      <c r="B38" s="2024"/>
      <c r="C38" s="2024"/>
      <c r="D38" s="2024"/>
      <c r="E38" s="2024"/>
      <c r="F38" s="2024"/>
      <c r="G38" s="2024"/>
      <c r="H38" s="2024"/>
      <c r="I38" s="707">
        <f>G37</f>
        <v>0</v>
      </c>
    </row>
    <row r="39" spans="1:9">
      <c r="A39" s="2111" t="s">
        <v>180</v>
      </c>
      <c r="B39" s="2026" t="s">
        <v>169</v>
      </c>
      <c r="C39" s="2027" t="s">
        <v>36</v>
      </c>
      <c r="D39" s="2028" t="s">
        <v>170</v>
      </c>
      <c r="E39" s="2029" t="s">
        <v>171</v>
      </c>
      <c r="F39" s="2030"/>
      <c r="G39" s="2030"/>
      <c r="H39" s="2031"/>
      <c r="I39" s="2032" t="s">
        <v>181</v>
      </c>
    </row>
    <row r="40" spans="1:9">
      <c r="A40" s="2111"/>
      <c r="B40" s="2026"/>
      <c r="C40" s="2027"/>
      <c r="D40" s="2028"/>
      <c r="E40" s="2029" t="s">
        <v>3177</v>
      </c>
      <c r="F40" s="2031"/>
      <c r="G40" s="2029" t="s">
        <v>174</v>
      </c>
      <c r="H40" s="2031"/>
      <c r="I40" s="2032"/>
    </row>
    <row r="41" spans="1:9" ht="89.25">
      <c r="A41" s="700" t="s">
        <v>3176</v>
      </c>
      <c r="B41" s="733" t="s">
        <v>222</v>
      </c>
      <c r="C41" s="720" t="s">
        <v>252</v>
      </c>
      <c r="D41" s="708">
        <v>1</v>
      </c>
      <c r="E41" s="2156">
        <f>H58</f>
        <v>131.54333333333332</v>
      </c>
      <c r="F41" s="2157"/>
      <c r="G41" s="2022">
        <f>D41*E41</f>
        <v>131.54333333333332</v>
      </c>
      <c r="H41" s="2023"/>
      <c r="I41" s="704"/>
    </row>
    <row r="42" spans="1:9">
      <c r="A42" s="730"/>
      <c r="B42" s="733"/>
      <c r="C42" s="720"/>
      <c r="D42" s="708"/>
      <c r="E42" s="2158"/>
      <c r="F42" s="2159"/>
      <c r="G42" s="2022"/>
      <c r="H42" s="2023"/>
      <c r="I42" s="709"/>
    </row>
    <row r="43" spans="1:9">
      <c r="A43" s="706" t="s">
        <v>181</v>
      </c>
      <c r="B43" s="2024"/>
      <c r="C43" s="2024"/>
      <c r="D43" s="2024"/>
      <c r="E43" s="2024"/>
      <c r="F43" s="2024"/>
      <c r="G43" s="2024"/>
      <c r="H43" s="2024"/>
      <c r="I43" s="704">
        <f>SUM(G41:H41)</f>
        <v>131.54333333333332</v>
      </c>
    </row>
    <row r="44" spans="1:9">
      <c r="A44" s="2025" t="s">
        <v>2867</v>
      </c>
      <c r="B44" s="2026" t="s">
        <v>169</v>
      </c>
      <c r="C44" s="2027" t="s">
        <v>36</v>
      </c>
      <c r="D44" s="2028" t="s">
        <v>170</v>
      </c>
      <c r="E44" s="2029" t="s">
        <v>2868</v>
      </c>
      <c r="F44" s="2030"/>
      <c r="G44" s="2030"/>
      <c r="H44" s="2031"/>
      <c r="I44" s="2032" t="s">
        <v>191</v>
      </c>
    </row>
    <row r="45" spans="1:9">
      <c r="A45" s="2025"/>
      <c r="B45" s="2026"/>
      <c r="C45" s="2027"/>
      <c r="D45" s="2028"/>
      <c r="E45" s="2029" t="s">
        <v>173</v>
      </c>
      <c r="F45" s="2031"/>
      <c r="G45" s="2029" t="s">
        <v>174</v>
      </c>
      <c r="H45" s="2031"/>
      <c r="I45" s="2032"/>
    </row>
    <row r="46" spans="1:9">
      <c r="A46" s="706" t="s">
        <v>191</v>
      </c>
      <c r="B46" s="2024"/>
      <c r="C46" s="2024"/>
      <c r="D46" s="2024"/>
      <c r="E46" s="2024"/>
      <c r="F46" s="2024"/>
      <c r="G46" s="2024"/>
      <c r="H46" s="2024"/>
      <c r="I46" s="704" t="s">
        <v>192</v>
      </c>
    </row>
    <row r="47" spans="1:9">
      <c r="A47" s="2111" t="s">
        <v>193</v>
      </c>
      <c r="B47" s="2111"/>
      <c r="C47" s="2111"/>
      <c r="D47" s="710" t="s">
        <v>194</v>
      </c>
      <c r="E47" s="729"/>
      <c r="F47" s="710"/>
      <c r="G47" s="704" t="s">
        <v>195</v>
      </c>
      <c r="H47" s="704" t="s">
        <v>21</v>
      </c>
      <c r="I47" s="711"/>
    </row>
    <row r="48" spans="1:9">
      <c r="A48" s="2138" t="s">
        <v>196</v>
      </c>
      <c r="B48" s="2138"/>
      <c r="C48" s="2138"/>
      <c r="D48" s="712"/>
      <c r="E48" s="729"/>
      <c r="F48" s="712"/>
      <c r="G48" s="709">
        <f>ROUND(I38,2)</f>
        <v>0</v>
      </c>
      <c r="H48" s="2151"/>
      <c r="I48" s="2151"/>
    </row>
    <row r="49" spans="1:9">
      <c r="A49" s="2138" t="s">
        <v>197</v>
      </c>
      <c r="B49" s="2138"/>
      <c r="C49" s="2138"/>
      <c r="D49" s="696">
        <v>0</v>
      </c>
      <c r="E49" s="729"/>
      <c r="F49" s="713"/>
      <c r="G49" s="709">
        <f>(G48*D49)</f>
        <v>0</v>
      </c>
      <c r="H49" s="2151"/>
      <c r="I49" s="2151"/>
    </row>
    <row r="50" spans="1:9">
      <c r="A50" s="2111" t="s">
        <v>198</v>
      </c>
      <c r="B50" s="2111"/>
      <c r="C50" s="2111"/>
      <c r="D50" s="2150"/>
      <c r="E50" s="729"/>
      <c r="F50" s="714"/>
      <c r="G50" s="704">
        <f>SUM(G48:G49)</f>
        <v>0</v>
      </c>
      <c r="H50" s="715">
        <f>ROUND(G50*D55,2)</f>
        <v>0</v>
      </c>
      <c r="I50" s="715">
        <f>ROUND(G50+H50,2)</f>
        <v>0</v>
      </c>
    </row>
    <row r="51" spans="1:9">
      <c r="A51" s="2138" t="s">
        <v>199</v>
      </c>
      <c r="B51" s="2138"/>
      <c r="C51" s="2138"/>
      <c r="D51" s="2150"/>
      <c r="E51" s="729"/>
      <c r="F51" s="714"/>
      <c r="G51" s="709">
        <f>ROUND(I43,2)</f>
        <v>131.54</v>
      </c>
      <c r="H51" s="2169"/>
      <c r="I51" s="2169"/>
    </row>
    <row r="52" spans="1:9">
      <c r="A52" s="2138" t="s">
        <v>200</v>
      </c>
      <c r="B52" s="2138"/>
      <c r="C52" s="2138"/>
      <c r="D52" s="2150"/>
      <c r="E52" s="729"/>
      <c r="F52" s="714"/>
      <c r="G52" s="709" t="str">
        <f>I46</f>
        <v>-</v>
      </c>
      <c r="H52" s="2169"/>
      <c r="I52" s="2169"/>
    </row>
    <row r="53" spans="1:9">
      <c r="A53" s="2111" t="s">
        <v>201</v>
      </c>
      <c r="B53" s="2111"/>
      <c r="C53" s="2111"/>
      <c r="D53" s="2150"/>
      <c r="E53" s="729"/>
      <c r="F53" s="714"/>
      <c r="G53" s="704">
        <f>SUM(G51:G52)</f>
        <v>131.54</v>
      </c>
      <c r="H53" s="715">
        <f>ROUND(G53*D55,2)</f>
        <v>0</v>
      </c>
      <c r="I53" s="715">
        <f>ROUND(G53+H53,2)</f>
        <v>131.54</v>
      </c>
    </row>
    <row r="54" spans="1:9">
      <c r="A54" s="2111" t="s">
        <v>202</v>
      </c>
      <c r="B54" s="2111"/>
      <c r="C54" s="2111"/>
      <c r="D54" s="2150"/>
      <c r="E54" s="729"/>
      <c r="F54" s="714"/>
      <c r="G54" s="704">
        <f>ROUND(G53+G50,2)</f>
        <v>131.54</v>
      </c>
      <c r="H54" s="2151"/>
      <c r="I54" s="2151"/>
    </row>
    <row r="55" spans="1:9">
      <c r="A55" s="2111" t="s">
        <v>203</v>
      </c>
      <c r="B55" s="2111"/>
      <c r="C55" s="2111"/>
      <c r="D55" s="696">
        <v>0</v>
      </c>
      <c r="E55" s="729"/>
      <c r="F55" s="713"/>
      <c r="G55" s="704"/>
      <c r="H55" s="2151"/>
      <c r="I55" s="2151"/>
    </row>
    <row r="56" spans="1:9">
      <c r="A56" s="2087" t="s">
        <v>204</v>
      </c>
      <c r="B56" s="2087"/>
      <c r="C56" s="2087"/>
      <c r="D56" s="2087"/>
      <c r="E56" s="2087"/>
      <c r="F56" s="2087"/>
      <c r="G56" s="2087"/>
      <c r="H56" s="2087"/>
      <c r="I56" s="716">
        <f>SUM(I53,I50)</f>
        <v>131.54</v>
      </c>
    </row>
    <row r="57" spans="1:9" ht="51">
      <c r="A57" s="739" t="s">
        <v>228</v>
      </c>
      <c r="B57" s="739" t="s">
        <v>3178</v>
      </c>
      <c r="C57" s="739" t="s">
        <v>2848</v>
      </c>
      <c r="D57" s="2148" t="s">
        <v>3187</v>
      </c>
      <c r="E57" s="2149"/>
      <c r="F57" s="734" t="s">
        <v>3180</v>
      </c>
      <c r="G57" s="734" t="s">
        <v>3186</v>
      </c>
      <c r="H57" s="2172" t="s">
        <v>3179</v>
      </c>
      <c r="I57" s="2173"/>
    </row>
    <row r="58" spans="1:9" ht="25.5">
      <c r="A58" s="700" t="s">
        <v>3192</v>
      </c>
      <c r="B58" s="735" t="s">
        <v>3181</v>
      </c>
      <c r="C58" s="736" t="s">
        <v>3184</v>
      </c>
      <c r="D58" s="2160">
        <v>191192.9</v>
      </c>
      <c r="E58" s="2161"/>
      <c r="F58" s="735">
        <f>D58/(49*29)</f>
        <v>134.54813511611542</v>
      </c>
      <c r="G58" s="735">
        <f>ROUND(F58*B62,2)</f>
        <v>131.38999999999999</v>
      </c>
      <c r="H58" s="2162">
        <f>AVERAGE(G58:G60)</f>
        <v>131.54333333333332</v>
      </c>
      <c r="I58" s="2163"/>
    </row>
    <row r="59" spans="1:9" ht="38.25">
      <c r="A59" s="700" t="s">
        <v>3193</v>
      </c>
      <c r="B59" s="735" t="s">
        <v>3182</v>
      </c>
      <c r="C59" s="736" t="s">
        <v>3185</v>
      </c>
      <c r="D59" s="2160">
        <v>212695</v>
      </c>
      <c r="E59" s="2161"/>
      <c r="F59" s="735">
        <f>D59/(49*29)</f>
        <v>149.67980295566502</v>
      </c>
      <c r="G59" s="735">
        <f>ROUND(F59*B64,2)</f>
        <v>151.72999999999999</v>
      </c>
      <c r="H59" s="2164"/>
      <c r="I59" s="2165"/>
    </row>
    <row r="60" spans="1:9" ht="25.5">
      <c r="A60" s="700" t="s">
        <v>3194</v>
      </c>
      <c r="B60" s="735" t="s">
        <v>3183</v>
      </c>
      <c r="C60" s="736" t="s">
        <v>3185</v>
      </c>
      <c r="D60" s="2160">
        <v>156310</v>
      </c>
      <c r="E60" s="2161"/>
      <c r="F60" s="735">
        <f>D60/(49*29)</f>
        <v>110</v>
      </c>
      <c r="G60" s="735">
        <f>ROUND(F60*B64,2)</f>
        <v>111.51</v>
      </c>
      <c r="H60" s="2166"/>
      <c r="I60" s="2167"/>
    </row>
    <row r="61" spans="1:9">
      <c r="A61" s="2085" t="s">
        <v>3215</v>
      </c>
      <c r="B61" s="2086"/>
      <c r="C61" s="2086"/>
      <c r="D61" s="2086"/>
      <c r="E61" s="2086"/>
      <c r="F61" s="2086"/>
      <c r="G61" s="2086"/>
      <c r="H61" s="904"/>
      <c r="I61" s="737"/>
    </row>
    <row r="62" spans="1:9">
      <c r="A62" s="738" t="s">
        <v>3190</v>
      </c>
      <c r="B62" s="905">
        <f>939.699/962.321</f>
        <v>0.97649225154600172</v>
      </c>
      <c r="C62" s="906"/>
      <c r="D62" s="906"/>
      <c r="E62" s="906"/>
      <c r="F62" s="906"/>
      <c r="G62" s="906"/>
      <c r="H62" s="904"/>
      <c r="I62" s="737"/>
    </row>
    <row r="63" spans="1:9">
      <c r="A63" s="2085" t="s">
        <v>3189</v>
      </c>
      <c r="B63" s="2086"/>
      <c r="C63" s="2086"/>
      <c r="D63" s="2086"/>
      <c r="E63" s="2086"/>
      <c r="F63" s="2086"/>
      <c r="G63" s="2086"/>
      <c r="I63" s="795"/>
    </row>
    <row r="64" spans="1:9">
      <c r="A64" s="738" t="s">
        <v>3191</v>
      </c>
      <c r="B64" s="905">
        <f>952.596/939.699</f>
        <v>1.0137246075605062</v>
      </c>
      <c r="C64" s="906"/>
      <c r="D64" s="906"/>
      <c r="E64" s="906"/>
      <c r="F64" s="906"/>
      <c r="G64" s="906"/>
      <c r="I64" s="795"/>
    </row>
    <row r="65" spans="1:9">
      <c r="A65" s="2087" t="s">
        <v>204</v>
      </c>
      <c r="B65" s="2087"/>
      <c r="C65" s="2087"/>
      <c r="D65" s="2087"/>
      <c r="E65" s="2087"/>
      <c r="F65" s="2087"/>
      <c r="G65" s="2087"/>
      <c r="H65" s="2087"/>
      <c r="I65" s="716">
        <f>I53</f>
        <v>131.54</v>
      </c>
    </row>
    <row r="66" spans="1:9">
      <c r="A66" s="2077" t="s">
        <v>3234</v>
      </c>
      <c r="B66" s="2078"/>
      <c r="C66" s="2078"/>
      <c r="D66" s="2078"/>
      <c r="E66" s="2078"/>
      <c r="F66" s="2078"/>
      <c r="G66" s="2078"/>
      <c r="H66" s="2078"/>
      <c r="I66" s="2079"/>
    </row>
    <row r="67" spans="1:9">
      <c r="A67" s="808" t="s">
        <v>3235</v>
      </c>
      <c r="B67" s="809"/>
      <c r="C67" s="810"/>
      <c r="D67" s="810"/>
      <c r="E67" s="810"/>
      <c r="F67" s="810"/>
      <c r="G67" s="810"/>
      <c r="H67" s="810"/>
      <c r="I67" s="811" t="s">
        <v>3364</v>
      </c>
    </row>
    <row r="68" spans="1:9">
      <c r="A68" s="2042" t="s">
        <v>3373</v>
      </c>
      <c r="B68" s="2043"/>
      <c r="C68" s="2043"/>
      <c r="D68" s="2043"/>
      <c r="E68" s="2043"/>
      <c r="F68" s="2043"/>
      <c r="G68" s="2043"/>
      <c r="H68" s="2043"/>
      <c r="I68" s="2046" t="s">
        <v>3236</v>
      </c>
    </row>
    <row r="69" spans="1:9">
      <c r="A69" s="2044"/>
      <c r="B69" s="2045"/>
      <c r="C69" s="2045"/>
      <c r="D69" s="2045"/>
      <c r="E69" s="2045"/>
      <c r="F69" s="2045"/>
      <c r="G69" s="2045"/>
      <c r="H69" s="2045"/>
      <c r="I69" s="2047"/>
    </row>
    <row r="70" spans="1:9">
      <c r="A70" s="2048" t="s">
        <v>3237</v>
      </c>
      <c r="B70" s="2049"/>
      <c r="C70" s="812" t="s">
        <v>3238</v>
      </c>
      <c r="D70" s="812" t="s">
        <v>2664</v>
      </c>
      <c r="E70" s="812" t="s">
        <v>2667</v>
      </c>
      <c r="F70" s="812" t="s">
        <v>3239</v>
      </c>
      <c r="G70" s="813" t="s">
        <v>3240</v>
      </c>
      <c r="H70" s="2050" t="s">
        <v>3241</v>
      </c>
      <c r="I70" s="2051"/>
    </row>
    <row r="71" spans="1:9">
      <c r="A71" s="2052" t="s">
        <v>2830</v>
      </c>
      <c r="B71" s="2053"/>
      <c r="C71" s="831" t="s">
        <v>78</v>
      </c>
      <c r="D71" s="831">
        <v>88309</v>
      </c>
      <c r="E71" s="831" t="s">
        <v>177</v>
      </c>
      <c r="F71" s="855">
        <v>0.25</v>
      </c>
      <c r="G71" s="856">
        <v>25.25</v>
      </c>
      <c r="H71" s="2054">
        <f>F71*G71</f>
        <v>6.3125</v>
      </c>
      <c r="I71" s="2055"/>
    </row>
    <row r="72" spans="1:9">
      <c r="A72" s="2052" t="s">
        <v>240</v>
      </c>
      <c r="B72" s="2053"/>
      <c r="C72" s="831" t="s">
        <v>78</v>
      </c>
      <c r="D72" s="831">
        <v>88316</v>
      </c>
      <c r="E72" s="831" t="s">
        <v>177</v>
      </c>
      <c r="F72" s="855">
        <v>2</v>
      </c>
      <c r="G72" s="856">
        <v>18.11</v>
      </c>
      <c r="H72" s="2054">
        <f>F72*G72</f>
        <v>36.22</v>
      </c>
      <c r="I72" s="2055"/>
    </row>
    <row r="73" spans="1:9">
      <c r="A73" s="819"/>
      <c r="B73" s="907"/>
      <c r="C73" s="907"/>
      <c r="D73" s="907"/>
      <c r="E73" s="908"/>
      <c r="F73" s="909" t="s">
        <v>2666</v>
      </c>
      <c r="G73" s="820"/>
      <c r="H73" s="821"/>
      <c r="I73" s="822">
        <f>SUM(H71:I72)</f>
        <v>42.532499999999999</v>
      </c>
    </row>
    <row r="74" spans="1:9">
      <c r="A74" s="819"/>
      <c r="B74" s="907"/>
      <c r="C74" s="907"/>
      <c r="D74" s="907"/>
      <c r="E74" s="908"/>
      <c r="F74" s="908"/>
      <c r="G74" s="908"/>
      <c r="H74" s="908"/>
      <c r="I74" s="823"/>
    </row>
    <row r="75" spans="1:9">
      <c r="A75" s="2056" t="s">
        <v>3243</v>
      </c>
      <c r="B75" s="2057"/>
      <c r="C75" s="812" t="s">
        <v>3238</v>
      </c>
      <c r="D75" s="812" t="s">
        <v>2664</v>
      </c>
      <c r="E75" s="812" t="s">
        <v>2667</v>
      </c>
      <c r="F75" s="812" t="s">
        <v>3239</v>
      </c>
      <c r="G75" s="813" t="s">
        <v>3240</v>
      </c>
      <c r="H75" s="2050" t="s">
        <v>3241</v>
      </c>
      <c r="I75" s="2051"/>
    </row>
    <row r="76" spans="1:9">
      <c r="A76" s="2058" t="s">
        <v>3351</v>
      </c>
      <c r="B76" s="2059"/>
      <c r="C76" s="814" t="s">
        <v>222</v>
      </c>
      <c r="D76" s="815" t="s">
        <v>192</v>
      </c>
      <c r="E76" s="814" t="s">
        <v>313</v>
      </c>
      <c r="F76" s="899">
        <v>1</v>
      </c>
      <c r="G76" s="858">
        <f>G94</f>
        <v>456.33666666666659</v>
      </c>
      <c r="H76" s="2060">
        <f>F76*G76</f>
        <v>456.33666666666659</v>
      </c>
      <c r="I76" s="2061"/>
    </row>
    <row r="77" spans="1:9">
      <c r="A77" s="2062" t="s">
        <v>3352</v>
      </c>
      <c r="B77" s="2063"/>
      <c r="C77" s="814" t="s">
        <v>152</v>
      </c>
      <c r="D77" s="900" t="s">
        <v>3353</v>
      </c>
      <c r="E77" s="814" t="s">
        <v>313</v>
      </c>
      <c r="F77" s="899">
        <v>32</v>
      </c>
      <c r="G77" s="858">
        <v>0.59</v>
      </c>
      <c r="H77" s="2060">
        <f>F77*G77</f>
        <v>18.88</v>
      </c>
      <c r="I77" s="2061"/>
    </row>
    <row r="78" spans="1:9">
      <c r="A78" s="2062" t="s">
        <v>3354</v>
      </c>
      <c r="B78" s="2063"/>
      <c r="C78" s="814" t="s">
        <v>222</v>
      </c>
      <c r="D78" s="815" t="s">
        <v>192</v>
      </c>
      <c r="E78" s="814" t="s">
        <v>313</v>
      </c>
      <c r="F78" s="899">
        <v>32</v>
      </c>
      <c r="G78" s="858">
        <f>G97</f>
        <v>0.84862499999999996</v>
      </c>
      <c r="H78" s="2060">
        <f>F78*G78</f>
        <v>27.155999999999999</v>
      </c>
      <c r="I78" s="2061"/>
    </row>
    <row r="79" spans="1:9">
      <c r="A79" s="819"/>
      <c r="B79" s="907"/>
      <c r="C79" s="907"/>
      <c r="D79" s="907"/>
      <c r="E79" s="908"/>
      <c r="F79" s="909" t="s">
        <v>2668</v>
      </c>
      <c r="G79" s="820"/>
      <c r="H79" s="821"/>
      <c r="I79" s="822">
        <f>SUM(H76:I78)</f>
        <v>502.37266666666659</v>
      </c>
    </row>
    <row r="80" spans="1:9">
      <c r="A80" s="819"/>
      <c r="B80" s="907"/>
      <c r="C80" s="907"/>
      <c r="D80" s="907"/>
      <c r="E80" s="908"/>
      <c r="F80" s="908"/>
      <c r="G80" s="908"/>
      <c r="H80" s="908"/>
      <c r="I80" s="823"/>
    </row>
    <row r="81" spans="1:9">
      <c r="A81" s="2064" t="s">
        <v>3246</v>
      </c>
      <c r="B81" s="2065"/>
      <c r="C81" s="812" t="s">
        <v>3238</v>
      </c>
      <c r="D81" s="812" t="s">
        <v>2664</v>
      </c>
      <c r="E81" s="812" t="s">
        <v>2667</v>
      </c>
      <c r="F81" s="812" t="s">
        <v>3239</v>
      </c>
      <c r="G81" s="813" t="s">
        <v>3240</v>
      </c>
      <c r="H81" s="2050" t="s">
        <v>3241</v>
      </c>
      <c r="I81" s="2051"/>
    </row>
    <row r="82" spans="1:9">
      <c r="A82" s="2052"/>
      <c r="B82" s="2053"/>
      <c r="C82" s="815"/>
      <c r="D82" s="831"/>
      <c r="E82" s="815"/>
      <c r="F82" s="814"/>
      <c r="G82" s="832"/>
      <c r="H82" s="833"/>
      <c r="I82" s="834"/>
    </row>
    <row r="83" spans="1:9">
      <c r="A83" s="819"/>
      <c r="B83" s="907"/>
      <c r="C83" s="908"/>
      <c r="D83" s="907"/>
      <c r="E83" s="908"/>
      <c r="F83" s="909" t="s">
        <v>2669</v>
      </c>
      <c r="G83" s="820"/>
      <c r="H83" s="821"/>
      <c r="I83" s="822">
        <f>SUM(I82:I82)</f>
        <v>0</v>
      </c>
    </row>
    <row r="84" spans="1:9">
      <c r="A84" s="819"/>
      <c r="B84" s="907"/>
      <c r="C84" s="908"/>
      <c r="D84" s="907"/>
      <c r="E84" s="908"/>
      <c r="F84" s="908"/>
      <c r="G84" s="908"/>
      <c r="H84" s="908"/>
      <c r="I84" s="823"/>
    </row>
    <row r="85" spans="1:9">
      <c r="A85" s="2064" t="s">
        <v>3247</v>
      </c>
      <c r="B85" s="2065"/>
      <c r="C85" s="812" t="s">
        <v>3238</v>
      </c>
      <c r="D85" s="812" t="s">
        <v>2664</v>
      </c>
      <c r="E85" s="812" t="s">
        <v>2667</v>
      </c>
      <c r="F85" s="812" t="s">
        <v>3239</v>
      </c>
      <c r="G85" s="813" t="s">
        <v>3240</v>
      </c>
      <c r="H85" s="2050" t="s">
        <v>3241</v>
      </c>
      <c r="I85" s="2051"/>
    </row>
    <row r="86" spans="1:9">
      <c r="A86" s="2052" t="s">
        <v>633</v>
      </c>
      <c r="B86" s="2053"/>
      <c r="C86" s="815" t="s">
        <v>152</v>
      </c>
      <c r="D86" s="901" t="s">
        <v>3355</v>
      </c>
      <c r="E86" s="815" t="s">
        <v>252</v>
      </c>
      <c r="F86" s="902">
        <v>0.18</v>
      </c>
      <c r="G86" s="860">
        <v>127.4</v>
      </c>
      <c r="H86" s="833"/>
      <c r="I86" s="834">
        <f>F86*G86</f>
        <v>22.931999999999999</v>
      </c>
    </row>
    <row r="87" spans="1:9">
      <c r="A87" s="2052" t="s">
        <v>67</v>
      </c>
      <c r="B87" s="2053"/>
      <c r="C87" s="815" t="s">
        <v>152</v>
      </c>
      <c r="D87" s="901" t="s">
        <v>66</v>
      </c>
      <c r="E87" s="815" t="s">
        <v>267</v>
      </c>
      <c r="F87" s="902">
        <v>5.6000000000000001E-2</v>
      </c>
      <c r="G87" s="860">
        <v>45.66</v>
      </c>
      <c r="H87" s="833"/>
      <c r="I87" s="834">
        <f>F87*G87</f>
        <v>2.5569599999999997</v>
      </c>
    </row>
    <row r="88" spans="1:9">
      <c r="A88" s="2052" t="s">
        <v>614</v>
      </c>
      <c r="B88" s="2053"/>
      <c r="C88" s="815" t="s">
        <v>152</v>
      </c>
      <c r="D88" s="901" t="s">
        <v>3356</v>
      </c>
      <c r="E88" s="815" t="s">
        <v>267</v>
      </c>
      <c r="F88" s="902">
        <v>2.7E-2</v>
      </c>
      <c r="G88" s="860">
        <v>546.38</v>
      </c>
      <c r="H88" s="833"/>
      <c r="I88" s="834">
        <f>F88*G88</f>
        <v>14.75226</v>
      </c>
    </row>
    <row r="89" spans="1:9">
      <c r="A89" s="819"/>
      <c r="B89" s="907"/>
      <c r="C89" s="908"/>
      <c r="D89" s="907"/>
      <c r="E89" s="908"/>
      <c r="F89" s="909" t="s">
        <v>2670</v>
      </c>
      <c r="G89" s="820"/>
      <c r="H89" s="821"/>
      <c r="I89" s="822">
        <f>SUM(H86:I88)</f>
        <v>40.241219999999998</v>
      </c>
    </row>
    <row r="90" spans="1:9">
      <c r="A90" s="819"/>
      <c r="B90" s="907"/>
      <c r="C90" s="908"/>
      <c r="D90" s="907"/>
      <c r="E90" s="908"/>
      <c r="F90" s="908"/>
      <c r="G90" s="910"/>
      <c r="H90" s="908"/>
      <c r="I90" s="823"/>
    </row>
    <row r="91" spans="1:9">
      <c r="A91" s="836"/>
      <c r="B91" s="837"/>
      <c r="C91" s="838"/>
      <c r="D91" s="839"/>
      <c r="E91" s="838"/>
      <c r="F91" s="840" t="s">
        <v>2671</v>
      </c>
      <c r="G91" s="841"/>
      <c r="H91" s="842"/>
      <c r="I91" s="843">
        <f>I73+I79+I83+I89</f>
        <v>585.14638666666656</v>
      </c>
    </row>
    <row r="92" spans="1:9">
      <c r="A92" s="844"/>
      <c r="B92" s="911"/>
      <c r="C92" s="912"/>
      <c r="D92" s="913"/>
      <c r="E92" s="912"/>
      <c r="F92" s="914"/>
      <c r="G92" s="912"/>
      <c r="H92" s="908"/>
      <c r="I92" s="845"/>
    </row>
    <row r="93" spans="1:9" ht="13.5">
      <c r="A93" s="903"/>
      <c r="B93" s="2090" t="s">
        <v>3313</v>
      </c>
      <c r="C93" s="2090"/>
      <c r="D93" s="2091" t="s">
        <v>3314</v>
      </c>
      <c r="E93" s="2092"/>
      <c r="F93" s="846" t="s">
        <v>3326</v>
      </c>
      <c r="G93" s="2098" t="s">
        <v>227</v>
      </c>
      <c r="H93" s="2098"/>
      <c r="I93" s="779"/>
    </row>
    <row r="94" spans="1:9" ht="13.5">
      <c r="A94" s="903"/>
      <c r="B94" s="2080" t="s">
        <v>3357</v>
      </c>
      <c r="C94" s="2080"/>
      <c r="D94" s="2081" t="s">
        <v>3358</v>
      </c>
      <c r="E94" s="2082"/>
      <c r="F94" s="851">
        <f>370.14+76.91</f>
        <v>447.04999999999995</v>
      </c>
      <c r="G94" s="2110">
        <f>AVERAGE(F94:F96)</f>
        <v>456.33666666666659</v>
      </c>
      <c r="H94" s="2110"/>
      <c r="I94" s="779"/>
    </row>
    <row r="95" spans="1:9" ht="13.5">
      <c r="A95" s="903"/>
      <c r="B95" s="2080"/>
      <c r="C95" s="2080"/>
      <c r="D95" s="2081" t="s">
        <v>3359</v>
      </c>
      <c r="E95" s="2082"/>
      <c r="F95" s="851">
        <f>398+76.91</f>
        <v>474.90999999999997</v>
      </c>
      <c r="G95" s="2110"/>
      <c r="H95" s="2110"/>
      <c r="I95" s="779"/>
    </row>
    <row r="96" spans="1:9" ht="13.5">
      <c r="A96" s="903"/>
      <c r="B96" s="2080"/>
      <c r="C96" s="2080"/>
      <c r="D96" s="2081" t="s">
        <v>3360</v>
      </c>
      <c r="E96" s="2082"/>
      <c r="F96" s="851">
        <f>370.14+76.91</f>
        <v>447.04999999999995</v>
      </c>
      <c r="G96" s="2110"/>
      <c r="H96" s="2110"/>
      <c r="I96" s="779"/>
    </row>
    <row r="97" spans="1:9" ht="13.5">
      <c r="A97" s="903"/>
      <c r="B97" s="2080" t="s">
        <v>3361</v>
      </c>
      <c r="C97" s="2080"/>
      <c r="D97" s="2081" t="s">
        <v>3362</v>
      </c>
      <c r="E97" s="2082"/>
      <c r="F97" s="851">
        <f>(111.49+29.96)/200</f>
        <v>0.70724999999999993</v>
      </c>
      <c r="G97" s="2110">
        <f>AVERAGE(F97:F98)</f>
        <v>0.84862499999999996</v>
      </c>
      <c r="H97" s="2110"/>
      <c r="I97" s="779"/>
    </row>
    <row r="98" spans="1:9" ht="13.5">
      <c r="A98" s="903"/>
      <c r="B98" s="2080"/>
      <c r="C98" s="2080"/>
      <c r="D98" s="2081" t="s">
        <v>3363</v>
      </c>
      <c r="E98" s="2082"/>
      <c r="F98" s="851">
        <f>198/200</f>
        <v>0.99</v>
      </c>
      <c r="G98" s="2110"/>
      <c r="H98" s="2110"/>
      <c r="I98" s="779"/>
    </row>
    <row r="99" spans="1:9">
      <c r="A99" s="2085" t="s">
        <v>3188</v>
      </c>
      <c r="B99" s="2086"/>
      <c r="C99" s="2086"/>
      <c r="D99" s="2086"/>
      <c r="E99" s="2086"/>
      <c r="F99" s="2086"/>
      <c r="G99" s="2086"/>
      <c r="H99" s="904"/>
      <c r="I99" s="737"/>
    </row>
    <row r="100" spans="1:9">
      <c r="A100" s="738" t="s">
        <v>3208</v>
      </c>
      <c r="B100" s="905">
        <f>939.699/962.321</f>
        <v>0.97649225154600172</v>
      </c>
      <c r="C100" s="906"/>
      <c r="D100" s="906"/>
      <c r="E100" s="906"/>
      <c r="F100" s="906"/>
      <c r="G100" s="906"/>
      <c r="H100" s="904"/>
      <c r="I100" s="737"/>
    </row>
    <row r="101" spans="1:9">
      <c r="A101" s="2087" t="s">
        <v>204</v>
      </c>
      <c r="B101" s="2087"/>
      <c r="C101" s="2087"/>
      <c r="D101" s="2087"/>
      <c r="E101" s="2087"/>
      <c r="F101" s="2087"/>
      <c r="G101" s="2087"/>
      <c r="H101" s="2087"/>
      <c r="I101" s="716">
        <f>I91</f>
        <v>585.14638666666656</v>
      </c>
    </row>
    <row r="102" spans="1:9">
      <c r="A102" s="2132" t="s">
        <v>161</v>
      </c>
      <c r="B102" s="2133"/>
      <c r="C102" s="2133"/>
      <c r="D102" s="2133"/>
      <c r="E102" s="2133"/>
      <c r="F102" s="2133"/>
      <c r="G102" s="2133"/>
      <c r="H102" s="2133"/>
      <c r="I102" s="2134"/>
    </row>
    <row r="103" spans="1:9">
      <c r="A103" s="2026" t="s">
        <v>162</v>
      </c>
      <c r="B103" s="2026"/>
      <c r="C103" s="703" t="s">
        <v>32</v>
      </c>
      <c r="D103" s="2032" t="s">
        <v>163</v>
      </c>
      <c r="E103" s="2032"/>
      <c r="F103" s="2032"/>
      <c r="G103" s="2032"/>
      <c r="H103" s="2168" t="s">
        <v>164</v>
      </c>
      <c r="I103" s="2032"/>
    </row>
    <row r="104" spans="1:9" ht="40.700000000000003" customHeight="1">
      <c r="A104" s="2016" t="s">
        <v>3211</v>
      </c>
      <c r="B104" s="2017"/>
      <c r="C104" s="702" t="s">
        <v>2864</v>
      </c>
      <c r="D104" s="2018" t="s">
        <v>313</v>
      </c>
      <c r="E104" s="2018"/>
      <c r="F104" s="2018"/>
      <c r="G104" s="2018"/>
      <c r="H104" s="2019" t="s">
        <v>2942</v>
      </c>
      <c r="I104" s="2019"/>
    </row>
    <row r="105" spans="1:9">
      <c r="A105" s="2111" t="s">
        <v>168</v>
      </c>
      <c r="B105" s="2026" t="s">
        <v>169</v>
      </c>
      <c r="C105" s="2027" t="s">
        <v>313</v>
      </c>
      <c r="D105" s="2028" t="s">
        <v>170</v>
      </c>
      <c r="E105" s="2152"/>
      <c r="F105" s="2153"/>
      <c r="G105" s="2032" t="s">
        <v>171</v>
      </c>
      <c r="H105" s="2032"/>
      <c r="I105" s="2032" t="s">
        <v>172</v>
      </c>
    </row>
    <row r="106" spans="1:9">
      <c r="A106" s="2111"/>
      <c r="B106" s="2026"/>
      <c r="C106" s="2027"/>
      <c r="D106" s="2028"/>
      <c r="E106" s="2154"/>
      <c r="F106" s="2155"/>
      <c r="G106" s="704" t="s">
        <v>173</v>
      </c>
      <c r="H106" s="704" t="s">
        <v>174</v>
      </c>
      <c r="I106" s="2032"/>
    </row>
    <row r="107" spans="1:9">
      <c r="A107" s="730" t="s">
        <v>269</v>
      </c>
      <c r="B107" s="720" t="s">
        <v>3212</v>
      </c>
      <c r="C107" s="720" t="s">
        <v>177</v>
      </c>
      <c r="D107" s="740">
        <v>2</v>
      </c>
      <c r="E107" s="2170">
        <v>21.54</v>
      </c>
      <c r="F107" s="2171"/>
      <c r="G107" s="731">
        <f>ROUND(E107*D107,2)</f>
        <v>43.08</v>
      </c>
      <c r="H107" s="705">
        <f>G107</f>
        <v>43.08</v>
      </c>
      <c r="I107" s="705"/>
    </row>
    <row r="108" spans="1:9">
      <c r="A108" s="730" t="s">
        <v>271</v>
      </c>
      <c r="B108" s="720" t="s">
        <v>3213</v>
      </c>
      <c r="C108" s="720" t="s">
        <v>177</v>
      </c>
      <c r="D108" s="740">
        <v>2</v>
      </c>
      <c r="E108" s="2128">
        <v>26.41</v>
      </c>
      <c r="F108" s="2129"/>
      <c r="G108" s="731">
        <f>ROUND(E108*D108,2)</f>
        <v>52.82</v>
      </c>
      <c r="H108" s="705">
        <f>G108</f>
        <v>52.82</v>
      </c>
      <c r="I108" s="705"/>
    </row>
    <row r="109" spans="1:9">
      <c r="A109" s="706" t="s">
        <v>172</v>
      </c>
      <c r="B109" s="2024"/>
      <c r="C109" s="2024"/>
      <c r="D109" s="2024"/>
      <c r="E109" s="2024"/>
      <c r="F109" s="2024"/>
      <c r="G109" s="2024"/>
      <c r="H109" s="2024"/>
      <c r="I109" s="707">
        <f>SUM(H107:H108)</f>
        <v>95.9</v>
      </c>
    </row>
    <row r="110" spans="1:9">
      <c r="A110" s="2111" t="s">
        <v>180</v>
      </c>
      <c r="B110" s="2026" t="s">
        <v>169</v>
      </c>
      <c r="C110" s="2027" t="s">
        <v>36</v>
      </c>
      <c r="D110" s="2028" t="s">
        <v>170</v>
      </c>
      <c r="E110" s="2029" t="s">
        <v>171</v>
      </c>
      <c r="F110" s="2030"/>
      <c r="G110" s="2030"/>
      <c r="H110" s="2031"/>
      <c r="I110" s="2032" t="s">
        <v>181</v>
      </c>
    </row>
    <row r="111" spans="1:9">
      <c r="A111" s="2111"/>
      <c r="B111" s="2026"/>
      <c r="C111" s="2027"/>
      <c r="D111" s="2028"/>
      <c r="E111" s="2029" t="s">
        <v>3177</v>
      </c>
      <c r="F111" s="2031"/>
      <c r="G111" s="2029" t="s">
        <v>174</v>
      </c>
      <c r="H111" s="2031"/>
      <c r="I111" s="2032"/>
    </row>
    <row r="112" spans="1:9" ht="51">
      <c r="A112" s="700" t="s">
        <v>3214</v>
      </c>
      <c r="B112" s="733" t="s">
        <v>222</v>
      </c>
      <c r="C112" s="720" t="s">
        <v>59</v>
      </c>
      <c r="D112" s="708">
        <v>1</v>
      </c>
      <c r="E112" s="2020">
        <f>5372.54</f>
        <v>5372.54</v>
      </c>
      <c r="F112" s="2021"/>
      <c r="G112" s="2022">
        <f>D112*E112</f>
        <v>5372.54</v>
      </c>
      <c r="H112" s="2023"/>
      <c r="I112" s="704"/>
    </row>
    <row r="113" spans="1:9">
      <c r="A113" s="706" t="s">
        <v>181</v>
      </c>
      <c r="B113" s="2024"/>
      <c r="C113" s="2024"/>
      <c r="D113" s="2024"/>
      <c r="E113" s="2024"/>
      <c r="F113" s="2024"/>
      <c r="G113" s="2024"/>
      <c r="H113" s="2024"/>
      <c r="I113" s="704">
        <f>SUM(G112:H112)</f>
        <v>5372.54</v>
      </c>
    </row>
    <row r="114" spans="1:9">
      <c r="A114" s="2025" t="s">
        <v>3210</v>
      </c>
      <c r="B114" s="2026" t="s">
        <v>169</v>
      </c>
      <c r="C114" s="2027" t="s">
        <v>36</v>
      </c>
      <c r="D114" s="2028" t="s">
        <v>170</v>
      </c>
      <c r="E114" s="2029" t="s">
        <v>2868</v>
      </c>
      <c r="F114" s="2030"/>
      <c r="G114" s="2030"/>
      <c r="H114" s="2031"/>
      <c r="I114" s="2032" t="s">
        <v>191</v>
      </c>
    </row>
    <row r="115" spans="1:9">
      <c r="A115" s="2025"/>
      <c r="B115" s="2026"/>
      <c r="C115" s="2027"/>
      <c r="D115" s="2028"/>
      <c r="E115" s="2029" t="s">
        <v>173</v>
      </c>
      <c r="F115" s="2031"/>
      <c r="G115" s="2029" t="s">
        <v>174</v>
      </c>
      <c r="H115" s="2031"/>
      <c r="I115" s="2032"/>
    </row>
    <row r="116" spans="1:9">
      <c r="A116" s="706" t="s">
        <v>191</v>
      </c>
      <c r="B116" s="2024"/>
      <c r="C116" s="2024"/>
      <c r="D116" s="2024"/>
      <c r="E116" s="2024"/>
      <c r="F116" s="2024"/>
      <c r="G116" s="2024"/>
      <c r="H116" s="2024"/>
      <c r="I116" s="704" t="s">
        <v>192</v>
      </c>
    </row>
    <row r="117" spans="1:9">
      <c r="A117" s="2025" t="s">
        <v>3218</v>
      </c>
      <c r="B117" s="2026" t="s">
        <v>169</v>
      </c>
      <c r="C117" s="2027" t="s">
        <v>36</v>
      </c>
      <c r="D117" s="2028" t="s">
        <v>170</v>
      </c>
      <c r="E117" s="2029" t="s">
        <v>2868</v>
      </c>
      <c r="F117" s="2030"/>
      <c r="G117" s="2030"/>
      <c r="H117" s="2031"/>
      <c r="I117" s="2032" t="s">
        <v>3219</v>
      </c>
    </row>
    <row r="118" spans="1:9">
      <c r="A118" s="2025"/>
      <c r="B118" s="2026"/>
      <c r="C118" s="2027"/>
      <c r="D118" s="2028"/>
      <c r="E118" s="2029" t="s">
        <v>173</v>
      </c>
      <c r="F118" s="2031"/>
      <c r="G118" s="2029" t="s">
        <v>174</v>
      </c>
      <c r="H118" s="2031"/>
      <c r="I118" s="2032"/>
    </row>
    <row r="119" spans="1:9" ht="25.5">
      <c r="A119" s="700" t="s">
        <v>3220</v>
      </c>
      <c r="B119" s="733" t="s">
        <v>3223</v>
      </c>
      <c r="C119" s="720" t="s">
        <v>68</v>
      </c>
      <c r="D119" s="708">
        <v>6.4000000000000001E-2</v>
      </c>
      <c r="E119" s="2020">
        <v>546.38</v>
      </c>
      <c r="F119" s="2021"/>
      <c r="G119" s="2022">
        <f>D119*E119</f>
        <v>34.968319999999999</v>
      </c>
      <c r="H119" s="2023"/>
      <c r="I119" s="704"/>
    </row>
    <row r="120" spans="1:9">
      <c r="A120" s="700" t="s">
        <v>2955</v>
      </c>
      <c r="B120" s="733" t="s">
        <v>3224</v>
      </c>
      <c r="C120" s="720" t="s">
        <v>262</v>
      </c>
      <c r="D120" s="708">
        <v>0.25130000000000002</v>
      </c>
      <c r="E120" s="2020">
        <v>19.829999999999998</v>
      </c>
      <c r="F120" s="2021"/>
      <c r="G120" s="2022">
        <f>D120*E120</f>
        <v>4.9832790000000005</v>
      </c>
      <c r="H120" s="2023"/>
      <c r="I120" s="704"/>
    </row>
    <row r="121" spans="1:9">
      <c r="A121" s="700" t="s">
        <v>3222</v>
      </c>
      <c r="B121" s="733" t="s">
        <v>3225</v>
      </c>
      <c r="C121" s="720" t="s">
        <v>262</v>
      </c>
      <c r="D121" s="708">
        <v>0.1502</v>
      </c>
      <c r="E121" s="2020">
        <v>43.43</v>
      </c>
      <c r="F121" s="2021"/>
      <c r="G121" s="2022">
        <f>D121*E121</f>
        <v>6.5231859999999999</v>
      </c>
      <c r="H121" s="2023"/>
      <c r="I121" s="704"/>
    </row>
    <row r="122" spans="1:9" ht="38.25">
      <c r="A122" s="700" t="s">
        <v>3221</v>
      </c>
      <c r="B122" s="733" t="s">
        <v>3226</v>
      </c>
      <c r="C122" s="720" t="s">
        <v>262</v>
      </c>
      <c r="D122" s="708">
        <v>6.2799999999999995E-2</v>
      </c>
      <c r="E122" s="2020">
        <v>60.85</v>
      </c>
      <c r="F122" s="2021"/>
      <c r="G122" s="2022">
        <f>D122*E122</f>
        <v>3.8213799999999996</v>
      </c>
      <c r="H122" s="2023"/>
      <c r="I122" s="704"/>
    </row>
    <row r="123" spans="1:9">
      <c r="A123" s="706" t="s">
        <v>3219</v>
      </c>
      <c r="B123" s="2024"/>
      <c r="C123" s="2024"/>
      <c r="D123" s="2024"/>
      <c r="E123" s="2024"/>
      <c r="F123" s="2024"/>
      <c r="G123" s="2024"/>
      <c r="H123" s="2024"/>
      <c r="I123" s="704">
        <f>SUM(G119:H122)</f>
        <v>50.296165000000002</v>
      </c>
    </row>
    <row r="124" spans="1:9">
      <c r="A124" s="2111" t="s">
        <v>193</v>
      </c>
      <c r="B124" s="2111"/>
      <c r="C124" s="2111"/>
      <c r="D124" s="710" t="s">
        <v>194</v>
      </c>
      <c r="E124" s="729"/>
      <c r="F124" s="710"/>
      <c r="G124" s="704" t="s">
        <v>195</v>
      </c>
      <c r="H124" s="704" t="s">
        <v>21</v>
      </c>
      <c r="I124" s="711"/>
    </row>
    <row r="125" spans="1:9">
      <c r="A125" s="2138" t="s">
        <v>196</v>
      </c>
      <c r="B125" s="2138"/>
      <c r="C125" s="2138"/>
      <c r="D125" s="712"/>
      <c r="E125" s="729"/>
      <c r="F125" s="712"/>
      <c r="G125" s="709">
        <f>ROUND(I109,2)</f>
        <v>95.9</v>
      </c>
      <c r="H125" s="2151"/>
      <c r="I125" s="2151"/>
    </row>
    <row r="126" spans="1:9">
      <c r="A126" s="2174" t="s">
        <v>197</v>
      </c>
      <c r="B126" s="2175"/>
      <c r="C126" s="2176"/>
      <c r="D126" s="696">
        <v>0</v>
      </c>
      <c r="E126" s="729"/>
      <c r="F126" s="713"/>
      <c r="G126" s="709">
        <f>(G125*D126)</f>
        <v>0</v>
      </c>
      <c r="H126" s="2151"/>
      <c r="I126" s="2151"/>
    </row>
    <row r="127" spans="1:9">
      <c r="A127" s="2138" t="s">
        <v>199</v>
      </c>
      <c r="B127" s="2138"/>
      <c r="C127" s="2138"/>
      <c r="D127" s="2150"/>
      <c r="E127" s="729"/>
      <c r="F127" s="714"/>
      <c r="G127" s="709">
        <f>ROUND(I113,2)</f>
        <v>5372.54</v>
      </c>
      <c r="H127" s="2169"/>
      <c r="I127" s="2169"/>
    </row>
    <row r="128" spans="1:9">
      <c r="A128" s="2138" t="s">
        <v>200</v>
      </c>
      <c r="B128" s="2138"/>
      <c r="C128" s="2138"/>
      <c r="D128" s="2150"/>
      <c r="E128" s="729"/>
      <c r="F128" s="714"/>
      <c r="G128" s="709" t="str">
        <f>I116</f>
        <v>-</v>
      </c>
      <c r="H128" s="2169"/>
      <c r="I128" s="2169"/>
    </row>
    <row r="129" spans="1:9">
      <c r="A129" s="2138" t="s">
        <v>3228</v>
      </c>
      <c r="B129" s="2138"/>
      <c r="C129" s="2138"/>
      <c r="D129" s="2150"/>
      <c r="E129" s="729"/>
      <c r="F129" s="714"/>
      <c r="G129" s="709">
        <f>I123</f>
        <v>50.296165000000002</v>
      </c>
      <c r="H129" s="2177"/>
      <c r="I129" s="2178"/>
    </row>
    <row r="130" spans="1:9">
      <c r="A130" s="2111" t="s">
        <v>3227</v>
      </c>
      <c r="B130" s="2111"/>
      <c r="C130" s="2111"/>
      <c r="D130" s="2150"/>
      <c r="E130" s="729"/>
      <c r="F130" s="714"/>
      <c r="G130" s="704">
        <f>SUM(G125:G129)</f>
        <v>5518.7361649999993</v>
      </c>
      <c r="H130" s="2151"/>
      <c r="I130" s="2151"/>
    </row>
    <row r="131" spans="1:9">
      <c r="A131" s="2111" t="s">
        <v>203</v>
      </c>
      <c r="B131" s="2111"/>
      <c r="C131" s="2111"/>
      <c r="D131" s="696">
        <v>0</v>
      </c>
      <c r="E131" s="729"/>
      <c r="F131" s="713"/>
      <c r="G131" s="704"/>
      <c r="H131" s="2151"/>
      <c r="I131" s="2151"/>
    </row>
    <row r="132" spans="1:9">
      <c r="A132" s="2087" t="s">
        <v>204</v>
      </c>
      <c r="B132" s="2087"/>
      <c r="C132" s="2087"/>
      <c r="D132" s="2087"/>
      <c r="E132" s="2087"/>
      <c r="F132" s="2087"/>
      <c r="G132" s="2087"/>
      <c r="H132" s="2087"/>
      <c r="I132" s="716">
        <f>G130</f>
        <v>5518.7361649999993</v>
      </c>
    </row>
    <row r="133" spans="1:9">
      <c r="A133" s="2132" t="s">
        <v>161</v>
      </c>
      <c r="B133" s="2133"/>
      <c r="C133" s="2133"/>
      <c r="D133" s="2133"/>
      <c r="E133" s="2133"/>
      <c r="F133" s="2133"/>
      <c r="G133" s="2133"/>
      <c r="H133" s="2133"/>
      <c r="I133" s="2134"/>
    </row>
    <row r="134" spans="1:9">
      <c r="A134" s="2026" t="s">
        <v>162</v>
      </c>
      <c r="B134" s="2026"/>
      <c r="C134" s="703" t="s">
        <v>32</v>
      </c>
      <c r="D134" s="2032" t="s">
        <v>163</v>
      </c>
      <c r="E134" s="2032"/>
      <c r="F134" s="2032"/>
      <c r="G134" s="2032"/>
      <c r="H134" s="2032" t="s">
        <v>164</v>
      </c>
      <c r="I134" s="2032"/>
    </row>
    <row r="135" spans="1:9" ht="27.6" customHeight="1">
      <c r="A135" s="2016" t="s">
        <v>3217</v>
      </c>
      <c r="B135" s="2017"/>
      <c r="C135" s="702" t="s">
        <v>2870</v>
      </c>
      <c r="D135" s="2018" t="s">
        <v>313</v>
      </c>
      <c r="E135" s="2018"/>
      <c r="F135" s="2018"/>
      <c r="G135" s="2018"/>
      <c r="H135" s="2019" t="s">
        <v>2942</v>
      </c>
      <c r="I135" s="2019"/>
    </row>
    <row r="136" spans="1:9" ht="12.75" customHeight="1">
      <c r="A136" s="2111" t="s">
        <v>168</v>
      </c>
      <c r="B136" s="2026" t="s">
        <v>169</v>
      </c>
      <c r="C136" s="2027" t="s">
        <v>313</v>
      </c>
      <c r="D136" s="2028" t="s">
        <v>170</v>
      </c>
      <c r="E136" s="2152"/>
      <c r="F136" s="2153"/>
      <c r="G136" s="2032" t="s">
        <v>171</v>
      </c>
      <c r="H136" s="2032"/>
      <c r="I136" s="2032" t="s">
        <v>172</v>
      </c>
    </row>
    <row r="137" spans="1:9" ht="12.75" customHeight="1">
      <c r="A137" s="2111"/>
      <c r="B137" s="2026"/>
      <c r="C137" s="2027"/>
      <c r="D137" s="2028"/>
      <c r="E137" s="2154"/>
      <c r="F137" s="2155"/>
      <c r="G137" s="704" t="s">
        <v>173</v>
      </c>
      <c r="H137" s="704" t="s">
        <v>174</v>
      </c>
      <c r="I137" s="2032"/>
    </row>
    <row r="138" spans="1:9">
      <c r="A138" s="730" t="s">
        <v>269</v>
      </c>
      <c r="B138" s="720" t="s">
        <v>3212</v>
      </c>
      <c r="C138" s="720" t="s">
        <v>177</v>
      </c>
      <c r="D138" s="740">
        <v>2</v>
      </c>
      <c r="E138" s="2170">
        <v>21.54</v>
      </c>
      <c r="F138" s="2171"/>
      <c r="G138" s="731">
        <f>ROUND(E138*D138,2)</f>
        <v>43.08</v>
      </c>
      <c r="H138" s="705">
        <f>G138</f>
        <v>43.08</v>
      </c>
      <c r="I138" s="705"/>
    </row>
    <row r="139" spans="1:9">
      <c r="A139" s="730" t="s">
        <v>271</v>
      </c>
      <c r="B139" s="720" t="s">
        <v>3213</v>
      </c>
      <c r="C139" s="720" t="s">
        <v>177</v>
      </c>
      <c r="D139" s="740">
        <v>2</v>
      </c>
      <c r="E139" s="2128">
        <v>26.41</v>
      </c>
      <c r="F139" s="2129"/>
      <c r="G139" s="731">
        <f>ROUND(E139*D139,2)</f>
        <v>52.82</v>
      </c>
      <c r="H139" s="705">
        <f>G139</f>
        <v>52.82</v>
      </c>
      <c r="I139" s="705"/>
    </row>
    <row r="140" spans="1:9">
      <c r="A140" s="706" t="s">
        <v>172</v>
      </c>
      <c r="B140" s="2024"/>
      <c r="C140" s="2024"/>
      <c r="D140" s="2024"/>
      <c r="E140" s="2024"/>
      <c r="F140" s="2024"/>
      <c r="G140" s="2024"/>
      <c r="H140" s="2024"/>
      <c r="I140" s="707">
        <f>SUM(H138:H139)</f>
        <v>95.9</v>
      </c>
    </row>
    <row r="141" spans="1:9" ht="12.75" customHeight="1">
      <c r="A141" s="2111" t="s">
        <v>180</v>
      </c>
      <c r="B141" s="2026" t="s">
        <v>169</v>
      </c>
      <c r="C141" s="2027" t="s">
        <v>36</v>
      </c>
      <c r="D141" s="2028" t="s">
        <v>170</v>
      </c>
      <c r="E141" s="2029" t="s">
        <v>171</v>
      </c>
      <c r="F141" s="2030"/>
      <c r="G141" s="2030"/>
      <c r="H141" s="2031"/>
      <c r="I141" s="2032" t="s">
        <v>181</v>
      </c>
    </row>
    <row r="142" spans="1:9">
      <c r="A142" s="2111"/>
      <c r="B142" s="2026"/>
      <c r="C142" s="2027"/>
      <c r="D142" s="2028"/>
      <c r="E142" s="2029" t="s">
        <v>3177</v>
      </c>
      <c r="F142" s="2031"/>
      <c r="G142" s="2029" t="s">
        <v>174</v>
      </c>
      <c r="H142" s="2031"/>
      <c r="I142" s="2032"/>
    </row>
    <row r="143" spans="1:9" ht="25.5">
      <c r="A143" s="700" t="s">
        <v>2460</v>
      </c>
      <c r="B143" s="733" t="s">
        <v>3229</v>
      </c>
      <c r="C143" s="720" t="s">
        <v>313</v>
      </c>
      <c r="D143" s="708">
        <v>2</v>
      </c>
      <c r="E143" s="2020">
        <v>1830.45</v>
      </c>
      <c r="F143" s="2021"/>
      <c r="G143" s="2022">
        <f>D143*E143</f>
        <v>3660.9</v>
      </c>
      <c r="H143" s="2023"/>
      <c r="I143" s="704"/>
    </row>
    <row r="144" spans="1:9">
      <c r="A144" s="700" t="s">
        <v>3230</v>
      </c>
      <c r="B144" s="733" t="s">
        <v>3231</v>
      </c>
      <c r="C144" s="720" t="s">
        <v>313</v>
      </c>
      <c r="D144" s="708">
        <v>2</v>
      </c>
      <c r="E144" s="2020">
        <v>225.78</v>
      </c>
      <c r="F144" s="2021"/>
      <c r="G144" s="2022">
        <f>D144*E144</f>
        <v>451.56</v>
      </c>
      <c r="H144" s="2023"/>
      <c r="I144" s="704"/>
    </row>
    <row r="145" spans="1:9">
      <c r="A145" s="706" t="s">
        <v>181</v>
      </c>
      <c r="B145" s="2024"/>
      <c r="C145" s="2024"/>
      <c r="D145" s="2024"/>
      <c r="E145" s="2024"/>
      <c r="F145" s="2024"/>
      <c r="G145" s="2024"/>
      <c r="H145" s="2024"/>
      <c r="I145" s="704">
        <f>SUM(G143:H144)</f>
        <v>4112.46</v>
      </c>
    </row>
    <row r="146" spans="1:9">
      <c r="A146" s="2025" t="s">
        <v>3210</v>
      </c>
      <c r="B146" s="2026" t="s">
        <v>169</v>
      </c>
      <c r="C146" s="2027" t="s">
        <v>36</v>
      </c>
      <c r="D146" s="2028" t="s">
        <v>170</v>
      </c>
      <c r="E146" s="2029" t="s">
        <v>2868</v>
      </c>
      <c r="F146" s="2030"/>
      <c r="G146" s="2030"/>
      <c r="H146" s="2031"/>
      <c r="I146" s="2032" t="s">
        <v>191</v>
      </c>
    </row>
    <row r="147" spans="1:9">
      <c r="A147" s="2025"/>
      <c r="B147" s="2026"/>
      <c r="C147" s="2027"/>
      <c r="D147" s="2028"/>
      <c r="E147" s="2029" t="s">
        <v>173</v>
      </c>
      <c r="F147" s="2031"/>
      <c r="G147" s="2029" t="s">
        <v>174</v>
      </c>
      <c r="H147" s="2031"/>
      <c r="I147" s="2032"/>
    </row>
    <row r="148" spans="1:9">
      <c r="A148" s="706" t="s">
        <v>191</v>
      </c>
      <c r="B148" s="2024"/>
      <c r="C148" s="2024"/>
      <c r="D148" s="2024"/>
      <c r="E148" s="2024"/>
      <c r="F148" s="2024"/>
      <c r="G148" s="2024"/>
      <c r="H148" s="2024"/>
      <c r="I148" s="704" t="s">
        <v>192</v>
      </c>
    </row>
    <row r="149" spans="1:9">
      <c r="A149" s="2025" t="s">
        <v>3218</v>
      </c>
      <c r="B149" s="2026" t="s">
        <v>169</v>
      </c>
      <c r="C149" s="2027" t="s">
        <v>36</v>
      </c>
      <c r="D149" s="2028" t="s">
        <v>170</v>
      </c>
      <c r="E149" s="2029" t="s">
        <v>2868</v>
      </c>
      <c r="F149" s="2030"/>
      <c r="G149" s="2030"/>
      <c r="H149" s="2031"/>
      <c r="I149" s="2032" t="s">
        <v>3219</v>
      </c>
    </row>
    <row r="150" spans="1:9">
      <c r="A150" s="2025"/>
      <c r="B150" s="2026"/>
      <c r="C150" s="2027"/>
      <c r="D150" s="2028"/>
      <c r="E150" s="2029" t="s">
        <v>173</v>
      </c>
      <c r="F150" s="2031"/>
      <c r="G150" s="2029" t="s">
        <v>174</v>
      </c>
      <c r="H150" s="2031"/>
      <c r="I150" s="2032"/>
    </row>
    <row r="151" spans="1:9" ht="25.5">
      <c r="A151" s="700" t="s">
        <v>3220</v>
      </c>
      <c r="B151" s="733" t="s">
        <v>3223</v>
      </c>
      <c r="C151" s="720" t="s">
        <v>68</v>
      </c>
      <c r="D151" s="708">
        <v>6.4000000000000001E-2</v>
      </c>
      <c r="E151" s="2020">
        <v>546.38</v>
      </c>
      <c r="F151" s="2021"/>
      <c r="G151" s="2022">
        <f>D151*E151</f>
        <v>34.968319999999999</v>
      </c>
      <c r="H151" s="2023"/>
      <c r="I151" s="704"/>
    </row>
    <row r="152" spans="1:9">
      <c r="A152" s="700" t="s">
        <v>2955</v>
      </c>
      <c r="B152" s="733" t="s">
        <v>3224</v>
      </c>
      <c r="C152" s="720" t="s">
        <v>262</v>
      </c>
      <c r="D152" s="708">
        <v>0.25130000000000002</v>
      </c>
      <c r="E152" s="2020">
        <v>19.829999999999998</v>
      </c>
      <c r="F152" s="2021"/>
      <c r="G152" s="2022">
        <f>D152*E152</f>
        <v>4.9832790000000005</v>
      </c>
      <c r="H152" s="2023"/>
      <c r="I152" s="704"/>
    </row>
    <row r="153" spans="1:9">
      <c r="A153" s="700" t="s">
        <v>3222</v>
      </c>
      <c r="B153" s="733" t="s">
        <v>3225</v>
      </c>
      <c r="C153" s="720" t="s">
        <v>262</v>
      </c>
      <c r="D153" s="708">
        <v>0.1502</v>
      </c>
      <c r="E153" s="2020">
        <v>43.43</v>
      </c>
      <c r="F153" s="2021"/>
      <c r="G153" s="2022">
        <f>D153*E153</f>
        <v>6.5231859999999999</v>
      </c>
      <c r="H153" s="2023"/>
      <c r="I153" s="704"/>
    </row>
    <row r="154" spans="1:9" ht="38.25">
      <c r="A154" s="700" t="s">
        <v>3221</v>
      </c>
      <c r="B154" s="733" t="s">
        <v>3226</v>
      </c>
      <c r="C154" s="720" t="s">
        <v>262</v>
      </c>
      <c r="D154" s="708">
        <v>6.2799999999999995E-2</v>
      </c>
      <c r="E154" s="2020">
        <v>60.85</v>
      </c>
      <c r="F154" s="2021"/>
      <c r="G154" s="2022">
        <f>D154*E154</f>
        <v>3.8213799999999996</v>
      </c>
      <c r="H154" s="2023"/>
      <c r="I154" s="704"/>
    </row>
    <row r="155" spans="1:9">
      <c r="A155" s="706" t="s">
        <v>3219</v>
      </c>
      <c r="B155" s="2024"/>
      <c r="C155" s="2024"/>
      <c r="D155" s="2024"/>
      <c r="E155" s="2024"/>
      <c r="F155" s="2024"/>
      <c r="G155" s="2024"/>
      <c r="H155" s="2024"/>
      <c r="I155" s="704">
        <f>SUM(G151:H154)</f>
        <v>50.296165000000002</v>
      </c>
    </row>
    <row r="156" spans="1:9">
      <c r="A156" s="2111" t="s">
        <v>193</v>
      </c>
      <c r="B156" s="2111"/>
      <c r="C156" s="2111"/>
      <c r="D156" s="710" t="s">
        <v>194</v>
      </c>
      <c r="E156" s="729"/>
      <c r="F156" s="710"/>
      <c r="G156" s="704" t="s">
        <v>195</v>
      </c>
      <c r="H156" s="704" t="s">
        <v>21</v>
      </c>
      <c r="I156" s="711"/>
    </row>
    <row r="157" spans="1:9">
      <c r="A157" s="2138" t="s">
        <v>196</v>
      </c>
      <c r="B157" s="2138"/>
      <c r="C157" s="2138"/>
      <c r="D157" s="712"/>
      <c r="E157" s="729"/>
      <c r="F157" s="712"/>
      <c r="G157" s="709">
        <f>ROUND(I140,2)</f>
        <v>95.9</v>
      </c>
      <c r="H157" s="2151"/>
      <c r="I157" s="2151"/>
    </row>
    <row r="158" spans="1:9">
      <c r="A158" s="2174" t="s">
        <v>197</v>
      </c>
      <c r="B158" s="2175"/>
      <c r="C158" s="2176"/>
      <c r="D158" s="696">
        <v>0</v>
      </c>
      <c r="E158" s="729"/>
      <c r="F158" s="713"/>
      <c r="G158" s="709">
        <f>(G157*D158)</f>
        <v>0</v>
      </c>
      <c r="H158" s="2151"/>
      <c r="I158" s="2151"/>
    </row>
    <row r="159" spans="1:9">
      <c r="A159" s="2138" t="s">
        <v>199</v>
      </c>
      <c r="B159" s="2138"/>
      <c r="C159" s="2138"/>
      <c r="D159" s="2150"/>
      <c r="E159" s="729"/>
      <c r="F159" s="714"/>
      <c r="G159" s="709">
        <f>ROUND(I145,2)</f>
        <v>4112.46</v>
      </c>
      <c r="H159" s="2169"/>
      <c r="I159" s="2169"/>
    </row>
    <row r="160" spans="1:9">
      <c r="A160" s="2138" t="s">
        <v>200</v>
      </c>
      <c r="B160" s="2138"/>
      <c r="C160" s="2138"/>
      <c r="D160" s="2150"/>
      <c r="E160" s="729"/>
      <c r="F160" s="714"/>
      <c r="G160" s="709" t="str">
        <f>I148</f>
        <v>-</v>
      </c>
      <c r="H160" s="2169"/>
      <c r="I160" s="2169"/>
    </row>
    <row r="161" spans="1:9">
      <c r="A161" s="2138" t="s">
        <v>3228</v>
      </c>
      <c r="B161" s="2138"/>
      <c r="C161" s="2138"/>
      <c r="D161" s="2150"/>
      <c r="E161" s="729"/>
      <c r="F161" s="714"/>
      <c r="G161" s="709">
        <f>I155</f>
        <v>50.296165000000002</v>
      </c>
      <c r="H161" s="2177"/>
      <c r="I161" s="2178"/>
    </row>
    <row r="162" spans="1:9">
      <c r="A162" s="2111" t="s">
        <v>3227</v>
      </c>
      <c r="B162" s="2111"/>
      <c r="C162" s="2111"/>
      <c r="D162" s="2150"/>
      <c r="E162" s="729"/>
      <c r="F162" s="714"/>
      <c r="G162" s="704">
        <f>SUM(G157:G161)</f>
        <v>4258.6561649999994</v>
      </c>
      <c r="H162" s="2151"/>
      <c r="I162" s="2151"/>
    </row>
    <row r="163" spans="1:9">
      <c r="A163" s="2111" t="s">
        <v>203</v>
      </c>
      <c r="B163" s="2111"/>
      <c r="C163" s="2111"/>
      <c r="D163" s="696">
        <v>0</v>
      </c>
      <c r="E163" s="729"/>
      <c r="F163" s="713"/>
      <c r="G163" s="704"/>
      <c r="H163" s="2151"/>
      <c r="I163" s="2151"/>
    </row>
    <row r="164" spans="1:9">
      <c r="A164" s="2087" t="s">
        <v>204</v>
      </c>
      <c r="B164" s="2087"/>
      <c r="C164" s="2087"/>
      <c r="D164" s="2087"/>
      <c r="E164" s="2087"/>
      <c r="F164" s="2087"/>
      <c r="G164" s="2087"/>
      <c r="H164" s="2087"/>
      <c r="I164" s="716">
        <f>G162</f>
        <v>4258.6561649999994</v>
      </c>
    </row>
    <row r="165" spans="1:9">
      <c r="A165" s="2179" t="s">
        <v>3234</v>
      </c>
      <c r="B165" s="2180"/>
      <c r="C165" s="2180"/>
      <c r="D165" s="2180"/>
      <c r="E165" s="2180"/>
      <c r="F165" s="2180"/>
      <c r="G165" s="2180"/>
      <c r="H165" s="2180"/>
      <c r="I165" s="2181"/>
    </row>
    <row r="166" spans="1:9">
      <c r="A166" s="741" t="s">
        <v>3235</v>
      </c>
      <c r="B166" s="742"/>
      <c r="C166" s="743"/>
      <c r="D166" s="743"/>
      <c r="E166" s="743"/>
      <c r="F166" s="743"/>
      <c r="G166" s="743"/>
      <c r="H166" s="743"/>
      <c r="I166" s="811" t="s">
        <v>3364</v>
      </c>
    </row>
    <row r="167" spans="1:9">
      <c r="A167" s="2182" t="s">
        <v>3257</v>
      </c>
      <c r="B167" s="2183"/>
      <c r="C167" s="2183"/>
      <c r="D167" s="2183"/>
      <c r="E167" s="2183"/>
      <c r="F167" s="2183"/>
      <c r="G167" s="2183"/>
      <c r="H167" s="2183"/>
      <c r="I167" s="2186" t="s">
        <v>3236</v>
      </c>
    </row>
    <row r="168" spans="1:9">
      <c r="A168" s="2184"/>
      <c r="B168" s="2185"/>
      <c r="C168" s="2185"/>
      <c r="D168" s="2185"/>
      <c r="E168" s="2185"/>
      <c r="F168" s="2185"/>
      <c r="G168" s="2185"/>
      <c r="H168" s="2185"/>
      <c r="I168" s="2187"/>
    </row>
    <row r="169" spans="1:9">
      <c r="A169" s="2200" t="s">
        <v>3237</v>
      </c>
      <c r="B169" s="2201"/>
      <c r="C169" s="744" t="s">
        <v>3238</v>
      </c>
      <c r="D169" s="744" t="s">
        <v>2664</v>
      </c>
      <c r="E169" s="744" t="s">
        <v>2667</v>
      </c>
      <c r="F169" s="744" t="s">
        <v>3239</v>
      </c>
      <c r="G169" s="745" t="s">
        <v>3240</v>
      </c>
      <c r="H169" s="2198" t="s">
        <v>3241</v>
      </c>
      <c r="I169" s="2199"/>
    </row>
    <row r="170" spans="1:9">
      <c r="A170" s="2202" t="s">
        <v>3242</v>
      </c>
      <c r="B170" s="2203"/>
      <c r="C170" s="746" t="s">
        <v>78</v>
      </c>
      <c r="D170" s="746">
        <v>88441</v>
      </c>
      <c r="E170" s="746" t="s">
        <v>177</v>
      </c>
      <c r="F170" s="747">
        <v>0.23</v>
      </c>
      <c r="G170" s="748">
        <v>24.4</v>
      </c>
      <c r="H170" s="2204">
        <f t="shared" ref="H170:H175" si="3">F170*G170</f>
        <v>5.6120000000000001</v>
      </c>
      <c r="I170" s="2205"/>
    </row>
    <row r="171" spans="1:9">
      <c r="A171" s="749"/>
      <c r="B171" s="785"/>
      <c r="C171" s="785"/>
      <c r="D171" s="785"/>
      <c r="E171" s="786"/>
      <c r="F171" s="787" t="s">
        <v>2666</v>
      </c>
      <c r="G171" s="750"/>
      <c r="H171" s="751"/>
      <c r="I171" s="752">
        <f>SUM(H170:I170)</f>
        <v>5.6120000000000001</v>
      </c>
    </row>
    <row r="172" spans="1:9">
      <c r="A172" s="749"/>
      <c r="B172" s="785"/>
      <c r="C172" s="785"/>
      <c r="D172" s="785"/>
      <c r="E172" s="786"/>
      <c r="F172" s="786"/>
      <c r="G172" s="786"/>
      <c r="H172" s="786"/>
      <c r="I172" s="753"/>
    </row>
    <row r="173" spans="1:9">
      <c r="A173" s="2206" t="s">
        <v>3243</v>
      </c>
      <c r="B173" s="2207"/>
      <c r="C173" s="744" t="s">
        <v>3238</v>
      </c>
      <c r="D173" s="744" t="s">
        <v>2664</v>
      </c>
      <c r="E173" s="744" t="s">
        <v>2667</v>
      </c>
      <c r="F173" s="744" t="s">
        <v>3239</v>
      </c>
      <c r="G173" s="745" t="s">
        <v>3240</v>
      </c>
      <c r="H173" s="2198" t="s">
        <v>3241</v>
      </c>
      <c r="I173" s="2199"/>
    </row>
    <row r="174" spans="1:9">
      <c r="A174" s="2188" t="s">
        <v>3244</v>
      </c>
      <c r="B174" s="2189"/>
      <c r="C174" s="754" t="s">
        <v>222</v>
      </c>
      <c r="D174" s="755" t="s">
        <v>192</v>
      </c>
      <c r="E174" s="754" t="s">
        <v>313</v>
      </c>
      <c r="F174" s="756">
        <v>1</v>
      </c>
      <c r="G174" s="757">
        <f>E191</f>
        <v>24.8</v>
      </c>
      <c r="H174" s="2190">
        <f t="shared" si="3"/>
        <v>24.8</v>
      </c>
      <c r="I174" s="2191"/>
    </row>
    <row r="175" spans="1:9">
      <c r="A175" s="2192" t="s">
        <v>3245</v>
      </c>
      <c r="B175" s="2193"/>
      <c r="C175" s="758" t="s">
        <v>78</v>
      </c>
      <c r="D175" s="759">
        <v>753</v>
      </c>
      <c r="E175" s="758" t="s">
        <v>267</v>
      </c>
      <c r="F175" s="760">
        <v>3.2000000000000001E-2</v>
      </c>
      <c r="G175" s="761">
        <v>145.71</v>
      </c>
      <c r="H175" s="2194">
        <f t="shared" si="3"/>
        <v>4.6627200000000002</v>
      </c>
      <c r="I175" s="2195"/>
    </row>
    <row r="176" spans="1:9">
      <c r="A176" s="749"/>
      <c r="B176" s="785"/>
      <c r="C176" s="785"/>
      <c r="D176" s="785"/>
      <c r="E176" s="786"/>
      <c r="F176" s="787" t="s">
        <v>2668</v>
      </c>
      <c r="G176" s="750"/>
      <c r="H176" s="751"/>
      <c r="I176" s="752">
        <f>SUM(H174:I175)</f>
        <v>29.462720000000001</v>
      </c>
    </row>
    <row r="177" spans="1:9">
      <c r="A177" s="749"/>
      <c r="B177" s="785"/>
      <c r="C177" s="785"/>
      <c r="D177" s="785"/>
      <c r="E177" s="786"/>
      <c r="F177" s="786"/>
      <c r="G177" s="786"/>
      <c r="H177" s="786"/>
      <c r="I177" s="753"/>
    </row>
    <row r="178" spans="1:9">
      <c r="A178" s="2196" t="s">
        <v>3246</v>
      </c>
      <c r="B178" s="2197"/>
      <c r="C178" s="744" t="s">
        <v>3238</v>
      </c>
      <c r="D178" s="744" t="s">
        <v>2664</v>
      </c>
      <c r="E178" s="744" t="s">
        <v>2667</v>
      </c>
      <c r="F178" s="744" t="s">
        <v>3239</v>
      </c>
      <c r="G178" s="745" t="s">
        <v>3240</v>
      </c>
      <c r="H178" s="2198" t="s">
        <v>3241</v>
      </c>
      <c r="I178" s="2199"/>
    </row>
    <row r="179" spans="1:9">
      <c r="A179" s="2202"/>
      <c r="B179" s="2203"/>
      <c r="C179" s="759"/>
      <c r="D179" s="746"/>
      <c r="E179" s="759"/>
      <c r="F179" s="758"/>
      <c r="G179" s="762"/>
      <c r="H179" s="763"/>
      <c r="I179" s="764"/>
    </row>
    <row r="180" spans="1:9">
      <c r="A180" s="749"/>
      <c r="B180" s="785"/>
      <c r="C180" s="786"/>
      <c r="D180" s="785"/>
      <c r="E180" s="786"/>
      <c r="F180" s="787" t="s">
        <v>2669</v>
      </c>
      <c r="G180" s="750"/>
      <c r="H180" s="751"/>
      <c r="I180" s="752">
        <f>SUM(I179:I179)</f>
        <v>0</v>
      </c>
    </row>
    <row r="181" spans="1:9">
      <c r="A181" s="749"/>
      <c r="B181" s="785"/>
      <c r="C181" s="786"/>
      <c r="D181" s="785"/>
      <c r="E181" s="786"/>
      <c r="F181" s="786"/>
      <c r="G181" s="786"/>
      <c r="H181" s="786"/>
      <c r="I181" s="753"/>
    </row>
    <row r="182" spans="1:9">
      <c r="A182" s="2196" t="s">
        <v>3247</v>
      </c>
      <c r="B182" s="2197"/>
      <c r="C182" s="744" t="s">
        <v>3238</v>
      </c>
      <c r="D182" s="744" t="s">
        <v>2664</v>
      </c>
      <c r="E182" s="744" t="s">
        <v>2667</v>
      </c>
      <c r="F182" s="744" t="s">
        <v>3239</v>
      </c>
      <c r="G182" s="745" t="s">
        <v>3240</v>
      </c>
      <c r="H182" s="2198" t="s">
        <v>3241</v>
      </c>
      <c r="I182" s="2199"/>
    </row>
    <row r="183" spans="1:9">
      <c r="A183" s="2202"/>
      <c r="B183" s="2203"/>
      <c r="C183" s="759"/>
      <c r="D183" s="746"/>
      <c r="E183" s="759"/>
      <c r="F183" s="765"/>
      <c r="G183" s="766"/>
      <c r="H183" s="763"/>
      <c r="I183" s="764">
        <f>F183*G183</f>
        <v>0</v>
      </c>
    </row>
    <row r="184" spans="1:9">
      <c r="A184" s="749"/>
      <c r="B184" s="785"/>
      <c r="C184" s="786"/>
      <c r="D184" s="785"/>
      <c r="E184" s="786"/>
      <c r="F184" s="787" t="s">
        <v>2670</v>
      </c>
      <c r="G184" s="750"/>
      <c r="H184" s="751"/>
      <c r="I184" s="752">
        <f>SUM(H183:I183)</f>
        <v>0</v>
      </c>
    </row>
    <row r="185" spans="1:9">
      <c r="A185" s="777" t="s">
        <v>3248</v>
      </c>
      <c r="B185" s="788"/>
      <c r="C185" s="789"/>
      <c r="D185" s="790"/>
      <c r="E185" s="789"/>
      <c r="F185" s="791"/>
      <c r="G185" s="789"/>
      <c r="H185" s="786"/>
      <c r="I185" s="776"/>
    </row>
    <row r="186" spans="1:9">
      <c r="A186" s="775"/>
      <c r="B186" s="788"/>
      <c r="C186" s="789"/>
      <c r="D186" s="790"/>
      <c r="E186" s="789"/>
      <c r="F186" s="791"/>
      <c r="G186" s="789"/>
      <c r="H186" s="786"/>
      <c r="I186" s="776"/>
    </row>
    <row r="187" spans="1:9" ht="38.25">
      <c r="A187" s="2215" t="s">
        <v>285</v>
      </c>
      <c r="B187" s="2216"/>
      <c r="C187" s="778" t="s">
        <v>3249</v>
      </c>
      <c r="D187" s="784" t="s">
        <v>3252</v>
      </c>
      <c r="E187" s="784" t="s">
        <v>3253</v>
      </c>
      <c r="F187" s="792"/>
      <c r="G187" s="792"/>
      <c r="H187" s="792"/>
      <c r="I187" s="779"/>
    </row>
    <row r="188" spans="1:9">
      <c r="A188" s="2208" t="s">
        <v>3255</v>
      </c>
      <c r="B188" s="2209"/>
      <c r="C188" s="780">
        <v>30.9</v>
      </c>
      <c r="D188" s="792">
        <f>B195</f>
        <v>0.97649225154600172</v>
      </c>
      <c r="E188" s="792">
        <f>ROUND(C188*D188,2)</f>
        <v>30.17</v>
      </c>
      <c r="F188" s="792"/>
      <c r="G188" s="792"/>
      <c r="H188" s="792"/>
      <c r="I188" s="779"/>
    </row>
    <row r="189" spans="1:9">
      <c r="A189" s="2208" t="s">
        <v>3256</v>
      </c>
      <c r="B189" s="2209"/>
      <c r="C189" s="780">
        <v>19.899999999999999</v>
      </c>
      <c r="D189" s="792">
        <f>B195</f>
        <v>0.97649225154600172</v>
      </c>
      <c r="E189" s="792">
        <f>ROUND(C189*D189,2)</f>
        <v>19.43</v>
      </c>
      <c r="F189" s="792"/>
      <c r="G189" s="792"/>
      <c r="H189" s="792"/>
      <c r="I189" s="779"/>
    </row>
    <row r="190" spans="1:9">
      <c r="A190" s="2208"/>
      <c r="B190" s="2209"/>
      <c r="C190" s="780"/>
      <c r="D190" s="792"/>
      <c r="E190" s="792"/>
      <c r="F190" s="792"/>
      <c r="G190" s="792"/>
      <c r="H190" s="792"/>
      <c r="I190" s="779"/>
    </row>
    <row r="191" spans="1:9">
      <c r="A191" s="2210" t="s">
        <v>227</v>
      </c>
      <c r="B191" s="2211"/>
      <c r="C191" s="781"/>
      <c r="D191" s="792"/>
      <c r="E191" s="793">
        <f>AVERAGE(E188:E189)</f>
        <v>24.8</v>
      </c>
      <c r="F191" s="792"/>
      <c r="G191" s="792"/>
      <c r="H191" s="792"/>
      <c r="I191" s="779"/>
    </row>
    <row r="192" spans="1:9">
      <c r="A192" s="782"/>
      <c r="B192" s="794"/>
      <c r="C192" s="783"/>
      <c r="D192" s="792"/>
      <c r="E192" s="792"/>
      <c r="F192" s="792"/>
      <c r="G192" s="792"/>
      <c r="H192" s="792"/>
      <c r="I192" s="779"/>
    </row>
    <row r="193" spans="1:9" ht="13.5">
      <c r="A193" s="2212" t="s">
        <v>3251</v>
      </c>
      <c r="B193" s="2213"/>
      <c r="C193" s="2213"/>
      <c r="D193" s="2213"/>
      <c r="E193" s="2213"/>
      <c r="F193" s="2213"/>
      <c r="G193" s="2213"/>
      <c r="H193" s="2213"/>
      <c r="I193" s="2214"/>
    </row>
    <row r="194" spans="1:9">
      <c r="A194" s="2085" t="s">
        <v>3215</v>
      </c>
      <c r="B194" s="2086"/>
      <c r="C194" s="2086"/>
      <c r="D194" s="2086"/>
      <c r="E194" s="2086"/>
      <c r="F194" s="2086"/>
      <c r="G194" s="2086"/>
      <c r="I194" s="795"/>
    </row>
    <row r="195" spans="1:9">
      <c r="A195" s="796" t="s">
        <v>3254</v>
      </c>
      <c r="B195" s="797">
        <f>939.699/962.321</f>
        <v>0.97649225154600172</v>
      </c>
      <c r="C195" s="798"/>
      <c r="D195" s="798"/>
      <c r="E195" s="798"/>
      <c r="F195" s="798"/>
      <c r="G195" s="798"/>
      <c r="H195" s="799"/>
      <c r="I195" s="800"/>
    </row>
    <row r="196" spans="1:9">
      <c r="A196" s="2087" t="s">
        <v>204</v>
      </c>
      <c r="B196" s="2087"/>
      <c r="C196" s="2087"/>
      <c r="D196" s="2087"/>
      <c r="E196" s="2087"/>
      <c r="F196" s="2087"/>
      <c r="G196" s="2087"/>
      <c r="H196" s="2087"/>
      <c r="I196" s="801">
        <f>SUM(I176,I171)</f>
        <v>35.074719999999999</v>
      </c>
    </row>
    <row r="197" spans="1:9">
      <c r="A197" s="2179" t="s">
        <v>3234</v>
      </c>
      <c r="B197" s="2180"/>
      <c r="C197" s="2180"/>
      <c r="D197" s="2180"/>
      <c r="E197" s="2180"/>
      <c r="F197" s="2180"/>
      <c r="G197" s="2180"/>
      <c r="H197" s="2180"/>
      <c r="I197" s="2181"/>
    </row>
    <row r="198" spans="1:9">
      <c r="A198" s="741" t="s">
        <v>3235</v>
      </c>
      <c r="B198" s="742"/>
      <c r="C198" s="743"/>
      <c r="D198" s="743"/>
      <c r="E198" s="743"/>
      <c r="F198" s="743"/>
      <c r="G198" s="743"/>
      <c r="H198" s="743"/>
      <c r="I198" s="811" t="s">
        <v>3364</v>
      </c>
    </row>
    <row r="199" spans="1:9">
      <c r="A199" s="2042" t="s">
        <v>3374</v>
      </c>
      <c r="B199" s="2183"/>
      <c r="C199" s="2183"/>
      <c r="D199" s="2183"/>
      <c r="E199" s="2183"/>
      <c r="F199" s="2183"/>
      <c r="G199" s="2183"/>
      <c r="H199" s="2183"/>
      <c r="I199" s="2186" t="s">
        <v>3236</v>
      </c>
    </row>
    <row r="200" spans="1:9">
      <c r="A200" s="2184"/>
      <c r="B200" s="2185"/>
      <c r="C200" s="2185"/>
      <c r="D200" s="2185"/>
      <c r="E200" s="2185"/>
      <c r="F200" s="2185"/>
      <c r="G200" s="2185"/>
      <c r="H200" s="2185"/>
      <c r="I200" s="2187"/>
    </row>
    <row r="201" spans="1:9">
      <c r="A201" s="2200" t="s">
        <v>3237</v>
      </c>
      <c r="B201" s="2201"/>
      <c r="C201" s="744" t="s">
        <v>3238</v>
      </c>
      <c r="D201" s="744" t="s">
        <v>2664</v>
      </c>
      <c r="E201" s="744" t="s">
        <v>2667</v>
      </c>
      <c r="F201" s="744" t="s">
        <v>3239</v>
      </c>
      <c r="G201" s="745" t="s">
        <v>3240</v>
      </c>
      <c r="H201" s="2198" t="s">
        <v>3241</v>
      </c>
      <c r="I201" s="2199"/>
    </row>
    <row r="202" spans="1:9">
      <c r="A202" s="2202" t="s">
        <v>3242</v>
      </c>
      <c r="B202" s="2203"/>
      <c r="C202" s="746" t="s">
        <v>78</v>
      </c>
      <c r="D202" s="746">
        <v>88441</v>
      </c>
      <c r="E202" s="746" t="s">
        <v>177</v>
      </c>
      <c r="F202" s="747">
        <v>0.09</v>
      </c>
      <c r="G202" s="748">
        <v>24.4</v>
      </c>
      <c r="H202" s="2204">
        <f t="shared" ref="H202:H209" si="4">F202*G202</f>
        <v>2.1959999999999997</v>
      </c>
      <c r="I202" s="2205"/>
    </row>
    <row r="203" spans="1:9">
      <c r="A203" s="2202" t="s">
        <v>240</v>
      </c>
      <c r="B203" s="2203"/>
      <c r="C203" s="746" t="s">
        <v>78</v>
      </c>
      <c r="D203" s="746">
        <v>88316</v>
      </c>
      <c r="E203" s="746" t="s">
        <v>177</v>
      </c>
      <c r="F203" s="747">
        <v>0.09</v>
      </c>
      <c r="G203" s="748">
        <v>18.11</v>
      </c>
      <c r="H203" s="2204">
        <f t="shared" si="4"/>
        <v>1.6298999999999999</v>
      </c>
      <c r="I203" s="2205"/>
    </row>
    <row r="204" spans="1:9">
      <c r="A204" s="749"/>
      <c r="B204" s="785"/>
      <c r="C204" s="785"/>
      <c r="D204" s="785"/>
      <c r="E204" s="786"/>
      <c r="F204" s="787" t="s">
        <v>2666</v>
      </c>
      <c r="G204" s="750"/>
      <c r="H204" s="751"/>
      <c r="I204" s="752">
        <f>SUM(H202:I203)</f>
        <v>3.8258999999999999</v>
      </c>
    </row>
    <row r="205" spans="1:9">
      <c r="A205" s="749"/>
      <c r="B205" s="785"/>
      <c r="C205" s="785"/>
      <c r="D205" s="785"/>
      <c r="E205" s="786"/>
      <c r="F205" s="786"/>
      <c r="G205" s="786"/>
      <c r="H205" s="786"/>
      <c r="I205" s="753"/>
    </row>
    <row r="206" spans="1:9">
      <c r="A206" s="2206" t="s">
        <v>3243</v>
      </c>
      <c r="B206" s="2207"/>
      <c r="C206" s="744" t="s">
        <v>3238</v>
      </c>
      <c r="D206" s="744" t="s">
        <v>2664</v>
      </c>
      <c r="E206" s="744" t="s">
        <v>2667</v>
      </c>
      <c r="F206" s="744" t="s">
        <v>3239</v>
      </c>
      <c r="G206" s="745" t="s">
        <v>3240</v>
      </c>
      <c r="H206" s="2198" t="s">
        <v>3241</v>
      </c>
      <c r="I206" s="2199"/>
    </row>
    <row r="207" spans="1:9">
      <c r="A207" s="2188" t="s">
        <v>3260</v>
      </c>
      <c r="B207" s="2189"/>
      <c r="C207" s="754" t="s">
        <v>222</v>
      </c>
      <c r="D207" s="755" t="s">
        <v>192</v>
      </c>
      <c r="E207" s="754" t="s">
        <v>313</v>
      </c>
      <c r="F207" s="756">
        <v>1</v>
      </c>
      <c r="G207" s="757">
        <f>F225</f>
        <v>2.5350000000000001</v>
      </c>
      <c r="H207" s="2190">
        <f t="shared" si="4"/>
        <v>2.5350000000000001</v>
      </c>
      <c r="I207" s="2191"/>
    </row>
    <row r="208" spans="1:9">
      <c r="A208" s="2192" t="s">
        <v>3245</v>
      </c>
      <c r="B208" s="2193"/>
      <c r="C208" s="758" t="s">
        <v>78</v>
      </c>
      <c r="D208" s="759">
        <v>753</v>
      </c>
      <c r="E208" s="758" t="s">
        <v>267</v>
      </c>
      <c r="F208" s="760">
        <v>3.2000000000000001E-2</v>
      </c>
      <c r="G208" s="761">
        <v>145.71</v>
      </c>
      <c r="H208" s="2194">
        <f t="shared" si="4"/>
        <v>4.6627200000000002</v>
      </c>
      <c r="I208" s="2195"/>
    </row>
    <row r="209" spans="1:9">
      <c r="A209" s="2217" t="s">
        <v>3261</v>
      </c>
      <c r="B209" s="2218"/>
      <c r="C209" s="758" t="s">
        <v>78</v>
      </c>
      <c r="D209" s="759">
        <v>25951</v>
      </c>
      <c r="E209" s="758" t="s">
        <v>3262</v>
      </c>
      <c r="F209" s="760">
        <v>7.3999999999999996E-2</v>
      </c>
      <c r="G209" s="761">
        <v>2.72</v>
      </c>
      <c r="H209" s="2194">
        <f t="shared" si="4"/>
        <v>0.20128000000000001</v>
      </c>
      <c r="I209" s="2195"/>
    </row>
    <row r="210" spans="1:9">
      <c r="A210" s="749"/>
      <c r="B210" s="785"/>
      <c r="C210" s="785"/>
      <c r="D210" s="785"/>
      <c r="E210" s="786"/>
      <c r="F210" s="787" t="s">
        <v>2668</v>
      </c>
      <c r="G210" s="750"/>
      <c r="H210" s="751"/>
      <c r="I210" s="752">
        <f>SUM(H207:I209)</f>
        <v>7.399</v>
      </c>
    </row>
    <row r="211" spans="1:9">
      <c r="A211" s="749"/>
      <c r="B211" s="785"/>
      <c r="C211" s="785"/>
      <c r="D211" s="785"/>
      <c r="E211" s="786"/>
      <c r="F211" s="786"/>
      <c r="G211" s="786"/>
      <c r="H211" s="786"/>
      <c r="I211" s="753"/>
    </row>
    <row r="212" spans="1:9">
      <c r="A212" s="2196" t="s">
        <v>3246</v>
      </c>
      <c r="B212" s="2197"/>
      <c r="C212" s="744" t="s">
        <v>3238</v>
      </c>
      <c r="D212" s="744" t="s">
        <v>2664</v>
      </c>
      <c r="E212" s="744" t="s">
        <v>2667</v>
      </c>
      <c r="F212" s="744" t="s">
        <v>3239</v>
      </c>
      <c r="G212" s="745" t="s">
        <v>3240</v>
      </c>
      <c r="H212" s="2198" t="s">
        <v>3241</v>
      </c>
      <c r="I212" s="2199"/>
    </row>
    <row r="213" spans="1:9">
      <c r="A213" s="2202"/>
      <c r="B213" s="2203"/>
      <c r="C213" s="759"/>
      <c r="D213" s="746"/>
      <c r="E213" s="759"/>
      <c r="F213" s="758"/>
      <c r="G213" s="762"/>
      <c r="H213" s="763"/>
      <c r="I213" s="764"/>
    </row>
    <row r="214" spans="1:9">
      <c r="A214" s="749"/>
      <c r="B214" s="785"/>
      <c r="C214" s="786"/>
      <c r="D214" s="785"/>
      <c r="E214" s="786"/>
      <c r="F214" s="787" t="s">
        <v>2669</v>
      </c>
      <c r="G214" s="750"/>
      <c r="H214" s="751"/>
      <c r="I214" s="752">
        <f>SUM(I213:I213)</f>
        <v>0</v>
      </c>
    </row>
    <row r="215" spans="1:9">
      <c r="A215" s="749"/>
      <c r="B215" s="785"/>
      <c r="C215" s="786"/>
      <c r="D215" s="785"/>
      <c r="E215" s="786"/>
      <c r="F215" s="786"/>
      <c r="G215" s="786"/>
      <c r="H215" s="786"/>
      <c r="I215" s="753"/>
    </row>
    <row r="216" spans="1:9">
      <c r="A216" s="2196" t="s">
        <v>3247</v>
      </c>
      <c r="B216" s="2197"/>
      <c r="C216" s="744" t="s">
        <v>3238</v>
      </c>
      <c r="D216" s="744" t="s">
        <v>2664</v>
      </c>
      <c r="E216" s="744" t="s">
        <v>2667</v>
      </c>
      <c r="F216" s="744" t="s">
        <v>3239</v>
      </c>
      <c r="G216" s="745" t="s">
        <v>3240</v>
      </c>
      <c r="H216" s="2198" t="s">
        <v>3241</v>
      </c>
      <c r="I216" s="2199"/>
    </row>
    <row r="217" spans="1:9">
      <c r="A217" s="2202"/>
      <c r="B217" s="2203"/>
      <c r="C217" s="759"/>
      <c r="D217" s="746"/>
      <c r="E217" s="759"/>
      <c r="F217" s="765"/>
      <c r="G217" s="766"/>
      <c r="H217" s="763"/>
      <c r="I217" s="764">
        <f>F217*G217</f>
        <v>0</v>
      </c>
    </row>
    <row r="218" spans="1:9">
      <c r="A218" s="749"/>
      <c r="B218" s="785"/>
      <c r="C218" s="786"/>
      <c r="D218" s="785"/>
      <c r="E218" s="786"/>
      <c r="F218" s="787" t="s">
        <v>2670</v>
      </c>
      <c r="G218" s="750"/>
      <c r="H218" s="751"/>
      <c r="I218" s="752">
        <f>SUM(H217:I217)</f>
        <v>0</v>
      </c>
    </row>
    <row r="219" spans="1:9">
      <c r="A219" s="749"/>
      <c r="B219" s="785"/>
      <c r="C219" s="786"/>
      <c r="D219" s="785"/>
      <c r="E219" s="786"/>
      <c r="F219" s="786"/>
      <c r="G219" s="915"/>
      <c r="H219" s="786"/>
      <c r="I219" s="753"/>
    </row>
    <row r="220" spans="1:9">
      <c r="A220" s="767"/>
      <c r="B220" s="768"/>
      <c r="C220" s="769"/>
      <c r="D220" s="770"/>
      <c r="E220" s="769"/>
      <c r="F220" s="771" t="s">
        <v>2671</v>
      </c>
      <c r="G220" s="772"/>
      <c r="H220" s="773"/>
      <c r="I220" s="774">
        <f>I204+I210+I214+I218</f>
        <v>11.2249</v>
      </c>
    </row>
    <row r="221" spans="1:9">
      <c r="A221" s="775"/>
      <c r="B221" s="788"/>
      <c r="C221" s="789"/>
      <c r="D221" s="790"/>
      <c r="E221" s="789"/>
      <c r="F221" s="791"/>
      <c r="G221" s="789"/>
      <c r="H221" s="786"/>
      <c r="I221" s="776"/>
    </row>
    <row r="222" spans="1:9">
      <c r="A222" s="777" t="s">
        <v>3263</v>
      </c>
      <c r="B222" s="788"/>
      <c r="C222" s="789"/>
      <c r="D222" s="790"/>
      <c r="E222" s="789"/>
      <c r="F222" s="791"/>
      <c r="G222" s="789"/>
      <c r="H222" s="786"/>
      <c r="I222" s="776"/>
    </row>
    <row r="223" spans="1:9">
      <c r="A223" s="775"/>
      <c r="B223" s="788"/>
      <c r="C223" s="789"/>
      <c r="D223" s="790"/>
      <c r="E223" s="789"/>
      <c r="F223" s="791"/>
      <c r="G223" s="789"/>
      <c r="H223" s="786"/>
      <c r="I223" s="776"/>
    </row>
    <row r="224" spans="1:9" ht="38.25">
      <c r="A224" s="2215" t="s">
        <v>285</v>
      </c>
      <c r="B224" s="2216"/>
      <c r="C224" s="778" t="s">
        <v>3249</v>
      </c>
      <c r="D224" s="784" t="s">
        <v>3252</v>
      </c>
      <c r="E224" s="784" t="s">
        <v>3253</v>
      </c>
      <c r="F224" s="916" t="s">
        <v>3322</v>
      </c>
      <c r="G224" s="792"/>
      <c r="H224" s="792"/>
      <c r="I224" s="779"/>
    </row>
    <row r="225" spans="1:9">
      <c r="A225" s="2208" t="s">
        <v>3264</v>
      </c>
      <c r="B225" s="2209"/>
      <c r="C225" s="780">
        <v>3.2</v>
      </c>
      <c r="D225" s="792">
        <f>B231</f>
        <v>0.97649225154600172</v>
      </c>
      <c r="E225" s="792">
        <f>ROUND(C225*D225,2)</f>
        <v>3.12</v>
      </c>
      <c r="F225" s="2083">
        <f>AVERAGE(E225:E227)</f>
        <v>2.5350000000000001</v>
      </c>
      <c r="G225" s="792"/>
      <c r="H225" s="792"/>
      <c r="I225" s="779"/>
    </row>
    <row r="226" spans="1:9">
      <c r="A226" s="2208" t="s">
        <v>3265</v>
      </c>
      <c r="B226" s="2209"/>
      <c r="C226" s="780">
        <v>2</v>
      </c>
      <c r="D226" s="792">
        <f>B231</f>
        <v>0.97649225154600172</v>
      </c>
      <c r="E226" s="792">
        <f>ROUND(C226*D226,2)</f>
        <v>1.95</v>
      </c>
      <c r="F226" s="2084"/>
      <c r="G226" s="792"/>
      <c r="H226" s="792"/>
      <c r="I226" s="779"/>
    </row>
    <row r="227" spans="1:9">
      <c r="A227" s="2208" t="s">
        <v>3266</v>
      </c>
      <c r="B227" s="2209"/>
      <c r="C227" s="780">
        <v>1.8</v>
      </c>
      <c r="D227" s="792"/>
      <c r="E227" s="792"/>
      <c r="F227" s="2084"/>
      <c r="G227" s="792"/>
      <c r="H227" s="792"/>
      <c r="I227" s="779"/>
    </row>
    <row r="228" spans="1:9">
      <c r="A228" s="2210" t="s">
        <v>227</v>
      </c>
      <c r="B228" s="2211"/>
      <c r="C228" s="781"/>
      <c r="D228" s="792"/>
      <c r="E228" s="793"/>
      <c r="F228" s="792"/>
      <c r="G228" s="792"/>
      <c r="H228" s="792"/>
      <c r="I228" s="779"/>
    </row>
    <row r="229" spans="1:9" ht="13.5">
      <c r="A229" s="2212" t="s">
        <v>3251</v>
      </c>
      <c r="B229" s="2213"/>
      <c r="C229" s="2213"/>
      <c r="D229" s="2213"/>
      <c r="E229" s="2213"/>
      <c r="F229" s="2213"/>
      <c r="G229" s="2213"/>
      <c r="H229" s="2213"/>
      <c r="I229" s="2214"/>
    </row>
    <row r="230" spans="1:9">
      <c r="A230" s="2085" t="s">
        <v>3215</v>
      </c>
      <c r="B230" s="2086"/>
      <c r="C230" s="2086"/>
      <c r="D230" s="2086"/>
      <c r="E230" s="2086"/>
      <c r="F230" s="2086"/>
      <c r="G230" s="2086"/>
      <c r="I230" s="795"/>
    </row>
    <row r="231" spans="1:9">
      <c r="A231" s="796" t="s">
        <v>3254</v>
      </c>
      <c r="B231" s="797">
        <f>939.699/962.321</f>
        <v>0.97649225154600172</v>
      </c>
      <c r="C231" s="798"/>
      <c r="D231" s="798"/>
      <c r="E231" s="798"/>
      <c r="F231" s="798"/>
      <c r="G231" s="798"/>
      <c r="H231" s="799"/>
      <c r="I231" s="800"/>
    </row>
    <row r="232" spans="1:9">
      <c r="A232" s="2087" t="s">
        <v>204</v>
      </c>
      <c r="B232" s="2087"/>
      <c r="C232" s="2087"/>
      <c r="D232" s="2087"/>
      <c r="E232" s="2087"/>
      <c r="F232" s="2087"/>
      <c r="G232" s="2087"/>
      <c r="H232" s="2087"/>
      <c r="I232" s="801">
        <f>I220</f>
        <v>11.2249</v>
      </c>
    </row>
    <row r="233" spans="1:9">
      <c r="A233" s="2179" t="s">
        <v>3234</v>
      </c>
      <c r="B233" s="2180"/>
      <c r="C233" s="2180"/>
      <c r="D233" s="2180"/>
      <c r="E233" s="2180"/>
      <c r="F233" s="2180"/>
      <c r="G233" s="2180"/>
      <c r="H233" s="2180"/>
      <c r="I233" s="2181"/>
    </row>
    <row r="234" spans="1:9">
      <c r="A234" s="741" t="s">
        <v>3235</v>
      </c>
      <c r="B234" s="742"/>
      <c r="C234" s="743"/>
      <c r="D234" s="743"/>
      <c r="E234" s="743"/>
      <c r="F234" s="743"/>
      <c r="G234" s="743"/>
      <c r="H234" s="743"/>
      <c r="I234" s="811" t="s">
        <v>3364</v>
      </c>
    </row>
    <row r="235" spans="1:9">
      <c r="A235" s="2042" t="s">
        <v>3375</v>
      </c>
      <c r="B235" s="2183"/>
      <c r="C235" s="2183"/>
      <c r="D235" s="2183"/>
      <c r="E235" s="2183"/>
      <c r="F235" s="2183"/>
      <c r="G235" s="2183"/>
      <c r="H235" s="2183"/>
      <c r="I235" s="2186" t="s">
        <v>3236</v>
      </c>
    </row>
    <row r="236" spans="1:9">
      <c r="A236" s="2184"/>
      <c r="B236" s="2185"/>
      <c r="C236" s="2185"/>
      <c r="D236" s="2185"/>
      <c r="E236" s="2185"/>
      <c r="F236" s="2185"/>
      <c r="G236" s="2185"/>
      <c r="H236" s="2185"/>
      <c r="I236" s="2187"/>
    </row>
    <row r="237" spans="1:9">
      <c r="A237" s="2200" t="s">
        <v>3237</v>
      </c>
      <c r="B237" s="2201"/>
      <c r="C237" s="744" t="s">
        <v>3238</v>
      </c>
      <c r="D237" s="744" t="s">
        <v>2664</v>
      </c>
      <c r="E237" s="744" t="s">
        <v>2667</v>
      </c>
      <c r="F237" s="744" t="s">
        <v>3239</v>
      </c>
      <c r="G237" s="745" t="s">
        <v>3240</v>
      </c>
      <c r="H237" s="2198" t="s">
        <v>3241</v>
      </c>
      <c r="I237" s="2199"/>
    </row>
    <row r="238" spans="1:9">
      <c r="A238" s="2202" t="s">
        <v>3242</v>
      </c>
      <c r="B238" s="2203"/>
      <c r="C238" s="746" t="s">
        <v>78</v>
      </c>
      <c r="D238" s="746">
        <v>88441</v>
      </c>
      <c r="E238" s="746" t="s">
        <v>177</v>
      </c>
      <c r="F238" s="747">
        <v>0.09</v>
      </c>
      <c r="G238" s="748">
        <v>24.4</v>
      </c>
      <c r="H238" s="2204">
        <f t="shared" ref="H238:H245" si="5">F238*G238</f>
        <v>2.1959999999999997</v>
      </c>
      <c r="I238" s="2205"/>
    </row>
    <row r="239" spans="1:9">
      <c r="A239" s="2202" t="s">
        <v>240</v>
      </c>
      <c r="B239" s="2203"/>
      <c r="C239" s="746" t="s">
        <v>78</v>
      </c>
      <c r="D239" s="746">
        <v>88316</v>
      </c>
      <c r="E239" s="746" t="s">
        <v>177</v>
      </c>
      <c r="F239" s="747">
        <v>0.09</v>
      </c>
      <c r="G239" s="748">
        <v>18.11</v>
      </c>
      <c r="H239" s="2204">
        <f t="shared" si="5"/>
        <v>1.6298999999999999</v>
      </c>
      <c r="I239" s="2205"/>
    </row>
    <row r="240" spans="1:9">
      <c r="A240" s="749"/>
      <c r="B240" s="785"/>
      <c r="C240" s="785"/>
      <c r="D240" s="785"/>
      <c r="E240" s="786"/>
      <c r="F240" s="787" t="s">
        <v>2666</v>
      </c>
      <c r="G240" s="750"/>
      <c r="H240" s="751"/>
      <c r="I240" s="752">
        <f>SUM(H238:I239)</f>
        <v>3.8258999999999999</v>
      </c>
    </row>
    <row r="241" spans="1:9">
      <c r="A241" s="749"/>
      <c r="B241" s="785"/>
      <c r="C241" s="785"/>
      <c r="D241" s="785"/>
      <c r="E241" s="786"/>
      <c r="F241" s="786"/>
      <c r="G241" s="786"/>
      <c r="H241" s="786"/>
      <c r="I241" s="753"/>
    </row>
    <row r="242" spans="1:9">
      <c r="A242" s="2206" t="s">
        <v>3243</v>
      </c>
      <c r="B242" s="2207"/>
      <c r="C242" s="744" t="s">
        <v>3238</v>
      </c>
      <c r="D242" s="744" t="s">
        <v>2664</v>
      </c>
      <c r="E242" s="744" t="s">
        <v>2667</v>
      </c>
      <c r="F242" s="744" t="s">
        <v>3239</v>
      </c>
      <c r="G242" s="745" t="s">
        <v>3240</v>
      </c>
      <c r="H242" s="2198" t="s">
        <v>3241</v>
      </c>
      <c r="I242" s="2199"/>
    </row>
    <row r="243" spans="1:9">
      <c r="A243" s="2188" t="s">
        <v>3267</v>
      </c>
      <c r="B243" s="2189"/>
      <c r="C243" s="754" t="s">
        <v>222</v>
      </c>
      <c r="D243" s="755" t="s">
        <v>192</v>
      </c>
      <c r="E243" s="754" t="s">
        <v>313</v>
      </c>
      <c r="F243" s="756">
        <v>1</v>
      </c>
      <c r="G243" s="757">
        <f>F261</f>
        <v>1.9550000000000001</v>
      </c>
      <c r="H243" s="2190">
        <f t="shared" si="5"/>
        <v>1.9550000000000001</v>
      </c>
      <c r="I243" s="2191"/>
    </row>
    <row r="244" spans="1:9">
      <c r="A244" s="2192" t="s">
        <v>3245</v>
      </c>
      <c r="B244" s="2193"/>
      <c r="C244" s="758" t="s">
        <v>78</v>
      </c>
      <c r="D244" s="759">
        <v>753</v>
      </c>
      <c r="E244" s="758" t="s">
        <v>267</v>
      </c>
      <c r="F244" s="760">
        <v>3.2000000000000001E-2</v>
      </c>
      <c r="G244" s="761">
        <v>145.71</v>
      </c>
      <c r="H244" s="2194">
        <f t="shared" si="5"/>
        <v>4.6627200000000002</v>
      </c>
      <c r="I244" s="2195"/>
    </row>
    <row r="245" spans="1:9">
      <c r="A245" s="2217" t="s">
        <v>3261</v>
      </c>
      <c r="B245" s="2218"/>
      <c r="C245" s="758" t="s">
        <v>78</v>
      </c>
      <c r="D245" s="759">
        <v>25951</v>
      </c>
      <c r="E245" s="758" t="s">
        <v>3262</v>
      </c>
      <c r="F245" s="760">
        <v>7.3999999999999996E-2</v>
      </c>
      <c r="G245" s="761">
        <v>2.72</v>
      </c>
      <c r="H245" s="2194">
        <f t="shared" si="5"/>
        <v>0.20128000000000001</v>
      </c>
      <c r="I245" s="2195"/>
    </row>
    <row r="246" spans="1:9">
      <c r="A246" s="749"/>
      <c r="B246" s="785"/>
      <c r="C246" s="785"/>
      <c r="D246" s="785"/>
      <c r="E246" s="786"/>
      <c r="F246" s="787" t="s">
        <v>2668</v>
      </c>
      <c r="G246" s="750"/>
      <c r="H246" s="751"/>
      <c r="I246" s="752">
        <f>SUM(H243:I245)</f>
        <v>6.819</v>
      </c>
    </row>
    <row r="247" spans="1:9">
      <c r="A247" s="749"/>
      <c r="B247" s="785"/>
      <c r="C247" s="785"/>
      <c r="D247" s="785"/>
      <c r="E247" s="786"/>
      <c r="F247" s="786"/>
      <c r="G247" s="786"/>
      <c r="H247" s="786"/>
      <c r="I247" s="753"/>
    </row>
    <row r="248" spans="1:9">
      <c r="A248" s="2196" t="s">
        <v>3246</v>
      </c>
      <c r="B248" s="2197"/>
      <c r="C248" s="744" t="s">
        <v>3238</v>
      </c>
      <c r="D248" s="744" t="s">
        <v>2664</v>
      </c>
      <c r="E248" s="744" t="s">
        <v>2667</v>
      </c>
      <c r="F248" s="744" t="s">
        <v>3239</v>
      </c>
      <c r="G248" s="745" t="s">
        <v>3240</v>
      </c>
      <c r="H248" s="2198" t="s">
        <v>3241</v>
      </c>
      <c r="I248" s="2199"/>
    </row>
    <row r="249" spans="1:9">
      <c r="A249" s="2202"/>
      <c r="B249" s="2203"/>
      <c r="C249" s="759"/>
      <c r="D249" s="746"/>
      <c r="E249" s="759"/>
      <c r="F249" s="758"/>
      <c r="G249" s="762"/>
      <c r="H249" s="763"/>
      <c r="I249" s="764"/>
    </row>
    <row r="250" spans="1:9">
      <c r="A250" s="749"/>
      <c r="B250" s="785"/>
      <c r="C250" s="786"/>
      <c r="D250" s="785"/>
      <c r="E250" s="786"/>
      <c r="F250" s="787" t="s">
        <v>2669</v>
      </c>
      <c r="G250" s="750"/>
      <c r="H250" s="751"/>
      <c r="I250" s="752">
        <f>SUM(I249:I249)</f>
        <v>0</v>
      </c>
    </row>
    <row r="251" spans="1:9">
      <c r="A251" s="749"/>
      <c r="B251" s="785"/>
      <c r="C251" s="786"/>
      <c r="D251" s="785"/>
      <c r="E251" s="786"/>
      <c r="F251" s="786"/>
      <c r="G251" s="786"/>
      <c r="H251" s="786"/>
      <c r="I251" s="753"/>
    </row>
    <row r="252" spans="1:9">
      <c r="A252" s="2196" t="s">
        <v>3247</v>
      </c>
      <c r="B252" s="2197"/>
      <c r="C252" s="744" t="s">
        <v>3238</v>
      </c>
      <c r="D252" s="744" t="s">
        <v>2664</v>
      </c>
      <c r="E252" s="744" t="s">
        <v>2667</v>
      </c>
      <c r="F252" s="744" t="s">
        <v>3239</v>
      </c>
      <c r="G252" s="745" t="s">
        <v>3240</v>
      </c>
      <c r="H252" s="2198" t="s">
        <v>3241</v>
      </c>
      <c r="I252" s="2199"/>
    </row>
    <row r="253" spans="1:9">
      <c r="A253" s="2202"/>
      <c r="B253" s="2203"/>
      <c r="C253" s="759"/>
      <c r="D253" s="746"/>
      <c r="E253" s="759"/>
      <c r="F253" s="765"/>
      <c r="G253" s="766"/>
      <c r="H253" s="763"/>
      <c r="I253" s="764">
        <f>F253*G253</f>
        <v>0</v>
      </c>
    </row>
    <row r="254" spans="1:9">
      <c r="A254" s="749"/>
      <c r="B254" s="785"/>
      <c r="C254" s="786"/>
      <c r="D254" s="785"/>
      <c r="E254" s="786"/>
      <c r="F254" s="787" t="s">
        <v>2670</v>
      </c>
      <c r="G254" s="750"/>
      <c r="H254" s="751"/>
      <c r="I254" s="752">
        <f>SUM(H253:I253)</f>
        <v>0</v>
      </c>
    </row>
    <row r="255" spans="1:9">
      <c r="A255" s="749"/>
      <c r="B255" s="785"/>
      <c r="C255" s="786"/>
      <c r="D255" s="785"/>
      <c r="E255" s="786"/>
      <c r="F255" s="786"/>
      <c r="G255" s="915"/>
      <c r="H255" s="786"/>
      <c r="I255" s="753"/>
    </row>
    <row r="256" spans="1:9">
      <c r="A256" s="767"/>
      <c r="B256" s="768"/>
      <c r="C256" s="769"/>
      <c r="D256" s="770"/>
      <c r="E256" s="769"/>
      <c r="F256" s="771" t="s">
        <v>2671</v>
      </c>
      <c r="G256" s="772"/>
      <c r="H256" s="773"/>
      <c r="I256" s="774">
        <f>I240+I246+I250+I254</f>
        <v>10.6449</v>
      </c>
    </row>
    <row r="257" spans="1:9">
      <c r="A257" s="775"/>
      <c r="B257" s="788"/>
      <c r="C257" s="789"/>
      <c r="D257" s="790"/>
      <c r="E257" s="789"/>
      <c r="F257" s="791"/>
      <c r="G257" s="789"/>
      <c r="H257" s="786"/>
      <c r="I257" s="776"/>
    </row>
    <row r="258" spans="1:9">
      <c r="A258" s="777" t="s">
        <v>3268</v>
      </c>
      <c r="B258" s="788"/>
      <c r="C258" s="789"/>
      <c r="D258" s="790"/>
      <c r="E258" s="789"/>
      <c r="F258" s="791"/>
      <c r="G258" s="789"/>
      <c r="H258" s="786"/>
      <c r="I258" s="776"/>
    </row>
    <row r="259" spans="1:9">
      <c r="A259" s="775"/>
      <c r="B259" s="788"/>
      <c r="C259" s="789"/>
      <c r="D259" s="790"/>
      <c r="E259" s="789"/>
      <c r="F259" s="791"/>
      <c r="G259" s="789"/>
      <c r="H259" s="786"/>
      <c r="I259" s="776"/>
    </row>
    <row r="260" spans="1:9" ht="38.25">
      <c r="A260" s="2215" t="s">
        <v>285</v>
      </c>
      <c r="B260" s="2216"/>
      <c r="C260" s="778" t="s">
        <v>3249</v>
      </c>
      <c r="D260" s="784" t="s">
        <v>3252</v>
      </c>
      <c r="E260" s="784" t="s">
        <v>3253</v>
      </c>
      <c r="F260" s="916" t="s">
        <v>3322</v>
      </c>
      <c r="G260" s="792"/>
      <c r="H260" s="792"/>
      <c r="I260" s="779"/>
    </row>
    <row r="261" spans="1:9">
      <c r="A261" s="2208" t="s">
        <v>3264</v>
      </c>
      <c r="B261" s="2209"/>
      <c r="C261" s="780">
        <v>1.9</v>
      </c>
      <c r="D261" s="792">
        <f>B266</f>
        <v>0.97649225154600172</v>
      </c>
      <c r="E261" s="792">
        <f>ROUND(C261*D261,2)</f>
        <v>1.86</v>
      </c>
      <c r="F261" s="2083">
        <f>AVERAGE(E261:E263)</f>
        <v>1.9550000000000001</v>
      </c>
      <c r="G261" s="792"/>
      <c r="H261" s="792"/>
      <c r="I261" s="779"/>
    </row>
    <row r="262" spans="1:9">
      <c r="A262" s="2208" t="s">
        <v>3250</v>
      </c>
      <c r="B262" s="2209"/>
      <c r="C262" s="780">
        <v>2.1</v>
      </c>
      <c r="D262" s="792">
        <f>B266</f>
        <v>0.97649225154600172</v>
      </c>
      <c r="E262" s="792">
        <f>ROUND(C262*D262,2)</f>
        <v>2.0499999999999998</v>
      </c>
      <c r="F262" s="2084"/>
      <c r="G262" s="792"/>
      <c r="H262" s="792"/>
      <c r="I262" s="779"/>
    </row>
    <row r="263" spans="1:9">
      <c r="A263" s="2208" t="s">
        <v>3265</v>
      </c>
      <c r="B263" s="2209"/>
      <c r="C263" s="780">
        <v>1.33</v>
      </c>
      <c r="D263" s="792"/>
      <c r="E263" s="792"/>
      <c r="F263" s="2084"/>
      <c r="G263" s="792"/>
      <c r="H263" s="792"/>
      <c r="I263" s="779"/>
    </row>
    <row r="264" spans="1:9">
      <c r="A264" s="2210" t="s">
        <v>227</v>
      </c>
      <c r="B264" s="2211"/>
      <c r="C264" s="781"/>
      <c r="D264" s="792"/>
      <c r="E264" s="793"/>
      <c r="F264" s="792"/>
      <c r="G264" s="792"/>
      <c r="H264" s="792"/>
      <c r="I264" s="779"/>
    </row>
    <row r="265" spans="1:9">
      <c r="A265" s="2085" t="s">
        <v>3215</v>
      </c>
      <c r="B265" s="2086"/>
      <c r="C265" s="2086"/>
      <c r="D265" s="2086"/>
      <c r="E265" s="2086"/>
      <c r="F265" s="2086"/>
      <c r="G265" s="2086"/>
      <c r="I265" s="795"/>
    </row>
    <row r="266" spans="1:9">
      <c r="A266" s="796" t="s">
        <v>3254</v>
      </c>
      <c r="B266" s="797">
        <f>939.699/962.321</f>
        <v>0.97649225154600172</v>
      </c>
      <c r="C266" s="798"/>
      <c r="D266" s="798"/>
      <c r="E266" s="798"/>
      <c r="F266" s="798"/>
      <c r="G266" s="798"/>
      <c r="H266" s="799"/>
      <c r="I266" s="800"/>
    </row>
    <row r="267" spans="1:9">
      <c r="A267" s="2087" t="s">
        <v>204</v>
      </c>
      <c r="B267" s="2087"/>
      <c r="C267" s="2087"/>
      <c r="D267" s="2087"/>
      <c r="E267" s="2087"/>
      <c r="F267" s="2087"/>
      <c r="G267" s="2087"/>
      <c r="H267" s="2087"/>
      <c r="I267" s="801">
        <f>I256</f>
        <v>10.6449</v>
      </c>
    </row>
    <row r="268" spans="1:9">
      <c r="A268" s="2179" t="s">
        <v>3234</v>
      </c>
      <c r="B268" s="2180"/>
      <c r="C268" s="2180"/>
      <c r="D268" s="2180"/>
      <c r="E268" s="2180"/>
      <c r="F268" s="2180"/>
      <c r="G268" s="2180"/>
      <c r="H268" s="2180"/>
      <c r="I268" s="2181"/>
    </row>
    <row r="269" spans="1:9">
      <c r="A269" s="741" t="s">
        <v>3235</v>
      </c>
      <c r="B269" s="742"/>
      <c r="C269" s="743"/>
      <c r="D269" s="743"/>
      <c r="E269" s="743"/>
      <c r="F269" s="743"/>
      <c r="G269" s="743"/>
      <c r="H269" s="743"/>
      <c r="I269" s="811" t="s">
        <v>3364</v>
      </c>
    </row>
    <row r="270" spans="1:9">
      <c r="A270" s="2042" t="s">
        <v>3376</v>
      </c>
      <c r="B270" s="2183"/>
      <c r="C270" s="2183"/>
      <c r="D270" s="2183"/>
      <c r="E270" s="2183"/>
      <c r="F270" s="2183"/>
      <c r="G270" s="2183"/>
      <c r="H270" s="2183"/>
      <c r="I270" s="2186" t="s">
        <v>3236</v>
      </c>
    </row>
    <row r="271" spans="1:9">
      <c r="A271" s="2184"/>
      <c r="B271" s="2185"/>
      <c r="C271" s="2185"/>
      <c r="D271" s="2185"/>
      <c r="E271" s="2185"/>
      <c r="F271" s="2185"/>
      <c r="G271" s="2185"/>
      <c r="H271" s="2185"/>
      <c r="I271" s="2187"/>
    </row>
    <row r="272" spans="1:9">
      <c r="A272" s="2200" t="s">
        <v>3237</v>
      </c>
      <c r="B272" s="2201"/>
      <c r="C272" s="744" t="s">
        <v>3238</v>
      </c>
      <c r="D272" s="744" t="s">
        <v>2664</v>
      </c>
      <c r="E272" s="744" t="s">
        <v>2667</v>
      </c>
      <c r="F272" s="744" t="s">
        <v>3239</v>
      </c>
      <c r="G272" s="745" t="s">
        <v>3240</v>
      </c>
      <c r="H272" s="2198" t="s">
        <v>3241</v>
      </c>
      <c r="I272" s="2199"/>
    </row>
    <row r="273" spans="1:9">
      <c r="A273" s="2202" t="s">
        <v>3242</v>
      </c>
      <c r="B273" s="2203"/>
      <c r="C273" s="746" t="s">
        <v>78</v>
      </c>
      <c r="D273" s="746">
        <v>88441</v>
      </c>
      <c r="E273" s="746" t="s">
        <v>177</v>
      </c>
      <c r="F273" s="747">
        <v>1.18</v>
      </c>
      <c r="G273" s="748">
        <v>24.4</v>
      </c>
      <c r="H273" s="2204">
        <f t="shared" ref="H273:H280" si="6">F273*G273</f>
        <v>28.791999999999998</v>
      </c>
      <c r="I273" s="2205"/>
    </row>
    <row r="274" spans="1:9">
      <c r="A274" s="2202" t="s">
        <v>240</v>
      </c>
      <c r="B274" s="2203"/>
      <c r="C274" s="746" t="s">
        <v>78</v>
      </c>
      <c r="D274" s="746">
        <v>88316</v>
      </c>
      <c r="E274" s="746" t="s">
        <v>177</v>
      </c>
      <c r="F274" s="747">
        <v>0.23</v>
      </c>
      <c r="G274" s="748">
        <v>18.11</v>
      </c>
      <c r="H274" s="2204">
        <f t="shared" si="6"/>
        <v>4.1653000000000002</v>
      </c>
      <c r="I274" s="2205"/>
    </row>
    <row r="275" spans="1:9">
      <c r="A275" s="749"/>
      <c r="B275" s="785"/>
      <c r="C275" s="785"/>
      <c r="D275" s="785"/>
      <c r="E275" s="786"/>
      <c r="F275" s="787" t="s">
        <v>2666</v>
      </c>
      <c r="G275" s="750"/>
      <c r="H275" s="751"/>
      <c r="I275" s="752">
        <f>SUM(H273:I274)</f>
        <v>32.957299999999996</v>
      </c>
    </row>
    <row r="276" spans="1:9">
      <c r="A276" s="749"/>
      <c r="B276" s="785"/>
      <c r="C276" s="785"/>
      <c r="D276" s="785"/>
      <c r="E276" s="786"/>
      <c r="F276" s="786"/>
      <c r="G276" s="786"/>
      <c r="H276" s="786"/>
      <c r="I276" s="753"/>
    </row>
    <row r="277" spans="1:9">
      <c r="A277" s="2206" t="s">
        <v>3243</v>
      </c>
      <c r="B277" s="2207"/>
      <c r="C277" s="744" t="s">
        <v>3238</v>
      </c>
      <c r="D277" s="744" t="s">
        <v>2664</v>
      </c>
      <c r="E277" s="744" t="s">
        <v>2667</v>
      </c>
      <c r="F277" s="744" t="s">
        <v>3239</v>
      </c>
      <c r="G277" s="745" t="s">
        <v>3240</v>
      </c>
      <c r="H277" s="2198" t="s">
        <v>3241</v>
      </c>
      <c r="I277" s="2199"/>
    </row>
    <row r="278" spans="1:9">
      <c r="A278" s="2188" t="s">
        <v>3271</v>
      </c>
      <c r="B278" s="2189"/>
      <c r="C278" s="754" t="s">
        <v>222</v>
      </c>
      <c r="D278" s="755" t="s">
        <v>192</v>
      </c>
      <c r="E278" s="754" t="s">
        <v>313</v>
      </c>
      <c r="F278" s="756">
        <v>1</v>
      </c>
      <c r="G278" s="757">
        <f>F296</f>
        <v>281.72000000000003</v>
      </c>
      <c r="H278" s="2190">
        <f t="shared" si="6"/>
        <v>281.72000000000003</v>
      </c>
      <c r="I278" s="2191"/>
    </row>
    <row r="279" spans="1:9">
      <c r="A279" s="2192" t="s">
        <v>3245</v>
      </c>
      <c r="B279" s="2193"/>
      <c r="C279" s="758" t="s">
        <v>78</v>
      </c>
      <c r="D279" s="759">
        <v>753</v>
      </c>
      <c r="E279" s="758" t="s">
        <v>267</v>
      </c>
      <c r="F279" s="760">
        <v>0.20499999999999999</v>
      </c>
      <c r="G279" s="761">
        <v>145.71</v>
      </c>
      <c r="H279" s="2194">
        <f t="shared" si="6"/>
        <v>29.870550000000001</v>
      </c>
      <c r="I279" s="2195"/>
    </row>
    <row r="280" spans="1:9">
      <c r="A280" s="2217" t="s">
        <v>3261</v>
      </c>
      <c r="B280" s="2218"/>
      <c r="C280" s="758" t="s">
        <v>78</v>
      </c>
      <c r="D280" s="759">
        <v>25951</v>
      </c>
      <c r="E280" s="758" t="s">
        <v>3262</v>
      </c>
      <c r="F280" s="760">
        <v>0.8</v>
      </c>
      <c r="G280" s="761">
        <v>2.72</v>
      </c>
      <c r="H280" s="2194">
        <f t="shared" si="6"/>
        <v>2.1760000000000002</v>
      </c>
      <c r="I280" s="2195"/>
    </row>
    <row r="281" spans="1:9">
      <c r="A281" s="749"/>
      <c r="B281" s="785"/>
      <c r="C281" s="785"/>
      <c r="D281" s="785"/>
      <c r="E281" s="786"/>
      <c r="F281" s="787" t="s">
        <v>2668</v>
      </c>
      <c r="G281" s="750"/>
      <c r="H281" s="751"/>
      <c r="I281" s="752">
        <f>SUM(H278:I280)</f>
        <v>313.76655</v>
      </c>
    </row>
    <row r="282" spans="1:9">
      <c r="A282" s="749"/>
      <c r="B282" s="785"/>
      <c r="C282" s="785"/>
      <c r="D282" s="785"/>
      <c r="E282" s="786"/>
      <c r="F282" s="786"/>
      <c r="G282" s="786"/>
      <c r="H282" s="786"/>
      <c r="I282" s="753"/>
    </row>
    <row r="283" spans="1:9">
      <c r="A283" s="2196" t="s">
        <v>3246</v>
      </c>
      <c r="B283" s="2197"/>
      <c r="C283" s="744" t="s">
        <v>3238</v>
      </c>
      <c r="D283" s="744" t="s">
        <v>2664</v>
      </c>
      <c r="E283" s="744" t="s">
        <v>2667</v>
      </c>
      <c r="F283" s="744" t="s">
        <v>3239</v>
      </c>
      <c r="G283" s="745" t="s">
        <v>3240</v>
      </c>
      <c r="H283" s="2198" t="s">
        <v>3241</v>
      </c>
      <c r="I283" s="2199"/>
    </row>
    <row r="284" spans="1:9">
      <c r="A284" s="2202"/>
      <c r="B284" s="2203"/>
      <c r="C284" s="759"/>
      <c r="D284" s="746"/>
      <c r="E284" s="759"/>
      <c r="F284" s="758"/>
      <c r="G284" s="762"/>
      <c r="H284" s="763"/>
      <c r="I284" s="764"/>
    </row>
    <row r="285" spans="1:9">
      <c r="A285" s="749"/>
      <c r="B285" s="785"/>
      <c r="C285" s="786"/>
      <c r="D285" s="785"/>
      <c r="E285" s="786"/>
      <c r="F285" s="787" t="s">
        <v>2669</v>
      </c>
      <c r="G285" s="750"/>
      <c r="H285" s="751"/>
      <c r="I285" s="752">
        <f>SUM(I284:I284)</f>
        <v>0</v>
      </c>
    </row>
    <row r="286" spans="1:9">
      <c r="A286" s="749"/>
      <c r="B286" s="785"/>
      <c r="C286" s="786"/>
      <c r="D286" s="785"/>
      <c r="E286" s="786"/>
      <c r="F286" s="786"/>
      <c r="G286" s="786"/>
      <c r="H286" s="786"/>
      <c r="I286" s="753"/>
    </row>
    <row r="287" spans="1:9">
      <c r="A287" s="2196" t="s">
        <v>3247</v>
      </c>
      <c r="B287" s="2197"/>
      <c r="C287" s="744" t="s">
        <v>3238</v>
      </c>
      <c r="D287" s="744" t="s">
        <v>2664</v>
      </c>
      <c r="E287" s="744" t="s">
        <v>2667</v>
      </c>
      <c r="F287" s="744" t="s">
        <v>3239</v>
      </c>
      <c r="G287" s="745" t="s">
        <v>3240</v>
      </c>
      <c r="H287" s="2198" t="s">
        <v>3241</v>
      </c>
      <c r="I287" s="2199"/>
    </row>
    <row r="288" spans="1:9">
      <c r="A288" s="2202"/>
      <c r="B288" s="2203"/>
      <c r="C288" s="759"/>
      <c r="D288" s="746"/>
      <c r="E288" s="759"/>
      <c r="F288" s="765"/>
      <c r="G288" s="766"/>
      <c r="H288" s="763"/>
      <c r="I288" s="764">
        <f>F288*G288</f>
        <v>0</v>
      </c>
    </row>
    <row r="289" spans="1:9">
      <c r="A289" s="749"/>
      <c r="B289" s="785"/>
      <c r="C289" s="786"/>
      <c r="D289" s="785"/>
      <c r="E289" s="786"/>
      <c r="F289" s="787" t="s">
        <v>2670</v>
      </c>
      <c r="G289" s="750"/>
      <c r="H289" s="751"/>
      <c r="I289" s="752">
        <f>SUM(H288:I288)</f>
        <v>0</v>
      </c>
    </row>
    <row r="290" spans="1:9">
      <c r="A290" s="749"/>
      <c r="B290" s="785"/>
      <c r="C290" s="786"/>
      <c r="D290" s="785"/>
      <c r="E290" s="786"/>
      <c r="F290" s="786"/>
      <c r="G290" s="915"/>
      <c r="H290" s="786"/>
      <c r="I290" s="753"/>
    </row>
    <row r="291" spans="1:9">
      <c r="A291" s="767"/>
      <c r="B291" s="768"/>
      <c r="C291" s="769"/>
      <c r="D291" s="770"/>
      <c r="E291" s="769"/>
      <c r="F291" s="771" t="s">
        <v>2671</v>
      </c>
      <c r="G291" s="772"/>
      <c r="H291" s="773"/>
      <c r="I291" s="774">
        <f>I275+I281+I285+I289</f>
        <v>346.72384999999997</v>
      </c>
    </row>
    <row r="292" spans="1:9">
      <c r="A292" s="775"/>
      <c r="B292" s="788"/>
      <c r="C292" s="789"/>
      <c r="D292" s="790"/>
      <c r="E292" s="789"/>
      <c r="F292" s="791"/>
      <c r="G292" s="789"/>
      <c r="H292" s="786"/>
      <c r="I292" s="776"/>
    </row>
    <row r="293" spans="1:9">
      <c r="A293" s="777" t="s">
        <v>3272</v>
      </c>
      <c r="B293" s="788"/>
      <c r="C293" s="789"/>
      <c r="D293" s="790"/>
      <c r="E293" s="789"/>
      <c r="F293" s="791"/>
      <c r="G293" s="789"/>
      <c r="H293" s="786"/>
      <c r="I293" s="776"/>
    </row>
    <row r="294" spans="1:9">
      <c r="A294" s="775"/>
      <c r="B294" s="788"/>
      <c r="C294" s="789"/>
      <c r="D294" s="790"/>
      <c r="E294" s="789"/>
      <c r="F294" s="791"/>
      <c r="G294" s="789"/>
      <c r="H294" s="786"/>
      <c r="I294" s="776"/>
    </row>
    <row r="295" spans="1:9" ht="38.25">
      <c r="A295" s="2215" t="s">
        <v>285</v>
      </c>
      <c r="B295" s="2216"/>
      <c r="C295" s="778" t="s">
        <v>3249</v>
      </c>
      <c r="D295" s="784" t="s">
        <v>3252</v>
      </c>
      <c r="E295" s="784" t="s">
        <v>3253</v>
      </c>
      <c r="F295" s="916" t="s">
        <v>3322</v>
      </c>
      <c r="G295" s="792"/>
      <c r="H295" s="792"/>
      <c r="I295" s="779"/>
    </row>
    <row r="296" spans="1:9">
      <c r="A296" s="2208" t="s">
        <v>3250</v>
      </c>
      <c r="B296" s="2209"/>
      <c r="C296" s="780">
        <v>292</v>
      </c>
      <c r="D296" s="792">
        <f>B303</f>
        <v>0.97649225154600172</v>
      </c>
      <c r="E296" s="792">
        <f>ROUND(C296*D296,2)</f>
        <v>285.14</v>
      </c>
      <c r="F296" s="2083">
        <f>AVERAGE(E296:E298)</f>
        <v>281.72000000000003</v>
      </c>
      <c r="G296" s="792"/>
      <c r="H296" s="792"/>
      <c r="I296" s="779"/>
    </row>
    <row r="297" spans="1:9">
      <c r="A297" s="2208" t="s">
        <v>3266</v>
      </c>
      <c r="B297" s="2209"/>
      <c r="C297" s="780">
        <v>285</v>
      </c>
      <c r="D297" s="792">
        <f>B303</f>
        <v>0.97649225154600172</v>
      </c>
      <c r="E297" s="792">
        <f>ROUND(C297*D297,2)</f>
        <v>278.3</v>
      </c>
      <c r="F297" s="2084"/>
      <c r="G297" s="792"/>
      <c r="H297" s="792"/>
      <c r="I297" s="779"/>
    </row>
    <row r="298" spans="1:9">
      <c r="A298" s="2208"/>
      <c r="B298" s="2209"/>
      <c r="C298" s="780"/>
      <c r="D298" s="792"/>
      <c r="E298" s="792"/>
      <c r="F298" s="2084"/>
      <c r="G298" s="792"/>
      <c r="H298" s="792"/>
      <c r="I298" s="779"/>
    </row>
    <row r="299" spans="1:9">
      <c r="A299" s="2210" t="s">
        <v>227</v>
      </c>
      <c r="B299" s="2211"/>
      <c r="C299" s="781"/>
      <c r="D299" s="792"/>
      <c r="E299" s="793"/>
      <c r="F299" s="792"/>
      <c r="G299" s="792"/>
      <c r="H299" s="792"/>
      <c r="I299" s="779"/>
    </row>
    <row r="300" spans="1:9">
      <c r="A300" s="782"/>
      <c r="B300" s="794"/>
      <c r="C300" s="783"/>
      <c r="D300" s="792"/>
      <c r="E300" s="792"/>
      <c r="F300" s="792"/>
      <c r="G300" s="792"/>
      <c r="H300" s="792"/>
      <c r="I300" s="779"/>
    </row>
    <row r="301" spans="1:9">
      <c r="A301" s="2219" t="s">
        <v>3273</v>
      </c>
      <c r="B301" s="2220"/>
      <c r="C301" s="2220"/>
      <c r="D301" s="2220"/>
      <c r="E301" s="2220"/>
      <c r="F301" s="2220"/>
      <c r="G301" s="2220"/>
      <c r="H301" s="2220"/>
      <c r="I301" s="2221"/>
    </row>
    <row r="302" spans="1:9" ht="12.75" customHeight="1">
      <c r="A302" s="2085" t="s">
        <v>3215</v>
      </c>
      <c r="B302" s="2086"/>
      <c r="C302" s="2086"/>
      <c r="D302" s="2086"/>
      <c r="E302" s="2086"/>
      <c r="F302" s="2086"/>
      <c r="G302" s="2086"/>
      <c r="I302" s="795"/>
    </row>
    <row r="303" spans="1:9">
      <c r="A303" s="738" t="s">
        <v>3254</v>
      </c>
      <c r="B303" s="905">
        <f>939.699/962.321</f>
        <v>0.97649225154600172</v>
      </c>
      <c r="C303" s="906"/>
      <c r="D303" s="906"/>
      <c r="E303" s="906"/>
      <c r="F303" s="906"/>
      <c r="G303" s="906"/>
      <c r="I303" s="795"/>
    </row>
    <row r="304" spans="1:9">
      <c r="A304" s="2087" t="s">
        <v>204</v>
      </c>
      <c r="B304" s="2087"/>
      <c r="C304" s="2087"/>
      <c r="D304" s="2087"/>
      <c r="E304" s="2087"/>
      <c r="F304" s="2087"/>
      <c r="G304" s="2087"/>
      <c r="H304" s="2087"/>
      <c r="I304" s="1004">
        <f>I291</f>
        <v>346.72384999999997</v>
      </c>
    </row>
    <row r="305" spans="1:9">
      <c r="A305" s="2179" t="s">
        <v>3234</v>
      </c>
      <c r="B305" s="2180"/>
      <c r="C305" s="2180"/>
      <c r="D305" s="2180"/>
      <c r="E305" s="2180"/>
      <c r="F305" s="2180"/>
      <c r="G305" s="2180"/>
      <c r="H305" s="2180"/>
      <c r="I305" s="2181"/>
    </row>
    <row r="306" spans="1:9">
      <c r="A306" s="741" t="s">
        <v>3235</v>
      </c>
      <c r="B306" s="742"/>
      <c r="C306" s="743"/>
      <c r="D306" s="743"/>
      <c r="E306" s="743"/>
      <c r="F306" s="743"/>
      <c r="G306" s="743"/>
      <c r="H306" s="743"/>
      <c r="I306" s="811" t="s">
        <v>3364</v>
      </c>
    </row>
    <row r="307" spans="1:9">
      <c r="A307" s="2042" t="s">
        <v>3377</v>
      </c>
      <c r="B307" s="2183"/>
      <c r="C307" s="2183"/>
      <c r="D307" s="2183"/>
      <c r="E307" s="2183"/>
      <c r="F307" s="2183"/>
      <c r="G307" s="2183"/>
      <c r="H307" s="2183"/>
      <c r="I307" s="2186" t="s">
        <v>3236</v>
      </c>
    </row>
    <row r="308" spans="1:9">
      <c r="A308" s="2184"/>
      <c r="B308" s="2185"/>
      <c r="C308" s="2185"/>
      <c r="D308" s="2185"/>
      <c r="E308" s="2185"/>
      <c r="F308" s="2185"/>
      <c r="G308" s="2185"/>
      <c r="H308" s="2185"/>
      <c r="I308" s="2187"/>
    </row>
    <row r="309" spans="1:9">
      <c r="A309" s="2200" t="s">
        <v>3237</v>
      </c>
      <c r="B309" s="2201"/>
      <c r="C309" s="744" t="s">
        <v>3238</v>
      </c>
      <c r="D309" s="744" t="s">
        <v>2664</v>
      </c>
      <c r="E309" s="744" t="s">
        <v>2667</v>
      </c>
      <c r="F309" s="744" t="s">
        <v>3239</v>
      </c>
      <c r="G309" s="745" t="s">
        <v>3240</v>
      </c>
      <c r="H309" s="2198" t="s">
        <v>3241</v>
      </c>
      <c r="I309" s="2199"/>
    </row>
    <row r="310" spans="1:9">
      <c r="A310" s="2202" t="s">
        <v>3242</v>
      </c>
      <c r="B310" s="2203"/>
      <c r="C310" s="746" t="s">
        <v>78</v>
      </c>
      <c r="D310" s="746">
        <v>88441</v>
      </c>
      <c r="E310" s="746" t="s">
        <v>177</v>
      </c>
      <c r="F310" s="747">
        <v>1.18</v>
      </c>
      <c r="G310" s="748">
        <v>24.4</v>
      </c>
      <c r="H310" s="2204">
        <f t="shared" ref="H310:H317" si="7">F310*G310</f>
        <v>28.791999999999998</v>
      </c>
      <c r="I310" s="2205"/>
    </row>
    <row r="311" spans="1:9">
      <c r="A311" s="2202" t="s">
        <v>240</v>
      </c>
      <c r="B311" s="2203"/>
      <c r="C311" s="746" t="s">
        <v>78</v>
      </c>
      <c r="D311" s="746">
        <v>88316</v>
      </c>
      <c r="E311" s="746" t="s">
        <v>177</v>
      </c>
      <c r="F311" s="747">
        <v>0.23</v>
      </c>
      <c r="G311" s="748">
        <v>18.11</v>
      </c>
      <c r="H311" s="2204">
        <f t="shared" si="7"/>
        <v>4.1653000000000002</v>
      </c>
      <c r="I311" s="2205"/>
    </row>
    <row r="312" spans="1:9">
      <c r="A312" s="749"/>
      <c r="B312" s="785"/>
      <c r="C312" s="785"/>
      <c r="D312" s="785"/>
      <c r="E312" s="786"/>
      <c r="F312" s="787" t="s">
        <v>2666</v>
      </c>
      <c r="G312" s="750"/>
      <c r="H312" s="751"/>
      <c r="I312" s="752">
        <f>SUM(H310:I311)</f>
        <v>32.957299999999996</v>
      </c>
    </row>
    <row r="313" spans="1:9">
      <c r="A313" s="749"/>
      <c r="B313" s="785"/>
      <c r="C313" s="785"/>
      <c r="D313" s="785"/>
      <c r="E313" s="786"/>
      <c r="F313" s="786"/>
      <c r="G313" s="786"/>
      <c r="H313" s="786"/>
      <c r="I313" s="753"/>
    </row>
    <row r="314" spans="1:9">
      <c r="A314" s="2206" t="s">
        <v>3243</v>
      </c>
      <c r="B314" s="2207"/>
      <c r="C314" s="744" t="s">
        <v>3238</v>
      </c>
      <c r="D314" s="744" t="s">
        <v>2664</v>
      </c>
      <c r="E314" s="744" t="s">
        <v>2667</v>
      </c>
      <c r="F314" s="744" t="s">
        <v>3239</v>
      </c>
      <c r="G314" s="745" t="s">
        <v>3240</v>
      </c>
      <c r="H314" s="2198" t="s">
        <v>3241</v>
      </c>
      <c r="I314" s="2199"/>
    </row>
    <row r="315" spans="1:9">
      <c r="A315" s="2188" t="s">
        <v>3275</v>
      </c>
      <c r="B315" s="2189"/>
      <c r="C315" s="754" t="s">
        <v>222</v>
      </c>
      <c r="D315" s="755" t="s">
        <v>192</v>
      </c>
      <c r="E315" s="754" t="s">
        <v>313</v>
      </c>
      <c r="F315" s="756">
        <v>1</v>
      </c>
      <c r="G315" s="757">
        <f>F333</f>
        <v>170.79</v>
      </c>
      <c r="H315" s="2190">
        <f t="shared" si="7"/>
        <v>170.79</v>
      </c>
      <c r="I315" s="2191"/>
    </row>
    <row r="316" spans="1:9">
      <c r="A316" s="2192" t="s">
        <v>3245</v>
      </c>
      <c r="B316" s="2193"/>
      <c r="C316" s="758" t="s">
        <v>78</v>
      </c>
      <c r="D316" s="759">
        <v>753</v>
      </c>
      <c r="E316" s="758" t="s">
        <v>267</v>
      </c>
      <c r="F316" s="760">
        <v>0.20499999999999999</v>
      </c>
      <c r="G316" s="761">
        <v>145.71</v>
      </c>
      <c r="H316" s="2194">
        <f t="shared" si="7"/>
        <v>29.870550000000001</v>
      </c>
      <c r="I316" s="2195"/>
    </row>
    <row r="317" spans="1:9">
      <c r="A317" s="2217" t="s">
        <v>3261</v>
      </c>
      <c r="B317" s="2218"/>
      <c r="C317" s="758" t="s">
        <v>78</v>
      </c>
      <c r="D317" s="759">
        <v>25951</v>
      </c>
      <c r="E317" s="758" t="s">
        <v>3262</v>
      </c>
      <c r="F317" s="760">
        <v>0.8</v>
      </c>
      <c r="G317" s="761">
        <v>2.72</v>
      </c>
      <c r="H317" s="2194">
        <f t="shared" si="7"/>
        <v>2.1760000000000002</v>
      </c>
      <c r="I317" s="2195"/>
    </row>
    <row r="318" spans="1:9">
      <c r="A318" s="749"/>
      <c r="B318" s="785"/>
      <c r="C318" s="785"/>
      <c r="D318" s="785"/>
      <c r="E318" s="786"/>
      <c r="F318" s="787" t="s">
        <v>2668</v>
      </c>
      <c r="G318" s="750"/>
      <c r="H318" s="751"/>
      <c r="I318" s="752">
        <f>SUM(H315:I317)</f>
        <v>202.83654999999999</v>
      </c>
    </row>
    <row r="319" spans="1:9">
      <c r="A319" s="749"/>
      <c r="B319" s="785"/>
      <c r="C319" s="785"/>
      <c r="D319" s="785"/>
      <c r="E319" s="786"/>
      <c r="F319" s="786"/>
      <c r="G319" s="786"/>
      <c r="H319" s="786"/>
      <c r="I319" s="753"/>
    </row>
    <row r="320" spans="1:9">
      <c r="A320" s="2196" t="s">
        <v>3246</v>
      </c>
      <c r="B320" s="2197"/>
      <c r="C320" s="744" t="s">
        <v>3238</v>
      </c>
      <c r="D320" s="744" t="s">
        <v>2664</v>
      </c>
      <c r="E320" s="744" t="s">
        <v>2667</v>
      </c>
      <c r="F320" s="744" t="s">
        <v>3239</v>
      </c>
      <c r="G320" s="745" t="s">
        <v>3240</v>
      </c>
      <c r="H320" s="2198" t="s">
        <v>3241</v>
      </c>
      <c r="I320" s="2199"/>
    </row>
    <row r="321" spans="1:9">
      <c r="A321" s="2202"/>
      <c r="B321" s="2203"/>
      <c r="C321" s="759"/>
      <c r="D321" s="746"/>
      <c r="E321" s="759"/>
      <c r="F321" s="758"/>
      <c r="G321" s="762"/>
      <c r="H321" s="763"/>
      <c r="I321" s="764"/>
    </row>
    <row r="322" spans="1:9">
      <c r="A322" s="749"/>
      <c r="B322" s="785"/>
      <c r="C322" s="786"/>
      <c r="D322" s="785"/>
      <c r="E322" s="786"/>
      <c r="F322" s="787" t="s">
        <v>2669</v>
      </c>
      <c r="G322" s="750"/>
      <c r="H322" s="751"/>
      <c r="I322" s="752">
        <f>SUM(I321:I321)</f>
        <v>0</v>
      </c>
    </row>
    <row r="323" spans="1:9">
      <c r="A323" s="749"/>
      <c r="B323" s="785"/>
      <c r="C323" s="786"/>
      <c r="D323" s="785"/>
      <c r="E323" s="786"/>
      <c r="F323" s="786"/>
      <c r="G323" s="786"/>
      <c r="H323" s="786"/>
      <c r="I323" s="753"/>
    </row>
    <row r="324" spans="1:9">
      <c r="A324" s="2196" t="s">
        <v>3247</v>
      </c>
      <c r="B324" s="2197"/>
      <c r="C324" s="744" t="s">
        <v>3238</v>
      </c>
      <c r="D324" s="744" t="s">
        <v>2664</v>
      </c>
      <c r="E324" s="744" t="s">
        <v>2667</v>
      </c>
      <c r="F324" s="744" t="s">
        <v>3239</v>
      </c>
      <c r="G324" s="745" t="s">
        <v>3240</v>
      </c>
      <c r="H324" s="2198" t="s">
        <v>3241</v>
      </c>
      <c r="I324" s="2199"/>
    </row>
    <row r="325" spans="1:9">
      <c r="A325" s="2202"/>
      <c r="B325" s="2203"/>
      <c r="C325" s="759"/>
      <c r="D325" s="746"/>
      <c r="E325" s="759"/>
      <c r="F325" s="765"/>
      <c r="G325" s="766"/>
      <c r="H325" s="763"/>
      <c r="I325" s="764">
        <f>F325*G325</f>
        <v>0</v>
      </c>
    </row>
    <row r="326" spans="1:9">
      <c r="A326" s="749"/>
      <c r="B326" s="785"/>
      <c r="C326" s="786"/>
      <c r="D326" s="785"/>
      <c r="E326" s="786"/>
      <c r="F326" s="787" t="s">
        <v>2670</v>
      </c>
      <c r="G326" s="750"/>
      <c r="H326" s="751"/>
      <c r="I326" s="752">
        <f>SUM(H325:I325)</f>
        <v>0</v>
      </c>
    </row>
    <row r="327" spans="1:9">
      <c r="A327" s="749"/>
      <c r="B327" s="785"/>
      <c r="C327" s="786"/>
      <c r="D327" s="785"/>
      <c r="E327" s="786"/>
      <c r="F327" s="786"/>
      <c r="G327" s="915"/>
      <c r="H327" s="786"/>
      <c r="I327" s="753"/>
    </row>
    <row r="328" spans="1:9">
      <c r="A328" s="767"/>
      <c r="B328" s="768"/>
      <c r="C328" s="769"/>
      <c r="D328" s="770"/>
      <c r="E328" s="769"/>
      <c r="F328" s="771" t="s">
        <v>2671</v>
      </c>
      <c r="G328" s="772"/>
      <c r="H328" s="773"/>
      <c r="I328" s="774">
        <f>I312+I318+I322+I326</f>
        <v>235.79384999999999</v>
      </c>
    </row>
    <row r="329" spans="1:9">
      <c r="A329" s="775"/>
      <c r="B329" s="788"/>
      <c r="C329" s="789"/>
      <c r="D329" s="790"/>
      <c r="E329" s="789"/>
      <c r="F329" s="791"/>
      <c r="G329" s="789"/>
      <c r="H329" s="786"/>
      <c r="I329" s="776"/>
    </row>
    <row r="330" spans="1:9">
      <c r="A330" s="777" t="s">
        <v>3276</v>
      </c>
      <c r="B330" s="788"/>
      <c r="C330" s="789"/>
      <c r="D330" s="790"/>
      <c r="E330" s="789"/>
      <c r="F330" s="791"/>
      <c r="G330" s="789"/>
      <c r="H330" s="786"/>
      <c r="I330" s="776"/>
    </row>
    <row r="331" spans="1:9">
      <c r="A331" s="775"/>
      <c r="B331" s="788"/>
      <c r="C331" s="789"/>
      <c r="D331" s="790"/>
      <c r="E331" s="789"/>
      <c r="F331" s="791"/>
      <c r="G331" s="789"/>
      <c r="H331" s="786"/>
      <c r="I331" s="776"/>
    </row>
    <row r="332" spans="1:9" ht="38.25">
      <c r="A332" s="2215" t="s">
        <v>285</v>
      </c>
      <c r="B332" s="2216"/>
      <c r="C332" s="778" t="s">
        <v>3249</v>
      </c>
      <c r="D332" s="784" t="s">
        <v>3252</v>
      </c>
      <c r="E332" s="784" t="s">
        <v>3253</v>
      </c>
      <c r="F332" s="916" t="s">
        <v>3322</v>
      </c>
      <c r="G332" s="792"/>
      <c r="H332" s="792"/>
      <c r="I332" s="779"/>
    </row>
    <row r="333" spans="1:9">
      <c r="A333" s="2208" t="s">
        <v>3265</v>
      </c>
      <c r="B333" s="2209"/>
      <c r="C333" s="780">
        <v>179.9</v>
      </c>
      <c r="D333" s="792">
        <f>B340</f>
        <v>0.97649225154600172</v>
      </c>
      <c r="E333" s="792">
        <f>ROUND(C333*D333,2)</f>
        <v>175.67</v>
      </c>
      <c r="F333" s="2083">
        <f>AVERAGE(E333:E335)</f>
        <v>170.79</v>
      </c>
      <c r="G333" s="792"/>
      <c r="H333" s="792"/>
      <c r="I333" s="779"/>
    </row>
    <row r="334" spans="1:9">
      <c r="A334" s="2208" t="s">
        <v>3250</v>
      </c>
      <c r="B334" s="2209"/>
      <c r="C334" s="780">
        <v>169.9</v>
      </c>
      <c r="D334" s="792">
        <f>B340</f>
        <v>0.97649225154600172</v>
      </c>
      <c r="E334" s="792">
        <f>ROUND(C334*D334,2)</f>
        <v>165.91</v>
      </c>
      <c r="F334" s="2084"/>
      <c r="G334" s="792"/>
      <c r="H334" s="792"/>
      <c r="I334" s="779"/>
    </row>
    <row r="335" spans="1:9">
      <c r="A335" s="2208"/>
      <c r="B335" s="2209"/>
      <c r="C335" s="780"/>
      <c r="D335" s="792"/>
      <c r="E335" s="792"/>
      <c r="F335" s="2084"/>
      <c r="G335" s="792"/>
      <c r="H335" s="792"/>
      <c r="I335" s="779"/>
    </row>
    <row r="336" spans="1:9">
      <c r="A336" s="2210" t="s">
        <v>227</v>
      </c>
      <c r="B336" s="2211"/>
      <c r="C336" s="781"/>
      <c r="D336" s="792"/>
      <c r="E336" s="793"/>
      <c r="F336" s="792"/>
      <c r="G336" s="792"/>
      <c r="H336" s="792"/>
      <c r="I336" s="779"/>
    </row>
    <row r="337" spans="1:9">
      <c r="A337" s="782"/>
      <c r="B337" s="794"/>
      <c r="C337" s="783"/>
      <c r="D337" s="792"/>
      <c r="E337" s="792"/>
      <c r="F337" s="792"/>
      <c r="G337" s="792"/>
      <c r="H337" s="792"/>
      <c r="I337" s="779"/>
    </row>
    <row r="338" spans="1:9">
      <c r="A338" s="2219" t="s">
        <v>3277</v>
      </c>
      <c r="B338" s="2220"/>
      <c r="C338" s="2220"/>
      <c r="D338" s="2220"/>
      <c r="E338" s="2220"/>
      <c r="F338" s="2220"/>
      <c r="G338" s="2220"/>
      <c r="H338" s="2220"/>
      <c r="I338" s="2221"/>
    </row>
    <row r="339" spans="1:9" ht="12.75" customHeight="1">
      <c r="A339" s="2085" t="s">
        <v>3215</v>
      </c>
      <c r="B339" s="2086"/>
      <c r="C339" s="2086"/>
      <c r="D339" s="2086"/>
      <c r="E339" s="2086"/>
      <c r="F339" s="2086"/>
      <c r="G339" s="2086"/>
      <c r="I339" s="795"/>
    </row>
    <row r="340" spans="1:9">
      <c r="A340" s="738" t="s">
        <v>3254</v>
      </c>
      <c r="B340" s="905">
        <f>939.699/962.321</f>
        <v>0.97649225154600172</v>
      </c>
      <c r="C340" s="906"/>
      <c r="D340" s="906"/>
      <c r="E340" s="906"/>
      <c r="F340" s="906"/>
      <c r="G340" s="906"/>
      <c r="I340" s="795"/>
    </row>
    <row r="341" spans="1:9">
      <c r="A341" s="2087" t="s">
        <v>204</v>
      </c>
      <c r="B341" s="2087"/>
      <c r="C341" s="2087"/>
      <c r="D341" s="2087"/>
      <c r="E341" s="2087"/>
      <c r="F341" s="2087"/>
      <c r="G341" s="2087"/>
      <c r="H341" s="2087"/>
      <c r="I341" s="1004">
        <f>I328</f>
        <v>235.79384999999999</v>
      </c>
    </row>
    <row r="342" spans="1:9">
      <c r="A342" s="2179" t="s">
        <v>3234</v>
      </c>
      <c r="B342" s="2180"/>
      <c r="C342" s="2180"/>
      <c r="D342" s="2180"/>
      <c r="E342" s="2180"/>
      <c r="F342" s="2180"/>
      <c r="G342" s="2180"/>
      <c r="H342" s="2180"/>
      <c r="I342" s="2181"/>
    </row>
    <row r="343" spans="1:9">
      <c r="A343" s="741" t="s">
        <v>3235</v>
      </c>
      <c r="B343" s="742"/>
      <c r="C343" s="743"/>
      <c r="D343" s="743"/>
      <c r="E343" s="743"/>
      <c r="F343" s="743"/>
      <c r="G343" s="743"/>
      <c r="H343" s="743"/>
      <c r="I343" s="811" t="s">
        <v>3364</v>
      </c>
    </row>
    <row r="344" spans="1:9">
      <c r="A344" s="2042" t="s">
        <v>3378</v>
      </c>
      <c r="B344" s="2183"/>
      <c r="C344" s="2183"/>
      <c r="D344" s="2183"/>
      <c r="E344" s="2183"/>
      <c r="F344" s="2183"/>
      <c r="G344" s="2183"/>
      <c r="H344" s="2183"/>
      <c r="I344" s="2186" t="s">
        <v>3236</v>
      </c>
    </row>
    <row r="345" spans="1:9">
      <c r="A345" s="2184"/>
      <c r="B345" s="2185"/>
      <c r="C345" s="2185"/>
      <c r="D345" s="2185"/>
      <c r="E345" s="2185"/>
      <c r="F345" s="2185"/>
      <c r="G345" s="2185"/>
      <c r="H345" s="2185"/>
      <c r="I345" s="2187"/>
    </row>
    <row r="346" spans="1:9">
      <c r="A346" s="2200" t="s">
        <v>3237</v>
      </c>
      <c r="B346" s="2201"/>
      <c r="C346" s="744" t="s">
        <v>3238</v>
      </c>
      <c r="D346" s="744" t="s">
        <v>2664</v>
      </c>
      <c r="E346" s="744" t="s">
        <v>2667</v>
      </c>
      <c r="F346" s="744" t="s">
        <v>3239</v>
      </c>
      <c r="G346" s="745" t="s">
        <v>3240</v>
      </c>
      <c r="H346" s="2198" t="s">
        <v>3241</v>
      </c>
      <c r="I346" s="2199"/>
    </row>
    <row r="347" spans="1:9">
      <c r="A347" s="2202" t="s">
        <v>3242</v>
      </c>
      <c r="B347" s="2203"/>
      <c r="C347" s="746" t="s">
        <v>78</v>
      </c>
      <c r="D347" s="746">
        <v>88441</v>
      </c>
      <c r="E347" s="746" t="s">
        <v>177</v>
      </c>
      <c r="F347" s="747">
        <v>1.18</v>
      </c>
      <c r="G347" s="748">
        <v>24.4</v>
      </c>
      <c r="H347" s="2204">
        <f t="shared" ref="H347:H354" si="8">F347*G347</f>
        <v>28.791999999999998</v>
      </c>
      <c r="I347" s="2205"/>
    </row>
    <row r="348" spans="1:9">
      <c r="A348" s="2202" t="s">
        <v>240</v>
      </c>
      <c r="B348" s="2203"/>
      <c r="C348" s="746" t="s">
        <v>78</v>
      </c>
      <c r="D348" s="746">
        <v>88316</v>
      </c>
      <c r="E348" s="746" t="s">
        <v>177</v>
      </c>
      <c r="F348" s="747">
        <v>0.23</v>
      </c>
      <c r="G348" s="748">
        <v>18.11</v>
      </c>
      <c r="H348" s="2204">
        <f t="shared" si="8"/>
        <v>4.1653000000000002</v>
      </c>
      <c r="I348" s="2205"/>
    </row>
    <row r="349" spans="1:9">
      <c r="A349" s="749"/>
      <c r="B349" s="785"/>
      <c r="C349" s="785"/>
      <c r="D349" s="785"/>
      <c r="E349" s="786"/>
      <c r="F349" s="787" t="s">
        <v>2666</v>
      </c>
      <c r="G349" s="750"/>
      <c r="H349" s="751"/>
      <c r="I349" s="752">
        <f>SUM(H347:I348)</f>
        <v>32.957299999999996</v>
      </c>
    </row>
    <row r="350" spans="1:9">
      <c r="A350" s="749"/>
      <c r="B350" s="785"/>
      <c r="C350" s="785"/>
      <c r="D350" s="785"/>
      <c r="E350" s="786"/>
      <c r="F350" s="786"/>
      <c r="G350" s="786"/>
      <c r="H350" s="786"/>
      <c r="I350" s="753"/>
    </row>
    <row r="351" spans="1:9">
      <c r="A351" s="2206" t="s">
        <v>3243</v>
      </c>
      <c r="B351" s="2207"/>
      <c r="C351" s="744" t="s">
        <v>3238</v>
      </c>
      <c r="D351" s="744" t="s">
        <v>2664</v>
      </c>
      <c r="E351" s="744" t="s">
        <v>2667</v>
      </c>
      <c r="F351" s="744" t="s">
        <v>3239</v>
      </c>
      <c r="G351" s="745" t="s">
        <v>3240</v>
      </c>
      <c r="H351" s="2198" t="s">
        <v>3241</v>
      </c>
      <c r="I351" s="2199"/>
    </row>
    <row r="352" spans="1:9">
      <c r="A352" s="2188" t="s">
        <v>3279</v>
      </c>
      <c r="B352" s="2189"/>
      <c r="C352" s="754" t="s">
        <v>222</v>
      </c>
      <c r="D352" s="755" t="s">
        <v>192</v>
      </c>
      <c r="E352" s="754" t="s">
        <v>313</v>
      </c>
      <c r="F352" s="756">
        <v>1</v>
      </c>
      <c r="G352" s="757">
        <f>F370</f>
        <v>252.91333333333333</v>
      </c>
      <c r="H352" s="2190">
        <f t="shared" si="8"/>
        <v>252.91333333333333</v>
      </c>
      <c r="I352" s="2191"/>
    </row>
    <row r="353" spans="1:9">
      <c r="A353" s="2192" t="s">
        <v>3245</v>
      </c>
      <c r="B353" s="2193"/>
      <c r="C353" s="758" t="s">
        <v>78</v>
      </c>
      <c r="D353" s="759">
        <v>753</v>
      </c>
      <c r="E353" s="758" t="s">
        <v>267</v>
      </c>
      <c r="F353" s="760">
        <v>0.20499999999999999</v>
      </c>
      <c r="G353" s="761">
        <v>145.71</v>
      </c>
      <c r="H353" s="2194">
        <f t="shared" si="8"/>
        <v>29.870550000000001</v>
      </c>
      <c r="I353" s="2195"/>
    </row>
    <row r="354" spans="1:9">
      <c r="A354" s="2217" t="s">
        <v>3261</v>
      </c>
      <c r="B354" s="2218"/>
      <c r="C354" s="758" t="s">
        <v>78</v>
      </c>
      <c r="D354" s="759">
        <v>25951</v>
      </c>
      <c r="E354" s="758" t="s">
        <v>3262</v>
      </c>
      <c r="F354" s="760">
        <v>0.8</v>
      </c>
      <c r="G354" s="761">
        <v>2.72</v>
      </c>
      <c r="H354" s="2194">
        <f t="shared" si="8"/>
        <v>2.1760000000000002</v>
      </c>
      <c r="I354" s="2195"/>
    </row>
    <row r="355" spans="1:9">
      <c r="A355" s="749"/>
      <c r="B355" s="785"/>
      <c r="C355" s="785"/>
      <c r="D355" s="785"/>
      <c r="E355" s="786"/>
      <c r="F355" s="787" t="s">
        <v>2668</v>
      </c>
      <c r="G355" s="750"/>
      <c r="H355" s="751"/>
      <c r="I355" s="752">
        <f>SUM(H352:I354)</f>
        <v>284.95988333333332</v>
      </c>
    </row>
    <row r="356" spans="1:9">
      <c r="A356" s="749"/>
      <c r="B356" s="785"/>
      <c r="C356" s="785"/>
      <c r="D356" s="785"/>
      <c r="E356" s="786"/>
      <c r="F356" s="786"/>
      <c r="G356" s="786"/>
      <c r="H356" s="786"/>
      <c r="I356" s="753"/>
    </row>
    <row r="357" spans="1:9">
      <c r="A357" s="2196" t="s">
        <v>3246</v>
      </c>
      <c r="B357" s="2197"/>
      <c r="C357" s="744" t="s">
        <v>3238</v>
      </c>
      <c r="D357" s="744" t="s">
        <v>2664</v>
      </c>
      <c r="E357" s="744" t="s">
        <v>2667</v>
      </c>
      <c r="F357" s="744" t="s">
        <v>3239</v>
      </c>
      <c r="G357" s="745" t="s">
        <v>3240</v>
      </c>
      <c r="H357" s="2198" t="s">
        <v>3241</v>
      </c>
      <c r="I357" s="2199"/>
    </row>
    <row r="358" spans="1:9">
      <c r="A358" s="2202"/>
      <c r="B358" s="2203"/>
      <c r="C358" s="759"/>
      <c r="D358" s="746"/>
      <c r="E358" s="759"/>
      <c r="F358" s="758"/>
      <c r="G358" s="762"/>
      <c r="H358" s="763"/>
      <c r="I358" s="764"/>
    </row>
    <row r="359" spans="1:9">
      <c r="A359" s="749"/>
      <c r="B359" s="785"/>
      <c r="C359" s="786"/>
      <c r="D359" s="785"/>
      <c r="E359" s="786"/>
      <c r="F359" s="787" t="s">
        <v>2669</v>
      </c>
      <c r="G359" s="750"/>
      <c r="H359" s="751"/>
      <c r="I359" s="752">
        <f>SUM(I358:I358)</f>
        <v>0</v>
      </c>
    </row>
    <row r="360" spans="1:9">
      <c r="A360" s="749"/>
      <c r="B360" s="785"/>
      <c r="C360" s="786"/>
      <c r="D360" s="785"/>
      <c r="E360" s="786"/>
      <c r="F360" s="786"/>
      <c r="G360" s="786"/>
      <c r="H360" s="786"/>
      <c r="I360" s="753"/>
    </row>
    <row r="361" spans="1:9">
      <c r="A361" s="2196" t="s">
        <v>3247</v>
      </c>
      <c r="B361" s="2197"/>
      <c r="C361" s="744" t="s">
        <v>3238</v>
      </c>
      <c r="D361" s="744" t="s">
        <v>2664</v>
      </c>
      <c r="E361" s="744" t="s">
        <v>2667</v>
      </c>
      <c r="F361" s="744" t="s">
        <v>3239</v>
      </c>
      <c r="G361" s="745" t="s">
        <v>3240</v>
      </c>
      <c r="H361" s="2198" t="s">
        <v>3241</v>
      </c>
      <c r="I361" s="2199"/>
    </row>
    <row r="362" spans="1:9">
      <c r="A362" s="2202"/>
      <c r="B362" s="2203"/>
      <c r="C362" s="759"/>
      <c r="D362" s="746"/>
      <c r="E362" s="759"/>
      <c r="F362" s="765"/>
      <c r="G362" s="766"/>
      <c r="H362" s="763"/>
      <c r="I362" s="764">
        <f>F362*G362</f>
        <v>0</v>
      </c>
    </row>
    <row r="363" spans="1:9">
      <c r="A363" s="749"/>
      <c r="B363" s="785"/>
      <c r="C363" s="786"/>
      <c r="D363" s="785"/>
      <c r="E363" s="786"/>
      <c r="F363" s="787" t="s">
        <v>2670</v>
      </c>
      <c r="G363" s="750"/>
      <c r="H363" s="751"/>
      <c r="I363" s="752">
        <f>SUM(H362:I362)</f>
        <v>0</v>
      </c>
    </row>
    <row r="364" spans="1:9">
      <c r="A364" s="749"/>
      <c r="B364" s="785"/>
      <c r="C364" s="786"/>
      <c r="D364" s="785"/>
      <c r="E364" s="786"/>
      <c r="F364" s="786"/>
      <c r="G364" s="915"/>
      <c r="H364" s="786"/>
      <c r="I364" s="753"/>
    </row>
    <row r="365" spans="1:9">
      <c r="A365" s="767"/>
      <c r="B365" s="768"/>
      <c r="C365" s="769"/>
      <c r="D365" s="770"/>
      <c r="E365" s="769"/>
      <c r="F365" s="771" t="s">
        <v>2671</v>
      </c>
      <c r="G365" s="772"/>
      <c r="H365" s="773"/>
      <c r="I365" s="774">
        <f>I349+I355+I359+I363</f>
        <v>317.9171833333333</v>
      </c>
    </row>
    <row r="366" spans="1:9">
      <c r="A366" s="775"/>
      <c r="B366" s="788"/>
      <c r="C366" s="789"/>
      <c r="D366" s="790"/>
      <c r="E366" s="789"/>
      <c r="F366" s="791"/>
      <c r="G366" s="789"/>
      <c r="H366" s="786"/>
      <c r="I366" s="776"/>
    </row>
    <row r="367" spans="1:9">
      <c r="A367" s="777" t="s">
        <v>3280</v>
      </c>
      <c r="B367" s="788"/>
      <c r="C367" s="789"/>
      <c r="D367" s="790"/>
      <c r="E367" s="789"/>
      <c r="F367" s="791"/>
      <c r="G367" s="789"/>
      <c r="H367" s="786"/>
      <c r="I367" s="776"/>
    </row>
    <row r="368" spans="1:9">
      <c r="A368" s="775"/>
      <c r="B368" s="788"/>
      <c r="C368" s="789"/>
      <c r="D368" s="790"/>
      <c r="E368" s="789"/>
      <c r="F368" s="791"/>
      <c r="G368" s="789"/>
      <c r="H368" s="786"/>
      <c r="I368" s="776"/>
    </row>
    <row r="369" spans="1:9" ht="38.25">
      <c r="A369" s="2215" t="s">
        <v>285</v>
      </c>
      <c r="B369" s="2216"/>
      <c r="C369" s="778" t="s">
        <v>3249</v>
      </c>
      <c r="D369" s="784" t="s">
        <v>3252</v>
      </c>
      <c r="E369" s="784" t="s">
        <v>3253</v>
      </c>
      <c r="F369" s="916" t="s">
        <v>3322</v>
      </c>
      <c r="G369" s="792"/>
      <c r="H369" s="792"/>
      <c r="I369" s="779"/>
    </row>
    <row r="370" spans="1:9">
      <c r="A370" s="2208" t="s">
        <v>3265</v>
      </c>
      <c r="B370" s="2209"/>
      <c r="C370" s="780">
        <v>200</v>
      </c>
      <c r="D370" s="792">
        <f>B375</f>
        <v>0.97649225154600172</v>
      </c>
      <c r="E370" s="792">
        <f>ROUND(C370*D370,2)</f>
        <v>195.3</v>
      </c>
      <c r="F370" s="2083">
        <f>AVERAGE(E370:E372)</f>
        <v>252.91333333333333</v>
      </c>
      <c r="G370" s="792"/>
      <c r="H370" s="792"/>
      <c r="I370" s="779"/>
    </row>
    <row r="371" spans="1:9">
      <c r="A371" s="2208" t="s">
        <v>3250</v>
      </c>
      <c r="B371" s="2209"/>
      <c r="C371" s="780">
        <v>292</v>
      </c>
      <c r="D371" s="792">
        <f>B375</f>
        <v>0.97649225154600172</v>
      </c>
      <c r="E371" s="792">
        <f>ROUND(C371*D371,2)</f>
        <v>285.14</v>
      </c>
      <c r="F371" s="2084"/>
      <c r="G371" s="792"/>
      <c r="H371" s="792"/>
      <c r="I371" s="779"/>
    </row>
    <row r="372" spans="1:9">
      <c r="A372" s="2208" t="s">
        <v>3266</v>
      </c>
      <c r="B372" s="2209"/>
      <c r="C372" s="780">
        <v>285</v>
      </c>
      <c r="D372" s="792">
        <f>B375</f>
        <v>0.97649225154600172</v>
      </c>
      <c r="E372" s="792">
        <f>ROUND(C372*D372,2)</f>
        <v>278.3</v>
      </c>
      <c r="F372" s="2084"/>
      <c r="G372" s="792"/>
      <c r="H372" s="792"/>
      <c r="I372" s="779"/>
    </row>
    <row r="373" spans="1:9">
      <c r="A373" s="2210" t="s">
        <v>227</v>
      </c>
      <c r="B373" s="2211"/>
      <c r="C373" s="781"/>
      <c r="D373" s="792"/>
      <c r="E373" s="793"/>
      <c r="F373" s="792"/>
      <c r="G373" s="792"/>
      <c r="H373" s="792"/>
      <c r="I373" s="779"/>
    </row>
    <row r="374" spans="1:9" ht="12.75" customHeight="1">
      <c r="A374" s="2085" t="s">
        <v>3215</v>
      </c>
      <c r="B374" s="2086"/>
      <c r="C374" s="2086"/>
      <c r="D374" s="2086"/>
      <c r="E374" s="2086"/>
      <c r="F374" s="2086"/>
      <c r="G374" s="2086"/>
      <c r="I374" s="795"/>
    </row>
    <row r="375" spans="1:9">
      <c r="A375" s="738" t="s">
        <v>3254</v>
      </c>
      <c r="B375" s="905">
        <f>939.699/962.321</f>
        <v>0.97649225154600172</v>
      </c>
      <c r="C375" s="906"/>
      <c r="D375" s="906"/>
      <c r="E375" s="906"/>
      <c r="F375" s="906"/>
      <c r="G375" s="906"/>
      <c r="I375" s="795"/>
    </row>
    <row r="376" spans="1:9">
      <c r="A376" s="2087" t="s">
        <v>204</v>
      </c>
      <c r="B376" s="2087"/>
      <c r="C376" s="2087"/>
      <c r="D376" s="2087"/>
      <c r="E376" s="2087"/>
      <c r="F376" s="2087"/>
      <c r="G376" s="2087"/>
      <c r="H376" s="2087"/>
      <c r="I376" s="1004">
        <f>I365</f>
        <v>317.9171833333333</v>
      </c>
    </row>
    <row r="377" spans="1:9">
      <c r="A377" s="2179" t="s">
        <v>3234</v>
      </c>
      <c r="B377" s="2180"/>
      <c r="C377" s="2180"/>
      <c r="D377" s="2180"/>
      <c r="E377" s="2180"/>
      <c r="F377" s="2180"/>
      <c r="G377" s="2180"/>
      <c r="H377" s="2180"/>
      <c r="I377" s="2181"/>
    </row>
    <row r="378" spans="1:9">
      <c r="A378" s="741" t="s">
        <v>3235</v>
      </c>
      <c r="B378" s="742"/>
      <c r="C378" s="743"/>
      <c r="D378" s="743"/>
      <c r="E378" s="743"/>
      <c r="F378" s="743"/>
      <c r="G378" s="743"/>
      <c r="H378" s="743"/>
      <c r="I378" s="811" t="s">
        <v>3364</v>
      </c>
    </row>
    <row r="379" spans="1:9">
      <c r="A379" s="2042" t="s">
        <v>3379</v>
      </c>
      <c r="B379" s="2183"/>
      <c r="C379" s="2183"/>
      <c r="D379" s="2183"/>
      <c r="E379" s="2183"/>
      <c r="F379" s="2183"/>
      <c r="G379" s="2183"/>
      <c r="H379" s="2183"/>
      <c r="I379" s="2186" t="s">
        <v>3236</v>
      </c>
    </row>
    <row r="380" spans="1:9">
      <c r="A380" s="2184"/>
      <c r="B380" s="2185"/>
      <c r="C380" s="2185"/>
      <c r="D380" s="2185"/>
      <c r="E380" s="2185"/>
      <c r="F380" s="2185"/>
      <c r="G380" s="2185"/>
      <c r="H380" s="2185"/>
      <c r="I380" s="2187"/>
    </row>
    <row r="381" spans="1:9">
      <c r="A381" s="2200" t="s">
        <v>3237</v>
      </c>
      <c r="B381" s="2201"/>
      <c r="C381" s="744" t="s">
        <v>3238</v>
      </c>
      <c r="D381" s="744" t="s">
        <v>2664</v>
      </c>
      <c r="E381" s="744" t="s">
        <v>2667</v>
      </c>
      <c r="F381" s="744" t="s">
        <v>3239</v>
      </c>
      <c r="G381" s="745" t="s">
        <v>3240</v>
      </c>
      <c r="H381" s="2198" t="s">
        <v>3241</v>
      </c>
      <c r="I381" s="2199"/>
    </row>
    <row r="382" spans="1:9">
      <c r="A382" s="2202" t="s">
        <v>3242</v>
      </c>
      <c r="B382" s="2203"/>
      <c r="C382" s="746" t="s">
        <v>78</v>
      </c>
      <c r="D382" s="746">
        <v>88441</v>
      </c>
      <c r="E382" s="746" t="s">
        <v>177</v>
      </c>
      <c r="F382" s="747">
        <v>1.18</v>
      </c>
      <c r="G382" s="748">
        <v>23.6</v>
      </c>
      <c r="H382" s="2204">
        <f t="shared" ref="H382:H389" si="9">F382*G382</f>
        <v>27.847999999999999</v>
      </c>
      <c r="I382" s="2205"/>
    </row>
    <row r="383" spans="1:9">
      <c r="A383" s="2202" t="s">
        <v>240</v>
      </c>
      <c r="B383" s="2203"/>
      <c r="C383" s="746" t="s">
        <v>78</v>
      </c>
      <c r="D383" s="746">
        <v>88316</v>
      </c>
      <c r="E383" s="746" t="s">
        <v>177</v>
      </c>
      <c r="F383" s="747">
        <v>0.23</v>
      </c>
      <c r="G383" s="748">
        <v>17.29</v>
      </c>
      <c r="H383" s="2204">
        <f t="shared" si="9"/>
        <v>3.9767000000000001</v>
      </c>
      <c r="I383" s="2205"/>
    </row>
    <row r="384" spans="1:9">
      <c r="A384" s="749"/>
      <c r="B384" s="785"/>
      <c r="C384" s="785"/>
      <c r="D384" s="785"/>
      <c r="E384" s="786"/>
      <c r="F384" s="787" t="s">
        <v>2666</v>
      </c>
      <c r="G384" s="750"/>
      <c r="H384" s="751"/>
      <c r="I384" s="752">
        <f>SUM(H382:I383)</f>
        <v>31.8247</v>
      </c>
    </row>
    <row r="385" spans="1:9">
      <c r="A385" s="749"/>
      <c r="B385" s="785"/>
      <c r="C385" s="785"/>
      <c r="D385" s="785"/>
      <c r="E385" s="786"/>
      <c r="F385" s="786"/>
      <c r="G385" s="786"/>
      <c r="H385" s="786"/>
      <c r="I385" s="753"/>
    </row>
    <row r="386" spans="1:9">
      <c r="A386" s="2206" t="s">
        <v>3243</v>
      </c>
      <c r="B386" s="2207"/>
      <c r="C386" s="744" t="s">
        <v>3238</v>
      </c>
      <c r="D386" s="744" t="s">
        <v>2664</v>
      </c>
      <c r="E386" s="744" t="s">
        <v>2667</v>
      </c>
      <c r="F386" s="744" t="s">
        <v>3239</v>
      </c>
      <c r="G386" s="745" t="s">
        <v>3240</v>
      </c>
      <c r="H386" s="2198" t="s">
        <v>3241</v>
      </c>
      <c r="I386" s="2199"/>
    </row>
    <row r="387" spans="1:9">
      <c r="A387" s="2188" t="s">
        <v>3283</v>
      </c>
      <c r="B387" s="2189"/>
      <c r="C387" s="754" t="s">
        <v>222</v>
      </c>
      <c r="D387" s="755" t="s">
        <v>192</v>
      </c>
      <c r="E387" s="754" t="s">
        <v>313</v>
      </c>
      <c r="F387" s="756">
        <v>1</v>
      </c>
      <c r="G387" s="757">
        <f>F405</f>
        <v>452.11666666666662</v>
      </c>
      <c r="H387" s="2190">
        <f t="shared" si="9"/>
        <v>452.11666666666662</v>
      </c>
      <c r="I387" s="2191"/>
    </row>
    <row r="388" spans="1:9">
      <c r="A388" s="2192" t="s">
        <v>3245</v>
      </c>
      <c r="B388" s="2193"/>
      <c r="C388" s="758" t="s">
        <v>78</v>
      </c>
      <c r="D388" s="759">
        <v>753</v>
      </c>
      <c r="E388" s="758" t="s">
        <v>267</v>
      </c>
      <c r="F388" s="760">
        <v>0.20499999999999999</v>
      </c>
      <c r="G388" s="761">
        <v>144.52000000000001</v>
      </c>
      <c r="H388" s="2194">
        <f t="shared" si="9"/>
        <v>29.6266</v>
      </c>
      <c r="I388" s="2195"/>
    </row>
    <row r="389" spans="1:9">
      <c r="A389" s="2217" t="s">
        <v>3261</v>
      </c>
      <c r="B389" s="2218"/>
      <c r="C389" s="758" t="s">
        <v>78</v>
      </c>
      <c r="D389" s="759">
        <v>25951</v>
      </c>
      <c r="E389" s="758" t="s">
        <v>3262</v>
      </c>
      <c r="F389" s="760">
        <v>0.8</v>
      </c>
      <c r="G389" s="761">
        <v>2.5099999999999998</v>
      </c>
      <c r="H389" s="2194">
        <f t="shared" si="9"/>
        <v>2.008</v>
      </c>
      <c r="I389" s="2195"/>
    </row>
    <row r="390" spans="1:9">
      <c r="A390" s="749"/>
      <c r="B390" s="785"/>
      <c r="C390" s="785"/>
      <c r="D390" s="785"/>
      <c r="E390" s="786"/>
      <c r="F390" s="787" t="s">
        <v>2668</v>
      </c>
      <c r="G390" s="750"/>
      <c r="H390" s="751"/>
      <c r="I390" s="752">
        <f>SUM(H387:I389)</f>
        <v>483.7512666666666</v>
      </c>
    </row>
    <row r="391" spans="1:9">
      <c r="A391" s="749"/>
      <c r="B391" s="785"/>
      <c r="C391" s="785"/>
      <c r="D391" s="785"/>
      <c r="E391" s="786"/>
      <c r="F391" s="786"/>
      <c r="G391" s="786"/>
      <c r="H391" s="786"/>
      <c r="I391" s="753"/>
    </row>
    <row r="392" spans="1:9">
      <c r="A392" s="2196" t="s">
        <v>3246</v>
      </c>
      <c r="B392" s="2197"/>
      <c r="C392" s="744" t="s">
        <v>3238</v>
      </c>
      <c r="D392" s="744" t="s">
        <v>2664</v>
      </c>
      <c r="E392" s="744" t="s">
        <v>2667</v>
      </c>
      <c r="F392" s="744" t="s">
        <v>3239</v>
      </c>
      <c r="G392" s="745" t="s">
        <v>3240</v>
      </c>
      <c r="H392" s="2198" t="s">
        <v>3241</v>
      </c>
      <c r="I392" s="2199"/>
    </row>
    <row r="393" spans="1:9">
      <c r="A393" s="2202"/>
      <c r="B393" s="2203"/>
      <c r="C393" s="759"/>
      <c r="D393" s="746"/>
      <c r="E393" s="759"/>
      <c r="F393" s="758"/>
      <c r="G393" s="762"/>
      <c r="H393" s="763"/>
      <c r="I393" s="764"/>
    </row>
    <row r="394" spans="1:9">
      <c r="A394" s="749"/>
      <c r="B394" s="785"/>
      <c r="C394" s="786"/>
      <c r="D394" s="785"/>
      <c r="E394" s="786"/>
      <c r="F394" s="787" t="s">
        <v>2669</v>
      </c>
      <c r="G394" s="750"/>
      <c r="H394" s="751"/>
      <c r="I394" s="752">
        <f>SUM(I393:I393)</f>
        <v>0</v>
      </c>
    </row>
    <row r="395" spans="1:9">
      <c r="A395" s="749"/>
      <c r="B395" s="785"/>
      <c r="C395" s="786"/>
      <c r="D395" s="785"/>
      <c r="E395" s="786"/>
      <c r="F395" s="786"/>
      <c r="G395" s="786"/>
      <c r="H395" s="786"/>
      <c r="I395" s="753"/>
    </row>
    <row r="396" spans="1:9">
      <c r="A396" s="2196" t="s">
        <v>3247</v>
      </c>
      <c r="B396" s="2197"/>
      <c r="C396" s="744" t="s">
        <v>3238</v>
      </c>
      <c r="D396" s="744" t="s">
        <v>2664</v>
      </c>
      <c r="E396" s="744" t="s">
        <v>2667</v>
      </c>
      <c r="F396" s="744" t="s">
        <v>3239</v>
      </c>
      <c r="G396" s="745" t="s">
        <v>3240</v>
      </c>
      <c r="H396" s="2198" t="s">
        <v>3241</v>
      </c>
      <c r="I396" s="2199"/>
    </row>
    <row r="397" spans="1:9">
      <c r="A397" s="2202"/>
      <c r="B397" s="2203"/>
      <c r="C397" s="759"/>
      <c r="D397" s="746"/>
      <c r="E397" s="759"/>
      <c r="F397" s="765"/>
      <c r="G397" s="766"/>
      <c r="H397" s="763"/>
      <c r="I397" s="764">
        <f>F397*G397</f>
        <v>0</v>
      </c>
    </row>
    <row r="398" spans="1:9">
      <c r="A398" s="749"/>
      <c r="B398" s="785"/>
      <c r="C398" s="786"/>
      <c r="D398" s="785"/>
      <c r="E398" s="786"/>
      <c r="F398" s="787" t="s">
        <v>2670</v>
      </c>
      <c r="G398" s="750"/>
      <c r="H398" s="751"/>
      <c r="I398" s="752">
        <f>SUM(H397:I397)</f>
        <v>0</v>
      </c>
    </row>
    <row r="399" spans="1:9">
      <c r="A399" s="749"/>
      <c r="B399" s="785"/>
      <c r="C399" s="786"/>
      <c r="D399" s="785"/>
      <c r="E399" s="786"/>
      <c r="F399" s="786"/>
      <c r="G399" s="915"/>
      <c r="H399" s="786"/>
      <c r="I399" s="753"/>
    </row>
    <row r="400" spans="1:9">
      <c r="A400" s="767"/>
      <c r="B400" s="768"/>
      <c r="C400" s="769"/>
      <c r="D400" s="770"/>
      <c r="E400" s="769"/>
      <c r="F400" s="771" t="s">
        <v>2671</v>
      </c>
      <c r="G400" s="772"/>
      <c r="H400" s="773"/>
      <c r="I400" s="774">
        <f>I384+I390+I394+I398</f>
        <v>515.57596666666655</v>
      </c>
    </row>
    <row r="401" spans="1:9">
      <c r="A401" s="775"/>
      <c r="B401" s="788"/>
      <c r="C401" s="789"/>
      <c r="D401" s="790"/>
      <c r="E401" s="789"/>
      <c r="F401" s="791"/>
      <c r="G401" s="789"/>
      <c r="H401" s="786"/>
      <c r="I401" s="776"/>
    </row>
    <row r="402" spans="1:9">
      <c r="A402" s="777" t="s">
        <v>3284</v>
      </c>
      <c r="B402" s="788"/>
      <c r="C402" s="789"/>
      <c r="D402" s="790"/>
      <c r="E402" s="789"/>
      <c r="F402" s="791"/>
      <c r="G402" s="789"/>
      <c r="H402" s="786"/>
      <c r="I402" s="776"/>
    </row>
    <row r="403" spans="1:9">
      <c r="A403" s="775"/>
      <c r="B403" s="788"/>
      <c r="C403" s="789"/>
      <c r="D403" s="790"/>
      <c r="E403" s="789"/>
      <c r="F403" s="791"/>
      <c r="G403" s="789"/>
      <c r="H403" s="786"/>
      <c r="I403" s="776"/>
    </row>
    <row r="404" spans="1:9" ht="38.25">
      <c r="A404" s="2215" t="s">
        <v>285</v>
      </c>
      <c r="B404" s="2216"/>
      <c r="C404" s="778" t="s">
        <v>3249</v>
      </c>
      <c r="D404" s="784" t="s">
        <v>3252</v>
      </c>
      <c r="E404" s="784" t="s">
        <v>3253</v>
      </c>
      <c r="F404" s="916" t="s">
        <v>3322</v>
      </c>
      <c r="G404" s="792"/>
      <c r="H404" s="792"/>
      <c r="I404" s="779"/>
    </row>
    <row r="405" spans="1:9">
      <c r="A405" s="2208" t="s">
        <v>3265</v>
      </c>
      <c r="B405" s="2209"/>
      <c r="C405" s="780">
        <v>175</v>
      </c>
      <c r="D405" s="792">
        <f>B410</f>
        <v>0.97649225154600172</v>
      </c>
      <c r="E405" s="792">
        <f>ROUND(C405*D405,2)</f>
        <v>170.89</v>
      </c>
      <c r="F405" s="2083">
        <f>AVERAGE(E405:E407)</f>
        <v>452.11666666666662</v>
      </c>
      <c r="G405" s="792"/>
      <c r="H405" s="792"/>
      <c r="I405" s="779"/>
    </row>
    <row r="406" spans="1:9">
      <c r="A406" s="2208" t="s">
        <v>3250</v>
      </c>
      <c r="B406" s="2209"/>
      <c r="C406" s="780">
        <v>929</v>
      </c>
      <c r="D406" s="792">
        <f>B410</f>
        <v>0.97649225154600172</v>
      </c>
      <c r="E406" s="792">
        <f>ROUND(C406*D406,2)</f>
        <v>907.16</v>
      </c>
      <c r="F406" s="2084"/>
      <c r="G406" s="792"/>
      <c r="H406" s="792"/>
      <c r="I406" s="779"/>
    </row>
    <row r="407" spans="1:9">
      <c r="A407" s="2208" t="s">
        <v>3266</v>
      </c>
      <c r="B407" s="2209"/>
      <c r="C407" s="780">
        <v>285</v>
      </c>
      <c r="D407" s="792">
        <f>B410</f>
        <v>0.97649225154600172</v>
      </c>
      <c r="E407" s="792">
        <f>ROUND(C407*D407,2)</f>
        <v>278.3</v>
      </c>
      <c r="F407" s="2084"/>
      <c r="G407" s="792"/>
      <c r="H407" s="792"/>
      <c r="I407" s="779"/>
    </row>
    <row r="408" spans="1:9">
      <c r="A408" s="2210" t="s">
        <v>227</v>
      </c>
      <c r="B408" s="2211"/>
      <c r="C408" s="781"/>
      <c r="D408" s="792"/>
      <c r="E408" s="793"/>
      <c r="F408" s="792"/>
      <c r="G408" s="792"/>
      <c r="H408" s="792"/>
      <c r="I408" s="779"/>
    </row>
    <row r="409" spans="1:9">
      <c r="A409" s="2085" t="s">
        <v>3215</v>
      </c>
      <c r="B409" s="2086"/>
      <c r="C409" s="2086"/>
      <c r="D409" s="2086"/>
      <c r="E409" s="2086"/>
      <c r="F409" s="2086"/>
      <c r="G409" s="2086"/>
      <c r="I409" s="795"/>
    </row>
    <row r="410" spans="1:9">
      <c r="A410" s="738" t="s">
        <v>3254</v>
      </c>
      <c r="B410" s="905">
        <f>939.699/962.321</f>
        <v>0.97649225154600172</v>
      </c>
      <c r="C410" s="906"/>
      <c r="D410" s="906"/>
      <c r="E410" s="906"/>
      <c r="F410" s="906"/>
      <c r="G410" s="906"/>
      <c r="I410" s="795"/>
    </row>
    <row r="411" spans="1:9">
      <c r="A411" s="2087" t="s">
        <v>204</v>
      </c>
      <c r="B411" s="2087"/>
      <c r="C411" s="2087"/>
      <c r="D411" s="2087"/>
      <c r="E411" s="2087"/>
      <c r="F411" s="2087"/>
      <c r="G411" s="2087"/>
      <c r="H411" s="2087"/>
      <c r="I411" s="1004">
        <f>I400</f>
        <v>515.57596666666655</v>
      </c>
    </row>
    <row r="412" spans="1:9">
      <c r="A412" s="2077" t="s">
        <v>3234</v>
      </c>
      <c r="B412" s="2078"/>
      <c r="C412" s="2078"/>
      <c r="D412" s="2078"/>
      <c r="E412" s="2078"/>
      <c r="F412" s="2078"/>
      <c r="G412" s="2078"/>
      <c r="H412" s="2078"/>
      <c r="I412" s="2079"/>
    </row>
    <row r="413" spans="1:9">
      <c r="A413" s="808" t="s">
        <v>3235</v>
      </c>
      <c r="B413" s="809"/>
      <c r="C413" s="810"/>
      <c r="D413" s="810"/>
      <c r="E413" s="810"/>
      <c r="F413" s="810"/>
      <c r="G413" s="810"/>
      <c r="H413" s="810"/>
      <c r="I413" s="811" t="s">
        <v>3364</v>
      </c>
    </row>
    <row r="414" spans="1:9">
      <c r="A414" s="2042" t="s">
        <v>3380</v>
      </c>
      <c r="B414" s="2043"/>
      <c r="C414" s="2043"/>
      <c r="D414" s="2043"/>
      <c r="E414" s="2043"/>
      <c r="F414" s="2043"/>
      <c r="G414" s="2043"/>
      <c r="H414" s="2043"/>
      <c r="I414" s="2046" t="s">
        <v>3236</v>
      </c>
    </row>
    <row r="415" spans="1:9">
      <c r="A415" s="2044"/>
      <c r="B415" s="2045"/>
      <c r="C415" s="2045"/>
      <c r="D415" s="2045"/>
      <c r="E415" s="2045"/>
      <c r="F415" s="2045"/>
      <c r="G415" s="2045"/>
      <c r="H415" s="2045"/>
      <c r="I415" s="2047"/>
    </row>
    <row r="416" spans="1:9">
      <c r="A416" s="2048" t="s">
        <v>3237</v>
      </c>
      <c r="B416" s="2049"/>
      <c r="C416" s="812" t="s">
        <v>3238</v>
      </c>
      <c r="D416" s="812" t="s">
        <v>2664</v>
      </c>
      <c r="E416" s="812" t="s">
        <v>2667</v>
      </c>
      <c r="F416" s="812" t="s">
        <v>3239</v>
      </c>
      <c r="G416" s="813" t="s">
        <v>3240</v>
      </c>
      <c r="H416" s="2050" t="s">
        <v>3241</v>
      </c>
      <c r="I416" s="2051"/>
    </row>
    <row r="417" spans="1:9">
      <c r="A417" s="2058" t="s">
        <v>3300</v>
      </c>
      <c r="B417" s="2059"/>
      <c r="C417" s="814" t="s">
        <v>78</v>
      </c>
      <c r="D417" s="815">
        <v>88264</v>
      </c>
      <c r="E417" s="816" t="s">
        <v>177</v>
      </c>
      <c r="F417" s="817">
        <v>16.0075</v>
      </c>
      <c r="G417" s="818">
        <v>26.73</v>
      </c>
      <c r="H417" s="2060">
        <f>F417*G417</f>
        <v>427.88047499999999</v>
      </c>
      <c r="I417" s="2061"/>
    </row>
    <row r="418" spans="1:9">
      <c r="A418" s="2058" t="s">
        <v>3301</v>
      </c>
      <c r="B418" s="2059"/>
      <c r="C418" s="814" t="s">
        <v>78</v>
      </c>
      <c r="D418" s="815">
        <v>88247</v>
      </c>
      <c r="E418" s="816" t="s">
        <v>177</v>
      </c>
      <c r="F418" s="817">
        <v>14.407500000000001</v>
      </c>
      <c r="G418" s="818">
        <v>20.65</v>
      </c>
      <c r="H418" s="2060">
        <f>F418*G418</f>
        <v>297.51487500000002</v>
      </c>
      <c r="I418" s="2061"/>
    </row>
    <row r="419" spans="1:9">
      <c r="A419" s="819"/>
      <c r="B419" s="907"/>
      <c r="C419" s="907"/>
      <c r="D419" s="907"/>
      <c r="E419" s="908"/>
      <c r="F419" s="909" t="s">
        <v>2666</v>
      </c>
      <c r="G419" s="820"/>
      <c r="H419" s="821"/>
      <c r="I419" s="822">
        <f>SUM(H417:I418)</f>
        <v>725.39535000000001</v>
      </c>
    </row>
    <row r="420" spans="1:9">
      <c r="A420" s="819"/>
      <c r="B420" s="907"/>
      <c r="C420" s="907"/>
      <c r="D420" s="907"/>
      <c r="E420" s="908"/>
      <c r="F420" s="908"/>
      <c r="G420" s="908"/>
      <c r="H420" s="908"/>
      <c r="I420" s="823"/>
    </row>
    <row r="421" spans="1:9">
      <c r="A421" s="2056" t="s">
        <v>3243</v>
      </c>
      <c r="B421" s="2057"/>
      <c r="C421" s="812" t="s">
        <v>3238</v>
      </c>
      <c r="D421" s="812" t="s">
        <v>2664</v>
      </c>
      <c r="E421" s="812" t="s">
        <v>2667</v>
      </c>
      <c r="F421" s="812" t="s">
        <v>3239</v>
      </c>
      <c r="G421" s="813" t="s">
        <v>3240</v>
      </c>
      <c r="H421" s="2050" t="s">
        <v>3241</v>
      </c>
      <c r="I421" s="2051"/>
    </row>
    <row r="422" spans="1:9">
      <c r="A422" s="2058" t="s">
        <v>3302</v>
      </c>
      <c r="B422" s="2059"/>
      <c r="C422" s="824" t="s">
        <v>222</v>
      </c>
      <c r="D422" s="824" t="s">
        <v>192</v>
      </c>
      <c r="E422" s="824" t="s">
        <v>313</v>
      </c>
      <c r="F422" s="825">
        <v>3</v>
      </c>
      <c r="G422" s="826">
        <f>I440</f>
        <v>594.9133333333333</v>
      </c>
      <c r="H422" s="2093">
        <f t="shared" ref="H422:H429" si="10">G422*F422</f>
        <v>1784.7399999999998</v>
      </c>
      <c r="I422" s="2094"/>
    </row>
    <row r="423" spans="1:9">
      <c r="A423" s="2058" t="s">
        <v>3303</v>
      </c>
      <c r="B423" s="2059"/>
      <c r="C423" s="824" t="s">
        <v>78</v>
      </c>
      <c r="D423" s="824">
        <v>39259</v>
      </c>
      <c r="E423" s="824" t="s">
        <v>2919</v>
      </c>
      <c r="F423" s="825">
        <v>10</v>
      </c>
      <c r="G423" s="826">
        <v>13.06</v>
      </c>
      <c r="H423" s="2093">
        <f t="shared" si="10"/>
        <v>130.6</v>
      </c>
      <c r="I423" s="2094"/>
    </row>
    <row r="424" spans="1:9">
      <c r="A424" s="2058" t="s">
        <v>3304</v>
      </c>
      <c r="B424" s="2059"/>
      <c r="C424" s="824" t="s">
        <v>152</v>
      </c>
      <c r="D424" s="824">
        <v>49567</v>
      </c>
      <c r="E424" s="824" t="s">
        <v>313</v>
      </c>
      <c r="F424" s="825">
        <v>1</v>
      </c>
      <c r="G424" s="826">
        <v>60.55</v>
      </c>
      <c r="H424" s="2093">
        <f t="shared" si="10"/>
        <v>60.55</v>
      </c>
      <c r="I424" s="2094"/>
    </row>
    <row r="425" spans="1:9">
      <c r="A425" s="2058" t="s">
        <v>3305</v>
      </c>
      <c r="B425" s="2059"/>
      <c r="C425" s="824" t="s">
        <v>152</v>
      </c>
      <c r="D425" s="824">
        <v>49645</v>
      </c>
      <c r="E425" s="824" t="s">
        <v>313</v>
      </c>
      <c r="F425" s="825">
        <v>1</v>
      </c>
      <c r="G425" s="826">
        <v>267.72000000000003</v>
      </c>
      <c r="H425" s="2093">
        <f t="shared" si="10"/>
        <v>267.72000000000003</v>
      </c>
      <c r="I425" s="2094"/>
    </row>
    <row r="426" spans="1:9">
      <c r="A426" s="2058" t="s">
        <v>3306</v>
      </c>
      <c r="B426" s="2059"/>
      <c r="C426" s="824" t="s">
        <v>152</v>
      </c>
      <c r="D426" s="824">
        <v>49512</v>
      </c>
      <c r="E426" s="824" t="s">
        <v>313</v>
      </c>
      <c r="F426" s="825">
        <v>2</v>
      </c>
      <c r="G426" s="826">
        <v>31.54</v>
      </c>
      <c r="H426" s="2093">
        <f t="shared" si="10"/>
        <v>63.08</v>
      </c>
      <c r="I426" s="2094"/>
    </row>
    <row r="427" spans="1:9">
      <c r="A427" s="2058" t="s">
        <v>3307</v>
      </c>
      <c r="B427" s="2059"/>
      <c r="C427" s="824" t="s">
        <v>152</v>
      </c>
      <c r="D427" s="824">
        <v>40102</v>
      </c>
      <c r="E427" s="824" t="s">
        <v>313</v>
      </c>
      <c r="F427" s="825">
        <v>1</v>
      </c>
      <c r="G427" s="826">
        <v>1708.33</v>
      </c>
      <c r="H427" s="2093">
        <f t="shared" si="10"/>
        <v>1708.33</v>
      </c>
      <c r="I427" s="2094"/>
    </row>
    <row r="428" spans="1:9">
      <c r="A428" s="2062" t="s">
        <v>3308</v>
      </c>
      <c r="B428" s="2063"/>
      <c r="C428" s="814" t="s">
        <v>222</v>
      </c>
      <c r="D428" s="827" t="s">
        <v>192</v>
      </c>
      <c r="E428" s="828" t="s">
        <v>313</v>
      </c>
      <c r="F428" s="825">
        <v>1</v>
      </c>
      <c r="G428" s="826">
        <f>I443</f>
        <v>29.193333333333339</v>
      </c>
      <c r="H428" s="2093">
        <f t="shared" si="10"/>
        <v>29.193333333333339</v>
      </c>
      <c r="I428" s="2094"/>
    </row>
    <row r="429" spans="1:9">
      <c r="A429" s="2058" t="s">
        <v>3309</v>
      </c>
      <c r="B429" s="2059"/>
      <c r="C429" s="824" t="s">
        <v>152</v>
      </c>
      <c r="D429" s="827" t="s">
        <v>3310</v>
      </c>
      <c r="E429" s="828" t="s">
        <v>313</v>
      </c>
      <c r="F429" s="825">
        <v>3</v>
      </c>
      <c r="G429" s="826">
        <v>18.03</v>
      </c>
      <c r="H429" s="2093">
        <f t="shared" si="10"/>
        <v>54.09</v>
      </c>
      <c r="I429" s="2094"/>
    </row>
    <row r="430" spans="1:9">
      <c r="A430" s="819"/>
      <c r="B430" s="907"/>
      <c r="C430" s="907"/>
      <c r="D430" s="907"/>
      <c r="E430" s="908"/>
      <c r="F430" s="909" t="s">
        <v>2668</v>
      </c>
      <c r="G430" s="820"/>
      <c r="H430" s="821"/>
      <c r="I430" s="822">
        <f>SUM(H422:I429)</f>
        <v>4098.3033333333324</v>
      </c>
    </row>
    <row r="431" spans="1:9">
      <c r="A431" s="2064" t="s">
        <v>3246</v>
      </c>
      <c r="B431" s="2065"/>
      <c r="C431" s="829" t="s">
        <v>3238</v>
      </c>
      <c r="D431" s="829" t="s">
        <v>2664</v>
      </c>
      <c r="E431" s="829" t="s">
        <v>2667</v>
      </c>
      <c r="F431" s="829" t="s">
        <v>3311</v>
      </c>
      <c r="G431" s="830" t="s">
        <v>2665</v>
      </c>
      <c r="H431" s="2072" t="s">
        <v>3240</v>
      </c>
      <c r="I431" s="2073"/>
    </row>
    <row r="432" spans="1:9">
      <c r="A432" s="2062"/>
      <c r="B432" s="2063"/>
      <c r="C432" s="815"/>
      <c r="D432" s="831"/>
      <c r="E432" s="815"/>
      <c r="F432" s="814"/>
      <c r="G432" s="832"/>
      <c r="H432" s="833"/>
      <c r="I432" s="834"/>
    </row>
    <row r="433" spans="1:9">
      <c r="A433" s="819"/>
      <c r="B433" s="907"/>
      <c r="C433" s="908"/>
      <c r="D433" s="907"/>
      <c r="E433" s="908"/>
      <c r="F433" s="909" t="s">
        <v>2669</v>
      </c>
      <c r="G433" s="820"/>
      <c r="H433" s="821"/>
      <c r="I433" s="822">
        <f>SUM(I432:I432)</f>
        <v>0</v>
      </c>
    </row>
    <row r="434" spans="1:9">
      <c r="A434" s="2064" t="s">
        <v>3247</v>
      </c>
      <c r="B434" s="2065"/>
      <c r="C434" s="829" t="s">
        <v>3238</v>
      </c>
      <c r="D434" s="829" t="s">
        <v>2664</v>
      </c>
      <c r="E434" s="829" t="s">
        <v>2667</v>
      </c>
      <c r="F434" s="829" t="s">
        <v>3311</v>
      </c>
      <c r="G434" s="830" t="s">
        <v>2665</v>
      </c>
      <c r="H434" s="2072" t="s">
        <v>3240</v>
      </c>
      <c r="I434" s="2073"/>
    </row>
    <row r="435" spans="1:9">
      <c r="A435" s="2096"/>
      <c r="B435" s="2097"/>
      <c r="C435" s="815"/>
      <c r="D435" s="835"/>
      <c r="E435" s="815"/>
      <c r="F435" s="814"/>
      <c r="G435" s="832"/>
      <c r="H435" s="833"/>
      <c r="I435" s="834">
        <f>F435*G435</f>
        <v>0</v>
      </c>
    </row>
    <row r="436" spans="1:9">
      <c r="A436" s="819"/>
      <c r="B436" s="907"/>
      <c r="C436" s="908"/>
      <c r="D436" s="907"/>
      <c r="E436" s="908"/>
      <c r="F436" s="909" t="s">
        <v>2670</v>
      </c>
      <c r="G436" s="820"/>
      <c r="H436" s="821"/>
      <c r="I436" s="822">
        <f>SUM(I435:I435)</f>
        <v>0</v>
      </c>
    </row>
    <row r="437" spans="1:9">
      <c r="A437" s="836"/>
      <c r="B437" s="837"/>
      <c r="C437" s="838"/>
      <c r="D437" s="839"/>
      <c r="E437" s="838"/>
      <c r="F437" s="840" t="s">
        <v>2671</v>
      </c>
      <c r="G437" s="841"/>
      <c r="H437" s="842"/>
      <c r="I437" s="843">
        <f>I419+I430+I433+I436</f>
        <v>4823.6986833333322</v>
      </c>
    </row>
    <row r="438" spans="1:9">
      <c r="A438" s="777" t="s">
        <v>3312</v>
      </c>
      <c r="B438" s="911"/>
      <c r="C438" s="912"/>
      <c r="D438" s="913"/>
      <c r="E438" s="912"/>
      <c r="F438" s="914"/>
      <c r="G438" s="912"/>
      <c r="H438" s="908"/>
      <c r="I438" s="845"/>
    </row>
    <row r="439" spans="1:9" ht="25.5">
      <c r="A439" s="777"/>
      <c r="B439" s="2090" t="s">
        <v>3313</v>
      </c>
      <c r="C439" s="2090"/>
      <c r="D439" s="846" t="s">
        <v>3314</v>
      </c>
      <c r="E439" s="2098" t="s">
        <v>3315</v>
      </c>
      <c r="F439" s="2098"/>
      <c r="G439" s="784" t="s">
        <v>3252</v>
      </c>
      <c r="H439" s="784" t="s">
        <v>3253</v>
      </c>
      <c r="I439" s="916" t="s">
        <v>3322</v>
      </c>
    </row>
    <row r="440" spans="1:9" ht="13.5">
      <c r="A440" s="777"/>
      <c r="B440" s="2080" t="s">
        <v>3302</v>
      </c>
      <c r="C440" s="2080"/>
      <c r="D440" s="847" t="s">
        <v>3316</v>
      </c>
      <c r="E440" s="2095">
        <v>723.88</v>
      </c>
      <c r="F440" s="2095"/>
      <c r="G440" s="792">
        <f>B447</f>
        <v>0.97649225154600172</v>
      </c>
      <c r="H440" s="792">
        <f>ROUND(G440*E440,2)</f>
        <v>706.86</v>
      </c>
      <c r="I440" s="2083">
        <f>AVERAGE(H440:H442)</f>
        <v>594.9133333333333</v>
      </c>
    </row>
    <row r="441" spans="1:9" ht="13.5">
      <c r="A441" s="777"/>
      <c r="B441" s="2080"/>
      <c r="C441" s="2080"/>
      <c r="D441" s="847" t="s">
        <v>3317</v>
      </c>
      <c r="E441" s="2095">
        <v>789.42</v>
      </c>
      <c r="F441" s="2095"/>
      <c r="G441" s="792">
        <f>B447</f>
        <v>0.97649225154600172</v>
      </c>
      <c r="H441" s="792">
        <f t="shared" ref="H441:H445" si="11">ROUND(G441*E441,2)</f>
        <v>770.86</v>
      </c>
      <c r="I441" s="2084"/>
    </row>
    <row r="442" spans="1:9" ht="13.5">
      <c r="A442" s="777"/>
      <c r="B442" s="2080"/>
      <c r="C442" s="2080"/>
      <c r="D442" s="847" t="s">
        <v>3318</v>
      </c>
      <c r="E442" s="2095">
        <v>314.41000000000003</v>
      </c>
      <c r="F442" s="2095"/>
      <c r="G442" s="792">
        <f>B447</f>
        <v>0.97649225154600172</v>
      </c>
      <c r="H442" s="792">
        <f t="shared" si="11"/>
        <v>307.02</v>
      </c>
      <c r="I442" s="2084"/>
    </row>
    <row r="443" spans="1:9" ht="27">
      <c r="A443" s="777"/>
      <c r="B443" s="2080" t="s">
        <v>3308</v>
      </c>
      <c r="C443" s="2080"/>
      <c r="D443" s="847" t="s">
        <v>3319</v>
      </c>
      <c r="E443" s="2095">
        <v>23.73</v>
      </c>
      <c r="F443" s="2095"/>
      <c r="G443" s="792">
        <f>B447</f>
        <v>0.97649225154600172</v>
      </c>
      <c r="H443" s="792">
        <f t="shared" si="11"/>
        <v>23.17</v>
      </c>
      <c r="I443" s="2084">
        <f>AVERAGE(H443:H445)</f>
        <v>29.193333333333339</v>
      </c>
    </row>
    <row r="444" spans="1:9" ht="13.5">
      <c r="A444" s="777"/>
      <c r="B444" s="2080"/>
      <c r="C444" s="2080"/>
      <c r="D444" s="847" t="s">
        <v>3320</v>
      </c>
      <c r="E444" s="2095">
        <v>35.39</v>
      </c>
      <c r="F444" s="2095"/>
      <c r="G444" s="792">
        <f>B447</f>
        <v>0.97649225154600172</v>
      </c>
      <c r="H444" s="792">
        <f t="shared" si="11"/>
        <v>34.56</v>
      </c>
      <c r="I444" s="2084"/>
    </row>
    <row r="445" spans="1:9" ht="27">
      <c r="A445" s="777"/>
      <c r="B445" s="2080"/>
      <c r="C445" s="2080"/>
      <c r="D445" s="847" t="s">
        <v>3321</v>
      </c>
      <c r="E445" s="2095">
        <v>30.57</v>
      </c>
      <c r="F445" s="2095"/>
      <c r="G445" s="792">
        <f>B447</f>
        <v>0.97649225154600172</v>
      </c>
      <c r="H445" s="792">
        <f t="shared" si="11"/>
        <v>29.85</v>
      </c>
      <c r="I445" s="2084"/>
    </row>
    <row r="446" spans="1:9">
      <c r="A446" s="2085" t="s">
        <v>3215</v>
      </c>
      <c r="B446" s="2086"/>
      <c r="C446" s="2086"/>
      <c r="D446" s="2086"/>
      <c r="E446" s="2086"/>
      <c r="F446" s="2086"/>
      <c r="G446" s="2086"/>
      <c r="I446" s="795"/>
    </row>
    <row r="447" spans="1:9">
      <c r="A447" s="738" t="s">
        <v>3254</v>
      </c>
      <c r="B447" s="905">
        <f>939.699/962.321</f>
        <v>0.97649225154600172</v>
      </c>
      <c r="C447" s="906"/>
      <c r="D447" s="906"/>
      <c r="E447" s="906"/>
      <c r="F447" s="906"/>
      <c r="G447" s="906"/>
      <c r="I447" s="795"/>
    </row>
    <row r="448" spans="1:9">
      <c r="A448" s="2087" t="s">
        <v>204</v>
      </c>
      <c r="B448" s="2087"/>
      <c r="C448" s="2087"/>
      <c r="D448" s="2087"/>
      <c r="E448" s="2087"/>
      <c r="F448" s="2087"/>
      <c r="G448" s="2087"/>
      <c r="H448" s="2087"/>
      <c r="I448" s="1004">
        <f>I437</f>
        <v>4823.6986833333322</v>
      </c>
    </row>
    <row r="449" spans="1:9">
      <c r="A449" s="2077" t="s">
        <v>3234</v>
      </c>
      <c r="B449" s="2078"/>
      <c r="C449" s="2078"/>
      <c r="D449" s="2078"/>
      <c r="E449" s="2078"/>
      <c r="F449" s="2078"/>
      <c r="G449" s="2078"/>
      <c r="H449" s="2078"/>
      <c r="I449" s="2079"/>
    </row>
    <row r="450" spans="1:9">
      <c r="A450" s="808" t="s">
        <v>3235</v>
      </c>
      <c r="B450" s="809"/>
      <c r="C450" s="810"/>
      <c r="D450" s="810"/>
      <c r="E450" s="810"/>
      <c r="F450" s="810"/>
      <c r="G450" s="810"/>
      <c r="H450" s="810"/>
      <c r="I450" s="811" t="s">
        <v>3364</v>
      </c>
    </row>
    <row r="451" spans="1:9">
      <c r="A451" s="2042" t="s">
        <v>3381</v>
      </c>
      <c r="B451" s="2043"/>
      <c r="C451" s="2043"/>
      <c r="D451" s="2043"/>
      <c r="E451" s="2043"/>
      <c r="F451" s="2043"/>
      <c r="G451" s="2043"/>
      <c r="H451" s="2043"/>
      <c r="I451" s="2046" t="s">
        <v>3236</v>
      </c>
    </row>
    <row r="452" spans="1:9">
      <c r="A452" s="2044"/>
      <c r="B452" s="2045"/>
      <c r="C452" s="2045"/>
      <c r="D452" s="2045"/>
      <c r="E452" s="2045"/>
      <c r="F452" s="2045"/>
      <c r="G452" s="2045"/>
      <c r="H452" s="2045"/>
      <c r="I452" s="2047"/>
    </row>
    <row r="453" spans="1:9">
      <c r="A453" s="2048" t="s">
        <v>3237</v>
      </c>
      <c r="B453" s="2049"/>
      <c r="C453" s="812" t="s">
        <v>3238</v>
      </c>
      <c r="D453" s="812" t="s">
        <v>2664</v>
      </c>
      <c r="E453" s="812" t="s">
        <v>2667</v>
      </c>
      <c r="F453" s="812" t="s">
        <v>3239</v>
      </c>
      <c r="G453" s="813" t="s">
        <v>3240</v>
      </c>
      <c r="H453" s="2050" t="s">
        <v>3241</v>
      </c>
      <c r="I453" s="2051"/>
    </row>
    <row r="454" spans="1:9">
      <c r="A454" s="2052" t="s">
        <v>2830</v>
      </c>
      <c r="B454" s="2053"/>
      <c r="C454" s="831" t="s">
        <v>78</v>
      </c>
      <c r="D454" s="831">
        <v>88309</v>
      </c>
      <c r="E454" s="831" t="s">
        <v>177</v>
      </c>
      <c r="F454" s="848">
        <v>3</v>
      </c>
      <c r="G454" s="848">
        <v>25.25</v>
      </c>
      <c r="H454" s="2054">
        <f>F454*G454</f>
        <v>75.75</v>
      </c>
      <c r="I454" s="2055"/>
    </row>
    <row r="455" spans="1:9">
      <c r="A455" s="2058" t="s">
        <v>3323</v>
      </c>
      <c r="B455" s="2059"/>
      <c r="C455" s="814" t="s">
        <v>78</v>
      </c>
      <c r="D455" s="815">
        <v>88242</v>
      </c>
      <c r="E455" s="814" t="s">
        <v>177</v>
      </c>
      <c r="F455" s="826">
        <v>3</v>
      </c>
      <c r="G455" s="849">
        <v>18.010000000000002</v>
      </c>
      <c r="H455" s="2060">
        <f>F455*G455</f>
        <v>54.03</v>
      </c>
      <c r="I455" s="2061"/>
    </row>
    <row r="456" spans="1:9">
      <c r="A456" s="819"/>
      <c r="B456" s="907"/>
      <c r="C456" s="907"/>
      <c r="D456" s="907"/>
      <c r="E456" s="908"/>
      <c r="F456" s="909" t="s">
        <v>2666</v>
      </c>
      <c r="G456" s="820"/>
      <c r="H456" s="821"/>
      <c r="I456" s="822">
        <f>SUM(H454:I455)</f>
        <v>129.78</v>
      </c>
    </row>
    <row r="457" spans="1:9">
      <c r="A457" s="819"/>
      <c r="B457" s="907"/>
      <c r="C457" s="907"/>
      <c r="D457" s="907"/>
      <c r="E457" s="908"/>
      <c r="F457" s="908"/>
      <c r="G457" s="908"/>
      <c r="H457" s="908"/>
      <c r="I457" s="823"/>
    </row>
    <row r="458" spans="1:9">
      <c r="A458" s="2056" t="s">
        <v>3243</v>
      </c>
      <c r="B458" s="2057"/>
      <c r="C458" s="812" t="s">
        <v>3238</v>
      </c>
      <c r="D458" s="812" t="s">
        <v>2664</v>
      </c>
      <c r="E458" s="812" t="s">
        <v>2667</v>
      </c>
      <c r="F458" s="812" t="s">
        <v>3239</v>
      </c>
      <c r="G458" s="813" t="s">
        <v>3240</v>
      </c>
      <c r="H458" s="2050" t="s">
        <v>3241</v>
      </c>
      <c r="I458" s="2051"/>
    </row>
    <row r="459" spans="1:9">
      <c r="A459" s="2058" t="s">
        <v>3324</v>
      </c>
      <c r="B459" s="2059"/>
      <c r="C459" s="815" t="s">
        <v>222</v>
      </c>
      <c r="D459" s="827" t="s">
        <v>192</v>
      </c>
      <c r="E459" s="828" t="s">
        <v>313</v>
      </c>
      <c r="F459" s="825">
        <v>1</v>
      </c>
      <c r="G459" s="850">
        <f>I474</f>
        <v>2359.8366666666666</v>
      </c>
      <c r="H459" s="2093">
        <f>G459*F459</f>
        <v>2359.8366666666666</v>
      </c>
      <c r="I459" s="2094"/>
    </row>
    <row r="460" spans="1:9">
      <c r="A460" s="2058" t="s">
        <v>3325</v>
      </c>
      <c r="B460" s="2059"/>
      <c r="C460" s="815" t="s">
        <v>222</v>
      </c>
      <c r="D460" s="827" t="s">
        <v>192</v>
      </c>
      <c r="E460" s="828" t="s">
        <v>313</v>
      </c>
      <c r="F460" s="825">
        <v>4</v>
      </c>
      <c r="G460" s="850">
        <f>I477</f>
        <v>73.319999999999993</v>
      </c>
      <c r="H460" s="2093">
        <f>G460*F460</f>
        <v>293.27999999999997</v>
      </c>
      <c r="I460" s="2094"/>
    </row>
    <row r="461" spans="1:9">
      <c r="A461" s="819"/>
      <c r="B461" s="907"/>
      <c r="C461" s="907"/>
      <c r="D461" s="907"/>
      <c r="E461" s="908"/>
      <c r="F461" s="909" t="s">
        <v>2668</v>
      </c>
      <c r="G461" s="820"/>
      <c r="H461" s="821"/>
      <c r="I461" s="822">
        <f>SUM(H459:I460)</f>
        <v>2653.1166666666668</v>
      </c>
    </row>
    <row r="462" spans="1:9">
      <c r="A462" s="819"/>
      <c r="B462" s="907"/>
      <c r="C462" s="907"/>
      <c r="D462" s="907"/>
      <c r="E462" s="908"/>
      <c r="F462" s="908"/>
      <c r="G462" s="908"/>
      <c r="H462" s="908"/>
      <c r="I462" s="823"/>
    </row>
    <row r="463" spans="1:9">
      <c r="A463" s="2064" t="s">
        <v>3246</v>
      </c>
      <c r="B463" s="2065"/>
      <c r="C463" s="829" t="s">
        <v>3238</v>
      </c>
      <c r="D463" s="829" t="s">
        <v>2664</v>
      </c>
      <c r="E463" s="829" t="s">
        <v>2667</v>
      </c>
      <c r="F463" s="829" t="s">
        <v>3311</v>
      </c>
      <c r="G463" s="830" t="s">
        <v>2665</v>
      </c>
      <c r="H463" s="2072" t="s">
        <v>3240</v>
      </c>
      <c r="I463" s="2073"/>
    </row>
    <row r="464" spans="1:9">
      <c r="A464" s="2052"/>
      <c r="B464" s="2053"/>
      <c r="C464" s="815"/>
      <c r="D464" s="831"/>
      <c r="E464" s="815"/>
      <c r="F464" s="814"/>
      <c r="G464" s="832"/>
      <c r="H464" s="833"/>
      <c r="I464" s="834"/>
    </row>
    <row r="465" spans="1:9">
      <c r="A465" s="819"/>
      <c r="B465" s="907"/>
      <c r="C465" s="908"/>
      <c r="D465" s="907"/>
      <c r="E465" s="908"/>
      <c r="F465" s="909" t="s">
        <v>2669</v>
      </c>
      <c r="G465" s="820"/>
      <c r="H465" s="821"/>
      <c r="I465" s="822">
        <f>SUM(I464:I464)</f>
        <v>0</v>
      </c>
    </row>
    <row r="466" spans="1:9">
      <c r="A466" s="819"/>
      <c r="B466" s="907"/>
      <c r="C466" s="908"/>
      <c r="D466" s="907"/>
      <c r="E466" s="908"/>
      <c r="F466" s="908"/>
      <c r="G466" s="908"/>
      <c r="H466" s="908"/>
      <c r="I466" s="823"/>
    </row>
    <row r="467" spans="1:9">
      <c r="A467" s="2064" t="s">
        <v>3247</v>
      </c>
      <c r="B467" s="2065"/>
      <c r="C467" s="829" t="s">
        <v>3238</v>
      </c>
      <c r="D467" s="829" t="s">
        <v>2664</v>
      </c>
      <c r="E467" s="829" t="s">
        <v>2667</v>
      </c>
      <c r="F467" s="829" t="s">
        <v>3311</v>
      </c>
      <c r="G467" s="830" t="s">
        <v>2665</v>
      </c>
      <c r="H467" s="2072" t="s">
        <v>3240</v>
      </c>
      <c r="I467" s="2073"/>
    </row>
    <row r="468" spans="1:9">
      <c r="A468" s="2088"/>
      <c r="B468" s="2089"/>
      <c r="C468" s="815"/>
      <c r="D468" s="835"/>
      <c r="E468" s="815"/>
      <c r="F468" s="814"/>
      <c r="G468" s="832"/>
      <c r="H468" s="833"/>
      <c r="I468" s="834">
        <f>F468*G468</f>
        <v>0</v>
      </c>
    </row>
    <row r="469" spans="1:9">
      <c r="A469" s="819"/>
      <c r="B469" s="907"/>
      <c r="C469" s="908"/>
      <c r="D469" s="907"/>
      <c r="E469" s="908"/>
      <c r="F469" s="909" t="s">
        <v>2670</v>
      </c>
      <c r="G469" s="820"/>
      <c r="H469" s="821"/>
      <c r="I469" s="822">
        <f>SUM(I468:I468)</f>
        <v>0</v>
      </c>
    </row>
    <row r="470" spans="1:9">
      <c r="A470" s="819"/>
      <c r="B470" s="907"/>
      <c r="C470" s="908"/>
      <c r="D470" s="907"/>
      <c r="E470" s="908"/>
      <c r="F470" s="908"/>
      <c r="G470" s="910"/>
      <c r="H470" s="908"/>
      <c r="I470" s="823"/>
    </row>
    <row r="471" spans="1:9">
      <c r="A471" s="836"/>
      <c r="B471" s="837"/>
      <c r="C471" s="838"/>
      <c r="D471" s="839"/>
      <c r="E471" s="838"/>
      <c r="F471" s="840" t="s">
        <v>2671</v>
      </c>
      <c r="G471" s="841"/>
      <c r="H471" s="842"/>
      <c r="I471" s="843">
        <f>I456+I461+I465+I469</f>
        <v>2782.896666666667</v>
      </c>
    </row>
    <row r="472" spans="1:9">
      <c r="A472" s="844"/>
      <c r="B472" s="911"/>
      <c r="C472" s="912"/>
      <c r="D472" s="913"/>
      <c r="E472" s="912"/>
      <c r="F472" s="914"/>
      <c r="G472" s="912"/>
      <c r="H472" s="908"/>
      <c r="I472" s="845"/>
    </row>
    <row r="473" spans="1:9" ht="25.5">
      <c r="A473" s="844"/>
      <c r="B473" s="2090" t="s">
        <v>3313</v>
      </c>
      <c r="C473" s="2090"/>
      <c r="D473" s="2091" t="s">
        <v>3314</v>
      </c>
      <c r="E473" s="2092"/>
      <c r="F473" s="846" t="s">
        <v>3326</v>
      </c>
      <c r="G473" s="784" t="s">
        <v>3252</v>
      </c>
      <c r="H473" s="784" t="s">
        <v>3253</v>
      </c>
      <c r="I473" s="916" t="s">
        <v>3322</v>
      </c>
    </row>
    <row r="474" spans="1:9" ht="13.5">
      <c r="A474" s="844"/>
      <c r="B474" s="2080" t="s">
        <v>3324</v>
      </c>
      <c r="C474" s="2080"/>
      <c r="D474" s="2081" t="s">
        <v>3327</v>
      </c>
      <c r="E474" s="2082"/>
      <c r="F474" s="851">
        <v>3140.44</v>
      </c>
      <c r="G474" s="792">
        <f>B480</f>
        <v>0.97649225154600172</v>
      </c>
      <c r="H474" s="792">
        <f>ROUND(F474*G474,2)</f>
        <v>3066.62</v>
      </c>
      <c r="I474" s="2083">
        <f>AVERAGE(H474:H476)</f>
        <v>2359.8366666666666</v>
      </c>
    </row>
    <row r="475" spans="1:9" ht="13.5">
      <c r="A475" s="844"/>
      <c r="B475" s="2080"/>
      <c r="C475" s="2080"/>
      <c r="D475" s="2081" t="s">
        <v>3328</v>
      </c>
      <c r="E475" s="2082"/>
      <c r="F475" s="851">
        <v>2140</v>
      </c>
      <c r="G475" s="792">
        <f>B480</f>
        <v>0.97649225154600172</v>
      </c>
      <c r="H475" s="792">
        <f t="shared" ref="H475:H478" si="12">ROUND(F475*G475,2)</f>
        <v>2089.69</v>
      </c>
      <c r="I475" s="2084"/>
    </row>
    <row r="476" spans="1:9" ht="13.5">
      <c r="A476" s="844"/>
      <c r="B476" s="2080"/>
      <c r="C476" s="2080"/>
      <c r="D476" s="2081" t="s">
        <v>3329</v>
      </c>
      <c r="E476" s="2082"/>
      <c r="F476" s="851">
        <v>1969.5</v>
      </c>
      <c r="G476" s="792">
        <f>B480</f>
        <v>0.97649225154600172</v>
      </c>
      <c r="H476" s="792">
        <f t="shared" si="12"/>
        <v>1923.2</v>
      </c>
      <c r="I476" s="2084"/>
    </row>
    <row r="477" spans="1:9" ht="13.5">
      <c r="A477" s="844"/>
      <c r="B477" s="2080" t="s">
        <v>3325</v>
      </c>
      <c r="C477" s="2080"/>
      <c r="D477" s="2081" t="s">
        <v>3327</v>
      </c>
      <c r="E477" s="2082"/>
      <c r="F477" s="851">
        <v>70.17</v>
      </c>
      <c r="G477" s="792">
        <f>B480</f>
        <v>0.97649225154600172</v>
      </c>
      <c r="H477" s="792">
        <f t="shared" si="12"/>
        <v>68.52</v>
      </c>
      <c r="I477" s="2084">
        <f>AVERAGE(H477:H478)</f>
        <v>73.319999999999993</v>
      </c>
    </row>
    <row r="478" spans="1:9" ht="13.5">
      <c r="A478" s="844"/>
      <c r="B478" s="2080"/>
      <c r="C478" s="2080"/>
      <c r="D478" s="2081" t="s">
        <v>3328</v>
      </c>
      <c r="E478" s="2082"/>
      <c r="F478" s="851">
        <v>80</v>
      </c>
      <c r="G478" s="792">
        <f>B480</f>
        <v>0.97649225154600172</v>
      </c>
      <c r="H478" s="792">
        <f t="shared" si="12"/>
        <v>78.12</v>
      </c>
      <c r="I478" s="2084"/>
    </row>
    <row r="479" spans="1:9">
      <c r="A479" s="2085" t="s">
        <v>3215</v>
      </c>
      <c r="B479" s="2086"/>
      <c r="C479" s="2086"/>
      <c r="D479" s="2086"/>
      <c r="E479" s="2086"/>
      <c r="F479" s="2086"/>
      <c r="G479" s="2086"/>
      <c r="I479" s="795"/>
    </row>
    <row r="480" spans="1:9">
      <c r="A480" s="738" t="s">
        <v>3254</v>
      </c>
      <c r="B480" s="905">
        <f>939.699/962.321</f>
        <v>0.97649225154600172</v>
      </c>
      <c r="C480" s="906"/>
      <c r="D480" s="906"/>
      <c r="E480" s="906"/>
      <c r="F480" s="906"/>
      <c r="G480" s="906"/>
      <c r="I480" s="795"/>
    </row>
    <row r="481" spans="1:9">
      <c r="A481" s="2087" t="s">
        <v>204</v>
      </c>
      <c r="B481" s="2087"/>
      <c r="C481" s="2087"/>
      <c r="D481" s="2087"/>
      <c r="E481" s="2087"/>
      <c r="F481" s="2087"/>
      <c r="G481" s="2087"/>
      <c r="H481" s="2087"/>
      <c r="I481" s="1004">
        <f>I471</f>
        <v>2782.896666666667</v>
      </c>
    </row>
    <row r="482" spans="1:9">
      <c r="A482" s="2077" t="s">
        <v>3234</v>
      </c>
      <c r="B482" s="2078"/>
      <c r="C482" s="2078"/>
      <c r="D482" s="2078"/>
      <c r="E482" s="2078"/>
      <c r="F482" s="2078"/>
      <c r="G482" s="2078"/>
      <c r="H482" s="2078"/>
      <c r="I482" s="2079"/>
    </row>
    <row r="483" spans="1:9">
      <c r="A483" s="808" t="s">
        <v>3235</v>
      </c>
      <c r="B483" s="809"/>
      <c r="C483" s="810"/>
      <c r="D483" s="810"/>
      <c r="E483" s="810"/>
      <c r="F483" s="810"/>
      <c r="G483" s="810"/>
      <c r="H483" s="810"/>
      <c r="I483" s="811" t="s">
        <v>3364</v>
      </c>
    </row>
    <row r="484" spans="1:9">
      <c r="A484" s="2042" t="s">
        <v>3382</v>
      </c>
      <c r="B484" s="2043"/>
      <c r="C484" s="2043"/>
      <c r="D484" s="2043"/>
      <c r="E484" s="2043"/>
      <c r="F484" s="2043"/>
      <c r="G484" s="2043"/>
      <c r="H484" s="2043"/>
      <c r="I484" s="2046" t="s">
        <v>3236</v>
      </c>
    </row>
    <row r="485" spans="1:9">
      <c r="A485" s="2044"/>
      <c r="B485" s="2045"/>
      <c r="C485" s="2045"/>
      <c r="D485" s="2045"/>
      <c r="E485" s="2045"/>
      <c r="F485" s="2045"/>
      <c r="G485" s="2045"/>
      <c r="H485" s="2045"/>
      <c r="I485" s="2047"/>
    </row>
    <row r="486" spans="1:9">
      <c r="A486" s="2048" t="s">
        <v>3237</v>
      </c>
      <c r="B486" s="2049"/>
      <c r="C486" s="812" t="s">
        <v>3238</v>
      </c>
      <c r="D486" s="812" t="s">
        <v>2664</v>
      </c>
      <c r="E486" s="812" t="s">
        <v>2667</v>
      </c>
      <c r="F486" s="812" t="s">
        <v>3239</v>
      </c>
      <c r="G486" s="813" t="s">
        <v>3240</v>
      </c>
      <c r="H486" s="2050" t="s">
        <v>3241</v>
      </c>
      <c r="I486" s="2051"/>
    </row>
    <row r="487" spans="1:9">
      <c r="A487" s="2058" t="s">
        <v>3300</v>
      </c>
      <c r="B487" s="2059"/>
      <c r="C487" s="814" t="s">
        <v>78</v>
      </c>
      <c r="D487" s="815">
        <v>88264</v>
      </c>
      <c r="E487" s="816" t="s">
        <v>177</v>
      </c>
      <c r="F487" s="852">
        <v>3</v>
      </c>
      <c r="G487" s="818">
        <v>26.73</v>
      </c>
      <c r="H487" s="2060">
        <f>F487*G487</f>
        <v>80.19</v>
      </c>
      <c r="I487" s="2061"/>
    </row>
    <row r="488" spans="1:9">
      <c r="A488" s="2058" t="s">
        <v>3301</v>
      </c>
      <c r="B488" s="2059"/>
      <c r="C488" s="814" t="s">
        <v>78</v>
      </c>
      <c r="D488" s="815">
        <v>88247</v>
      </c>
      <c r="E488" s="814" t="s">
        <v>177</v>
      </c>
      <c r="F488" s="852">
        <v>3</v>
      </c>
      <c r="G488" s="818">
        <v>20.65</v>
      </c>
      <c r="H488" s="2060">
        <f>F488*G488</f>
        <v>61.949999999999996</v>
      </c>
      <c r="I488" s="2061"/>
    </row>
    <row r="489" spans="1:9">
      <c r="A489" s="819"/>
      <c r="B489" s="907"/>
      <c r="C489" s="907"/>
      <c r="D489" s="907"/>
      <c r="E489" s="908"/>
      <c r="F489" s="909" t="s">
        <v>2666</v>
      </c>
      <c r="G489" s="820"/>
      <c r="H489" s="821"/>
      <c r="I489" s="822">
        <f>SUM(H487:I488)</f>
        <v>142.13999999999999</v>
      </c>
    </row>
    <row r="490" spans="1:9">
      <c r="A490" s="819"/>
      <c r="B490" s="907"/>
      <c r="C490" s="907"/>
      <c r="D490" s="907"/>
      <c r="E490" s="908"/>
      <c r="F490" s="908"/>
      <c r="G490" s="908"/>
      <c r="H490" s="908"/>
      <c r="I490" s="823"/>
    </row>
    <row r="491" spans="1:9">
      <c r="A491" s="2056" t="s">
        <v>3243</v>
      </c>
      <c r="B491" s="2057"/>
      <c r="C491" s="812" t="s">
        <v>3238</v>
      </c>
      <c r="D491" s="812" t="s">
        <v>2664</v>
      </c>
      <c r="E491" s="812" t="s">
        <v>2667</v>
      </c>
      <c r="F491" s="812" t="s">
        <v>3239</v>
      </c>
      <c r="G491" s="813" t="s">
        <v>3240</v>
      </c>
      <c r="H491" s="2050" t="s">
        <v>3241</v>
      </c>
      <c r="I491" s="2051"/>
    </row>
    <row r="492" spans="1:9">
      <c r="A492" s="2058" t="s">
        <v>3331</v>
      </c>
      <c r="B492" s="2059"/>
      <c r="C492" s="815" t="s">
        <v>222</v>
      </c>
      <c r="D492" s="827" t="s">
        <v>192</v>
      </c>
      <c r="E492" s="828" t="s">
        <v>313</v>
      </c>
      <c r="F492" s="825">
        <v>3</v>
      </c>
      <c r="G492" s="850">
        <f>G508</f>
        <v>0.97649225154600172</v>
      </c>
      <c r="H492" s="2093">
        <f>I508</f>
        <v>722.73666666666668</v>
      </c>
      <c r="I492" s="2094"/>
    </row>
    <row r="493" spans="1:9">
      <c r="A493" s="2058" t="s">
        <v>3332</v>
      </c>
      <c r="B493" s="2059"/>
      <c r="C493" s="815" t="s">
        <v>222</v>
      </c>
      <c r="D493" s="827" t="s">
        <v>192</v>
      </c>
      <c r="E493" s="828" t="s">
        <v>313</v>
      </c>
      <c r="F493" s="825">
        <v>1</v>
      </c>
      <c r="G493" s="850">
        <f>G511</f>
        <v>0.97649225154600172</v>
      </c>
      <c r="H493" s="2093">
        <f>I511</f>
        <v>158.60249999999999</v>
      </c>
      <c r="I493" s="2094"/>
    </row>
    <row r="494" spans="1:9">
      <c r="A494" s="2058" t="s">
        <v>3333</v>
      </c>
      <c r="B494" s="2059"/>
      <c r="C494" s="815" t="s">
        <v>78</v>
      </c>
      <c r="D494" s="827" t="s">
        <v>3334</v>
      </c>
      <c r="E494" s="828" t="s">
        <v>313</v>
      </c>
      <c r="F494" s="825">
        <v>3</v>
      </c>
      <c r="G494" s="850">
        <v>37.25</v>
      </c>
      <c r="H494" s="2093">
        <f>G494*F494</f>
        <v>111.75</v>
      </c>
      <c r="I494" s="2094"/>
    </row>
    <row r="495" spans="1:9">
      <c r="A495" s="819"/>
      <c r="B495" s="907"/>
      <c r="C495" s="907"/>
      <c r="D495" s="907"/>
      <c r="E495" s="908"/>
      <c r="F495" s="909" t="s">
        <v>2668</v>
      </c>
      <c r="G495" s="820"/>
      <c r="H495" s="821"/>
      <c r="I495" s="822">
        <f>SUM(H492:I494)</f>
        <v>993.08916666666664</v>
      </c>
    </row>
    <row r="496" spans="1:9">
      <c r="A496" s="819"/>
      <c r="B496" s="907"/>
      <c r="C496" s="907"/>
      <c r="D496" s="907"/>
      <c r="E496" s="908"/>
      <c r="F496" s="908"/>
      <c r="G496" s="908"/>
      <c r="H496" s="908"/>
      <c r="I496" s="823"/>
    </row>
    <row r="497" spans="1:9">
      <c r="A497" s="2064" t="s">
        <v>3246</v>
      </c>
      <c r="B497" s="2065"/>
      <c r="C497" s="829" t="s">
        <v>3238</v>
      </c>
      <c r="D497" s="829" t="s">
        <v>2664</v>
      </c>
      <c r="E497" s="829" t="s">
        <v>2667</v>
      </c>
      <c r="F497" s="829" t="s">
        <v>3311</v>
      </c>
      <c r="G497" s="830" t="s">
        <v>2665</v>
      </c>
      <c r="H497" s="2072" t="s">
        <v>3240</v>
      </c>
      <c r="I497" s="2073"/>
    </row>
    <row r="498" spans="1:9">
      <c r="A498" s="2052"/>
      <c r="B498" s="2053"/>
      <c r="C498" s="815"/>
      <c r="D498" s="831"/>
      <c r="E498" s="815"/>
      <c r="F498" s="814"/>
      <c r="G498" s="832"/>
      <c r="H498" s="833"/>
      <c r="I498" s="834"/>
    </row>
    <row r="499" spans="1:9">
      <c r="A499" s="819"/>
      <c r="B499" s="907"/>
      <c r="C499" s="908"/>
      <c r="D499" s="907"/>
      <c r="E499" s="908"/>
      <c r="F499" s="909" t="s">
        <v>2669</v>
      </c>
      <c r="G499" s="820"/>
      <c r="H499" s="821"/>
      <c r="I499" s="822">
        <f>SUM(I498:I498)</f>
        <v>0</v>
      </c>
    </row>
    <row r="500" spans="1:9">
      <c r="A500" s="819"/>
      <c r="B500" s="907"/>
      <c r="C500" s="908"/>
      <c r="D500" s="907"/>
      <c r="E500" s="908"/>
      <c r="F500" s="908"/>
      <c r="G500" s="908"/>
      <c r="H500" s="908"/>
      <c r="I500" s="823"/>
    </row>
    <row r="501" spans="1:9">
      <c r="A501" s="2064" t="s">
        <v>3247</v>
      </c>
      <c r="B501" s="2065"/>
      <c r="C501" s="829" t="s">
        <v>3238</v>
      </c>
      <c r="D501" s="829" t="s">
        <v>2664</v>
      </c>
      <c r="E501" s="829" t="s">
        <v>2667</v>
      </c>
      <c r="F501" s="829" t="s">
        <v>3311</v>
      </c>
      <c r="G501" s="830" t="s">
        <v>2665</v>
      </c>
      <c r="H501" s="2072" t="s">
        <v>3240</v>
      </c>
      <c r="I501" s="2073"/>
    </row>
    <row r="502" spans="1:9">
      <c r="A502" s="2088"/>
      <c r="B502" s="2089"/>
      <c r="C502" s="815"/>
      <c r="D502" s="835"/>
      <c r="E502" s="815"/>
      <c r="F502" s="814"/>
      <c r="G502" s="832"/>
      <c r="H502" s="833"/>
      <c r="I502" s="834">
        <f>F502*G502</f>
        <v>0</v>
      </c>
    </row>
    <row r="503" spans="1:9">
      <c r="A503" s="819"/>
      <c r="B503" s="907"/>
      <c r="C503" s="908"/>
      <c r="D503" s="907"/>
      <c r="E503" s="908"/>
      <c r="F503" s="909" t="s">
        <v>2670</v>
      </c>
      <c r="G503" s="820"/>
      <c r="H503" s="821"/>
      <c r="I503" s="822">
        <f>SUM(I502:I502)</f>
        <v>0</v>
      </c>
    </row>
    <row r="504" spans="1:9">
      <c r="A504" s="819"/>
      <c r="B504" s="907"/>
      <c r="C504" s="908"/>
      <c r="D504" s="907"/>
      <c r="E504" s="908"/>
      <c r="F504" s="908"/>
      <c r="G504" s="910"/>
      <c r="H504" s="908"/>
      <c r="I504" s="823"/>
    </row>
    <row r="505" spans="1:9">
      <c r="A505" s="836"/>
      <c r="B505" s="837"/>
      <c r="C505" s="838"/>
      <c r="D505" s="839"/>
      <c r="E505" s="838"/>
      <c r="F505" s="840" t="s">
        <v>2671</v>
      </c>
      <c r="G505" s="841"/>
      <c r="H505" s="842"/>
      <c r="I505" s="843">
        <f>I489+I495+I499+I503</f>
        <v>1135.2291666666665</v>
      </c>
    </row>
    <row r="506" spans="1:9">
      <c r="A506" s="844"/>
      <c r="B506" s="911"/>
      <c r="C506" s="912"/>
      <c r="D506" s="913"/>
      <c r="E506" s="912"/>
      <c r="F506" s="914"/>
      <c r="G506" s="912"/>
      <c r="H506" s="908"/>
      <c r="I506" s="845"/>
    </row>
    <row r="507" spans="1:9" ht="25.5">
      <c r="A507" s="844"/>
      <c r="B507" s="2090" t="s">
        <v>3313</v>
      </c>
      <c r="C507" s="2090"/>
      <c r="D507" s="2091" t="s">
        <v>3314</v>
      </c>
      <c r="E507" s="2092"/>
      <c r="F507" s="846" t="s">
        <v>3326</v>
      </c>
      <c r="G507" s="784" t="s">
        <v>3252</v>
      </c>
      <c r="H507" s="784" t="s">
        <v>3253</v>
      </c>
      <c r="I507" s="916" t="s">
        <v>3322</v>
      </c>
    </row>
    <row r="508" spans="1:9" ht="13.5">
      <c r="A508" s="844"/>
      <c r="B508" s="2080" t="s">
        <v>3335</v>
      </c>
      <c r="C508" s="2080"/>
      <c r="D508" s="2081" t="s">
        <v>3317</v>
      </c>
      <c r="E508" s="2082"/>
      <c r="F508" s="851">
        <v>789.42</v>
      </c>
      <c r="G508" s="792">
        <f>B516</f>
        <v>0.97649225154600172</v>
      </c>
      <c r="H508" s="792">
        <f>ROUND(F508*G508,2)</f>
        <v>770.86</v>
      </c>
      <c r="I508" s="2083">
        <f>AVERAGE(H508:H510)</f>
        <v>722.73666666666668</v>
      </c>
    </row>
    <row r="509" spans="1:9" ht="13.5">
      <c r="A509" s="844"/>
      <c r="B509" s="2080"/>
      <c r="C509" s="2080"/>
      <c r="D509" s="2081" t="s">
        <v>3316</v>
      </c>
      <c r="E509" s="2082"/>
      <c r="F509" s="851">
        <v>723.88</v>
      </c>
      <c r="G509" s="792">
        <f>B516</f>
        <v>0.97649225154600172</v>
      </c>
      <c r="H509" s="792">
        <f t="shared" ref="H509:H510" si="13">ROUND(F509*G509,2)</f>
        <v>706.86</v>
      </c>
      <c r="I509" s="2084"/>
    </row>
    <row r="510" spans="1:9" ht="13.5">
      <c r="A510" s="844"/>
      <c r="B510" s="2080"/>
      <c r="C510" s="2080"/>
      <c r="D510" s="2081" t="s">
        <v>3336</v>
      </c>
      <c r="E510" s="2082"/>
      <c r="F510" s="851">
        <v>707.11</v>
      </c>
      <c r="G510" s="792">
        <f>B516</f>
        <v>0.97649225154600172</v>
      </c>
      <c r="H510" s="792">
        <f t="shared" si="13"/>
        <v>690.49</v>
      </c>
      <c r="I510" s="2084"/>
    </row>
    <row r="511" spans="1:9" ht="13.5">
      <c r="A511" s="844"/>
      <c r="B511" s="2080" t="s">
        <v>3332</v>
      </c>
      <c r="C511" s="2080"/>
      <c r="D511" s="2081" t="s">
        <v>3318</v>
      </c>
      <c r="E511" s="2082"/>
      <c r="F511" s="851">
        <v>158.4</v>
      </c>
      <c r="G511" s="792">
        <f>B516</f>
        <v>0.97649225154600172</v>
      </c>
      <c r="H511" s="792">
        <f t="shared" ref="H511:H514" si="14">ROUND(F511*G511,2)</f>
        <v>154.68</v>
      </c>
      <c r="I511" s="2084">
        <f>AVERAGE(H511:H514)</f>
        <v>158.60249999999999</v>
      </c>
    </row>
    <row r="512" spans="1:9" ht="13.5">
      <c r="A512" s="844"/>
      <c r="B512" s="2080"/>
      <c r="C512" s="2080"/>
      <c r="D512" s="853" t="s">
        <v>3316</v>
      </c>
      <c r="E512" s="854"/>
      <c r="F512" s="851">
        <v>146.28</v>
      </c>
      <c r="G512" s="792">
        <f>B516</f>
        <v>0.97649225154600172</v>
      </c>
      <c r="H512" s="792">
        <f t="shared" si="14"/>
        <v>142.84</v>
      </c>
      <c r="I512" s="2084"/>
    </row>
    <row r="513" spans="1:9" ht="13.5">
      <c r="A513" s="844"/>
      <c r="B513" s="2080"/>
      <c r="C513" s="2080"/>
      <c r="D513" s="853" t="s">
        <v>3329</v>
      </c>
      <c r="E513" s="854"/>
      <c r="F513" s="851">
        <v>165</v>
      </c>
      <c r="G513" s="792">
        <f>B516</f>
        <v>0.97649225154600172</v>
      </c>
      <c r="H513" s="792">
        <f t="shared" si="14"/>
        <v>161.12</v>
      </c>
      <c r="I513" s="2084"/>
    </row>
    <row r="514" spans="1:9" ht="13.5">
      <c r="A514" s="844"/>
      <c r="B514" s="2080"/>
      <c r="C514" s="2080"/>
      <c r="D514" s="2081" t="s">
        <v>3328</v>
      </c>
      <c r="E514" s="2082"/>
      <c r="F514" s="851">
        <v>180</v>
      </c>
      <c r="G514" s="792">
        <f>B516</f>
        <v>0.97649225154600172</v>
      </c>
      <c r="H514" s="792">
        <f t="shared" si="14"/>
        <v>175.77</v>
      </c>
      <c r="I514" s="2084"/>
    </row>
    <row r="515" spans="1:9">
      <c r="A515" s="2085" t="s">
        <v>3215</v>
      </c>
      <c r="B515" s="2086"/>
      <c r="C515" s="2086"/>
      <c r="D515" s="2086"/>
      <c r="E515" s="2086"/>
      <c r="F515" s="2086"/>
      <c r="G515" s="2086"/>
      <c r="I515" s="795"/>
    </row>
    <row r="516" spans="1:9">
      <c r="A516" s="738" t="s">
        <v>3254</v>
      </c>
      <c r="B516" s="905">
        <f>939.699/962.321</f>
        <v>0.97649225154600172</v>
      </c>
      <c r="C516" s="906"/>
      <c r="D516" s="906"/>
      <c r="E516" s="906"/>
      <c r="F516" s="906"/>
      <c r="G516" s="906"/>
      <c r="I516" s="795"/>
    </row>
    <row r="517" spans="1:9">
      <c r="A517" s="2087" t="s">
        <v>204</v>
      </c>
      <c r="B517" s="2087"/>
      <c r="C517" s="2087"/>
      <c r="D517" s="2087"/>
      <c r="E517" s="2087"/>
      <c r="F517" s="2087"/>
      <c r="G517" s="2087"/>
      <c r="H517" s="2087"/>
      <c r="I517" s="1004">
        <f>I505</f>
        <v>1135.2291666666665</v>
      </c>
    </row>
    <row r="518" spans="1:9">
      <c r="A518" s="2077" t="s">
        <v>3234</v>
      </c>
      <c r="B518" s="2078"/>
      <c r="C518" s="2078"/>
      <c r="D518" s="2078"/>
      <c r="E518" s="2078"/>
      <c r="F518" s="2078"/>
      <c r="G518" s="2078"/>
      <c r="H518" s="2078"/>
      <c r="I518" s="2079"/>
    </row>
    <row r="519" spans="1:9">
      <c r="A519" s="808" t="s">
        <v>3235</v>
      </c>
      <c r="B519" s="809"/>
      <c r="C519" s="810"/>
      <c r="D519" s="810"/>
      <c r="E519" s="810"/>
      <c r="F519" s="810"/>
      <c r="G519" s="810"/>
      <c r="H519" s="810"/>
      <c r="I519" s="811" t="s">
        <v>3364</v>
      </c>
    </row>
    <row r="520" spans="1:9">
      <c r="A520" s="2042" t="s">
        <v>3383</v>
      </c>
      <c r="B520" s="2043"/>
      <c r="C520" s="2043"/>
      <c r="D520" s="2043"/>
      <c r="E520" s="2043"/>
      <c r="F520" s="2043"/>
      <c r="G520" s="2043"/>
      <c r="H520" s="2043"/>
      <c r="I520" s="2046" t="s">
        <v>3339</v>
      </c>
    </row>
    <row r="521" spans="1:9">
      <c r="A521" s="2044"/>
      <c r="B521" s="2045"/>
      <c r="C521" s="2045"/>
      <c r="D521" s="2045"/>
      <c r="E521" s="2045"/>
      <c r="F521" s="2045"/>
      <c r="G521" s="2045"/>
      <c r="H521" s="2045"/>
      <c r="I521" s="2047"/>
    </row>
    <row r="522" spans="1:9">
      <c r="A522" s="2048" t="s">
        <v>3237</v>
      </c>
      <c r="B522" s="2049"/>
      <c r="C522" s="812" t="s">
        <v>3238</v>
      </c>
      <c r="D522" s="812" t="s">
        <v>2664</v>
      </c>
      <c r="E522" s="812" t="s">
        <v>2667</v>
      </c>
      <c r="F522" s="812" t="s">
        <v>3239</v>
      </c>
      <c r="G522" s="813" t="s">
        <v>3240</v>
      </c>
      <c r="H522" s="2050" t="s">
        <v>3241</v>
      </c>
      <c r="I522" s="2051"/>
    </row>
    <row r="523" spans="1:9">
      <c r="A523" s="2052" t="s">
        <v>2830</v>
      </c>
      <c r="B523" s="2053"/>
      <c r="C523" s="831" t="s">
        <v>78</v>
      </c>
      <c r="D523" s="831">
        <v>88309</v>
      </c>
      <c r="E523" s="831" t="s">
        <v>177</v>
      </c>
      <c r="F523" s="855">
        <v>1</v>
      </c>
      <c r="G523" s="856">
        <v>25.25</v>
      </c>
      <c r="H523" s="2054">
        <f>F523*G523</f>
        <v>25.25</v>
      </c>
      <c r="I523" s="2055"/>
    </row>
    <row r="524" spans="1:9">
      <c r="A524" s="2052" t="s">
        <v>240</v>
      </c>
      <c r="B524" s="2053"/>
      <c r="C524" s="831" t="s">
        <v>78</v>
      </c>
      <c r="D524" s="831">
        <v>88316</v>
      </c>
      <c r="E524" s="831" t="s">
        <v>177</v>
      </c>
      <c r="F524" s="855">
        <v>1.3</v>
      </c>
      <c r="G524" s="856">
        <v>18.11</v>
      </c>
      <c r="H524" s="2054">
        <f>F524*G524</f>
        <v>23.542999999999999</v>
      </c>
      <c r="I524" s="2055"/>
    </row>
    <row r="525" spans="1:9">
      <c r="A525" s="819"/>
      <c r="B525" s="907"/>
      <c r="C525" s="907"/>
      <c r="D525" s="907"/>
      <c r="E525" s="908"/>
      <c r="F525" s="909" t="s">
        <v>2666</v>
      </c>
      <c r="G525" s="820"/>
      <c r="H525" s="821"/>
      <c r="I525" s="822">
        <f>SUM(H523:I524)</f>
        <v>48.792999999999999</v>
      </c>
    </row>
    <row r="526" spans="1:9">
      <c r="A526" s="819"/>
      <c r="B526" s="907"/>
      <c r="C526" s="907"/>
      <c r="D526" s="907"/>
      <c r="E526" s="908"/>
      <c r="F526" s="908"/>
      <c r="G526" s="908"/>
      <c r="H526" s="908"/>
      <c r="I526" s="823"/>
    </row>
    <row r="527" spans="1:9">
      <c r="A527" s="2056" t="s">
        <v>3243</v>
      </c>
      <c r="B527" s="2057"/>
      <c r="C527" s="812" t="s">
        <v>3238</v>
      </c>
      <c r="D527" s="812" t="s">
        <v>2664</v>
      </c>
      <c r="E527" s="812" t="s">
        <v>2667</v>
      </c>
      <c r="F527" s="812" t="s">
        <v>3239</v>
      </c>
      <c r="G527" s="813" t="s">
        <v>3240</v>
      </c>
      <c r="H527" s="2050" t="s">
        <v>3241</v>
      </c>
      <c r="I527" s="2051"/>
    </row>
    <row r="528" spans="1:9">
      <c r="A528" s="2058" t="s">
        <v>3340</v>
      </c>
      <c r="B528" s="2059"/>
      <c r="C528" s="814" t="s">
        <v>78</v>
      </c>
      <c r="D528" s="815">
        <v>370</v>
      </c>
      <c r="E528" s="814" t="s">
        <v>267</v>
      </c>
      <c r="F528" s="857">
        <v>3.6479999999999999E-2</v>
      </c>
      <c r="G528" s="858">
        <v>45</v>
      </c>
      <c r="H528" s="2060">
        <f t="shared" ref="H528:H531" si="15">F528*G528</f>
        <v>1.6415999999999999</v>
      </c>
      <c r="I528" s="2061"/>
    </row>
    <row r="529" spans="1:9">
      <c r="A529" s="2058" t="s">
        <v>3341</v>
      </c>
      <c r="B529" s="2059"/>
      <c r="C529" s="814" t="s">
        <v>78</v>
      </c>
      <c r="D529" s="815">
        <v>1379</v>
      </c>
      <c r="E529" s="814" t="s">
        <v>3262</v>
      </c>
      <c r="F529" s="857">
        <v>14.58</v>
      </c>
      <c r="G529" s="858">
        <v>0.56000000000000005</v>
      </c>
      <c r="H529" s="2060">
        <f t="shared" si="15"/>
        <v>8.1648000000000014</v>
      </c>
      <c r="I529" s="2061"/>
    </row>
    <row r="530" spans="1:9">
      <c r="A530" s="2058" t="s">
        <v>3342</v>
      </c>
      <c r="B530" s="2059"/>
      <c r="C530" s="814" t="s">
        <v>152</v>
      </c>
      <c r="D530" s="815">
        <v>21018</v>
      </c>
      <c r="E530" s="814" t="s">
        <v>2919</v>
      </c>
      <c r="F530" s="857">
        <v>2</v>
      </c>
      <c r="G530" s="858">
        <v>19.02</v>
      </c>
      <c r="H530" s="2060">
        <f t="shared" si="15"/>
        <v>38.04</v>
      </c>
      <c r="I530" s="2061"/>
    </row>
    <row r="531" spans="1:9">
      <c r="A531" s="2058" t="s">
        <v>3343</v>
      </c>
      <c r="B531" s="2059"/>
      <c r="C531" s="814" t="s">
        <v>152</v>
      </c>
      <c r="D531" s="815">
        <v>36012</v>
      </c>
      <c r="E531" s="814" t="s">
        <v>2919</v>
      </c>
      <c r="F531" s="857">
        <v>2</v>
      </c>
      <c r="G531" s="858">
        <v>3.45</v>
      </c>
      <c r="H531" s="2060">
        <f t="shared" si="15"/>
        <v>6.9</v>
      </c>
      <c r="I531" s="2061"/>
    </row>
    <row r="532" spans="1:9">
      <c r="A532" s="819"/>
      <c r="B532" s="907"/>
      <c r="C532" s="907"/>
      <c r="D532" s="907"/>
      <c r="E532" s="908"/>
      <c r="F532" s="909" t="s">
        <v>2668</v>
      </c>
      <c r="G532" s="820"/>
      <c r="H532" s="821"/>
      <c r="I532" s="822">
        <f>SUM(H528:I531)</f>
        <v>54.746400000000001</v>
      </c>
    </row>
    <row r="533" spans="1:9">
      <c r="A533" s="819"/>
      <c r="B533" s="907"/>
      <c r="C533" s="907"/>
      <c r="D533" s="907"/>
      <c r="E533" s="908"/>
      <c r="F533" s="908"/>
      <c r="G533" s="908"/>
      <c r="H533" s="908"/>
      <c r="I533" s="823"/>
    </row>
    <row r="534" spans="1:9">
      <c r="A534" s="2064" t="s">
        <v>3246</v>
      </c>
      <c r="B534" s="2065"/>
      <c r="C534" s="829" t="s">
        <v>3238</v>
      </c>
      <c r="D534" s="829" t="s">
        <v>2664</v>
      </c>
      <c r="E534" s="829" t="s">
        <v>2667</v>
      </c>
      <c r="F534" s="859" t="s">
        <v>2665</v>
      </c>
      <c r="G534" s="813" t="s">
        <v>3240</v>
      </c>
      <c r="H534" s="2072" t="s">
        <v>3240</v>
      </c>
      <c r="I534" s="2073"/>
    </row>
    <row r="535" spans="1:9">
      <c r="A535" s="2052"/>
      <c r="B535" s="2053"/>
      <c r="C535" s="815"/>
      <c r="D535" s="831"/>
      <c r="E535" s="815"/>
      <c r="F535" s="814"/>
      <c r="G535" s="860"/>
      <c r="H535" s="833"/>
      <c r="I535" s="834"/>
    </row>
    <row r="536" spans="1:9">
      <c r="A536" s="819"/>
      <c r="B536" s="907"/>
      <c r="C536" s="908"/>
      <c r="D536" s="907"/>
      <c r="E536" s="908"/>
      <c r="F536" s="909" t="s">
        <v>2669</v>
      </c>
      <c r="G536" s="820"/>
      <c r="H536" s="821"/>
      <c r="I536" s="822">
        <f>SUM(I535:I535)</f>
        <v>0</v>
      </c>
    </row>
    <row r="537" spans="1:9">
      <c r="A537" s="819"/>
      <c r="B537" s="907"/>
      <c r="C537" s="908"/>
      <c r="D537" s="907"/>
      <c r="E537" s="908"/>
      <c r="F537" s="908"/>
      <c r="G537" s="908"/>
      <c r="H537" s="908"/>
      <c r="I537" s="823"/>
    </row>
    <row r="538" spans="1:9">
      <c r="A538" s="2064" t="s">
        <v>3247</v>
      </c>
      <c r="B538" s="2065"/>
      <c r="C538" s="829" t="s">
        <v>3238</v>
      </c>
      <c r="D538" s="829" t="s">
        <v>2664</v>
      </c>
      <c r="E538" s="829" t="s">
        <v>2667</v>
      </c>
      <c r="F538" s="829" t="s">
        <v>3311</v>
      </c>
      <c r="G538" s="830" t="s">
        <v>2665</v>
      </c>
      <c r="H538" s="2072" t="s">
        <v>3240</v>
      </c>
      <c r="I538" s="2073"/>
    </row>
    <row r="539" spans="1:9">
      <c r="A539" s="2052"/>
      <c r="B539" s="2053"/>
      <c r="C539" s="815"/>
      <c r="D539" s="831"/>
      <c r="E539" s="815"/>
      <c r="F539" s="814"/>
      <c r="G539" s="832"/>
      <c r="H539" s="833"/>
      <c r="I539" s="834"/>
    </row>
    <row r="540" spans="1:9">
      <c r="A540" s="819"/>
      <c r="B540" s="907"/>
      <c r="C540" s="908"/>
      <c r="D540" s="907"/>
      <c r="E540" s="908"/>
      <c r="F540" s="909" t="s">
        <v>2670</v>
      </c>
      <c r="G540" s="820"/>
      <c r="H540" s="821"/>
      <c r="I540" s="822">
        <f>SUM(I539:I539)</f>
        <v>0</v>
      </c>
    </row>
    <row r="541" spans="1:9">
      <c r="A541" s="819"/>
      <c r="B541" s="907"/>
      <c r="C541" s="908"/>
      <c r="D541" s="907"/>
      <c r="E541" s="908"/>
      <c r="F541" s="908"/>
      <c r="G541" s="910"/>
      <c r="H541" s="908"/>
      <c r="I541" s="823"/>
    </row>
    <row r="542" spans="1:9">
      <c r="A542" s="836"/>
      <c r="B542" s="837"/>
      <c r="C542" s="838"/>
      <c r="D542" s="839"/>
      <c r="E542" s="838"/>
      <c r="F542" s="840" t="s">
        <v>2671</v>
      </c>
      <c r="G542" s="841"/>
      <c r="H542" s="842"/>
      <c r="I542" s="843">
        <f>I525+I532+I536+I540</f>
        <v>103.5394</v>
      </c>
    </row>
    <row r="543" spans="1:9">
      <c r="A543" s="861" t="s">
        <v>3344</v>
      </c>
      <c r="B543" s="862"/>
      <c r="C543" s="863"/>
      <c r="D543" s="864"/>
      <c r="E543" s="863"/>
      <c r="F543" s="865"/>
      <c r="G543" s="863"/>
      <c r="H543" s="866"/>
      <c r="I543" s="867"/>
    </row>
    <row r="544" spans="1:9">
      <c r="A544" s="2039" t="s">
        <v>204</v>
      </c>
      <c r="B544" s="2040"/>
      <c r="C544" s="2040"/>
      <c r="D544" s="2040"/>
      <c r="E544" s="2040"/>
      <c r="F544" s="2040"/>
      <c r="G544" s="2040"/>
      <c r="H544" s="2041"/>
      <c r="I544" s="801">
        <f>I542</f>
        <v>103.5394</v>
      </c>
    </row>
    <row r="545" spans="1:9">
      <c r="A545" s="2074" t="s">
        <v>3234</v>
      </c>
      <c r="B545" s="2075"/>
      <c r="C545" s="2075"/>
      <c r="D545" s="2075"/>
      <c r="E545" s="2075"/>
      <c r="F545" s="2075"/>
      <c r="G545" s="2075"/>
      <c r="H545" s="2075"/>
      <c r="I545" s="2076"/>
    </row>
    <row r="546" spans="1:9">
      <c r="A546" s="808" t="s">
        <v>3235</v>
      </c>
      <c r="B546" s="809"/>
      <c r="C546" s="810"/>
      <c r="D546" s="810"/>
      <c r="E546" s="810"/>
      <c r="F546" s="810"/>
      <c r="G546" s="810"/>
      <c r="H546" s="810"/>
      <c r="I546" s="811" t="s">
        <v>3364</v>
      </c>
    </row>
    <row r="547" spans="1:9">
      <c r="A547" s="2042" t="s">
        <v>3384</v>
      </c>
      <c r="B547" s="2043"/>
      <c r="C547" s="2043"/>
      <c r="D547" s="2043"/>
      <c r="E547" s="2043"/>
      <c r="F547" s="2043"/>
      <c r="G547" s="2043"/>
      <c r="H547" s="2043"/>
      <c r="I547" s="2046" t="s">
        <v>3236</v>
      </c>
    </row>
    <row r="548" spans="1:9">
      <c r="A548" s="2044"/>
      <c r="B548" s="2045"/>
      <c r="C548" s="2045"/>
      <c r="D548" s="2045"/>
      <c r="E548" s="2045"/>
      <c r="F548" s="2045"/>
      <c r="G548" s="2045"/>
      <c r="H548" s="2045"/>
      <c r="I548" s="2047"/>
    </row>
    <row r="549" spans="1:9">
      <c r="A549" s="2048" t="s">
        <v>3237</v>
      </c>
      <c r="B549" s="2049"/>
      <c r="C549" s="812" t="s">
        <v>3238</v>
      </c>
      <c r="D549" s="812" t="s">
        <v>2664</v>
      </c>
      <c r="E549" s="812" t="s">
        <v>2667</v>
      </c>
      <c r="F549" s="812" t="s">
        <v>3239</v>
      </c>
      <c r="G549" s="813" t="s">
        <v>3240</v>
      </c>
      <c r="H549" s="2050" t="s">
        <v>3241</v>
      </c>
      <c r="I549" s="2051"/>
    </row>
    <row r="550" spans="1:9">
      <c r="A550" s="2066" t="s">
        <v>3347</v>
      </c>
      <c r="B550" s="2067"/>
      <c r="C550" s="868" t="s">
        <v>78</v>
      </c>
      <c r="D550" s="869">
        <v>88279</v>
      </c>
      <c r="E550" s="870"/>
      <c r="F550" s="868">
        <v>8</v>
      </c>
      <c r="G550" s="871">
        <v>35.979999999999997</v>
      </c>
      <c r="H550" s="2068">
        <f>F550*G550</f>
        <v>287.83999999999997</v>
      </c>
      <c r="I550" s="2069"/>
    </row>
    <row r="551" spans="1:9">
      <c r="A551" s="872"/>
      <c r="B551" s="917"/>
      <c r="C551" s="917"/>
      <c r="D551" s="917"/>
      <c r="E551" s="918"/>
      <c r="F551" s="919" t="s">
        <v>2666</v>
      </c>
      <c r="G551" s="873"/>
      <c r="H551" s="874"/>
      <c r="I551" s="875">
        <f>H550</f>
        <v>287.83999999999997</v>
      </c>
    </row>
    <row r="552" spans="1:9">
      <c r="A552" s="872"/>
      <c r="B552" s="917"/>
      <c r="C552" s="917"/>
      <c r="D552" s="917"/>
      <c r="E552" s="918"/>
      <c r="F552" s="918"/>
      <c r="G552" s="918"/>
      <c r="H552" s="918"/>
      <c r="I552" s="876"/>
    </row>
    <row r="553" spans="1:9">
      <c r="A553" s="2070" t="s">
        <v>3243</v>
      </c>
      <c r="B553" s="2071"/>
      <c r="C553" s="812" t="s">
        <v>3238</v>
      </c>
      <c r="D553" s="812" t="s">
        <v>2664</v>
      </c>
      <c r="E553" s="812" t="s">
        <v>2667</v>
      </c>
      <c r="F553" s="812" t="s">
        <v>3239</v>
      </c>
      <c r="G553" s="813" t="s">
        <v>3240</v>
      </c>
      <c r="H553" s="2050" t="s">
        <v>3241</v>
      </c>
      <c r="I553" s="2051"/>
    </row>
    <row r="554" spans="1:9">
      <c r="A554" s="2066"/>
      <c r="B554" s="2067"/>
      <c r="C554" s="868"/>
      <c r="D554" s="869"/>
      <c r="E554" s="870"/>
      <c r="F554" s="868"/>
      <c r="G554" s="877"/>
      <c r="H554" s="2068"/>
      <c r="I554" s="2069"/>
    </row>
    <row r="555" spans="1:9">
      <c r="A555" s="872"/>
      <c r="B555" s="917"/>
      <c r="C555" s="917"/>
      <c r="D555" s="917"/>
      <c r="E555" s="918"/>
      <c r="F555" s="919" t="s">
        <v>2668</v>
      </c>
      <c r="G555" s="873"/>
      <c r="H555" s="874"/>
      <c r="I555" s="875">
        <f>H554</f>
        <v>0</v>
      </c>
    </row>
    <row r="556" spans="1:9">
      <c r="A556" s="872"/>
      <c r="B556" s="917"/>
      <c r="C556" s="917"/>
      <c r="D556" s="917"/>
      <c r="E556" s="918"/>
      <c r="F556" s="918"/>
      <c r="G556" s="918"/>
      <c r="H556" s="918"/>
      <c r="I556" s="876"/>
    </row>
    <row r="557" spans="1:9">
      <c r="A557" s="2035" t="s">
        <v>3246</v>
      </c>
      <c r="B557" s="2036"/>
      <c r="C557" s="878" t="s">
        <v>3238</v>
      </c>
      <c r="D557" s="878" t="s">
        <v>2664</v>
      </c>
      <c r="E557" s="878" t="s">
        <v>2667</v>
      </c>
      <c r="F557" s="878" t="s">
        <v>3311</v>
      </c>
      <c r="G557" s="879" t="s">
        <v>2665</v>
      </c>
      <c r="H557" s="2037" t="s">
        <v>3240</v>
      </c>
      <c r="I557" s="2038"/>
    </row>
    <row r="558" spans="1:9">
      <c r="A558" s="2033"/>
      <c r="B558" s="2034"/>
      <c r="C558" s="869"/>
      <c r="D558" s="880"/>
      <c r="E558" s="869"/>
      <c r="F558" s="868"/>
      <c r="G558" s="881"/>
      <c r="H558" s="882"/>
      <c r="I558" s="883"/>
    </row>
    <row r="559" spans="1:9">
      <c r="A559" s="872"/>
      <c r="B559" s="917"/>
      <c r="C559" s="918"/>
      <c r="D559" s="917"/>
      <c r="E559" s="918"/>
      <c r="F559" s="919" t="s">
        <v>2669</v>
      </c>
      <c r="G559" s="873"/>
      <c r="H559" s="874"/>
      <c r="I559" s="875">
        <f>SUM(I558:I558)</f>
        <v>0</v>
      </c>
    </row>
    <row r="560" spans="1:9">
      <c r="A560" s="872"/>
      <c r="B560" s="917"/>
      <c r="C560" s="918"/>
      <c r="D560" s="917"/>
      <c r="E560" s="918"/>
      <c r="F560" s="918"/>
      <c r="G560" s="918"/>
      <c r="H560" s="918"/>
      <c r="I560" s="876"/>
    </row>
    <row r="561" spans="1:9">
      <c r="A561" s="2035" t="s">
        <v>3247</v>
      </c>
      <c r="B561" s="2036"/>
      <c r="C561" s="878" t="s">
        <v>3238</v>
      </c>
      <c r="D561" s="878" t="s">
        <v>2664</v>
      </c>
      <c r="E561" s="878" t="s">
        <v>2667</v>
      </c>
      <c r="F561" s="878" t="s">
        <v>3311</v>
      </c>
      <c r="G561" s="879" t="s">
        <v>2665</v>
      </c>
      <c r="H561" s="2037" t="s">
        <v>3240</v>
      </c>
      <c r="I561" s="2038"/>
    </row>
    <row r="562" spans="1:9">
      <c r="A562" s="2033"/>
      <c r="B562" s="2034"/>
      <c r="C562" s="869"/>
      <c r="D562" s="880"/>
      <c r="E562" s="869"/>
      <c r="F562" s="868"/>
      <c r="G562" s="881"/>
      <c r="H562" s="882"/>
      <c r="I562" s="883"/>
    </row>
    <row r="563" spans="1:9">
      <c r="A563" s="872"/>
      <c r="B563" s="917"/>
      <c r="C563" s="918"/>
      <c r="D563" s="917"/>
      <c r="E563" s="918"/>
      <c r="F563" s="919" t="s">
        <v>2670</v>
      </c>
      <c r="G563" s="873"/>
      <c r="H563" s="874"/>
      <c r="I563" s="875">
        <f>SUM(I562:I562)</f>
        <v>0</v>
      </c>
    </row>
    <row r="564" spans="1:9">
      <c r="A564" s="872"/>
      <c r="B564" s="917"/>
      <c r="C564" s="918"/>
      <c r="D564" s="917"/>
      <c r="E564" s="918"/>
      <c r="F564" s="918"/>
      <c r="G564" s="920"/>
      <c r="H564" s="918"/>
      <c r="I564" s="876"/>
    </row>
    <row r="565" spans="1:9">
      <c r="A565" s="884"/>
      <c r="B565" s="885"/>
      <c r="C565" s="886"/>
      <c r="D565" s="887"/>
      <c r="E565" s="886"/>
      <c r="F565" s="888" t="s">
        <v>2671</v>
      </c>
      <c r="G565" s="889"/>
      <c r="H565" s="890"/>
      <c r="I565" s="891">
        <f>I551+I555+I559+I563</f>
        <v>287.83999999999997</v>
      </c>
    </row>
    <row r="566" spans="1:9">
      <c r="A566" s="892" t="s">
        <v>3348</v>
      </c>
      <c r="B566" s="893"/>
      <c r="C566" s="894"/>
      <c r="D566" s="895"/>
      <c r="E566" s="894"/>
      <c r="F566" s="896"/>
      <c r="G566" s="894"/>
      <c r="H566" s="897"/>
      <c r="I566" s="898"/>
    </row>
    <row r="567" spans="1:9">
      <c r="A567" s="2039" t="s">
        <v>204</v>
      </c>
      <c r="B567" s="2040"/>
      <c r="C567" s="2040"/>
      <c r="D567" s="2040"/>
      <c r="E567" s="2040"/>
      <c r="F567" s="2040"/>
      <c r="G567" s="2040"/>
      <c r="H567" s="2041"/>
      <c r="I567" s="801">
        <f>I565</f>
        <v>287.83999999999997</v>
      </c>
    </row>
    <row r="568" spans="1:9">
      <c r="A568" s="2077" t="s">
        <v>3234</v>
      </c>
      <c r="B568" s="2078"/>
      <c r="C568" s="2078"/>
      <c r="D568" s="2078"/>
      <c r="E568" s="2078"/>
      <c r="F568" s="2078"/>
      <c r="G568" s="2078"/>
      <c r="H568" s="2078"/>
      <c r="I568" s="2079"/>
    </row>
    <row r="569" spans="1:9">
      <c r="A569" s="808" t="s">
        <v>3235</v>
      </c>
      <c r="B569" s="809"/>
      <c r="C569" s="810"/>
      <c r="D569" s="810"/>
      <c r="E569" s="810"/>
      <c r="F569" s="810"/>
      <c r="G569" s="810"/>
      <c r="H569" s="810"/>
      <c r="I569" s="811" t="s">
        <v>3385</v>
      </c>
    </row>
    <row r="570" spans="1:9">
      <c r="A570" s="2042" t="s">
        <v>3391</v>
      </c>
      <c r="B570" s="2043"/>
      <c r="C570" s="2043"/>
      <c r="D570" s="2043"/>
      <c r="E570" s="2043"/>
      <c r="F570" s="2043"/>
      <c r="G570" s="2043"/>
      <c r="H570" s="2043"/>
      <c r="I570" s="2046" t="s">
        <v>3236</v>
      </c>
    </row>
    <row r="571" spans="1:9">
      <c r="A571" s="2044"/>
      <c r="B571" s="2045"/>
      <c r="C571" s="2045"/>
      <c r="D571" s="2045"/>
      <c r="E571" s="2045"/>
      <c r="F571" s="2045"/>
      <c r="G571" s="2045"/>
      <c r="H571" s="2045"/>
      <c r="I571" s="2047"/>
    </row>
    <row r="572" spans="1:9">
      <c r="A572" s="2048" t="s">
        <v>3237</v>
      </c>
      <c r="B572" s="2049"/>
      <c r="C572" s="812" t="s">
        <v>3238</v>
      </c>
      <c r="D572" s="812" t="s">
        <v>2664</v>
      </c>
      <c r="E572" s="812" t="s">
        <v>2667</v>
      </c>
      <c r="F572" s="812" t="s">
        <v>3239</v>
      </c>
      <c r="G572" s="813" t="s">
        <v>3240</v>
      </c>
      <c r="H572" s="2050" t="s">
        <v>3241</v>
      </c>
      <c r="I572" s="2051"/>
    </row>
    <row r="573" spans="1:9">
      <c r="A573" s="2058" t="s">
        <v>3300</v>
      </c>
      <c r="B573" s="2059"/>
      <c r="C573" s="814" t="s">
        <v>78</v>
      </c>
      <c r="D573" s="815">
        <v>88264</v>
      </c>
      <c r="E573" s="816" t="s">
        <v>177</v>
      </c>
      <c r="F573" s="852">
        <v>0.1</v>
      </c>
      <c r="G573" s="818">
        <v>26.73</v>
      </c>
      <c r="H573" s="2060">
        <f>F573*G573</f>
        <v>2.673</v>
      </c>
      <c r="I573" s="2061"/>
    </row>
    <row r="574" spans="1:9">
      <c r="A574" s="2052" t="s">
        <v>240</v>
      </c>
      <c r="B574" s="2053"/>
      <c r="C574" s="831" t="s">
        <v>78</v>
      </c>
      <c r="D574" s="831">
        <v>88316</v>
      </c>
      <c r="E574" s="814" t="s">
        <v>177</v>
      </c>
      <c r="F574" s="852">
        <v>0.1</v>
      </c>
      <c r="G574" s="856">
        <v>18.11</v>
      </c>
      <c r="H574" s="2060">
        <f>F574*G574</f>
        <v>1.8109999999999999</v>
      </c>
      <c r="I574" s="2061"/>
    </row>
    <row r="575" spans="1:9">
      <c r="A575" s="819"/>
      <c r="B575" s="907"/>
      <c r="C575" s="907"/>
      <c r="D575" s="907"/>
      <c r="E575" s="908"/>
      <c r="F575" s="909" t="s">
        <v>2666</v>
      </c>
      <c r="G575" s="820"/>
      <c r="H575" s="821"/>
      <c r="I575" s="822">
        <f>SUM(H573:I574)</f>
        <v>4.484</v>
      </c>
    </row>
    <row r="576" spans="1:9">
      <c r="A576" s="819"/>
      <c r="B576" s="907"/>
      <c r="C576" s="907"/>
      <c r="D576" s="907"/>
      <c r="E576" s="908"/>
      <c r="F576" s="908"/>
      <c r="G576" s="908"/>
      <c r="H576" s="908"/>
      <c r="I576" s="823"/>
    </row>
    <row r="577" spans="1:9">
      <c r="A577" s="2056" t="s">
        <v>3243</v>
      </c>
      <c r="B577" s="2057"/>
      <c r="C577" s="812" t="s">
        <v>3238</v>
      </c>
      <c r="D577" s="812" t="s">
        <v>2664</v>
      </c>
      <c r="E577" s="812" t="s">
        <v>2667</v>
      </c>
      <c r="F577" s="812" t="s">
        <v>3239</v>
      </c>
      <c r="G577" s="813" t="s">
        <v>3240</v>
      </c>
      <c r="H577" s="2050" t="s">
        <v>3241</v>
      </c>
      <c r="I577" s="2051"/>
    </row>
    <row r="578" spans="1:9">
      <c r="A578" s="2059" t="s">
        <v>3386</v>
      </c>
      <c r="B578" s="2059"/>
      <c r="C578" s="814" t="s">
        <v>78</v>
      </c>
      <c r="D578" s="827" t="s">
        <v>3387</v>
      </c>
      <c r="E578" s="828" t="s">
        <v>313</v>
      </c>
      <c r="F578" s="825">
        <v>1</v>
      </c>
      <c r="G578" s="850">
        <v>5.0599999999999996</v>
      </c>
      <c r="H578" s="2093">
        <f>G578*F578</f>
        <v>5.0599999999999996</v>
      </c>
      <c r="I578" s="2093"/>
    </row>
    <row r="579" spans="1:9">
      <c r="A579" s="819"/>
      <c r="B579" s="907"/>
      <c r="C579" s="907"/>
      <c r="D579" s="907"/>
      <c r="E579" s="908"/>
      <c r="F579" s="909" t="s">
        <v>2668</v>
      </c>
      <c r="G579" s="820"/>
      <c r="H579" s="821"/>
      <c r="I579" s="822">
        <f>SUM(H578:I578)</f>
        <v>5.0599999999999996</v>
      </c>
    </row>
    <row r="580" spans="1:9">
      <c r="A580" s="819"/>
      <c r="B580" s="907"/>
      <c r="C580" s="907"/>
      <c r="D580" s="907"/>
      <c r="E580" s="908"/>
      <c r="F580" s="908"/>
      <c r="G580" s="908"/>
      <c r="H580" s="908"/>
      <c r="I580" s="823"/>
    </row>
    <row r="581" spans="1:9">
      <c r="A581" s="2064" t="s">
        <v>3246</v>
      </c>
      <c r="B581" s="2065"/>
      <c r="C581" s="829" t="s">
        <v>3238</v>
      </c>
      <c r="D581" s="829" t="s">
        <v>2664</v>
      </c>
      <c r="E581" s="829" t="s">
        <v>2667</v>
      </c>
      <c r="F581" s="829" t="s">
        <v>3311</v>
      </c>
      <c r="G581" s="830" t="s">
        <v>2665</v>
      </c>
      <c r="H581" s="2072" t="s">
        <v>3240</v>
      </c>
      <c r="I581" s="2073"/>
    </row>
    <row r="582" spans="1:9">
      <c r="A582" s="2052"/>
      <c r="B582" s="2053"/>
      <c r="C582" s="815"/>
      <c r="D582" s="831"/>
      <c r="E582" s="815"/>
      <c r="F582" s="814"/>
      <c r="G582" s="832"/>
      <c r="H582" s="833"/>
      <c r="I582" s="834"/>
    </row>
    <row r="583" spans="1:9">
      <c r="A583" s="819"/>
      <c r="B583" s="907"/>
      <c r="C583" s="908"/>
      <c r="D583" s="907"/>
      <c r="E583" s="908"/>
      <c r="F583" s="909" t="s">
        <v>2669</v>
      </c>
      <c r="G583" s="820"/>
      <c r="H583" s="821"/>
      <c r="I583" s="822">
        <f>SUM(I582:I582)</f>
        <v>0</v>
      </c>
    </row>
    <row r="584" spans="1:9">
      <c r="A584" s="819"/>
      <c r="B584" s="907"/>
      <c r="C584" s="908"/>
      <c r="D584" s="907"/>
      <c r="E584" s="908"/>
      <c r="F584" s="908"/>
      <c r="G584" s="908"/>
      <c r="H584" s="908"/>
      <c r="I584" s="823"/>
    </row>
    <row r="585" spans="1:9">
      <c r="A585" s="2064" t="s">
        <v>3247</v>
      </c>
      <c r="B585" s="2065"/>
      <c r="C585" s="829" t="s">
        <v>3238</v>
      </c>
      <c r="D585" s="829" t="s">
        <v>2664</v>
      </c>
      <c r="E585" s="829" t="s">
        <v>2667</v>
      </c>
      <c r="F585" s="829" t="s">
        <v>3311</v>
      </c>
      <c r="G585" s="830" t="s">
        <v>2665</v>
      </c>
      <c r="H585" s="2072" t="s">
        <v>3240</v>
      </c>
      <c r="I585" s="2073"/>
    </row>
    <row r="586" spans="1:9">
      <c r="A586" s="2088"/>
      <c r="B586" s="2089"/>
      <c r="C586" s="815"/>
      <c r="D586" s="835"/>
      <c r="E586" s="815"/>
      <c r="F586" s="814"/>
      <c r="G586" s="832"/>
      <c r="H586" s="833"/>
      <c r="I586" s="834">
        <f>F586*G586</f>
        <v>0</v>
      </c>
    </row>
    <row r="587" spans="1:9">
      <c r="A587" s="819"/>
      <c r="B587" s="907"/>
      <c r="C587" s="908"/>
      <c r="D587" s="907"/>
      <c r="E587" s="908"/>
      <c r="F587" s="909" t="s">
        <v>2670</v>
      </c>
      <c r="G587" s="820"/>
      <c r="H587" s="821"/>
      <c r="I587" s="822">
        <f>SUM(I586:I586)</f>
        <v>0</v>
      </c>
    </row>
    <row r="588" spans="1:9">
      <c r="A588" s="819"/>
      <c r="B588" s="907"/>
      <c r="C588" s="908"/>
      <c r="D588" s="907"/>
      <c r="E588" s="908"/>
      <c r="F588" s="908"/>
      <c r="G588" s="910"/>
      <c r="H588" s="908"/>
      <c r="I588" s="823"/>
    </row>
    <row r="589" spans="1:9">
      <c r="A589" s="836"/>
      <c r="B589" s="837"/>
      <c r="C589" s="838"/>
      <c r="D589" s="839"/>
      <c r="E589" s="838"/>
      <c r="F589" s="840" t="s">
        <v>2671</v>
      </c>
      <c r="G589" s="841"/>
      <c r="H589" s="842"/>
      <c r="I589" s="843">
        <f>I575+I579+I583+I587</f>
        <v>9.5440000000000005</v>
      </c>
    </row>
    <row r="590" spans="1:9">
      <c r="A590" s="777" t="s">
        <v>3388</v>
      </c>
      <c r="B590" s="911"/>
      <c r="C590" s="912"/>
      <c r="D590" s="913"/>
      <c r="E590" s="912"/>
      <c r="F590" s="914"/>
      <c r="G590" s="912"/>
      <c r="H590" s="908"/>
      <c r="I590" s="845"/>
    </row>
    <row r="591" spans="1:9">
      <c r="A591" s="2087" t="s">
        <v>204</v>
      </c>
      <c r="B591" s="2087"/>
      <c r="C591" s="2087"/>
      <c r="D591" s="2087"/>
      <c r="E591" s="2087"/>
      <c r="F591" s="2087"/>
      <c r="G591" s="2087"/>
      <c r="H591" s="2087"/>
      <c r="I591" s="1004">
        <f>I589</f>
        <v>9.5440000000000005</v>
      </c>
    </row>
    <row r="592" spans="1:9">
      <c r="A592" s="2077" t="s">
        <v>3234</v>
      </c>
      <c r="B592" s="2078"/>
      <c r="C592" s="2078"/>
      <c r="D592" s="2078"/>
      <c r="E592" s="2078"/>
      <c r="F592" s="2078"/>
      <c r="G592" s="2078"/>
      <c r="H592" s="2078"/>
      <c r="I592" s="2079"/>
    </row>
    <row r="593" spans="1:9">
      <c r="A593" s="808" t="s">
        <v>3235</v>
      </c>
      <c r="B593" s="809"/>
      <c r="C593" s="810"/>
      <c r="D593" s="810"/>
      <c r="E593" s="810"/>
      <c r="F593" s="810"/>
      <c r="G593" s="810"/>
      <c r="H593" s="810"/>
      <c r="I593" s="811" t="s">
        <v>3385</v>
      </c>
    </row>
    <row r="594" spans="1:9">
      <c r="A594" s="2042" t="s">
        <v>3456</v>
      </c>
      <c r="B594" s="2043"/>
      <c r="C594" s="2043"/>
      <c r="D594" s="2043"/>
      <c r="E594" s="2043"/>
      <c r="F594" s="2043"/>
      <c r="G594" s="2043"/>
      <c r="H594" s="2043"/>
      <c r="I594" s="2046" t="s">
        <v>3236</v>
      </c>
    </row>
    <row r="595" spans="1:9">
      <c r="A595" s="2044"/>
      <c r="B595" s="2045"/>
      <c r="C595" s="2045"/>
      <c r="D595" s="2045"/>
      <c r="E595" s="2045"/>
      <c r="F595" s="2045"/>
      <c r="G595" s="2045"/>
      <c r="H595" s="2045"/>
      <c r="I595" s="2047"/>
    </row>
    <row r="596" spans="1:9">
      <c r="A596" s="2048" t="s">
        <v>3237</v>
      </c>
      <c r="B596" s="2049"/>
      <c r="C596" s="812" t="s">
        <v>3238</v>
      </c>
      <c r="D596" s="812" t="s">
        <v>2664</v>
      </c>
      <c r="E596" s="812" t="s">
        <v>2667</v>
      </c>
      <c r="F596" s="812" t="s">
        <v>3239</v>
      </c>
      <c r="G596" s="813" t="s">
        <v>3240</v>
      </c>
      <c r="H596" s="2050" t="s">
        <v>3241</v>
      </c>
      <c r="I596" s="2051"/>
    </row>
    <row r="597" spans="1:9">
      <c r="A597" s="2058" t="s">
        <v>3300</v>
      </c>
      <c r="B597" s="2059"/>
      <c r="C597" s="814" t="s">
        <v>78</v>
      </c>
      <c r="D597" s="815">
        <v>88264</v>
      </c>
      <c r="E597" s="814" t="s">
        <v>177</v>
      </c>
      <c r="F597" s="943">
        <v>1.6</v>
      </c>
      <c r="G597" s="814">
        <v>25.85</v>
      </c>
      <c r="H597" s="2060">
        <f t="shared" ref="H597:H604" si="16">F597*G597</f>
        <v>41.360000000000007</v>
      </c>
      <c r="I597" s="2061"/>
    </row>
    <row r="598" spans="1:9">
      <c r="A598" s="819"/>
      <c r="B598" s="907"/>
      <c r="C598" s="907"/>
      <c r="D598" s="907"/>
      <c r="E598" s="908"/>
      <c r="F598" s="909" t="s">
        <v>2666</v>
      </c>
      <c r="G598" s="820"/>
      <c r="H598" s="821"/>
      <c r="I598" s="822">
        <f>H597</f>
        <v>41.360000000000007</v>
      </c>
    </row>
    <row r="599" spans="1:9">
      <c r="A599" s="819"/>
      <c r="B599" s="907"/>
      <c r="C599" s="907"/>
      <c r="D599" s="907"/>
      <c r="E599" s="908"/>
      <c r="F599" s="908"/>
      <c r="G599" s="908"/>
      <c r="H599" s="908"/>
      <c r="I599" s="823"/>
    </row>
    <row r="600" spans="1:9">
      <c r="A600" s="2056" t="s">
        <v>3243</v>
      </c>
      <c r="B600" s="2057"/>
      <c r="C600" s="812" t="s">
        <v>3238</v>
      </c>
      <c r="D600" s="812" t="s">
        <v>2664</v>
      </c>
      <c r="E600" s="812" t="s">
        <v>2667</v>
      </c>
      <c r="F600" s="812" t="s">
        <v>3239</v>
      </c>
      <c r="G600" s="813" t="s">
        <v>3240</v>
      </c>
      <c r="H600" s="2050" t="s">
        <v>3241</v>
      </c>
      <c r="I600" s="2051"/>
    </row>
    <row r="601" spans="1:9">
      <c r="A601" s="2058" t="s">
        <v>3444</v>
      </c>
      <c r="B601" s="2059"/>
      <c r="C601" s="827" t="s">
        <v>78</v>
      </c>
      <c r="D601" s="827" t="s">
        <v>3445</v>
      </c>
      <c r="E601" s="815" t="s">
        <v>313</v>
      </c>
      <c r="F601" s="825">
        <v>1</v>
      </c>
      <c r="G601" s="850">
        <v>2515.79</v>
      </c>
      <c r="H601" s="2222">
        <f t="shared" si="16"/>
        <v>2515.79</v>
      </c>
      <c r="I601" s="2223"/>
    </row>
    <row r="602" spans="1:9">
      <c r="A602" s="2058" t="s">
        <v>3304</v>
      </c>
      <c r="B602" s="2059"/>
      <c r="C602" s="944" t="s">
        <v>152</v>
      </c>
      <c r="D602" s="827" t="s">
        <v>3446</v>
      </c>
      <c r="E602" s="815" t="s">
        <v>313</v>
      </c>
      <c r="F602" s="825">
        <v>2</v>
      </c>
      <c r="G602" s="850">
        <v>54.05</v>
      </c>
      <c r="H602" s="2222">
        <f t="shared" si="16"/>
        <v>108.1</v>
      </c>
      <c r="I602" s="2223"/>
    </row>
    <row r="603" spans="1:9">
      <c r="A603" s="2058" t="s">
        <v>3447</v>
      </c>
      <c r="B603" s="2059"/>
      <c r="C603" s="827" t="s">
        <v>222</v>
      </c>
      <c r="D603" s="827" t="s">
        <v>192</v>
      </c>
      <c r="E603" s="815" t="s">
        <v>313</v>
      </c>
      <c r="F603" s="825">
        <v>3</v>
      </c>
      <c r="G603" s="850">
        <f>I625</f>
        <v>14.136666666666665</v>
      </c>
      <c r="H603" s="2222">
        <f t="shared" si="16"/>
        <v>42.41</v>
      </c>
      <c r="I603" s="2223"/>
    </row>
    <row r="604" spans="1:9">
      <c r="A604" s="2058" t="s">
        <v>3448</v>
      </c>
      <c r="B604" s="2059"/>
      <c r="C604" s="827" t="s">
        <v>222</v>
      </c>
      <c r="D604" s="827" t="s">
        <v>192</v>
      </c>
      <c r="E604" s="815" t="s">
        <v>313</v>
      </c>
      <c r="F604" s="825">
        <v>1</v>
      </c>
      <c r="G604" s="850">
        <f>I622</f>
        <v>431.05999999999995</v>
      </c>
      <c r="H604" s="2222">
        <f t="shared" si="16"/>
        <v>431.05999999999995</v>
      </c>
      <c r="I604" s="2223"/>
    </row>
    <row r="605" spans="1:9" ht="25.5" customHeight="1">
      <c r="A605" s="2224" t="s">
        <v>1585</v>
      </c>
      <c r="B605" s="2225"/>
      <c r="C605" s="944" t="s">
        <v>152</v>
      </c>
      <c r="D605" s="949" t="s">
        <v>3457</v>
      </c>
      <c r="E605" s="907" t="s">
        <v>313</v>
      </c>
      <c r="F605" s="950">
        <v>5</v>
      </c>
      <c r="G605" s="951">
        <v>185.81</v>
      </c>
      <c r="H605" s="2222">
        <f t="shared" ref="H605" si="17">F605*G605</f>
        <v>929.05</v>
      </c>
      <c r="I605" s="2223"/>
    </row>
    <row r="606" spans="1:9" ht="25.5" customHeight="1">
      <c r="A606" s="947"/>
      <c r="B606" s="948"/>
      <c r="C606" s="954"/>
      <c r="D606" s="949"/>
      <c r="E606" s="907"/>
      <c r="F606" s="950"/>
      <c r="G606" s="951"/>
      <c r="H606" s="952"/>
      <c r="I606" s="953"/>
    </row>
    <row r="607" spans="1:9">
      <c r="A607" s="819"/>
      <c r="B607" s="907"/>
      <c r="C607" s="907"/>
      <c r="D607" s="907"/>
      <c r="E607" s="908"/>
      <c r="F607" s="909" t="s">
        <v>2668</v>
      </c>
      <c r="G607" s="820"/>
      <c r="H607" s="821"/>
      <c r="I607" s="822">
        <f>SUM(H601:I605)</f>
        <v>4026.41</v>
      </c>
    </row>
    <row r="608" spans="1:9">
      <c r="A608" s="819"/>
      <c r="B608" s="907"/>
      <c r="C608" s="907"/>
      <c r="D608" s="907"/>
      <c r="E608" s="908"/>
      <c r="F608" s="908"/>
      <c r="G608" s="908"/>
      <c r="H608" s="908"/>
      <c r="I608" s="823"/>
    </row>
    <row r="609" spans="1:9">
      <c r="A609" s="2064" t="s">
        <v>3246</v>
      </c>
      <c r="B609" s="2065"/>
      <c r="C609" s="829" t="s">
        <v>3238</v>
      </c>
      <c r="D609" s="829" t="s">
        <v>2664</v>
      </c>
      <c r="E609" s="829" t="s">
        <v>2667</v>
      </c>
      <c r="F609" s="829" t="s">
        <v>3311</v>
      </c>
      <c r="G609" s="830" t="s">
        <v>2665</v>
      </c>
      <c r="H609" s="2072" t="s">
        <v>3240</v>
      </c>
      <c r="I609" s="2073"/>
    </row>
    <row r="610" spans="1:9">
      <c r="A610" s="2052"/>
      <c r="B610" s="2053"/>
      <c r="C610" s="815"/>
      <c r="D610" s="831"/>
      <c r="E610" s="815"/>
      <c r="F610" s="814"/>
      <c r="G610" s="832"/>
      <c r="H610" s="833"/>
      <c r="I610" s="834"/>
    </row>
    <row r="611" spans="1:9">
      <c r="A611" s="819"/>
      <c r="B611" s="907"/>
      <c r="C611" s="908"/>
      <c r="D611" s="907"/>
      <c r="E611" s="908"/>
      <c r="F611" s="909" t="s">
        <v>2669</v>
      </c>
      <c r="G611" s="820"/>
      <c r="H611" s="821"/>
      <c r="I611" s="822">
        <f>SUM(I610:I610)</f>
        <v>0</v>
      </c>
    </row>
    <row r="612" spans="1:9">
      <c r="A612" s="819"/>
      <c r="B612" s="907"/>
      <c r="C612" s="908"/>
      <c r="D612" s="907"/>
      <c r="E612" s="908"/>
      <c r="F612" s="908"/>
      <c r="G612" s="908"/>
      <c r="H612" s="908"/>
      <c r="I612" s="823"/>
    </row>
    <row r="613" spans="1:9">
      <c r="A613" s="2064" t="s">
        <v>3247</v>
      </c>
      <c r="B613" s="2065"/>
      <c r="C613" s="829" t="s">
        <v>3238</v>
      </c>
      <c r="D613" s="829" t="s">
        <v>2664</v>
      </c>
      <c r="E613" s="829" t="s">
        <v>2667</v>
      </c>
      <c r="F613" s="829" t="s">
        <v>3311</v>
      </c>
      <c r="G613" s="830" t="s">
        <v>2665</v>
      </c>
      <c r="H613" s="2072" t="s">
        <v>3240</v>
      </c>
      <c r="I613" s="2073"/>
    </row>
    <row r="614" spans="1:9">
      <c r="A614" s="2052"/>
      <c r="B614" s="2053"/>
      <c r="C614" s="815"/>
      <c r="D614" s="831"/>
      <c r="E614" s="815"/>
      <c r="F614" s="814"/>
      <c r="G614" s="832"/>
      <c r="H614" s="833"/>
      <c r="I614" s="834"/>
    </row>
    <row r="615" spans="1:9">
      <c r="A615" s="819"/>
      <c r="B615" s="907"/>
      <c r="C615" s="908"/>
      <c r="D615" s="907"/>
      <c r="E615" s="908"/>
      <c r="F615" s="909" t="s">
        <v>2670</v>
      </c>
      <c r="G615" s="820"/>
      <c r="H615" s="821"/>
      <c r="I615" s="822">
        <f>SUM(I614:I614)</f>
        <v>0</v>
      </c>
    </row>
    <row r="616" spans="1:9">
      <c r="A616" s="819"/>
      <c r="B616" s="907"/>
      <c r="C616" s="908"/>
      <c r="D616" s="907"/>
      <c r="E616" s="908"/>
      <c r="F616" s="908"/>
      <c r="G616" s="910"/>
      <c r="H616" s="908"/>
      <c r="I616" s="823"/>
    </row>
    <row r="617" spans="1:9">
      <c r="A617" s="836"/>
      <c r="B617" s="837"/>
      <c r="C617" s="838"/>
      <c r="D617" s="839"/>
      <c r="E617" s="838"/>
      <c r="F617" s="840" t="s">
        <v>2671</v>
      </c>
      <c r="G617" s="841"/>
      <c r="H617" s="842"/>
      <c r="I617" s="843">
        <f>I598+I607+I611+I615</f>
        <v>4067.77</v>
      </c>
    </row>
    <row r="618" spans="1:9">
      <c r="A618" s="844"/>
      <c r="B618" s="911"/>
      <c r="C618" s="912"/>
      <c r="D618" s="913"/>
      <c r="E618" s="912"/>
      <c r="F618" s="914"/>
      <c r="G618" s="912"/>
      <c r="H618" s="908"/>
      <c r="I618" s="845"/>
    </row>
    <row r="619" spans="1:9">
      <c r="A619" s="945" t="s">
        <v>3449</v>
      </c>
      <c r="B619" s="792"/>
      <c r="C619" s="792"/>
      <c r="D619" s="792"/>
      <c r="E619" s="792"/>
      <c r="F619" s="792"/>
      <c r="G619" s="792"/>
      <c r="H619" s="792"/>
      <c r="I619" s="779"/>
    </row>
    <row r="620" spans="1:9">
      <c r="A620" s="903"/>
      <c r="B620" s="792"/>
      <c r="C620" s="792"/>
      <c r="D620" s="792"/>
      <c r="E620" s="792"/>
      <c r="F620" s="792"/>
      <c r="G620" s="792"/>
      <c r="H620" s="792"/>
      <c r="I620" s="779"/>
    </row>
    <row r="621" spans="1:9" ht="25.5">
      <c r="A621" s="903"/>
      <c r="B621" s="2090" t="s">
        <v>3313</v>
      </c>
      <c r="C621" s="2090"/>
      <c r="D621" s="846" t="s">
        <v>3314</v>
      </c>
      <c r="E621" s="2098" t="s">
        <v>3315</v>
      </c>
      <c r="F621" s="2098"/>
      <c r="G621" s="784" t="s">
        <v>3252</v>
      </c>
      <c r="H621" s="784" t="s">
        <v>3253</v>
      </c>
      <c r="I621" s="916" t="s">
        <v>3322</v>
      </c>
    </row>
    <row r="622" spans="1:9" ht="13.5">
      <c r="A622" s="903"/>
      <c r="B622" s="2080" t="s">
        <v>3448</v>
      </c>
      <c r="C622" s="2080"/>
      <c r="D622" s="847" t="s">
        <v>3450</v>
      </c>
      <c r="E622" s="2095">
        <v>408.9</v>
      </c>
      <c r="F622" s="2095"/>
      <c r="G622" s="792">
        <f>B629</f>
        <v>0.97649225154600172</v>
      </c>
      <c r="H622" s="792">
        <f>ROUND(E622*G622,2)</f>
        <v>399.29</v>
      </c>
      <c r="I622" s="2083">
        <f>AVERAGE(H622:H624)</f>
        <v>431.05999999999995</v>
      </c>
    </row>
    <row r="623" spans="1:9" ht="13.5">
      <c r="A623" s="903"/>
      <c r="B623" s="2080"/>
      <c r="C623" s="2080"/>
      <c r="D623" s="847" t="s">
        <v>3451</v>
      </c>
      <c r="E623" s="2095">
        <f>470.08+68.39</f>
        <v>538.47</v>
      </c>
      <c r="F623" s="2095"/>
      <c r="G623" s="792">
        <f>B629</f>
        <v>0.97649225154600172</v>
      </c>
      <c r="H623" s="792">
        <f t="shared" ref="H623:H627" si="18">ROUND(E623*G623,2)</f>
        <v>525.80999999999995</v>
      </c>
      <c r="I623" s="2084"/>
    </row>
    <row r="624" spans="1:9" ht="13.5">
      <c r="A624" s="903"/>
      <c r="B624" s="2080"/>
      <c r="C624" s="2080"/>
      <c r="D624" s="847" t="s">
        <v>3452</v>
      </c>
      <c r="E624" s="2095">
        <v>376.94</v>
      </c>
      <c r="F624" s="2095"/>
      <c r="G624" s="792">
        <f>B629</f>
        <v>0.97649225154600172</v>
      </c>
      <c r="H624" s="792">
        <f t="shared" si="18"/>
        <v>368.08</v>
      </c>
      <c r="I624" s="2084"/>
    </row>
    <row r="625" spans="1:9" ht="13.5">
      <c r="A625" s="903"/>
      <c r="B625" s="2080" t="s">
        <v>3447</v>
      </c>
      <c r="C625" s="2080"/>
      <c r="D625" s="847" t="s">
        <v>3453</v>
      </c>
      <c r="E625" s="2095">
        <v>14.97</v>
      </c>
      <c r="F625" s="2095"/>
      <c r="G625" s="792">
        <f>B629</f>
        <v>0.97649225154600172</v>
      </c>
      <c r="H625" s="792">
        <f t="shared" si="18"/>
        <v>14.62</v>
      </c>
      <c r="I625" s="2084">
        <f>AVERAGE(H625:H628)</f>
        <v>14.136666666666665</v>
      </c>
    </row>
    <row r="626" spans="1:9" ht="13.5">
      <c r="A626" s="903"/>
      <c r="B626" s="2080"/>
      <c r="C626" s="2080"/>
      <c r="D626" s="847" t="s">
        <v>3454</v>
      </c>
      <c r="E626" s="2095">
        <v>12.12</v>
      </c>
      <c r="F626" s="2095"/>
      <c r="G626" s="792">
        <f>B629</f>
        <v>0.97649225154600172</v>
      </c>
      <c r="H626" s="792">
        <f t="shared" si="18"/>
        <v>11.84</v>
      </c>
      <c r="I626" s="2084"/>
    </row>
    <row r="627" spans="1:9" ht="13.5">
      <c r="A627" s="903"/>
      <c r="B627" s="2080"/>
      <c r="C627" s="2080"/>
      <c r="D627" s="847" t="s">
        <v>3455</v>
      </c>
      <c r="E627" s="2095">
        <v>16.329999999999998</v>
      </c>
      <c r="F627" s="2095"/>
      <c r="G627" s="792">
        <f>B629</f>
        <v>0.97649225154600172</v>
      </c>
      <c r="H627" s="792">
        <f t="shared" si="18"/>
        <v>15.95</v>
      </c>
      <c r="I627" s="2084"/>
    </row>
    <row r="628" spans="1:9">
      <c r="A628" s="2085" t="s">
        <v>3215</v>
      </c>
      <c r="B628" s="2086"/>
      <c r="C628" s="2086"/>
      <c r="D628" s="2086"/>
      <c r="E628" s="2086"/>
      <c r="F628" s="2086"/>
      <c r="G628" s="2086"/>
      <c r="H628" s="792"/>
      <c r="I628" s="946"/>
    </row>
    <row r="629" spans="1:9">
      <c r="A629" s="738" t="s">
        <v>3254</v>
      </c>
      <c r="B629" s="905">
        <f>939.699/962.321</f>
        <v>0.97649225154600172</v>
      </c>
      <c r="C629" s="906"/>
      <c r="D629" s="906"/>
      <c r="E629" s="906"/>
      <c r="F629" s="906"/>
      <c r="G629" s="906"/>
    </row>
    <row r="630" spans="1:9">
      <c r="A630" s="2087" t="s">
        <v>204</v>
      </c>
      <c r="B630" s="2087"/>
      <c r="C630" s="2087"/>
      <c r="D630" s="2087"/>
      <c r="E630" s="2087"/>
      <c r="F630" s="2087"/>
      <c r="G630" s="2087"/>
      <c r="H630" s="2087"/>
      <c r="I630" s="1004">
        <f>I617</f>
        <v>4067.77</v>
      </c>
    </row>
  </sheetData>
  <mergeCells count="738">
    <mergeCell ref="A630:H630"/>
    <mergeCell ref="I622:I624"/>
    <mergeCell ref="A628:G628"/>
    <mergeCell ref="I625:I627"/>
    <mergeCell ref="A605:B605"/>
    <mergeCell ref="H605:I605"/>
    <mergeCell ref="B625:C627"/>
    <mergeCell ref="E625:F625"/>
    <mergeCell ref="E626:F626"/>
    <mergeCell ref="E627:F627"/>
    <mergeCell ref="A613:B613"/>
    <mergeCell ref="H613:I613"/>
    <mergeCell ref="A614:B614"/>
    <mergeCell ref="B621:C621"/>
    <mergeCell ref="E621:F621"/>
    <mergeCell ref="B622:C624"/>
    <mergeCell ref="E622:F622"/>
    <mergeCell ref="E623:F623"/>
    <mergeCell ref="E624:F624"/>
    <mergeCell ref="A603:B603"/>
    <mergeCell ref="H603:I603"/>
    <mergeCell ref="A604:B604"/>
    <mergeCell ref="H604:I604"/>
    <mergeCell ref="A609:B609"/>
    <mergeCell ref="H609:I609"/>
    <mergeCell ref="A610:B610"/>
    <mergeCell ref="A600:B600"/>
    <mergeCell ref="H600:I600"/>
    <mergeCell ref="A601:B601"/>
    <mergeCell ref="H601:I601"/>
    <mergeCell ref="A602:B602"/>
    <mergeCell ref="H602:I602"/>
    <mergeCell ref="A586:B586"/>
    <mergeCell ref="A591:H591"/>
    <mergeCell ref="A592:I592"/>
    <mergeCell ref="A594:H595"/>
    <mergeCell ref="I594:I595"/>
    <mergeCell ref="A596:B596"/>
    <mergeCell ref="H596:I596"/>
    <mergeCell ref="A597:B597"/>
    <mergeCell ref="H597:I597"/>
    <mergeCell ref="A577:B577"/>
    <mergeCell ref="H577:I577"/>
    <mergeCell ref="A578:B578"/>
    <mergeCell ref="H578:I578"/>
    <mergeCell ref="A581:B581"/>
    <mergeCell ref="H581:I581"/>
    <mergeCell ref="A582:B582"/>
    <mergeCell ref="A585:B585"/>
    <mergeCell ref="H585:I585"/>
    <mergeCell ref="A568:I568"/>
    <mergeCell ref="A570:H571"/>
    <mergeCell ref="I570:I571"/>
    <mergeCell ref="A572:B572"/>
    <mergeCell ref="H572:I572"/>
    <mergeCell ref="A573:B573"/>
    <mergeCell ref="H573:I573"/>
    <mergeCell ref="A574:B574"/>
    <mergeCell ref="H574:I574"/>
    <mergeCell ref="A406:B406"/>
    <mergeCell ref="A407:B407"/>
    <mergeCell ref="A408:B408"/>
    <mergeCell ref="A409:G409"/>
    <mergeCell ref="A411:H411"/>
    <mergeCell ref="A396:B396"/>
    <mergeCell ref="H396:I396"/>
    <mergeCell ref="A397:B397"/>
    <mergeCell ref="A404:B404"/>
    <mergeCell ref="A405:B405"/>
    <mergeCell ref="F405:F407"/>
    <mergeCell ref="A389:B389"/>
    <mergeCell ref="H389:I389"/>
    <mergeCell ref="A392:B392"/>
    <mergeCell ref="H392:I392"/>
    <mergeCell ref="A393:B393"/>
    <mergeCell ref="A386:B386"/>
    <mergeCell ref="H386:I386"/>
    <mergeCell ref="A387:B387"/>
    <mergeCell ref="H387:I387"/>
    <mergeCell ref="A388:B388"/>
    <mergeCell ref="H388:I388"/>
    <mergeCell ref="A381:B381"/>
    <mergeCell ref="H381:I381"/>
    <mergeCell ref="A382:B382"/>
    <mergeCell ref="H382:I382"/>
    <mergeCell ref="A383:B383"/>
    <mergeCell ref="H383:I383"/>
    <mergeCell ref="A374:G374"/>
    <mergeCell ref="A376:H376"/>
    <mergeCell ref="A377:I377"/>
    <mergeCell ref="A379:H380"/>
    <mergeCell ref="I379:I380"/>
    <mergeCell ref="A370:B370"/>
    <mergeCell ref="A371:B371"/>
    <mergeCell ref="A372:B372"/>
    <mergeCell ref="A373:B373"/>
    <mergeCell ref="A358:B358"/>
    <mergeCell ref="A361:B361"/>
    <mergeCell ref="H361:I361"/>
    <mergeCell ref="A362:B362"/>
    <mergeCell ref="A369:B369"/>
    <mergeCell ref="F370:F372"/>
    <mergeCell ref="A353:B353"/>
    <mergeCell ref="H353:I353"/>
    <mergeCell ref="A354:B354"/>
    <mergeCell ref="H354:I354"/>
    <mergeCell ref="A357:B357"/>
    <mergeCell ref="H357:I357"/>
    <mergeCell ref="A348:B348"/>
    <mergeCell ref="H348:I348"/>
    <mergeCell ref="A351:B351"/>
    <mergeCell ref="H351:I351"/>
    <mergeCell ref="A352:B352"/>
    <mergeCell ref="H352:I352"/>
    <mergeCell ref="A344:H345"/>
    <mergeCell ref="I344:I345"/>
    <mergeCell ref="A346:B346"/>
    <mergeCell ref="H346:I346"/>
    <mergeCell ref="A347:B347"/>
    <mergeCell ref="H347:I347"/>
    <mergeCell ref="A336:B336"/>
    <mergeCell ref="A338:I338"/>
    <mergeCell ref="A339:G339"/>
    <mergeCell ref="A341:H341"/>
    <mergeCell ref="A342:I342"/>
    <mergeCell ref="A325:B325"/>
    <mergeCell ref="A332:B332"/>
    <mergeCell ref="A333:B333"/>
    <mergeCell ref="A334:B334"/>
    <mergeCell ref="A335:B335"/>
    <mergeCell ref="A320:B320"/>
    <mergeCell ref="H320:I320"/>
    <mergeCell ref="A321:B321"/>
    <mergeCell ref="A324:B324"/>
    <mergeCell ref="H324:I324"/>
    <mergeCell ref="F333:F335"/>
    <mergeCell ref="A315:B315"/>
    <mergeCell ref="H315:I315"/>
    <mergeCell ref="A316:B316"/>
    <mergeCell ref="H316:I316"/>
    <mergeCell ref="A317:B317"/>
    <mergeCell ref="H317:I317"/>
    <mergeCell ref="A310:B310"/>
    <mergeCell ref="H310:I310"/>
    <mergeCell ref="A311:B311"/>
    <mergeCell ref="H311:I311"/>
    <mergeCell ref="A314:B314"/>
    <mergeCell ref="H314:I314"/>
    <mergeCell ref="A304:H304"/>
    <mergeCell ref="A305:I305"/>
    <mergeCell ref="A307:H308"/>
    <mergeCell ref="I307:I308"/>
    <mergeCell ref="A309:B309"/>
    <mergeCell ref="H309:I309"/>
    <mergeCell ref="A297:B297"/>
    <mergeCell ref="A298:B298"/>
    <mergeCell ref="A299:B299"/>
    <mergeCell ref="A301:I301"/>
    <mergeCell ref="A302:G302"/>
    <mergeCell ref="A287:B287"/>
    <mergeCell ref="H287:I287"/>
    <mergeCell ref="A288:B288"/>
    <mergeCell ref="A295:B295"/>
    <mergeCell ref="A296:B296"/>
    <mergeCell ref="A280:B280"/>
    <mergeCell ref="H280:I280"/>
    <mergeCell ref="A283:B283"/>
    <mergeCell ref="H283:I283"/>
    <mergeCell ref="A284:B284"/>
    <mergeCell ref="F296:F298"/>
    <mergeCell ref="A277:B277"/>
    <mergeCell ref="H277:I277"/>
    <mergeCell ref="A278:B278"/>
    <mergeCell ref="H278:I278"/>
    <mergeCell ref="A279:B279"/>
    <mergeCell ref="H279:I279"/>
    <mergeCell ref="A272:B272"/>
    <mergeCell ref="H272:I272"/>
    <mergeCell ref="A273:B273"/>
    <mergeCell ref="H273:I273"/>
    <mergeCell ref="A274:B274"/>
    <mergeCell ref="H274:I274"/>
    <mergeCell ref="A264:B264"/>
    <mergeCell ref="A265:G265"/>
    <mergeCell ref="A267:H267"/>
    <mergeCell ref="A268:I268"/>
    <mergeCell ref="A270:H271"/>
    <mergeCell ref="I270:I271"/>
    <mergeCell ref="A253:B253"/>
    <mergeCell ref="A260:B260"/>
    <mergeCell ref="A261:B261"/>
    <mergeCell ref="A262:B262"/>
    <mergeCell ref="A263:B263"/>
    <mergeCell ref="F261:F263"/>
    <mergeCell ref="A248:B248"/>
    <mergeCell ref="H248:I248"/>
    <mergeCell ref="A249:B249"/>
    <mergeCell ref="A252:B252"/>
    <mergeCell ref="H252:I252"/>
    <mergeCell ref="A243:B243"/>
    <mergeCell ref="H243:I243"/>
    <mergeCell ref="A244:B244"/>
    <mergeCell ref="H244:I244"/>
    <mergeCell ref="A245:B245"/>
    <mergeCell ref="H245:I245"/>
    <mergeCell ref="A238:B238"/>
    <mergeCell ref="H238:I238"/>
    <mergeCell ref="A239:B239"/>
    <mergeCell ref="H239:I239"/>
    <mergeCell ref="A242:B242"/>
    <mergeCell ref="H242:I242"/>
    <mergeCell ref="A232:H232"/>
    <mergeCell ref="A233:I233"/>
    <mergeCell ref="A235:H236"/>
    <mergeCell ref="I235:I236"/>
    <mergeCell ref="A237:B237"/>
    <mergeCell ref="H237:I237"/>
    <mergeCell ref="A226:B226"/>
    <mergeCell ref="A227:B227"/>
    <mergeCell ref="A228:B228"/>
    <mergeCell ref="A229:I229"/>
    <mergeCell ref="A230:G230"/>
    <mergeCell ref="A216:B216"/>
    <mergeCell ref="H216:I216"/>
    <mergeCell ref="A217:B217"/>
    <mergeCell ref="A224:B224"/>
    <mergeCell ref="A225:B225"/>
    <mergeCell ref="F225:F227"/>
    <mergeCell ref="A209:B209"/>
    <mergeCell ref="H209:I209"/>
    <mergeCell ref="A212:B212"/>
    <mergeCell ref="H212:I212"/>
    <mergeCell ref="A213:B213"/>
    <mergeCell ref="A206:B206"/>
    <mergeCell ref="H206:I206"/>
    <mergeCell ref="A207:B207"/>
    <mergeCell ref="H207:I207"/>
    <mergeCell ref="A208:B208"/>
    <mergeCell ref="H208:I208"/>
    <mergeCell ref="A201:B201"/>
    <mergeCell ref="H201:I201"/>
    <mergeCell ref="A202:B202"/>
    <mergeCell ref="H202:I202"/>
    <mergeCell ref="A203:B203"/>
    <mergeCell ref="H203:I203"/>
    <mergeCell ref="A194:G194"/>
    <mergeCell ref="A196:H196"/>
    <mergeCell ref="A197:I197"/>
    <mergeCell ref="A199:H200"/>
    <mergeCell ref="I199:I200"/>
    <mergeCell ref="A188:B188"/>
    <mergeCell ref="A189:B189"/>
    <mergeCell ref="A190:B190"/>
    <mergeCell ref="A191:B191"/>
    <mergeCell ref="A193:I193"/>
    <mergeCell ref="A179:B179"/>
    <mergeCell ref="A182:B182"/>
    <mergeCell ref="H182:I182"/>
    <mergeCell ref="A183:B183"/>
    <mergeCell ref="A187:B187"/>
    <mergeCell ref="A175:B175"/>
    <mergeCell ref="H175:I175"/>
    <mergeCell ref="A178:B178"/>
    <mergeCell ref="H178:I178"/>
    <mergeCell ref="A169:B169"/>
    <mergeCell ref="H169:I169"/>
    <mergeCell ref="A170:B170"/>
    <mergeCell ref="H170:I170"/>
    <mergeCell ref="A173:B173"/>
    <mergeCell ref="H173:I173"/>
    <mergeCell ref="G153:H153"/>
    <mergeCell ref="E152:F152"/>
    <mergeCell ref="G152:H152"/>
    <mergeCell ref="E154:F154"/>
    <mergeCell ref="A164:H164"/>
    <mergeCell ref="A156:C156"/>
    <mergeCell ref="A157:C157"/>
    <mergeCell ref="A174:B174"/>
    <mergeCell ref="H174:I174"/>
    <mergeCell ref="A158:C158"/>
    <mergeCell ref="A159:C159"/>
    <mergeCell ref="H159:I160"/>
    <mergeCell ref="A160:C160"/>
    <mergeCell ref="A161:C161"/>
    <mergeCell ref="A162:C162"/>
    <mergeCell ref="H162:I163"/>
    <mergeCell ref="A163:C163"/>
    <mergeCell ref="H157:I158"/>
    <mergeCell ref="D159:D162"/>
    <mergeCell ref="H161:I161"/>
    <mergeCell ref="A141:A142"/>
    <mergeCell ref="B141:B142"/>
    <mergeCell ref="C141:C142"/>
    <mergeCell ref="D141:D142"/>
    <mergeCell ref="E141:H141"/>
    <mergeCell ref="E142:F142"/>
    <mergeCell ref="G142:H142"/>
    <mergeCell ref="A165:I165"/>
    <mergeCell ref="A167:H168"/>
    <mergeCell ref="I167:I168"/>
    <mergeCell ref="A146:A147"/>
    <mergeCell ref="B146:B147"/>
    <mergeCell ref="C146:C147"/>
    <mergeCell ref="D146:D147"/>
    <mergeCell ref="E146:H146"/>
    <mergeCell ref="E147:F147"/>
    <mergeCell ref="G147:H147"/>
    <mergeCell ref="G154:H154"/>
    <mergeCell ref="B155:H155"/>
    <mergeCell ref="E151:F151"/>
    <mergeCell ref="G151:H151"/>
    <mergeCell ref="I149:I150"/>
    <mergeCell ref="A149:A150"/>
    <mergeCell ref="E153:F153"/>
    <mergeCell ref="E150:F150"/>
    <mergeCell ref="G150:H150"/>
    <mergeCell ref="B148:H148"/>
    <mergeCell ref="B149:B150"/>
    <mergeCell ref="C149:C150"/>
    <mergeCell ref="D149:D150"/>
    <mergeCell ref="E149:H149"/>
    <mergeCell ref="C136:C137"/>
    <mergeCell ref="D136:D137"/>
    <mergeCell ref="E136:F137"/>
    <mergeCell ref="G136:H136"/>
    <mergeCell ref="E138:F138"/>
    <mergeCell ref="E139:F139"/>
    <mergeCell ref="B140:H140"/>
    <mergeCell ref="I141:I142"/>
    <mergeCell ref="E143:F143"/>
    <mergeCell ref="G143:H143"/>
    <mergeCell ref="B145:H145"/>
    <mergeCell ref="I146:I147"/>
    <mergeCell ref="E108:F108"/>
    <mergeCell ref="A117:A118"/>
    <mergeCell ref="B117:B118"/>
    <mergeCell ref="C117:C118"/>
    <mergeCell ref="D117:D118"/>
    <mergeCell ref="E117:H117"/>
    <mergeCell ref="E118:F118"/>
    <mergeCell ref="G118:H118"/>
    <mergeCell ref="B123:H123"/>
    <mergeCell ref="E119:F119"/>
    <mergeCell ref="A132:H132"/>
    <mergeCell ref="A133:I133"/>
    <mergeCell ref="A134:B134"/>
    <mergeCell ref="E144:F144"/>
    <mergeCell ref="G144:H144"/>
    <mergeCell ref="I136:I137"/>
    <mergeCell ref="D134:G134"/>
    <mergeCell ref="H134:I134"/>
    <mergeCell ref="A135:B135"/>
    <mergeCell ref="D135:G135"/>
    <mergeCell ref="H135:I135"/>
    <mergeCell ref="A136:A137"/>
    <mergeCell ref="B136:B137"/>
    <mergeCell ref="A125:C125"/>
    <mergeCell ref="H125:I126"/>
    <mergeCell ref="A126:C126"/>
    <mergeCell ref="D127:D130"/>
    <mergeCell ref="A127:C127"/>
    <mergeCell ref="H127:I128"/>
    <mergeCell ref="A128:C128"/>
    <mergeCell ref="A130:C130"/>
    <mergeCell ref="H130:I131"/>
    <mergeCell ref="A131:C131"/>
    <mergeCell ref="A129:C129"/>
    <mergeCell ref="H129:I129"/>
    <mergeCell ref="B116:H116"/>
    <mergeCell ref="A124:C124"/>
    <mergeCell ref="I117:I118"/>
    <mergeCell ref="G119:H119"/>
    <mergeCell ref="E120:F120"/>
    <mergeCell ref="G120:H120"/>
    <mergeCell ref="E121:F121"/>
    <mergeCell ref="G121:H121"/>
    <mergeCell ref="E122:F122"/>
    <mergeCell ref="G122:H122"/>
    <mergeCell ref="E37:F37"/>
    <mergeCell ref="A102:I102"/>
    <mergeCell ref="A101:H101"/>
    <mergeCell ref="I105:I106"/>
    <mergeCell ref="E107:F107"/>
    <mergeCell ref="B109:H109"/>
    <mergeCell ref="A110:A111"/>
    <mergeCell ref="B110:B111"/>
    <mergeCell ref="C110:C111"/>
    <mergeCell ref="D110:D111"/>
    <mergeCell ref="E110:H110"/>
    <mergeCell ref="I110:I111"/>
    <mergeCell ref="E111:F111"/>
    <mergeCell ref="G111:H111"/>
    <mergeCell ref="A105:A106"/>
    <mergeCell ref="B105:B106"/>
    <mergeCell ref="C105:C106"/>
    <mergeCell ref="D105:D106"/>
    <mergeCell ref="E105:F106"/>
    <mergeCell ref="G105:H105"/>
    <mergeCell ref="A61:G61"/>
    <mergeCell ref="A63:G63"/>
    <mergeCell ref="H57:I57"/>
    <mergeCell ref="A66:I66"/>
    <mergeCell ref="D58:E58"/>
    <mergeCell ref="H58:I60"/>
    <mergeCell ref="D59:E59"/>
    <mergeCell ref="D60:E60"/>
    <mergeCell ref="A103:B103"/>
    <mergeCell ref="D103:G103"/>
    <mergeCell ref="H103:I103"/>
    <mergeCell ref="H51:I52"/>
    <mergeCell ref="A52:C52"/>
    <mergeCell ref="A53:C53"/>
    <mergeCell ref="A54:C54"/>
    <mergeCell ref="H54:I55"/>
    <mergeCell ref="A55:C55"/>
    <mergeCell ref="G97:H98"/>
    <mergeCell ref="D98:E98"/>
    <mergeCell ref="A65:H65"/>
    <mergeCell ref="A99:G99"/>
    <mergeCell ref="I44:I45"/>
    <mergeCell ref="I39:I40"/>
    <mergeCell ref="E40:F40"/>
    <mergeCell ref="G40:H40"/>
    <mergeCell ref="E41:F41"/>
    <mergeCell ref="G41:H41"/>
    <mergeCell ref="B38:H38"/>
    <mergeCell ref="A39:A40"/>
    <mergeCell ref="B39:B40"/>
    <mergeCell ref="C39:C40"/>
    <mergeCell ref="D39:D40"/>
    <mergeCell ref="E39:H39"/>
    <mergeCell ref="E42:F42"/>
    <mergeCell ref="G42:H42"/>
    <mergeCell ref="B43:H43"/>
    <mergeCell ref="A44:A45"/>
    <mergeCell ref="B44:B45"/>
    <mergeCell ref="C44:C45"/>
    <mergeCell ref="D44:D45"/>
    <mergeCell ref="E44:H44"/>
    <mergeCell ref="E45:F45"/>
    <mergeCell ref="G45:H45"/>
    <mergeCell ref="A34:B34"/>
    <mergeCell ref="D34:G34"/>
    <mergeCell ref="H34:I34"/>
    <mergeCell ref="A35:A36"/>
    <mergeCell ref="B35:B36"/>
    <mergeCell ref="C35:C36"/>
    <mergeCell ref="D35:D36"/>
    <mergeCell ref="E35:F36"/>
    <mergeCell ref="G35:H35"/>
    <mergeCell ref="I35:I36"/>
    <mergeCell ref="E12:F12"/>
    <mergeCell ref="E13:F13"/>
    <mergeCell ref="E14:F14"/>
    <mergeCell ref="E15:F15"/>
    <mergeCell ref="E16:F16"/>
    <mergeCell ref="H10:I11"/>
    <mergeCell ref="E11:F11"/>
    <mergeCell ref="A56:H56"/>
    <mergeCell ref="D57:E57"/>
    <mergeCell ref="D50:D54"/>
    <mergeCell ref="A51:C51"/>
    <mergeCell ref="A49:C49"/>
    <mergeCell ref="A50:C50"/>
    <mergeCell ref="B46:H46"/>
    <mergeCell ref="A47:C47"/>
    <mergeCell ref="A48:C48"/>
    <mergeCell ref="H48:I49"/>
    <mergeCell ref="B17:G17"/>
    <mergeCell ref="H17:I17"/>
    <mergeCell ref="H20:I20"/>
    <mergeCell ref="H18:I19"/>
    <mergeCell ref="E19:F19"/>
    <mergeCell ref="E20:F20"/>
    <mergeCell ref="E18:G18"/>
    <mergeCell ref="D18:D19"/>
    <mergeCell ref="C18:C19"/>
    <mergeCell ref="B18:B19"/>
    <mergeCell ref="A23:C23"/>
    <mergeCell ref="G23:I24"/>
    <mergeCell ref="A24:C24"/>
    <mergeCell ref="A25:C25"/>
    <mergeCell ref="B21:G21"/>
    <mergeCell ref="H21:I21"/>
    <mergeCell ref="A22:C22"/>
    <mergeCell ref="H22:I22"/>
    <mergeCell ref="A18:A19"/>
    <mergeCell ref="A32:I32"/>
    <mergeCell ref="A33:B33"/>
    <mergeCell ref="D33:G33"/>
    <mergeCell ref="H33:I33"/>
    <mergeCell ref="H28:I28"/>
    <mergeCell ref="A29:C29"/>
    <mergeCell ref="G29:I30"/>
    <mergeCell ref="A30:C30"/>
    <mergeCell ref="D25:D29"/>
    <mergeCell ref="H25:I25"/>
    <mergeCell ref="A26:C26"/>
    <mergeCell ref="G26:I27"/>
    <mergeCell ref="A27:C27"/>
    <mergeCell ref="A28:C28"/>
    <mergeCell ref="A31:H31"/>
    <mergeCell ref="B4:B5"/>
    <mergeCell ref="C4:C5"/>
    <mergeCell ref="D4:D5"/>
    <mergeCell ref="E4:G4"/>
    <mergeCell ref="H4:I5"/>
    <mergeCell ref="E5:F5"/>
    <mergeCell ref="A10:A11"/>
    <mergeCell ref="B10:B11"/>
    <mergeCell ref="C10:C11"/>
    <mergeCell ref="D10:D11"/>
    <mergeCell ref="E10:G10"/>
    <mergeCell ref="H9:I9"/>
    <mergeCell ref="B9:G9"/>
    <mergeCell ref="E6:F6"/>
    <mergeCell ref="E7:F7"/>
    <mergeCell ref="E8:F8"/>
    <mergeCell ref="H6:I6"/>
    <mergeCell ref="H7:I7"/>
    <mergeCell ref="H8:I8"/>
    <mergeCell ref="A1:I1"/>
    <mergeCell ref="A2:B2"/>
    <mergeCell ref="D2:F2"/>
    <mergeCell ref="G2:I2"/>
    <mergeCell ref="A3:B3"/>
    <mergeCell ref="D3:F3"/>
    <mergeCell ref="G3:I3"/>
    <mergeCell ref="A412:I412"/>
    <mergeCell ref="A85:B85"/>
    <mergeCell ref="H85:I85"/>
    <mergeCell ref="A86:B86"/>
    <mergeCell ref="A87:B87"/>
    <mergeCell ref="A88:B88"/>
    <mergeCell ref="B93:C93"/>
    <mergeCell ref="D93:E93"/>
    <mergeCell ref="G93:H93"/>
    <mergeCell ref="B94:C96"/>
    <mergeCell ref="D94:E94"/>
    <mergeCell ref="G94:H96"/>
    <mergeCell ref="D95:E95"/>
    <mergeCell ref="D96:E96"/>
    <mergeCell ref="B97:C98"/>
    <mergeCell ref="D97:E97"/>
    <mergeCell ref="A4:A5"/>
    <mergeCell ref="A414:H415"/>
    <mergeCell ref="I414:I415"/>
    <mergeCell ref="A416:B416"/>
    <mergeCell ref="H416:I416"/>
    <mergeCell ref="A417:B417"/>
    <mergeCell ref="H417:I417"/>
    <mergeCell ref="A418:B418"/>
    <mergeCell ref="H418:I418"/>
    <mergeCell ref="A421:B421"/>
    <mergeCell ref="H421:I421"/>
    <mergeCell ref="A427:B427"/>
    <mergeCell ref="H427:I427"/>
    <mergeCell ref="A428:B428"/>
    <mergeCell ref="H428:I428"/>
    <mergeCell ref="A429:B429"/>
    <mergeCell ref="H429:I429"/>
    <mergeCell ref="A431:B431"/>
    <mergeCell ref="H431:I431"/>
    <mergeCell ref="A422:B422"/>
    <mergeCell ref="H422:I422"/>
    <mergeCell ref="A423:B423"/>
    <mergeCell ref="H423:I423"/>
    <mergeCell ref="A424:B424"/>
    <mergeCell ref="H424:I424"/>
    <mergeCell ref="A425:B425"/>
    <mergeCell ref="H425:I425"/>
    <mergeCell ref="A426:B426"/>
    <mergeCell ref="H426:I426"/>
    <mergeCell ref="B443:C445"/>
    <mergeCell ref="E443:F443"/>
    <mergeCell ref="E444:F444"/>
    <mergeCell ref="E445:F445"/>
    <mergeCell ref="A432:B432"/>
    <mergeCell ref="A446:G446"/>
    <mergeCell ref="I440:I442"/>
    <mergeCell ref="I443:I445"/>
    <mergeCell ref="A434:B434"/>
    <mergeCell ref="H434:I434"/>
    <mergeCell ref="A435:B435"/>
    <mergeCell ref="B439:C439"/>
    <mergeCell ref="E439:F439"/>
    <mergeCell ref="B440:C442"/>
    <mergeCell ref="E440:F440"/>
    <mergeCell ref="E441:F441"/>
    <mergeCell ref="E442:F442"/>
    <mergeCell ref="A448:H448"/>
    <mergeCell ref="A449:I449"/>
    <mergeCell ref="A451:H452"/>
    <mergeCell ref="I451:I452"/>
    <mergeCell ref="A453:B453"/>
    <mergeCell ref="H453:I453"/>
    <mergeCell ref="A454:B454"/>
    <mergeCell ref="H454:I454"/>
    <mergeCell ref="A455:B455"/>
    <mergeCell ref="H455:I455"/>
    <mergeCell ref="A458:B458"/>
    <mergeCell ref="H458:I458"/>
    <mergeCell ref="A459:B459"/>
    <mergeCell ref="H459:I459"/>
    <mergeCell ref="A460:B460"/>
    <mergeCell ref="H460:I460"/>
    <mergeCell ref="A463:B463"/>
    <mergeCell ref="H463:I463"/>
    <mergeCell ref="A464:B464"/>
    <mergeCell ref="B477:C478"/>
    <mergeCell ref="D477:E477"/>
    <mergeCell ref="D478:E478"/>
    <mergeCell ref="A479:G479"/>
    <mergeCell ref="I474:I476"/>
    <mergeCell ref="I477:I478"/>
    <mergeCell ref="A481:H481"/>
    <mergeCell ref="A482:I482"/>
    <mergeCell ref="A467:B467"/>
    <mergeCell ref="H467:I467"/>
    <mergeCell ref="A468:B468"/>
    <mergeCell ref="B473:C473"/>
    <mergeCell ref="D473:E473"/>
    <mergeCell ref="B474:C476"/>
    <mergeCell ref="D474:E474"/>
    <mergeCell ref="D475:E475"/>
    <mergeCell ref="D476:E476"/>
    <mergeCell ref="A484:H485"/>
    <mergeCell ref="I484:I485"/>
    <mergeCell ref="A486:B486"/>
    <mergeCell ref="H486:I486"/>
    <mergeCell ref="A487:B487"/>
    <mergeCell ref="H487:I487"/>
    <mergeCell ref="A488:B488"/>
    <mergeCell ref="H488:I488"/>
    <mergeCell ref="A491:B491"/>
    <mergeCell ref="H491:I491"/>
    <mergeCell ref="A492:B492"/>
    <mergeCell ref="H492:I492"/>
    <mergeCell ref="A493:B493"/>
    <mergeCell ref="H493:I493"/>
    <mergeCell ref="A494:B494"/>
    <mergeCell ref="H494:I494"/>
    <mergeCell ref="A497:B497"/>
    <mergeCell ref="H497:I497"/>
    <mergeCell ref="A498:B498"/>
    <mergeCell ref="B511:C514"/>
    <mergeCell ref="D511:E511"/>
    <mergeCell ref="D514:E514"/>
    <mergeCell ref="I508:I510"/>
    <mergeCell ref="I511:I514"/>
    <mergeCell ref="A515:G515"/>
    <mergeCell ref="A517:H517"/>
    <mergeCell ref="A501:B501"/>
    <mergeCell ref="H501:I501"/>
    <mergeCell ref="A502:B502"/>
    <mergeCell ref="B507:C507"/>
    <mergeCell ref="D507:E507"/>
    <mergeCell ref="B508:C510"/>
    <mergeCell ref="D508:E508"/>
    <mergeCell ref="D509:E509"/>
    <mergeCell ref="D510:E510"/>
    <mergeCell ref="A518:I518"/>
    <mergeCell ref="A520:H521"/>
    <mergeCell ref="I520:I521"/>
    <mergeCell ref="A522:B522"/>
    <mergeCell ref="H522:I522"/>
    <mergeCell ref="A523:B523"/>
    <mergeCell ref="H523:I523"/>
    <mergeCell ref="A524:B524"/>
    <mergeCell ref="H524:I524"/>
    <mergeCell ref="A527:B527"/>
    <mergeCell ref="H527:I527"/>
    <mergeCell ref="A528:B528"/>
    <mergeCell ref="H528:I528"/>
    <mergeCell ref="A529:B529"/>
    <mergeCell ref="H529:I529"/>
    <mergeCell ref="A530:B530"/>
    <mergeCell ref="H530:I530"/>
    <mergeCell ref="A531:B531"/>
    <mergeCell ref="H531:I531"/>
    <mergeCell ref="A534:B534"/>
    <mergeCell ref="H534:I534"/>
    <mergeCell ref="A535:B535"/>
    <mergeCell ref="A538:B538"/>
    <mergeCell ref="H538:I538"/>
    <mergeCell ref="A539:B539"/>
    <mergeCell ref="A544:H544"/>
    <mergeCell ref="A545:I545"/>
    <mergeCell ref="A547:H548"/>
    <mergeCell ref="I547:I548"/>
    <mergeCell ref="A549:B549"/>
    <mergeCell ref="H549:I549"/>
    <mergeCell ref="A550:B550"/>
    <mergeCell ref="H550:I550"/>
    <mergeCell ref="A553:B553"/>
    <mergeCell ref="H553:I553"/>
    <mergeCell ref="A554:B554"/>
    <mergeCell ref="H554:I554"/>
    <mergeCell ref="A557:B557"/>
    <mergeCell ref="H557:I557"/>
    <mergeCell ref="A558:B558"/>
    <mergeCell ref="A561:B561"/>
    <mergeCell ref="H561:I561"/>
    <mergeCell ref="A562:B562"/>
    <mergeCell ref="A567:H567"/>
    <mergeCell ref="A68:H69"/>
    <mergeCell ref="I68:I69"/>
    <mergeCell ref="A70:B70"/>
    <mergeCell ref="H70:I70"/>
    <mergeCell ref="A71:B71"/>
    <mergeCell ref="H71:I71"/>
    <mergeCell ref="A72:B72"/>
    <mergeCell ref="H72:I72"/>
    <mergeCell ref="A75:B75"/>
    <mergeCell ref="H75:I75"/>
    <mergeCell ref="A76:B76"/>
    <mergeCell ref="H76:I76"/>
    <mergeCell ref="A77:B77"/>
    <mergeCell ref="H77:I77"/>
    <mergeCell ref="A78:B78"/>
    <mergeCell ref="H78:I78"/>
    <mergeCell ref="A81:B81"/>
    <mergeCell ref="H81:I81"/>
    <mergeCell ref="A82:B82"/>
    <mergeCell ref="A104:B104"/>
    <mergeCell ref="D104:G104"/>
    <mergeCell ref="H104:I104"/>
    <mergeCell ref="E112:F112"/>
    <mergeCell ref="G112:H112"/>
    <mergeCell ref="B113:H113"/>
    <mergeCell ref="A114:A115"/>
    <mergeCell ref="B114:B115"/>
    <mergeCell ref="C114:C115"/>
    <mergeCell ref="D114:D115"/>
    <mergeCell ref="E114:H114"/>
    <mergeCell ref="I114:I115"/>
    <mergeCell ref="E115:F115"/>
    <mergeCell ref="G115:H115"/>
  </mergeCells>
  <pageMargins left="0.511811024" right="0.511811024" top="0.78740157499999996" bottom="0.78740157499999996" header="0.31496062000000002" footer="0.31496062000000002"/>
  <pageSetup paperSize="9" scale="41" fitToHeight="0" orientation="portrait" r:id="rId1"/>
  <rowBreaks count="5" manualBreakCount="5">
    <brk id="100" max="8" man="1"/>
    <brk id="196" max="8" man="1"/>
    <brk id="304" max="8" man="1"/>
    <brk id="411" max="8" man="1"/>
    <brk id="517" max="8"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B0D6-89A7-40F7-97D0-73644771FCB0}">
  <dimension ref="A1:Q18"/>
  <sheetViews>
    <sheetView view="pageBreakPreview" zoomScaleNormal="100" zoomScaleSheetLayoutView="100" workbookViewId="0">
      <selection activeCell="J28" sqref="J28"/>
    </sheetView>
  </sheetViews>
  <sheetFormatPr defaultRowHeight="12.75"/>
  <cols>
    <col min="1" max="1" width="11.85546875" customWidth="1"/>
    <col min="2" max="2" width="13.85546875" customWidth="1"/>
    <col min="3" max="3" width="13.28515625" bestFit="1" customWidth="1"/>
    <col min="4" max="4" width="13.140625" customWidth="1"/>
    <col min="5" max="5" width="12.7109375" customWidth="1"/>
    <col min="6" max="6" width="10.7109375" customWidth="1"/>
  </cols>
  <sheetData>
    <row r="1" spans="1:17" ht="15.75">
      <c r="A1" s="2226" t="s">
        <v>3395</v>
      </c>
      <c r="B1" s="2227"/>
      <c r="C1" s="2227"/>
      <c r="D1" s="2227"/>
      <c r="E1" s="2227"/>
      <c r="F1" s="2227"/>
      <c r="G1" s="2227"/>
      <c r="H1" s="2227"/>
      <c r="I1" s="2227"/>
      <c r="J1" s="2227"/>
      <c r="K1" s="2227"/>
      <c r="L1" s="2227"/>
      <c r="M1" s="2227"/>
      <c r="N1" s="2227"/>
      <c r="O1" s="2227"/>
      <c r="P1" s="2227"/>
      <c r="Q1" s="2228"/>
    </row>
    <row r="2" spans="1:17" ht="15.75" customHeight="1">
      <c r="A2" s="922" t="s">
        <v>3</v>
      </c>
      <c r="B2" s="2236" t="s">
        <v>3425</v>
      </c>
      <c r="C2" s="2237"/>
      <c r="D2" s="2237"/>
      <c r="E2" s="2237"/>
      <c r="F2" s="2237"/>
      <c r="G2" s="2237"/>
      <c r="H2" s="2237"/>
      <c r="I2" s="2237"/>
      <c r="J2" s="2237"/>
      <c r="K2" s="2237"/>
      <c r="L2" s="2237"/>
      <c r="M2" s="2237"/>
      <c r="N2" s="2237"/>
      <c r="O2" s="2237"/>
      <c r="P2" s="2237"/>
      <c r="Q2" s="2238"/>
    </row>
    <row r="3" spans="1:17" ht="15.75">
      <c r="A3" s="2229" t="s">
        <v>3396</v>
      </c>
      <c r="B3" s="2230"/>
      <c r="C3" s="2230"/>
      <c r="D3" s="2230"/>
      <c r="E3" s="2230"/>
      <c r="F3" s="2230"/>
      <c r="G3" s="2230"/>
      <c r="H3" s="2230"/>
      <c r="I3" s="2230"/>
      <c r="J3" s="2230"/>
      <c r="K3" s="2230"/>
      <c r="L3" s="2230"/>
      <c r="M3" s="2230"/>
      <c r="N3" s="2230"/>
      <c r="O3" s="2230"/>
      <c r="P3" s="2230"/>
      <c r="Q3" s="2231"/>
    </row>
    <row r="4" spans="1:17" ht="63">
      <c r="A4" s="2232" t="s">
        <v>3397</v>
      </c>
      <c r="B4" s="923" t="s">
        <v>3398</v>
      </c>
      <c r="C4" s="923" t="s">
        <v>3398</v>
      </c>
      <c r="D4" s="942" t="s">
        <v>3399</v>
      </c>
      <c r="E4" s="942" t="s">
        <v>3399</v>
      </c>
      <c r="F4" s="923" t="s">
        <v>3400</v>
      </c>
      <c r="G4" s="2232" t="s">
        <v>3401</v>
      </c>
      <c r="H4" s="2232" t="s">
        <v>3402</v>
      </c>
      <c r="I4" s="2234" t="s">
        <v>3403</v>
      </c>
      <c r="J4" s="2235"/>
      <c r="K4" s="2232" t="s">
        <v>3404</v>
      </c>
      <c r="L4" s="2232" t="s">
        <v>3405</v>
      </c>
      <c r="M4" s="2232" t="s">
        <v>3406</v>
      </c>
      <c r="N4" s="2232" t="s">
        <v>3407</v>
      </c>
      <c r="O4" s="2239" t="s">
        <v>3408</v>
      </c>
      <c r="P4" s="2240"/>
      <c r="Q4" s="2241"/>
    </row>
    <row r="5" spans="1:17" ht="15.75">
      <c r="A5" s="2233"/>
      <c r="B5" s="924" t="s">
        <v>3409</v>
      </c>
      <c r="C5" s="924" t="s">
        <v>3414</v>
      </c>
      <c r="D5" s="923" t="s">
        <v>3410</v>
      </c>
      <c r="E5" s="923" t="s">
        <v>3416</v>
      </c>
      <c r="F5" s="923" t="s">
        <v>3414</v>
      </c>
      <c r="G5" s="2233"/>
      <c r="H5" s="2233"/>
      <c r="I5" s="925" t="s">
        <v>3411</v>
      </c>
      <c r="J5" s="926" t="s">
        <v>3412</v>
      </c>
      <c r="K5" s="2233"/>
      <c r="L5" s="2233"/>
      <c r="M5" s="2233"/>
      <c r="N5" s="2233"/>
      <c r="O5" s="927" t="s">
        <v>3292</v>
      </c>
      <c r="P5" s="928" t="s">
        <v>3288</v>
      </c>
      <c r="Q5" s="929" t="s">
        <v>3390</v>
      </c>
    </row>
    <row r="6" spans="1:17" ht="15.75">
      <c r="A6" s="930" t="s">
        <v>41</v>
      </c>
      <c r="B6" s="930" t="s">
        <v>2805</v>
      </c>
      <c r="C6" s="930"/>
      <c r="D6" s="930"/>
      <c r="E6" s="930"/>
      <c r="F6" s="930"/>
      <c r="G6" s="931">
        <f>B6*300</f>
        <v>5400</v>
      </c>
      <c r="H6" s="932">
        <v>0.97</v>
      </c>
      <c r="I6" s="933">
        <f>G6</f>
        <v>5400</v>
      </c>
      <c r="J6" s="933">
        <f>I6/H6</f>
        <v>5567.0103092783511</v>
      </c>
      <c r="K6" s="931">
        <v>2</v>
      </c>
      <c r="L6" s="931" t="s">
        <v>3419</v>
      </c>
      <c r="M6" s="931">
        <v>32</v>
      </c>
      <c r="N6" s="934">
        <v>6</v>
      </c>
      <c r="O6" s="933">
        <v>1800</v>
      </c>
      <c r="P6" s="933"/>
      <c r="Q6" s="933">
        <v>1800</v>
      </c>
    </row>
    <row r="7" spans="1:17" ht="15.75">
      <c r="A7" s="930" t="s">
        <v>60</v>
      </c>
      <c r="B7" s="930" t="s">
        <v>133</v>
      </c>
      <c r="C7" s="930"/>
      <c r="D7" s="930"/>
      <c r="E7" s="930"/>
      <c r="F7" s="930"/>
      <c r="G7" s="931">
        <f>B7*300</f>
        <v>1800</v>
      </c>
      <c r="H7" s="932">
        <v>0.97</v>
      </c>
      <c r="I7" s="933">
        <f>G7</f>
        <v>1800</v>
      </c>
      <c r="J7" s="933">
        <f>I7/H7</f>
        <v>1855.6701030927836</v>
      </c>
      <c r="K7" s="931">
        <v>2</v>
      </c>
      <c r="L7" s="931" t="s">
        <v>3419</v>
      </c>
      <c r="M7" s="931">
        <v>16</v>
      </c>
      <c r="N7" s="934">
        <v>6</v>
      </c>
      <c r="O7" s="933"/>
      <c r="P7" s="933">
        <f>J7/2</f>
        <v>927.83505154639181</v>
      </c>
      <c r="Q7" s="933">
        <f>J7/2</f>
        <v>927.83505154639181</v>
      </c>
    </row>
    <row r="8" spans="1:17" ht="15.75">
      <c r="A8" s="930" t="s">
        <v>75</v>
      </c>
      <c r="B8" s="930"/>
      <c r="C8" s="930" t="s">
        <v>3417</v>
      </c>
      <c r="D8" s="930"/>
      <c r="E8" s="930"/>
      <c r="F8" s="930"/>
      <c r="G8" s="931">
        <f>C8*100</f>
        <v>3300</v>
      </c>
      <c r="H8" s="932">
        <v>0.97</v>
      </c>
      <c r="I8" s="933">
        <f>G8</f>
        <v>3300</v>
      </c>
      <c r="J8" s="933">
        <f>I8/H8</f>
        <v>3402.0618556701033</v>
      </c>
      <c r="K8" s="931">
        <v>2</v>
      </c>
      <c r="L8" s="931" t="s">
        <v>3419</v>
      </c>
      <c r="M8" s="931">
        <v>16</v>
      </c>
      <c r="N8" s="934">
        <v>6</v>
      </c>
      <c r="O8" s="933">
        <f>I8/2</f>
        <v>1650</v>
      </c>
      <c r="P8" s="933">
        <f>I8/2</f>
        <v>1650</v>
      </c>
      <c r="Q8" s="933"/>
    </row>
    <row r="9" spans="1:17" ht="15.75">
      <c r="A9" s="930" t="s">
        <v>96</v>
      </c>
      <c r="B9" s="930"/>
      <c r="C9" s="930"/>
      <c r="D9" s="930" t="s">
        <v>3415</v>
      </c>
      <c r="E9" s="930" t="s">
        <v>96</v>
      </c>
      <c r="F9" s="930"/>
      <c r="G9" s="931">
        <f>D9*2*20+E9*15</f>
        <v>940</v>
      </c>
      <c r="H9" s="932">
        <v>0.97</v>
      </c>
      <c r="I9" s="933">
        <f>G9</f>
        <v>940</v>
      </c>
      <c r="J9" s="933">
        <f>I9/H9</f>
        <v>969.07216494845363</v>
      </c>
      <c r="K9" s="931">
        <v>1</v>
      </c>
      <c r="L9" s="931" t="s">
        <v>3418</v>
      </c>
      <c r="M9" s="931">
        <v>10</v>
      </c>
      <c r="N9" s="934">
        <v>2.5</v>
      </c>
      <c r="O9" s="933"/>
      <c r="P9" s="933">
        <f>I9</f>
        <v>940</v>
      </c>
      <c r="Q9" s="933"/>
    </row>
    <row r="10" spans="1:17" ht="15.75">
      <c r="A10" s="930" t="s">
        <v>102</v>
      </c>
      <c r="B10" s="930"/>
      <c r="C10" s="930"/>
      <c r="D10" s="930"/>
      <c r="E10" s="930"/>
      <c r="F10" s="930" t="s">
        <v>2750</v>
      </c>
      <c r="G10" s="931">
        <v>100</v>
      </c>
      <c r="H10" s="931">
        <v>1</v>
      </c>
      <c r="I10" s="933">
        <f>F10*G10</f>
        <v>1200</v>
      </c>
      <c r="J10" s="933">
        <f>I10/H10</f>
        <v>1200</v>
      </c>
      <c r="K10" s="931">
        <v>1</v>
      </c>
      <c r="L10" s="931" t="s">
        <v>3418</v>
      </c>
      <c r="M10" s="931">
        <v>16</v>
      </c>
      <c r="N10" s="934">
        <v>2.5</v>
      </c>
      <c r="O10" s="933"/>
      <c r="P10" s="933"/>
      <c r="Q10" s="933">
        <f>I10</f>
        <v>1200</v>
      </c>
    </row>
    <row r="11" spans="1:17" ht="15.75">
      <c r="A11" s="930" t="s">
        <v>3420</v>
      </c>
      <c r="B11" s="2245" t="s">
        <v>3421</v>
      </c>
      <c r="C11" s="2246"/>
      <c r="D11" s="2246"/>
      <c r="E11" s="2246"/>
      <c r="F11" s="2246"/>
      <c r="G11" s="2246"/>
      <c r="H11" s="2246"/>
      <c r="I11" s="2246"/>
      <c r="J11" s="2246"/>
      <c r="K11" s="2246"/>
      <c r="L11" s="2246"/>
      <c r="M11" s="2246"/>
      <c r="N11" s="2246"/>
      <c r="O11" s="2246"/>
      <c r="P11" s="2246"/>
      <c r="Q11" s="2247"/>
    </row>
    <row r="12" spans="1:17" ht="15.75">
      <c r="A12" s="930" t="s">
        <v>3420</v>
      </c>
      <c r="B12" s="2245" t="s">
        <v>3422</v>
      </c>
      <c r="C12" s="2246"/>
      <c r="D12" s="2246"/>
      <c r="E12" s="2246"/>
      <c r="F12" s="2246"/>
      <c r="G12" s="2246"/>
      <c r="H12" s="2246"/>
      <c r="I12" s="2246"/>
      <c r="J12" s="2246"/>
      <c r="K12" s="2246"/>
      <c r="L12" s="2246"/>
      <c r="M12" s="2246"/>
      <c r="N12" s="2246"/>
      <c r="O12" s="2246"/>
      <c r="P12" s="2246"/>
      <c r="Q12" s="2247"/>
    </row>
    <row r="13" spans="1:17" ht="15.75">
      <c r="A13" s="930" t="s">
        <v>3420</v>
      </c>
      <c r="B13" s="2245" t="s">
        <v>3423</v>
      </c>
      <c r="C13" s="2246"/>
      <c r="D13" s="2246"/>
      <c r="E13" s="2246"/>
      <c r="F13" s="2246"/>
      <c r="G13" s="2246"/>
      <c r="H13" s="2246"/>
      <c r="I13" s="2246"/>
      <c r="J13" s="2246"/>
      <c r="K13" s="2246"/>
      <c r="L13" s="2246"/>
      <c r="M13" s="2246"/>
      <c r="N13" s="2246"/>
      <c r="O13" s="2246"/>
      <c r="P13" s="2246"/>
      <c r="Q13" s="2247"/>
    </row>
    <row r="14" spans="1:17" ht="15.75">
      <c r="A14" s="930" t="s">
        <v>3420</v>
      </c>
      <c r="B14" s="2245" t="s">
        <v>3424</v>
      </c>
      <c r="C14" s="2246"/>
      <c r="D14" s="2246"/>
      <c r="E14" s="2246"/>
      <c r="F14" s="2246"/>
      <c r="G14" s="2246"/>
      <c r="H14" s="2246"/>
      <c r="I14" s="2246"/>
      <c r="J14" s="2246"/>
      <c r="K14" s="2246"/>
      <c r="L14" s="2246"/>
      <c r="M14" s="2246"/>
      <c r="N14" s="2246"/>
      <c r="O14" s="2246"/>
      <c r="P14" s="2246"/>
      <c r="Q14" s="2247"/>
    </row>
    <row r="15" spans="1:17" ht="15.75">
      <c r="A15" s="930" t="s">
        <v>3420</v>
      </c>
      <c r="B15" s="2245" t="s">
        <v>3426</v>
      </c>
      <c r="C15" s="2246"/>
      <c r="D15" s="2246"/>
      <c r="E15" s="2246"/>
      <c r="F15" s="2246"/>
      <c r="G15" s="2246"/>
      <c r="H15" s="2246"/>
      <c r="I15" s="2246"/>
      <c r="J15" s="2246"/>
      <c r="K15" s="2246"/>
      <c r="L15" s="2246"/>
      <c r="M15" s="2246"/>
      <c r="N15" s="2246"/>
      <c r="O15" s="2246"/>
      <c r="P15" s="2246"/>
      <c r="Q15" s="2247"/>
    </row>
    <row r="16" spans="1:17" ht="31.5">
      <c r="A16" s="935" t="s">
        <v>40</v>
      </c>
      <c r="B16" s="935"/>
      <c r="C16" s="935"/>
      <c r="D16" s="930"/>
      <c r="E16" s="930"/>
      <c r="F16" s="930"/>
      <c r="G16" s="931"/>
      <c r="H16" s="931"/>
      <c r="I16" s="936">
        <f>SUM(I6:I10)</f>
        <v>12640</v>
      </c>
      <c r="J16" s="936">
        <f>SUM(J6:J10)</f>
        <v>12993.814432989691</v>
      </c>
      <c r="K16" s="937">
        <v>3</v>
      </c>
      <c r="L16" s="937" t="s">
        <v>3427</v>
      </c>
      <c r="M16" s="938">
        <v>80</v>
      </c>
      <c r="N16" s="938">
        <v>16</v>
      </c>
      <c r="O16" s="936">
        <f>SUM(O6:O10)</f>
        <v>3450</v>
      </c>
      <c r="P16" s="936">
        <f>SUM(P6:P10)</f>
        <v>3517.8350515463917</v>
      </c>
      <c r="Q16" s="936">
        <f>SUM(Q6:Q10)</f>
        <v>3927.8350515463917</v>
      </c>
    </row>
    <row r="17" spans="1:17" ht="15.75">
      <c r="A17" s="930"/>
      <c r="B17" s="930"/>
      <c r="C17" s="930"/>
      <c r="D17" s="930"/>
      <c r="E17" s="930"/>
      <c r="F17" s="930"/>
      <c r="G17" s="931"/>
      <c r="H17" s="931"/>
      <c r="I17" s="939"/>
      <c r="J17" s="940"/>
      <c r="K17" s="932"/>
      <c r="L17" s="941"/>
      <c r="M17" s="941"/>
      <c r="N17" s="941"/>
      <c r="O17" s="2248" t="s">
        <v>3413</v>
      </c>
      <c r="P17" s="2249"/>
      <c r="Q17" s="2250"/>
    </row>
    <row r="18" spans="1:17" ht="15.75">
      <c r="A18" s="930"/>
      <c r="B18" s="930"/>
      <c r="C18" s="930"/>
      <c r="D18" s="930"/>
      <c r="E18" s="930"/>
      <c r="F18" s="930"/>
      <c r="G18" s="931"/>
      <c r="H18" s="931"/>
      <c r="I18" s="939"/>
      <c r="J18" s="940"/>
      <c r="K18" s="932"/>
      <c r="L18" s="941"/>
      <c r="M18" s="941"/>
      <c r="N18" s="941"/>
      <c r="O18" s="2242">
        <f>1-O16/Q16</f>
        <v>0.12165354330708655</v>
      </c>
      <c r="P18" s="2243"/>
      <c r="Q18" s="2244"/>
    </row>
  </sheetData>
  <mergeCells count="19">
    <mergeCell ref="O18:Q18"/>
    <mergeCell ref="B11:Q11"/>
    <mergeCell ref="B12:Q12"/>
    <mergeCell ref="B13:Q13"/>
    <mergeCell ref="B14:Q14"/>
    <mergeCell ref="B15:Q15"/>
    <mergeCell ref="O17:Q17"/>
    <mergeCell ref="A1:Q1"/>
    <mergeCell ref="A3:Q3"/>
    <mergeCell ref="A4:A5"/>
    <mergeCell ref="G4:G5"/>
    <mergeCell ref="H4:H5"/>
    <mergeCell ref="I4:J4"/>
    <mergeCell ref="B2:Q2"/>
    <mergeCell ref="K4:K5"/>
    <mergeCell ref="L4:L5"/>
    <mergeCell ref="M4:M5"/>
    <mergeCell ref="N4:N5"/>
    <mergeCell ref="O4:Q4"/>
  </mergeCells>
  <pageMargins left="0.25" right="0.25" top="0.75" bottom="0.75" header="0.3" footer="0.3"/>
  <pageSetup paperSize="9" scale="88"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IP410"/>
  <sheetViews>
    <sheetView view="pageBreakPreview" topLeftCell="A10" zoomScaleNormal="100" zoomScaleSheetLayoutView="100" workbookViewId="0">
      <selection activeCell="G10" sqref="G10:G11"/>
    </sheetView>
  </sheetViews>
  <sheetFormatPr defaultColWidth="9.140625" defaultRowHeight="15"/>
  <cols>
    <col min="1" max="1" width="31.28515625" style="17" customWidth="1"/>
    <col min="2" max="2" width="22.28515625" style="17" customWidth="1"/>
    <col min="3" max="3" width="14.140625" style="17" customWidth="1"/>
    <col min="4" max="4" width="18.28515625" style="17" customWidth="1"/>
    <col min="5" max="5" width="18.85546875" style="17" customWidth="1"/>
    <col min="6" max="6" width="15.85546875" style="17" customWidth="1"/>
    <col min="7" max="7" width="22.85546875" style="17" customWidth="1"/>
    <col min="8" max="8" width="26.140625" style="17" customWidth="1"/>
    <col min="9" max="9" width="18.7109375" style="17" customWidth="1"/>
    <col min="10" max="10" width="9.7109375" style="17"/>
    <col min="11" max="11" width="12.85546875" style="17"/>
    <col min="12" max="16384" width="9.140625" style="17"/>
  </cols>
  <sheetData>
    <row r="1" spans="1:7">
      <c r="A1" s="2251"/>
      <c r="B1" s="2251"/>
      <c r="C1" s="2251"/>
      <c r="D1" s="2251"/>
      <c r="E1" s="2251"/>
      <c r="F1" s="2251"/>
      <c r="G1" s="2251"/>
    </row>
    <row r="2" spans="1:7">
      <c r="A2" s="2251"/>
      <c r="B2" s="2251"/>
      <c r="C2" s="2251"/>
      <c r="D2" s="2251"/>
      <c r="E2" s="2251"/>
      <c r="F2" s="2251"/>
      <c r="G2" s="2251"/>
    </row>
    <row r="3" spans="1:7">
      <c r="A3" s="2251"/>
      <c r="B3" s="2251"/>
      <c r="C3" s="2251"/>
      <c r="D3" s="2251"/>
      <c r="E3" s="2251"/>
      <c r="F3" s="2251"/>
      <c r="G3" s="2251"/>
    </row>
    <row r="4" spans="1:7">
      <c r="A4" s="2252" t="s">
        <v>160</v>
      </c>
      <c r="B4" s="2252"/>
      <c r="C4" s="2252"/>
      <c r="D4" s="2252"/>
      <c r="E4" s="2252"/>
      <c r="F4" s="2252"/>
      <c r="G4" s="2252"/>
    </row>
    <row r="5" spans="1:7">
      <c r="A5" s="2252" t="s">
        <v>28</v>
      </c>
      <c r="B5" s="2252"/>
      <c r="C5" s="2252"/>
      <c r="D5" s="2252"/>
      <c r="E5" s="2252"/>
      <c r="F5" s="2252"/>
      <c r="G5" s="2252"/>
    </row>
    <row r="6" spans="1:7">
      <c r="A6" s="2252" t="s">
        <v>29</v>
      </c>
      <c r="B6" s="2252"/>
      <c r="C6" s="2252"/>
      <c r="D6" s="2252"/>
      <c r="E6" s="2252"/>
      <c r="F6" s="2252"/>
      <c r="G6" s="2252"/>
    </row>
    <row r="7" spans="1:7">
      <c r="A7" s="2253" t="s">
        <v>161</v>
      </c>
      <c r="B7" s="2253"/>
      <c r="C7" s="2253"/>
      <c r="D7" s="2253"/>
      <c r="E7" s="2253"/>
      <c r="F7" s="2253"/>
      <c r="G7" s="2253"/>
    </row>
    <row r="8" spans="1:7">
      <c r="A8" s="2254" t="s">
        <v>162</v>
      </c>
      <c r="B8" s="2254"/>
      <c r="C8" s="20" t="s">
        <v>32</v>
      </c>
      <c r="D8" s="2255" t="s">
        <v>163</v>
      </c>
      <c r="E8" s="2255"/>
      <c r="F8" s="2255" t="s">
        <v>164</v>
      </c>
      <c r="G8" s="2255"/>
    </row>
    <row r="9" spans="1:7">
      <c r="A9" s="2256" t="s">
        <v>2828</v>
      </c>
      <c r="B9" s="2256"/>
      <c r="C9" s="22" t="s">
        <v>2829</v>
      </c>
      <c r="D9" s="2257" t="s">
        <v>36</v>
      </c>
      <c r="E9" s="2257"/>
      <c r="F9" s="2258" t="s">
        <v>220</v>
      </c>
      <c r="G9" s="2258"/>
    </row>
    <row r="10" spans="1:7">
      <c r="A10" s="2412" t="s">
        <v>168</v>
      </c>
      <c r="B10" s="2264" t="s">
        <v>169</v>
      </c>
      <c r="C10" s="2264" t="s">
        <v>36</v>
      </c>
      <c r="D10" s="2266" t="s">
        <v>170</v>
      </c>
      <c r="E10" s="2259" t="s">
        <v>221</v>
      </c>
      <c r="F10" s="2259"/>
      <c r="G10" s="2268" t="s">
        <v>172</v>
      </c>
    </row>
    <row r="11" spans="1:7">
      <c r="A11" s="2412"/>
      <c r="B11" s="2264"/>
      <c r="C11" s="2264"/>
      <c r="D11" s="2266"/>
      <c r="E11" s="27" t="s">
        <v>173</v>
      </c>
      <c r="F11" s="27" t="s">
        <v>174</v>
      </c>
      <c r="G11" s="2268"/>
    </row>
    <row r="12" spans="1:7" ht="24">
      <c r="A12" s="28" t="s">
        <v>2830</v>
      </c>
      <c r="B12" s="29" t="s">
        <v>2831</v>
      </c>
      <c r="C12" s="30" t="s">
        <v>177</v>
      </c>
      <c r="D12" s="31">
        <v>0.3</v>
      </c>
      <c r="E12" s="32">
        <v>15.49</v>
      </c>
      <c r="F12" s="33">
        <f t="shared" ref="F12:F17" si="0">D12*E12</f>
        <v>4.6470000000000002</v>
      </c>
      <c r="G12" s="27"/>
    </row>
    <row r="13" spans="1:7" ht="24">
      <c r="A13" s="28" t="s">
        <v>240</v>
      </c>
      <c r="B13" s="29" t="s">
        <v>241</v>
      </c>
      <c r="C13" s="30" t="s">
        <v>177</v>
      </c>
      <c r="D13" s="31">
        <v>0.3</v>
      </c>
      <c r="E13" s="32">
        <v>10.8</v>
      </c>
      <c r="F13" s="33">
        <f t="shared" si="0"/>
        <v>3.24</v>
      </c>
      <c r="G13" s="27"/>
    </row>
    <row r="14" spans="1:7">
      <c r="A14" s="24" t="s">
        <v>172</v>
      </c>
      <c r="B14" s="2260"/>
      <c r="C14" s="2261"/>
      <c r="D14" s="2261"/>
      <c r="E14" s="2261"/>
      <c r="F14" s="2262"/>
      <c r="G14" s="34">
        <f>SUM(F12:F13)</f>
        <v>7.8870000000000005</v>
      </c>
    </row>
    <row r="15" spans="1:7">
      <c r="A15" s="2413" t="s">
        <v>180</v>
      </c>
      <c r="B15" s="2414" t="s">
        <v>169</v>
      </c>
      <c r="C15" s="2265" t="s">
        <v>36</v>
      </c>
      <c r="D15" s="2267" t="s">
        <v>170</v>
      </c>
      <c r="E15" s="2263" t="s">
        <v>221</v>
      </c>
      <c r="F15" s="2263"/>
      <c r="G15" s="2269" t="s">
        <v>181</v>
      </c>
    </row>
    <row r="16" spans="1:7">
      <c r="A16" s="2413"/>
      <c r="B16" s="2414"/>
      <c r="C16" s="2265"/>
      <c r="D16" s="2267"/>
      <c r="E16" s="27" t="s">
        <v>173</v>
      </c>
      <c r="F16" s="27" t="s">
        <v>174</v>
      </c>
      <c r="G16" s="2269"/>
    </row>
    <row r="17" spans="1:7" ht="36">
      <c r="A17" s="39" t="s">
        <v>2832</v>
      </c>
      <c r="B17" s="36" t="s">
        <v>2833</v>
      </c>
      <c r="C17" s="25" t="s">
        <v>36</v>
      </c>
      <c r="D17" s="37">
        <v>2</v>
      </c>
      <c r="E17" s="40">
        <v>0.21</v>
      </c>
      <c r="F17" s="41">
        <f t="shared" si="0"/>
        <v>0.42</v>
      </c>
      <c r="G17" s="38"/>
    </row>
    <row r="18" spans="1:7" ht="84">
      <c r="A18" s="39" t="s">
        <v>2834</v>
      </c>
      <c r="B18" s="36" t="s">
        <v>2835</v>
      </c>
      <c r="C18" s="25" t="s">
        <v>36</v>
      </c>
      <c r="D18" s="37">
        <f>ROUND(1,2)</f>
        <v>1</v>
      </c>
      <c r="E18" s="40">
        <v>20.82</v>
      </c>
      <c r="F18" s="41">
        <f>E18*D18</f>
        <v>20.82</v>
      </c>
      <c r="G18" s="38"/>
    </row>
    <row r="19" spans="1:7">
      <c r="A19" s="35" t="s">
        <v>181</v>
      </c>
      <c r="B19" s="2260"/>
      <c r="C19" s="2261"/>
      <c r="D19" s="2261"/>
      <c r="E19" s="2261"/>
      <c r="F19" s="2262"/>
      <c r="G19" s="42">
        <f>SUM(F17:F18)</f>
        <v>21.240000000000002</v>
      </c>
    </row>
    <row r="20" spans="1:7">
      <c r="A20" s="2412" t="s">
        <v>190</v>
      </c>
      <c r="B20" s="2264" t="s">
        <v>169</v>
      </c>
      <c r="C20" s="2264" t="s">
        <v>36</v>
      </c>
      <c r="D20" s="2266" t="s">
        <v>170</v>
      </c>
      <c r="E20" s="2259" t="s">
        <v>221</v>
      </c>
      <c r="F20" s="2259"/>
      <c r="G20" s="2268" t="s">
        <v>191</v>
      </c>
    </row>
    <row r="21" spans="1:7">
      <c r="A21" s="2412"/>
      <c r="B21" s="2264"/>
      <c r="C21" s="2264"/>
      <c r="D21" s="2266"/>
      <c r="E21" s="27" t="s">
        <v>173</v>
      </c>
      <c r="F21" s="27" t="s">
        <v>174</v>
      </c>
      <c r="G21" s="2268"/>
    </row>
    <row r="22" spans="1:7">
      <c r="A22" s="39"/>
      <c r="B22" s="23"/>
      <c r="C22" s="25"/>
      <c r="D22" s="26"/>
      <c r="E22" s="27"/>
      <c r="F22" s="43">
        <f>D22*E22</f>
        <v>0</v>
      </c>
      <c r="G22" s="21"/>
    </row>
    <row r="23" spans="1:7">
      <c r="A23" s="44"/>
      <c r="B23" s="20"/>
      <c r="C23" s="20"/>
      <c r="D23" s="45"/>
      <c r="E23" s="21"/>
      <c r="F23" s="43"/>
      <c r="G23" s="21"/>
    </row>
    <row r="24" spans="1:7">
      <c r="A24" s="46" t="s">
        <v>191</v>
      </c>
      <c r="B24" s="2260"/>
      <c r="C24" s="2261"/>
      <c r="D24" s="2261"/>
      <c r="E24" s="2261"/>
      <c r="F24" s="2262"/>
      <c r="G24" s="38">
        <f>SUM(F22:F23)</f>
        <v>0</v>
      </c>
    </row>
    <row r="25" spans="1:7">
      <c r="A25" s="2270" t="s">
        <v>193</v>
      </c>
      <c r="B25" s="2271"/>
      <c r="C25" s="2272"/>
      <c r="D25" s="47" t="s">
        <v>194</v>
      </c>
      <c r="E25" s="48" t="s">
        <v>195</v>
      </c>
      <c r="F25" s="48" t="s">
        <v>21</v>
      </c>
      <c r="G25" s="49" t="s">
        <v>40</v>
      </c>
    </row>
    <row r="26" spans="1:7">
      <c r="A26" s="2273" t="s">
        <v>223</v>
      </c>
      <c r="B26" s="2274"/>
      <c r="C26" s="2275"/>
      <c r="D26" s="50"/>
      <c r="E26" s="51">
        <f>ROUND(G14,2)</f>
        <v>7.89</v>
      </c>
      <c r="F26" s="2431"/>
      <c r="G26" s="2432"/>
    </row>
    <row r="27" spans="1:7">
      <c r="A27" s="2273" t="s">
        <v>224</v>
      </c>
      <c r="B27" s="2274"/>
      <c r="C27" s="2275"/>
      <c r="D27" s="52"/>
      <c r="E27" s="51">
        <v>0</v>
      </c>
      <c r="F27" s="2433"/>
      <c r="G27" s="2434"/>
    </row>
    <row r="28" spans="1:7">
      <c r="A28" s="2270" t="s">
        <v>198</v>
      </c>
      <c r="B28" s="2271"/>
      <c r="C28" s="2272"/>
      <c r="D28" s="2416"/>
      <c r="E28" s="53">
        <f>SUM(E26:E27)</f>
        <v>7.89</v>
      </c>
      <c r="F28" s="32">
        <f>ROUND(E28*D33,2)</f>
        <v>2.44</v>
      </c>
      <c r="G28" s="32">
        <f>E28+F28</f>
        <v>10.33</v>
      </c>
    </row>
    <row r="29" spans="1:7">
      <c r="A29" s="2273" t="s">
        <v>225</v>
      </c>
      <c r="B29" s="2274"/>
      <c r="C29" s="2275"/>
      <c r="D29" s="2416"/>
      <c r="E29" s="51">
        <f>ROUND(G19,2)</f>
        <v>21.24</v>
      </c>
      <c r="F29" s="2431"/>
      <c r="G29" s="2432"/>
    </row>
    <row r="30" spans="1:7">
      <c r="A30" s="2273" t="s">
        <v>226</v>
      </c>
      <c r="B30" s="2274"/>
      <c r="C30" s="2275"/>
      <c r="D30" s="2416"/>
      <c r="E30" s="51">
        <v>0</v>
      </c>
      <c r="F30" s="2433"/>
      <c r="G30" s="2434"/>
    </row>
    <row r="31" spans="1:7">
      <c r="A31" s="2270" t="s">
        <v>201</v>
      </c>
      <c r="B31" s="2271"/>
      <c r="C31" s="2272"/>
      <c r="D31" s="2416"/>
      <c r="E31" s="53">
        <f>SUM(E29:E30)</f>
        <v>21.24</v>
      </c>
      <c r="F31" s="32">
        <v>6.56</v>
      </c>
      <c r="G31" s="32">
        <f>E31+F31</f>
        <v>27.799999999999997</v>
      </c>
    </row>
    <row r="32" spans="1:7">
      <c r="A32" s="2270" t="s">
        <v>202</v>
      </c>
      <c r="B32" s="2271"/>
      <c r="C32" s="2272"/>
      <c r="D32" s="2416"/>
      <c r="E32" s="53">
        <f>E31+E28</f>
        <v>29.13</v>
      </c>
      <c r="F32" s="2431"/>
      <c r="G32" s="2432"/>
    </row>
    <row r="33" spans="1:9">
      <c r="A33" s="2270" t="s">
        <v>203</v>
      </c>
      <c r="B33" s="2271"/>
      <c r="C33" s="2272"/>
      <c r="D33" s="52">
        <v>0.309</v>
      </c>
      <c r="E33" s="53">
        <v>9</v>
      </c>
      <c r="F33" s="2433"/>
      <c r="G33" s="2434"/>
    </row>
    <row r="34" spans="1:9">
      <c r="A34" s="54" t="s">
        <v>204</v>
      </c>
      <c r="B34" s="55"/>
      <c r="C34" s="55"/>
      <c r="D34" s="56"/>
      <c r="E34" s="55"/>
      <c r="F34" s="55"/>
      <c r="G34" s="57">
        <v>38.130000000000003</v>
      </c>
    </row>
    <row r="35" spans="1:9">
      <c r="A35" s="58"/>
      <c r="B35" s="58"/>
      <c r="C35" s="58"/>
      <c r="D35" s="58"/>
      <c r="E35" s="58"/>
      <c r="F35" s="58"/>
      <c r="G35" s="58"/>
    </row>
    <row r="36" spans="1:9">
      <c r="A36" s="59" t="s">
        <v>2836</v>
      </c>
      <c r="B36" s="58"/>
      <c r="C36" s="58"/>
      <c r="D36" s="58"/>
      <c r="E36" s="58"/>
      <c r="F36" s="58"/>
      <c r="G36" s="58"/>
    </row>
    <row r="47" spans="1:9">
      <c r="A47" s="2419"/>
      <c r="B47" s="2420"/>
      <c r="C47" s="2420"/>
      <c r="D47" s="2420"/>
      <c r="E47" s="2420"/>
      <c r="F47" s="2420"/>
      <c r="G47" s="2420"/>
      <c r="H47" s="2420"/>
      <c r="I47" s="2421"/>
    </row>
    <row r="48" spans="1:9">
      <c r="A48" s="2422"/>
      <c r="B48" s="2423"/>
      <c r="C48" s="2423"/>
      <c r="D48" s="2423"/>
      <c r="E48" s="2423"/>
      <c r="F48" s="2423"/>
      <c r="G48" s="2423"/>
      <c r="H48" s="2423"/>
      <c r="I48" s="2424"/>
    </row>
    <row r="49" spans="1:9">
      <c r="A49" s="2422"/>
      <c r="B49" s="2423"/>
      <c r="C49" s="2423"/>
      <c r="D49" s="2423"/>
      <c r="E49" s="2423"/>
      <c r="F49" s="2423"/>
      <c r="G49" s="2423"/>
      <c r="H49" s="2423"/>
      <c r="I49" s="2424"/>
    </row>
    <row r="50" spans="1:9">
      <c r="A50" s="2276" t="s">
        <v>160</v>
      </c>
      <c r="B50" s="2277"/>
      <c r="C50" s="2277"/>
      <c r="D50" s="2277"/>
      <c r="E50" s="2277"/>
      <c r="F50" s="2277"/>
      <c r="G50" s="2277"/>
      <c r="H50" s="2277"/>
      <c r="I50" s="2278"/>
    </row>
    <row r="51" spans="1:9">
      <c r="A51" s="2276" t="s">
        <v>28</v>
      </c>
      <c r="B51" s="2277"/>
      <c r="C51" s="2277"/>
      <c r="D51" s="2277"/>
      <c r="E51" s="2277"/>
      <c r="F51" s="2277"/>
      <c r="G51" s="2277"/>
      <c r="H51" s="2277"/>
      <c r="I51" s="2278"/>
    </row>
    <row r="52" spans="1:9">
      <c r="A52" s="2276" t="s">
        <v>29</v>
      </c>
      <c r="B52" s="2277"/>
      <c r="C52" s="2277"/>
      <c r="D52" s="2277"/>
      <c r="E52" s="2277"/>
      <c r="F52" s="2277"/>
      <c r="G52" s="2277"/>
      <c r="H52" s="2277"/>
      <c r="I52" s="2278"/>
    </row>
    <row r="53" spans="1:9" ht="15.2" customHeight="1">
      <c r="A53" s="2279" t="s">
        <v>161</v>
      </c>
      <c r="B53" s="2280"/>
      <c r="C53" s="2280"/>
      <c r="D53" s="2280"/>
      <c r="E53" s="2280"/>
      <c r="F53" s="2280"/>
      <c r="G53" s="2280"/>
      <c r="H53" s="2280"/>
      <c r="I53" s="2281"/>
    </row>
    <row r="54" spans="1:9">
      <c r="A54" s="2282" t="s">
        <v>162</v>
      </c>
      <c r="B54" s="2283"/>
      <c r="C54" s="60" t="s">
        <v>32</v>
      </c>
      <c r="D54" s="2284" t="s">
        <v>163</v>
      </c>
      <c r="E54" s="2285"/>
      <c r="F54" s="2285"/>
      <c r="G54" s="2286" t="s">
        <v>164</v>
      </c>
      <c r="H54" s="2286"/>
      <c r="I54" s="2286"/>
    </row>
    <row r="55" spans="1:9">
      <c r="A55" s="2287" t="s">
        <v>2837</v>
      </c>
      <c r="B55" s="2288"/>
      <c r="C55" s="63" t="s">
        <v>2838</v>
      </c>
      <c r="D55" s="2289" t="s">
        <v>218</v>
      </c>
      <c r="E55" s="2290"/>
      <c r="F55" s="2290"/>
      <c r="G55" s="2291" t="s">
        <v>2839</v>
      </c>
      <c r="H55" s="2291"/>
      <c r="I55" s="2291"/>
    </row>
    <row r="56" spans="1:9">
      <c r="A56" s="2308" t="s">
        <v>168</v>
      </c>
      <c r="B56" s="2415" t="s">
        <v>169</v>
      </c>
      <c r="C56" s="2283" t="s">
        <v>36</v>
      </c>
      <c r="D56" s="2417" t="s">
        <v>2840</v>
      </c>
      <c r="E56" s="2284" t="s">
        <v>2841</v>
      </c>
      <c r="F56" s="2285"/>
      <c r="G56" s="2292"/>
      <c r="H56" s="2303" t="s">
        <v>172</v>
      </c>
      <c r="I56" s="2303"/>
    </row>
    <row r="57" spans="1:9">
      <c r="A57" s="2308"/>
      <c r="B57" s="2415"/>
      <c r="C57" s="2283"/>
      <c r="D57" s="2417"/>
      <c r="E57" s="2284" t="s">
        <v>173</v>
      </c>
      <c r="F57" s="2292"/>
      <c r="G57" s="62" t="s">
        <v>174</v>
      </c>
      <c r="H57" s="2303"/>
      <c r="I57" s="2303"/>
    </row>
    <row r="58" spans="1:9" ht="96">
      <c r="A58" s="67" t="s">
        <v>2842</v>
      </c>
      <c r="B58" s="68" t="s">
        <v>222</v>
      </c>
      <c r="C58" s="69" t="s">
        <v>2843</v>
      </c>
      <c r="D58" s="70">
        <v>1</v>
      </c>
      <c r="E58" s="2293">
        <f>I87</f>
        <v>705.33333333333337</v>
      </c>
      <c r="F58" s="2294"/>
      <c r="G58" s="73">
        <f>TRUNC(D58*E58,2)</f>
        <v>705.33</v>
      </c>
      <c r="H58" s="2295"/>
      <c r="I58" s="2295"/>
    </row>
    <row r="59" spans="1:9">
      <c r="A59" s="67"/>
      <c r="B59" s="68"/>
      <c r="C59" s="69"/>
      <c r="D59" s="70"/>
      <c r="E59" s="71"/>
      <c r="F59" s="72"/>
      <c r="G59" s="73"/>
      <c r="H59" s="2296"/>
      <c r="I59" s="2297"/>
    </row>
    <row r="60" spans="1:9">
      <c r="A60" s="75"/>
      <c r="B60" s="76"/>
      <c r="C60" s="77"/>
      <c r="D60" s="78"/>
      <c r="E60" s="2298"/>
      <c r="F60" s="2299"/>
      <c r="G60" s="80"/>
      <c r="H60" s="2300"/>
      <c r="I60" s="2300"/>
    </row>
    <row r="61" spans="1:9">
      <c r="A61" s="64" t="s">
        <v>172</v>
      </c>
      <c r="B61" s="2301"/>
      <c r="C61" s="2301"/>
      <c r="D61" s="2301"/>
      <c r="E61" s="2301"/>
      <c r="F61" s="2301"/>
      <c r="G61" s="2301"/>
      <c r="H61" s="2302">
        <f>SUM(G58:G58)</f>
        <v>705.33</v>
      </c>
      <c r="I61" s="2302"/>
    </row>
    <row r="62" spans="1:9">
      <c r="A62" s="2308" t="s">
        <v>180</v>
      </c>
      <c r="B62" s="2415" t="s">
        <v>169</v>
      </c>
      <c r="C62" s="2283" t="s">
        <v>36</v>
      </c>
      <c r="D62" s="2417" t="s">
        <v>170</v>
      </c>
      <c r="E62" s="2284" t="s">
        <v>2844</v>
      </c>
      <c r="F62" s="2285"/>
      <c r="G62" s="2292"/>
      <c r="H62" s="2286" t="s">
        <v>181</v>
      </c>
      <c r="I62" s="2286"/>
    </row>
    <row r="63" spans="1:9">
      <c r="A63" s="2308"/>
      <c r="B63" s="2415"/>
      <c r="C63" s="2283"/>
      <c r="D63" s="2417"/>
      <c r="E63" s="2284" t="s">
        <v>173</v>
      </c>
      <c r="F63" s="2292"/>
      <c r="G63" s="62" t="s">
        <v>174</v>
      </c>
      <c r="H63" s="2286"/>
      <c r="I63" s="2286"/>
    </row>
    <row r="64" spans="1:9" ht="24">
      <c r="A64" s="81" t="s">
        <v>2845</v>
      </c>
      <c r="B64" s="82" t="s">
        <v>222</v>
      </c>
      <c r="C64" s="83" t="s">
        <v>36</v>
      </c>
      <c r="D64" s="78">
        <v>1</v>
      </c>
      <c r="E64" s="2293">
        <f>I94</f>
        <v>476.66666666666669</v>
      </c>
      <c r="F64" s="2294">
        <f>I87</f>
        <v>705.33333333333337</v>
      </c>
      <c r="G64" s="73">
        <f>TRUNC(D64*E64,2)</f>
        <v>476.66</v>
      </c>
      <c r="H64" s="2300"/>
      <c r="I64" s="2300"/>
    </row>
    <row r="65" spans="1:9">
      <c r="A65" s="81"/>
      <c r="B65" s="82"/>
      <c r="C65" s="83"/>
      <c r="D65" s="78"/>
      <c r="E65" s="71"/>
      <c r="F65" s="72"/>
      <c r="G65" s="73"/>
      <c r="H65" s="80"/>
      <c r="I65" s="80"/>
    </row>
    <row r="66" spans="1:9">
      <c r="A66" s="81"/>
      <c r="B66" s="82"/>
      <c r="C66" s="83"/>
      <c r="D66" s="78"/>
      <c r="E66" s="71"/>
      <c r="F66" s="72"/>
      <c r="G66" s="73"/>
      <c r="H66" s="80"/>
      <c r="I66" s="80"/>
    </row>
    <row r="67" spans="1:9">
      <c r="A67" s="84"/>
      <c r="B67" s="82"/>
      <c r="C67" s="83"/>
      <c r="D67" s="78"/>
      <c r="E67" s="78"/>
      <c r="F67" s="80"/>
      <c r="G67" s="85"/>
      <c r="H67" s="2300"/>
      <c r="I67" s="2300"/>
    </row>
    <row r="68" spans="1:9">
      <c r="A68" s="64" t="s">
        <v>181</v>
      </c>
      <c r="B68" s="2301"/>
      <c r="C68" s="2301"/>
      <c r="D68" s="2301"/>
      <c r="E68" s="2301"/>
      <c r="F68" s="2301"/>
      <c r="G68" s="2301"/>
      <c r="H68" s="2302">
        <f>SUM(G64:G67)</f>
        <v>476.66</v>
      </c>
      <c r="I68" s="2302"/>
    </row>
    <row r="69" spans="1:9">
      <c r="A69" s="2308" t="s">
        <v>190</v>
      </c>
      <c r="B69" s="2415" t="s">
        <v>169</v>
      </c>
      <c r="C69" s="2283" t="s">
        <v>36</v>
      </c>
      <c r="D69" s="2417" t="s">
        <v>170</v>
      </c>
      <c r="E69" s="66"/>
      <c r="F69" s="2304" t="s">
        <v>221</v>
      </c>
      <c r="G69" s="2304"/>
      <c r="H69" s="2306" t="s">
        <v>191</v>
      </c>
      <c r="I69" s="2307"/>
    </row>
    <row r="70" spans="1:9">
      <c r="A70" s="2308"/>
      <c r="B70" s="2415"/>
      <c r="C70" s="2283"/>
      <c r="D70" s="2417"/>
      <c r="E70" s="87"/>
      <c r="F70" s="61" t="s">
        <v>173</v>
      </c>
      <c r="G70" s="62" t="s">
        <v>174</v>
      </c>
      <c r="H70" s="2306"/>
      <c r="I70" s="2307"/>
    </row>
    <row r="71" spans="1:9">
      <c r="A71" s="64"/>
      <c r="B71" s="65"/>
      <c r="C71" s="60"/>
      <c r="D71" s="66"/>
      <c r="E71" s="87"/>
      <c r="F71" s="61"/>
      <c r="G71" s="62"/>
      <c r="H71" s="86"/>
      <c r="I71" s="107"/>
    </row>
    <row r="72" spans="1:9">
      <c r="A72" s="88"/>
      <c r="B72" s="89"/>
      <c r="C72" s="90"/>
      <c r="D72" s="70"/>
      <c r="E72" s="91"/>
      <c r="F72" s="92"/>
      <c r="G72" s="74"/>
      <c r="H72" s="2305"/>
      <c r="I72" s="2305"/>
    </row>
    <row r="73" spans="1:9">
      <c r="A73" s="64" t="s">
        <v>191</v>
      </c>
      <c r="B73" s="2301"/>
      <c r="C73" s="2301"/>
      <c r="D73" s="2301"/>
      <c r="E73" s="2301"/>
      <c r="F73" s="2301"/>
      <c r="G73" s="2301"/>
      <c r="H73" s="2300">
        <f>SUM(G72:G72)</f>
        <v>0</v>
      </c>
      <c r="I73" s="2300"/>
    </row>
    <row r="74" spans="1:9">
      <c r="A74" s="2308" t="s">
        <v>193</v>
      </c>
      <c r="B74" s="2309"/>
      <c r="C74" s="2309"/>
      <c r="D74" s="66" t="s">
        <v>194</v>
      </c>
      <c r="E74" s="91"/>
      <c r="F74" s="62" t="s">
        <v>195</v>
      </c>
      <c r="G74" s="62" t="s">
        <v>21</v>
      </c>
      <c r="H74" s="2310" t="s">
        <v>40</v>
      </c>
      <c r="I74" s="2310"/>
    </row>
    <row r="75" spans="1:9">
      <c r="A75" s="2311" t="s">
        <v>223</v>
      </c>
      <c r="B75" s="2311"/>
      <c r="C75" s="2311"/>
      <c r="D75" s="93"/>
      <c r="E75" s="91"/>
      <c r="F75" s="80">
        <f>H61</f>
        <v>705.33</v>
      </c>
      <c r="G75" s="2312"/>
      <c r="H75" s="2312"/>
      <c r="I75" s="2312"/>
    </row>
    <row r="76" spans="1:9">
      <c r="A76" s="2311" t="s">
        <v>224</v>
      </c>
      <c r="B76" s="2311"/>
      <c r="C76" s="2311"/>
      <c r="D76" s="94">
        <v>0</v>
      </c>
      <c r="E76" s="91"/>
      <c r="F76" s="80">
        <f>(F75*D76)</f>
        <v>0</v>
      </c>
      <c r="G76" s="2312"/>
      <c r="H76" s="2312"/>
      <c r="I76" s="2312"/>
    </row>
    <row r="77" spans="1:9">
      <c r="A77" s="2309" t="s">
        <v>198</v>
      </c>
      <c r="B77" s="2309"/>
      <c r="C77" s="2309"/>
      <c r="D77" s="2418"/>
      <c r="E77" s="91"/>
      <c r="F77" s="62">
        <f>SUM(F75:F76)</f>
        <v>705.33</v>
      </c>
      <c r="G77" s="80">
        <f>F77*D82</f>
        <v>0</v>
      </c>
      <c r="H77" s="2300">
        <f>F77+G77</f>
        <v>705.33</v>
      </c>
      <c r="I77" s="2300"/>
    </row>
    <row r="78" spans="1:9">
      <c r="A78" s="2311" t="s">
        <v>225</v>
      </c>
      <c r="B78" s="2311"/>
      <c r="C78" s="2311"/>
      <c r="D78" s="2418"/>
      <c r="E78" s="91"/>
      <c r="F78" s="80">
        <f>H68</f>
        <v>476.66</v>
      </c>
      <c r="G78" s="2312"/>
      <c r="H78" s="2312"/>
      <c r="I78" s="2312"/>
    </row>
    <row r="79" spans="1:9">
      <c r="A79" s="2311" t="s">
        <v>226</v>
      </c>
      <c r="B79" s="2311"/>
      <c r="C79" s="2311"/>
      <c r="D79" s="2418"/>
      <c r="E79" s="91"/>
      <c r="F79" s="80">
        <f>H73</f>
        <v>0</v>
      </c>
      <c r="G79" s="2312"/>
      <c r="H79" s="2312"/>
      <c r="I79" s="2312"/>
    </row>
    <row r="80" spans="1:9">
      <c r="A80" s="2309" t="s">
        <v>201</v>
      </c>
      <c r="B80" s="2309"/>
      <c r="C80" s="2309"/>
      <c r="D80" s="2418"/>
      <c r="E80" s="91"/>
      <c r="F80" s="62">
        <f>SUM(F78:F79)</f>
        <v>476.66</v>
      </c>
      <c r="G80" s="80">
        <f>F80*D82</f>
        <v>0</v>
      </c>
      <c r="H80" s="2300">
        <f>F80+G80</f>
        <v>476.66</v>
      </c>
      <c r="I80" s="2300"/>
    </row>
    <row r="81" spans="1:9" ht="15.2" customHeight="1">
      <c r="A81" s="2313" t="s">
        <v>202</v>
      </c>
      <c r="B81" s="2313"/>
      <c r="C81" s="2313"/>
      <c r="D81" s="2418"/>
      <c r="E81" s="91"/>
      <c r="F81" s="62">
        <f>F80+F77</f>
        <v>1181.99</v>
      </c>
      <c r="G81" s="2312"/>
      <c r="H81" s="2312"/>
      <c r="I81" s="2312"/>
    </row>
    <row r="82" spans="1:9">
      <c r="A82" s="2309" t="s">
        <v>203</v>
      </c>
      <c r="B82" s="2309"/>
      <c r="C82" s="2309"/>
      <c r="D82" s="94">
        <v>0</v>
      </c>
      <c r="E82" s="91"/>
      <c r="F82" s="62">
        <f>F81*D82</f>
        <v>0</v>
      </c>
      <c r="G82" s="2312"/>
      <c r="H82" s="2312"/>
      <c r="I82" s="2312"/>
    </row>
    <row r="83" spans="1:9">
      <c r="A83" s="2314" t="s">
        <v>204</v>
      </c>
      <c r="B83" s="2314"/>
      <c r="C83" s="2314"/>
      <c r="D83" s="2314"/>
      <c r="E83" s="2314"/>
      <c r="F83" s="2314"/>
      <c r="G83" s="2314"/>
      <c r="H83" s="2315">
        <f>ROUND(H80+H77,2)</f>
        <v>1181.99</v>
      </c>
      <c r="I83" s="2315"/>
    </row>
    <row r="84" spans="1:9">
      <c r="A84" s="95"/>
      <c r="B84" s="96"/>
      <c r="C84" s="96"/>
      <c r="D84" s="96"/>
      <c r="E84" s="96"/>
      <c r="F84" s="96"/>
      <c r="G84" s="96"/>
      <c r="H84" s="97"/>
      <c r="I84" s="108"/>
    </row>
    <row r="85" spans="1:9" ht="37.5" customHeight="1">
      <c r="A85" s="2319" t="s">
        <v>228</v>
      </c>
      <c r="B85" s="2319" t="s">
        <v>208</v>
      </c>
      <c r="C85" s="2319" t="s">
        <v>163</v>
      </c>
      <c r="D85" s="2320" t="s">
        <v>2846</v>
      </c>
      <c r="E85" s="2321"/>
      <c r="F85" s="2322"/>
      <c r="G85" s="2319" t="s">
        <v>2847</v>
      </c>
      <c r="H85" s="2319" t="s">
        <v>2848</v>
      </c>
      <c r="I85" s="2319" t="s">
        <v>227</v>
      </c>
    </row>
    <row r="86" spans="1:9">
      <c r="A86" s="2319"/>
      <c r="B86" s="2319"/>
      <c r="C86" s="2319"/>
      <c r="D86" s="2323"/>
      <c r="E86" s="2324"/>
      <c r="F86" s="2325"/>
      <c r="G86" s="2319"/>
      <c r="H86" s="2319"/>
      <c r="I86" s="2319"/>
    </row>
    <row r="87" spans="1:9" ht="24">
      <c r="A87" s="98" t="s">
        <v>2849</v>
      </c>
      <c r="B87" s="99"/>
      <c r="C87" s="99" t="s">
        <v>218</v>
      </c>
      <c r="D87" s="2316">
        <f>85+6.1*110</f>
        <v>756</v>
      </c>
      <c r="E87" s="2317"/>
      <c r="F87" s="2318"/>
      <c r="G87" s="100" t="s">
        <v>2850</v>
      </c>
      <c r="H87" s="101" t="s">
        <v>2851</v>
      </c>
      <c r="I87" s="2327">
        <f>(D87+D88+D89)/3</f>
        <v>705.33333333333337</v>
      </c>
    </row>
    <row r="88" spans="1:9" ht="24">
      <c r="A88" s="98" t="s">
        <v>2852</v>
      </c>
      <c r="B88" s="99"/>
      <c r="C88" s="99" t="s">
        <v>218</v>
      </c>
      <c r="D88" s="2316">
        <v>680</v>
      </c>
      <c r="E88" s="2317"/>
      <c r="F88" s="2318"/>
      <c r="G88" s="100" t="s">
        <v>2853</v>
      </c>
      <c r="H88" s="101" t="s">
        <v>2851</v>
      </c>
      <c r="I88" s="2327"/>
    </row>
    <row r="89" spans="1:9" ht="36">
      <c r="A89" s="98" t="s">
        <v>2854</v>
      </c>
      <c r="B89" s="99"/>
      <c r="C89" s="99" t="s">
        <v>218</v>
      </c>
      <c r="D89" s="2316">
        <v>680</v>
      </c>
      <c r="E89" s="2317"/>
      <c r="F89" s="2318"/>
      <c r="G89" s="100" t="s">
        <v>2855</v>
      </c>
      <c r="H89" s="101" t="s">
        <v>2851</v>
      </c>
      <c r="I89" s="2327"/>
    </row>
    <row r="91" spans="1:9">
      <c r="A91" s="102"/>
      <c r="B91" s="102"/>
      <c r="C91" s="102"/>
      <c r="D91" s="102"/>
      <c r="E91" s="102"/>
      <c r="F91" s="102"/>
      <c r="G91" s="102"/>
      <c r="H91" s="102"/>
      <c r="I91" s="102"/>
    </row>
    <row r="92" spans="1:9">
      <c r="A92" s="2326" t="s">
        <v>228</v>
      </c>
      <c r="B92" s="2326" t="s">
        <v>208</v>
      </c>
      <c r="C92" s="2326" t="s">
        <v>163</v>
      </c>
      <c r="D92" s="2328" t="s">
        <v>2856</v>
      </c>
      <c r="E92" s="2329"/>
      <c r="F92" s="2330"/>
      <c r="G92" s="2326" t="s">
        <v>2847</v>
      </c>
      <c r="H92" s="2326" t="s">
        <v>2848</v>
      </c>
      <c r="I92" s="2326" t="s">
        <v>227</v>
      </c>
    </row>
    <row r="93" spans="1:9">
      <c r="A93" s="2326"/>
      <c r="B93" s="2326"/>
      <c r="C93" s="2326"/>
      <c r="D93" s="2331"/>
      <c r="E93" s="2332"/>
      <c r="F93" s="2333"/>
      <c r="G93" s="2326"/>
      <c r="H93" s="2326"/>
      <c r="I93" s="2326"/>
    </row>
    <row r="94" spans="1:9" ht="24">
      <c r="A94" s="98" t="s">
        <v>2849</v>
      </c>
      <c r="B94" s="99"/>
      <c r="C94" s="99" t="s">
        <v>218</v>
      </c>
      <c r="D94" s="2316">
        <v>580</v>
      </c>
      <c r="E94" s="2317"/>
      <c r="F94" s="2318"/>
      <c r="G94" s="100" t="s">
        <v>2850</v>
      </c>
      <c r="H94" s="101" t="s">
        <v>2851</v>
      </c>
      <c r="I94" s="2327">
        <f>(D94+D95+D96)/3</f>
        <v>476.66666666666669</v>
      </c>
    </row>
    <row r="95" spans="1:9" ht="24">
      <c r="A95" s="98" t="s">
        <v>2852</v>
      </c>
      <c r="B95" s="99"/>
      <c r="C95" s="99" t="s">
        <v>218</v>
      </c>
      <c r="D95" s="2316">
        <v>400</v>
      </c>
      <c r="E95" s="2317"/>
      <c r="F95" s="2318"/>
      <c r="G95" s="100" t="s">
        <v>2853</v>
      </c>
      <c r="H95" s="101" t="s">
        <v>2851</v>
      </c>
      <c r="I95" s="2327"/>
    </row>
    <row r="96" spans="1:9" ht="36">
      <c r="A96" s="98" t="s">
        <v>2854</v>
      </c>
      <c r="B96" s="99"/>
      <c r="C96" s="99" t="s">
        <v>218</v>
      </c>
      <c r="D96" s="2316">
        <v>450</v>
      </c>
      <c r="E96" s="2317"/>
      <c r="F96" s="2318"/>
      <c r="G96" s="100" t="s">
        <v>2855</v>
      </c>
      <c r="H96" s="101" t="s">
        <v>2851</v>
      </c>
      <c r="I96" s="2327"/>
    </row>
    <row r="97" spans="1:9">
      <c r="A97" s="2419"/>
      <c r="B97" s="2420"/>
      <c r="C97" s="2420"/>
      <c r="D97" s="2420"/>
      <c r="E97" s="2420"/>
      <c r="F97" s="2420"/>
      <c r="G97" s="2420"/>
      <c r="H97" s="2420"/>
      <c r="I97" s="2421"/>
    </row>
    <row r="98" spans="1:9">
      <c r="A98" s="2422"/>
      <c r="B98" s="2423"/>
      <c r="C98" s="2423"/>
      <c r="D98" s="2423"/>
      <c r="E98" s="2423"/>
      <c r="F98" s="2423"/>
      <c r="G98" s="2423"/>
      <c r="H98" s="2423"/>
      <c r="I98" s="2424"/>
    </row>
    <row r="99" spans="1:9">
      <c r="A99" s="2422"/>
      <c r="B99" s="2423"/>
      <c r="C99" s="2423"/>
      <c r="D99" s="2423"/>
      <c r="E99" s="2423"/>
      <c r="F99" s="2423"/>
      <c r="G99" s="2423"/>
      <c r="H99" s="2423"/>
      <c r="I99" s="2424"/>
    </row>
    <row r="100" spans="1:9">
      <c r="A100" s="2276" t="s">
        <v>160</v>
      </c>
      <c r="B100" s="2277"/>
      <c r="C100" s="2277"/>
      <c r="D100" s="2277"/>
      <c r="E100" s="2277"/>
      <c r="F100" s="2277"/>
      <c r="G100" s="2277"/>
      <c r="H100" s="2277"/>
      <c r="I100" s="2278"/>
    </row>
    <row r="101" spans="1:9">
      <c r="A101" s="2276" t="s">
        <v>28</v>
      </c>
      <c r="B101" s="2277"/>
      <c r="C101" s="2277"/>
      <c r="D101" s="2277"/>
      <c r="E101" s="2277"/>
      <c r="F101" s="2277"/>
      <c r="G101" s="2277"/>
      <c r="H101" s="2277"/>
      <c r="I101" s="2278"/>
    </row>
    <row r="102" spans="1:9">
      <c r="A102" s="2276" t="s">
        <v>29</v>
      </c>
      <c r="B102" s="2277"/>
      <c r="C102" s="2277"/>
      <c r="D102" s="2277"/>
      <c r="E102" s="2277"/>
      <c r="F102" s="2277"/>
      <c r="G102" s="2277"/>
      <c r="H102" s="2277"/>
      <c r="I102" s="2278"/>
    </row>
    <row r="103" spans="1:9" ht="15.2" customHeight="1">
      <c r="A103" s="2279" t="s">
        <v>161</v>
      </c>
      <c r="B103" s="2280"/>
      <c r="C103" s="2280"/>
      <c r="D103" s="2280"/>
      <c r="E103" s="2280"/>
      <c r="F103" s="2280"/>
      <c r="G103" s="2280"/>
      <c r="H103" s="2280"/>
      <c r="I103" s="2281"/>
    </row>
    <row r="104" spans="1:9">
      <c r="A104" s="2282" t="s">
        <v>162</v>
      </c>
      <c r="B104" s="2283"/>
      <c r="C104" s="60" t="s">
        <v>32</v>
      </c>
      <c r="D104" s="2284" t="s">
        <v>163</v>
      </c>
      <c r="E104" s="2285"/>
      <c r="F104" s="2285"/>
      <c r="G104" s="2286" t="s">
        <v>164</v>
      </c>
      <c r="H104" s="2286"/>
      <c r="I104" s="2286"/>
    </row>
    <row r="105" spans="1:9" ht="33.950000000000003" customHeight="1">
      <c r="A105" s="2287" t="s">
        <v>2857</v>
      </c>
      <c r="B105" s="2288"/>
      <c r="C105" s="63" t="s">
        <v>2858</v>
      </c>
      <c r="D105" s="2289" t="s">
        <v>313</v>
      </c>
      <c r="E105" s="2290"/>
      <c r="F105" s="2290"/>
      <c r="G105" s="2291" t="s">
        <v>2839</v>
      </c>
      <c r="H105" s="2291"/>
      <c r="I105" s="2291"/>
    </row>
    <row r="106" spans="1:9">
      <c r="A106" s="2308" t="s">
        <v>168</v>
      </c>
      <c r="B106" s="2415" t="s">
        <v>169</v>
      </c>
      <c r="C106" s="2283" t="s">
        <v>36</v>
      </c>
      <c r="D106" s="2417" t="s">
        <v>170</v>
      </c>
      <c r="E106" s="2284" t="s">
        <v>2841</v>
      </c>
      <c r="F106" s="2285"/>
      <c r="G106" s="2292"/>
      <c r="H106" s="2303" t="s">
        <v>172</v>
      </c>
      <c r="I106" s="2303"/>
    </row>
    <row r="107" spans="1:9">
      <c r="A107" s="2308"/>
      <c r="B107" s="2415"/>
      <c r="C107" s="2283"/>
      <c r="D107" s="2417"/>
      <c r="E107" s="2284" t="s">
        <v>173</v>
      </c>
      <c r="F107" s="2292"/>
      <c r="G107" s="62" t="s">
        <v>174</v>
      </c>
      <c r="H107" s="2303"/>
      <c r="I107" s="2303"/>
    </row>
    <row r="108" spans="1:9">
      <c r="A108" s="103"/>
      <c r="B108" s="68"/>
      <c r="C108" s="104"/>
      <c r="D108" s="70"/>
      <c r="E108" s="2334"/>
      <c r="F108" s="2335"/>
      <c r="G108" s="74"/>
      <c r="H108" s="2295"/>
      <c r="I108" s="2295"/>
    </row>
    <row r="109" spans="1:9">
      <c r="A109" s="75"/>
      <c r="B109" s="76"/>
      <c r="C109" s="77"/>
      <c r="D109" s="78"/>
      <c r="E109" s="2298"/>
      <c r="F109" s="2299"/>
      <c r="G109" s="80"/>
      <c r="H109" s="2300"/>
      <c r="I109" s="2300"/>
    </row>
    <row r="110" spans="1:9">
      <c r="A110" s="64" t="s">
        <v>172</v>
      </c>
      <c r="B110" s="2301"/>
      <c r="C110" s="2301"/>
      <c r="D110" s="2301"/>
      <c r="E110" s="2301"/>
      <c r="F110" s="2301"/>
      <c r="G110" s="2301"/>
      <c r="H110" s="2286">
        <f>SUM(G108:G108)</f>
        <v>0</v>
      </c>
      <c r="I110" s="2286"/>
    </row>
    <row r="111" spans="1:9">
      <c r="A111" s="2308" t="s">
        <v>180</v>
      </c>
      <c r="B111" s="2415" t="s">
        <v>169</v>
      </c>
      <c r="C111" s="2283" t="s">
        <v>36</v>
      </c>
      <c r="D111" s="2417" t="s">
        <v>170</v>
      </c>
      <c r="E111" s="2284" t="s">
        <v>2844</v>
      </c>
      <c r="F111" s="2285"/>
      <c r="G111" s="2292"/>
      <c r="H111" s="2286" t="s">
        <v>181</v>
      </c>
      <c r="I111" s="2286"/>
    </row>
    <row r="112" spans="1:9">
      <c r="A112" s="2308"/>
      <c r="B112" s="2415"/>
      <c r="C112" s="2283"/>
      <c r="D112" s="2417"/>
      <c r="E112" s="2284" t="s">
        <v>173</v>
      </c>
      <c r="F112" s="2292"/>
      <c r="G112" s="62" t="s">
        <v>174</v>
      </c>
      <c r="H112" s="2286"/>
      <c r="I112" s="2286"/>
    </row>
    <row r="113" spans="1:9" ht="35.1" customHeight="1">
      <c r="A113" s="81" t="str">
        <f>A105</f>
        <v>Mobilização e desmobilização de banheiro hidráulico</v>
      </c>
      <c r="B113" s="82" t="s">
        <v>222</v>
      </c>
      <c r="C113" s="83" t="s">
        <v>313</v>
      </c>
      <c r="D113" s="78">
        <v>1</v>
      </c>
      <c r="E113" s="79"/>
      <c r="F113" s="105">
        <f>I133</f>
        <v>290</v>
      </c>
      <c r="G113" s="106">
        <f>D113*F113</f>
        <v>290</v>
      </c>
      <c r="H113" s="2300"/>
      <c r="I113" s="2300"/>
    </row>
    <row r="114" spans="1:9">
      <c r="A114" s="84"/>
      <c r="B114" s="82"/>
      <c r="C114" s="83"/>
      <c r="D114" s="78"/>
      <c r="E114" s="78"/>
      <c r="F114" s="80"/>
      <c r="G114" s="85"/>
      <c r="H114" s="2300"/>
      <c r="I114" s="2300"/>
    </row>
    <row r="115" spans="1:9">
      <c r="A115" s="64" t="s">
        <v>181</v>
      </c>
      <c r="B115" s="2301"/>
      <c r="C115" s="2301"/>
      <c r="D115" s="2301"/>
      <c r="E115" s="2301"/>
      <c r="F115" s="2301"/>
      <c r="G115" s="2301"/>
      <c r="H115" s="2336">
        <f>SUM(G113:G114)</f>
        <v>290</v>
      </c>
      <c r="I115" s="2337"/>
    </row>
    <row r="116" spans="1:9">
      <c r="A116" s="2308" t="s">
        <v>190</v>
      </c>
      <c r="B116" s="2415" t="s">
        <v>169</v>
      </c>
      <c r="C116" s="2283" t="s">
        <v>36</v>
      </c>
      <c r="D116" s="2417" t="s">
        <v>170</v>
      </c>
      <c r="E116" s="66"/>
      <c r="F116" s="2304" t="s">
        <v>221</v>
      </c>
      <c r="G116" s="2304"/>
      <c r="H116" s="2306" t="s">
        <v>191</v>
      </c>
      <c r="I116" s="2307"/>
    </row>
    <row r="117" spans="1:9">
      <c r="A117" s="2308"/>
      <c r="B117" s="2415"/>
      <c r="C117" s="2283"/>
      <c r="D117" s="2417"/>
      <c r="E117" s="87"/>
      <c r="F117" s="61" t="s">
        <v>173</v>
      </c>
      <c r="G117" s="62" t="s">
        <v>174</v>
      </c>
      <c r="H117" s="2306"/>
      <c r="I117" s="2307"/>
    </row>
    <row r="118" spans="1:9">
      <c r="A118" s="88"/>
      <c r="B118" s="89"/>
      <c r="C118" s="90"/>
      <c r="D118" s="70"/>
      <c r="E118" s="91"/>
      <c r="F118" s="92"/>
      <c r="G118" s="74"/>
      <c r="H118" s="2305"/>
      <c r="I118" s="2305"/>
    </row>
    <row r="119" spans="1:9">
      <c r="A119" s="64" t="s">
        <v>191</v>
      </c>
      <c r="B119" s="2301"/>
      <c r="C119" s="2301"/>
      <c r="D119" s="2301"/>
      <c r="E119" s="2301"/>
      <c r="F119" s="2301"/>
      <c r="G119" s="2301"/>
      <c r="H119" s="2300">
        <f>SUM(G118:G118)</f>
        <v>0</v>
      </c>
      <c r="I119" s="2300"/>
    </row>
    <row r="120" spans="1:9">
      <c r="A120" s="2308" t="s">
        <v>193</v>
      </c>
      <c r="B120" s="2309"/>
      <c r="C120" s="2309"/>
      <c r="D120" s="66" t="s">
        <v>194</v>
      </c>
      <c r="E120" s="91"/>
      <c r="F120" s="62" t="s">
        <v>195</v>
      </c>
      <c r="G120" s="62" t="s">
        <v>21</v>
      </c>
      <c r="H120" s="2310" t="s">
        <v>40</v>
      </c>
      <c r="I120" s="2310"/>
    </row>
    <row r="121" spans="1:9">
      <c r="A121" s="2311" t="s">
        <v>223</v>
      </c>
      <c r="B121" s="2311"/>
      <c r="C121" s="2311"/>
      <c r="D121" s="93"/>
      <c r="E121" s="91"/>
      <c r="F121" s="80">
        <f>H110</f>
        <v>0</v>
      </c>
      <c r="G121" s="2312"/>
      <c r="H121" s="2312"/>
      <c r="I121" s="2312"/>
    </row>
    <row r="122" spans="1:9">
      <c r="A122" s="2311" t="s">
        <v>224</v>
      </c>
      <c r="B122" s="2311"/>
      <c r="C122" s="2311"/>
      <c r="D122" s="94">
        <v>0</v>
      </c>
      <c r="E122" s="91"/>
      <c r="F122" s="80">
        <f>(F121*D122)</f>
        <v>0</v>
      </c>
      <c r="G122" s="2312"/>
      <c r="H122" s="2312"/>
      <c r="I122" s="2312"/>
    </row>
    <row r="123" spans="1:9">
      <c r="A123" s="2309" t="s">
        <v>198</v>
      </c>
      <c r="B123" s="2309"/>
      <c r="C123" s="2309"/>
      <c r="D123" s="2418"/>
      <c r="E123" s="91"/>
      <c r="F123" s="62">
        <f>SUM(F121:F122)</f>
        <v>0</v>
      </c>
      <c r="G123" s="80">
        <f>F123*D128</f>
        <v>0</v>
      </c>
      <c r="H123" s="2300">
        <f>F123+G123</f>
        <v>0</v>
      </c>
      <c r="I123" s="2300"/>
    </row>
    <row r="124" spans="1:9">
      <c r="A124" s="2311" t="s">
        <v>225</v>
      </c>
      <c r="B124" s="2311"/>
      <c r="C124" s="2311"/>
      <c r="D124" s="2418"/>
      <c r="E124" s="91"/>
      <c r="F124" s="80">
        <f>H115</f>
        <v>290</v>
      </c>
      <c r="G124" s="2312"/>
      <c r="H124" s="2312"/>
      <c r="I124" s="2312"/>
    </row>
    <row r="125" spans="1:9">
      <c r="A125" s="2311" t="s">
        <v>226</v>
      </c>
      <c r="B125" s="2311"/>
      <c r="C125" s="2311"/>
      <c r="D125" s="2418"/>
      <c r="E125" s="91"/>
      <c r="F125" s="80">
        <f>H119</f>
        <v>0</v>
      </c>
      <c r="G125" s="2312"/>
      <c r="H125" s="2312"/>
      <c r="I125" s="2312"/>
    </row>
    <row r="126" spans="1:9">
      <c r="A126" s="2309" t="s">
        <v>201</v>
      </c>
      <c r="B126" s="2309"/>
      <c r="C126" s="2309"/>
      <c r="D126" s="2418"/>
      <c r="E126" s="91"/>
      <c r="F126" s="62">
        <f>SUM(F124:F125)</f>
        <v>290</v>
      </c>
      <c r="G126" s="80">
        <f>F126*D128</f>
        <v>0</v>
      </c>
      <c r="H126" s="2300">
        <f>F126+G126</f>
        <v>290</v>
      </c>
      <c r="I126" s="2300"/>
    </row>
    <row r="127" spans="1:9" ht="15.2" customHeight="1">
      <c r="A127" s="2313" t="s">
        <v>202</v>
      </c>
      <c r="B127" s="2313"/>
      <c r="C127" s="2313"/>
      <c r="D127" s="2418"/>
      <c r="E127" s="91"/>
      <c r="F127" s="62">
        <f>F126+F123</f>
        <v>290</v>
      </c>
      <c r="G127" s="2312"/>
      <c r="H127" s="2312"/>
      <c r="I127" s="2312"/>
    </row>
    <row r="128" spans="1:9">
      <c r="A128" s="2309" t="s">
        <v>203</v>
      </c>
      <c r="B128" s="2309"/>
      <c r="C128" s="2309"/>
      <c r="D128" s="94">
        <v>0</v>
      </c>
      <c r="E128" s="91"/>
      <c r="F128" s="62">
        <f>F127*D128</f>
        <v>0</v>
      </c>
      <c r="G128" s="2312"/>
      <c r="H128" s="2312"/>
      <c r="I128" s="2312"/>
    </row>
    <row r="129" spans="1:250">
      <c r="A129" s="2314" t="s">
        <v>204</v>
      </c>
      <c r="B129" s="2314"/>
      <c r="C129" s="2314"/>
      <c r="D129" s="2314"/>
      <c r="E129" s="2314"/>
      <c r="F129" s="2314"/>
      <c r="G129" s="2314"/>
      <c r="H129" s="2315">
        <f>ROUND(H126+H123,2)</f>
        <v>290</v>
      </c>
      <c r="I129" s="2315"/>
    </row>
    <row r="130" spans="1:250">
      <c r="A130" s="95"/>
      <c r="B130" s="96"/>
      <c r="C130" s="96"/>
      <c r="D130" s="96"/>
      <c r="E130" s="96"/>
      <c r="F130" s="96"/>
      <c r="G130" s="96"/>
      <c r="H130" s="97"/>
      <c r="I130" s="108"/>
    </row>
    <row r="131" spans="1:250" ht="37.5" customHeight="1">
      <c r="A131" s="2319" t="s">
        <v>228</v>
      </c>
      <c r="B131" s="2319" t="s">
        <v>208</v>
      </c>
      <c r="C131" s="2319" t="s">
        <v>163</v>
      </c>
      <c r="D131" s="2320" t="s">
        <v>2859</v>
      </c>
      <c r="E131" s="2321"/>
      <c r="F131" s="2322"/>
      <c r="G131" s="2319" t="s">
        <v>2847</v>
      </c>
      <c r="H131" s="2319" t="s">
        <v>2848</v>
      </c>
      <c r="I131" s="2319" t="s">
        <v>227</v>
      </c>
    </row>
    <row r="132" spans="1:250">
      <c r="A132" s="2319"/>
      <c r="B132" s="2319"/>
      <c r="C132" s="2319"/>
      <c r="D132" s="2323"/>
      <c r="E132" s="2324"/>
      <c r="F132" s="2325"/>
      <c r="G132" s="2319"/>
      <c r="H132" s="2319"/>
      <c r="I132" s="2319"/>
    </row>
    <row r="133" spans="1:250" ht="24">
      <c r="A133" s="98" t="s">
        <v>2849</v>
      </c>
      <c r="B133" s="109"/>
      <c r="C133" s="83" t="s">
        <v>313</v>
      </c>
      <c r="D133" s="2316">
        <v>250</v>
      </c>
      <c r="E133" s="2317"/>
      <c r="F133" s="2318"/>
      <c r="G133" s="100" t="s">
        <v>2850</v>
      </c>
      <c r="H133" s="101" t="s">
        <v>2860</v>
      </c>
      <c r="I133" s="2327">
        <f>(D133+D134+D135)/3</f>
        <v>290</v>
      </c>
    </row>
    <row r="134" spans="1:250" ht="24">
      <c r="A134" s="98" t="s">
        <v>2852</v>
      </c>
      <c r="B134" s="109"/>
      <c r="C134" s="83" t="s">
        <v>313</v>
      </c>
      <c r="D134" s="2316">
        <v>100</v>
      </c>
      <c r="E134" s="2317"/>
      <c r="F134" s="2318"/>
      <c r="G134" s="100" t="s">
        <v>2853</v>
      </c>
      <c r="H134" s="101" t="s">
        <v>2851</v>
      </c>
      <c r="I134" s="2327"/>
    </row>
    <row r="135" spans="1:250" ht="36">
      <c r="A135" s="98" t="s">
        <v>2854</v>
      </c>
      <c r="B135" s="109"/>
      <c r="C135" s="83" t="s">
        <v>313</v>
      </c>
      <c r="D135" s="2316">
        <v>520</v>
      </c>
      <c r="E135" s="2317"/>
      <c r="F135" s="2318"/>
      <c r="G135" s="100" t="s">
        <v>2855</v>
      </c>
      <c r="H135" s="101" t="s">
        <v>2851</v>
      </c>
      <c r="I135" s="2327"/>
    </row>
    <row r="136" spans="1:250">
      <c r="A136" s="110"/>
      <c r="B136" s="111"/>
      <c r="C136" s="111"/>
      <c r="D136" s="111"/>
      <c r="E136" s="111"/>
      <c r="F136" s="111"/>
      <c r="G136" s="111"/>
      <c r="H136" s="111"/>
      <c r="I136" s="151"/>
    </row>
    <row r="137" spans="1:250">
      <c r="A137" s="2338"/>
      <c r="B137" s="2339"/>
      <c r="C137" s="2339"/>
      <c r="D137" s="2339"/>
      <c r="E137" s="2339"/>
      <c r="F137" s="2339"/>
      <c r="G137" s="2339"/>
      <c r="H137" s="2339"/>
      <c r="I137" s="2340"/>
    </row>
    <row r="138" spans="1:250">
      <c r="A138" s="2338"/>
      <c r="B138" s="2339"/>
      <c r="C138" s="2339"/>
      <c r="D138" s="2339"/>
      <c r="E138" s="2339"/>
      <c r="F138" s="2339"/>
      <c r="G138" s="2339"/>
      <c r="H138" s="2339"/>
      <c r="I138" s="2340"/>
    </row>
    <row r="139" spans="1:250">
      <c r="A139" s="2341" t="s">
        <v>160</v>
      </c>
      <c r="B139" s="2342"/>
      <c r="C139" s="2342"/>
      <c r="D139" s="2342"/>
      <c r="E139" s="2342"/>
      <c r="F139" s="2342"/>
      <c r="G139" s="2342"/>
      <c r="H139" s="2342"/>
      <c r="I139" s="2343"/>
    </row>
    <row r="140" spans="1:250">
      <c r="A140" s="2341" t="s">
        <v>28</v>
      </c>
      <c r="B140" s="2342"/>
      <c r="C140" s="2342"/>
      <c r="D140" s="2342"/>
      <c r="E140" s="2342"/>
      <c r="F140" s="2342"/>
      <c r="G140" s="2342"/>
      <c r="H140" s="2342"/>
      <c r="I140" s="2343"/>
    </row>
    <row r="141" spans="1:250">
      <c r="A141" s="2341" t="s">
        <v>29</v>
      </c>
      <c r="B141" s="2342"/>
      <c r="C141" s="2342"/>
      <c r="D141" s="2342"/>
      <c r="E141" s="2342"/>
      <c r="F141" s="2342"/>
      <c r="G141" s="2342"/>
      <c r="H141" s="2342"/>
      <c r="I141" s="2343"/>
    </row>
    <row r="142" spans="1:250" s="18" customFormat="1">
      <c r="A142" s="2344" t="s">
        <v>161</v>
      </c>
      <c r="B142" s="2345"/>
      <c r="C142" s="2345"/>
      <c r="D142" s="2345"/>
      <c r="E142" s="2345"/>
      <c r="F142" s="2345"/>
      <c r="G142" s="2345"/>
      <c r="H142" s="2345"/>
      <c r="I142" s="2346"/>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c r="DA142" s="17"/>
      <c r="DB142" s="17"/>
      <c r="DC142" s="17"/>
      <c r="DD142" s="17"/>
      <c r="DE142" s="17"/>
      <c r="DF142" s="17"/>
      <c r="DG142" s="17"/>
      <c r="DH142" s="17"/>
      <c r="DI142" s="17"/>
      <c r="DJ142" s="17"/>
      <c r="DK142" s="17"/>
      <c r="DL142" s="17"/>
      <c r="DM142" s="17"/>
      <c r="DN142" s="17"/>
      <c r="DO142" s="17"/>
      <c r="DP142" s="17"/>
      <c r="DQ142" s="17"/>
      <c r="DR142" s="17"/>
      <c r="DS142" s="17"/>
      <c r="DT142" s="17"/>
      <c r="DU142" s="17"/>
      <c r="DV142" s="17"/>
      <c r="DW142" s="17"/>
      <c r="DX142" s="17"/>
      <c r="DY142" s="17"/>
      <c r="DZ142" s="17"/>
      <c r="EA142" s="17"/>
      <c r="EB142" s="17"/>
      <c r="EC142" s="17"/>
      <c r="ED142" s="17"/>
      <c r="EE142" s="17"/>
      <c r="EF142" s="17"/>
      <c r="EG142" s="17"/>
      <c r="EH142" s="17"/>
      <c r="EI142" s="17"/>
      <c r="EJ142" s="17"/>
      <c r="EK142" s="17"/>
      <c r="EL142" s="17"/>
      <c r="EM142" s="17"/>
      <c r="EN142" s="17"/>
      <c r="EO142" s="17"/>
      <c r="EP142" s="17"/>
      <c r="EQ142" s="17"/>
      <c r="ER142" s="17"/>
      <c r="ES142" s="17"/>
      <c r="ET142" s="17"/>
      <c r="EU142" s="17"/>
      <c r="EV142" s="17"/>
      <c r="EW142" s="17"/>
      <c r="EX142" s="17"/>
      <c r="EY142" s="17"/>
      <c r="EZ142" s="17"/>
      <c r="FA142" s="17"/>
      <c r="FB142" s="17"/>
      <c r="FC142" s="17"/>
      <c r="FD142" s="17"/>
      <c r="FE142" s="17"/>
      <c r="FF142" s="17"/>
      <c r="FG142" s="17"/>
      <c r="FH142" s="17"/>
      <c r="FI142" s="17"/>
      <c r="FJ142" s="17"/>
      <c r="FK142" s="17"/>
      <c r="FL142" s="17"/>
      <c r="FM142" s="17"/>
      <c r="FN142" s="17"/>
      <c r="FO142" s="17"/>
      <c r="FP142" s="17"/>
      <c r="FQ142" s="17"/>
      <c r="FR142" s="17"/>
      <c r="FS142" s="17"/>
      <c r="FT142" s="17"/>
      <c r="FU142" s="17"/>
      <c r="FV142" s="17"/>
      <c r="FW142" s="17"/>
      <c r="FX142" s="17"/>
      <c r="FY142" s="17"/>
      <c r="FZ142" s="17"/>
      <c r="GA142" s="17"/>
      <c r="GB142" s="17"/>
      <c r="GC142" s="17"/>
      <c r="GD142" s="17"/>
      <c r="GE142" s="17"/>
      <c r="GF142" s="17"/>
      <c r="GG142" s="17"/>
      <c r="GH142" s="17"/>
      <c r="GI142" s="17"/>
      <c r="GJ142" s="17"/>
      <c r="GK142" s="17"/>
      <c r="GL142" s="17"/>
      <c r="GM142" s="17"/>
      <c r="GN142" s="17"/>
      <c r="GO142" s="17"/>
      <c r="GP142" s="17"/>
      <c r="GQ142" s="17"/>
      <c r="GR142" s="17"/>
      <c r="GS142" s="17"/>
      <c r="GT142" s="17"/>
      <c r="GU142" s="17"/>
      <c r="GV142" s="17"/>
      <c r="GW142" s="17"/>
      <c r="GX142" s="17"/>
      <c r="GY142" s="17"/>
      <c r="GZ142" s="17"/>
      <c r="HA142" s="17"/>
      <c r="HB142" s="17"/>
      <c r="HC142" s="17"/>
      <c r="HD142" s="17"/>
      <c r="HE142" s="17"/>
      <c r="HF142" s="17"/>
      <c r="HG142" s="17"/>
      <c r="HH142" s="17"/>
      <c r="HI142" s="17"/>
      <c r="HJ142" s="17"/>
      <c r="HK142" s="17"/>
      <c r="HL142" s="17"/>
      <c r="HM142" s="17"/>
      <c r="HN142" s="17"/>
      <c r="HO142" s="17"/>
      <c r="HP142" s="17"/>
      <c r="HQ142" s="17"/>
      <c r="HR142" s="17"/>
      <c r="HS142" s="17"/>
      <c r="HT142" s="17"/>
      <c r="HU142" s="17"/>
      <c r="HV142" s="17"/>
      <c r="HW142" s="17"/>
      <c r="HX142" s="17"/>
      <c r="HY142" s="17"/>
      <c r="HZ142" s="17"/>
      <c r="IA142" s="17"/>
      <c r="IB142" s="17"/>
      <c r="IC142" s="17"/>
      <c r="ID142" s="17"/>
      <c r="IE142" s="17"/>
      <c r="IF142" s="17"/>
      <c r="IG142" s="17"/>
      <c r="IH142" s="17"/>
      <c r="II142" s="17"/>
      <c r="IJ142" s="17"/>
      <c r="IK142" s="17"/>
      <c r="IL142" s="17"/>
      <c r="IM142" s="17"/>
      <c r="IN142" s="17"/>
      <c r="IO142" s="17"/>
      <c r="IP142" s="17"/>
    </row>
    <row r="143" spans="1:250" s="18" customFormat="1">
      <c r="A143" s="2347" t="s">
        <v>162</v>
      </c>
      <c r="B143" s="2347"/>
      <c r="C143" s="113" t="s">
        <v>32</v>
      </c>
      <c r="D143" s="2168" t="s">
        <v>163</v>
      </c>
      <c r="E143" s="2168"/>
      <c r="F143" s="2168"/>
      <c r="G143" s="2168"/>
      <c r="H143" s="2168" t="s">
        <v>164</v>
      </c>
      <c r="I143" s="2168"/>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c r="DA143" s="17"/>
      <c r="DB143" s="17"/>
      <c r="DC143" s="17"/>
      <c r="DD143" s="17"/>
      <c r="DE143" s="17"/>
      <c r="DF143" s="17"/>
      <c r="DG143" s="17"/>
      <c r="DH143" s="17"/>
      <c r="DI143" s="17"/>
      <c r="DJ143" s="17"/>
      <c r="DK143" s="17"/>
      <c r="DL143" s="17"/>
      <c r="DM143" s="17"/>
      <c r="DN143" s="17"/>
      <c r="DO143" s="17"/>
      <c r="DP143" s="17"/>
      <c r="DQ143" s="17"/>
      <c r="DR143" s="17"/>
      <c r="DS143" s="17"/>
      <c r="DT143" s="17"/>
      <c r="DU143" s="17"/>
      <c r="DV143" s="17"/>
      <c r="DW143" s="17"/>
      <c r="DX143" s="17"/>
      <c r="DY143" s="17"/>
      <c r="DZ143" s="17"/>
      <c r="EA143" s="17"/>
      <c r="EB143" s="17"/>
      <c r="EC143" s="17"/>
      <c r="ED143" s="17"/>
      <c r="EE143" s="17"/>
      <c r="EF143" s="17"/>
      <c r="EG143" s="17"/>
      <c r="EH143" s="17"/>
      <c r="EI143" s="17"/>
      <c r="EJ143" s="17"/>
      <c r="EK143" s="17"/>
      <c r="EL143" s="17"/>
      <c r="EM143" s="17"/>
      <c r="EN143" s="17"/>
      <c r="EO143" s="17"/>
      <c r="EP143" s="17"/>
      <c r="EQ143" s="17"/>
      <c r="ER143" s="17"/>
      <c r="ES143" s="17"/>
      <c r="ET143" s="17"/>
      <c r="EU143" s="17"/>
      <c r="EV143" s="17"/>
      <c r="EW143" s="17"/>
      <c r="EX143" s="17"/>
      <c r="EY143" s="17"/>
      <c r="EZ143" s="17"/>
      <c r="FA143" s="17"/>
      <c r="FB143" s="17"/>
      <c r="FC143" s="17"/>
      <c r="FD143" s="17"/>
      <c r="FE143" s="17"/>
      <c r="FF143" s="17"/>
      <c r="FG143" s="17"/>
      <c r="FH143" s="17"/>
      <c r="FI143" s="17"/>
      <c r="FJ143" s="17"/>
      <c r="FK143" s="17"/>
      <c r="FL143" s="17"/>
      <c r="FM143" s="17"/>
      <c r="FN143" s="17"/>
      <c r="FO143" s="17"/>
      <c r="FP143" s="17"/>
      <c r="FQ143" s="17"/>
      <c r="FR143" s="17"/>
      <c r="FS143" s="17"/>
      <c r="FT143" s="17"/>
      <c r="FU143" s="17"/>
      <c r="FV143" s="17"/>
      <c r="FW143" s="17"/>
      <c r="FX143" s="17"/>
      <c r="FY143" s="17"/>
      <c r="FZ143" s="17"/>
      <c r="GA143" s="17"/>
      <c r="GB143" s="17"/>
      <c r="GC143" s="17"/>
      <c r="GD143" s="17"/>
      <c r="GE143" s="17"/>
      <c r="GF143" s="17"/>
      <c r="GG143" s="17"/>
      <c r="GH143" s="17"/>
      <c r="GI143" s="17"/>
      <c r="GJ143" s="17"/>
      <c r="GK143" s="17"/>
      <c r="GL143" s="17"/>
      <c r="GM143" s="17"/>
      <c r="GN143" s="17"/>
      <c r="GO143" s="17"/>
      <c r="GP143" s="17"/>
      <c r="GQ143" s="17"/>
      <c r="GR143" s="17"/>
      <c r="GS143" s="17"/>
      <c r="GT143" s="17"/>
      <c r="GU143" s="17"/>
      <c r="GV143" s="17"/>
      <c r="GW143" s="17"/>
      <c r="GX143" s="17"/>
      <c r="GY143" s="17"/>
      <c r="GZ143" s="17"/>
      <c r="HA143" s="17"/>
      <c r="HB143" s="17"/>
      <c r="HC143" s="17"/>
      <c r="HD143" s="17"/>
      <c r="HE143" s="17"/>
      <c r="HF143" s="17"/>
      <c r="HG143" s="17"/>
      <c r="HH143" s="17"/>
      <c r="HI143" s="17"/>
      <c r="HJ143" s="17"/>
      <c r="HK143" s="17"/>
      <c r="HL143" s="17"/>
      <c r="HM143" s="17"/>
      <c r="HN143" s="17"/>
      <c r="HO143" s="17"/>
      <c r="HP143" s="17"/>
      <c r="HQ143" s="17"/>
      <c r="HR143" s="17"/>
      <c r="HS143" s="17"/>
      <c r="HT143" s="17"/>
      <c r="HU143" s="17"/>
      <c r="HV143" s="17"/>
      <c r="HW143" s="17"/>
      <c r="HX143" s="17"/>
      <c r="HY143" s="17"/>
      <c r="HZ143" s="17"/>
      <c r="IA143" s="17"/>
      <c r="IB143" s="17"/>
      <c r="IC143" s="17"/>
      <c r="ID143" s="17"/>
      <c r="IE143" s="17"/>
      <c r="IF143" s="17"/>
      <c r="IG143" s="17"/>
      <c r="IH143" s="17"/>
      <c r="II143" s="17"/>
      <c r="IJ143" s="17"/>
      <c r="IK143" s="17"/>
      <c r="IL143" s="17"/>
      <c r="IM143" s="17"/>
      <c r="IN143" s="17"/>
      <c r="IO143" s="17"/>
      <c r="IP143" s="17"/>
    </row>
    <row r="144" spans="1:250" s="18" customFormat="1" ht="30.95" customHeight="1">
      <c r="A144" s="2287" t="s">
        <v>64</v>
      </c>
      <c r="B144" s="2288"/>
      <c r="C144" s="63" t="s">
        <v>2861</v>
      </c>
      <c r="D144" s="2348" t="s">
        <v>52</v>
      </c>
      <c r="E144" s="2348"/>
      <c r="F144" s="2348"/>
      <c r="G144" s="2348"/>
      <c r="H144" s="2349" t="s">
        <v>2839</v>
      </c>
      <c r="I144" s="2349"/>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c r="DA144" s="17"/>
      <c r="DB144" s="17"/>
      <c r="DC144" s="17"/>
      <c r="DD144" s="17"/>
      <c r="DE144" s="17"/>
      <c r="DF144" s="17"/>
      <c r="DG144" s="17"/>
      <c r="DH144" s="17"/>
      <c r="DI144" s="17"/>
      <c r="DJ144" s="17"/>
      <c r="DK144" s="17"/>
      <c r="DL144" s="17"/>
      <c r="DM144" s="17"/>
      <c r="DN144" s="17"/>
      <c r="DO144" s="17"/>
      <c r="DP144" s="17"/>
      <c r="DQ144" s="17"/>
      <c r="DR144" s="17"/>
      <c r="DS144" s="17"/>
      <c r="DT144" s="17"/>
      <c r="DU144" s="17"/>
      <c r="DV144" s="17"/>
      <c r="DW144" s="17"/>
      <c r="DX144" s="17"/>
      <c r="DY144" s="17"/>
      <c r="DZ144" s="17"/>
      <c r="EA144" s="17"/>
      <c r="EB144" s="17"/>
      <c r="EC144" s="17"/>
      <c r="ED144" s="17"/>
      <c r="EE144" s="17"/>
      <c r="EF144" s="17"/>
      <c r="EG144" s="17"/>
      <c r="EH144" s="17"/>
      <c r="EI144" s="17"/>
      <c r="EJ144" s="17"/>
      <c r="EK144" s="17"/>
      <c r="EL144" s="17"/>
      <c r="EM144" s="17"/>
      <c r="EN144" s="17"/>
      <c r="EO144" s="17"/>
      <c r="EP144" s="17"/>
      <c r="EQ144" s="17"/>
      <c r="ER144" s="17"/>
      <c r="ES144" s="17"/>
      <c r="ET144" s="17"/>
      <c r="EU144" s="17"/>
      <c r="EV144" s="17"/>
      <c r="EW144" s="17"/>
      <c r="EX144" s="17"/>
      <c r="EY144" s="17"/>
      <c r="EZ144" s="17"/>
      <c r="FA144" s="17"/>
      <c r="FB144" s="17"/>
      <c r="FC144" s="17"/>
      <c r="FD144" s="17"/>
      <c r="FE144" s="17"/>
      <c r="FF144" s="17"/>
      <c r="FG144" s="17"/>
      <c r="FH144" s="17"/>
      <c r="FI144" s="17"/>
      <c r="FJ144" s="17"/>
      <c r="FK144" s="17"/>
      <c r="FL144" s="17"/>
      <c r="FM144" s="17"/>
      <c r="FN144" s="17"/>
      <c r="FO144" s="17"/>
      <c r="FP144" s="17"/>
      <c r="FQ144" s="17"/>
      <c r="FR144" s="17"/>
      <c r="FS144" s="17"/>
      <c r="FT144" s="17"/>
      <c r="FU144" s="17"/>
      <c r="FV144" s="17"/>
      <c r="FW144" s="17"/>
      <c r="FX144" s="17"/>
      <c r="FY144" s="17"/>
      <c r="FZ144" s="17"/>
      <c r="GA144" s="17"/>
      <c r="GB144" s="17"/>
      <c r="GC144" s="17"/>
      <c r="GD144" s="17"/>
      <c r="GE144" s="17"/>
      <c r="GF144" s="17"/>
      <c r="GG144" s="17"/>
      <c r="GH144" s="17"/>
      <c r="GI144" s="17"/>
      <c r="GJ144" s="17"/>
      <c r="GK144" s="17"/>
      <c r="GL144" s="17"/>
      <c r="GM144" s="17"/>
      <c r="GN144" s="17"/>
      <c r="GO144" s="17"/>
      <c r="GP144" s="17"/>
      <c r="GQ144" s="17"/>
      <c r="GR144" s="17"/>
      <c r="GS144" s="17"/>
      <c r="GT144" s="17"/>
      <c r="GU144" s="17"/>
      <c r="GV144" s="17"/>
      <c r="GW144" s="17"/>
      <c r="GX144" s="17"/>
      <c r="GY144" s="17"/>
      <c r="GZ144" s="17"/>
      <c r="HA144" s="17"/>
      <c r="HB144" s="17"/>
      <c r="HC144" s="17"/>
      <c r="HD144" s="17"/>
      <c r="HE144" s="17"/>
      <c r="HF144" s="17"/>
      <c r="HG144" s="17"/>
      <c r="HH144" s="17"/>
      <c r="HI144" s="17"/>
      <c r="HJ144" s="17"/>
      <c r="HK144" s="17"/>
      <c r="HL144" s="17"/>
      <c r="HM144" s="17"/>
      <c r="HN144" s="17"/>
      <c r="HO144" s="17"/>
      <c r="HP144" s="17"/>
      <c r="HQ144" s="17"/>
      <c r="HR144" s="17"/>
      <c r="HS144" s="17"/>
      <c r="HT144" s="17"/>
      <c r="HU144" s="17"/>
      <c r="HV144" s="17"/>
      <c r="HW144" s="17"/>
      <c r="HX144" s="17"/>
      <c r="HY144" s="17"/>
      <c r="HZ144" s="17"/>
      <c r="IA144" s="17"/>
      <c r="IB144" s="17"/>
      <c r="IC144" s="17"/>
      <c r="ID144" s="17"/>
      <c r="IE144" s="17"/>
      <c r="IF144" s="17"/>
      <c r="IG144" s="17"/>
      <c r="IH144" s="17"/>
      <c r="II144" s="17"/>
      <c r="IJ144" s="17"/>
      <c r="IK144" s="17"/>
      <c r="IL144" s="17"/>
      <c r="IM144" s="17"/>
      <c r="IN144" s="17"/>
      <c r="IO144" s="17"/>
      <c r="IP144" s="17"/>
    </row>
    <row r="145" spans="1:250" s="18" customFormat="1" ht="15.2" customHeight="1">
      <c r="A145" s="2360" t="s">
        <v>168</v>
      </c>
      <c r="B145" s="2347" t="s">
        <v>169</v>
      </c>
      <c r="C145" s="2358" t="s">
        <v>36</v>
      </c>
      <c r="D145" s="2359" t="s">
        <v>170</v>
      </c>
      <c r="E145" s="2354"/>
      <c r="F145" s="2355"/>
      <c r="G145" s="1741" t="s">
        <v>221</v>
      </c>
      <c r="H145" s="1741"/>
      <c r="I145" s="2168" t="s">
        <v>172</v>
      </c>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c r="DA145" s="17"/>
      <c r="DB145" s="17"/>
      <c r="DC145" s="17"/>
      <c r="DD145" s="17"/>
      <c r="DE145" s="17"/>
      <c r="DF145" s="17"/>
      <c r="DG145" s="17"/>
      <c r="DH145" s="17"/>
      <c r="DI145" s="17"/>
      <c r="DJ145" s="17"/>
      <c r="DK145" s="17"/>
      <c r="DL145" s="17"/>
      <c r="DM145" s="17"/>
      <c r="DN145" s="17"/>
      <c r="DO145" s="17"/>
      <c r="DP145" s="17"/>
      <c r="DQ145" s="17"/>
      <c r="DR145" s="17"/>
      <c r="DS145" s="17"/>
      <c r="DT145" s="17"/>
      <c r="DU145" s="17"/>
      <c r="DV145" s="17"/>
      <c r="DW145" s="17"/>
      <c r="DX145" s="17"/>
      <c r="DY145" s="17"/>
      <c r="DZ145" s="17"/>
      <c r="EA145" s="17"/>
      <c r="EB145" s="17"/>
      <c r="EC145" s="17"/>
      <c r="ED145" s="17"/>
      <c r="EE145" s="17"/>
      <c r="EF145" s="17"/>
      <c r="EG145" s="17"/>
      <c r="EH145" s="17"/>
      <c r="EI145" s="17"/>
      <c r="EJ145" s="17"/>
      <c r="EK145" s="17"/>
      <c r="EL145" s="17"/>
      <c r="EM145" s="17"/>
      <c r="EN145" s="17"/>
      <c r="EO145" s="17"/>
      <c r="EP145" s="17"/>
      <c r="EQ145" s="17"/>
      <c r="ER145" s="17"/>
      <c r="ES145" s="17"/>
      <c r="ET145" s="17"/>
      <c r="EU145" s="17"/>
      <c r="EV145" s="17"/>
      <c r="EW145" s="17"/>
      <c r="EX145" s="17"/>
      <c r="EY145" s="17"/>
      <c r="EZ145" s="17"/>
      <c r="FA145" s="17"/>
      <c r="FB145" s="17"/>
      <c r="FC145" s="17"/>
      <c r="FD145" s="17"/>
      <c r="FE145" s="17"/>
      <c r="FF145" s="17"/>
      <c r="FG145" s="17"/>
      <c r="FH145" s="17"/>
      <c r="FI145" s="17"/>
      <c r="FJ145" s="17"/>
      <c r="FK145" s="17"/>
      <c r="FL145" s="17"/>
      <c r="FM145" s="17"/>
      <c r="FN145" s="17"/>
      <c r="FO145" s="17"/>
      <c r="FP145" s="17"/>
      <c r="FQ145" s="17"/>
      <c r="FR145" s="17"/>
      <c r="FS145" s="17"/>
      <c r="FT145" s="17"/>
      <c r="FU145" s="17"/>
      <c r="FV145" s="17"/>
      <c r="FW145" s="17"/>
      <c r="FX145" s="17"/>
      <c r="FY145" s="17"/>
      <c r="FZ145" s="17"/>
      <c r="GA145" s="17"/>
      <c r="GB145" s="17"/>
      <c r="GC145" s="17"/>
      <c r="GD145" s="17"/>
      <c r="GE145" s="17"/>
      <c r="GF145" s="17"/>
      <c r="GG145" s="17"/>
      <c r="GH145" s="17"/>
      <c r="GI145" s="17"/>
      <c r="GJ145" s="17"/>
      <c r="GK145" s="17"/>
      <c r="GL145" s="17"/>
      <c r="GM145" s="17"/>
      <c r="GN145" s="17"/>
      <c r="GO145" s="17"/>
      <c r="GP145" s="17"/>
      <c r="GQ145" s="17"/>
      <c r="GR145" s="17"/>
      <c r="GS145" s="17"/>
      <c r="GT145" s="17"/>
      <c r="GU145" s="17"/>
      <c r="GV145" s="17"/>
      <c r="GW145" s="17"/>
      <c r="GX145" s="17"/>
      <c r="GY145" s="17"/>
      <c r="GZ145" s="17"/>
      <c r="HA145" s="17"/>
      <c r="HB145" s="17"/>
      <c r="HC145" s="17"/>
      <c r="HD145" s="17"/>
      <c r="HE145" s="17"/>
      <c r="HF145" s="17"/>
      <c r="HG145" s="17"/>
      <c r="HH145" s="17"/>
      <c r="HI145" s="17"/>
      <c r="HJ145" s="17"/>
      <c r="HK145" s="17"/>
      <c r="HL145" s="17"/>
      <c r="HM145" s="17"/>
      <c r="HN145" s="17"/>
      <c r="HO145" s="17"/>
      <c r="HP145" s="17"/>
      <c r="HQ145" s="17"/>
      <c r="HR145" s="17"/>
      <c r="HS145" s="17"/>
      <c r="HT145" s="17"/>
      <c r="HU145" s="17"/>
      <c r="HV145" s="17"/>
      <c r="HW145" s="17"/>
      <c r="HX145" s="17"/>
      <c r="HY145" s="17"/>
      <c r="HZ145" s="17"/>
      <c r="IA145" s="17"/>
      <c r="IB145" s="17"/>
      <c r="IC145" s="17"/>
      <c r="ID145" s="17"/>
      <c r="IE145" s="17"/>
      <c r="IF145" s="17"/>
      <c r="IG145" s="17"/>
      <c r="IH145" s="17"/>
      <c r="II145" s="17"/>
      <c r="IJ145" s="17"/>
      <c r="IK145" s="17"/>
      <c r="IL145" s="17"/>
      <c r="IM145" s="17"/>
      <c r="IN145" s="17"/>
      <c r="IO145" s="17"/>
      <c r="IP145" s="17"/>
    </row>
    <row r="146" spans="1:250" s="18" customFormat="1">
      <c r="A146" s="2360"/>
      <c r="B146" s="2347"/>
      <c r="C146" s="2358"/>
      <c r="D146" s="2359"/>
      <c r="E146" s="2356"/>
      <c r="F146" s="2357"/>
      <c r="G146" s="114" t="s">
        <v>173</v>
      </c>
      <c r="H146" s="114" t="s">
        <v>174</v>
      </c>
      <c r="I146" s="2168"/>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c r="DA146" s="17"/>
      <c r="DB146" s="17"/>
      <c r="DC146" s="17"/>
      <c r="DD146" s="17"/>
      <c r="DE146" s="17"/>
      <c r="DF146" s="17"/>
      <c r="DG146" s="17"/>
      <c r="DH146" s="17"/>
      <c r="DI146" s="17"/>
      <c r="DJ146" s="17"/>
      <c r="DK146" s="17"/>
      <c r="DL146" s="17"/>
      <c r="DM146" s="17"/>
      <c r="DN146" s="17"/>
      <c r="DO146" s="17"/>
      <c r="DP146" s="17"/>
      <c r="DQ146" s="17"/>
      <c r="DR146" s="17"/>
      <c r="DS146" s="17"/>
      <c r="DT146" s="17"/>
      <c r="DU146" s="17"/>
      <c r="DV146" s="17"/>
      <c r="DW146" s="17"/>
      <c r="DX146" s="17"/>
      <c r="DY146" s="17"/>
      <c r="DZ146" s="17"/>
      <c r="EA146" s="17"/>
      <c r="EB146" s="17"/>
      <c r="EC146" s="17"/>
      <c r="ED146" s="17"/>
      <c r="EE146" s="17"/>
      <c r="EF146" s="17"/>
      <c r="EG146" s="17"/>
      <c r="EH146" s="17"/>
      <c r="EI146" s="17"/>
      <c r="EJ146" s="17"/>
      <c r="EK146" s="17"/>
      <c r="EL146" s="17"/>
      <c r="EM146" s="17"/>
      <c r="EN146" s="17"/>
      <c r="EO146" s="17"/>
      <c r="EP146" s="17"/>
      <c r="EQ146" s="17"/>
      <c r="ER146" s="17"/>
      <c r="ES146" s="17"/>
      <c r="ET146" s="17"/>
      <c r="EU146" s="17"/>
      <c r="EV146" s="17"/>
      <c r="EW146" s="17"/>
      <c r="EX146" s="17"/>
      <c r="EY146" s="17"/>
      <c r="EZ146" s="17"/>
      <c r="FA146" s="17"/>
      <c r="FB146" s="17"/>
      <c r="FC146" s="17"/>
      <c r="FD146" s="17"/>
      <c r="FE146" s="17"/>
      <c r="FF146" s="17"/>
      <c r="FG146" s="17"/>
      <c r="FH146" s="17"/>
      <c r="FI146" s="17"/>
      <c r="FJ146" s="17"/>
      <c r="FK146" s="17"/>
      <c r="FL146" s="17"/>
      <c r="FM146" s="17"/>
      <c r="FN146" s="17"/>
      <c r="FO146" s="17"/>
      <c r="FP146" s="17"/>
      <c r="FQ146" s="17"/>
      <c r="FR146" s="17"/>
      <c r="FS146" s="17"/>
      <c r="FT146" s="17"/>
      <c r="FU146" s="17"/>
      <c r="FV146" s="17"/>
      <c r="FW146" s="17"/>
      <c r="FX146" s="17"/>
      <c r="FY146" s="17"/>
      <c r="FZ146" s="17"/>
      <c r="GA146" s="17"/>
      <c r="GB146" s="17"/>
      <c r="GC146" s="17"/>
      <c r="GD146" s="17"/>
      <c r="GE146" s="17"/>
      <c r="GF146" s="17"/>
      <c r="GG146" s="17"/>
      <c r="GH146" s="17"/>
      <c r="GI146" s="17"/>
      <c r="GJ146" s="17"/>
      <c r="GK146" s="17"/>
      <c r="GL146" s="17"/>
      <c r="GM146" s="17"/>
      <c r="GN146" s="17"/>
      <c r="GO146" s="17"/>
      <c r="GP146" s="17"/>
      <c r="GQ146" s="17"/>
      <c r="GR146" s="17"/>
      <c r="GS146" s="17"/>
      <c r="GT146" s="17"/>
      <c r="GU146" s="17"/>
      <c r="GV146" s="17"/>
      <c r="GW146" s="17"/>
      <c r="GX146" s="17"/>
      <c r="GY146" s="17"/>
      <c r="GZ146" s="17"/>
      <c r="HA146" s="17"/>
      <c r="HB146" s="17"/>
      <c r="HC146" s="17"/>
      <c r="HD146" s="17"/>
      <c r="HE146" s="17"/>
      <c r="HF146" s="17"/>
      <c r="HG146" s="17"/>
      <c r="HH146" s="17"/>
      <c r="HI146" s="17"/>
      <c r="HJ146" s="17"/>
      <c r="HK146" s="17"/>
      <c r="HL146" s="17"/>
      <c r="HM146" s="17"/>
      <c r="HN146" s="17"/>
      <c r="HO146" s="17"/>
      <c r="HP146" s="17"/>
      <c r="HQ146" s="17"/>
      <c r="HR146" s="17"/>
      <c r="HS146" s="17"/>
      <c r="HT146" s="17"/>
      <c r="HU146" s="17"/>
      <c r="HV146" s="17"/>
      <c r="HW146" s="17"/>
      <c r="HX146" s="17"/>
      <c r="HY146" s="17"/>
      <c r="HZ146" s="17"/>
      <c r="IA146" s="17"/>
      <c r="IB146" s="17"/>
      <c r="IC146" s="17"/>
      <c r="ID146" s="17"/>
      <c r="IE146" s="17"/>
      <c r="IF146" s="17"/>
      <c r="IG146" s="17"/>
      <c r="IH146" s="17"/>
      <c r="II146" s="17"/>
      <c r="IJ146" s="17"/>
      <c r="IK146" s="17"/>
      <c r="IL146" s="17"/>
      <c r="IM146" s="17"/>
      <c r="IN146" s="17"/>
      <c r="IO146" s="17"/>
      <c r="IP146" s="17"/>
    </row>
    <row r="147" spans="1:250" s="18" customFormat="1" ht="25.5">
      <c r="A147" s="117" t="s">
        <v>240</v>
      </c>
      <c r="B147" s="118" t="s">
        <v>241</v>
      </c>
      <c r="C147" s="119" t="s">
        <v>177</v>
      </c>
      <c r="D147" s="120">
        <v>0.3</v>
      </c>
      <c r="E147" s="2350"/>
      <c r="F147" s="2351"/>
      <c r="G147" s="119">
        <v>17.29</v>
      </c>
      <c r="H147" s="119">
        <f>G147*D147</f>
        <v>5.1869999999999994</v>
      </c>
      <c r="I147" s="119"/>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c r="DA147" s="17"/>
      <c r="DB147" s="17"/>
      <c r="DC147" s="17"/>
      <c r="DD147" s="17"/>
      <c r="DE147" s="17"/>
      <c r="DF147" s="17"/>
      <c r="DG147" s="17"/>
      <c r="DH147" s="17"/>
      <c r="DI147" s="17"/>
      <c r="DJ147" s="17"/>
      <c r="DK147" s="17"/>
      <c r="DL147" s="17"/>
      <c r="DM147" s="17"/>
      <c r="DN147" s="17"/>
      <c r="DO147" s="17"/>
      <c r="DP147" s="17"/>
      <c r="DQ147" s="17"/>
      <c r="DR147" s="17"/>
      <c r="DS147" s="17"/>
      <c r="DT147" s="17"/>
      <c r="DU147" s="17"/>
      <c r="DV147" s="17"/>
      <c r="DW147" s="17"/>
      <c r="DX147" s="17"/>
      <c r="DY147" s="17"/>
      <c r="DZ147" s="17"/>
      <c r="EA147" s="17"/>
      <c r="EB147" s="17"/>
      <c r="EC147" s="17"/>
      <c r="ED147" s="17"/>
      <c r="EE147" s="17"/>
      <c r="EF147" s="17"/>
      <c r="EG147" s="17"/>
      <c r="EH147" s="17"/>
      <c r="EI147" s="17"/>
      <c r="EJ147" s="17"/>
      <c r="EK147" s="17"/>
      <c r="EL147" s="17"/>
      <c r="EM147" s="17"/>
      <c r="EN147" s="17"/>
      <c r="EO147" s="17"/>
      <c r="EP147" s="17"/>
      <c r="EQ147" s="17"/>
      <c r="ER147" s="17"/>
      <c r="ES147" s="17"/>
      <c r="ET147" s="17"/>
      <c r="EU147" s="17"/>
      <c r="EV147" s="17"/>
      <c r="EW147" s="17"/>
      <c r="EX147" s="17"/>
      <c r="EY147" s="17"/>
      <c r="EZ147" s="17"/>
      <c r="FA147" s="17"/>
      <c r="FB147" s="17"/>
      <c r="FC147" s="17"/>
      <c r="FD147" s="17"/>
      <c r="FE147" s="17"/>
      <c r="FF147" s="17"/>
      <c r="FG147" s="17"/>
      <c r="FH147" s="17"/>
      <c r="FI147" s="17"/>
      <c r="FJ147" s="17"/>
      <c r="FK147" s="17"/>
      <c r="FL147" s="17"/>
      <c r="FM147" s="17"/>
      <c r="FN147" s="17"/>
      <c r="FO147" s="17"/>
      <c r="FP147" s="17"/>
      <c r="FQ147" s="17"/>
      <c r="FR147" s="17"/>
      <c r="FS147" s="17"/>
      <c r="FT147" s="17"/>
      <c r="FU147" s="17"/>
      <c r="FV147" s="17"/>
      <c r="FW147" s="17"/>
      <c r="FX147" s="17"/>
      <c r="FY147" s="17"/>
      <c r="FZ147" s="17"/>
      <c r="GA147" s="17"/>
      <c r="GB147" s="17"/>
      <c r="GC147" s="17"/>
      <c r="GD147" s="17"/>
      <c r="GE147" s="17"/>
      <c r="GF147" s="17"/>
      <c r="GG147" s="17"/>
      <c r="GH147" s="17"/>
      <c r="GI147" s="17"/>
      <c r="GJ147" s="17"/>
      <c r="GK147" s="17"/>
      <c r="GL147" s="17"/>
      <c r="GM147" s="17"/>
      <c r="GN147" s="17"/>
      <c r="GO147" s="17"/>
      <c r="GP147" s="17"/>
      <c r="GQ147" s="17"/>
      <c r="GR147" s="17"/>
      <c r="GS147" s="17"/>
      <c r="GT147" s="17"/>
      <c r="GU147" s="17"/>
      <c r="GV147" s="17"/>
      <c r="GW147" s="17"/>
      <c r="GX147" s="17"/>
      <c r="GY147" s="17"/>
      <c r="GZ147" s="17"/>
      <c r="HA147" s="17"/>
      <c r="HB147" s="17"/>
      <c r="HC147" s="17"/>
      <c r="HD147" s="17"/>
      <c r="HE147" s="17"/>
      <c r="HF147" s="17"/>
      <c r="HG147" s="17"/>
      <c r="HH147" s="17"/>
      <c r="HI147" s="17"/>
      <c r="HJ147" s="17"/>
      <c r="HK147" s="17"/>
      <c r="HL147" s="17"/>
      <c r="HM147" s="17"/>
      <c r="HN147" s="17"/>
      <c r="HO147" s="17"/>
      <c r="HP147" s="17"/>
      <c r="HQ147" s="17"/>
      <c r="HR147" s="17"/>
      <c r="HS147" s="17"/>
      <c r="HT147" s="17"/>
      <c r="HU147" s="17"/>
      <c r="HV147" s="17"/>
      <c r="HW147" s="17"/>
      <c r="HX147" s="17"/>
      <c r="HY147" s="17"/>
      <c r="HZ147" s="17"/>
      <c r="IA147" s="17"/>
      <c r="IB147" s="17"/>
      <c r="IC147" s="17"/>
      <c r="ID147" s="17"/>
      <c r="IE147" s="17"/>
      <c r="IF147" s="17"/>
      <c r="IG147" s="17"/>
      <c r="IH147" s="17"/>
      <c r="II147" s="17"/>
      <c r="IJ147" s="17"/>
      <c r="IK147" s="17"/>
      <c r="IL147" s="17"/>
      <c r="IM147" s="17"/>
      <c r="IN147" s="17"/>
      <c r="IO147" s="17"/>
      <c r="IP147" s="17"/>
    </row>
    <row r="148" spans="1:250" s="18" customFormat="1">
      <c r="A148" s="123"/>
      <c r="B148" s="124"/>
      <c r="C148" s="125"/>
      <c r="D148" s="125"/>
      <c r="E148" s="125"/>
      <c r="F148" s="125"/>
      <c r="G148" s="125"/>
      <c r="H148" s="125"/>
      <c r="I148" s="125"/>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c r="DA148" s="17"/>
      <c r="DB148" s="17"/>
      <c r="DC148" s="17"/>
      <c r="DD148" s="17"/>
      <c r="DE148" s="17"/>
      <c r="DF148" s="17"/>
      <c r="DG148" s="17"/>
      <c r="DH148" s="17"/>
      <c r="DI148" s="17"/>
      <c r="DJ148" s="17"/>
      <c r="DK148" s="17"/>
      <c r="DL148" s="17"/>
      <c r="DM148" s="17"/>
      <c r="DN148" s="17"/>
      <c r="DO148" s="17"/>
      <c r="DP148" s="17"/>
      <c r="DQ148" s="17"/>
      <c r="DR148" s="17"/>
      <c r="DS148" s="17"/>
      <c r="DT148" s="17"/>
      <c r="DU148" s="17"/>
      <c r="DV148" s="17"/>
      <c r="DW148" s="17"/>
      <c r="DX148" s="17"/>
      <c r="DY148" s="17"/>
      <c r="DZ148" s="17"/>
      <c r="EA148" s="17"/>
      <c r="EB148" s="17"/>
      <c r="EC148" s="17"/>
      <c r="ED148" s="17"/>
      <c r="EE148" s="17"/>
      <c r="EF148" s="17"/>
      <c r="EG148" s="17"/>
      <c r="EH148" s="17"/>
      <c r="EI148" s="17"/>
      <c r="EJ148" s="17"/>
      <c r="EK148" s="17"/>
      <c r="EL148" s="17"/>
      <c r="EM148" s="17"/>
      <c r="EN148" s="17"/>
      <c r="EO148" s="17"/>
      <c r="EP148" s="17"/>
      <c r="EQ148" s="17"/>
      <c r="ER148" s="17"/>
      <c r="ES148" s="17"/>
      <c r="ET148" s="17"/>
      <c r="EU148" s="17"/>
      <c r="EV148" s="17"/>
      <c r="EW148" s="17"/>
      <c r="EX148" s="17"/>
      <c r="EY148" s="17"/>
      <c r="EZ148" s="17"/>
      <c r="FA148" s="17"/>
      <c r="FB148" s="17"/>
      <c r="FC148" s="17"/>
      <c r="FD148" s="17"/>
      <c r="FE148" s="17"/>
      <c r="FF148" s="17"/>
      <c r="FG148" s="17"/>
      <c r="FH148" s="17"/>
      <c r="FI148" s="17"/>
      <c r="FJ148" s="17"/>
      <c r="FK148" s="17"/>
      <c r="FL148" s="17"/>
      <c r="FM148" s="17"/>
      <c r="FN148" s="17"/>
      <c r="FO148" s="17"/>
      <c r="FP148" s="17"/>
      <c r="FQ148" s="17"/>
      <c r="FR148" s="17"/>
      <c r="FS148" s="17"/>
      <c r="FT148" s="17"/>
      <c r="FU148" s="17"/>
      <c r="FV148" s="17"/>
      <c r="FW148" s="17"/>
      <c r="FX148" s="17"/>
      <c r="FY148" s="17"/>
      <c r="FZ148" s="17"/>
      <c r="GA148" s="17"/>
      <c r="GB148" s="17"/>
      <c r="GC148" s="17"/>
      <c r="GD148" s="17"/>
      <c r="GE148" s="17"/>
      <c r="GF148" s="17"/>
      <c r="GG148" s="17"/>
      <c r="GH148" s="17"/>
      <c r="GI148" s="17"/>
      <c r="GJ148" s="17"/>
      <c r="GK148" s="17"/>
      <c r="GL148" s="17"/>
      <c r="GM148" s="17"/>
      <c r="GN148" s="17"/>
      <c r="GO148" s="17"/>
      <c r="GP148" s="17"/>
      <c r="GQ148" s="17"/>
      <c r="GR148" s="17"/>
      <c r="GS148" s="17"/>
      <c r="GT148" s="17"/>
      <c r="GU148" s="17"/>
      <c r="GV148" s="17"/>
      <c r="GW148" s="17"/>
      <c r="GX148" s="17"/>
      <c r="GY148" s="17"/>
      <c r="GZ148" s="17"/>
      <c r="HA148" s="17"/>
      <c r="HB148" s="17"/>
      <c r="HC148" s="17"/>
      <c r="HD148" s="17"/>
      <c r="HE148" s="17"/>
      <c r="HF148" s="17"/>
      <c r="HG148" s="17"/>
      <c r="HH148" s="17"/>
      <c r="HI148" s="17"/>
      <c r="HJ148" s="17"/>
      <c r="HK148" s="17"/>
      <c r="HL148" s="17"/>
      <c r="HM148" s="17"/>
      <c r="HN148" s="17"/>
      <c r="HO148" s="17"/>
      <c r="HP148" s="17"/>
      <c r="HQ148" s="17"/>
      <c r="HR148" s="17"/>
      <c r="HS148" s="17"/>
      <c r="HT148" s="17"/>
      <c r="HU148" s="17"/>
      <c r="HV148" s="17"/>
      <c r="HW148" s="17"/>
      <c r="HX148" s="17"/>
      <c r="HY148" s="17"/>
      <c r="HZ148" s="17"/>
      <c r="IA148" s="17"/>
      <c r="IB148" s="17"/>
      <c r="IC148" s="17"/>
      <c r="ID148" s="17"/>
      <c r="IE148" s="17"/>
      <c r="IF148" s="17"/>
      <c r="IG148" s="17"/>
      <c r="IH148" s="17"/>
      <c r="II148" s="17"/>
      <c r="IJ148" s="17"/>
      <c r="IK148" s="17"/>
      <c r="IL148" s="17"/>
      <c r="IM148" s="17"/>
      <c r="IN148" s="17"/>
      <c r="IO148" s="17"/>
      <c r="IP148" s="17"/>
    </row>
    <row r="149" spans="1:250" s="18" customFormat="1">
      <c r="A149" s="115" t="s">
        <v>172</v>
      </c>
      <c r="B149" s="2352"/>
      <c r="C149" s="2352"/>
      <c r="D149" s="2352"/>
      <c r="E149" s="2352"/>
      <c r="F149" s="2352"/>
      <c r="G149" s="2352"/>
      <c r="H149" s="2352"/>
      <c r="I149" s="114">
        <f>SUM(H147:H147)</f>
        <v>5.1869999999999994</v>
      </c>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c r="DA149" s="17"/>
      <c r="DB149" s="17"/>
      <c r="DC149" s="17"/>
      <c r="DD149" s="17"/>
      <c r="DE149" s="17"/>
      <c r="DF149" s="17"/>
      <c r="DG149" s="17"/>
      <c r="DH149" s="17"/>
      <c r="DI149" s="17"/>
      <c r="DJ149" s="17"/>
      <c r="DK149" s="17"/>
      <c r="DL149" s="17"/>
      <c r="DM149" s="17"/>
      <c r="DN149" s="17"/>
      <c r="DO149" s="17"/>
      <c r="DP149" s="17"/>
      <c r="DQ149" s="17"/>
      <c r="DR149" s="17"/>
      <c r="DS149" s="17"/>
      <c r="DT149" s="17"/>
      <c r="DU149" s="17"/>
      <c r="DV149" s="17"/>
      <c r="DW149" s="17"/>
      <c r="DX149" s="17"/>
      <c r="DY149" s="17"/>
      <c r="DZ149" s="17"/>
      <c r="EA149" s="17"/>
      <c r="EB149" s="17"/>
      <c r="EC149" s="17"/>
      <c r="ED149" s="17"/>
      <c r="EE149" s="17"/>
      <c r="EF149" s="17"/>
      <c r="EG149" s="17"/>
      <c r="EH149" s="17"/>
      <c r="EI149" s="17"/>
      <c r="EJ149" s="17"/>
      <c r="EK149" s="17"/>
      <c r="EL149" s="17"/>
      <c r="EM149" s="17"/>
      <c r="EN149" s="17"/>
      <c r="EO149" s="17"/>
      <c r="EP149" s="17"/>
      <c r="EQ149" s="17"/>
      <c r="ER149" s="17"/>
      <c r="ES149" s="17"/>
      <c r="ET149" s="17"/>
      <c r="EU149" s="17"/>
      <c r="EV149" s="17"/>
      <c r="EW149" s="17"/>
      <c r="EX149" s="17"/>
      <c r="EY149" s="17"/>
      <c r="EZ149" s="17"/>
      <c r="FA149" s="17"/>
      <c r="FB149" s="17"/>
      <c r="FC149" s="17"/>
      <c r="FD149" s="17"/>
      <c r="FE149" s="17"/>
      <c r="FF149" s="17"/>
      <c r="FG149" s="17"/>
      <c r="FH149" s="17"/>
      <c r="FI149" s="17"/>
      <c r="FJ149" s="17"/>
      <c r="FK149" s="17"/>
      <c r="FL149" s="17"/>
      <c r="FM149" s="17"/>
      <c r="FN149" s="17"/>
      <c r="FO149" s="17"/>
      <c r="FP149" s="17"/>
      <c r="FQ149" s="17"/>
      <c r="FR149" s="17"/>
      <c r="FS149" s="17"/>
      <c r="FT149" s="17"/>
      <c r="FU149" s="17"/>
      <c r="FV149" s="17"/>
      <c r="FW149" s="17"/>
      <c r="FX149" s="17"/>
      <c r="FY149" s="17"/>
      <c r="FZ149" s="17"/>
      <c r="GA149" s="17"/>
      <c r="GB149" s="17"/>
      <c r="GC149" s="17"/>
      <c r="GD149" s="17"/>
      <c r="GE149" s="17"/>
      <c r="GF149" s="17"/>
      <c r="GG149" s="17"/>
      <c r="GH149" s="17"/>
      <c r="GI149" s="17"/>
      <c r="GJ149" s="17"/>
      <c r="GK149" s="17"/>
      <c r="GL149" s="17"/>
      <c r="GM149" s="17"/>
      <c r="GN149" s="17"/>
      <c r="GO149" s="17"/>
      <c r="GP149" s="17"/>
      <c r="GQ149" s="17"/>
      <c r="GR149" s="17"/>
      <c r="GS149" s="17"/>
      <c r="GT149" s="17"/>
      <c r="GU149" s="17"/>
      <c r="GV149" s="17"/>
      <c r="GW149" s="17"/>
      <c r="GX149" s="17"/>
      <c r="GY149" s="17"/>
      <c r="GZ149" s="17"/>
      <c r="HA149" s="17"/>
      <c r="HB149" s="17"/>
      <c r="HC149" s="17"/>
      <c r="HD149" s="17"/>
      <c r="HE149" s="17"/>
      <c r="HF149" s="17"/>
      <c r="HG149" s="17"/>
      <c r="HH149" s="17"/>
      <c r="HI149" s="17"/>
      <c r="HJ149" s="17"/>
      <c r="HK149" s="17"/>
      <c r="HL149" s="17"/>
      <c r="HM149" s="17"/>
      <c r="HN149" s="17"/>
      <c r="HO149" s="17"/>
      <c r="HP149" s="17"/>
      <c r="HQ149" s="17"/>
      <c r="HR149" s="17"/>
      <c r="HS149" s="17"/>
      <c r="HT149" s="17"/>
      <c r="HU149" s="17"/>
      <c r="HV149" s="17"/>
      <c r="HW149" s="17"/>
      <c r="HX149" s="17"/>
      <c r="HY149" s="17"/>
      <c r="HZ149" s="17"/>
      <c r="IA149" s="17"/>
      <c r="IB149" s="17"/>
      <c r="IC149" s="17"/>
      <c r="ID149" s="17"/>
      <c r="IE149" s="17"/>
      <c r="IF149" s="17"/>
      <c r="IG149" s="17"/>
      <c r="IH149" s="17"/>
      <c r="II149" s="17"/>
      <c r="IJ149" s="17"/>
      <c r="IK149" s="17"/>
      <c r="IL149" s="17"/>
      <c r="IM149" s="17"/>
      <c r="IN149" s="17"/>
      <c r="IO149" s="17"/>
      <c r="IP149" s="17"/>
    </row>
    <row r="150" spans="1:250" s="18" customFormat="1">
      <c r="A150" s="2360" t="s">
        <v>180</v>
      </c>
      <c r="B150" s="2347" t="s">
        <v>169</v>
      </c>
      <c r="C150" s="2358" t="s">
        <v>36</v>
      </c>
      <c r="D150" s="2359" t="s">
        <v>170</v>
      </c>
      <c r="E150" s="116"/>
      <c r="F150" s="116"/>
      <c r="G150" s="2168" t="s">
        <v>171</v>
      </c>
      <c r="H150" s="2168"/>
      <c r="I150" s="2168"/>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c r="DA150" s="17"/>
      <c r="DB150" s="17"/>
      <c r="DC150" s="17"/>
      <c r="DD150" s="17"/>
      <c r="DE150" s="17"/>
      <c r="DF150" s="17"/>
      <c r="DG150" s="17"/>
      <c r="DH150" s="17"/>
      <c r="DI150" s="17"/>
      <c r="DJ150" s="17"/>
      <c r="DK150" s="17"/>
      <c r="DL150" s="17"/>
      <c r="DM150" s="17"/>
      <c r="DN150" s="17"/>
      <c r="DO150" s="17"/>
      <c r="DP150" s="17"/>
      <c r="DQ150" s="17"/>
      <c r="DR150" s="17"/>
      <c r="DS150" s="17"/>
      <c r="DT150" s="17"/>
      <c r="DU150" s="17"/>
      <c r="DV150" s="17"/>
      <c r="DW150" s="17"/>
      <c r="DX150" s="17"/>
      <c r="DY150" s="17"/>
      <c r="DZ150" s="17"/>
      <c r="EA150" s="17"/>
      <c r="EB150" s="17"/>
      <c r="EC150" s="17"/>
      <c r="ED150" s="17"/>
      <c r="EE150" s="17"/>
      <c r="EF150" s="17"/>
      <c r="EG150" s="17"/>
      <c r="EH150" s="17"/>
      <c r="EI150" s="17"/>
      <c r="EJ150" s="17"/>
      <c r="EK150" s="17"/>
      <c r="EL150" s="17"/>
      <c r="EM150" s="17"/>
      <c r="EN150" s="17"/>
      <c r="EO150" s="17"/>
      <c r="EP150" s="17"/>
      <c r="EQ150" s="17"/>
      <c r="ER150" s="17"/>
      <c r="ES150" s="17"/>
      <c r="ET150" s="17"/>
      <c r="EU150" s="17"/>
      <c r="EV150" s="17"/>
      <c r="EW150" s="17"/>
      <c r="EX150" s="17"/>
      <c r="EY150" s="17"/>
      <c r="EZ150" s="17"/>
      <c r="FA150" s="17"/>
      <c r="FB150" s="17"/>
      <c r="FC150" s="17"/>
      <c r="FD150" s="17"/>
      <c r="FE150" s="17"/>
      <c r="FF150" s="17"/>
      <c r="FG150" s="17"/>
      <c r="FH150" s="17"/>
      <c r="FI150" s="17"/>
      <c r="FJ150" s="17"/>
      <c r="FK150" s="17"/>
      <c r="FL150" s="17"/>
      <c r="FM150" s="17"/>
      <c r="FN150" s="17"/>
      <c r="FO150" s="17"/>
      <c r="FP150" s="17"/>
      <c r="FQ150" s="17"/>
      <c r="FR150" s="17"/>
      <c r="FS150" s="17"/>
      <c r="FT150" s="17"/>
      <c r="FU150" s="17"/>
      <c r="FV150" s="17"/>
      <c r="FW150" s="17"/>
      <c r="FX150" s="17"/>
      <c r="FY150" s="17"/>
      <c r="FZ150" s="17"/>
      <c r="GA150" s="17"/>
      <c r="GB150" s="17"/>
      <c r="GC150" s="17"/>
      <c r="GD150" s="17"/>
      <c r="GE150" s="17"/>
      <c r="GF150" s="17"/>
      <c r="GG150" s="17"/>
      <c r="GH150" s="17"/>
      <c r="GI150" s="17"/>
      <c r="GJ150" s="17"/>
      <c r="GK150" s="17"/>
      <c r="GL150" s="17"/>
      <c r="GM150" s="17"/>
      <c r="GN150" s="17"/>
      <c r="GO150" s="17"/>
      <c r="GP150" s="17"/>
      <c r="GQ150" s="17"/>
      <c r="GR150" s="17"/>
      <c r="GS150" s="17"/>
      <c r="GT150" s="17"/>
      <c r="GU150" s="17"/>
      <c r="GV150" s="17"/>
      <c r="GW150" s="17"/>
      <c r="GX150" s="17"/>
      <c r="GY150" s="17"/>
      <c r="GZ150" s="17"/>
      <c r="HA150" s="17"/>
      <c r="HB150" s="17"/>
      <c r="HC150" s="17"/>
      <c r="HD150" s="17"/>
      <c r="HE150" s="17"/>
      <c r="HF150" s="17"/>
      <c r="HG150" s="17"/>
      <c r="HH150" s="17"/>
      <c r="HI150" s="17"/>
      <c r="HJ150" s="17"/>
      <c r="HK150" s="17"/>
      <c r="HL150" s="17"/>
      <c r="HM150" s="17"/>
      <c r="HN150" s="17"/>
      <c r="HO150" s="17"/>
      <c r="HP150" s="17"/>
      <c r="HQ150" s="17"/>
      <c r="HR150" s="17"/>
      <c r="HS150" s="17"/>
      <c r="HT150" s="17"/>
      <c r="HU150" s="17"/>
      <c r="HV150" s="17"/>
      <c r="HW150" s="17"/>
      <c r="HX150" s="17"/>
      <c r="HY150" s="17"/>
      <c r="HZ150" s="17"/>
      <c r="IA150" s="17"/>
      <c r="IB150" s="17"/>
      <c r="IC150" s="17"/>
      <c r="ID150" s="17"/>
      <c r="IE150" s="17"/>
      <c r="IF150" s="17"/>
      <c r="IG150" s="17"/>
      <c r="IH150" s="17"/>
      <c r="II150" s="17"/>
      <c r="IJ150" s="17"/>
      <c r="IK150" s="17"/>
      <c r="IL150" s="17"/>
      <c r="IM150" s="17"/>
      <c r="IN150" s="17"/>
      <c r="IO150" s="17"/>
      <c r="IP150" s="17"/>
    </row>
    <row r="151" spans="1:250" s="18" customFormat="1">
      <c r="A151" s="2360"/>
      <c r="B151" s="2347"/>
      <c r="C151" s="2358"/>
      <c r="D151" s="2359"/>
      <c r="E151" s="116"/>
      <c r="F151" s="116"/>
      <c r="G151" s="114" t="s">
        <v>173</v>
      </c>
      <c r="H151" s="114" t="s">
        <v>174</v>
      </c>
      <c r="I151" s="2168"/>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c r="DA151" s="17"/>
      <c r="DB151" s="17"/>
      <c r="DC151" s="17"/>
      <c r="DD151" s="17"/>
      <c r="DE151" s="17"/>
      <c r="DF151" s="17"/>
      <c r="DG151" s="17"/>
      <c r="DH151" s="17"/>
      <c r="DI151" s="17"/>
      <c r="DJ151" s="17"/>
      <c r="DK151" s="17"/>
      <c r="DL151" s="17"/>
      <c r="DM151" s="17"/>
      <c r="DN151" s="17"/>
      <c r="DO151" s="17"/>
      <c r="DP151" s="17"/>
      <c r="DQ151" s="17"/>
      <c r="DR151" s="17"/>
      <c r="DS151" s="17"/>
      <c r="DT151" s="17"/>
      <c r="DU151" s="17"/>
      <c r="DV151" s="17"/>
      <c r="DW151" s="17"/>
      <c r="DX151" s="17"/>
      <c r="DY151" s="17"/>
      <c r="DZ151" s="17"/>
      <c r="EA151" s="17"/>
      <c r="EB151" s="17"/>
      <c r="EC151" s="17"/>
      <c r="ED151" s="17"/>
      <c r="EE151" s="17"/>
      <c r="EF151" s="17"/>
      <c r="EG151" s="17"/>
      <c r="EH151" s="17"/>
      <c r="EI151" s="17"/>
      <c r="EJ151" s="17"/>
      <c r="EK151" s="17"/>
      <c r="EL151" s="17"/>
      <c r="EM151" s="17"/>
      <c r="EN151" s="17"/>
      <c r="EO151" s="17"/>
      <c r="EP151" s="17"/>
      <c r="EQ151" s="17"/>
      <c r="ER151" s="17"/>
      <c r="ES151" s="17"/>
      <c r="ET151" s="17"/>
      <c r="EU151" s="17"/>
      <c r="EV151" s="17"/>
      <c r="EW151" s="17"/>
      <c r="EX151" s="17"/>
      <c r="EY151" s="17"/>
      <c r="EZ151" s="17"/>
      <c r="FA151" s="17"/>
      <c r="FB151" s="17"/>
      <c r="FC151" s="17"/>
      <c r="FD151" s="17"/>
      <c r="FE151" s="17"/>
      <c r="FF151" s="17"/>
      <c r="FG151" s="17"/>
      <c r="FH151" s="17"/>
      <c r="FI151" s="17"/>
      <c r="FJ151" s="17"/>
      <c r="FK151" s="17"/>
      <c r="FL151" s="17"/>
      <c r="FM151" s="17"/>
      <c r="FN151" s="17"/>
      <c r="FO151" s="17"/>
      <c r="FP151" s="17"/>
      <c r="FQ151" s="17"/>
      <c r="FR151" s="17"/>
      <c r="FS151" s="17"/>
      <c r="FT151" s="17"/>
      <c r="FU151" s="17"/>
      <c r="FV151" s="17"/>
      <c r="FW151" s="17"/>
      <c r="FX151" s="17"/>
      <c r="FY151" s="17"/>
      <c r="FZ151" s="17"/>
      <c r="GA151" s="17"/>
      <c r="GB151" s="17"/>
      <c r="GC151" s="17"/>
      <c r="GD151" s="17"/>
      <c r="GE151" s="17"/>
      <c r="GF151" s="17"/>
      <c r="GG151" s="17"/>
      <c r="GH151" s="17"/>
      <c r="GI151" s="17"/>
      <c r="GJ151" s="17"/>
      <c r="GK151" s="17"/>
      <c r="GL151" s="17"/>
      <c r="GM151" s="17"/>
      <c r="GN151" s="17"/>
      <c r="GO151" s="17"/>
      <c r="GP151" s="17"/>
      <c r="GQ151" s="17"/>
      <c r="GR151" s="17"/>
      <c r="GS151" s="17"/>
      <c r="GT151" s="17"/>
      <c r="GU151" s="17"/>
      <c r="GV151" s="17"/>
      <c r="GW151" s="17"/>
      <c r="GX151" s="17"/>
      <c r="GY151" s="17"/>
      <c r="GZ151" s="17"/>
      <c r="HA151" s="17"/>
      <c r="HB151" s="17"/>
      <c r="HC151" s="17"/>
      <c r="HD151" s="17"/>
      <c r="HE151" s="17"/>
      <c r="HF151" s="17"/>
      <c r="HG151" s="17"/>
      <c r="HH151" s="17"/>
      <c r="HI151" s="17"/>
      <c r="HJ151" s="17"/>
      <c r="HK151" s="17"/>
      <c r="HL151" s="17"/>
      <c r="HM151" s="17"/>
      <c r="HN151" s="17"/>
      <c r="HO151" s="17"/>
      <c r="HP151" s="17"/>
      <c r="HQ151" s="17"/>
      <c r="HR151" s="17"/>
      <c r="HS151" s="17"/>
      <c r="HT151" s="17"/>
      <c r="HU151" s="17"/>
      <c r="HV151" s="17"/>
      <c r="HW151" s="17"/>
      <c r="HX151" s="17"/>
      <c r="HY151" s="17"/>
      <c r="HZ151" s="17"/>
      <c r="IA151" s="17"/>
      <c r="IB151" s="17"/>
      <c r="IC151" s="17"/>
      <c r="ID151" s="17"/>
      <c r="IE151" s="17"/>
      <c r="IF151" s="17"/>
      <c r="IG151" s="17"/>
      <c r="IH151" s="17"/>
      <c r="II151" s="17"/>
      <c r="IJ151" s="17"/>
      <c r="IK151" s="17"/>
      <c r="IL151" s="17"/>
      <c r="IM151" s="17"/>
      <c r="IN151" s="17"/>
      <c r="IO151" s="17"/>
      <c r="IP151" s="17"/>
    </row>
    <row r="152" spans="1:250" s="18" customFormat="1">
      <c r="A152" s="126"/>
      <c r="B152" s="127"/>
      <c r="C152" s="128"/>
      <c r="D152" s="129"/>
      <c r="E152" s="129"/>
      <c r="F152" s="129"/>
      <c r="G152" s="125"/>
      <c r="H152" s="125"/>
      <c r="I152" s="125"/>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c r="DA152" s="17"/>
      <c r="DB152" s="17"/>
      <c r="DC152" s="17"/>
      <c r="DD152" s="17"/>
      <c r="DE152" s="17"/>
      <c r="DF152" s="17"/>
      <c r="DG152" s="17"/>
      <c r="DH152" s="17"/>
      <c r="DI152" s="17"/>
      <c r="DJ152" s="17"/>
      <c r="DK152" s="17"/>
      <c r="DL152" s="17"/>
      <c r="DM152" s="17"/>
      <c r="DN152" s="17"/>
      <c r="DO152" s="17"/>
      <c r="DP152" s="17"/>
      <c r="DQ152" s="17"/>
      <c r="DR152" s="17"/>
      <c r="DS152" s="17"/>
      <c r="DT152" s="17"/>
      <c r="DU152" s="17"/>
      <c r="DV152" s="17"/>
      <c r="DW152" s="17"/>
      <c r="DX152" s="17"/>
      <c r="DY152" s="17"/>
      <c r="DZ152" s="17"/>
      <c r="EA152" s="17"/>
      <c r="EB152" s="17"/>
      <c r="EC152" s="17"/>
      <c r="ED152" s="17"/>
      <c r="EE152" s="17"/>
      <c r="EF152" s="17"/>
      <c r="EG152" s="17"/>
      <c r="EH152" s="17"/>
      <c r="EI152" s="17"/>
      <c r="EJ152" s="17"/>
      <c r="EK152" s="17"/>
      <c r="EL152" s="17"/>
      <c r="EM152" s="17"/>
      <c r="EN152" s="17"/>
      <c r="EO152" s="17"/>
      <c r="EP152" s="17"/>
      <c r="EQ152" s="17"/>
      <c r="ER152" s="17"/>
      <c r="ES152" s="17"/>
      <c r="ET152" s="17"/>
      <c r="EU152" s="17"/>
      <c r="EV152" s="17"/>
      <c r="EW152" s="17"/>
      <c r="EX152" s="17"/>
      <c r="EY152" s="17"/>
      <c r="EZ152" s="17"/>
      <c r="FA152" s="17"/>
      <c r="FB152" s="17"/>
      <c r="FC152" s="17"/>
      <c r="FD152" s="17"/>
      <c r="FE152" s="17"/>
      <c r="FF152" s="17"/>
      <c r="FG152" s="17"/>
      <c r="FH152" s="17"/>
      <c r="FI152" s="17"/>
      <c r="FJ152" s="17"/>
      <c r="FK152" s="17"/>
      <c r="FL152" s="17"/>
      <c r="FM152" s="17"/>
      <c r="FN152" s="17"/>
      <c r="FO152" s="17"/>
      <c r="FP152" s="17"/>
      <c r="FQ152" s="17"/>
      <c r="FR152" s="17"/>
      <c r="FS152" s="17"/>
      <c r="FT152" s="17"/>
      <c r="FU152" s="17"/>
      <c r="FV152" s="17"/>
      <c r="FW152" s="17"/>
      <c r="FX152" s="17"/>
      <c r="FY152" s="17"/>
      <c r="FZ152" s="17"/>
      <c r="GA152" s="17"/>
      <c r="GB152" s="17"/>
      <c r="GC152" s="17"/>
      <c r="GD152" s="17"/>
      <c r="GE152" s="17"/>
      <c r="GF152" s="17"/>
      <c r="GG152" s="17"/>
      <c r="GH152" s="17"/>
      <c r="GI152" s="17"/>
      <c r="GJ152" s="17"/>
      <c r="GK152" s="17"/>
      <c r="GL152" s="17"/>
      <c r="GM152" s="17"/>
      <c r="GN152" s="17"/>
      <c r="GO152" s="17"/>
      <c r="GP152" s="17"/>
      <c r="GQ152" s="17"/>
      <c r="GR152" s="17"/>
      <c r="GS152" s="17"/>
      <c r="GT152" s="17"/>
      <c r="GU152" s="17"/>
      <c r="GV152" s="17"/>
      <c r="GW152" s="17"/>
      <c r="GX152" s="17"/>
      <c r="GY152" s="17"/>
      <c r="GZ152" s="17"/>
      <c r="HA152" s="17"/>
      <c r="HB152" s="17"/>
      <c r="HC152" s="17"/>
      <c r="HD152" s="17"/>
      <c r="HE152" s="17"/>
      <c r="HF152" s="17"/>
      <c r="HG152" s="17"/>
      <c r="HH152" s="17"/>
      <c r="HI152" s="17"/>
      <c r="HJ152" s="17"/>
      <c r="HK152" s="17"/>
      <c r="HL152" s="17"/>
      <c r="HM152" s="17"/>
      <c r="HN152" s="17"/>
      <c r="HO152" s="17"/>
      <c r="HP152" s="17"/>
      <c r="HQ152" s="17"/>
      <c r="HR152" s="17"/>
      <c r="HS152" s="17"/>
      <c r="HT152" s="17"/>
      <c r="HU152" s="17"/>
      <c r="HV152" s="17"/>
      <c r="HW152" s="17"/>
      <c r="HX152" s="17"/>
      <c r="HY152" s="17"/>
      <c r="HZ152" s="17"/>
      <c r="IA152" s="17"/>
      <c r="IB152" s="17"/>
      <c r="IC152" s="17"/>
      <c r="ID152" s="17"/>
      <c r="IE152" s="17"/>
      <c r="IF152" s="17"/>
      <c r="IG152" s="17"/>
      <c r="IH152" s="17"/>
      <c r="II152" s="17"/>
      <c r="IJ152" s="17"/>
      <c r="IK152" s="17"/>
      <c r="IL152" s="17"/>
      <c r="IM152" s="17"/>
      <c r="IN152" s="17"/>
      <c r="IO152" s="17"/>
      <c r="IP152" s="17"/>
    </row>
    <row r="153" spans="1:250" s="18" customFormat="1">
      <c r="A153" s="115" t="s">
        <v>181</v>
      </c>
      <c r="B153" s="2352"/>
      <c r="C153" s="2352"/>
      <c r="D153" s="2352"/>
      <c r="E153" s="2352"/>
      <c r="F153" s="2352"/>
      <c r="G153" s="2352"/>
      <c r="H153" s="2352"/>
      <c r="I153" s="114">
        <f>I149+I152</f>
        <v>5.1869999999999994</v>
      </c>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c r="DA153" s="17"/>
      <c r="DB153" s="17"/>
      <c r="DC153" s="17"/>
      <c r="DD153" s="17"/>
      <c r="DE153" s="17"/>
      <c r="DF153" s="17"/>
      <c r="DG153" s="17"/>
      <c r="DH153" s="17"/>
      <c r="DI153" s="17"/>
      <c r="DJ153" s="17"/>
      <c r="DK153" s="17"/>
      <c r="DL153" s="17"/>
      <c r="DM153" s="17"/>
      <c r="DN153" s="17"/>
      <c r="DO153" s="17"/>
      <c r="DP153" s="17"/>
      <c r="DQ153" s="17"/>
      <c r="DR153" s="17"/>
      <c r="DS153" s="17"/>
      <c r="DT153" s="17"/>
      <c r="DU153" s="17"/>
      <c r="DV153" s="17"/>
      <c r="DW153" s="17"/>
      <c r="DX153" s="17"/>
      <c r="DY153" s="17"/>
      <c r="DZ153" s="17"/>
      <c r="EA153" s="17"/>
      <c r="EB153" s="17"/>
      <c r="EC153" s="17"/>
      <c r="ED153" s="17"/>
      <c r="EE153" s="17"/>
      <c r="EF153" s="17"/>
      <c r="EG153" s="17"/>
      <c r="EH153" s="17"/>
      <c r="EI153" s="17"/>
      <c r="EJ153" s="17"/>
      <c r="EK153" s="17"/>
      <c r="EL153" s="17"/>
      <c r="EM153" s="17"/>
      <c r="EN153" s="17"/>
      <c r="EO153" s="17"/>
      <c r="EP153" s="17"/>
      <c r="EQ153" s="17"/>
      <c r="ER153" s="17"/>
      <c r="ES153" s="17"/>
      <c r="ET153" s="17"/>
      <c r="EU153" s="17"/>
      <c r="EV153" s="17"/>
      <c r="EW153" s="17"/>
      <c r="EX153" s="17"/>
      <c r="EY153" s="17"/>
      <c r="EZ153" s="17"/>
      <c r="FA153" s="17"/>
      <c r="FB153" s="17"/>
      <c r="FC153" s="17"/>
      <c r="FD153" s="17"/>
      <c r="FE153" s="17"/>
      <c r="FF153" s="17"/>
      <c r="FG153" s="17"/>
      <c r="FH153" s="17"/>
      <c r="FI153" s="17"/>
      <c r="FJ153" s="17"/>
      <c r="FK153" s="17"/>
      <c r="FL153" s="17"/>
      <c r="FM153" s="17"/>
      <c r="FN153" s="17"/>
      <c r="FO153" s="17"/>
      <c r="FP153" s="17"/>
      <c r="FQ153" s="17"/>
      <c r="FR153" s="17"/>
      <c r="FS153" s="17"/>
      <c r="FT153" s="17"/>
      <c r="FU153" s="17"/>
      <c r="FV153" s="17"/>
      <c r="FW153" s="17"/>
      <c r="FX153" s="17"/>
      <c r="FY153" s="17"/>
      <c r="FZ153" s="17"/>
      <c r="GA153" s="17"/>
      <c r="GB153" s="17"/>
      <c r="GC153" s="17"/>
      <c r="GD153" s="17"/>
      <c r="GE153" s="17"/>
      <c r="GF153" s="17"/>
      <c r="GG153" s="17"/>
      <c r="GH153" s="17"/>
      <c r="GI153" s="17"/>
      <c r="GJ153" s="17"/>
      <c r="GK153" s="17"/>
      <c r="GL153" s="17"/>
      <c r="GM153" s="17"/>
      <c r="GN153" s="17"/>
      <c r="GO153" s="17"/>
      <c r="GP153" s="17"/>
      <c r="GQ153" s="17"/>
      <c r="GR153" s="17"/>
      <c r="GS153" s="17"/>
      <c r="GT153" s="17"/>
      <c r="GU153" s="17"/>
      <c r="GV153" s="17"/>
      <c r="GW153" s="17"/>
      <c r="GX153" s="17"/>
      <c r="GY153" s="17"/>
      <c r="GZ153" s="17"/>
      <c r="HA153" s="17"/>
      <c r="HB153" s="17"/>
      <c r="HC153" s="17"/>
      <c r="HD153" s="17"/>
      <c r="HE153" s="17"/>
      <c r="HF153" s="17"/>
      <c r="HG153" s="17"/>
      <c r="HH153" s="17"/>
      <c r="HI153" s="17"/>
      <c r="HJ153" s="17"/>
      <c r="HK153" s="17"/>
      <c r="HL153" s="17"/>
      <c r="HM153" s="17"/>
      <c r="HN153" s="17"/>
      <c r="HO153" s="17"/>
      <c r="HP153" s="17"/>
      <c r="HQ153" s="17"/>
      <c r="HR153" s="17"/>
      <c r="HS153" s="17"/>
      <c r="HT153" s="17"/>
      <c r="HU153" s="17"/>
      <c r="HV153" s="17"/>
      <c r="HW153" s="17"/>
      <c r="HX153" s="17"/>
      <c r="HY153" s="17"/>
      <c r="HZ153" s="17"/>
      <c r="IA153" s="17"/>
      <c r="IB153" s="17"/>
      <c r="IC153" s="17"/>
      <c r="ID153" s="17"/>
      <c r="IE153" s="17"/>
      <c r="IF153" s="17"/>
      <c r="IG153" s="17"/>
      <c r="IH153" s="17"/>
      <c r="II153" s="17"/>
      <c r="IJ153" s="17"/>
      <c r="IK153" s="17"/>
      <c r="IL153" s="17"/>
      <c r="IM153" s="17"/>
      <c r="IN153" s="17"/>
      <c r="IO153" s="17"/>
      <c r="IP153" s="17"/>
    </row>
    <row r="154" spans="1:250" s="18" customFormat="1">
      <c r="A154" s="2360" t="s">
        <v>190</v>
      </c>
      <c r="B154" s="2347" t="s">
        <v>169</v>
      </c>
      <c r="C154" s="2358" t="s">
        <v>36</v>
      </c>
      <c r="D154" s="2359" t="s">
        <v>170</v>
      </c>
      <c r="E154" s="116"/>
      <c r="F154" s="116"/>
      <c r="G154" s="2353" t="s">
        <v>221</v>
      </c>
      <c r="H154" s="2353"/>
      <c r="I154" s="2168" t="s">
        <v>191</v>
      </c>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c r="DA154" s="17"/>
      <c r="DB154" s="17"/>
      <c r="DC154" s="17"/>
      <c r="DD154" s="17"/>
      <c r="DE154" s="17"/>
      <c r="DF154" s="17"/>
      <c r="DG154" s="17"/>
      <c r="DH154" s="17"/>
      <c r="DI154" s="17"/>
      <c r="DJ154" s="17"/>
      <c r="DK154" s="17"/>
      <c r="DL154" s="17"/>
      <c r="DM154" s="17"/>
      <c r="DN154" s="17"/>
      <c r="DO154" s="17"/>
      <c r="DP154" s="17"/>
      <c r="DQ154" s="17"/>
      <c r="DR154" s="17"/>
      <c r="DS154" s="17"/>
      <c r="DT154" s="17"/>
      <c r="DU154" s="17"/>
      <c r="DV154" s="17"/>
      <c r="DW154" s="17"/>
      <c r="DX154" s="17"/>
      <c r="DY154" s="17"/>
      <c r="DZ154" s="17"/>
      <c r="EA154" s="17"/>
      <c r="EB154" s="17"/>
      <c r="EC154" s="17"/>
      <c r="ED154" s="17"/>
      <c r="EE154" s="17"/>
      <c r="EF154" s="17"/>
      <c r="EG154" s="17"/>
      <c r="EH154" s="17"/>
      <c r="EI154" s="17"/>
      <c r="EJ154" s="17"/>
      <c r="EK154" s="17"/>
      <c r="EL154" s="17"/>
      <c r="EM154" s="17"/>
      <c r="EN154" s="17"/>
      <c r="EO154" s="17"/>
      <c r="EP154" s="17"/>
      <c r="EQ154" s="17"/>
      <c r="ER154" s="17"/>
      <c r="ES154" s="17"/>
      <c r="ET154" s="17"/>
      <c r="EU154" s="17"/>
      <c r="EV154" s="17"/>
      <c r="EW154" s="17"/>
      <c r="EX154" s="17"/>
      <c r="EY154" s="17"/>
      <c r="EZ154" s="17"/>
      <c r="FA154" s="17"/>
      <c r="FB154" s="17"/>
      <c r="FC154" s="17"/>
      <c r="FD154" s="17"/>
      <c r="FE154" s="17"/>
      <c r="FF154" s="17"/>
      <c r="FG154" s="17"/>
      <c r="FH154" s="17"/>
      <c r="FI154" s="17"/>
      <c r="FJ154" s="17"/>
      <c r="FK154" s="17"/>
      <c r="FL154" s="17"/>
      <c r="FM154" s="17"/>
      <c r="FN154" s="17"/>
      <c r="FO154" s="17"/>
      <c r="FP154" s="17"/>
      <c r="FQ154" s="17"/>
      <c r="FR154" s="17"/>
      <c r="FS154" s="17"/>
      <c r="FT154" s="17"/>
      <c r="FU154" s="17"/>
      <c r="FV154" s="17"/>
      <c r="FW154" s="17"/>
      <c r="FX154" s="17"/>
      <c r="FY154" s="17"/>
      <c r="FZ154" s="17"/>
      <c r="GA154" s="17"/>
      <c r="GB154" s="17"/>
      <c r="GC154" s="17"/>
      <c r="GD154" s="17"/>
      <c r="GE154" s="17"/>
      <c r="GF154" s="17"/>
      <c r="GG154" s="17"/>
      <c r="GH154" s="17"/>
      <c r="GI154" s="17"/>
      <c r="GJ154" s="17"/>
      <c r="GK154" s="17"/>
      <c r="GL154" s="17"/>
      <c r="GM154" s="17"/>
      <c r="GN154" s="17"/>
      <c r="GO154" s="17"/>
      <c r="GP154" s="17"/>
      <c r="GQ154" s="17"/>
      <c r="GR154" s="17"/>
      <c r="GS154" s="17"/>
      <c r="GT154" s="17"/>
      <c r="GU154" s="17"/>
      <c r="GV154" s="17"/>
      <c r="GW154" s="17"/>
      <c r="GX154" s="17"/>
      <c r="GY154" s="17"/>
      <c r="GZ154" s="17"/>
      <c r="HA154" s="17"/>
      <c r="HB154" s="17"/>
      <c r="HC154" s="17"/>
      <c r="HD154" s="17"/>
      <c r="HE154" s="17"/>
      <c r="HF154" s="17"/>
      <c r="HG154" s="17"/>
      <c r="HH154" s="17"/>
      <c r="HI154" s="17"/>
      <c r="HJ154" s="17"/>
      <c r="HK154" s="17"/>
      <c r="HL154" s="17"/>
      <c r="HM154" s="17"/>
      <c r="HN154" s="17"/>
      <c r="HO154" s="17"/>
      <c r="HP154" s="17"/>
      <c r="HQ154" s="17"/>
      <c r="HR154" s="17"/>
      <c r="HS154" s="17"/>
      <c r="HT154" s="17"/>
      <c r="HU154" s="17"/>
      <c r="HV154" s="17"/>
      <c r="HW154" s="17"/>
      <c r="HX154" s="17"/>
      <c r="HY154" s="17"/>
      <c r="HZ154" s="17"/>
      <c r="IA154" s="17"/>
      <c r="IB154" s="17"/>
      <c r="IC154" s="17"/>
      <c r="ID154" s="17"/>
      <c r="IE154" s="17"/>
      <c r="IF154" s="17"/>
      <c r="IG154" s="17"/>
      <c r="IH154" s="17"/>
      <c r="II154" s="17"/>
      <c r="IJ154" s="17"/>
      <c r="IK154" s="17"/>
      <c r="IL154" s="17"/>
      <c r="IM154" s="17"/>
      <c r="IN154" s="17"/>
      <c r="IO154" s="17"/>
      <c r="IP154" s="17"/>
    </row>
    <row r="155" spans="1:250" s="18" customFormat="1">
      <c r="A155" s="2360"/>
      <c r="B155" s="2347"/>
      <c r="C155" s="2358"/>
      <c r="D155" s="2359"/>
      <c r="E155" s="116"/>
      <c r="F155" s="116"/>
      <c r="G155" s="114" t="s">
        <v>173</v>
      </c>
      <c r="H155" s="114" t="s">
        <v>174</v>
      </c>
      <c r="I155" s="2168"/>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c r="DA155" s="17"/>
      <c r="DB155" s="17"/>
      <c r="DC155" s="17"/>
      <c r="DD155" s="17"/>
      <c r="DE155" s="17"/>
      <c r="DF155" s="17"/>
      <c r="DG155" s="17"/>
      <c r="DH155" s="17"/>
      <c r="DI155" s="17"/>
      <c r="DJ155" s="17"/>
      <c r="DK155" s="17"/>
      <c r="DL155" s="17"/>
      <c r="DM155" s="17"/>
      <c r="DN155" s="17"/>
      <c r="DO155" s="17"/>
      <c r="DP155" s="17"/>
      <c r="DQ155" s="17"/>
      <c r="DR155" s="17"/>
      <c r="DS155" s="17"/>
      <c r="DT155" s="17"/>
      <c r="DU155" s="17"/>
      <c r="DV155" s="17"/>
      <c r="DW155" s="17"/>
      <c r="DX155" s="17"/>
      <c r="DY155" s="17"/>
      <c r="DZ155" s="17"/>
      <c r="EA155" s="17"/>
      <c r="EB155" s="17"/>
      <c r="EC155" s="17"/>
      <c r="ED155" s="17"/>
      <c r="EE155" s="17"/>
      <c r="EF155" s="17"/>
      <c r="EG155" s="17"/>
      <c r="EH155" s="17"/>
      <c r="EI155" s="17"/>
      <c r="EJ155" s="17"/>
      <c r="EK155" s="17"/>
      <c r="EL155" s="17"/>
      <c r="EM155" s="17"/>
      <c r="EN155" s="17"/>
      <c r="EO155" s="17"/>
      <c r="EP155" s="17"/>
      <c r="EQ155" s="17"/>
      <c r="ER155" s="17"/>
      <c r="ES155" s="17"/>
      <c r="ET155" s="17"/>
      <c r="EU155" s="17"/>
      <c r="EV155" s="17"/>
      <c r="EW155" s="17"/>
      <c r="EX155" s="17"/>
      <c r="EY155" s="17"/>
      <c r="EZ155" s="17"/>
      <c r="FA155" s="17"/>
      <c r="FB155" s="17"/>
      <c r="FC155" s="17"/>
      <c r="FD155" s="17"/>
      <c r="FE155" s="17"/>
      <c r="FF155" s="17"/>
      <c r="FG155" s="17"/>
      <c r="FH155" s="17"/>
      <c r="FI155" s="17"/>
      <c r="FJ155" s="17"/>
      <c r="FK155" s="17"/>
      <c r="FL155" s="17"/>
      <c r="FM155" s="17"/>
      <c r="FN155" s="17"/>
      <c r="FO155" s="17"/>
      <c r="FP155" s="17"/>
      <c r="FQ155" s="17"/>
      <c r="FR155" s="17"/>
      <c r="FS155" s="17"/>
      <c r="FT155" s="17"/>
      <c r="FU155" s="17"/>
      <c r="FV155" s="17"/>
      <c r="FW155" s="17"/>
      <c r="FX155" s="17"/>
      <c r="FY155" s="17"/>
      <c r="FZ155" s="17"/>
      <c r="GA155" s="17"/>
      <c r="GB155" s="17"/>
      <c r="GC155" s="17"/>
      <c r="GD155" s="17"/>
      <c r="GE155" s="17"/>
      <c r="GF155" s="17"/>
      <c r="GG155" s="17"/>
      <c r="GH155" s="17"/>
      <c r="GI155" s="17"/>
      <c r="GJ155" s="17"/>
      <c r="GK155" s="17"/>
      <c r="GL155" s="17"/>
      <c r="GM155" s="17"/>
      <c r="GN155" s="17"/>
      <c r="GO155" s="17"/>
      <c r="GP155" s="17"/>
      <c r="GQ155" s="17"/>
      <c r="GR155" s="17"/>
      <c r="GS155" s="17"/>
      <c r="GT155" s="17"/>
      <c r="GU155" s="17"/>
      <c r="GV155" s="17"/>
      <c r="GW155" s="17"/>
      <c r="GX155" s="17"/>
      <c r="GY155" s="17"/>
      <c r="GZ155" s="17"/>
      <c r="HA155" s="17"/>
      <c r="HB155" s="17"/>
      <c r="HC155" s="17"/>
      <c r="HD155" s="17"/>
      <c r="HE155" s="17"/>
      <c r="HF155" s="17"/>
      <c r="HG155" s="17"/>
      <c r="HH155" s="17"/>
      <c r="HI155" s="17"/>
      <c r="HJ155" s="17"/>
      <c r="HK155" s="17"/>
      <c r="HL155" s="17"/>
      <c r="HM155" s="17"/>
      <c r="HN155" s="17"/>
      <c r="HO155" s="17"/>
      <c r="HP155" s="17"/>
      <c r="HQ155" s="17"/>
      <c r="HR155" s="17"/>
      <c r="HS155" s="17"/>
      <c r="HT155" s="17"/>
      <c r="HU155" s="17"/>
      <c r="HV155" s="17"/>
      <c r="HW155" s="17"/>
      <c r="HX155" s="17"/>
      <c r="HY155" s="17"/>
      <c r="HZ155" s="17"/>
      <c r="IA155" s="17"/>
      <c r="IB155" s="17"/>
      <c r="IC155" s="17"/>
      <c r="ID155" s="17"/>
      <c r="IE155" s="17"/>
      <c r="IF155" s="17"/>
      <c r="IG155" s="17"/>
      <c r="IH155" s="17"/>
      <c r="II155" s="17"/>
      <c r="IJ155" s="17"/>
      <c r="IK155" s="17"/>
      <c r="IL155" s="17"/>
      <c r="IM155" s="17"/>
      <c r="IN155" s="17"/>
      <c r="IO155" s="17"/>
      <c r="IP155" s="17"/>
    </row>
    <row r="156" spans="1:250" s="18" customFormat="1" ht="77.099999999999994" customHeight="1">
      <c r="A156" s="117" t="s">
        <v>242</v>
      </c>
      <c r="B156" s="118" t="s">
        <v>2862</v>
      </c>
      <c r="C156" s="119" t="s">
        <v>244</v>
      </c>
      <c r="D156" s="120">
        <v>2E-3</v>
      </c>
      <c r="E156" s="120"/>
      <c r="F156" s="120"/>
      <c r="G156" s="119">
        <f>H174</f>
        <v>10.804678601761209</v>
      </c>
      <c r="H156" s="119">
        <f>G156*D156</f>
        <v>2.1609357203522417E-2</v>
      </c>
      <c r="I156" s="119"/>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c r="DA156" s="17"/>
      <c r="DB156" s="17"/>
      <c r="DC156" s="17"/>
      <c r="DD156" s="17"/>
      <c r="DE156" s="17"/>
      <c r="DF156" s="17"/>
      <c r="DG156" s="17"/>
      <c r="DH156" s="17"/>
      <c r="DI156" s="17"/>
      <c r="DJ156" s="17"/>
      <c r="DK156" s="17"/>
      <c r="DL156" s="17"/>
      <c r="DM156" s="17"/>
      <c r="DN156" s="17"/>
      <c r="DO156" s="17"/>
      <c r="DP156" s="17"/>
      <c r="DQ156" s="17"/>
      <c r="DR156" s="17"/>
      <c r="DS156" s="17"/>
      <c r="DT156" s="17"/>
      <c r="DU156" s="17"/>
      <c r="DV156" s="17"/>
      <c r="DW156" s="17"/>
      <c r="DX156" s="17"/>
      <c r="DY156" s="17"/>
      <c r="DZ156" s="17"/>
      <c r="EA156" s="17"/>
      <c r="EB156" s="17"/>
      <c r="EC156" s="17"/>
      <c r="ED156" s="17"/>
      <c r="EE156" s="17"/>
      <c r="EF156" s="17"/>
      <c r="EG156" s="17"/>
      <c r="EH156" s="17"/>
      <c r="EI156" s="17"/>
      <c r="EJ156" s="17"/>
      <c r="EK156" s="17"/>
      <c r="EL156" s="17"/>
      <c r="EM156" s="17"/>
      <c r="EN156" s="17"/>
      <c r="EO156" s="17"/>
      <c r="EP156" s="17"/>
      <c r="EQ156" s="17"/>
      <c r="ER156" s="17"/>
      <c r="ES156" s="17"/>
      <c r="ET156" s="17"/>
      <c r="EU156" s="17"/>
      <c r="EV156" s="17"/>
      <c r="EW156" s="17"/>
      <c r="EX156" s="17"/>
      <c r="EY156" s="17"/>
      <c r="EZ156" s="17"/>
      <c r="FA156" s="17"/>
      <c r="FB156" s="17"/>
      <c r="FC156" s="17"/>
      <c r="FD156" s="17"/>
      <c r="FE156" s="17"/>
      <c r="FF156" s="17"/>
      <c r="FG156" s="17"/>
      <c r="FH156" s="17"/>
      <c r="FI156" s="17"/>
      <c r="FJ156" s="17"/>
      <c r="FK156" s="17"/>
      <c r="FL156" s="17"/>
      <c r="FM156" s="17"/>
      <c r="FN156" s="17"/>
      <c r="FO156" s="17"/>
      <c r="FP156" s="17"/>
      <c r="FQ156" s="17"/>
      <c r="FR156" s="17"/>
      <c r="FS156" s="17"/>
      <c r="FT156" s="17"/>
      <c r="FU156" s="17"/>
      <c r="FV156" s="17"/>
      <c r="FW156" s="17"/>
      <c r="FX156" s="17"/>
      <c r="FY156" s="17"/>
      <c r="FZ156" s="17"/>
      <c r="GA156" s="17"/>
      <c r="GB156" s="17"/>
      <c r="GC156" s="17"/>
      <c r="GD156" s="17"/>
      <c r="GE156" s="17"/>
      <c r="GF156" s="17"/>
      <c r="GG156" s="17"/>
      <c r="GH156" s="17"/>
      <c r="GI156" s="17"/>
      <c r="GJ156" s="17"/>
      <c r="GK156" s="17"/>
      <c r="GL156" s="17"/>
      <c r="GM156" s="17"/>
      <c r="GN156" s="17"/>
      <c r="GO156" s="17"/>
      <c r="GP156" s="17"/>
      <c r="GQ156" s="17"/>
      <c r="GR156" s="17"/>
      <c r="GS156" s="17"/>
      <c r="GT156" s="17"/>
      <c r="GU156" s="17"/>
      <c r="GV156" s="17"/>
      <c r="GW156" s="17"/>
      <c r="GX156" s="17"/>
      <c r="GY156" s="17"/>
      <c r="GZ156" s="17"/>
      <c r="HA156" s="17"/>
      <c r="HB156" s="17"/>
      <c r="HC156" s="17"/>
      <c r="HD156" s="17"/>
      <c r="HE156" s="17"/>
      <c r="HF156" s="17"/>
      <c r="HG156" s="17"/>
      <c r="HH156" s="17"/>
      <c r="HI156" s="17"/>
      <c r="HJ156" s="17"/>
      <c r="HK156" s="17"/>
      <c r="HL156" s="17"/>
      <c r="HM156" s="17"/>
      <c r="HN156" s="17"/>
      <c r="HO156" s="17"/>
      <c r="HP156" s="17"/>
      <c r="HQ156" s="17"/>
      <c r="HR156" s="17"/>
      <c r="HS156" s="17"/>
      <c r="HT156" s="17"/>
      <c r="HU156" s="17"/>
      <c r="HV156" s="17"/>
      <c r="HW156" s="17"/>
      <c r="HX156" s="17"/>
      <c r="HY156" s="17"/>
      <c r="HZ156" s="17"/>
      <c r="IA156" s="17"/>
      <c r="IB156" s="17"/>
      <c r="IC156" s="17"/>
      <c r="ID156" s="17"/>
      <c r="IE156" s="17"/>
      <c r="IF156" s="17"/>
      <c r="IG156" s="17"/>
      <c r="IH156" s="17"/>
      <c r="II156" s="17"/>
      <c r="IJ156" s="17"/>
      <c r="IK156" s="17"/>
      <c r="IL156" s="17"/>
      <c r="IM156" s="17"/>
      <c r="IN156" s="17"/>
      <c r="IO156" s="17"/>
      <c r="IP156" s="17"/>
    </row>
    <row r="157" spans="1:250" s="18" customFormat="1" ht="81.599999999999994" customHeight="1">
      <c r="A157" s="130" t="s">
        <v>245</v>
      </c>
      <c r="B157" s="131" t="s">
        <v>246</v>
      </c>
      <c r="C157" s="132" t="s">
        <v>247</v>
      </c>
      <c r="D157" s="132">
        <v>0.06</v>
      </c>
      <c r="E157" s="132"/>
      <c r="F157" s="132"/>
      <c r="G157" s="133">
        <v>1.44</v>
      </c>
      <c r="H157" s="119">
        <f>G157*D157</f>
        <v>8.6399999999999991E-2</v>
      </c>
      <c r="I157" s="119"/>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c r="DA157" s="17"/>
      <c r="DB157" s="17"/>
      <c r="DC157" s="17"/>
      <c r="DD157" s="17"/>
      <c r="DE157" s="17"/>
      <c r="DF157" s="17"/>
      <c r="DG157" s="17"/>
      <c r="DH157" s="17"/>
      <c r="DI157" s="17"/>
      <c r="DJ157" s="17"/>
      <c r="DK157" s="17"/>
      <c r="DL157" s="17"/>
      <c r="DM157" s="17"/>
      <c r="DN157" s="17"/>
      <c r="DO157" s="17"/>
      <c r="DP157" s="17"/>
      <c r="DQ157" s="17"/>
      <c r="DR157" s="17"/>
      <c r="DS157" s="17"/>
      <c r="DT157" s="17"/>
      <c r="DU157" s="17"/>
      <c r="DV157" s="17"/>
      <c r="DW157" s="17"/>
      <c r="DX157" s="17"/>
      <c r="DY157" s="17"/>
      <c r="DZ157" s="17"/>
      <c r="EA157" s="17"/>
      <c r="EB157" s="17"/>
      <c r="EC157" s="17"/>
      <c r="ED157" s="17"/>
      <c r="EE157" s="17"/>
      <c r="EF157" s="17"/>
      <c r="EG157" s="17"/>
      <c r="EH157" s="17"/>
      <c r="EI157" s="17"/>
      <c r="EJ157" s="17"/>
      <c r="EK157" s="17"/>
      <c r="EL157" s="17"/>
      <c r="EM157" s="17"/>
      <c r="EN157" s="17"/>
      <c r="EO157" s="17"/>
      <c r="EP157" s="17"/>
      <c r="EQ157" s="17"/>
      <c r="ER157" s="17"/>
      <c r="ES157" s="17"/>
      <c r="ET157" s="17"/>
      <c r="EU157" s="17"/>
      <c r="EV157" s="17"/>
      <c r="EW157" s="17"/>
      <c r="EX157" s="17"/>
      <c r="EY157" s="17"/>
      <c r="EZ157" s="17"/>
      <c r="FA157" s="17"/>
      <c r="FB157" s="17"/>
      <c r="FC157" s="17"/>
      <c r="FD157" s="17"/>
      <c r="FE157" s="17"/>
      <c r="FF157" s="17"/>
      <c r="FG157" s="17"/>
      <c r="FH157" s="17"/>
      <c r="FI157" s="17"/>
      <c r="FJ157" s="17"/>
      <c r="FK157" s="17"/>
      <c r="FL157" s="17"/>
      <c r="FM157" s="17"/>
      <c r="FN157" s="17"/>
      <c r="FO157" s="17"/>
      <c r="FP157" s="17"/>
      <c r="FQ157" s="17"/>
      <c r="FR157" s="17"/>
      <c r="FS157" s="17"/>
      <c r="FT157" s="17"/>
      <c r="FU157" s="17"/>
      <c r="FV157" s="17"/>
      <c r="FW157" s="17"/>
      <c r="FX157" s="17"/>
      <c r="FY157" s="17"/>
      <c r="FZ157" s="17"/>
      <c r="GA157" s="17"/>
      <c r="GB157" s="17"/>
      <c r="GC157" s="17"/>
      <c r="GD157" s="17"/>
      <c r="GE157" s="17"/>
      <c r="GF157" s="17"/>
      <c r="GG157" s="17"/>
      <c r="GH157" s="17"/>
      <c r="GI157" s="17"/>
      <c r="GJ157" s="17"/>
      <c r="GK157" s="17"/>
      <c r="GL157" s="17"/>
      <c r="GM157" s="17"/>
      <c r="GN157" s="17"/>
      <c r="GO157" s="17"/>
      <c r="GP157" s="17"/>
      <c r="GQ157" s="17"/>
      <c r="GR157" s="17"/>
      <c r="GS157" s="17"/>
      <c r="GT157" s="17"/>
      <c r="GU157" s="17"/>
      <c r="GV157" s="17"/>
      <c r="GW157" s="17"/>
      <c r="GX157" s="17"/>
      <c r="GY157" s="17"/>
      <c r="GZ157" s="17"/>
      <c r="HA157" s="17"/>
      <c r="HB157" s="17"/>
      <c r="HC157" s="17"/>
      <c r="HD157" s="17"/>
      <c r="HE157" s="17"/>
      <c r="HF157" s="17"/>
      <c r="HG157" s="17"/>
      <c r="HH157" s="17"/>
      <c r="HI157" s="17"/>
      <c r="HJ157" s="17"/>
      <c r="HK157" s="17"/>
      <c r="HL157" s="17"/>
      <c r="HM157" s="17"/>
      <c r="HN157" s="17"/>
      <c r="HO157" s="17"/>
      <c r="HP157" s="17"/>
      <c r="HQ157" s="17"/>
      <c r="HR157" s="17"/>
      <c r="HS157" s="17"/>
      <c r="HT157" s="17"/>
      <c r="HU157" s="17"/>
      <c r="HV157" s="17"/>
      <c r="HW157" s="17"/>
      <c r="HX157" s="17"/>
      <c r="HY157" s="17"/>
      <c r="HZ157" s="17"/>
      <c r="IA157" s="17"/>
      <c r="IB157" s="17"/>
      <c r="IC157" s="17"/>
      <c r="ID157" s="17"/>
      <c r="IE157" s="17"/>
      <c r="IF157" s="17"/>
      <c r="IG157" s="17"/>
      <c r="IH157" s="17"/>
      <c r="II157" s="17"/>
      <c r="IJ157" s="17"/>
      <c r="IK157" s="17"/>
      <c r="IL157" s="17"/>
      <c r="IM157" s="17"/>
      <c r="IN157" s="17"/>
      <c r="IO157" s="17"/>
      <c r="IP157" s="17"/>
    </row>
    <row r="158" spans="1:250">
      <c r="A158" s="115" t="s">
        <v>191</v>
      </c>
      <c r="B158" s="2352"/>
      <c r="C158" s="2352"/>
      <c r="D158" s="2352"/>
      <c r="E158" s="2352"/>
      <c r="F158" s="2352"/>
      <c r="G158" s="2352"/>
      <c r="H158" s="2352"/>
      <c r="I158" s="114">
        <f>SUM(H156:H157)</f>
        <v>0.10800935720352241</v>
      </c>
    </row>
    <row r="159" spans="1:250">
      <c r="A159" s="2360" t="s">
        <v>193</v>
      </c>
      <c r="B159" s="2360"/>
      <c r="C159" s="2360"/>
      <c r="D159" s="116" t="s">
        <v>194</v>
      </c>
      <c r="E159" s="91"/>
      <c r="F159" s="116"/>
      <c r="G159" s="114" t="s">
        <v>195</v>
      </c>
      <c r="H159" s="114" t="s">
        <v>21</v>
      </c>
      <c r="I159" s="152"/>
    </row>
    <row r="160" spans="1:250">
      <c r="A160" s="2361" t="s">
        <v>196</v>
      </c>
      <c r="B160" s="2361"/>
      <c r="C160" s="2361"/>
      <c r="D160" s="134"/>
      <c r="E160" s="91"/>
      <c r="F160" s="134"/>
      <c r="G160" s="125">
        <f>ROUND(I149,2)</f>
        <v>5.19</v>
      </c>
      <c r="H160" s="2364"/>
      <c r="I160" s="2364"/>
    </row>
    <row r="161" spans="1:250">
      <c r="A161" s="2361" t="s">
        <v>197</v>
      </c>
      <c r="B161" s="2361"/>
      <c r="C161" s="2361"/>
      <c r="D161" s="94">
        <v>0</v>
      </c>
      <c r="E161" s="91"/>
      <c r="F161" s="135"/>
      <c r="G161" s="125">
        <f>(G160*D161)</f>
        <v>0</v>
      </c>
      <c r="H161" s="2364"/>
      <c r="I161" s="2364"/>
    </row>
    <row r="162" spans="1:250">
      <c r="A162" s="2360" t="s">
        <v>198</v>
      </c>
      <c r="B162" s="2360"/>
      <c r="C162" s="2360"/>
      <c r="D162" s="2363"/>
      <c r="E162" s="91"/>
      <c r="F162" s="136"/>
      <c r="G162" s="114">
        <f>SUM(G160:G161)</f>
        <v>5.19</v>
      </c>
      <c r="H162" s="137">
        <f>ROUND(G162*D167,2)</f>
        <v>0</v>
      </c>
      <c r="I162" s="137">
        <f>ROUND(G162+H162,2)</f>
        <v>5.19</v>
      </c>
    </row>
    <row r="163" spans="1:250">
      <c r="A163" s="2361" t="s">
        <v>199</v>
      </c>
      <c r="B163" s="2361"/>
      <c r="C163" s="2361"/>
      <c r="D163" s="2363"/>
      <c r="E163" s="91"/>
      <c r="F163" s="136"/>
      <c r="G163" s="125">
        <f>ROUND(I153,2)</f>
        <v>5.19</v>
      </c>
      <c r="H163" s="2362"/>
      <c r="I163" s="2362"/>
    </row>
    <row r="164" spans="1:250">
      <c r="A164" s="2361" t="s">
        <v>200</v>
      </c>
      <c r="B164" s="2361"/>
      <c r="C164" s="2361"/>
      <c r="D164" s="2363"/>
      <c r="E164" s="91"/>
      <c r="F164" s="136"/>
      <c r="G164" s="125">
        <f>I158</f>
        <v>0.10800935720352241</v>
      </c>
      <c r="H164" s="2362"/>
      <c r="I164" s="2362"/>
    </row>
    <row r="165" spans="1:250">
      <c r="A165" s="2360" t="s">
        <v>201</v>
      </c>
      <c r="B165" s="2360"/>
      <c r="C165" s="2360"/>
      <c r="D165" s="2363"/>
      <c r="E165" s="91"/>
      <c r="F165" s="136"/>
      <c r="G165" s="114">
        <f>SUM(G163:G164)</f>
        <v>5.2980093572035232</v>
      </c>
      <c r="H165" s="137">
        <f>ROUND(G165*D167,2)</f>
        <v>0</v>
      </c>
      <c r="I165" s="137">
        <f>ROUND(G165+H165,2)</f>
        <v>5.3</v>
      </c>
    </row>
    <row r="166" spans="1:250">
      <c r="A166" s="2360" t="s">
        <v>202</v>
      </c>
      <c r="B166" s="2360"/>
      <c r="C166" s="2360"/>
      <c r="D166" s="2363"/>
      <c r="E166" s="91"/>
      <c r="F166" s="136"/>
      <c r="G166" s="114">
        <f>ROUND(G165+G162,2)</f>
        <v>10.49</v>
      </c>
      <c r="H166" s="2364"/>
      <c r="I166" s="2364"/>
    </row>
    <row r="167" spans="1:250">
      <c r="A167" s="2360" t="s">
        <v>203</v>
      </c>
      <c r="B167" s="2360"/>
      <c r="C167" s="2360"/>
      <c r="D167" s="94">
        <v>0</v>
      </c>
      <c r="E167" s="91"/>
      <c r="F167" s="135"/>
      <c r="G167" s="114"/>
      <c r="H167" s="2364"/>
      <c r="I167" s="2364"/>
    </row>
    <row r="168" spans="1:250">
      <c r="A168" s="2365" t="s">
        <v>204</v>
      </c>
      <c r="B168" s="2365"/>
      <c r="C168" s="2365"/>
      <c r="D168" s="2365"/>
      <c r="E168" s="2365"/>
      <c r="F168" s="2365"/>
      <c r="G168" s="2365"/>
      <c r="H168" s="2365"/>
      <c r="I168" s="153">
        <f>(SUM(I165+I162))</f>
        <v>10.49</v>
      </c>
    </row>
    <row r="169" spans="1:250">
      <c r="A169" s="138"/>
      <c r="B169" s="139"/>
      <c r="C169" s="140"/>
      <c r="D169" s="140"/>
      <c r="E169" s="140"/>
      <c r="F169" s="140"/>
      <c r="G169" s="140"/>
      <c r="H169" s="140"/>
      <c r="I169" s="154"/>
    </row>
    <row r="170" spans="1:250">
      <c r="A170" s="2366" t="s">
        <v>248</v>
      </c>
      <c r="B170" s="2367"/>
      <c r="C170" s="2367"/>
      <c r="D170" s="2367"/>
      <c r="E170" s="2367"/>
      <c r="F170" s="2367"/>
      <c r="G170" s="2367"/>
      <c r="H170" s="2367"/>
      <c r="I170" s="2368"/>
    </row>
    <row r="171" spans="1:250">
      <c r="A171" s="141"/>
      <c r="B171" s="142"/>
      <c r="C171" s="142"/>
      <c r="D171" s="142"/>
      <c r="E171" s="142"/>
      <c r="F171" s="142"/>
      <c r="G171" s="142"/>
      <c r="H171" s="142"/>
      <c r="I171" s="155"/>
    </row>
    <row r="172" spans="1:250" ht="15.2" customHeight="1">
      <c r="A172" s="2381" t="s">
        <v>206</v>
      </c>
      <c r="B172" s="2381" t="s">
        <v>208</v>
      </c>
      <c r="C172" s="2381" t="s">
        <v>163</v>
      </c>
      <c r="D172" s="2369" t="s">
        <v>209</v>
      </c>
      <c r="E172" s="2370"/>
      <c r="F172" s="2371"/>
      <c r="G172" s="2381" t="s">
        <v>210</v>
      </c>
      <c r="H172" s="2320" t="s">
        <v>211</v>
      </c>
      <c r="I172" s="2322"/>
    </row>
    <row r="173" spans="1:250" s="18" customFormat="1">
      <c r="A173" s="2382"/>
      <c r="B173" s="2382"/>
      <c r="C173" s="2382"/>
      <c r="D173" s="2372" t="s">
        <v>249</v>
      </c>
      <c r="E173" s="2373"/>
      <c r="F173" s="143" t="s">
        <v>2839</v>
      </c>
      <c r="G173" s="2382"/>
      <c r="H173" s="2323"/>
      <c r="I173" s="2325"/>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c r="DA173" s="17"/>
      <c r="DB173" s="17"/>
      <c r="DC173" s="17"/>
      <c r="DD173" s="17"/>
      <c r="DE173" s="17"/>
      <c r="DF173" s="17"/>
      <c r="DG173" s="17"/>
      <c r="DH173" s="17"/>
      <c r="DI173" s="17"/>
      <c r="DJ173" s="17"/>
      <c r="DK173" s="17"/>
      <c r="DL173" s="17"/>
      <c r="DM173" s="17"/>
      <c r="DN173" s="17"/>
      <c r="DO173" s="17"/>
      <c r="DP173" s="17"/>
      <c r="DQ173" s="17"/>
      <c r="DR173" s="17"/>
      <c r="DS173" s="17"/>
      <c r="DT173" s="17"/>
      <c r="DU173" s="17"/>
      <c r="DV173" s="17"/>
      <c r="DW173" s="17"/>
      <c r="DX173" s="17"/>
      <c r="DY173" s="17"/>
      <c r="DZ173" s="17"/>
      <c r="EA173" s="17"/>
      <c r="EB173" s="17"/>
      <c r="EC173" s="17"/>
      <c r="ED173" s="17"/>
      <c r="EE173" s="17"/>
      <c r="EF173" s="17"/>
      <c r="EG173" s="17"/>
      <c r="EH173" s="17"/>
      <c r="EI173" s="17"/>
      <c r="EJ173" s="17"/>
      <c r="EK173" s="17"/>
      <c r="EL173" s="17"/>
      <c r="EM173" s="17"/>
      <c r="EN173" s="17"/>
      <c r="EO173" s="17"/>
      <c r="EP173" s="17"/>
      <c r="EQ173" s="17"/>
      <c r="ER173" s="17"/>
      <c r="ES173" s="17"/>
      <c r="ET173" s="17"/>
      <c r="EU173" s="17"/>
      <c r="EV173" s="17"/>
      <c r="EW173" s="17"/>
      <c r="EX173" s="17"/>
      <c r="EY173" s="17"/>
      <c r="EZ173" s="17"/>
      <c r="FA173" s="17"/>
      <c r="FB173" s="17"/>
      <c r="FC173" s="17"/>
      <c r="FD173" s="17"/>
      <c r="FE173" s="17"/>
      <c r="FF173" s="17"/>
      <c r="FG173" s="17"/>
      <c r="FH173" s="17"/>
      <c r="FI173" s="17"/>
      <c r="FJ173" s="17"/>
      <c r="FK173" s="17"/>
      <c r="FL173" s="17"/>
      <c r="FM173" s="17"/>
      <c r="FN173" s="17"/>
      <c r="FO173" s="17"/>
      <c r="FP173" s="17"/>
      <c r="FQ173" s="17"/>
      <c r="FR173" s="17"/>
      <c r="FS173" s="17"/>
      <c r="FT173" s="17"/>
      <c r="FU173" s="17"/>
      <c r="FV173" s="17"/>
      <c r="FW173" s="17"/>
      <c r="FX173" s="17"/>
      <c r="FY173" s="17"/>
      <c r="FZ173" s="17"/>
      <c r="GA173" s="17"/>
      <c r="GB173" s="17"/>
      <c r="GC173" s="17"/>
      <c r="GD173" s="17"/>
      <c r="GE173" s="17"/>
      <c r="GF173" s="17"/>
      <c r="GG173" s="17"/>
      <c r="GH173" s="17"/>
      <c r="GI173" s="17"/>
      <c r="GJ173" s="17"/>
      <c r="GK173" s="17"/>
      <c r="GL173" s="17"/>
      <c r="GM173" s="17"/>
      <c r="GN173" s="17"/>
      <c r="GO173" s="17"/>
      <c r="GP173" s="17"/>
      <c r="GQ173" s="17"/>
      <c r="GR173" s="17"/>
      <c r="GS173" s="17"/>
      <c r="GT173" s="17"/>
      <c r="GU173" s="17"/>
      <c r="GV173" s="17"/>
      <c r="GW173" s="17"/>
      <c r="GX173" s="17"/>
      <c r="GY173" s="17"/>
      <c r="GZ173" s="17"/>
      <c r="HA173" s="17"/>
      <c r="HB173" s="17"/>
      <c r="HC173" s="17"/>
      <c r="HD173" s="17"/>
      <c r="HE173" s="17"/>
      <c r="HF173" s="17"/>
      <c r="HG173" s="17"/>
      <c r="HH173" s="17"/>
      <c r="HI173" s="17"/>
      <c r="HJ173" s="17"/>
      <c r="HK173" s="17"/>
      <c r="HL173" s="17"/>
      <c r="HM173" s="17"/>
      <c r="HN173" s="17"/>
      <c r="HO173" s="17"/>
      <c r="HP173" s="17"/>
      <c r="HQ173" s="17"/>
      <c r="HR173" s="17"/>
      <c r="HS173" s="17"/>
      <c r="HT173" s="17"/>
      <c r="HU173" s="17"/>
      <c r="HV173" s="17"/>
      <c r="HW173" s="17"/>
      <c r="HX173" s="17"/>
      <c r="HY173" s="17"/>
      <c r="HZ173" s="17"/>
      <c r="IA173" s="17"/>
      <c r="IB173" s="17"/>
      <c r="IC173" s="17"/>
      <c r="ID173" s="17"/>
      <c r="IE173" s="17"/>
      <c r="IF173" s="17"/>
      <c r="IG173" s="17"/>
      <c r="IH173" s="17"/>
      <c r="II173" s="17"/>
      <c r="IJ173" s="17"/>
      <c r="IK173" s="17"/>
      <c r="IL173" s="17"/>
      <c r="IM173" s="17"/>
      <c r="IN173" s="17"/>
      <c r="IO173" s="17"/>
      <c r="IP173" s="17"/>
    </row>
    <row r="174" spans="1:250" s="18" customFormat="1" ht="69.95" customHeight="1">
      <c r="A174" s="130" t="s">
        <v>250</v>
      </c>
      <c r="B174" s="144">
        <v>9.26</v>
      </c>
      <c r="C174" s="144" t="s">
        <v>244</v>
      </c>
      <c r="D174" s="2374">
        <v>805.35599999999999</v>
      </c>
      <c r="E174" s="2375"/>
      <c r="F174" s="145">
        <v>939.69899999999996</v>
      </c>
      <c r="G174" s="146">
        <f>F174/D174</f>
        <v>1.1668119440346878</v>
      </c>
      <c r="H174" s="2376">
        <f>B174*G174</f>
        <v>10.804678601761209</v>
      </c>
      <c r="I174" s="237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c r="DA174" s="17"/>
      <c r="DB174" s="17"/>
      <c r="DC174" s="17"/>
      <c r="DD174" s="17"/>
      <c r="DE174" s="17"/>
      <c r="DF174" s="17"/>
      <c r="DG174" s="17"/>
      <c r="DH174" s="17"/>
      <c r="DI174" s="17"/>
      <c r="DJ174" s="17"/>
      <c r="DK174" s="17"/>
      <c r="DL174" s="17"/>
      <c r="DM174" s="17"/>
      <c r="DN174" s="17"/>
      <c r="DO174" s="17"/>
      <c r="DP174" s="17"/>
      <c r="DQ174" s="17"/>
      <c r="DR174" s="17"/>
      <c r="DS174" s="17"/>
      <c r="DT174" s="17"/>
      <c r="DU174" s="17"/>
      <c r="DV174" s="17"/>
      <c r="DW174" s="17"/>
      <c r="DX174" s="17"/>
      <c r="DY174" s="17"/>
      <c r="DZ174" s="17"/>
      <c r="EA174" s="17"/>
      <c r="EB174" s="17"/>
      <c r="EC174" s="17"/>
      <c r="ED174" s="17"/>
      <c r="EE174" s="17"/>
      <c r="EF174" s="17"/>
      <c r="EG174" s="17"/>
      <c r="EH174" s="17"/>
      <c r="EI174" s="17"/>
      <c r="EJ174" s="17"/>
      <c r="EK174" s="17"/>
      <c r="EL174" s="17"/>
      <c r="EM174" s="17"/>
      <c r="EN174" s="17"/>
      <c r="EO174" s="17"/>
      <c r="EP174" s="17"/>
      <c r="EQ174" s="17"/>
      <c r="ER174" s="17"/>
      <c r="ES174" s="17"/>
      <c r="ET174" s="17"/>
      <c r="EU174" s="17"/>
      <c r="EV174" s="17"/>
      <c r="EW174" s="17"/>
      <c r="EX174" s="17"/>
      <c r="EY174" s="17"/>
      <c r="EZ174" s="17"/>
      <c r="FA174" s="17"/>
      <c r="FB174" s="17"/>
      <c r="FC174" s="17"/>
      <c r="FD174" s="17"/>
      <c r="FE174" s="17"/>
      <c r="FF174" s="17"/>
      <c r="FG174" s="17"/>
      <c r="FH174" s="17"/>
      <c r="FI174" s="17"/>
      <c r="FJ174" s="17"/>
      <c r="FK174" s="17"/>
      <c r="FL174" s="17"/>
      <c r="FM174" s="17"/>
      <c r="FN174" s="17"/>
      <c r="FO174" s="17"/>
      <c r="FP174" s="17"/>
      <c r="FQ174" s="17"/>
      <c r="FR174" s="17"/>
      <c r="FS174" s="17"/>
      <c r="FT174" s="17"/>
      <c r="FU174" s="17"/>
      <c r="FV174" s="17"/>
      <c r="FW174" s="17"/>
      <c r="FX174" s="17"/>
      <c r="FY174" s="17"/>
      <c r="FZ174" s="17"/>
      <c r="GA174" s="17"/>
      <c r="GB174" s="17"/>
      <c r="GC174" s="17"/>
      <c r="GD174" s="17"/>
      <c r="GE174" s="17"/>
      <c r="GF174" s="17"/>
      <c r="GG174" s="17"/>
      <c r="GH174" s="17"/>
      <c r="GI174" s="17"/>
      <c r="GJ174" s="17"/>
      <c r="GK174" s="17"/>
      <c r="GL174" s="17"/>
      <c r="GM174" s="17"/>
      <c r="GN174" s="17"/>
      <c r="GO174" s="17"/>
      <c r="GP174" s="17"/>
      <c r="GQ174" s="17"/>
      <c r="GR174" s="17"/>
      <c r="GS174" s="17"/>
      <c r="GT174" s="17"/>
      <c r="GU174" s="17"/>
      <c r="GV174" s="17"/>
      <c r="GW174" s="17"/>
      <c r="GX174" s="17"/>
      <c r="GY174" s="17"/>
      <c r="GZ174" s="17"/>
      <c r="HA174" s="17"/>
      <c r="HB174" s="17"/>
      <c r="HC174" s="17"/>
      <c r="HD174" s="17"/>
      <c r="HE174" s="17"/>
      <c r="HF174" s="17"/>
      <c r="HG174" s="17"/>
      <c r="HH174" s="17"/>
      <c r="HI174" s="17"/>
      <c r="HJ174" s="17"/>
      <c r="HK174" s="17"/>
      <c r="HL174" s="17"/>
      <c r="HM174" s="17"/>
      <c r="HN174" s="17"/>
      <c r="HO174" s="17"/>
      <c r="HP174" s="17"/>
      <c r="HQ174" s="17"/>
      <c r="HR174" s="17"/>
      <c r="HS174" s="17"/>
      <c r="HT174" s="17"/>
      <c r="HU174" s="17"/>
      <c r="HV174" s="17"/>
      <c r="HW174" s="17"/>
      <c r="HX174" s="17"/>
      <c r="HY174" s="17"/>
      <c r="HZ174" s="17"/>
      <c r="IA174" s="17"/>
      <c r="IB174" s="17"/>
      <c r="IC174" s="17"/>
      <c r="ID174" s="17"/>
      <c r="IE174" s="17"/>
      <c r="IF174" s="17"/>
      <c r="IG174" s="17"/>
      <c r="IH174" s="17"/>
      <c r="II174" s="17"/>
      <c r="IJ174" s="17"/>
      <c r="IK174" s="17"/>
      <c r="IL174" s="17"/>
      <c r="IM174" s="17"/>
      <c r="IN174" s="17"/>
      <c r="IO174" s="17"/>
      <c r="IP174" s="17"/>
    </row>
    <row r="175" spans="1:250" s="18" customFormat="1">
      <c r="A175" s="2428"/>
      <c r="B175" s="2429"/>
      <c r="C175" s="2429"/>
      <c r="D175" s="2429"/>
      <c r="E175" s="2429"/>
      <c r="F175" s="2429"/>
      <c r="G175" s="2429"/>
      <c r="H175" s="2429"/>
      <c r="I175" s="2430"/>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c r="DA175" s="17"/>
      <c r="DB175" s="17"/>
      <c r="DC175" s="17"/>
      <c r="DD175" s="17"/>
      <c r="DE175" s="17"/>
      <c r="DF175" s="17"/>
      <c r="DG175" s="17"/>
      <c r="DH175" s="17"/>
      <c r="DI175" s="17"/>
      <c r="DJ175" s="17"/>
      <c r="DK175" s="17"/>
      <c r="DL175" s="17"/>
      <c r="DM175" s="17"/>
      <c r="DN175" s="17"/>
      <c r="DO175" s="17"/>
      <c r="DP175" s="17"/>
      <c r="DQ175" s="17"/>
      <c r="DR175" s="17"/>
      <c r="DS175" s="17"/>
      <c r="DT175" s="17"/>
      <c r="DU175" s="17"/>
      <c r="DV175" s="17"/>
      <c r="DW175" s="17"/>
      <c r="DX175" s="17"/>
      <c r="DY175" s="17"/>
      <c r="DZ175" s="17"/>
      <c r="EA175" s="17"/>
      <c r="EB175" s="17"/>
      <c r="EC175" s="17"/>
      <c r="ED175" s="17"/>
      <c r="EE175" s="17"/>
      <c r="EF175" s="17"/>
      <c r="EG175" s="17"/>
      <c r="EH175" s="17"/>
      <c r="EI175" s="17"/>
      <c r="EJ175" s="17"/>
      <c r="EK175" s="17"/>
      <c r="EL175" s="17"/>
      <c r="EM175" s="17"/>
      <c r="EN175" s="17"/>
      <c r="EO175" s="17"/>
      <c r="EP175" s="17"/>
      <c r="EQ175" s="17"/>
      <c r="ER175" s="17"/>
      <c r="ES175" s="17"/>
      <c r="ET175" s="17"/>
      <c r="EU175" s="17"/>
      <c r="EV175" s="17"/>
      <c r="EW175" s="17"/>
      <c r="EX175" s="17"/>
      <c r="EY175" s="17"/>
      <c r="EZ175" s="17"/>
      <c r="FA175" s="17"/>
      <c r="FB175" s="17"/>
      <c r="FC175" s="17"/>
      <c r="FD175" s="17"/>
      <c r="FE175" s="17"/>
      <c r="FF175" s="17"/>
      <c r="FG175" s="17"/>
      <c r="FH175" s="17"/>
      <c r="FI175" s="17"/>
      <c r="FJ175" s="17"/>
      <c r="FK175" s="17"/>
      <c r="FL175" s="17"/>
      <c r="FM175" s="17"/>
      <c r="FN175" s="17"/>
      <c r="FO175" s="17"/>
      <c r="FP175" s="17"/>
      <c r="FQ175" s="17"/>
      <c r="FR175" s="17"/>
      <c r="FS175" s="17"/>
      <c r="FT175" s="17"/>
      <c r="FU175" s="17"/>
      <c r="FV175" s="17"/>
      <c r="FW175" s="17"/>
      <c r="FX175" s="17"/>
      <c r="FY175" s="17"/>
      <c r="FZ175" s="17"/>
      <c r="GA175" s="17"/>
      <c r="GB175" s="17"/>
      <c r="GC175" s="17"/>
      <c r="GD175" s="17"/>
      <c r="GE175" s="17"/>
      <c r="GF175" s="17"/>
      <c r="GG175" s="17"/>
      <c r="GH175" s="17"/>
      <c r="GI175" s="17"/>
      <c r="GJ175" s="17"/>
      <c r="GK175" s="17"/>
      <c r="GL175" s="17"/>
      <c r="GM175" s="17"/>
      <c r="GN175" s="17"/>
      <c r="GO175" s="17"/>
      <c r="GP175" s="17"/>
      <c r="GQ175" s="17"/>
      <c r="GR175" s="17"/>
      <c r="GS175" s="17"/>
      <c r="GT175" s="17"/>
      <c r="GU175" s="17"/>
      <c r="GV175" s="17"/>
      <c r="GW175" s="17"/>
      <c r="GX175" s="17"/>
      <c r="GY175" s="17"/>
      <c r="GZ175" s="17"/>
      <c r="HA175" s="17"/>
      <c r="HB175" s="17"/>
      <c r="HC175" s="17"/>
      <c r="HD175" s="17"/>
      <c r="HE175" s="17"/>
      <c r="HF175" s="17"/>
      <c r="HG175" s="17"/>
      <c r="HH175" s="17"/>
      <c r="HI175" s="17"/>
      <c r="HJ175" s="17"/>
      <c r="HK175" s="17"/>
      <c r="HL175" s="17"/>
      <c r="HM175" s="17"/>
      <c r="HN175" s="17"/>
      <c r="HO175" s="17"/>
      <c r="HP175" s="17"/>
      <c r="HQ175" s="17"/>
      <c r="HR175" s="17"/>
      <c r="HS175" s="17"/>
      <c r="HT175" s="17"/>
      <c r="HU175" s="17"/>
      <c r="HV175" s="17"/>
      <c r="HW175" s="17"/>
      <c r="HX175" s="17"/>
      <c r="HY175" s="17"/>
      <c r="HZ175" s="17"/>
      <c r="IA175" s="17"/>
      <c r="IB175" s="17"/>
      <c r="IC175" s="17"/>
      <c r="ID175" s="17"/>
      <c r="IE175" s="17"/>
      <c r="IF175" s="17"/>
      <c r="IG175" s="17"/>
      <c r="IH175" s="17"/>
      <c r="II175" s="17"/>
      <c r="IJ175" s="17"/>
      <c r="IK175" s="17"/>
      <c r="IL175" s="17"/>
      <c r="IM175" s="17"/>
      <c r="IN175" s="17"/>
      <c r="IO175" s="17"/>
      <c r="IP175" s="17"/>
    </row>
    <row r="176" spans="1:250" s="18" customFormat="1">
      <c r="A176" s="2425"/>
      <c r="B176" s="2426"/>
      <c r="C176" s="2426"/>
      <c r="D176" s="2426"/>
      <c r="E176" s="2426"/>
      <c r="F176" s="2426"/>
      <c r="G176" s="2426"/>
      <c r="H176" s="2426"/>
      <c r="I176" s="242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c r="EH176" s="17"/>
      <c r="EI176" s="17"/>
      <c r="EJ176" s="17"/>
      <c r="EK176" s="17"/>
      <c r="EL176" s="17"/>
      <c r="EM176" s="17"/>
      <c r="EN176" s="17"/>
      <c r="EO176" s="17"/>
      <c r="EP176" s="17"/>
      <c r="EQ176" s="17"/>
      <c r="ER176" s="17"/>
      <c r="ES176" s="17"/>
      <c r="ET176" s="17"/>
      <c r="EU176" s="17"/>
      <c r="EV176" s="17"/>
      <c r="EW176" s="17"/>
      <c r="EX176" s="17"/>
      <c r="EY176" s="17"/>
      <c r="EZ176" s="17"/>
      <c r="FA176" s="17"/>
      <c r="FB176" s="17"/>
      <c r="FC176" s="17"/>
      <c r="FD176" s="17"/>
      <c r="FE176" s="17"/>
      <c r="FF176" s="17"/>
      <c r="FG176" s="17"/>
      <c r="FH176" s="17"/>
      <c r="FI176" s="17"/>
      <c r="FJ176" s="17"/>
      <c r="FK176" s="17"/>
      <c r="FL176" s="17"/>
      <c r="FM176" s="17"/>
      <c r="FN176" s="17"/>
      <c r="FO176" s="17"/>
      <c r="FP176" s="17"/>
      <c r="FQ176" s="17"/>
      <c r="FR176" s="17"/>
      <c r="FS176" s="17"/>
      <c r="FT176" s="17"/>
      <c r="FU176" s="17"/>
      <c r="FV176" s="17"/>
      <c r="FW176" s="17"/>
      <c r="FX176" s="17"/>
      <c r="FY176" s="17"/>
      <c r="FZ176" s="17"/>
      <c r="GA176" s="17"/>
      <c r="GB176" s="17"/>
      <c r="GC176" s="17"/>
      <c r="GD176" s="17"/>
      <c r="GE176" s="17"/>
      <c r="GF176" s="17"/>
      <c r="GG176" s="17"/>
      <c r="GH176" s="17"/>
      <c r="GI176" s="17"/>
      <c r="GJ176" s="17"/>
      <c r="GK176" s="17"/>
      <c r="GL176" s="17"/>
      <c r="GM176" s="17"/>
      <c r="GN176" s="17"/>
      <c r="GO176" s="17"/>
      <c r="GP176" s="17"/>
      <c r="GQ176" s="17"/>
      <c r="GR176" s="17"/>
      <c r="GS176" s="17"/>
      <c r="GT176" s="17"/>
      <c r="GU176" s="17"/>
      <c r="GV176" s="17"/>
      <c r="GW176" s="17"/>
      <c r="GX176" s="17"/>
      <c r="GY176" s="17"/>
      <c r="GZ176" s="17"/>
      <c r="HA176" s="17"/>
      <c r="HB176" s="17"/>
      <c r="HC176" s="17"/>
      <c r="HD176" s="17"/>
      <c r="HE176" s="17"/>
      <c r="HF176" s="17"/>
      <c r="HG176" s="17"/>
      <c r="HH176" s="17"/>
      <c r="HI176" s="17"/>
      <c r="HJ176" s="17"/>
      <c r="HK176" s="17"/>
      <c r="HL176" s="17"/>
      <c r="HM176" s="17"/>
      <c r="HN176" s="17"/>
      <c r="HO176" s="17"/>
      <c r="HP176" s="17"/>
      <c r="HQ176" s="17"/>
      <c r="HR176" s="17"/>
      <c r="HS176" s="17"/>
      <c r="HT176" s="17"/>
      <c r="HU176" s="17"/>
      <c r="HV176" s="17"/>
      <c r="HW176" s="17"/>
      <c r="HX176" s="17"/>
      <c r="HY176" s="17"/>
      <c r="HZ176" s="17"/>
      <c r="IA176" s="17"/>
      <c r="IB176" s="17"/>
      <c r="IC176" s="17"/>
      <c r="ID176" s="17"/>
      <c r="IE176" s="17"/>
      <c r="IF176" s="17"/>
      <c r="IG176" s="17"/>
      <c r="IH176" s="17"/>
      <c r="II176" s="17"/>
      <c r="IJ176" s="17"/>
      <c r="IK176" s="17"/>
      <c r="IL176" s="17"/>
      <c r="IM176" s="17"/>
      <c r="IN176" s="17"/>
      <c r="IO176" s="17"/>
      <c r="IP176" s="17"/>
    </row>
    <row r="177" spans="1:250" s="18" customFormat="1">
      <c r="A177" s="2425"/>
      <c r="B177" s="2426"/>
      <c r="C177" s="2426"/>
      <c r="D177" s="2426"/>
      <c r="E177" s="2426"/>
      <c r="F177" s="2426"/>
      <c r="G177" s="2426"/>
      <c r="H177" s="2426"/>
      <c r="I177" s="242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c r="DA177" s="17"/>
      <c r="DB177" s="17"/>
      <c r="DC177" s="17"/>
      <c r="DD177" s="17"/>
      <c r="DE177" s="17"/>
      <c r="DF177" s="17"/>
      <c r="DG177" s="17"/>
      <c r="DH177" s="17"/>
      <c r="DI177" s="17"/>
      <c r="DJ177" s="17"/>
      <c r="DK177" s="17"/>
      <c r="DL177" s="17"/>
      <c r="DM177" s="17"/>
      <c r="DN177" s="17"/>
      <c r="DO177" s="17"/>
      <c r="DP177" s="17"/>
      <c r="DQ177" s="17"/>
      <c r="DR177" s="17"/>
      <c r="DS177" s="17"/>
      <c r="DT177" s="17"/>
      <c r="DU177" s="17"/>
      <c r="DV177" s="17"/>
      <c r="DW177" s="17"/>
      <c r="DX177" s="17"/>
      <c r="DY177" s="17"/>
      <c r="DZ177" s="17"/>
      <c r="EA177" s="17"/>
      <c r="EB177" s="17"/>
      <c r="EC177" s="17"/>
      <c r="ED177" s="17"/>
      <c r="EE177" s="17"/>
      <c r="EF177" s="17"/>
      <c r="EG177" s="17"/>
      <c r="EH177" s="17"/>
      <c r="EI177" s="17"/>
      <c r="EJ177" s="17"/>
      <c r="EK177" s="17"/>
      <c r="EL177" s="17"/>
      <c r="EM177" s="17"/>
      <c r="EN177" s="17"/>
      <c r="EO177" s="17"/>
      <c r="EP177" s="17"/>
      <c r="EQ177" s="17"/>
      <c r="ER177" s="17"/>
      <c r="ES177" s="17"/>
      <c r="ET177" s="17"/>
      <c r="EU177" s="17"/>
      <c r="EV177" s="17"/>
      <c r="EW177" s="17"/>
      <c r="EX177" s="17"/>
      <c r="EY177" s="17"/>
      <c r="EZ177" s="17"/>
      <c r="FA177" s="17"/>
      <c r="FB177" s="17"/>
      <c r="FC177" s="17"/>
      <c r="FD177" s="17"/>
      <c r="FE177" s="17"/>
      <c r="FF177" s="17"/>
      <c r="FG177" s="17"/>
      <c r="FH177" s="17"/>
      <c r="FI177" s="17"/>
      <c r="FJ177" s="17"/>
      <c r="FK177" s="17"/>
      <c r="FL177" s="17"/>
      <c r="FM177" s="17"/>
      <c r="FN177" s="17"/>
      <c r="FO177" s="17"/>
      <c r="FP177" s="17"/>
      <c r="FQ177" s="17"/>
      <c r="FR177" s="17"/>
      <c r="FS177" s="17"/>
      <c r="FT177" s="17"/>
      <c r="FU177" s="17"/>
      <c r="FV177" s="17"/>
      <c r="FW177" s="17"/>
      <c r="FX177" s="17"/>
      <c r="FY177" s="17"/>
      <c r="FZ177" s="17"/>
      <c r="GA177" s="17"/>
      <c r="GB177" s="17"/>
      <c r="GC177" s="17"/>
      <c r="GD177" s="17"/>
      <c r="GE177" s="17"/>
      <c r="GF177" s="17"/>
      <c r="GG177" s="17"/>
      <c r="GH177" s="17"/>
      <c r="GI177" s="17"/>
      <c r="GJ177" s="17"/>
      <c r="GK177" s="17"/>
      <c r="GL177" s="17"/>
      <c r="GM177" s="17"/>
      <c r="GN177" s="17"/>
      <c r="GO177" s="17"/>
      <c r="GP177" s="17"/>
      <c r="GQ177" s="17"/>
      <c r="GR177" s="17"/>
      <c r="GS177" s="17"/>
      <c r="GT177" s="17"/>
      <c r="GU177" s="17"/>
      <c r="GV177" s="17"/>
      <c r="GW177" s="17"/>
      <c r="GX177" s="17"/>
      <c r="GY177" s="17"/>
      <c r="GZ177" s="17"/>
      <c r="HA177" s="17"/>
      <c r="HB177" s="17"/>
      <c r="HC177" s="17"/>
      <c r="HD177" s="17"/>
      <c r="HE177" s="17"/>
      <c r="HF177" s="17"/>
      <c r="HG177" s="17"/>
      <c r="HH177" s="17"/>
      <c r="HI177" s="17"/>
      <c r="HJ177" s="17"/>
      <c r="HK177" s="17"/>
      <c r="HL177" s="17"/>
      <c r="HM177" s="17"/>
      <c r="HN177" s="17"/>
      <c r="HO177" s="17"/>
      <c r="HP177" s="17"/>
      <c r="HQ177" s="17"/>
      <c r="HR177" s="17"/>
      <c r="HS177" s="17"/>
      <c r="HT177" s="17"/>
      <c r="HU177" s="17"/>
      <c r="HV177" s="17"/>
      <c r="HW177" s="17"/>
      <c r="HX177" s="17"/>
      <c r="HY177" s="17"/>
      <c r="HZ177" s="17"/>
      <c r="IA177" s="17"/>
      <c r="IB177" s="17"/>
      <c r="IC177" s="17"/>
      <c r="ID177" s="17"/>
      <c r="IE177" s="17"/>
      <c r="IF177" s="17"/>
      <c r="IG177" s="17"/>
      <c r="IH177" s="17"/>
      <c r="II177" s="17"/>
      <c r="IJ177" s="17"/>
      <c r="IK177" s="17"/>
      <c r="IL177" s="17"/>
      <c r="IM177" s="17"/>
      <c r="IN177" s="17"/>
      <c r="IO177" s="17"/>
      <c r="IP177" s="17"/>
    </row>
    <row r="178" spans="1:250" s="18" customFormat="1">
      <c r="A178" s="2378" t="s">
        <v>160</v>
      </c>
      <c r="B178" s="2379"/>
      <c r="C178" s="2379"/>
      <c r="D178" s="2379"/>
      <c r="E178" s="2379"/>
      <c r="F178" s="2379"/>
      <c r="G178" s="2379"/>
      <c r="H178" s="2379"/>
      <c r="I178" s="2380"/>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c r="DA178" s="17"/>
      <c r="DB178" s="17"/>
      <c r="DC178" s="17"/>
      <c r="DD178" s="17"/>
      <c r="DE178" s="17"/>
      <c r="DF178" s="17"/>
      <c r="DG178" s="17"/>
      <c r="DH178" s="17"/>
      <c r="DI178" s="17"/>
      <c r="DJ178" s="17"/>
      <c r="DK178" s="17"/>
      <c r="DL178" s="17"/>
      <c r="DM178" s="17"/>
      <c r="DN178" s="17"/>
      <c r="DO178" s="17"/>
      <c r="DP178" s="17"/>
      <c r="DQ178" s="17"/>
      <c r="DR178" s="17"/>
      <c r="DS178" s="17"/>
      <c r="DT178" s="17"/>
      <c r="DU178" s="17"/>
      <c r="DV178" s="17"/>
      <c r="DW178" s="17"/>
      <c r="DX178" s="17"/>
      <c r="DY178" s="17"/>
      <c r="DZ178" s="17"/>
      <c r="EA178" s="17"/>
      <c r="EB178" s="17"/>
      <c r="EC178" s="17"/>
      <c r="ED178" s="17"/>
      <c r="EE178" s="17"/>
      <c r="EF178" s="17"/>
      <c r="EG178" s="17"/>
      <c r="EH178" s="17"/>
      <c r="EI178" s="17"/>
      <c r="EJ178" s="17"/>
      <c r="EK178" s="17"/>
      <c r="EL178" s="17"/>
      <c r="EM178" s="17"/>
      <c r="EN178" s="17"/>
      <c r="EO178" s="17"/>
      <c r="EP178" s="17"/>
      <c r="EQ178" s="17"/>
      <c r="ER178" s="17"/>
      <c r="ES178" s="17"/>
      <c r="ET178" s="17"/>
      <c r="EU178" s="17"/>
      <c r="EV178" s="17"/>
      <c r="EW178" s="17"/>
      <c r="EX178" s="17"/>
      <c r="EY178" s="17"/>
      <c r="EZ178" s="17"/>
      <c r="FA178" s="17"/>
      <c r="FB178" s="17"/>
      <c r="FC178" s="17"/>
      <c r="FD178" s="17"/>
      <c r="FE178" s="17"/>
      <c r="FF178" s="17"/>
      <c r="FG178" s="17"/>
      <c r="FH178" s="17"/>
      <c r="FI178" s="17"/>
      <c r="FJ178" s="17"/>
      <c r="FK178" s="17"/>
      <c r="FL178" s="17"/>
      <c r="FM178" s="17"/>
      <c r="FN178" s="17"/>
      <c r="FO178" s="17"/>
      <c r="FP178" s="17"/>
      <c r="FQ178" s="17"/>
      <c r="FR178" s="17"/>
      <c r="FS178" s="17"/>
      <c r="FT178" s="17"/>
      <c r="FU178" s="17"/>
      <c r="FV178" s="17"/>
      <c r="FW178" s="17"/>
      <c r="FX178" s="17"/>
      <c r="FY178" s="17"/>
      <c r="FZ178" s="17"/>
      <c r="GA178" s="17"/>
      <c r="GB178" s="17"/>
      <c r="GC178" s="17"/>
      <c r="GD178" s="17"/>
      <c r="GE178" s="17"/>
      <c r="GF178" s="17"/>
      <c r="GG178" s="17"/>
      <c r="GH178" s="17"/>
      <c r="GI178" s="17"/>
      <c r="GJ178" s="17"/>
      <c r="GK178" s="17"/>
      <c r="GL178" s="17"/>
      <c r="GM178" s="17"/>
      <c r="GN178" s="17"/>
      <c r="GO178" s="17"/>
      <c r="GP178" s="17"/>
      <c r="GQ178" s="17"/>
      <c r="GR178" s="17"/>
      <c r="GS178" s="17"/>
      <c r="GT178" s="17"/>
      <c r="GU178" s="17"/>
      <c r="GV178" s="17"/>
      <c r="GW178" s="17"/>
      <c r="GX178" s="17"/>
      <c r="GY178" s="17"/>
      <c r="GZ178" s="17"/>
      <c r="HA178" s="17"/>
      <c r="HB178" s="17"/>
      <c r="HC178" s="17"/>
      <c r="HD178" s="17"/>
      <c r="HE178" s="17"/>
      <c r="HF178" s="17"/>
      <c r="HG178" s="17"/>
      <c r="HH178" s="17"/>
      <c r="HI178" s="17"/>
      <c r="HJ178" s="17"/>
      <c r="HK178" s="17"/>
      <c r="HL178" s="17"/>
      <c r="HM178" s="17"/>
      <c r="HN178" s="17"/>
      <c r="HO178" s="17"/>
      <c r="HP178" s="17"/>
      <c r="HQ178" s="17"/>
      <c r="HR178" s="17"/>
      <c r="HS178" s="17"/>
      <c r="HT178" s="17"/>
      <c r="HU178" s="17"/>
      <c r="HV178" s="17"/>
      <c r="HW178" s="17"/>
      <c r="HX178" s="17"/>
      <c r="HY178" s="17"/>
      <c r="HZ178" s="17"/>
      <c r="IA178" s="17"/>
      <c r="IB178" s="17"/>
      <c r="IC178" s="17"/>
      <c r="ID178" s="17"/>
      <c r="IE178" s="17"/>
      <c r="IF178" s="17"/>
      <c r="IG178" s="17"/>
      <c r="IH178" s="17"/>
      <c r="II178" s="17"/>
      <c r="IJ178" s="17"/>
      <c r="IK178" s="17"/>
      <c r="IL178" s="17"/>
      <c r="IM178" s="17"/>
      <c r="IN178" s="17"/>
      <c r="IO178" s="17"/>
      <c r="IP178" s="17"/>
    </row>
    <row r="179" spans="1:250" s="18" customFormat="1">
      <c r="A179" s="2378" t="s">
        <v>28</v>
      </c>
      <c r="B179" s="2379"/>
      <c r="C179" s="2379"/>
      <c r="D179" s="2379"/>
      <c r="E179" s="2379"/>
      <c r="F179" s="2379"/>
      <c r="G179" s="2379"/>
      <c r="H179" s="2379"/>
      <c r="I179" s="2380"/>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c r="DA179" s="17"/>
      <c r="DB179" s="17"/>
      <c r="DC179" s="17"/>
      <c r="DD179" s="17"/>
      <c r="DE179" s="17"/>
      <c r="DF179" s="17"/>
      <c r="DG179" s="17"/>
      <c r="DH179" s="17"/>
      <c r="DI179" s="17"/>
      <c r="DJ179" s="17"/>
      <c r="DK179" s="17"/>
      <c r="DL179" s="17"/>
      <c r="DM179" s="17"/>
      <c r="DN179" s="17"/>
      <c r="DO179" s="17"/>
      <c r="DP179" s="17"/>
      <c r="DQ179" s="17"/>
      <c r="DR179" s="17"/>
      <c r="DS179" s="17"/>
      <c r="DT179" s="17"/>
      <c r="DU179" s="17"/>
      <c r="DV179" s="17"/>
      <c r="DW179" s="17"/>
      <c r="DX179" s="17"/>
      <c r="DY179" s="17"/>
      <c r="DZ179" s="17"/>
      <c r="EA179" s="17"/>
      <c r="EB179" s="17"/>
      <c r="EC179" s="17"/>
      <c r="ED179" s="17"/>
      <c r="EE179" s="17"/>
      <c r="EF179" s="17"/>
      <c r="EG179" s="17"/>
      <c r="EH179" s="17"/>
      <c r="EI179" s="17"/>
      <c r="EJ179" s="17"/>
      <c r="EK179" s="17"/>
      <c r="EL179" s="17"/>
      <c r="EM179" s="17"/>
      <c r="EN179" s="17"/>
      <c r="EO179" s="17"/>
      <c r="EP179" s="17"/>
      <c r="EQ179" s="17"/>
      <c r="ER179" s="17"/>
      <c r="ES179" s="17"/>
      <c r="ET179" s="17"/>
      <c r="EU179" s="17"/>
      <c r="EV179" s="17"/>
      <c r="EW179" s="17"/>
      <c r="EX179" s="17"/>
      <c r="EY179" s="17"/>
      <c r="EZ179" s="17"/>
      <c r="FA179" s="17"/>
      <c r="FB179" s="17"/>
      <c r="FC179" s="17"/>
      <c r="FD179" s="17"/>
      <c r="FE179" s="17"/>
      <c r="FF179" s="17"/>
      <c r="FG179" s="17"/>
      <c r="FH179" s="17"/>
      <c r="FI179" s="17"/>
      <c r="FJ179" s="17"/>
      <c r="FK179" s="17"/>
      <c r="FL179" s="17"/>
      <c r="FM179" s="17"/>
      <c r="FN179" s="17"/>
      <c r="FO179" s="17"/>
      <c r="FP179" s="17"/>
      <c r="FQ179" s="17"/>
      <c r="FR179" s="17"/>
      <c r="FS179" s="17"/>
      <c r="FT179" s="17"/>
      <c r="FU179" s="17"/>
      <c r="FV179" s="17"/>
      <c r="FW179" s="17"/>
      <c r="FX179" s="17"/>
      <c r="FY179" s="17"/>
      <c r="FZ179" s="17"/>
      <c r="GA179" s="17"/>
      <c r="GB179" s="17"/>
      <c r="GC179" s="17"/>
      <c r="GD179" s="17"/>
      <c r="GE179" s="17"/>
      <c r="GF179" s="17"/>
      <c r="GG179" s="17"/>
      <c r="GH179" s="17"/>
      <c r="GI179" s="17"/>
      <c r="GJ179" s="17"/>
      <c r="GK179" s="17"/>
      <c r="GL179" s="17"/>
      <c r="GM179" s="17"/>
      <c r="GN179" s="17"/>
      <c r="GO179" s="17"/>
      <c r="GP179" s="17"/>
      <c r="GQ179" s="17"/>
      <c r="GR179" s="17"/>
      <c r="GS179" s="17"/>
      <c r="GT179" s="17"/>
      <c r="GU179" s="17"/>
      <c r="GV179" s="17"/>
      <c r="GW179" s="17"/>
      <c r="GX179" s="17"/>
      <c r="GY179" s="17"/>
      <c r="GZ179" s="17"/>
      <c r="HA179" s="17"/>
      <c r="HB179" s="17"/>
      <c r="HC179" s="17"/>
      <c r="HD179" s="17"/>
      <c r="HE179" s="17"/>
      <c r="HF179" s="17"/>
      <c r="HG179" s="17"/>
      <c r="HH179" s="17"/>
      <c r="HI179" s="17"/>
      <c r="HJ179" s="17"/>
      <c r="HK179" s="17"/>
      <c r="HL179" s="17"/>
      <c r="HM179" s="17"/>
      <c r="HN179" s="17"/>
      <c r="HO179" s="17"/>
      <c r="HP179" s="17"/>
      <c r="HQ179" s="17"/>
      <c r="HR179" s="17"/>
      <c r="HS179" s="17"/>
      <c r="HT179" s="17"/>
      <c r="HU179" s="17"/>
      <c r="HV179" s="17"/>
      <c r="HW179" s="17"/>
      <c r="HX179" s="17"/>
      <c r="HY179" s="17"/>
      <c r="HZ179" s="17"/>
      <c r="IA179" s="17"/>
      <c r="IB179" s="17"/>
      <c r="IC179" s="17"/>
      <c r="ID179" s="17"/>
      <c r="IE179" s="17"/>
      <c r="IF179" s="17"/>
      <c r="IG179" s="17"/>
      <c r="IH179" s="17"/>
      <c r="II179" s="17"/>
      <c r="IJ179" s="17"/>
      <c r="IK179" s="17"/>
      <c r="IL179" s="17"/>
      <c r="IM179" s="17"/>
      <c r="IN179" s="17"/>
      <c r="IO179" s="17"/>
      <c r="IP179" s="17"/>
    </row>
    <row r="180" spans="1:250" s="18" customFormat="1">
      <c r="A180" s="2378" t="s">
        <v>29</v>
      </c>
      <c r="B180" s="2379"/>
      <c r="C180" s="2379"/>
      <c r="D180" s="2379"/>
      <c r="E180" s="2379"/>
      <c r="F180" s="2379"/>
      <c r="G180" s="2379"/>
      <c r="H180" s="2379"/>
      <c r="I180" s="2380"/>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c r="DA180" s="17"/>
      <c r="DB180" s="17"/>
      <c r="DC180" s="17"/>
      <c r="DD180" s="17"/>
      <c r="DE180" s="17"/>
      <c r="DF180" s="17"/>
      <c r="DG180" s="17"/>
      <c r="DH180" s="17"/>
      <c r="DI180" s="17"/>
      <c r="DJ180" s="17"/>
      <c r="DK180" s="17"/>
      <c r="DL180" s="17"/>
      <c r="DM180" s="17"/>
      <c r="DN180" s="17"/>
      <c r="DO180" s="17"/>
      <c r="DP180" s="17"/>
      <c r="DQ180" s="17"/>
      <c r="DR180" s="17"/>
      <c r="DS180" s="17"/>
      <c r="DT180" s="17"/>
      <c r="DU180" s="17"/>
      <c r="DV180" s="17"/>
      <c r="DW180" s="17"/>
      <c r="DX180" s="17"/>
      <c r="DY180" s="17"/>
      <c r="DZ180" s="17"/>
      <c r="EA180" s="17"/>
      <c r="EB180" s="17"/>
      <c r="EC180" s="17"/>
      <c r="ED180" s="17"/>
      <c r="EE180" s="17"/>
      <c r="EF180" s="17"/>
      <c r="EG180" s="17"/>
      <c r="EH180" s="17"/>
      <c r="EI180" s="17"/>
      <c r="EJ180" s="17"/>
      <c r="EK180" s="17"/>
      <c r="EL180" s="17"/>
      <c r="EM180" s="17"/>
      <c r="EN180" s="17"/>
      <c r="EO180" s="17"/>
      <c r="EP180" s="17"/>
      <c r="EQ180" s="17"/>
      <c r="ER180" s="17"/>
      <c r="ES180" s="17"/>
      <c r="ET180" s="17"/>
      <c r="EU180" s="17"/>
      <c r="EV180" s="17"/>
      <c r="EW180" s="17"/>
      <c r="EX180" s="17"/>
      <c r="EY180" s="17"/>
      <c r="EZ180" s="17"/>
      <c r="FA180" s="17"/>
      <c r="FB180" s="17"/>
      <c r="FC180" s="17"/>
      <c r="FD180" s="17"/>
      <c r="FE180" s="17"/>
      <c r="FF180" s="17"/>
      <c r="FG180" s="17"/>
      <c r="FH180" s="17"/>
      <c r="FI180" s="17"/>
      <c r="FJ180" s="17"/>
      <c r="FK180" s="17"/>
      <c r="FL180" s="17"/>
      <c r="FM180" s="17"/>
      <c r="FN180" s="17"/>
      <c r="FO180" s="17"/>
      <c r="FP180" s="17"/>
      <c r="FQ180" s="17"/>
      <c r="FR180" s="17"/>
      <c r="FS180" s="17"/>
      <c r="FT180" s="17"/>
      <c r="FU180" s="17"/>
      <c r="FV180" s="17"/>
      <c r="FW180" s="17"/>
      <c r="FX180" s="17"/>
      <c r="FY180" s="17"/>
      <c r="FZ180" s="17"/>
      <c r="GA180" s="17"/>
      <c r="GB180" s="17"/>
      <c r="GC180" s="17"/>
      <c r="GD180" s="17"/>
      <c r="GE180" s="17"/>
      <c r="GF180" s="17"/>
      <c r="GG180" s="17"/>
      <c r="GH180" s="17"/>
      <c r="GI180" s="17"/>
      <c r="GJ180" s="17"/>
      <c r="GK180" s="17"/>
      <c r="GL180" s="17"/>
      <c r="GM180" s="17"/>
      <c r="GN180" s="17"/>
      <c r="GO180" s="17"/>
      <c r="GP180" s="17"/>
      <c r="GQ180" s="17"/>
      <c r="GR180" s="17"/>
      <c r="GS180" s="17"/>
      <c r="GT180" s="17"/>
      <c r="GU180" s="17"/>
      <c r="GV180" s="17"/>
      <c r="GW180" s="17"/>
      <c r="GX180" s="17"/>
      <c r="GY180" s="17"/>
      <c r="GZ180" s="17"/>
      <c r="HA180" s="17"/>
      <c r="HB180" s="17"/>
      <c r="HC180" s="17"/>
      <c r="HD180" s="17"/>
      <c r="HE180" s="17"/>
      <c r="HF180" s="17"/>
      <c r="HG180" s="17"/>
      <c r="HH180" s="17"/>
      <c r="HI180" s="17"/>
      <c r="HJ180" s="17"/>
      <c r="HK180" s="17"/>
      <c r="HL180" s="17"/>
      <c r="HM180" s="17"/>
      <c r="HN180" s="17"/>
      <c r="HO180" s="17"/>
      <c r="HP180" s="17"/>
      <c r="HQ180" s="17"/>
      <c r="HR180" s="17"/>
      <c r="HS180" s="17"/>
      <c r="HT180" s="17"/>
      <c r="HU180" s="17"/>
      <c r="HV180" s="17"/>
      <c r="HW180" s="17"/>
      <c r="HX180" s="17"/>
      <c r="HY180" s="17"/>
      <c r="HZ180" s="17"/>
      <c r="IA180" s="17"/>
      <c r="IB180" s="17"/>
      <c r="IC180" s="17"/>
      <c r="ID180" s="17"/>
      <c r="IE180" s="17"/>
      <c r="IF180" s="17"/>
      <c r="IG180" s="17"/>
      <c r="IH180" s="17"/>
      <c r="II180" s="17"/>
      <c r="IJ180" s="17"/>
      <c r="IK180" s="17"/>
      <c r="IL180" s="17"/>
      <c r="IM180" s="17"/>
      <c r="IN180" s="17"/>
      <c r="IO180" s="17"/>
      <c r="IP180" s="17"/>
    </row>
    <row r="181" spans="1:250" s="18" customFormat="1">
      <c r="A181" s="2378" t="s">
        <v>161</v>
      </c>
      <c r="B181" s="2379"/>
      <c r="C181" s="2379"/>
      <c r="D181" s="2379"/>
      <c r="E181" s="2379"/>
      <c r="F181" s="2379"/>
      <c r="G181" s="2379"/>
      <c r="H181" s="2379"/>
      <c r="I181" s="2380"/>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c r="DA181" s="17"/>
      <c r="DB181" s="17"/>
      <c r="DC181" s="17"/>
      <c r="DD181" s="17"/>
      <c r="DE181" s="17"/>
      <c r="DF181" s="17"/>
      <c r="DG181" s="17"/>
      <c r="DH181" s="17"/>
      <c r="DI181" s="17"/>
      <c r="DJ181" s="17"/>
      <c r="DK181" s="17"/>
      <c r="DL181" s="17"/>
      <c r="DM181" s="17"/>
      <c r="DN181" s="17"/>
      <c r="DO181" s="17"/>
      <c r="DP181" s="17"/>
      <c r="DQ181" s="17"/>
      <c r="DR181" s="17"/>
      <c r="DS181" s="17"/>
      <c r="DT181" s="17"/>
      <c r="DU181" s="17"/>
      <c r="DV181" s="17"/>
      <c r="DW181" s="17"/>
      <c r="DX181" s="17"/>
      <c r="DY181" s="17"/>
      <c r="DZ181" s="17"/>
      <c r="EA181" s="17"/>
      <c r="EB181" s="17"/>
      <c r="EC181" s="17"/>
      <c r="ED181" s="17"/>
      <c r="EE181" s="17"/>
      <c r="EF181" s="17"/>
      <c r="EG181" s="17"/>
      <c r="EH181" s="17"/>
      <c r="EI181" s="17"/>
      <c r="EJ181" s="17"/>
      <c r="EK181" s="17"/>
      <c r="EL181" s="17"/>
      <c r="EM181" s="17"/>
      <c r="EN181" s="17"/>
      <c r="EO181" s="17"/>
      <c r="EP181" s="17"/>
      <c r="EQ181" s="17"/>
      <c r="ER181" s="17"/>
      <c r="ES181" s="17"/>
      <c r="ET181" s="17"/>
      <c r="EU181" s="17"/>
      <c r="EV181" s="17"/>
      <c r="EW181" s="17"/>
      <c r="EX181" s="17"/>
      <c r="EY181" s="17"/>
      <c r="EZ181" s="17"/>
      <c r="FA181" s="17"/>
      <c r="FB181" s="17"/>
      <c r="FC181" s="17"/>
      <c r="FD181" s="17"/>
      <c r="FE181" s="17"/>
      <c r="FF181" s="17"/>
      <c r="FG181" s="17"/>
      <c r="FH181" s="17"/>
      <c r="FI181" s="17"/>
      <c r="FJ181" s="17"/>
      <c r="FK181" s="17"/>
      <c r="FL181" s="17"/>
      <c r="FM181" s="17"/>
      <c r="FN181" s="17"/>
      <c r="FO181" s="17"/>
      <c r="FP181" s="17"/>
      <c r="FQ181" s="17"/>
      <c r="FR181" s="17"/>
      <c r="FS181" s="17"/>
      <c r="FT181" s="17"/>
      <c r="FU181" s="17"/>
      <c r="FV181" s="17"/>
      <c r="FW181" s="17"/>
      <c r="FX181" s="17"/>
      <c r="FY181" s="17"/>
      <c r="FZ181" s="17"/>
      <c r="GA181" s="17"/>
      <c r="GB181" s="17"/>
      <c r="GC181" s="17"/>
      <c r="GD181" s="17"/>
      <c r="GE181" s="17"/>
      <c r="GF181" s="17"/>
      <c r="GG181" s="17"/>
      <c r="GH181" s="17"/>
      <c r="GI181" s="17"/>
      <c r="GJ181" s="17"/>
      <c r="GK181" s="17"/>
      <c r="GL181" s="17"/>
      <c r="GM181" s="17"/>
      <c r="GN181" s="17"/>
      <c r="GO181" s="17"/>
      <c r="GP181" s="17"/>
      <c r="GQ181" s="17"/>
      <c r="GR181" s="17"/>
      <c r="GS181" s="17"/>
      <c r="GT181" s="17"/>
      <c r="GU181" s="17"/>
      <c r="GV181" s="17"/>
      <c r="GW181" s="17"/>
      <c r="GX181" s="17"/>
      <c r="GY181" s="17"/>
      <c r="GZ181" s="17"/>
      <c r="HA181" s="17"/>
      <c r="HB181" s="17"/>
      <c r="HC181" s="17"/>
      <c r="HD181" s="17"/>
      <c r="HE181" s="17"/>
      <c r="HF181" s="17"/>
      <c r="HG181" s="17"/>
      <c r="HH181" s="17"/>
      <c r="HI181" s="17"/>
      <c r="HJ181" s="17"/>
      <c r="HK181" s="17"/>
      <c r="HL181" s="17"/>
      <c r="HM181" s="17"/>
      <c r="HN181" s="17"/>
      <c r="HO181" s="17"/>
      <c r="HP181" s="17"/>
      <c r="HQ181" s="17"/>
      <c r="HR181" s="17"/>
      <c r="HS181" s="17"/>
      <c r="HT181" s="17"/>
      <c r="HU181" s="17"/>
      <c r="HV181" s="17"/>
      <c r="HW181" s="17"/>
      <c r="HX181" s="17"/>
      <c r="HY181" s="17"/>
      <c r="HZ181" s="17"/>
      <c r="IA181" s="17"/>
      <c r="IB181" s="17"/>
      <c r="IC181" s="17"/>
      <c r="ID181" s="17"/>
      <c r="IE181" s="17"/>
      <c r="IF181" s="17"/>
      <c r="IG181" s="17"/>
      <c r="IH181" s="17"/>
      <c r="II181" s="17"/>
      <c r="IJ181" s="17"/>
      <c r="IK181" s="17"/>
      <c r="IL181" s="17"/>
      <c r="IM181" s="17"/>
      <c r="IN181" s="17"/>
      <c r="IO181" s="17"/>
      <c r="IP181" s="17"/>
    </row>
    <row r="182" spans="1:250" s="18" customFormat="1">
      <c r="A182" s="2347" t="s">
        <v>162</v>
      </c>
      <c r="B182" s="2347"/>
      <c r="C182" s="113" t="s">
        <v>32</v>
      </c>
      <c r="D182" s="2168" t="s">
        <v>163</v>
      </c>
      <c r="E182" s="2168"/>
      <c r="F182" s="2168"/>
      <c r="G182" s="2168"/>
      <c r="H182" s="2168" t="s">
        <v>164</v>
      </c>
      <c r="I182" s="2168"/>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c r="DA182" s="17"/>
      <c r="DB182" s="17"/>
      <c r="DC182" s="17"/>
      <c r="DD182" s="17"/>
      <c r="DE182" s="17"/>
      <c r="DF182" s="17"/>
      <c r="DG182" s="17"/>
      <c r="DH182" s="17"/>
      <c r="DI182" s="17"/>
      <c r="DJ182" s="17"/>
      <c r="DK182" s="17"/>
      <c r="DL182" s="17"/>
      <c r="DM182" s="17"/>
      <c r="DN182" s="17"/>
      <c r="DO182" s="17"/>
      <c r="DP182" s="17"/>
      <c r="DQ182" s="17"/>
      <c r="DR182" s="17"/>
      <c r="DS182" s="17"/>
      <c r="DT182" s="17"/>
      <c r="DU182" s="17"/>
      <c r="DV182" s="17"/>
      <c r="DW182" s="17"/>
      <c r="DX182" s="17"/>
      <c r="DY182" s="17"/>
      <c r="DZ182" s="17"/>
      <c r="EA182" s="17"/>
      <c r="EB182" s="17"/>
      <c r="EC182" s="17"/>
      <c r="ED182" s="17"/>
      <c r="EE182" s="17"/>
      <c r="EF182" s="17"/>
      <c r="EG182" s="17"/>
      <c r="EH182" s="17"/>
      <c r="EI182" s="17"/>
      <c r="EJ182" s="17"/>
      <c r="EK182" s="17"/>
      <c r="EL182" s="17"/>
      <c r="EM182" s="17"/>
      <c r="EN182" s="17"/>
      <c r="EO182" s="17"/>
      <c r="EP182" s="17"/>
      <c r="EQ182" s="17"/>
      <c r="ER182" s="17"/>
      <c r="ES182" s="17"/>
      <c r="ET182" s="17"/>
      <c r="EU182" s="17"/>
      <c r="EV182" s="17"/>
      <c r="EW182" s="17"/>
      <c r="EX182" s="17"/>
      <c r="EY182" s="17"/>
      <c r="EZ182" s="17"/>
      <c r="FA182" s="17"/>
      <c r="FB182" s="17"/>
      <c r="FC182" s="17"/>
      <c r="FD182" s="17"/>
      <c r="FE182" s="17"/>
      <c r="FF182" s="17"/>
      <c r="FG182" s="17"/>
      <c r="FH182" s="17"/>
      <c r="FI182" s="17"/>
      <c r="FJ182" s="17"/>
      <c r="FK182" s="17"/>
      <c r="FL182" s="17"/>
      <c r="FM182" s="17"/>
      <c r="FN182" s="17"/>
      <c r="FO182" s="17"/>
      <c r="FP182" s="17"/>
      <c r="FQ182" s="17"/>
      <c r="FR182" s="17"/>
      <c r="FS182" s="17"/>
      <c r="FT182" s="17"/>
      <c r="FU182" s="17"/>
      <c r="FV182" s="17"/>
      <c r="FW182" s="17"/>
      <c r="FX182" s="17"/>
      <c r="FY182" s="17"/>
      <c r="FZ182" s="17"/>
      <c r="GA182" s="17"/>
      <c r="GB182" s="17"/>
      <c r="GC182" s="17"/>
      <c r="GD182" s="17"/>
      <c r="GE182" s="17"/>
      <c r="GF182" s="17"/>
      <c r="GG182" s="17"/>
      <c r="GH182" s="17"/>
      <c r="GI182" s="17"/>
      <c r="GJ182" s="17"/>
      <c r="GK182" s="17"/>
      <c r="GL182" s="17"/>
      <c r="GM182" s="17"/>
      <c r="GN182" s="17"/>
      <c r="GO182" s="17"/>
      <c r="GP182" s="17"/>
      <c r="GQ182" s="17"/>
      <c r="GR182" s="17"/>
      <c r="GS182" s="17"/>
      <c r="GT182" s="17"/>
      <c r="GU182" s="17"/>
      <c r="GV182" s="17"/>
      <c r="GW182" s="17"/>
      <c r="GX182" s="17"/>
      <c r="GY182" s="17"/>
      <c r="GZ182" s="17"/>
      <c r="HA182" s="17"/>
      <c r="HB182" s="17"/>
      <c r="HC182" s="17"/>
      <c r="HD182" s="17"/>
      <c r="HE182" s="17"/>
      <c r="HF182" s="17"/>
      <c r="HG182" s="17"/>
      <c r="HH182" s="17"/>
      <c r="HI182" s="17"/>
      <c r="HJ182" s="17"/>
      <c r="HK182" s="17"/>
      <c r="HL182" s="17"/>
      <c r="HM182" s="17"/>
      <c r="HN182" s="17"/>
      <c r="HO182" s="17"/>
      <c r="HP182" s="17"/>
      <c r="HQ182" s="17"/>
      <c r="HR182" s="17"/>
      <c r="HS182" s="17"/>
      <c r="HT182" s="17"/>
      <c r="HU182" s="17"/>
      <c r="HV182" s="17"/>
      <c r="HW182" s="17"/>
      <c r="HX182" s="17"/>
      <c r="HY182" s="17"/>
      <c r="HZ182" s="17"/>
      <c r="IA182" s="17"/>
      <c r="IB182" s="17"/>
      <c r="IC182" s="17"/>
      <c r="ID182" s="17"/>
      <c r="IE182" s="17"/>
      <c r="IF182" s="17"/>
      <c r="IG182" s="17"/>
      <c r="IH182" s="17"/>
      <c r="II182" s="17"/>
      <c r="IJ182" s="17"/>
      <c r="IK182" s="17"/>
      <c r="IL182" s="17"/>
      <c r="IM182" s="17"/>
      <c r="IN182" s="17"/>
      <c r="IO182" s="17"/>
      <c r="IP182" s="17"/>
    </row>
    <row r="183" spans="1:250" s="18" customFormat="1">
      <c r="A183" s="2287" t="s">
        <v>2863</v>
      </c>
      <c r="B183" s="2288"/>
      <c r="C183" s="148" t="s">
        <v>2864</v>
      </c>
      <c r="D183" s="2348" t="s">
        <v>313</v>
      </c>
      <c r="E183" s="2348"/>
      <c r="F183" s="2348"/>
      <c r="G183" s="2348"/>
      <c r="H183" s="2349" t="s">
        <v>2839</v>
      </c>
      <c r="I183" s="2349"/>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c r="DA183" s="17"/>
      <c r="DB183" s="17"/>
      <c r="DC183" s="17"/>
      <c r="DD183" s="17"/>
      <c r="DE183" s="17"/>
      <c r="DF183" s="17"/>
      <c r="DG183" s="17"/>
      <c r="DH183" s="17"/>
      <c r="DI183" s="17"/>
      <c r="DJ183" s="17"/>
      <c r="DK183" s="17"/>
      <c r="DL183" s="17"/>
      <c r="DM183" s="17"/>
      <c r="DN183" s="17"/>
      <c r="DO183" s="17"/>
      <c r="DP183" s="17"/>
      <c r="DQ183" s="17"/>
      <c r="DR183" s="17"/>
      <c r="DS183" s="17"/>
      <c r="DT183" s="17"/>
      <c r="DU183" s="17"/>
      <c r="DV183" s="17"/>
      <c r="DW183" s="17"/>
      <c r="DX183" s="17"/>
      <c r="DY183" s="17"/>
      <c r="DZ183" s="17"/>
      <c r="EA183" s="17"/>
      <c r="EB183" s="17"/>
      <c r="EC183" s="17"/>
      <c r="ED183" s="17"/>
      <c r="EE183" s="17"/>
      <c r="EF183" s="17"/>
      <c r="EG183" s="17"/>
      <c r="EH183" s="17"/>
      <c r="EI183" s="17"/>
      <c r="EJ183" s="17"/>
      <c r="EK183" s="17"/>
      <c r="EL183" s="17"/>
      <c r="EM183" s="17"/>
      <c r="EN183" s="17"/>
      <c r="EO183" s="17"/>
      <c r="EP183" s="17"/>
      <c r="EQ183" s="17"/>
      <c r="ER183" s="17"/>
      <c r="ES183" s="17"/>
      <c r="ET183" s="17"/>
      <c r="EU183" s="17"/>
      <c r="EV183" s="17"/>
      <c r="EW183" s="17"/>
      <c r="EX183" s="17"/>
      <c r="EY183" s="17"/>
      <c r="EZ183" s="17"/>
      <c r="FA183" s="17"/>
      <c r="FB183" s="17"/>
      <c r="FC183" s="17"/>
      <c r="FD183" s="17"/>
      <c r="FE183" s="17"/>
      <c r="FF183" s="17"/>
      <c r="FG183" s="17"/>
      <c r="FH183" s="17"/>
      <c r="FI183" s="17"/>
      <c r="FJ183" s="17"/>
      <c r="FK183" s="17"/>
      <c r="FL183" s="17"/>
      <c r="FM183" s="17"/>
      <c r="FN183" s="17"/>
      <c r="FO183" s="17"/>
      <c r="FP183" s="17"/>
      <c r="FQ183" s="17"/>
      <c r="FR183" s="17"/>
      <c r="FS183" s="17"/>
      <c r="FT183" s="17"/>
      <c r="FU183" s="17"/>
      <c r="FV183" s="17"/>
      <c r="FW183" s="17"/>
      <c r="FX183" s="17"/>
      <c r="FY183" s="17"/>
      <c r="FZ183" s="17"/>
      <c r="GA183" s="17"/>
      <c r="GB183" s="17"/>
      <c r="GC183" s="17"/>
      <c r="GD183" s="17"/>
      <c r="GE183" s="17"/>
      <c r="GF183" s="17"/>
      <c r="GG183" s="17"/>
      <c r="GH183" s="17"/>
      <c r="GI183" s="17"/>
      <c r="GJ183" s="17"/>
      <c r="GK183" s="17"/>
      <c r="GL183" s="17"/>
      <c r="GM183" s="17"/>
      <c r="GN183" s="17"/>
      <c r="GO183" s="17"/>
      <c r="GP183" s="17"/>
      <c r="GQ183" s="17"/>
      <c r="GR183" s="17"/>
      <c r="GS183" s="17"/>
      <c r="GT183" s="17"/>
      <c r="GU183" s="17"/>
      <c r="GV183" s="17"/>
      <c r="GW183" s="17"/>
      <c r="GX183" s="17"/>
      <c r="GY183" s="17"/>
      <c r="GZ183" s="17"/>
      <c r="HA183" s="17"/>
      <c r="HB183" s="17"/>
      <c r="HC183" s="17"/>
      <c r="HD183" s="17"/>
      <c r="HE183" s="17"/>
      <c r="HF183" s="17"/>
      <c r="HG183" s="17"/>
      <c r="HH183" s="17"/>
      <c r="HI183" s="17"/>
      <c r="HJ183" s="17"/>
      <c r="HK183" s="17"/>
      <c r="HL183" s="17"/>
      <c r="HM183" s="17"/>
      <c r="HN183" s="17"/>
      <c r="HO183" s="17"/>
      <c r="HP183" s="17"/>
      <c r="HQ183" s="17"/>
      <c r="HR183" s="17"/>
      <c r="HS183" s="17"/>
      <c r="HT183" s="17"/>
      <c r="HU183" s="17"/>
      <c r="HV183" s="17"/>
      <c r="HW183" s="17"/>
      <c r="HX183" s="17"/>
      <c r="HY183" s="17"/>
      <c r="HZ183" s="17"/>
      <c r="IA183" s="17"/>
      <c r="IB183" s="17"/>
      <c r="IC183" s="17"/>
      <c r="ID183" s="17"/>
      <c r="IE183" s="17"/>
      <c r="IF183" s="17"/>
      <c r="IG183" s="17"/>
      <c r="IH183" s="17"/>
      <c r="II183" s="17"/>
      <c r="IJ183" s="17"/>
      <c r="IK183" s="17"/>
      <c r="IL183" s="17"/>
      <c r="IM183" s="17"/>
      <c r="IN183" s="17"/>
      <c r="IO183" s="17"/>
      <c r="IP183" s="17"/>
    </row>
    <row r="184" spans="1:250" s="18" customFormat="1">
      <c r="A184" s="2360" t="s">
        <v>168</v>
      </c>
      <c r="B184" s="2347" t="s">
        <v>169</v>
      </c>
      <c r="C184" s="2358" t="s">
        <v>36</v>
      </c>
      <c r="D184" s="2359" t="s">
        <v>170</v>
      </c>
      <c r="E184" s="2354"/>
      <c r="F184" s="2355"/>
      <c r="G184" s="1741" t="s">
        <v>221</v>
      </c>
      <c r="H184" s="1741"/>
      <c r="I184" s="2168" t="s">
        <v>172</v>
      </c>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c r="DA184" s="17"/>
      <c r="DB184" s="17"/>
      <c r="DC184" s="17"/>
      <c r="DD184" s="17"/>
      <c r="DE184" s="17"/>
      <c r="DF184" s="17"/>
      <c r="DG184" s="17"/>
      <c r="DH184" s="17"/>
      <c r="DI184" s="17"/>
      <c r="DJ184" s="17"/>
      <c r="DK184" s="17"/>
      <c r="DL184" s="17"/>
      <c r="DM184" s="17"/>
      <c r="DN184" s="17"/>
      <c r="DO184" s="17"/>
      <c r="DP184" s="17"/>
      <c r="DQ184" s="17"/>
      <c r="DR184" s="17"/>
      <c r="DS184" s="17"/>
      <c r="DT184" s="17"/>
      <c r="DU184" s="17"/>
      <c r="DV184" s="17"/>
      <c r="DW184" s="17"/>
      <c r="DX184" s="17"/>
      <c r="DY184" s="17"/>
      <c r="DZ184" s="17"/>
      <c r="EA184" s="17"/>
      <c r="EB184" s="17"/>
      <c r="EC184" s="17"/>
      <c r="ED184" s="17"/>
      <c r="EE184" s="17"/>
      <c r="EF184" s="17"/>
      <c r="EG184" s="17"/>
      <c r="EH184" s="17"/>
      <c r="EI184" s="17"/>
      <c r="EJ184" s="17"/>
      <c r="EK184" s="17"/>
      <c r="EL184" s="17"/>
      <c r="EM184" s="17"/>
      <c r="EN184" s="17"/>
      <c r="EO184" s="17"/>
      <c r="EP184" s="17"/>
      <c r="EQ184" s="17"/>
      <c r="ER184" s="17"/>
      <c r="ES184" s="17"/>
      <c r="ET184" s="17"/>
      <c r="EU184" s="17"/>
      <c r="EV184" s="17"/>
      <c r="EW184" s="17"/>
      <c r="EX184" s="17"/>
      <c r="EY184" s="17"/>
      <c r="EZ184" s="17"/>
      <c r="FA184" s="17"/>
      <c r="FB184" s="17"/>
      <c r="FC184" s="17"/>
      <c r="FD184" s="17"/>
      <c r="FE184" s="17"/>
      <c r="FF184" s="17"/>
      <c r="FG184" s="17"/>
      <c r="FH184" s="17"/>
      <c r="FI184" s="17"/>
      <c r="FJ184" s="17"/>
      <c r="FK184" s="17"/>
      <c r="FL184" s="17"/>
      <c r="FM184" s="17"/>
      <c r="FN184" s="17"/>
      <c r="FO184" s="17"/>
      <c r="FP184" s="17"/>
      <c r="FQ184" s="17"/>
      <c r="FR184" s="17"/>
      <c r="FS184" s="17"/>
      <c r="FT184" s="17"/>
      <c r="FU184" s="17"/>
      <c r="FV184" s="17"/>
      <c r="FW184" s="17"/>
      <c r="FX184" s="17"/>
      <c r="FY184" s="17"/>
      <c r="FZ184" s="17"/>
      <c r="GA184" s="17"/>
      <c r="GB184" s="17"/>
      <c r="GC184" s="17"/>
      <c r="GD184" s="17"/>
      <c r="GE184" s="17"/>
      <c r="GF184" s="17"/>
      <c r="GG184" s="17"/>
      <c r="GH184" s="17"/>
      <c r="GI184" s="17"/>
      <c r="GJ184" s="17"/>
      <c r="GK184" s="17"/>
      <c r="GL184" s="17"/>
      <c r="GM184" s="17"/>
      <c r="GN184" s="17"/>
      <c r="GO184" s="17"/>
      <c r="GP184" s="17"/>
      <c r="GQ184" s="17"/>
      <c r="GR184" s="17"/>
      <c r="GS184" s="17"/>
      <c r="GT184" s="17"/>
      <c r="GU184" s="17"/>
      <c r="GV184" s="17"/>
      <c r="GW184" s="17"/>
      <c r="GX184" s="17"/>
      <c r="GY184" s="17"/>
      <c r="GZ184" s="17"/>
      <c r="HA184" s="17"/>
      <c r="HB184" s="17"/>
      <c r="HC184" s="17"/>
      <c r="HD184" s="17"/>
      <c r="HE184" s="17"/>
      <c r="HF184" s="17"/>
      <c r="HG184" s="17"/>
      <c r="HH184" s="17"/>
      <c r="HI184" s="17"/>
      <c r="HJ184" s="17"/>
      <c r="HK184" s="17"/>
      <c r="HL184" s="17"/>
      <c r="HM184" s="17"/>
      <c r="HN184" s="17"/>
      <c r="HO184" s="17"/>
      <c r="HP184" s="17"/>
      <c r="HQ184" s="17"/>
      <c r="HR184" s="17"/>
      <c r="HS184" s="17"/>
      <c r="HT184" s="17"/>
      <c r="HU184" s="17"/>
      <c r="HV184" s="17"/>
      <c r="HW184" s="17"/>
      <c r="HX184" s="17"/>
      <c r="HY184" s="17"/>
      <c r="HZ184" s="17"/>
      <c r="IA184" s="17"/>
      <c r="IB184" s="17"/>
      <c r="IC184" s="17"/>
      <c r="ID184" s="17"/>
      <c r="IE184" s="17"/>
      <c r="IF184" s="17"/>
      <c r="IG184" s="17"/>
      <c r="IH184" s="17"/>
      <c r="II184" s="17"/>
      <c r="IJ184" s="17"/>
      <c r="IK184" s="17"/>
      <c r="IL184" s="17"/>
      <c r="IM184" s="17"/>
      <c r="IN184" s="17"/>
      <c r="IO184" s="17"/>
      <c r="IP184" s="17"/>
    </row>
    <row r="185" spans="1:250" s="18" customFormat="1">
      <c r="A185" s="2360"/>
      <c r="B185" s="2347"/>
      <c r="C185" s="2358"/>
      <c r="D185" s="2359"/>
      <c r="E185" s="2356"/>
      <c r="F185" s="2357"/>
      <c r="G185" s="149" t="s">
        <v>2865</v>
      </c>
      <c r="H185" s="53" t="s">
        <v>174</v>
      </c>
      <c r="I185" s="2168"/>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c r="DA185" s="17"/>
      <c r="DB185" s="17"/>
      <c r="DC185" s="17"/>
      <c r="DD185" s="17"/>
      <c r="DE185" s="17"/>
      <c r="DF185" s="17"/>
      <c r="DG185" s="17"/>
      <c r="DH185" s="17"/>
      <c r="DI185" s="17"/>
      <c r="DJ185" s="17"/>
      <c r="DK185" s="17"/>
      <c r="DL185" s="17"/>
      <c r="DM185" s="17"/>
      <c r="DN185" s="17"/>
      <c r="DO185" s="17"/>
      <c r="DP185" s="17"/>
      <c r="DQ185" s="17"/>
      <c r="DR185" s="17"/>
      <c r="DS185" s="17"/>
      <c r="DT185" s="17"/>
      <c r="DU185" s="17"/>
      <c r="DV185" s="17"/>
      <c r="DW185" s="17"/>
      <c r="DX185" s="17"/>
      <c r="DY185" s="17"/>
      <c r="DZ185" s="17"/>
      <c r="EA185" s="17"/>
      <c r="EB185" s="17"/>
      <c r="EC185" s="17"/>
      <c r="ED185" s="17"/>
      <c r="EE185" s="17"/>
      <c r="EF185" s="17"/>
      <c r="EG185" s="17"/>
      <c r="EH185" s="17"/>
      <c r="EI185" s="17"/>
      <c r="EJ185" s="17"/>
      <c r="EK185" s="17"/>
      <c r="EL185" s="17"/>
      <c r="EM185" s="17"/>
      <c r="EN185" s="17"/>
      <c r="EO185" s="17"/>
      <c r="EP185" s="17"/>
      <c r="EQ185" s="17"/>
      <c r="ER185" s="17"/>
      <c r="ES185" s="17"/>
      <c r="ET185" s="17"/>
      <c r="EU185" s="17"/>
      <c r="EV185" s="17"/>
      <c r="EW185" s="17"/>
      <c r="EX185" s="17"/>
      <c r="EY185" s="17"/>
      <c r="EZ185" s="17"/>
      <c r="FA185" s="17"/>
      <c r="FB185" s="17"/>
      <c r="FC185" s="17"/>
      <c r="FD185" s="17"/>
      <c r="FE185" s="17"/>
      <c r="FF185" s="17"/>
      <c r="FG185" s="17"/>
      <c r="FH185" s="17"/>
      <c r="FI185" s="17"/>
      <c r="FJ185" s="17"/>
      <c r="FK185" s="17"/>
      <c r="FL185" s="17"/>
      <c r="FM185" s="17"/>
      <c r="FN185" s="17"/>
      <c r="FO185" s="17"/>
      <c r="FP185" s="17"/>
      <c r="FQ185" s="17"/>
      <c r="FR185" s="17"/>
      <c r="FS185" s="17"/>
      <c r="FT185" s="17"/>
      <c r="FU185" s="17"/>
      <c r="FV185" s="17"/>
      <c r="FW185" s="17"/>
      <c r="FX185" s="17"/>
      <c r="FY185" s="17"/>
      <c r="FZ185" s="17"/>
      <c r="GA185" s="17"/>
      <c r="GB185" s="17"/>
      <c r="GC185" s="17"/>
      <c r="GD185" s="17"/>
      <c r="GE185" s="17"/>
      <c r="GF185" s="17"/>
      <c r="GG185" s="17"/>
      <c r="GH185" s="17"/>
      <c r="GI185" s="17"/>
      <c r="GJ185" s="17"/>
      <c r="GK185" s="17"/>
      <c r="GL185" s="17"/>
      <c r="GM185" s="17"/>
      <c r="GN185" s="17"/>
      <c r="GO185" s="17"/>
      <c r="GP185" s="17"/>
      <c r="GQ185" s="17"/>
      <c r="GR185" s="17"/>
      <c r="GS185" s="17"/>
      <c r="GT185" s="17"/>
      <c r="GU185" s="17"/>
      <c r="GV185" s="17"/>
      <c r="GW185" s="17"/>
      <c r="GX185" s="17"/>
      <c r="GY185" s="17"/>
      <c r="GZ185" s="17"/>
      <c r="HA185" s="17"/>
      <c r="HB185" s="17"/>
      <c r="HC185" s="17"/>
      <c r="HD185" s="17"/>
      <c r="HE185" s="17"/>
      <c r="HF185" s="17"/>
      <c r="HG185" s="17"/>
      <c r="HH185" s="17"/>
      <c r="HI185" s="17"/>
      <c r="HJ185" s="17"/>
      <c r="HK185" s="17"/>
      <c r="HL185" s="17"/>
      <c r="HM185" s="17"/>
      <c r="HN185" s="17"/>
      <c r="HO185" s="17"/>
      <c r="HP185" s="17"/>
      <c r="HQ185" s="17"/>
      <c r="HR185" s="17"/>
      <c r="HS185" s="17"/>
      <c r="HT185" s="17"/>
      <c r="HU185" s="17"/>
      <c r="HV185" s="17"/>
      <c r="HW185" s="17"/>
      <c r="HX185" s="17"/>
      <c r="HY185" s="17"/>
      <c r="HZ185" s="17"/>
      <c r="IA185" s="17"/>
      <c r="IB185" s="17"/>
      <c r="IC185" s="17"/>
      <c r="ID185" s="17"/>
      <c r="IE185" s="17"/>
      <c r="IF185" s="17"/>
      <c r="IG185" s="17"/>
      <c r="IH185" s="17"/>
      <c r="II185" s="17"/>
      <c r="IJ185" s="17"/>
      <c r="IK185" s="17"/>
      <c r="IL185" s="17"/>
      <c r="IM185" s="17"/>
      <c r="IN185" s="17"/>
      <c r="IO185" s="17"/>
      <c r="IP185" s="17"/>
    </row>
    <row r="186" spans="1:250" s="18" customFormat="1" ht="25.5">
      <c r="A186" s="150" t="s">
        <v>2866</v>
      </c>
      <c r="B186" s="118" t="s">
        <v>241</v>
      </c>
      <c r="C186" s="119" t="s">
        <v>177</v>
      </c>
      <c r="D186" s="120">
        <v>2</v>
      </c>
      <c r="E186" s="2350"/>
      <c r="F186" s="2351"/>
      <c r="G186" s="119">
        <v>17.29</v>
      </c>
      <c r="H186" s="119">
        <f>ROUND(D186*G186,2)</f>
        <v>34.58</v>
      </c>
      <c r="I186" s="119"/>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c r="DA186" s="17"/>
      <c r="DB186" s="17"/>
      <c r="DC186" s="17"/>
      <c r="DD186" s="17"/>
      <c r="DE186" s="17"/>
      <c r="DF186" s="17"/>
      <c r="DG186" s="17"/>
      <c r="DH186" s="17"/>
      <c r="DI186" s="17"/>
      <c r="DJ186" s="17"/>
      <c r="DK186" s="17"/>
      <c r="DL186" s="17"/>
      <c r="DM186" s="17"/>
      <c r="DN186" s="17"/>
      <c r="DO186" s="17"/>
      <c r="DP186" s="17"/>
      <c r="DQ186" s="17"/>
      <c r="DR186" s="17"/>
      <c r="DS186" s="17"/>
      <c r="DT186" s="17"/>
      <c r="DU186" s="17"/>
      <c r="DV186" s="17"/>
      <c r="DW186" s="17"/>
      <c r="DX186" s="17"/>
      <c r="DY186" s="17"/>
      <c r="DZ186" s="17"/>
      <c r="EA186" s="17"/>
      <c r="EB186" s="17"/>
      <c r="EC186" s="17"/>
      <c r="ED186" s="17"/>
      <c r="EE186" s="17"/>
      <c r="EF186" s="17"/>
      <c r="EG186" s="17"/>
      <c r="EH186" s="17"/>
      <c r="EI186" s="17"/>
      <c r="EJ186" s="17"/>
      <c r="EK186" s="17"/>
      <c r="EL186" s="17"/>
      <c r="EM186" s="17"/>
      <c r="EN186" s="17"/>
      <c r="EO186" s="17"/>
      <c r="EP186" s="17"/>
      <c r="EQ186" s="17"/>
      <c r="ER186" s="17"/>
      <c r="ES186" s="17"/>
      <c r="ET186" s="17"/>
      <c r="EU186" s="17"/>
      <c r="EV186" s="17"/>
      <c r="EW186" s="17"/>
      <c r="EX186" s="17"/>
      <c r="EY186" s="17"/>
      <c r="EZ186" s="17"/>
      <c r="FA186" s="17"/>
      <c r="FB186" s="17"/>
      <c r="FC186" s="17"/>
      <c r="FD186" s="17"/>
      <c r="FE186" s="17"/>
      <c r="FF186" s="17"/>
      <c r="FG186" s="17"/>
      <c r="FH186" s="17"/>
      <c r="FI186" s="17"/>
      <c r="FJ186" s="17"/>
      <c r="FK186" s="17"/>
      <c r="FL186" s="17"/>
      <c r="FM186" s="17"/>
      <c r="FN186" s="17"/>
      <c r="FO186" s="17"/>
      <c r="FP186" s="17"/>
      <c r="FQ186" s="17"/>
      <c r="FR186" s="17"/>
      <c r="FS186" s="17"/>
      <c r="FT186" s="17"/>
      <c r="FU186" s="17"/>
      <c r="FV186" s="17"/>
      <c r="FW186" s="17"/>
      <c r="FX186" s="17"/>
      <c r="FY186" s="17"/>
      <c r="FZ186" s="17"/>
      <c r="GA186" s="17"/>
      <c r="GB186" s="17"/>
      <c r="GC186" s="17"/>
      <c r="GD186" s="17"/>
      <c r="GE186" s="17"/>
      <c r="GF186" s="17"/>
      <c r="GG186" s="17"/>
      <c r="GH186" s="17"/>
      <c r="GI186" s="17"/>
      <c r="GJ186" s="17"/>
      <c r="GK186" s="17"/>
      <c r="GL186" s="17"/>
      <c r="GM186" s="17"/>
      <c r="GN186" s="17"/>
      <c r="GO186" s="17"/>
      <c r="GP186" s="17"/>
      <c r="GQ186" s="17"/>
      <c r="GR186" s="17"/>
      <c r="GS186" s="17"/>
      <c r="GT186" s="17"/>
      <c r="GU186" s="17"/>
      <c r="GV186" s="17"/>
      <c r="GW186" s="17"/>
      <c r="GX186" s="17"/>
      <c r="GY186" s="17"/>
      <c r="GZ186" s="17"/>
      <c r="HA186" s="17"/>
      <c r="HB186" s="17"/>
      <c r="HC186" s="17"/>
      <c r="HD186" s="17"/>
      <c r="HE186" s="17"/>
      <c r="HF186" s="17"/>
      <c r="HG186" s="17"/>
      <c r="HH186" s="17"/>
      <c r="HI186" s="17"/>
      <c r="HJ186" s="17"/>
      <c r="HK186" s="17"/>
      <c r="HL186" s="17"/>
      <c r="HM186" s="17"/>
      <c r="HN186" s="17"/>
      <c r="HO186" s="17"/>
      <c r="HP186" s="17"/>
      <c r="HQ186" s="17"/>
      <c r="HR186" s="17"/>
      <c r="HS186" s="17"/>
      <c r="HT186" s="17"/>
      <c r="HU186" s="17"/>
      <c r="HV186" s="17"/>
      <c r="HW186" s="17"/>
      <c r="HX186" s="17"/>
      <c r="HY186" s="17"/>
      <c r="HZ186" s="17"/>
      <c r="IA186" s="17"/>
      <c r="IB186" s="17"/>
      <c r="IC186" s="17"/>
      <c r="ID186" s="17"/>
      <c r="IE186" s="17"/>
      <c r="IF186" s="17"/>
      <c r="IG186" s="17"/>
      <c r="IH186" s="17"/>
      <c r="II186" s="17"/>
      <c r="IJ186" s="17"/>
      <c r="IK186" s="17"/>
      <c r="IL186" s="17"/>
      <c r="IM186" s="17"/>
      <c r="IN186" s="17"/>
      <c r="IO186" s="17"/>
      <c r="IP186" s="17"/>
    </row>
    <row r="187" spans="1:250" s="18" customFormat="1">
      <c r="A187" s="117"/>
      <c r="B187" s="118"/>
      <c r="C187" s="119"/>
      <c r="D187" s="120"/>
      <c r="E187" s="121"/>
      <c r="F187" s="122"/>
      <c r="G187" s="119"/>
      <c r="H187" s="119"/>
      <c r="I187" s="119"/>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c r="DA187" s="17"/>
      <c r="DB187" s="17"/>
      <c r="DC187" s="17"/>
      <c r="DD187" s="17"/>
      <c r="DE187" s="17"/>
      <c r="DF187" s="17"/>
      <c r="DG187" s="17"/>
      <c r="DH187" s="17"/>
      <c r="DI187" s="17"/>
      <c r="DJ187" s="17"/>
      <c r="DK187" s="17"/>
      <c r="DL187" s="17"/>
      <c r="DM187" s="17"/>
      <c r="DN187" s="17"/>
      <c r="DO187" s="17"/>
      <c r="DP187" s="17"/>
      <c r="DQ187" s="17"/>
      <c r="DR187" s="17"/>
      <c r="DS187" s="17"/>
      <c r="DT187" s="17"/>
      <c r="DU187" s="17"/>
      <c r="DV187" s="17"/>
      <c r="DW187" s="17"/>
      <c r="DX187" s="17"/>
      <c r="DY187" s="17"/>
      <c r="DZ187" s="17"/>
      <c r="EA187" s="17"/>
      <c r="EB187" s="17"/>
      <c r="EC187" s="17"/>
      <c r="ED187" s="17"/>
      <c r="EE187" s="17"/>
      <c r="EF187" s="17"/>
      <c r="EG187" s="17"/>
      <c r="EH187" s="17"/>
      <c r="EI187" s="17"/>
      <c r="EJ187" s="17"/>
      <c r="EK187" s="17"/>
      <c r="EL187" s="17"/>
      <c r="EM187" s="17"/>
      <c r="EN187" s="17"/>
      <c r="EO187" s="17"/>
      <c r="EP187" s="17"/>
      <c r="EQ187" s="17"/>
      <c r="ER187" s="17"/>
      <c r="ES187" s="17"/>
      <c r="ET187" s="17"/>
      <c r="EU187" s="17"/>
      <c r="EV187" s="17"/>
      <c r="EW187" s="17"/>
      <c r="EX187" s="17"/>
      <c r="EY187" s="17"/>
      <c r="EZ187" s="17"/>
      <c r="FA187" s="17"/>
      <c r="FB187" s="17"/>
      <c r="FC187" s="17"/>
      <c r="FD187" s="17"/>
      <c r="FE187" s="17"/>
      <c r="FF187" s="17"/>
      <c r="FG187" s="17"/>
      <c r="FH187" s="17"/>
      <c r="FI187" s="17"/>
      <c r="FJ187" s="17"/>
      <c r="FK187" s="17"/>
      <c r="FL187" s="17"/>
      <c r="FM187" s="17"/>
      <c r="FN187" s="17"/>
      <c r="FO187" s="17"/>
      <c r="FP187" s="17"/>
      <c r="FQ187" s="17"/>
      <c r="FR187" s="17"/>
      <c r="FS187" s="17"/>
      <c r="FT187" s="17"/>
      <c r="FU187" s="17"/>
      <c r="FV187" s="17"/>
      <c r="FW187" s="17"/>
      <c r="FX187" s="17"/>
      <c r="FY187" s="17"/>
      <c r="FZ187" s="17"/>
      <c r="GA187" s="17"/>
      <c r="GB187" s="17"/>
      <c r="GC187" s="17"/>
      <c r="GD187" s="17"/>
      <c r="GE187" s="17"/>
      <c r="GF187" s="17"/>
      <c r="GG187" s="17"/>
      <c r="GH187" s="17"/>
      <c r="GI187" s="17"/>
      <c r="GJ187" s="17"/>
      <c r="GK187" s="17"/>
      <c r="GL187" s="17"/>
      <c r="GM187" s="17"/>
      <c r="GN187" s="17"/>
      <c r="GO187" s="17"/>
      <c r="GP187" s="17"/>
      <c r="GQ187" s="17"/>
      <c r="GR187" s="17"/>
      <c r="GS187" s="17"/>
      <c r="GT187" s="17"/>
      <c r="GU187" s="17"/>
      <c r="GV187" s="17"/>
      <c r="GW187" s="17"/>
      <c r="GX187" s="17"/>
      <c r="GY187" s="17"/>
      <c r="GZ187" s="17"/>
      <c r="HA187" s="17"/>
      <c r="HB187" s="17"/>
      <c r="HC187" s="17"/>
      <c r="HD187" s="17"/>
      <c r="HE187" s="17"/>
      <c r="HF187" s="17"/>
      <c r="HG187" s="17"/>
      <c r="HH187" s="17"/>
      <c r="HI187" s="17"/>
      <c r="HJ187" s="17"/>
      <c r="HK187" s="17"/>
      <c r="HL187" s="17"/>
      <c r="HM187" s="17"/>
      <c r="HN187" s="17"/>
      <c r="HO187" s="17"/>
      <c r="HP187" s="17"/>
      <c r="HQ187" s="17"/>
      <c r="HR187" s="17"/>
      <c r="HS187" s="17"/>
      <c r="HT187" s="17"/>
      <c r="HU187" s="17"/>
      <c r="HV187" s="17"/>
      <c r="HW187" s="17"/>
      <c r="HX187" s="17"/>
      <c r="HY187" s="17"/>
      <c r="HZ187" s="17"/>
      <c r="IA187" s="17"/>
      <c r="IB187" s="17"/>
      <c r="IC187" s="17"/>
      <c r="ID187" s="17"/>
      <c r="IE187" s="17"/>
      <c r="IF187" s="17"/>
      <c r="IG187" s="17"/>
      <c r="IH187" s="17"/>
      <c r="II187" s="17"/>
      <c r="IJ187" s="17"/>
      <c r="IK187" s="17"/>
      <c r="IL187" s="17"/>
      <c r="IM187" s="17"/>
      <c r="IN187" s="17"/>
      <c r="IO187" s="17"/>
      <c r="IP187" s="17"/>
    </row>
    <row r="188" spans="1:250" s="18" customFormat="1">
      <c r="A188" s="115" t="s">
        <v>172</v>
      </c>
      <c r="B188" s="2352"/>
      <c r="C188" s="2352"/>
      <c r="D188" s="2352"/>
      <c r="E188" s="2352"/>
      <c r="F188" s="2352"/>
      <c r="G188" s="2352"/>
      <c r="H188" s="2352"/>
      <c r="I188" s="156">
        <f>SUM(H186:H186)</f>
        <v>34.58</v>
      </c>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c r="DA188" s="17"/>
      <c r="DB188" s="17"/>
      <c r="DC188" s="17"/>
      <c r="DD188" s="17"/>
      <c r="DE188" s="17"/>
      <c r="DF188" s="17"/>
      <c r="DG188" s="17"/>
      <c r="DH188" s="17"/>
      <c r="DI188" s="17"/>
      <c r="DJ188" s="17"/>
      <c r="DK188" s="17"/>
      <c r="DL188" s="17"/>
      <c r="DM188" s="17"/>
      <c r="DN188" s="17"/>
      <c r="DO188" s="17"/>
      <c r="DP188" s="17"/>
      <c r="DQ188" s="17"/>
      <c r="DR188" s="17"/>
      <c r="DS188" s="17"/>
      <c r="DT188" s="17"/>
      <c r="DU188" s="17"/>
      <c r="DV188" s="17"/>
      <c r="DW188" s="17"/>
      <c r="DX188" s="17"/>
      <c r="DY188" s="17"/>
      <c r="DZ188" s="17"/>
      <c r="EA188" s="17"/>
      <c r="EB188" s="17"/>
      <c r="EC188" s="17"/>
      <c r="ED188" s="17"/>
      <c r="EE188" s="17"/>
      <c r="EF188" s="17"/>
      <c r="EG188" s="17"/>
      <c r="EH188" s="17"/>
      <c r="EI188" s="17"/>
      <c r="EJ188" s="17"/>
      <c r="EK188" s="17"/>
      <c r="EL188" s="17"/>
      <c r="EM188" s="17"/>
      <c r="EN188" s="17"/>
      <c r="EO188" s="17"/>
      <c r="EP188" s="17"/>
      <c r="EQ188" s="17"/>
      <c r="ER188" s="17"/>
      <c r="ES188" s="17"/>
      <c r="ET188" s="17"/>
      <c r="EU188" s="17"/>
      <c r="EV188" s="17"/>
      <c r="EW188" s="17"/>
      <c r="EX188" s="17"/>
      <c r="EY188" s="17"/>
      <c r="EZ188" s="17"/>
      <c r="FA188" s="17"/>
      <c r="FB188" s="17"/>
      <c r="FC188" s="17"/>
      <c r="FD188" s="17"/>
      <c r="FE188" s="17"/>
      <c r="FF188" s="17"/>
      <c r="FG188" s="17"/>
      <c r="FH188" s="17"/>
      <c r="FI188" s="17"/>
      <c r="FJ188" s="17"/>
      <c r="FK188" s="17"/>
      <c r="FL188" s="17"/>
      <c r="FM188" s="17"/>
      <c r="FN188" s="17"/>
      <c r="FO188" s="17"/>
      <c r="FP188" s="17"/>
      <c r="FQ188" s="17"/>
      <c r="FR188" s="17"/>
      <c r="FS188" s="17"/>
      <c r="FT188" s="17"/>
      <c r="FU188" s="17"/>
      <c r="FV188" s="17"/>
      <c r="FW188" s="17"/>
      <c r="FX188" s="17"/>
      <c r="FY188" s="17"/>
      <c r="FZ188" s="17"/>
      <c r="GA188" s="17"/>
      <c r="GB188" s="17"/>
      <c r="GC188" s="17"/>
      <c r="GD188" s="17"/>
      <c r="GE188" s="17"/>
      <c r="GF188" s="17"/>
      <c r="GG188" s="17"/>
      <c r="GH188" s="17"/>
      <c r="GI188" s="17"/>
      <c r="GJ188" s="17"/>
      <c r="GK188" s="17"/>
      <c r="GL188" s="17"/>
      <c r="GM188" s="17"/>
      <c r="GN188" s="17"/>
      <c r="GO188" s="17"/>
      <c r="GP188" s="17"/>
      <c r="GQ188" s="17"/>
      <c r="GR188" s="17"/>
      <c r="GS188" s="17"/>
      <c r="GT188" s="17"/>
      <c r="GU188" s="17"/>
      <c r="GV188" s="17"/>
      <c r="GW188" s="17"/>
      <c r="GX188" s="17"/>
      <c r="GY188" s="17"/>
      <c r="GZ188" s="17"/>
      <c r="HA188" s="17"/>
      <c r="HB188" s="17"/>
      <c r="HC188" s="17"/>
      <c r="HD188" s="17"/>
      <c r="HE188" s="17"/>
      <c r="HF188" s="17"/>
      <c r="HG188" s="17"/>
      <c r="HH188" s="17"/>
      <c r="HI188" s="17"/>
      <c r="HJ188" s="17"/>
      <c r="HK188" s="17"/>
      <c r="HL188" s="17"/>
      <c r="HM188" s="17"/>
      <c r="HN188" s="17"/>
      <c r="HO188" s="17"/>
      <c r="HP188" s="17"/>
      <c r="HQ188" s="17"/>
      <c r="HR188" s="17"/>
      <c r="HS188" s="17"/>
      <c r="HT188" s="17"/>
      <c r="HU188" s="17"/>
      <c r="HV188" s="17"/>
      <c r="HW188" s="17"/>
      <c r="HX188" s="17"/>
      <c r="HY188" s="17"/>
      <c r="HZ188" s="17"/>
      <c r="IA188" s="17"/>
      <c r="IB188" s="17"/>
      <c r="IC188" s="17"/>
      <c r="ID188" s="17"/>
      <c r="IE188" s="17"/>
      <c r="IF188" s="17"/>
      <c r="IG188" s="17"/>
      <c r="IH188" s="17"/>
      <c r="II188" s="17"/>
      <c r="IJ188" s="17"/>
      <c r="IK188" s="17"/>
      <c r="IL188" s="17"/>
      <c r="IM188" s="17"/>
      <c r="IN188" s="17"/>
      <c r="IO188" s="17"/>
      <c r="IP188" s="17"/>
    </row>
    <row r="189" spans="1:250" s="18" customFormat="1">
      <c r="A189" s="2360" t="s">
        <v>180</v>
      </c>
      <c r="B189" s="2347" t="s">
        <v>169</v>
      </c>
      <c r="C189" s="2358" t="s">
        <v>36</v>
      </c>
      <c r="D189" s="2359" t="s">
        <v>170</v>
      </c>
      <c r="E189" s="2383" t="s">
        <v>171</v>
      </c>
      <c r="F189" s="2384"/>
      <c r="G189" s="2384"/>
      <c r="H189" s="2385"/>
      <c r="I189" s="2168" t="s">
        <v>181</v>
      </c>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c r="DA189" s="17"/>
      <c r="DB189" s="17"/>
      <c r="DC189" s="17"/>
      <c r="DD189" s="17"/>
      <c r="DE189" s="17"/>
      <c r="DF189" s="17"/>
      <c r="DG189" s="17"/>
      <c r="DH189" s="17"/>
      <c r="DI189" s="17"/>
      <c r="DJ189" s="17"/>
      <c r="DK189" s="17"/>
      <c r="DL189" s="17"/>
      <c r="DM189" s="17"/>
      <c r="DN189" s="17"/>
      <c r="DO189" s="17"/>
      <c r="DP189" s="17"/>
      <c r="DQ189" s="17"/>
      <c r="DR189" s="17"/>
      <c r="DS189" s="17"/>
      <c r="DT189" s="17"/>
      <c r="DU189" s="17"/>
      <c r="DV189" s="17"/>
      <c r="DW189" s="17"/>
      <c r="DX189" s="17"/>
      <c r="DY189" s="17"/>
      <c r="DZ189" s="17"/>
      <c r="EA189" s="17"/>
      <c r="EB189" s="17"/>
      <c r="EC189" s="17"/>
      <c r="ED189" s="17"/>
      <c r="EE189" s="17"/>
      <c r="EF189" s="17"/>
      <c r="EG189" s="17"/>
      <c r="EH189" s="17"/>
      <c r="EI189" s="17"/>
      <c r="EJ189" s="17"/>
      <c r="EK189" s="17"/>
      <c r="EL189" s="17"/>
      <c r="EM189" s="17"/>
      <c r="EN189" s="17"/>
      <c r="EO189" s="17"/>
      <c r="EP189" s="17"/>
      <c r="EQ189" s="17"/>
      <c r="ER189" s="17"/>
      <c r="ES189" s="17"/>
      <c r="ET189" s="17"/>
      <c r="EU189" s="17"/>
      <c r="EV189" s="17"/>
      <c r="EW189" s="17"/>
      <c r="EX189" s="17"/>
      <c r="EY189" s="17"/>
      <c r="EZ189" s="17"/>
      <c r="FA189" s="17"/>
      <c r="FB189" s="17"/>
      <c r="FC189" s="17"/>
      <c r="FD189" s="17"/>
      <c r="FE189" s="17"/>
      <c r="FF189" s="17"/>
      <c r="FG189" s="17"/>
      <c r="FH189" s="17"/>
      <c r="FI189" s="17"/>
      <c r="FJ189" s="17"/>
      <c r="FK189" s="17"/>
      <c r="FL189" s="17"/>
      <c r="FM189" s="17"/>
      <c r="FN189" s="17"/>
      <c r="FO189" s="17"/>
      <c r="FP189" s="17"/>
      <c r="FQ189" s="17"/>
      <c r="FR189" s="17"/>
      <c r="FS189" s="17"/>
      <c r="FT189" s="17"/>
      <c r="FU189" s="17"/>
      <c r="FV189" s="17"/>
      <c r="FW189" s="17"/>
      <c r="FX189" s="17"/>
      <c r="FY189" s="17"/>
      <c r="FZ189" s="17"/>
      <c r="GA189" s="17"/>
      <c r="GB189" s="17"/>
      <c r="GC189" s="17"/>
      <c r="GD189" s="17"/>
      <c r="GE189" s="17"/>
      <c r="GF189" s="17"/>
      <c r="GG189" s="17"/>
      <c r="GH189" s="17"/>
      <c r="GI189" s="17"/>
      <c r="GJ189" s="17"/>
      <c r="GK189" s="17"/>
      <c r="GL189" s="17"/>
      <c r="GM189" s="17"/>
      <c r="GN189" s="17"/>
      <c r="GO189" s="17"/>
      <c r="GP189" s="17"/>
      <c r="GQ189" s="17"/>
      <c r="GR189" s="17"/>
      <c r="GS189" s="17"/>
      <c r="GT189" s="17"/>
      <c r="GU189" s="17"/>
      <c r="GV189" s="17"/>
      <c r="GW189" s="17"/>
      <c r="GX189" s="17"/>
      <c r="GY189" s="17"/>
      <c r="GZ189" s="17"/>
      <c r="HA189" s="17"/>
      <c r="HB189" s="17"/>
      <c r="HC189" s="17"/>
      <c r="HD189" s="17"/>
      <c r="HE189" s="17"/>
      <c r="HF189" s="17"/>
      <c r="HG189" s="17"/>
      <c r="HH189" s="17"/>
      <c r="HI189" s="17"/>
      <c r="HJ189" s="17"/>
      <c r="HK189" s="17"/>
      <c r="HL189" s="17"/>
      <c r="HM189" s="17"/>
      <c r="HN189" s="17"/>
      <c r="HO189" s="17"/>
      <c r="HP189" s="17"/>
      <c r="HQ189" s="17"/>
      <c r="HR189" s="17"/>
      <c r="HS189" s="17"/>
      <c r="HT189" s="17"/>
      <c r="HU189" s="17"/>
      <c r="HV189" s="17"/>
      <c r="HW189" s="17"/>
      <c r="HX189" s="17"/>
      <c r="HY189" s="17"/>
      <c r="HZ189" s="17"/>
      <c r="IA189" s="17"/>
      <c r="IB189" s="17"/>
      <c r="IC189" s="17"/>
      <c r="ID189" s="17"/>
      <c r="IE189" s="17"/>
      <c r="IF189" s="17"/>
      <c r="IG189" s="17"/>
      <c r="IH189" s="17"/>
      <c r="II189" s="17"/>
      <c r="IJ189" s="17"/>
      <c r="IK189" s="17"/>
      <c r="IL189" s="17"/>
      <c r="IM189" s="17"/>
      <c r="IN189" s="17"/>
      <c r="IO189" s="17"/>
      <c r="IP189" s="17"/>
    </row>
    <row r="190" spans="1:250" s="18" customFormat="1">
      <c r="A190" s="2360"/>
      <c r="B190" s="2347"/>
      <c r="C190" s="2358"/>
      <c r="D190" s="2359"/>
      <c r="E190" s="2383" t="s">
        <v>173</v>
      </c>
      <c r="F190" s="2385"/>
      <c r="G190" s="2383" t="s">
        <v>174</v>
      </c>
      <c r="H190" s="2385"/>
      <c r="I190" s="2168"/>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c r="DA190" s="17"/>
      <c r="DB190" s="17"/>
      <c r="DC190" s="17"/>
      <c r="DD190" s="17"/>
      <c r="DE190" s="17"/>
      <c r="DF190" s="17"/>
      <c r="DG190" s="17"/>
      <c r="DH190" s="17"/>
      <c r="DI190" s="17"/>
      <c r="DJ190" s="17"/>
      <c r="DK190" s="17"/>
      <c r="DL190" s="17"/>
      <c r="DM190" s="17"/>
      <c r="DN190" s="17"/>
      <c r="DO190" s="17"/>
      <c r="DP190" s="17"/>
      <c r="DQ190" s="17"/>
      <c r="DR190" s="17"/>
      <c r="DS190" s="17"/>
      <c r="DT190" s="17"/>
      <c r="DU190" s="17"/>
      <c r="DV190" s="17"/>
      <c r="DW190" s="17"/>
      <c r="DX190" s="17"/>
      <c r="DY190" s="17"/>
      <c r="DZ190" s="17"/>
      <c r="EA190" s="17"/>
      <c r="EB190" s="17"/>
      <c r="EC190" s="17"/>
      <c r="ED190" s="17"/>
      <c r="EE190" s="17"/>
      <c r="EF190" s="17"/>
      <c r="EG190" s="17"/>
      <c r="EH190" s="17"/>
      <c r="EI190" s="17"/>
      <c r="EJ190" s="17"/>
      <c r="EK190" s="17"/>
      <c r="EL190" s="17"/>
      <c r="EM190" s="17"/>
      <c r="EN190" s="17"/>
      <c r="EO190" s="17"/>
      <c r="EP190" s="17"/>
      <c r="EQ190" s="17"/>
      <c r="ER190" s="17"/>
      <c r="ES190" s="17"/>
      <c r="ET190" s="17"/>
      <c r="EU190" s="17"/>
      <c r="EV190" s="17"/>
      <c r="EW190" s="17"/>
      <c r="EX190" s="17"/>
      <c r="EY190" s="17"/>
      <c r="EZ190" s="17"/>
      <c r="FA190" s="17"/>
      <c r="FB190" s="17"/>
      <c r="FC190" s="17"/>
      <c r="FD190" s="17"/>
      <c r="FE190" s="17"/>
      <c r="FF190" s="17"/>
      <c r="FG190" s="17"/>
      <c r="FH190" s="17"/>
      <c r="FI190" s="17"/>
      <c r="FJ190" s="17"/>
      <c r="FK190" s="17"/>
      <c r="FL190" s="17"/>
      <c r="FM190" s="17"/>
      <c r="FN190" s="17"/>
      <c r="FO190" s="17"/>
      <c r="FP190" s="17"/>
      <c r="FQ190" s="17"/>
      <c r="FR190" s="17"/>
      <c r="FS190" s="17"/>
      <c r="FT190" s="17"/>
      <c r="FU190" s="17"/>
      <c r="FV190" s="17"/>
      <c r="FW190" s="17"/>
      <c r="FX190" s="17"/>
      <c r="FY190" s="17"/>
      <c r="FZ190" s="17"/>
      <c r="GA190" s="17"/>
      <c r="GB190" s="17"/>
      <c r="GC190" s="17"/>
      <c r="GD190" s="17"/>
      <c r="GE190" s="17"/>
      <c r="GF190" s="17"/>
      <c r="GG190" s="17"/>
      <c r="GH190" s="17"/>
      <c r="GI190" s="17"/>
      <c r="GJ190" s="17"/>
      <c r="GK190" s="17"/>
      <c r="GL190" s="17"/>
      <c r="GM190" s="17"/>
      <c r="GN190" s="17"/>
      <c r="GO190" s="17"/>
      <c r="GP190" s="17"/>
      <c r="GQ190" s="17"/>
      <c r="GR190" s="17"/>
      <c r="GS190" s="17"/>
      <c r="GT190" s="17"/>
      <c r="GU190" s="17"/>
      <c r="GV190" s="17"/>
      <c r="GW190" s="17"/>
      <c r="GX190" s="17"/>
      <c r="GY190" s="17"/>
      <c r="GZ190" s="17"/>
      <c r="HA190" s="17"/>
      <c r="HB190" s="17"/>
      <c r="HC190" s="17"/>
      <c r="HD190" s="17"/>
      <c r="HE190" s="17"/>
      <c r="HF190" s="17"/>
      <c r="HG190" s="17"/>
      <c r="HH190" s="17"/>
      <c r="HI190" s="17"/>
      <c r="HJ190" s="17"/>
      <c r="HK190" s="17"/>
      <c r="HL190" s="17"/>
      <c r="HM190" s="17"/>
      <c r="HN190" s="17"/>
      <c r="HO190" s="17"/>
      <c r="HP190" s="17"/>
      <c r="HQ190" s="17"/>
      <c r="HR190" s="17"/>
      <c r="HS190" s="17"/>
      <c r="HT190" s="17"/>
      <c r="HU190" s="17"/>
      <c r="HV190" s="17"/>
      <c r="HW190" s="17"/>
      <c r="HX190" s="17"/>
      <c r="HY190" s="17"/>
      <c r="HZ190" s="17"/>
      <c r="IA190" s="17"/>
      <c r="IB190" s="17"/>
      <c r="IC190" s="17"/>
      <c r="ID190" s="17"/>
      <c r="IE190" s="17"/>
      <c r="IF190" s="17"/>
      <c r="IG190" s="17"/>
      <c r="IH190" s="17"/>
      <c r="II190" s="17"/>
      <c r="IJ190" s="17"/>
      <c r="IK190" s="17"/>
      <c r="IL190" s="17"/>
      <c r="IM190" s="17"/>
      <c r="IN190" s="17"/>
      <c r="IO190" s="17"/>
      <c r="IP190" s="17"/>
    </row>
    <row r="191" spans="1:250" s="18" customFormat="1">
      <c r="A191" s="150"/>
      <c r="B191" s="127"/>
      <c r="C191" s="128"/>
      <c r="D191" s="129"/>
      <c r="E191" s="2386"/>
      <c r="F191" s="2387"/>
      <c r="G191" s="2388">
        <f>D191*E191</f>
        <v>0</v>
      </c>
      <c r="H191" s="2389"/>
      <c r="I191" s="114"/>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c r="DA191" s="17"/>
      <c r="DB191" s="17"/>
      <c r="DC191" s="17"/>
      <c r="DD191" s="17"/>
      <c r="DE191" s="17"/>
      <c r="DF191" s="17"/>
      <c r="DG191" s="17"/>
      <c r="DH191" s="17"/>
      <c r="DI191" s="17"/>
      <c r="DJ191" s="17"/>
      <c r="DK191" s="17"/>
      <c r="DL191" s="17"/>
      <c r="DM191" s="17"/>
      <c r="DN191" s="17"/>
      <c r="DO191" s="17"/>
      <c r="DP191" s="17"/>
      <c r="DQ191" s="17"/>
      <c r="DR191" s="17"/>
      <c r="DS191" s="17"/>
      <c r="DT191" s="17"/>
      <c r="DU191" s="17"/>
      <c r="DV191" s="17"/>
      <c r="DW191" s="17"/>
      <c r="DX191" s="17"/>
      <c r="DY191" s="17"/>
      <c r="DZ191" s="17"/>
      <c r="EA191" s="17"/>
      <c r="EB191" s="17"/>
      <c r="EC191" s="17"/>
      <c r="ED191" s="17"/>
      <c r="EE191" s="17"/>
      <c r="EF191" s="17"/>
      <c r="EG191" s="17"/>
      <c r="EH191" s="17"/>
      <c r="EI191" s="17"/>
      <c r="EJ191" s="17"/>
      <c r="EK191" s="17"/>
      <c r="EL191" s="17"/>
      <c r="EM191" s="17"/>
      <c r="EN191" s="17"/>
      <c r="EO191" s="17"/>
      <c r="EP191" s="17"/>
      <c r="EQ191" s="17"/>
      <c r="ER191" s="17"/>
      <c r="ES191" s="17"/>
      <c r="ET191" s="17"/>
      <c r="EU191" s="17"/>
      <c r="EV191" s="17"/>
      <c r="EW191" s="17"/>
      <c r="EX191" s="17"/>
      <c r="EY191" s="17"/>
      <c r="EZ191" s="17"/>
      <c r="FA191" s="17"/>
      <c r="FB191" s="17"/>
      <c r="FC191" s="17"/>
      <c r="FD191" s="17"/>
      <c r="FE191" s="17"/>
      <c r="FF191" s="17"/>
      <c r="FG191" s="17"/>
      <c r="FH191" s="17"/>
      <c r="FI191" s="17"/>
      <c r="FJ191" s="17"/>
      <c r="FK191" s="17"/>
      <c r="FL191" s="17"/>
      <c r="FM191" s="17"/>
      <c r="FN191" s="17"/>
      <c r="FO191" s="17"/>
      <c r="FP191" s="17"/>
      <c r="FQ191" s="17"/>
      <c r="FR191" s="17"/>
      <c r="FS191" s="17"/>
      <c r="FT191" s="17"/>
      <c r="FU191" s="17"/>
      <c r="FV191" s="17"/>
      <c r="FW191" s="17"/>
      <c r="FX191" s="17"/>
      <c r="FY191" s="17"/>
      <c r="FZ191" s="17"/>
      <c r="GA191" s="17"/>
      <c r="GB191" s="17"/>
      <c r="GC191" s="17"/>
      <c r="GD191" s="17"/>
      <c r="GE191" s="17"/>
      <c r="GF191" s="17"/>
      <c r="GG191" s="17"/>
      <c r="GH191" s="17"/>
      <c r="GI191" s="17"/>
      <c r="GJ191" s="17"/>
      <c r="GK191" s="17"/>
      <c r="GL191" s="17"/>
      <c r="GM191" s="17"/>
      <c r="GN191" s="17"/>
      <c r="GO191" s="17"/>
      <c r="GP191" s="17"/>
      <c r="GQ191" s="17"/>
      <c r="GR191" s="17"/>
      <c r="GS191" s="17"/>
      <c r="GT191" s="17"/>
      <c r="GU191" s="17"/>
      <c r="GV191" s="17"/>
      <c r="GW191" s="17"/>
      <c r="GX191" s="17"/>
      <c r="GY191" s="17"/>
      <c r="GZ191" s="17"/>
      <c r="HA191" s="17"/>
      <c r="HB191" s="17"/>
      <c r="HC191" s="17"/>
      <c r="HD191" s="17"/>
      <c r="HE191" s="17"/>
      <c r="HF191" s="17"/>
      <c r="HG191" s="17"/>
      <c r="HH191" s="17"/>
      <c r="HI191" s="17"/>
      <c r="HJ191" s="17"/>
      <c r="HK191" s="17"/>
      <c r="HL191" s="17"/>
      <c r="HM191" s="17"/>
      <c r="HN191" s="17"/>
      <c r="HO191" s="17"/>
      <c r="HP191" s="17"/>
      <c r="HQ191" s="17"/>
      <c r="HR191" s="17"/>
      <c r="HS191" s="17"/>
      <c r="HT191" s="17"/>
      <c r="HU191" s="17"/>
      <c r="HV191" s="17"/>
      <c r="HW191" s="17"/>
      <c r="HX191" s="17"/>
      <c r="HY191" s="17"/>
      <c r="HZ191" s="17"/>
      <c r="IA191" s="17"/>
      <c r="IB191" s="17"/>
      <c r="IC191" s="17"/>
      <c r="ID191" s="17"/>
      <c r="IE191" s="17"/>
      <c r="IF191" s="17"/>
      <c r="IG191" s="17"/>
      <c r="IH191" s="17"/>
      <c r="II191" s="17"/>
      <c r="IJ191" s="17"/>
      <c r="IK191" s="17"/>
      <c r="IL191" s="17"/>
      <c r="IM191" s="17"/>
      <c r="IN191" s="17"/>
      <c r="IO191" s="17"/>
      <c r="IP191" s="17"/>
    </row>
    <row r="192" spans="1:250" s="18" customFormat="1">
      <c r="A192" s="150"/>
      <c r="B192" s="112"/>
      <c r="C192" s="113"/>
      <c r="D192" s="116"/>
      <c r="E192" s="2390"/>
      <c r="F192" s="2391"/>
      <c r="G192" s="2383"/>
      <c r="H192" s="2385"/>
      <c r="I192" s="114"/>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c r="DA192" s="17"/>
      <c r="DB192" s="17"/>
      <c r="DC192" s="17"/>
      <c r="DD192" s="17"/>
      <c r="DE192" s="17"/>
      <c r="DF192" s="17"/>
      <c r="DG192" s="17"/>
      <c r="DH192" s="17"/>
      <c r="DI192" s="17"/>
      <c r="DJ192" s="17"/>
      <c r="DK192" s="17"/>
      <c r="DL192" s="17"/>
      <c r="DM192" s="17"/>
      <c r="DN192" s="17"/>
      <c r="DO192" s="17"/>
      <c r="DP192" s="17"/>
      <c r="DQ192" s="17"/>
      <c r="DR192" s="17"/>
      <c r="DS192" s="17"/>
      <c r="DT192" s="17"/>
      <c r="DU192" s="17"/>
      <c r="DV192" s="17"/>
      <c r="DW192" s="17"/>
      <c r="DX192" s="17"/>
      <c r="DY192" s="17"/>
      <c r="DZ192" s="17"/>
      <c r="EA192" s="17"/>
      <c r="EB192" s="17"/>
      <c r="EC192" s="17"/>
      <c r="ED192" s="17"/>
      <c r="EE192" s="17"/>
      <c r="EF192" s="17"/>
      <c r="EG192" s="17"/>
      <c r="EH192" s="17"/>
      <c r="EI192" s="17"/>
      <c r="EJ192" s="17"/>
      <c r="EK192" s="17"/>
      <c r="EL192" s="17"/>
      <c r="EM192" s="17"/>
      <c r="EN192" s="17"/>
      <c r="EO192" s="17"/>
      <c r="EP192" s="17"/>
      <c r="EQ192" s="17"/>
      <c r="ER192" s="17"/>
      <c r="ES192" s="17"/>
      <c r="ET192" s="17"/>
      <c r="EU192" s="17"/>
      <c r="EV192" s="17"/>
      <c r="EW192" s="17"/>
      <c r="EX192" s="17"/>
      <c r="EY192" s="17"/>
      <c r="EZ192" s="17"/>
      <c r="FA192" s="17"/>
      <c r="FB192" s="17"/>
      <c r="FC192" s="17"/>
      <c r="FD192" s="17"/>
      <c r="FE192" s="17"/>
      <c r="FF192" s="17"/>
      <c r="FG192" s="17"/>
      <c r="FH192" s="17"/>
      <c r="FI192" s="17"/>
      <c r="FJ192" s="17"/>
      <c r="FK192" s="17"/>
      <c r="FL192" s="17"/>
      <c r="FM192" s="17"/>
      <c r="FN192" s="17"/>
      <c r="FO192" s="17"/>
      <c r="FP192" s="17"/>
      <c r="FQ192" s="17"/>
      <c r="FR192" s="17"/>
      <c r="FS192" s="17"/>
      <c r="FT192" s="17"/>
      <c r="FU192" s="17"/>
      <c r="FV192" s="17"/>
      <c r="FW192" s="17"/>
      <c r="FX192" s="17"/>
      <c r="FY192" s="17"/>
      <c r="FZ192" s="17"/>
      <c r="GA192" s="17"/>
      <c r="GB192" s="17"/>
      <c r="GC192" s="17"/>
      <c r="GD192" s="17"/>
      <c r="GE192" s="17"/>
      <c r="GF192" s="17"/>
      <c r="GG192" s="17"/>
      <c r="GH192" s="17"/>
      <c r="GI192" s="17"/>
      <c r="GJ192" s="17"/>
      <c r="GK192" s="17"/>
      <c r="GL192" s="17"/>
      <c r="GM192" s="17"/>
      <c r="GN192" s="17"/>
      <c r="GO192" s="17"/>
      <c r="GP192" s="17"/>
      <c r="GQ192" s="17"/>
      <c r="GR192" s="17"/>
      <c r="GS192" s="17"/>
      <c r="GT192" s="17"/>
      <c r="GU192" s="17"/>
      <c r="GV192" s="17"/>
      <c r="GW192" s="17"/>
      <c r="GX192" s="17"/>
      <c r="GY192" s="17"/>
      <c r="GZ192" s="17"/>
      <c r="HA192" s="17"/>
      <c r="HB192" s="17"/>
      <c r="HC192" s="17"/>
      <c r="HD192" s="17"/>
      <c r="HE192" s="17"/>
      <c r="HF192" s="17"/>
      <c r="HG192" s="17"/>
      <c r="HH192" s="17"/>
      <c r="HI192" s="17"/>
      <c r="HJ192" s="17"/>
      <c r="HK192" s="17"/>
      <c r="HL192" s="17"/>
      <c r="HM192" s="17"/>
      <c r="HN192" s="17"/>
      <c r="HO192" s="17"/>
      <c r="HP192" s="17"/>
      <c r="HQ192" s="17"/>
      <c r="HR192" s="17"/>
      <c r="HS192" s="17"/>
      <c r="HT192" s="17"/>
      <c r="HU192" s="17"/>
      <c r="HV192" s="17"/>
      <c r="HW192" s="17"/>
      <c r="HX192" s="17"/>
      <c r="HY192" s="17"/>
      <c r="HZ192" s="17"/>
      <c r="IA192" s="17"/>
      <c r="IB192" s="17"/>
      <c r="IC192" s="17"/>
      <c r="ID192" s="17"/>
      <c r="IE192" s="17"/>
      <c r="IF192" s="17"/>
      <c r="IG192" s="17"/>
      <c r="IH192" s="17"/>
      <c r="II192" s="17"/>
      <c r="IJ192" s="17"/>
      <c r="IK192" s="17"/>
      <c r="IL192" s="17"/>
      <c r="IM192" s="17"/>
      <c r="IN192" s="17"/>
      <c r="IO192" s="17"/>
      <c r="IP192" s="17"/>
    </row>
    <row r="193" spans="1:250" s="18" customFormat="1">
      <c r="A193" s="126"/>
      <c r="B193" s="127"/>
      <c r="C193" s="128"/>
      <c r="D193" s="129"/>
      <c r="E193" s="2390"/>
      <c r="F193" s="2391"/>
      <c r="G193" s="2388"/>
      <c r="H193" s="2389"/>
      <c r="I193" s="125"/>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c r="DA193" s="17"/>
      <c r="DB193" s="17"/>
      <c r="DC193" s="17"/>
      <c r="DD193" s="17"/>
      <c r="DE193" s="17"/>
      <c r="DF193" s="17"/>
      <c r="DG193" s="17"/>
      <c r="DH193" s="17"/>
      <c r="DI193" s="17"/>
      <c r="DJ193" s="17"/>
      <c r="DK193" s="17"/>
      <c r="DL193" s="17"/>
      <c r="DM193" s="17"/>
      <c r="DN193" s="17"/>
      <c r="DO193" s="17"/>
      <c r="DP193" s="17"/>
      <c r="DQ193" s="17"/>
      <c r="DR193" s="17"/>
      <c r="DS193" s="17"/>
      <c r="DT193" s="17"/>
      <c r="DU193" s="17"/>
      <c r="DV193" s="17"/>
      <c r="DW193" s="17"/>
      <c r="DX193" s="17"/>
      <c r="DY193" s="17"/>
      <c r="DZ193" s="17"/>
      <c r="EA193" s="17"/>
      <c r="EB193" s="17"/>
      <c r="EC193" s="17"/>
      <c r="ED193" s="17"/>
      <c r="EE193" s="17"/>
      <c r="EF193" s="17"/>
      <c r="EG193" s="17"/>
      <c r="EH193" s="17"/>
      <c r="EI193" s="17"/>
      <c r="EJ193" s="17"/>
      <c r="EK193" s="17"/>
      <c r="EL193" s="17"/>
      <c r="EM193" s="17"/>
      <c r="EN193" s="17"/>
      <c r="EO193" s="17"/>
      <c r="EP193" s="17"/>
      <c r="EQ193" s="17"/>
      <c r="ER193" s="17"/>
      <c r="ES193" s="17"/>
      <c r="ET193" s="17"/>
      <c r="EU193" s="17"/>
      <c r="EV193" s="17"/>
      <c r="EW193" s="17"/>
      <c r="EX193" s="17"/>
      <c r="EY193" s="17"/>
      <c r="EZ193" s="17"/>
      <c r="FA193" s="17"/>
      <c r="FB193" s="17"/>
      <c r="FC193" s="17"/>
      <c r="FD193" s="17"/>
      <c r="FE193" s="17"/>
      <c r="FF193" s="17"/>
      <c r="FG193" s="17"/>
      <c r="FH193" s="17"/>
      <c r="FI193" s="17"/>
      <c r="FJ193" s="17"/>
      <c r="FK193" s="17"/>
      <c r="FL193" s="17"/>
      <c r="FM193" s="17"/>
      <c r="FN193" s="17"/>
      <c r="FO193" s="17"/>
      <c r="FP193" s="17"/>
      <c r="FQ193" s="17"/>
      <c r="FR193" s="17"/>
      <c r="FS193" s="17"/>
      <c r="FT193" s="17"/>
      <c r="FU193" s="17"/>
      <c r="FV193" s="17"/>
      <c r="FW193" s="17"/>
      <c r="FX193" s="17"/>
      <c r="FY193" s="17"/>
      <c r="FZ193" s="17"/>
      <c r="GA193" s="17"/>
      <c r="GB193" s="17"/>
      <c r="GC193" s="17"/>
      <c r="GD193" s="17"/>
      <c r="GE193" s="17"/>
      <c r="GF193" s="17"/>
      <c r="GG193" s="17"/>
      <c r="GH193" s="17"/>
      <c r="GI193" s="17"/>
      <c r="GJ193" s="17"/>
      <c r="GK193" s="17"/>
      <c r="GL193" s="17"/>
      <c r="GM193" s="17"/>
      <c r="GN193" s="17"/>
      <c r="GO193" s="17"/>
      <c r="GP193" s="17"/>
      <c r="GQ193" s="17"/>
      <c r="GR193" s="17"/>
      <c r="GS193" s="17"/>
      <c r="GT193" s="17"/>
      <c r="GU193" s="17"/>
      <c r="GV193" s="17"/>
      <c r="GW193" s="17"/>
      <c r="GX193" s="17"/>
      <c r="GY193" s="17"/>
      <c r="GZ193" s="17"/>
      <c r="HA193" s="17"/>
      <c r="HB193" s="17"/>
      <c r="HC193" s="17"/>
      <c r="HD193" s="17"/>
      <c r="HE193" s="17"/>
      <c r="HF193" s="17"/>
      <c r="HG193" s="17"/>
      <c r="HH193" s="17"/>
      <c r="HI193" s="17"/>
      <c r="HJ193" s="17"/>
      <c r="HK193" s="17"/>
      <c r="HL193" s="17"/>
      <c r="HM193" s="17"/>
      <c r="HN193" s="17"/>
      <c r="HO193" s="17"/>
      <c r="HP193" s="17"/>
      <c r="HQ193" s="17"/>
      <c r="HR193" s="17"/>
      <c r="HS193" s="17"/>
      <c r="HT193" s="17"/>
      <c r="HU193" s="17"/>
      <c r="HV193" s="17"/>
      <c r="HW193" s="17"/>
      <c r="HX193" s="17"/>
      <c r="HY193" s="17"/>
      <c r="HZ193" s="17"/>
      <c r="IA193" s="17"/>
      <c r="IB193" s="17"/>
      <c r="IC193" s="17"/>
      <c r="ID193" s="17"/>
      <c r="IE193" s="17"/>
      <c r="IF193" s="17"/>
      <c r="IG193" s="17"/>
      <c r="IH193" s="17"/>
      <c r="II193" s="17"/>
      <c r="IJ193" s="17"/>
      <c r="IK193" s="17"/>
      <c r="IL193" s="17"/>
      <c r="IM193" s="17"/>
      <c r="IN193" s="17"/>
      <c r="IO193" s="17"/>
      <c r="IP193" s="17"/>
    </row>
    <row r="194" spans="1:250" s="18" customFormat="1">
      <c r="A194" s="115" t="s">
        <v>181</v>
      </c>
      <c r="B194" s="2352"/>
      <c r="C194" s="2352"/>
      <c r="D194" s="2352"/>
      <c r="E194" s="2352"/>
      <c r="F194" s="2352"/>
      <c r="G194" s="2352"/>
      <c r="H194" s="2352"/>
      <c r="I194" s="114">
        <f>G191</f>
        <v>0</v>
      </c>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c r="DA194" s="17"/>
      <c r="DB194" s="17"/>
      <c r="DC194" s="17"/>
      <c r="DD194" s="17"/>
      <c r="DE194" s="17"/>
      <c r="DF194" s="17"/>
      <c r="DG194" s="17"/>
      <c r="DH194" s="17"/>
      <c r="DI194" s="17"/>
      <c r="DJ194" s="17"/>
      <c r="DK194" s="17"/>
      <c r="DL194" s="17"/>
      <c r="DM194" s="17"/>
      <c r="DN194" s="17"/>
      <c r="DO194" s="17"/>
      <c r="DP194" s="17"/>
      <c r="DQ194" s="17"/>
      <c r="DR194" s="17"/>
      <c r="DS194" s="17"/>
      <c r="DT194" s="17"/>
      <c r="DU194" s="17"/>
      <c r="DV194" s="17"/>
      <c r="DW194" s="17"/>
      <c r="DX194" s="17"/>
      <c r="DY194" s="17"/>
      <c r="DZ194" s="17"/>
      <c r="EA194" s="17"/>
      <c r="EB194" s="17"/>
      <c r="EC194" s="17"/>
      <c r="ED194" s="17"/>
      <c r="EE194" s="17"/>
      <c r="EF194" s="17"/>
      <c r="EG194" s="17"/>
      <c r="EH194" s="17"/>
      <c r="EI194" s="17"/>
      <c r="EJ194" s="17"/>
      <c r="EK194" s="17"/>
      <c r="EL194" s="17"/>
      <c r="EM194" s="17"/>
      <c r="EN194" s="17"/>
      <c r="EO194" s="17"/>
      <c r="EP194" s="17"/>
      <c r="EQ194" s="17"/>
      <c r="ER194" s="17"/>
      <c r="ES194" s="17"/>
      <c r="ET194" s="17"/>
      <c r="EU194" s="17"/>
      <c r="EV194" s="17"/>
      <c r="EW194" s="17"/>
      <c r="EX194" s="17"/>
      <c r="EY194" s="17"/>
      <c r="EZ194" s="17"/>
      <c r="FA194" s="17"/>
      <c r="FB194" s="17"/>
      <c r="FC194" s="17"/>
      <c r="FD194" s="17"/>
      <c r="FE194" s="17"/>
      <c r="FF194" s="17"/>
      <c r="FG194" s="17"/>
      <c r="FH194" s="17"/>
      <c r="FI194" s="17"/>
      <c r="FJ194" s="17"/>
      <c r="FK194" s="17"/>
      <c r="FL194" s="17"/>
      <c r="FM194" s="17"/>
      <c r="FN194" s="17"/>
      <c r="FO194" s="17"/>
      <c r="FP194" s="17"/>
      <c r="FQ194" s="17"/>
      <c r="FR194" s="17"/>
      <c r="FS194" s="17"/>
      <c r="FT194" s="17"/>
      <c r="FU194" s="17"/>
      <c r="FV194" s="17"/>
      <c r="FW194" s="17"/>
      <c r="FX194" s="17"/>
      <c r="FY194" s="17"/>
      <c r="FZ194" s="17"/>
      <c r="GA194" s="17"/>
      <c r="GB194" s="17"/>
      <c r="GC194" s="17"/>
      <c r="GD194" s="17"/>
      <c r="GE194" s="17"/>
      <c r="GF194" s="17"/>
      <c r="GG194" s="17"/>
      <c r="GH194" s="17"/>
      <c r="GI194" s="17"/>
      <c r="GJ194" s="17"/>
      <c r="GK194" s="17"/>
      <c r="GL194" s="17"/>
      <c r="GM194" s="17"/>
      <c r="GN194" s="17"/>
      <c r="GO194" s="17"/>
      <c r="GP194" s="17"/>
      <c r="GQ194" s="17"/>
      <c r="GR194" s="17"/>
      <c r="GS194" s="17"/>
      <c r="GT194" s="17"/>
      <c r="GU194" s="17"/>
      <c r="GV194" s="17"/>
      <c r="GW194" s="17"/>
      <c r="GX194" s="17"/>
      <c r="GY194" s="17"/>
      <c r="GZ194" s="17"/>
      <c r="HA194" s="17"/>
      <c r="HB194" s="17"/>
      <c r="HC194" s="17"/>
      <c r="HD194" s="17"/>
      <c r="HE194" s="17"/>
      <c r="HF194" s="17"/>
      <c r="HG194" s="17"/>
      <c r="HH194" s="17"/>
      <c r="HI194" s="17"/>
      <c r="HJ194" s="17"/>
      <c r="HK194" s="17"/>
      <c r="HL194" s="17"/>
      <c r="HM194" s="17"/>
      <c r="HN194" s="17"/>
      <c r="HO194" s="17"/>
      <c r="HP194" s="17"/>
      <c r="HQ194" s="17"/>
      <c r="HR194" s="17"/>
      <c r="HS194" s="17"/>
      <c r="HT194" s="17"/>
      <c r="HU194" s="17"/>
      <c r="HV194" s="17"/>
      <c r="HW194" s="17"/>
      <c r="HX194" s="17"/>
      <c r="HY194" s="17"/>
      <c r="HZ194" s="17"/>
      <c r="IA194" s="17"/>
      <c r="IB194" s="17"/>
      <c r="IC194" s="17"/>
      <c r="ID194" s="17"/>
      <c r="IE194" s="17"/>
      <c r="IF194" s="17"/>
      <c r="IG194" s="17"/>
      <c r="IH194" s="17"/>
      <c r="II194" s="17"/>
      <c r="IJ194" s="17"/>
      <c r="IK194" s="17"/>
      <c r="IL194" s="17"/>
      <c r="IM194" s="17"/>
      <c r="IN194" s="17"/>
      <c r="IO194" s="17"/>
      <c r="IP194" s="17"/>
    </row>
    <row r="195" spans="1:250" s="18" customFormat="1">
      <c r="A195" s="2411" t="s">
        <v>2867</v>
      </c>
      <c r="B195" s="2347" t="s">
        <v>169</v>
      </c>
      <c r="C195" s="2358" t="s">
        <v>36</v>
      </c>
      <c r="D195" s="2359" t="s">
        <v>170</v>
      </c>
      <c r="E195" s="2383" t="s">
        <v>2868</v>
      </c>
      <c r="F195" s="2384"/>
      <c r="G195" s="2384"/>
      <c r="H195" s="2385"/>
      <c r="I195" s="2168" t="s">
        <v>191</v>
      </c>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c r="DA195" s="17"/>
      <c r="DB195" s="17"/>
      <c r="DC195" s="17"/>
      <c r="DD195" s="17"/>
      <c r="DE195" s="17"/>
      <c r="DF195" s="17"/>
      <c r="DG195" s="17"/>
      <c r="DH195" s="17"/>
      <c r="DI195" s="17"/>
      <c r="DJ195" s="17"/>
      <c r="DK195" s="17"/>
      <c r="DL195" s="17"/>
      <c r="DM195" s="17"/>
      <c r="DN195" s="17"/>
      <c r="DO195" s="17"/>
      <c r="DP195" s="17"/>
      <c r="DQ195" s="17"/>
      <c r="DR195" s="17"/>
      <c r="DS195" s="17"/>
      <c r="DT195" s="17"/>
      <c r="DU195" s="17"/>
      <c r="DV195" s="17"/>
      <c r="DW195" s="17"/>
      <c r="DX195" s="17"/>
      <c r="DY195" s="17"/>
      <c r="DZ195" s="17"/>
      <c r="EA195" s="17"/>
      <c r="EB195" s="17"/>
      <c r="EC195" s="17"/>
      <c r="ED195" s="17"/>
      <c r="EE195" s="17"/>
      <c r="EF195" s="17"/>
      <c r="EG195" s="17"/>
      <c r="EH195" s="17"/>
      <c r="EI195" s="17"/>
      <c r="EJ195" s="17"/>
      <c r="EK195" s="17"/>
      <c r="EL195" s="17"/>
      <c r="EM195" s="17"/>
      <c r="EN195" s="17"/>
      <c r="EO195" s="17"/>
      <c r="EP195" s="17"/>
      <c r="EQ195" s="17"/>
      <c r="ER195" s="17"/>
      <c r="ES195" s="17"/>
      <c r="ET195" s="17"/>
      <c r="EU195" s="17"/>
      <c r="EV195" s="17"/>
      <c r="EW195" s="17"/>
      <c r="EX195" s="17"/>
      <c r="EY195" s="17"/>
      <c r="EZ195" s="17"/>
      <c r="FA195" s="17"/>
      <c r="FB195" s="17"/>
      <c r="FC195" s="17"/>
      <c r="FD195" s="17"/>
      <c r="FE195" s="17"/>
      <c r="FF195" s="17"/>
      <c r="FG195" s="17"/>
      <c r="FH195" s="17"/>
      <c r="FI195" s="17"/>
      <c r="FJ195" s="17"/>
      <c r="FK195" s="17"/>
      <c r="FL195" s="17"/>
      <c r="FM195" s="17"/>
      <c r="FN195" s="17"/>
      <c r="FO195" s="17"/>
      <c r="FP195" s="17"/>
      <c r="FQ195" s="17"/>
      <c r="FR195" s="17"/>
      <c r="FS195" s="17"/>
      <c r="FT195" s="17"/>
      <c r="FU195" s="17"/>
      <c r="FV195" s="17"/>
      <c r="FW195" s="17"/>
      <c r="FX195" s="17"/>
      <c r="FY195" s="17"/>
      <c r="FZ195" s="17"/>
      <c r="GA195" s="17"/>
      <c r="GB195" s="17"/>
      <c r="GC195" s="17"/>
      <c r="GD195" s="17"/>
      <c r="GE195" s="17"/>
      <c r="GF195" s="17"/>
      <c r="GG195" s="17"/>
      <c r="GH195" s="17"/>
      <c r="GI195" s="17"/>
      <c r="GJ195" s="17"/>
      <c r="GK195" s="17"/>
      <c r="GL195" s="17"/>
      <c r="GM195" s="17"/>
      <c r="GN195" s="17"/>
      <c r="GO195" s="17"/>
      <c r="GP195" s="17"/>
      <c r="GQ195" s="17"/>
      <c r="GR195" s="17"/>
      <c r="GS195" s="17"/>
      <c r="GT195" s="17"/>
      <c r="GU195" s="17"/>
      <c r="GV195" s="17"/>
      <c r="GW195" s="17"/>
      <c r="GX195" s="17"/>
      <c r="GY195" s="17"/>
      <c r="GZ195" s="17"/>
      <c r="HA195" s="17"/>
      <c r="HB195" s="17"/>
      <c r="HC195" s="17"/>
      <c r="HD195" s="17"/>
      <c r="HE195" s="17"/>
      <c r="HF195" s="17"/>
      <c r="HG195" s="17"/>
      <c r="HH195" s="17"/>
      <c r="HI195" s="17"/>
      <c r="HJ195" s="17"/>
      <c r="HK195" s="17"/>
      <c r="HL195" s="17"/>
      <c r="HM195" s="17"/>
      <c r="HN195" s="17"/>
      <c r="HO195" s="17"/>
      <c r="HP195" s="17"/>
      <c r="HQ195" s="17"/>
      <c r="HR195" s="17"/>
      <c r="HS195" s="17"/>
      <c r="HT195" s="17"/>
      <c r="HU195" s="17"/>
      <c r="HV195" s="17"/>
      <c r="HW195" s="17"/>
      <c r="HX195" s="17"/>
      <c r="HY195" s="17"/>
      <c r="HZ195" s="17"/>
      <c r="IA195" s="17"/>
      <c r="IB195" s="17"/>
      <c r="IC195" s="17"/>
      <c r="ID195" s="17"/>
      <c r="IE195" s="17"/>
      <c r="IF195" s="17"/>
      <c r="IG195" s="17"/>
      <c r="IH195" s="17"/>
      <c r="II195" s="17"/>
      <c r="IJ195" s="17"/>
      <c r="IK195" s="17"/>
      <c r="IL195" s="17"/>
      <c r="IM195" s="17"/>
      <c r="IN195" s="17"/>
      <c r="IO195" s="17"/>
      <c r="IP195" s="17"/>
    </row>
    <row r="196" spans="1:250" s="18" customFormat="1">
      <c r="A196" s="2411"/>
      <c r="B196" s="2347"/>
      <c r="C196" s="2358"/>
      <c r="D196" s="2359"/>
      <c r="E196" s="2383" t="s">
        <v>173</v>
      </c>
      <c r="F196" s="2385"/>
      <c r="G196" s="2383" t="s">
        <v>174</v>
      </c>
      <c r="H196" s="2385"/>
      <c r="I196" s="2168"/>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c r="DA196" s="17"/>
      <c r="DB196" s="17"/>
      <c r="DC196" s="17"/>
      <c r="DD196" s="17"/>
      <c r="DE196" s="17"/>
      <c r="DF196" s="17"/>
      <c r="DG196" s="17"/>
      <c r="DH196" s="17"/>
      <c r="DI196" s="17"/>
      <c r="DJ196" s="17"/>
      <c r="DK196" s="17"/>
      <c r="DL196" s="17"/>
      <c r="DM196" s="17"/>
      <c r="DN196" s="17"/>
      <c r="DO196" s="17"/>
      <c r="DP196" s="17"/>
      <c r="DQ196" s="17"/>
      <c r="DR196" s="17"/>
      <c r="DS196" s="17"/>
      <c r="DT196" s="17"/>
      <c r="DU196" s="17"/>
      <c r="DV196" s="17"/>
      <c r="DW196" s="17"/>
      <c r="DX196" s="17"/>
      <c r="DY196" s="17"/>
      <c r="DZ196" s="17"/>
      <c r="EA196" s="17"/>
      <c r="EB196" s="17"/>
      <c r="EC196" s="17"/>
      <c r="ED196" s="17"/>
      <c r="EE196" s="17"/>
      <c r="EF196" s="17"/>
      <c r="EG196" s="17"/>
      <c r="EH196" s="17"/>
      <c r="EI196" s="17"/>
      <c r="EJ196" s="17"/>
      <c r="EK196" s="17"/>
      <c r="EL196" s="17"/>
      <c r="EM196" s="17"/>
      <c r="EN196" s="17"/>
      <c r="EO196" s="17"/>
      <c r="EP196" s="17"/>
      <c r="EQ196" s="17"/>
      <c r="ER196" s="17"/>
      <c r="ES196" s="17"/>
      <c r="ET196" s="17"/>
      <c r="EU196" s="17"/>
      <c r="EV196" s="17"/>
      <c r="EW196" s="17"/>
      <c r="EX196" s="17"/>
      <c r="EY196" s="17"/>
      <c r="EZ196" s="17"/>
      <c r="FA196" s="17"/>
      <c r="FB196" s="17"/>
      <c r="FC196" s="17"/>
      <c r="FD196" s="17"/>
      <c r="FE196" s="17"/>
      <c r="FF196" s="17"/>
      <c r="FG196" s="17"/>
      <c r="FH196" s="17"/>
      <c r="FI196" s="17"/>
      <c r="FJ196" s="17"/>
      <c r="FK196" s="17"/>
      <c r="FL196" s="17"/>
      <c r="FM196" s="17"/>
      <c r="FN196" s="17"/>
      <c r="FO196" s="17"/>
      <c r="FP196" s="17"/>
      <c r="FQ196" s="17"/>
      <c r="FR196" s="17"/>
      <c r="FS196" s="17"/>
      <c r="FT196" s="17"/>
      <c r="FU196" s="17"/>
      <c r="FV196" s="17"/>
      <c r="FW196" s="17"/>
      <c r="FX196" s="17"/>
      <c r="FY196" s="17"/>
      <c r="FZ196" s="17"/>
      <c r="GA196" s="17"/>
      <c r="GB196" s="17"/>
      <c r="GC196" s="17"/>
      <c r="GD196" s="17"/>
      <c r="GE196" s="17"/>
      <c r="GF196" s="17"/>
      <c r="GG196" s="17"/>
      <c r="GH196" s="17"/>
      <c r="GI196" s="17"/>
      <c r="GJ196" s="17"/>
      <c r="GK196" s="17"/>
      <c r="GL196" s="17"/>
      <c r="GM196" s="17"/>
      <c r="GN196" s="17"/>
      <c r="GO196" s="17"/>
      <c r="GP196" s="17"/>
      <c r="GQ196" s="17"/>
      <c r="GR196" s="17"/>
      <c r="GS196" s="17"/>
      <c r="GT196" s="17"/>
      <c r="GU196" s="17"/>
      <c r="GV196" s="17"/>
      <c r="GW196" s="17"/>
      <c r="GX196" s="17"/>
      <c r="GY196" s="17"/>
      <c r="GZ196" s="17"/>
      <c r="HA196" s="17"/>
      <c r="HB196" s="17"/>
      <c r="HC196" s="17"/>
      <c r="HD196" s="17"/>
      <c r="HE196" s="17"/>
      <c r="HF196" s="17"/>
      <c r="HG196" s="17"/>
      <c r="HH196" s="17"/>
      <c r="HI196" s="17"/>
      <c r="HJ196" s="17"/>
      <c r="HK196" s="17"/>
      <c r="HL196" s="17"/>
      <c r="HM196" s="17"/>
      <c r="HN196" s="17"/>
      <c r="HO196" s="17"/>
      <c r="HP196" s="17"/>
      <c r="HQ196" s="17"/>
      <c r="HR196" s="17"/>
      <c r="HS196" s="17"/>
      <c r="HT196" s="17"/>
      <c r="HU196" s="17"/>
      <c r="HV196" s="17"/>
      <c r="HW196" s="17"/>
      <c r="HX196" s="17"/>
      <c r="HY196" s="17"/>
      <c r="HZ196" s="17"/>
      <c r="IA196" s="17"/>
      <c r="IB196" s="17"/>
      <c r="IC196" s="17"/>
      <c r="ID196" s="17"/>
      <c r="IE196" s="17"/>
      <c r="IF196" s="17"/>
      <c r="IG196" s="17"/>
      <c r="IH196" s="17"/>
      <c r="II196" s="17"/>
      <c r="IJ196" s="17"/>
      <c r="IK196" s="17"/>
      <c r="IL196" s="17"/>
      <c r="IM196" s="17"/>
      <c r="IN196" s="17"/>
      <c r="IO196" s="17"/>
      <c r="IP196" s="17"/>
    </row>
    <row r="197" spans="1:250" s="18" customFormat="1">
      <c r="A197" s="115" t="s">
        <v>191</v>
      </c>
      <c r="B197" s="2352"/>
      <c r="C197" s="2352"/>
      <c r="D197" s="2352"/>
      <c r="E197" s="2352"/>
      <c r="F197" s="2352"/>
      <c r="G197" s="2352"/>
      <c r="H197" s="2352"/>
      <c r="I197" s="114" t="s">
        <v>192</v>
      </c>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c r="DA197" s="17"/>
      <c r="DB197" s="17"/>
      <c r="DC197" s="17"/>
      <c r="DD197" s="17"/>
      <c r="DE197" s="17"/>
      <c r="DF197" s="17"/>
      <c r="DG197" s="17"/>
      <c r="DH197" s="17"/>
      <c r="DI197" s="17"/>
      <c r="DJ197" s="17"/>
      <c r="DK197" s="17"/>
      <c r="DL197" s="17"/>
      <c r="DM197" s="17"/>
      <c r="DN197" s="17"/>
      <c r="DO197" s="17"/>
      <c r="DP197" s="17"/>
      <c r="DQ197" s="17"/>
      <c r="DR197" s="17"/>
      <c r="DS197" s="17"/>
      <c r="DT197" s="17"/>
      <c r="DU197" s="17"/>
      <c r="DV197" s="17"/>
      <c r="DW197" s="17"/>
      <c r="DX197" s="17"/>
      <c r="DY197" s="17"/>
      <c r="DZ197" s="17"/>
      <c r="EA197" s="17"/>
      <c r="EB197" s="17"/>
      <c r="EC197" s="17"/>
      <c r="ED197" s="17"/>
      <c r="EE197" s="17"/>
      <c r="EF197" s="17"/>
      <c r="EG197" s="17"/>
      <c r="EH197" s="17"/>
      <c r="EI197" s="17"/>
      <c r="EJ197" s="17"/>
      <c r="EK197" s="17"/>
      <c r="EL197" s="17"/>
      <c r="EM197" s="17"/>
      <c r="EN197" s="17"/>
      <c r="EO197" s="17"/>
      <c r="EP197" s="17"/>
      <c r="EQ197" s="17"/>
      <c r="ER197" s="17"/>
      <c r="ES197" s="17"/>
      <c r="ET197" s="17"/>
      <c r="EU197" s="17"/>
      <c r="EV197" s="17"/>
      <c r="EW197" s="17"/>
      <c r="EX197" s="17"/>
      <c r="EY197" s="17"/>
      <c r="EZ197" s="17"/>
      <c r="FA197" s="17"/>
      <c r="FB197" s="17"/>
      <c r="FC197" s="17"/>
      <c r="FD197" s="17"/>
      <c r="FE197" s="17"/>
      <c r="FF197" s="17"/>
      <c r="FG197" s="17"/>
      <c r="FH197" s="17"/>
      <c r="FI197" s="17"/>
      <c r="FJ197" s="17"/>
      <c r="FK197" s="17"/>
      <c r="FL197" s="17"/>
      <c r="FM197" s="17"/>
      <c r="FN197" s="17"/>
      <c r="FO197" s="17"/>
      <c r="FP197" s="17"/>
      <c r="FQ197" s="17"/>
      <c r="FR197" s="17"/>
      <c r="FS197" s="17"/>
      <c r="FT197" s="17"/>
      <c r="FU197" s="17"/>
      <c r="FV197" s="17"/>
      <c r="FW197" s="17"/>
      <c r="FX197" s="17"/>
      <c r="FY197" s="17"/>
      <c r="FZ197" s="17"/>
      <c r="GA197" s="17"/>
      <c r="GB197" s="17"/>
      <c r="GC197" s="17"/>
      <c r="GD197" s="17"/>
      <c r="GE197" s="17"/>
      <c r="GF197" s="17"/>
      <c r="GG197" s="17"/>
      <c r="GH197" s="17"/>
      <c r="GI197" s="17"/>
      <c r="GJ197" s="17"/>
      <c r="GK197" s="17"/>
      <c r="GL197" s="17"/>
      <c r="GM197" s="17"/>
      <c r="GN197" s="17"/>
      <c r="GO197" s="17"/>
      <c r="GP197" s="17"/>
      <c r="GQ197" s="17"/>
      <c r="GR197" s="17"/>
      <c r="GS197" s="17"/>
      <c r="GT197" s="17"/>
      <c r="GU197" s="17"/>
      <c r="GV197" s="17"/>
      <c r="GW197" s="17"/>
      <c r="GX197" s="17"/>
      <c r="GY197" s="17"/>
      <c r="GZ197" s="17"/>
      <c r="HA197" s="17"/>
      <c r="HB197" s="17"/>
      <c r="HC197" s="17"/>
      <c r="HD197" s="17"/>
      <c r="HE197" s="17"/>
      <c r="HF197" s="17"/>
      <c r="HG197" s="17"/>
      <c r="HH197" s="17"/>
      <c r="HI197" s="17"/>
      <c r="HJ197" s="17"/>
      <c r="HK197" s="17"/>
      <c r="HL197" s="17"/>
      <c r="HM197" s="17"/>
      <c r="HN197" s="17"/>
      <c r="HO197" s="17"/>
      <c r="HP197" s="17"/>
      <c r="HQ197" s="17"/>
      <c r="HR197" s="17"/>
      <c r="HS197" s="17"/>
      <c r="HT197" s="17"/>
      <c r="HU197" s="17"/>
      <c r="HV197" s="17"/>
      <c r="HW197" s="17"/>
      <c r="HX197" s="17"/>
      <c r="HY197" s="17"/>
      <c r="HZ197" s="17"/>
      <c r="IA197" s="17"/>
      <c r="IB197" s="17"/>
      <c r="IC197" s="17"/>
      <c r="ID197" s="17"/>
      <c r="IE197" s="17"/>
      <c r="IF197" s="17"/>
      <c r="IG197" s="17"/>
      <c r="IH197" s="17"/>
      <c r="II197" s="17"/>
      <c r="IJ197" s="17"/>
      <c r="IK197" s="17"/>
      <c r="IL197" s="17"/>
      <c r="IM197" s="17"/>
      <c r="IN197" s="17"/>
      <c r="IO197" s="17"/>
      <c r="IP197" s="17"/>
    </row>
    <row r="198" spans="1:250" s="18" customFormat="1">
      <c r="A198" s="2360" t="s">
        <v>193</v>
      </c>
      <c r="B198" s="2360"/>
      <c r="C198" s="2360"/>
      <c r="D198" s="116" t="s">
        <v>194</v>
      </c>
      <c r="E198" s="91"/>
      <c r="F198" s="116"/>
      <c r="G198" s="114" t="s">
        <v>195</v>
      </c>
      <c r="H198" s="114" t="s">
        <v>21</v>
      </c>
      <c r="I198" s="152"/>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c r="DA198" s="17"/>
      <c r="DB198" s="17"/>
      <c r="DC198" s="17"/>
      <c r="DD198" s="17"/>
      <c r="DE198" s="17"/>
      <c r="DF198" s="17"/>
      <c r="DG198" s="17"/>
      <c r="DH198" s="17"/>
      <c r="DI198" s="17"/>
      <c r="DJ198" s="17"/>
      <c r="DK198" s="17"/>
      <c r="DL198" s="17"/>
      <c r="DM198" s="17"/>
      <c r="DN198" s="17"/>
      <c r="DO198" s="17"/>
      <c r="DP198" s="17"/>
      <c r="DQ198" s="17"/>
      <c r="DR198" s="17"/>
      <c r="DS198" s="17"/>
      <c r="DT198" s="17"/>
      <c r="DU198" s="17"/>
      <c r="DV198" s="17"/>
      <c r="DW198" s="17"/>
      <c r="DX198" s="17"/>
      <c r="DY198" s="17"/>
      <c r="DZ198" s="17"/>
      <c r="EA198" s="17"/>
      <c r="EB198" s="17"/>
      <c r="EC198" s="17"/>
      <c r="ED198" s="17"/>
      <c r="EE198" s="17"/>
      <c r="EF198" s="17"/>
      <c r="EG198" s="17"/>
      <c r="EH198" s="17"/>
      <c r="EI198" s="17"/>
      <c r="EJ198" s="17"/>
      <c r="EK198" s="17"/>
      <c r="EL198" s="17"/>
      <c r="EM198" s="17"/>
      <c r="EN198" s="17"/>
      <c r="EO198" s="17"/>
      <c r="EP198" s="17"/>
      <c r="EQ198" s="17"/>
      <c r="ER198" s="17"/>
      <c r="ES198" s="17"/>
      <c r="ET198" s="17"/>
      <c r="EU198" s="17"/>
      <c r="EV198" s="17"/>
      <c r="EW198" s="17"/>
      <c r="EX198" s="17"/>
      <c r="EY198" s="17"/>
      <c r="EZ198" s="17"/>
      <c r="FA198" s="17"/>
      <c r="FB198" s="17"/>
      <c r="FC198" s="17"/>
      <c r="FD198" s="17"/>
      <c r="FE198" s="17"/>
      <c r="FF198" s="17"/>
      <c r="FG198" s="17"/>
      <c r="FH198" s="17"/>
      <c r="FI198" s="17"/>
      <c r="FJ198" s="17"/>
      <c r="FK198" s="17"/>
      <c r="FL198" s="17"/>
      <c r="FM198" s="17"/>
      <c r="FN198" s="17"/>
      <c r="FO198" s="17"/>
      <c r="FP198" s="17"/>
      <c r="FQ198" s="17"/>
      <c r="FR198" s="17"/>
      <c r="FS198" s="17"/>
      <c r="FT198" s="17"/>
      <c r="FU198" s="17"/>
      <c r="FV198" s="17"/>
      <c r="FW198" s="17"/>
      <c r="FX198" s="17"/>
      <c r="FY198" s="17"/>
      <c r="FZ198" s="17"/>
      <c r="GA198" s="17"/>
      <c r="GB198" s="17"/>
      <c r="GC198" s="17"/>
      <c r="GD198" s="17"/>
      <c r="GE198" s="17"/>
      <c r="GF198" s="17"/>
      <c r="GG198" s="17"/>
      <c r="GH198" s="17"/>
      <c r="GI198" s="17"/>
      <c r="GJ198" s="17"/>
      <c r="GK198" s="17"/>
      <c r="GL198" s="17"/>
      <c r="GM198" s="17"/>
      <c r="GN198" s="17"/>
      <c r="GO198" s="17"/>
      <c r="GP198" s="17"/>
      <c r="GQ198" s="17"/>
      <c r="GR198" s="17"/>
      <c r="GS198" s="17"/>
      <c r="GT198" s="17"/>
      <c r="GU198" s="17"/>
      <c r="GV198" s="17"/>
      <c r="GW198" s="17"/>
      <c r="GX198" s="17"/>
      <c r="GY198" s="17"/>
      <c r="GZ198" s="17"/>
      <c r="HA198" s="17"/>
      <c r="HB198" s="17"/>
      <c r="HC198" s="17"/>
      <c r="HD198" s="17"/>
      <c r="HE198" s="17"/>
      <c r="HF198" s="17"/>
      <c r="HG198" s="17"/>
      <c r="HH198" s="17"/>
      <c r="HI198" s="17"/>
      <c r="HJ198" s="17"/>
      <c r="HK198" s="17"/>
      <c r="HL198" s="17"/>
      <c r="HM198" s="17"/>
      <c r="HN198" s="17"/>
      <c r="HO198" s="17"/>
      <c r="HP198" s="17"/>
      <c r="HQ198" s="17"/>
      <c r="HR198" s="17"/>
      <c r="HS198" s="17"/>
      <c r="HT198" s="17"/>
      <c r="HU198" s="17"/>
      <c r="HV198" s="17"/>
      <c r="HW198" s="17"/>
      <c r="HX198" s="17"/>
      <c r="HY198" s="17"/>
      <c r="HZ198" s="17"/>
      <c r="IA198" s="17"/>
      <c r="IB198" s="17"/>
      <c r="IC198" s="17"/>
      <c r="ID198" s="17"/>
      <c r="IE198" s="17"/>
      <c r="IF198" s="17"/>
      <c r="IG198" s="17"/>
      <c r="IH198" s="17"/>
      <c r="II198" s="17"/>
      <c r="IJ198" s="17"/>
      <c r="IK198" s="17"/>
      <c r="IL198" s="17"/>
      <c r="IM198" s="17"/>
      <c r="IN198" s="17"/>
      <c r="IO198" s="17"/>
      <c r="IP198" s="17"/>
    </row>
    <row r="199" spans="1:250" s="18" customFormat="1">
      <c r="A199" s="2361" t="s">
        <v>196</v>
      </c>
      <c r="B199" s="2361"/>
      <c r="C199" s="2361"/>
      <c r="D199" s="134"/>
      <c r="E199" s="91"/>
      <c r="F199" s="134"/>
      <c r="G199" s="125">
        <f>ROUND(I188,2)</f>
        <v>34.58</v>
      </c>
      <c r="H199" s="2364"/>
      <c r="I199" s="2364"/>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c r="DA199" s="17"/>
      <c r="DB199" s="17"/>
      <c r="DC199" s="17"/>
      <c r="DD199" s="17"/>
      <c r="DE199" s="17"/>
      <c r="DF199" s="17"/>
      <c r="DG199" s="17"/>
      <c r="DH199" s="17"/>
      <c r="DI199" s="17"/>
      <c r="DJ199" s="17"/>
      <c r="DK199" s="17"/>
      <c r="DL199" s="17"/>
      <c r="DM199" s="17"/>
      <c r="DN199" s="17"/>
      <c r="DO199" s="17"/>
      <c r="DP199" s="17"/>
      <c r="DQ199" s="17"/>
      <c r="DR199" s="17"/>
      <c r="DS199" s="17"/>
      <c r="DT199" s="17"/>
      <c r="DU199" s="17"/>
      <c r="DV199" s="17"/>
      <c r="DW199" s="17"/>
      <c r="DX199" s="17"/>
      <c r="DY199" s="17"/>
      <c r="DZ199" s="17"/>
      <c r="EA199" s="17"/>
      <c r="EB199" s="17"/>
      <c r="EC199" s="17"/>
      <c r="ED199" s="17"/>
      <c r="EE199" s="17"/>
      <c r="EF199" s="17"/>
      <c r="EG199" s="17"/>
      <c r="EH199" s="17"/>
      <c r="EI199" s="17"/>
      <c r="EJ199" s="17"/>
      <c r="EK199" s="17"/>
      <c r="EL199" s="17"/>
      <c r="EM199" s="17"/>
      <c r="EN199" s="17"/>
      <c r="EO199" s="17"/>
      <c r="EP199" s="17"/>
      <c r="EQ199" s="17"/>
      <c r="ER199" s="17"/>
      <c r="ES199" s="17"/>
      <c r="ET199" s="17"/>
      <c r="EU199" s="17"/>
      <c r="EV199" s="17"/>
      <c r="EW199" s="17"/>
      <c r="EX199" s="17"/>
      <c r="EY199" s="17"/>
      <c r="EZ199" s="17"/>
      <c r="FA199" s="17"/>
      <c r="FB199" s="17"/>
      <c r="FC199" s="17"/>
      <c r="FD199" s="17"/>
      <c r="FE199" s="17"/>
      <c r="FF199" s="17"/>
      <c r="FG199" s="17"/>
      <c r="FH199" s="17"/>
      <c r="FI199" s="17"/>
      <c r="FJ199" s="17"/>
      <c r="FK199" s="17"/>
      <c r="FL199" s="17"/>
      <c r="FM199" s="17"/>
      <c r="FN199" s="17"/>
      <c r="FO199" s="17"/>
      <c r="FP199" s="17"/>
      <c r="FQ199" s="17"/>
      <c r="FR199" s="17"/>
      <c r="FS199" s="17"/>
      <c r="FT199" s="17"/>
      <c r="FU199" s="17"/>
      <c r="FV199" s="17"/>
      <c r="FW199" s="17"/>
      <c r="FX199" s="17"/>
      <c r="FY199" s="17"/>
      <c r="FZ199" s="17"/>
      <c r="GA199" s="17"/>
      <c r="GB199" s="17"/>
      <c r="GC199" s="17"/>
      <c r="GD199" s="17"/>
      <c r="GE199" s="17"/>
      <c r="GF199" s="17"/>
      <c r="GG199" s="17"/>
      <c r="GH199" s="17"/>
      <c r="GI199" s="17"/>
      <c r="GJ199" s="17"/>
      <c r="GK199" s="17"/>
      <c r="GL199" s="17"/>
      <c r="GM199" s="17"/>
      <c r="GN199" s="17"/>
      <c r="GO199" s="17"/>
      <c r="GP199" s="17"/>
      <c r="GQ199" s="17"/>
      <c r="GR199" s="17"/>
      <c r="GS199" s="17"/>
      <c r="GT199" s="17"/>
      <c r="GU199" s="17"/>
      <c r="GV199" s="17"/>
      <c r="GW199" s="17"/>
      <c r="GX199" s="17"/>
      <c r="GY199" s="17"/>
      <c r="GZ199" s="17"/>
      <c r="HA199" s="17"/>
      <c r="HB199" s="17"/>
      <c r="HC199" s="17"/>
      <c r="HD199" s="17"/>
      <c r="HE199" s="17"/>
      <c r="HF199" s="17"/>
      <c r="HG199" s="17"/>
      <c r="HH199" s="17"/>
      <c r="HI199" s="17"/>
      <c r="HJ199" s="17"/>
      <c r="HK199" s="17"/>
      <c r="HL199" s="17"/>
      <c r="HM199" s="17"/>
      <c r="HN199" s="17"/>
      <c r="HO199" s="17"/>
      <c r="HP199" s="17"/>
      <c r="HQ199" s="17"/>
      <c r="HR199" s="17"/>
      <c r="HS199" s="17"/>
      <c r="HT199" s="17"/>
      <c r="HU199" s="17"/>
      <c r="HV199" s="17"/>
      <c r="HW199" s="17"/>
      <c r="HX199" s="17"/>
      <c r="HY199" s="17"/>
      <c r="HZ199" s="17"/>
      <c r="IA199" s="17"/>
      <c r="IB199" s="17"/>
      <c r="IC199" s="17"/>
      <c r="ID199" s="17"/>
      <c r="IE199" s="17"/>
      <c r="IF199" s="17"/>
      <c r="IG199" s="17"/>
      <c r="IH199" s="17"/>
      <c r="II199" s="17"/>
      <c r="IJ199" s="17"/>
      <c r="IK199" s="17"/>
      <c r="IL199" s="17"/>
      <c r="IM199" s="17"/>
      <c r="IN199" s="17"/>
      <c r="IO199" s="17"/>
      <c r="IP199" s="17"/>
    </row>
    <row r="200" spans="1:250" s="18" customFormat="1">
      <c r="A200" s="2361" t="s">
        <v>197</v>
      </c>
      <c r="B200" s="2361"/>
      <c r="C200" s="2361"/>
      <c r="D200" s="94">
        <v>0</v>
      </c>
      <c r="E200" s="91"/>
      <c r="F200" s="135"/>
      <c r="G200" s="125">
        <f>(G199*D200)</f>
        <v>0</v>
      </c>
      <c r="H200" s="2364"/>
      <c r="I200" s="2364"/>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c r="DA200" s="17"/>
      <c r="DB200" s="17"/>
      <c r="DC200" s="17"/>
      <c r="DD200" s="17"/>
      <c r="DE200" s="17"/>
      <c r="DF200" s="17"/>
      <c r="DG200" s="17"/>
      <c r="DH200" s="17"/>
      <c r="DI200" s="17"/>
      <c r="DJ200" s="17"/>
      <c r="DK200" s="17"/>
      <c r="DL200" s="17"/>
      <c r="DM200" s="17"/>
      <c r="DN200" s="17"/>
      <c r="DO200" s="17"/>
      <c r="DP200" s="17"/>
      <c r="DQ200" s="17"/>
      <c r="DR200" s="17"/>
      <c r="DS200" s="17"/>
      <c r="DT200" s="17"/>
      <c r="DU200" s="17"/>
      <c r="DV200" s="17"/>
      <c r="DW200" s="17"/>
      <c r="DX200" s="17"/>
      <c r="DY200" s="17"/>
      <c r="DZ200" s="17"/>
      <c r="EA200" s="17"/>
      <c r="EB200" s="17"/>
      <c r="EC200" s="17"/>
      <c r="ED200" s="17"/>
      <c r="EE200" s="17"/>
      <c r="EF200" s="17"/>
      <c r="EG200" s="17"/>
      <c r="EH200" s="17"/>
      <c r="EI200" s="17"/>
      <c r="EJ200" s="17"/>
      <c r="EK200" s="17"/>
      <c r="EL200" s="17"/>
      <c r="EM200" s="17"/>
      <c r="EN200" s="17"/>
      <c r="EO200" s="17"/>
      <c r="EP200" s="17"/>
      <c r="EQ200" s="17"/>
      <c r="ER200" s="17"/>
      <c r="ES200" s="17"/>
      <c r="ET200" s="17"/>
      <c r="EU200" s="17"/>
      <c r="EV200" s="17"/>
      <c r="EW200" s="17"/>
      <c r="EX200" s="17"/>
      <c r="EY200" s="17"/>
      <c r="EZ200" s="17"/>
      <c r="FA200" s="17"/>
      <c r="FB200" s="17"/>
      <c r="FC200" s="17"/>
      <c r="FD200" s="17"/>
      <c r="FE200" s="17"/>
      <c r="FF200" s="17"/>
      <c r="FG200" s="17"/>
      <c r="FH200" s="17"/>
      <c r="FI200" s="17"/>
      <c r="FJ200" s="17"/>
      <c r="FK200" s="17"/>
      <c r="FL200" s="17"/>
      <c r="FM200" s="17"/>
      <c r="FN200" s="17"/>
      <c r="FO200" s="17"/>
      <c r="FP200" s="17"/>
      <c r="FQ200" s="17"/>
      <c r="FR200" s="17"/>
      <c r="FS200" s="17"/>
      <c r="FT200" s="17"/>
      <c r="FU200" s="17"/>
      <c r="FV200" s="17"/>
      <c r="FW200" s="17"/>
      <c r="FX200" s="17"/>
      <c r="FY200" s="17"/>
      <c r="FZ200" s="17"/>
      <c r="GA200" s="17"/>
      <c r="GB200" s="17"/>
      <c r="GC200" s="17"/>
      <c r="GD200" s="17"/>
      <c r="GE200" s="17"/>
      <c r="GF200" s="17"/>
      <c r="GG200" s="17"/>
      <c r="GH200" s="17"/>
      <c r="GI200" s="17"/>
      <c r="GJ200" s="17"/>
      <c r="GK200" s="17"/>
      <c r="GL200" s="17"/>
      <c r="GM200" s="17"/>
      <c r="GN200" s="17"/>
      <c r="GO200" s="17"/>
      <c r="GP200" s="17"/>
      <c r="GQ200" s="17"/>
      <c r="GR200" s="17"/>
      <c r="GS200" s="17"/>
      <c r="GT200" s="17"/>
      <c r="GU200" s="17"/>
      <c r="GV200" s="17"/>
      <c r="GW200" s="17"/>
      <c r="GX200" s="17"/>
      <c r="GY200" s="17"/>
      <c r="GZ200" s="17"/>
      <c r="HA200" s="17"/>
      <c r="HB200" s="17"/>
      <c r="HC200" s="17"/>
      <c r="HD200" s="17"/>
      <c r="HE200" s="17"/>
      <c r="HF200" s="17"/>
      <c r="HG200" s="17"/>
      <c r="HH200" s="17"/>
      <c r="HI200" s="17"/>
      <c r="HJ200" s="17"/>
      <c r="HK200" s="17"/>
      <c r="HL200" s="17"/>
      <c r="HM200" s="17"/>
      <c r="HN200" s="17"/>
      <c r="HO200" s="17"/>
      <c r="HP200" s="17"/>
      <c r="HQ200" s="17"/>
      <c r="HR200" s="17"/>
      <c r="HS200" s="17"/>
      <c r="HT200" s="17"/>
      <c r="HU200" s="17"/>
      <c r="HV200" s="17"/>
      <c r="HW200" s="17"/>
      <c r="HX200" s="17"/>
      <c r="HY200" s="17"/>
      <c r="HZ200" s="17"/>
      <c r="IA200" s="17"/>
      <c r="IB200" s="17"/>
      <c r="IC200" s="17"/>
      <c r="ID200" s="17"/>
      <c r="IE200" s="17"/>
      <c r="IF200" s="17"/>
      <c r="IG200" s="17"/>
      <c r="IH200" s="17"/>
      <c r="II200" s="17"/>
      <c r="IJ200" s="17"/>
      <c r="IK200" s="17"/>
      <c r="IL200" s="17"/>
      <c r="IM200" s="17"/>
      <c r="IN200" s="17"/>
      <c r="IO200" s="17"/>
      <c r="IP200" s="17"/>
    </row>
    <row r="201" spans="1:250" s="18" customFormat="1">
      <c r="A201" s="2360" t="s">
        <v>198</v>
      </c>
      <c r="B201" s="2360"/>
      <c r="C201" s="2360"/>
      <c r="D201" s="2363"/>
      <c r="E201" s="91"/>
      <c r="F201" s="136"/>
      <c r="G201" s="114">
        <f>SUM(G199:G200)</f>
        <v>34.58</v>
      </c>
      <c r="H201" s="137">
        <f>ROUND(G201*D206,2)</f>
        <v>0</v>
      </c>
      <c r="I201" s="137">
        <f>ROUND(G201+H201,2)</f>
        <v>34.58</v>
      </c>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c r="DA201" s="17"/>
      <c r="DB201" s="17"/>
      <c r="DC201" s="17"/>
      <c r="DD201" s="17"/>
      <c r="DE201" s="17"/>
      <c r="DF201" s="17"/>
      <c r="DG201" s="17"/>
      <c r="DH201" s="17"/>
      <c r="DI201" s="17"/>
      <c r="DJ201" s="17"/>
      <c r="DK201" s="17"/>
      <c r="DL201" s="17"/>
      <c r="DM201" s="17"/>
      <c r="DN201" s="17"/>
      <c r="DO201" s="17"/>
      <c r="DP201" s="17"/>
      <c r="DQ201" s="17"/>
      <c r="DR201" s="17"/>
      <c r="DS201" s="17"/>
      <c r="DT201" s="17"/>
      <c r="DU201" s="17"/>
      <c r="DV201" s="17"/>
      <c r="DW201" s="17"/>
      <c r="DX201" s="17"/>
      <c r="DY201" s="17"/>
      <c r="DZ201" s="17"/>
      <c r="EA201" s="17"/>
      <c r="EB201" s="17"/>
      <c r="EC201" s="17"/>
      <c r="ED201" s="17"/>
      <c r="EE201" s="17"/>
      <c r="EF201" s="17"/>
      <c r="EG201" s="17"/>
      <c r="EH201" s="17"/>
      <c r="EI201" s="17"/>
      <c r="EJ201" s="17"/>
      <c r="EK201" s="17"/>
      <c r="EL201" s="17"/>
      <c r="EM201" s="17"/>
      <c r="EN201" s="17"/>
      <c r="EO201" s="17"/>
      <c r="EP201" s="17"/>
      <c r="EQ201" s="17"/>
      <c r="ER201" s="17"/>
      <c r="ES201" s="17"/>
      <c r="ET201" s="17"/>
      <c r="EU201" s="17"/>
      <c r="EV201" s="17"/>
      <c r="EW201" s="17"/>
      <c r="EX201" s="17"/>
      <c r="EY201" s="17"/>
      <c r="EZ201" s="17"/>
      <c r="FA201" s="17"/>
      <c r="FB201" s="17"/>
      <c r="FC201" s="17"/>
      <c r="FD201" s="17"/>
      <c r="FE201" s="17"/>
      <c r="FF201" s="17"/>
      <c r="FG201" s="17"/>
      <c r="FH201" s="17"/>
      <c r="FI201" s="17"/>
      <c r="FJ201" s="17"/>
      <c r="FK201" s="17"/>
      <c r="FL201" s="17"/>
      <c r="FM201" s="17"/>
      <c r="FN201" s="17"/>
      <c r="FO201" s="17"/>
      <c r="FP201" s="17"/>
      <c r="FQ201" s="17"/>
      <c r="FR201" s="17"/>
      <c r="FS201" s="17"/>
      <c r="FT201" s="17"/>
      <c r="FU201" s="17"/>
      <c r="FV201" s="17"/>
      <c r="FW201" s="17"/>
      <c r="FX201" s="17"/>
      <c r="FY201" s="17"/>
      <c r="FZ201" s="17"/>
      <c r="GA201" s="17"/>
      <c r="GB201" s="17"/>
      <c r="GC201" s="17"/>
      <c r="GD201" s="17"/>
      <c r="GE201" s="17"/>
      <c r="GF201" s="17"/>
      <c r="GG201" s="17"/>
      <c r="GH201" s="17"/>
      <c r="GI201" s="17"/>
      <c r="GJ201" s="17"/>
      <c r="GK201" s="17"/>
      <c r="GL201" s="17"/>
      <c r="GM201" s="17"/>
      <c r="GN201" s="17"/>
      <c r="GO201" s="17"/>
      <c r="GP201" s="17"/>
      <c r="GQ201" s="17"/>
      <c r="GR201" s="17"/>
      <c r="GS201" s="17"/>
      <c r="GT201" s="17"/>
      <c r="GU201" s="17"/>
      <c r="GV201" s="17"/>
      <c r="GW201" s="17"/>
      <c r="GX201" s="17"/>
      <c r="GY201" s="17"/>
      <c r="GZ201" s="17"/>
      <c r="HA201" s="17"/>
      <c r="HB201" s="17"/>
      <c r="HC201" s="17"/>
      <c r="HD201" s="17"/>
      <c r="HE201" s="17"/>
      <c r="HF201" s="17"/>
      <c r="HG201" s="17"/>
      <c r="HH201" s="17"/>
      <c r="HI201" s="17"/>
      <c r="HJ201" s="17"/>
      <c r="HK201" s="17"/>
      <c r="HL201" s="17"/>
      <c r="HM201" s="17"/>
      <c r="HN201" s="17"/>
      <c r="HO201" s="17"/>
      <c r="HP201" s="17"/>
      <c r="HQ201" s="17"/>
      <c r="HR201" s="17"/>
      <c r="HS201" s="17"/>
      <c r="HT201" s="17"/>
      <c r="HU201" s="17"/>
      <c r="HV201" s="17"/>
      <c r="HW201" s="17"/>
      <c r="HX201" s="17"/>
      <c r="HY201" s="17"/>
      <c r="HZ201" s="17"/>
      <c r="IA201" s="17"/>
      <c r="IB201" s="17"/>
      <c r="IC201" s="17"/>
      <c r="ID201" s="17"/>
      <c r="IE201" s="17"/>
      <c r="IF201" s="17"/>
      <c r="IG201" s="17"/>
      <c r="IH201" s="17"/>
      <c r="II201" s="17"/>
      <c r="IJ201" s="17"/>
      <c r="IK201" s="17"/>
      <c r="IL201" s="17"/>
      <c r="IM201" s="17"/>
      <c r="IN201" s="17"/>
      <c r="IO201" s="17"/>
      <c r="IP201" s="17"/>
    </row>
    <row r="202" spans="1:250" s="18" customFormat="1">
      <c r="A202" s="2361" t="s">
        <v>199</v>
      </c>
      <c r="B202" s="2361"/>
      <c r="C202" s="2361"/>
      <c r="D202" s="2363"/>
      <c r="E202" s="91"/>
      <c r="F202" s="136"/>
      <c r="G202" s="125">
        <f>ROUND(I194,2)</f>
        <v>0</v>
      </c>
      <c r="H202" s="2362"/>
      <c r="I202" s="2362"/>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c r="DA202" s="17"/>
      <c r="DB202" s="17"/>
      <c r="DC202" s="17"/>
      <c r="DD202" s="17"/>
      <c r="DE202" s="17"/>
      <c r="DF202" s="17"/>
      <c r="DG202" s="17"/>
      <c r="DH202" s="17"/>
      <c r="DI202" s="17"/>
      <c r="DJ202" s="17"/>
      <c r="DK202" s="17"/>
      <c r="DL202" s="17"/>
      <c r="DM202" s="17"/>
      <c r="DN202" s="17"/>
      <c r="DO202" s="17"/>
      <c r="DP202" s="17"/>
      <c r="DQ202" s="17"/>
      <c r="DR202" s="17"/>
      <c r="DS202" s="17"/>
      <c r="DT202" s="17"/>
      <c r="DU202" s="17"/>
      <c r="DV202" s="17"/>
      <c r="DW202" s="17"/>
      <c r="DX202" s="17"/>
      <c r="DY202" s="17"/>
      <c r="DZ202" s="17"/>
      <c r="EA202" s="17"/>
      <c r="EB202" s="17"/>
      <c r="EC202" s="17"/>
      <c r="ED202" s="17"/>
      <c r="EE202" s="17"/>
      <c r="EF202" s="17"/>
      <c r="EG202" s="17"/>
      <c r="EH202" s="17"/>
      <c r="EI202" s="17"/>
      <c r="EJ202" s="17"/>
      <c r="EK202" s="17"/>
      <c r="EL202" s="17"/>
      <c r="EM202" s="17"/>
      <c r="EN202" s="17"/>
      <c r="EO202" s="17"/>
      <c r="EP202" s="17"/>
      <c r="EQ202" s="17"/>
      <c r="ER202" s="17"/>
      <c r="ES202" s="17"/>
      <c r="ET202" s="17"/>
      <c r="EU202" s="17"/>
      <c r="EV202" s="17"/>
      <c r="EW202" s="17"/>
      <c r="EX202" s="17"/>
      <c r="EY202" s="17"/>
      <c r="EZ202" s="17"/>
      <c r="FA202" s="17"/>
      <c r="FB202" s="17"/>
      <c r="FC202" s="17"/>
      <c r="FD202" s="17"/>
      <c r="FE202" s="17"/>
      <c r="FF202" s="17"/>
      <c r="FG202" s="17"/>
      <c r="FH202" s="17"/>
      <c r="FI202" s="17"/>
      <c r="FJ202" s="17"/>
      <c r="FK202" s="17"/>
      <c r="FL202" s="17"/>
      <c r="FM202" s="17"/>
      <c r="FN202" s="17"/>
      <c r="FO202" s="17"/>
      <c r="FP202" s="17"/>
      <c r="FQ202" s="17"/>
      <c r="FR202" s="17"/>
      <c r="FS202" s="17"/>
      <c r="FT202" s="17"/>
      <c r="FU202" s="17"/>
      <c r="FV202" s="17"/>
      <c r="FW202" s="17"/>
      <c r="FX202" s="17"/>
      <c r="FY202" s="17"/>
      <c r="FZ202" s="17"/>
      <c r="GA202" s="17"/>
      <c r="GB202" s="17"/>
      <c r="GC202" s="17"/>
      <c r="GD202" s="17"/>
      <c r="GE202" s="17"/>
      <c r="GF202" s="17"/>
      <c r="GG202" s="17"/>
      <c r="GH202" s="17"/>
      <c r="GI202" s="17"/>
      <c r="GJ202" s="17"/>
      <c r="GK202" s="17"/>
      <c r="GL202" s="17"/>
      <c r="GM202" s="17"/>
      <c r="GN202" s="17"/>
      <c r="GO202" s="17"/>
      <c r="GP202" s="17"/>
      <c r="GQ202" s="17"/>
      <c r="GR202" s="17"/>
      <c r="GS202" s="17"/>
      <c r="GT202" s="17"/>
      <c r="GU202" s="17"/>
      <c r="GV202" s="17"/>
      <c r="GW202" s="17"/>
      <c r="GX202" s="17"/>
      <c r="GY202" s="17"/>
      <c r="GZ202" s="17"/>
      <c r="HA202" s="17"/>
      <c r="HB202" s="17"/>
      <c r="HC202" s="17"/>
      <c r="HD202" s="17"/>
      <c r="HE202" s="17"/>
      <c r="HF202" s="17"/>
      <c r="HG202" s="17"/>
      <c r="HH202" s="17"/>
      <c r="HI202" s="17"/>
      <c r="HJ202" s="17"/>
      <c r="HK202" s="17"/>
      <c r="HL202" s="17"/>
      <c r="HM202" s="17"/>
      <c r="HN202" s="17"/>
      <c r="HO202" s="17"/>
      <c r="HP202" s="17"/>
      <c r="HQ202" s="17"/>
      <c r="HR202" s="17"/>
      <c r="HS202" s="17"/>
      <c r="HT202" s="17"/>
      <c r="HU202" s="17"/>
      <c r="HV202" s="17"/>
      <c r="HW202" s="17"/>
      <c r="HX202" s="17"/>
      <c r="HY202" s="17"/>
      <c r="HZ202" s="17"/>
      <c r="IA202" s="17"/>
      <c r="IB202" s="17"/>
      <c r="IC202" s="17"/>
      <c r="ID202" s="17"/>
      <c r="IE202" s="17"/>
      <c r="IF202" s="17"/>
      <c r="IG202" s="17"/>
      <c r="IH202" s="17"/>
      <c r="II202" s="17"/>
      <c r="IJ202" s="17"/>
      <c r="IK202" s="17"/>
      <c r="IL202" s="17"/>
      <c r="IM202" s="17"/>
      <c r="IN202" s="17"/>
      <c r="IO202" s="17"/>
      <c r="IP202" s="17"/>
    </row>
    <row r="203" spans="1:250" s="18" customFormat="1">
      <c r="A203" s="2361" t="s">
        <v>200</v>
      </c>
      <c r="B203" s="2361"/>
      <c r="C203" s="2361"/>
      <c r="D203" s="2363"/>
      <c r="E203" s="91"/>
      <c r="F203" s="136"/>
      <c r="G203" s="125" t="str">
        <f>I197</f>
        <v>-</v>
      </c>
      <c r="H203" s="2362"/>
      <c r="I203" s="2362"/>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c r="DA203" s="17"/>
      <c r="DB203" s="17"/>
      <c r="DC203" s="17"/>
      <c r="DD203" s="17"/>
      <c r="DE203" s="17"/>
      <c r="DF203" s="17"/>
      <c r="DG203" s="17"/>
      <c r="DH203" s="17"/>
      <c r="DI203" s="17"/>
      <c r="DJ203" s="17"/>
      <c r="DK203" s="17"/>
      <c r="DL203" s="17"/>
      <c r="DM203" s="17"/>
      <c r="DN203" s="17"/>
      <c r="DO203" s="17"/>
      <c r="DP203" s="17"/>
      <c r="DQ203" s="17"/>
      <c r="DR203" s="17"/>
      <c r="DS203" s="17"/>
      <c r="DT203" s="17"/>
      <c r="DU203" s="17"/>
      <c r="DV203" s="17"/>
      <c r="DW203" s="17"/>
      <c r="DX203" s="17"/>
      <c r="DY203" s="17"/>
      <c r="DZ203" s="17"/>
      <c r="EA203" s="17"/>
      <c r="EB203" s="17"/>
      <c r="EC203" s="17"/>
      <c r="ED203" s="17"/>
      <c r="EE203" s="17"/>
      <c r="EF203" s="17"/>
      <c r="EG203" s="17"/>
      <c r="EH203" s="17"/>
      <c r="EI203" s="17"/>
      <c r="EJ203" s="17"/>
      <c r="EK203" s="17"/>
      <c r="EL203" s="17"/>
      <c r="EM203" s="17"/>
      <c r="EN203" s="17"/>
      <c r="EO203" s="17"/>
      <c r="EP203" s="17"/>
      <c r="EQ203" s="17"/>
      <c r="ER203" s="17"/>
      <c r="ES203" s="17"/>
      <c r="ET203" s="17"/>
      <c r="EU203" s="17"/>
      <c r="EV203" s="17"/>
      <c r="EW203" s="17"/>
      <c r="EX203" s="17"/>
      <c r="EY203" s="17"/>
      <c r="EZ203" s="17"/>
      <c r="FA203" s="17"/>
      <c r="FB203" s="17"/>
      <c r="FC203" s="17"/>
      <c r="FD203" s="17"/>
      <c r="FE203" s="17"/>
      <c r="FF203" s="17"/>
      <c r="FG203" s="17"/>
      <c r="FH203" s="17"/>
      <c r="FI203" s="17"/>
      <c r="FJ203" s="17"/>
      <c r="FK203" s="17"/>
      <c r="FL203" s="17"/>
      <c r="FM203" s="17"/>
      <c r="FN203" s="17"/>
      <c r="FO203" s="17"/>
      <c r="FP203" s="17"/>
      <c r="FQ203" s="17"/>
      <c r="FR203" s="17"/>
      <c r="FS203" s="17"/>
      <c r="FT203" s="17"/>
      <c r="FU203" s="17"/>
      <c r="FV203" s="17"/>
      <c r="FW203" s="17"/>
      <c r="FX203" s="17"/>
      <c r="FY203" s="17"/>
      <c r="FZ203" s="17"/>
      <c r="GA203" s="17"/>
      <c r="GB203" s="17"/>
      <c r="GC203" s="17"/>
      <c r="GD203" s="17"/>
      <c r="GE203" s="17"/>
      <c r="GF203" s="17"/>
      <c r="GG203" s="17"/>
      <c r="GH203" s="17"/>
      <c r="GI203" s="17"/>
      <c r="GJ203" s="17"/>
      <c r="GK203" s="17"/>
      <c r="GL203" s="17"/>
      <c r="GM203" s="17"/>
      <c r="GN203" s="17"/>
      <c r="GO203" s="17"/>
      <c r="GP203" s="17"/>
      <c r="GQ203" s="17"/>
      <c r="GR203" s="17"/>
      <c r="GS203" s="17"/>
      <c r="GT203" s="17"/>
      <c r="GU203" s="17"/>
      <c r="GV203" s="17"/>
      <c r="GW203" s="17"/>
      <c r="GX203" s="17"/>
      <c r="GY203" s="17"/>
      <c r="GZ203" s="17"/>
      <c r="HA203" s="17"/>
      <c r="HB203" s="17"/>
      <c r="HC203" s="17"/>
      <c r="HD203" s="17"/>
      <c r="HE203" s="17"/>
      <c r="HF203" s="17"/>
      <c r="HG203" s="17"/>
      <c r="HH203" s="17"/>
      <c r="HI203" s="17"/>
      <c r="HJ203" s="17"/>
      <c r="HK203" s="17"/>
      <c r="HL203" s="17"/>
      <c r="HM203" s="17"/>
      <c r="HN203" s="17"/>
      <c r="HO203" s="17"/>
      <c r="HP203" s="17"/>
      <c r="HQ203" s="17"/>
      <c r="HR203" s="17"/>
      <c r="HS203" s="17"/>
      <c r="HT203" s="17"/>
      <c r="HU203" s="17"/>
      <c r="HV203" s="17"/>
      <c r="HW203" s="17"/>
      <c r="HX203" s="17"/>
      <c r="HY203" s="17"/>
      <c r="HZ203" s="17"/>
      <c r="IA203" s="17"/>
      <c r="IB203" s="17"/>
      <c r="IC203" s="17"/>
      <c r="ID203" s="17"/>
      <c r="IE203" s="17"/>
      <c r="IF203" s="17"/>
      <c r="IG203" s="17"/>
      <c r="IH203" s="17"/>
      <c r="II203" s="17"/>
      <c r="IJ203" s="17"/>
      <c r="IK203" s="17"/>
      <c r="IL203" s="17"/>
      <c r="IM203" s="17"/>
      <c r="IN203" s="17"/>
      <c r="IO203" s="17"/>
      <c r="IP203" s="17"/>
    </row>
    <row r="204" spans="1:250" s="18" customFormat="1">
      <c r="A204" s="2360" t="s">
        <v>201</v>
      </c>
      <c r="B204" s="2360"/>
      <c r="C204" s="2360"/>
      <c r="D204" s="2363"/>
      <c r="E204" s="91"/>
      <c r="F204" s="136"/>
      <c r="G204" s="114">
        <f>SUM(G202:G203)</f>
        <v>0</v>
      </c>
      <c r="H204" s="137">
        <f>ROUND(G204*D206,2)</f>
        <v>0</v>
      </c>
      <c r="I204" s="137">
        <f>ROUND(G204+H204,2)</f>
        <v>0</v>
      </c>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c r="DA204" s="17"/>
      <c r="DB204" s="17"/>
      <c r="DC204" s="17"/>
      <c r="DD204" s="17"/>
      <c r="DE204" s="17"/>
      <c r="DF204" s="17"/>
      <c r="DG204" s="17"/>
      <c r="DH204" s="17"/>
      <c r="DI204" s="17"/>
      <c r="DJ204" s="17"/>
      <c r="DK204" s="17"/>
      <c r="DL204" s="17"/>
      <c r="DM204" s="17"/>
      <c r="DN204" s="17"/>
      <c r="DO204" s="17"/>
      <c r="DP204" s="17"/>
      <c r="DQ204" s="17"/>
      <c r="DR204" s="17"/>
      <c r="DS204" s="17"/>
      <c r="DT204" s="17"/>
      <c r="DU204" s="17"/>
      <c r="DV204" s="17"/>
      <c r="DW204" s="17"/>
      <c r="DX204" s="17"/>
      <c r="DY204" s="17"/>
      <c r="DZ204" s="17"/>
      <c r="EA204" s="17"/>
      <c r="EB204" s="17"/>
      <c r="EC204" s="17"/>
      <c r="ED204" s="17"/>
      <c r="EE204" s="17"/>
      <c r="EF204" s="17"/>
      <c r="EG204" s="17"/>
      <c r="EH204" s="17"/>
      <c r="EI204" s="17"/>
      <c r="EJ204" s="17"/>
      <c r="EK204" s="17"/>
      <c r="EL204" s="17"/>
      <c r="EM204" s="17"/>
      <c r="EN204" s="17"/>
      <c r="EO204" s="17"/>
      <c r="EP204" s="17"/>
      <c r="EQ204" s="17"/>
      <c r="ER204" s="17"/>
      <c r="ES204" s="17"/>
      <c r="ET204" s="17"/>
      <c r="EU204" s="17"/>
      <c r="EV204" s="17"/>
      <c r="EW204" s="17"/>
      <c r="EX204" s="17"/>
      <c r="EY204" s="17"/>
      <c r="EZ204" s="17"/>
      <c r="FA204" s="17"/>
      <c r="FB204" s="17"/>
      <c r="FC204" s="17"/>
      <c r="FD204" s="17"/>
      <c r="FE204" s="17"/>
      <c r="FF204" s="17"/>
      <c r="FG204" s="17"/>
      <c r="FH204" s="17"/>
      <c r="FI204" s="17"/>
      <c r="FJ204" s="17"/>
      <c r="FK204" s="17"/>
      <c r="FL204" s="17"/>
      <c r="FM204" s="17"/>
      <c r="FN204" s="17"/>
      <c r="FO204" s="17"/>
      <c r="FP204" s="17"/>
      <c r="FQ204" s="17"/>
      <c r="FR204" s="17"/>
      <c r="FS204" s="17"/>
      <c r="FT204" s="17"/>
      <c r="FU204" s="17"/>
      <c r="FV204" s="17"/>
      <c r="FW204" s="17"/>
      <c r="FX204" s="17"/>
      <c r="FY204" s="17"/>
      <c r="FZ204" s="17"/>
      <c r="GA204" s="17"/>
      <c r="GB204" s="17"/>
      <c r="GC204" s="17"/>
      <c r="GD204" s="17"/>
      <c r="GE204" s="17"/>
      <c r="GF204" s="17"/>
      <c r="GG204" s="17"/>
      <c r="GH204" s="17"/>
      <c r="GI204" s="17"/>
      <c r="GJ204" s="17"/>
      <c r="GK204" s="17"/>
      <c r="GL204" s="17"/>
      <c r="GM204" s="17"/>
      <c r="GN204" s="17"/>
      <c r="GO204" s="17"/>
      <c r="GP204" s="17"/>
      <c r="GQ204" s="17"/>
      <c r="GR204" s="17"/>
      <c r="GS204" s="17"/>
      <c r="GT204" s="17"/>
      <c r="GU204" s="17"/>
      <c r="GV204" s="17"/>
      <c r="GW204" s="17"/>
      <c r="GX204" s="17"/>
      <c r="GY204" s="17"/>
      <c r="GZ204" s="17"/>
      <c r="HA204" s="17"/>
      <c r="HB204" s="17"/>
      <c r="HC204" s="17"/>
      <c r="HD204" s="17"/>
      <c r="HE204" s="17"/>
      <c r="HF204" s="17"/>
      <c r="HG204" s="17"/>
      <c r="HH204" s="17"/>
      <c r="HI204" s="17"/>
      <c r="HJ204" s="17"/>
      <c r="HK204" s="17"/>
      <c r="HL204" s="17"/>
      <c r="HM204" s="17"/>
      <c r="HN204" s="17"/>
      <c r="HO204" s="17"/>
      <c r="HP204" s="17"/>
      <c r="HQ204" s="17"/>
      <c r="HR204" s="17"/>
      <c r="HS204" s="17"/>
      <c r="HT204" s="17"/>
      <c r="HU204" s="17"/>
      <c r="HV204" s="17"/>
      <c r="HW204" s="17"/>
      <c r="HX204" s="17"/>
      <c r="HY204" s="17"/>
      <c r="HZ204" s="17"/>
      <c r="IA204" s="17"/>
      <c r="IB204" s="17"/>
      <c r="IC204" s="17"/>
      <c r="ID204" s="17"/>
      <c r="IE204" s="17"/>
      <c r="IF204" s="17"/>
      <c r="IG204" s="17"/>
      <c r="IH204" s="17"/>
      <c r="II204" s="17"/>
      <c r="IJ204" s="17"/>
      <c r="IK204" s="17"/>
      <c r="IL204" s="17"/>
      <c r="IM204" s="17"/>
      <c r="IN204" s="17"/>
      <c r="IO204" s="17"/>
      <c r="IP204" s="17"/>
    </row>
    <row r="205" spans="1:250" s="18" customFormat="1">
      <c r="A205" s="2360" t="s">
        <v>202</v>
      </c>
      <c r="B205" s="2360"/>
      <c r="C205" s="2360"/>
      <c r="D205" s="2363"/>
      <c r="E205" s="91"/>
      <c r="F205" s="136"/>
      <c r="G205" s="114">
        <f>ROUND(G204+G201,2)</f>
        <v>34.58</v>
      </c>
      <c r="H205" s="2364"/>
      <c r="I205" s="2364"/>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c r="DA205" s="17"/>
      <c r="DB205" s="17"/>
      <c r="DC205" s="17"/>
      <c r="DD205" s="17"/>
      <c r="DE205" s="17"/>
      <c r="DF205" s="17"/>
      <c r="DG205" s="17"/>
      <c r="DH205" s="17"/>
      <c r="DI205" s="17"/>
      <c r="DJ205" s="17"/>
      <c r="DK205" s="17"/>
      <c r="DL205" s="17"/>
      <c r="DM205" s="17"/>
      <c r="DN205" s="17"/>
      <c r="DO205" s="17"/>
      <c r="DP205" s="17"/>
      <c r="DQ205" s="17"/>
      <c r="DR205" s="17"/>
      <c r="DS205" s="17"/>
      <c r="DT205" s="17"/>
      <c r="DU205" s="17"/>
      <c r="DV205" s="17"/>
      <c r="DW205" s="17"/>
      <c r="DX205" s="17"/>
      <c r="DY205" s="17"/>
      <c r="DZ205" s="17"/>
      <c r="EA205" s="17"/>
      <c r="EB205" s="17"/>
      <c r="EC205" s="17"/>
      <c r="ED205" s="17"/>
      <c r="EE205" s="17"/>
      <c r="EF205" s="17"/>
      <c r="EG205" s="17"/>
      <c r="EH205" s="17"/>
      <c r="EI205" s="17"/>
      <c r="EJ205" s="17"/>
      <c r="EK205" s="17"/>
      <c r="EL205" s="17"/>
      <c r="EM205" s="17"/>
      <c r="EN205" s="17"/>
      <c r="EO205" s="17"/>
      <c r="EP205" s="17"/>
      <c r="EQ205" s="17"/>
      <c r="ER205" s="17"/>
      <c r="ES205" s="17"/>
      <c r="ET205" s="17"/>
      <c r="EU205" s="17"/>
      <c r="EV205" s="17"/>
      <c r="EW205" s="17"/>
      <c r="EX205" s="17"/>
      <c r="EY205" s="17"/>
      <c r="EZ205" s="17"/>
      <c r="FA205" s="17"/>
      <c r="FB205" s="17"/>
      <c r="FC205" s="17"/>
      <c r="FD205" s="17"/>
      <c r="FE205" s="17"/>
      <c r="FF205" s="17"/>
      <c r="FG205" s="17"/>
      <c r="FH205" s="17"/>
      <c r="FI205" s="17"/>
      <c r="FJ205" s="17"/>
      <c r="FK205" s="17"/>
      <c r="FL205" s="17"/>
      <c r="FM205" s="17"/>
      <c r="FN205" s="17"/>
      <c r="FO205" s="17"/>
      <c r="FP205" s="17"/>
      <c r="FQ205" s="17"/>
      <c r="FR205" s="17"/>
      <c r="FS205" s="17"/>
      <c r="FT205" s="17"/>
      <c r="FU205" s="17"/>
      <c r="FV205" s="17"/>
      <c r="FW205" s="17"/>
      <c r="FX205" s="17"/>
      <c r="FY205" s="17"/>
      <c r="FZ205" s="17"/>
      <c r="GA205" s="17"/>
      <c r="GB205" s="17"/>
      <c r="GC205" s="17"/>
      <c r="GD205" s="17"/>
      <c r="GE205" s="17"/>
      <c r="GF205" s="17"/>
      <c r="GG205" s="17"/>
      <c r="GH205" s="17"/>
      <c r="GI205" s="17"/>
      <c r="GJ205" s="17"/>
      <c r="GK205" s="17"/>
      <c r="GL205" s="17"/>
      <c r="GM205" s="17"/>
      <c r="GN205" s="17"/>
      <c r="GO205" s="17"/>
      <c r="GP205" s="17"/>
      <c r="GQ205" s="17"/>
      <c r="GR205" s="17"/>
      <c r="GS205" s="17"/>
      <c r="GT205" s="17"/>
      <c r="GU205" s="17"/>
      <c r="GV205" s="17"/>
      <c r="GW205" s="17"/>
      <c r="GX205" s="17"/>
      <c r="GY205" s="17"/>
      <c r="GZ205" s="17"/>
      <c r="HA205" s="17"/>
      <c r="HB205" s="17"/>
      <c r="HC205" s="17"/>
      <c r="HD205" s="17"/>
      <c r="HE205" s="17"/>
      <c r="HF205" s="17"/>
      <c r="HG205" s="17"/>
      <c r="HH205" s="17"/>
      <c r="HI205" s="17"/>
      <c r="HJ205" s="17"/>
      <c r="HK205" s="17"/>
      <c r="HL205" s="17"/>
      <c r="HM205" s="17"/>
      <c r="HN205" s="17"/>
      <c r="HO205" s="17"/>
      <c r="HP205" s="17"/>
      <c r="HQ205" s="17"/>
      <c r="HR205" s="17"/>
      <c r="HS205" s="17"/>
      <c r="HT205" s="17"/>
      <c r="HU205" s="17"/>
      <c r="HV205" s="17"/>
      <c r="HW205" s="17"/>
      <c r="HX205" s="17"/>
      <c r="HY205" s="17"/>
      <c r="HZ205" s="17"/>
      <c r="IA205" s="17"/>
      <c r="IB205" s="17"/>
      <c r="IC205" s="17"/>
      <c r="ID205" s="17"/>
      <c r="IE205" s="17"/>
      <c r="IF205" s="17"/>
      <c r="IG205" s="17"/>
      <c r="IH205" s="17"/>
      <c r="II205" s="17"/>
      <c r="IJ205" s="17"/>
      <c r="IK205" s="17"/>
      <c r="IL205" s="17"/>
      <c r="IM205" s="17"/>
      <c r="IN205" s="17"/>
      <c r="IO205" s="17"/>
      <c r="IP205" s="17"/>
    </row>
    <row r="206" spans="1:250" s="18" customFormat="1">
      <c r="A206" s="2360" t="s">
        <v>203</v>
      </c>
      <c r="B206" s="2360"/>
      <c r="C206" s="2360"/>
      <c r="D206" s="94">
        <v>0</v>
      </c>
      <c r="E206" s="91"/>
      <c r="F206" s="135"/>
      <c r="G206" s="114"/>
      <c r="H206" s="2364"/>
      <c r="I206" s="2364"/>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c r="DA206" s="17"/>
      <c r="DB206" s="17"/>
      <c r="DC206" s="17"/>
      <c r="DD206" s="17"/>
      <c r="DE206" s="17"/>
      <c r="DF206" s="17"/>
      <c r="DG206" s="17"/>
      <c r="DH206" s="17"/>
      <c r="DI206" s="17"/>
      <c r="DJ206" s="17"/>
      <c r="DK206" s="17"/>
      <c r="DL206" s="17"/>
      <c r="DM206" s="17"/>
      <c r="DN206" s="17"/>
      <c r="DO206" s="17"/>
      <c r="DP206" s="17"/>
      <c r="DQ206" s="17"/>
      <c r="DR206" s="17"/>
      <c r="DS206" s="17"/>
      <c r="DT206" s="17"/>
      <c r="DU206" s="17"/>
      <c r="DV206" s="17"/>
      <c r="DW206" s="17"/>
      <c r="DX206" s="17"/>
      <c r="DY206" s="17"/>
      <c r="DZ206" s="17"/>
      <c r="EA206" s="17"/>
      <c r="EB206" s="17"/>
      <c r="EC206" s="17"/>
      <c r="ED206" s="17"/>
      <c r="EE206" s="17"/>
      <c r="EF206" s="17"/>
      <c r="EG206" s="17"/>
      <c r="EH206" s="17"/>
      <c r="EI206" s="17"/>
      <c r="EJ206" s="17"/>
      <c r="EK206" s="17"/>
      <c r="EL206" s="17"/>
      <c r="EM206" s="17"/>
      <c r="EN206" s="17"/>
      <c r="EO206" s="17"/>
      <c r="EP206" s="17"/>
      <c r="EQ206" s="17"/>
      <c r="ER206" s="17"/>
      <c r="ES206" s="17"/>
      <c r="ET206" s="17"/>
      <c r="EU206" s="17"/>
      <c r="EV206" s="17"/>
      <c r="EW206" s="17"/>
      <c r="EX206" s="17"/>
      <c r="EY206" s="17"/>
      <c r="EZ206" s="17"/>
      <c r="FA206" s="17"/>
      <c r="FB206" s="17"/>
      <c r="FC206" s="17"/>
      <c r="FD206" s="17"/>
      <c r="FE206" s="17"/>
      <c r="FF206" s="17"/>
      <c r="FG206" s="17"/>
      <c r="FH206" s="17"/>
      <c r="FI206" s="17"/>
      <c r="FJ206" s="17"/>
      <c r="FK206" s="17"/>
      <c r="FL206" s="17"/>
      <c r="FM206" s="17"/>
      <c r="FN206" s="17"/>
      <c r="FO206" s="17"/>
      <c r="FP206" s="17"/>
      <c r="FQ206" s="17"/>
      <c r="FR206" s="17"/>
      <c r="FS206" s="17"/>
      <c r="FT206" s="17"/>
      <c r="FU206" s="17"/>
      <c r="FV206" s="17"/>
      <c r="FW206" s="17"/>
      <c r="FX206" s="17"/>
      <c r="FY206" s="17"/>
      <c r="FZ206" s="17"/>
      <c r="GA206" s="17"/>
      <c r="GB206" s="17"/>
      <c r="GC206" s="17"/>
      <c r="GD206" s="17"/>
      <c r="GE206" s="17"/>
      <c r="GF206" s="17"/>
      <c r="GG206" s="17"/>
      <c r="GH206" s="17"/>
      <c r="GI206" s="17"/>
      <c r="GJ206" s="17"/>
      <c r="GK206" s="17"/>
      <c r="GL206" s="17"/>
      <c r="GM206" s="17"/>
      <c r="GN206" s="17"/>
      <c r="GO206" s="17"/>
      <c r="GP206" s="17"/>
      <c r="GQ206" s="17"/>
      <c r="GR206" s="17"/>
      <c r="GS206" s="17"/>
      <c r="GT206" s="17"/>
      <c r="GU206" s="17"/>
      <c r="GV206" s="17"/>
      <c r="GW206" s="17"/>
      <c r="GX206" s="17"/>
      <c r="GY206" s="17"/>
      <c r="GZ206" s="17"/>
      <c r="HA206" s="17"/>
      <c r="HB206" s="17"/>
      <c r="HC206" s="17"/>
      <c r="HD206" s="17"/>
      <c r="HE206" s="17"/>
      <c r="HF206" s="17"/>
      <c r="HG206" s="17"/>
      <c r="HH206" s="17"/>
      <c r="HI206" s="17"/>
      <c r="HJ206" s="17"/>
      <c r="HK206" s="17"/>
      <c r="HL206" s="17"/>
      <c r="HM206" s="17"/>
      <c r="HN206" s="17"/>
      <c r="HO206" s="17"/>
      <c r="HP206" s="17"/>
      <c r="HQ206" s="17"/>
      <c r="HR206" s="17"/>
      <c r="HS206" s="17"/>
      <c r="HT206" s="17"/>
      <c r="HU206" s="17"/>
      <c r="HV206" s="17"/>
      <c r="HW206" s="17"/>
      <c r="HX206" s="17"/>
      <c r="HY206" s="17"/>
      <c r="HZ206" s="17"/>
      <c r="IA206" s="17"/>
      <c r="IB206" s="17"/>
      <c r="IC206" s="17"/>
      <c r="ID206" s="17"/>
      <c r="IE206" s="17"/>
      <c r="IF206" s="17"/>
      <c r="IG206" s="17"/>
      <c r="IH206" s="17"/>
      <c r="II206" s="17"/>
      <c r="IJ206" s="17"/>
      <c r="IK206" s="17"/>
      <c r="IL206" s="17"/>
      <c r="IM206" s="17"/>
      <c r="IN206" s="17"/>
      <c r="IO206" s="17"/>
      <c r="IP206" s="17"/>
    </row>
    <row r="207" spans="1:250" s="18" customFormat="1">
      <c r="A207" s="2365" t="s">
        <v>204</v>
      </c>
      <c r="B207" s="2365"/>
      <c r="C207" s="2365"/>
      <c r="D207" s="2365"/>
      <c r="E207" s="2365"/>
      <c r="F207" s="2365"/>
      <c r="G207" s="2365"/>
      <c r="H207" s="2365"/>
      <c r="I207" s="153">
        <f>(SUM(I204+I201))</f>
        <v>34.58</v>
      </c>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c r="DA207" s="17"/>
      <c r="DB207" s="17"/>
      <c r="DC207" s="17"/>
      <c r="DD207" s="17"/>
      <c r="DE207" s="17"/>
      <c r="DF207" s="17"/>
      <c r="DG207" s="17"/>
      <c r="DH207" s="17"/>
      <c r="DI207" s="17"/>
      <c r="DJ207" s="17"/>
      <c r="DK207" s="17"/>
      <c r="DL207" s="17"/>
      <c r="DM207" s="17"/>
      <c r="DN207" s="17"/>
      <c r="DO207" s="17"/>
      <c r="DP207" s="17"/>
      <c r="DQ207" s="17"/>
      <c r="DR207" s="17"/>
      <c r="DS207" s="17"/>
      <c r="DT207" s="17"/>
      <c r="DU207" s="17"/>
      <c r="DV207" s="17"/>
      <c r="DW207" s="17"/>
      <c r="DX207" s="17"/>
      <c r="DY207" s="17"/>
      <c r="DZ207" s="17"/>
      <c r="EA207" s="17"/>
      <c r="EB207" s="17"/>
      <c r="EC207" s="17"/>
      <c r="ED207" s="17"/>
      <c r="EE207" s="17"/>
      <c r="EF207" s="17"/>
      <c r="EG207" s="17"/>
      <c r="EH207" s="17"/>
      <c r="EI207" s="17"/>
      <c r="EJ207" s="17"/>
      <c r="EK207" s="17"/>
      <c r="EL207" s="17"/>
      <c r="EM207" s="17"/>
      <c r="EN207" s="17"/>
      <c r="EO207" s="17"/>
      <c r="EP207" s="17"/>
      <c r="EQ207" s="17"/>
      <c r="ER207" s="17"/>
      <c r="ES207" s="17"/>
      <c r="ET207" s="17"/>
      <c r="EU207" s="17"/>
      <c r="EV207" s="17"/>
      <c r="EW207" s="17"/>
      <c r="EX207" s="17"/>
      <c r="EY207" s="17"/>
      <c r="EZ207" s="17"/>
      <c r="FA207" s="17"/>
      <c r="FB207" s="17"/>
      <c r="FC207" s="17"/>
      <c r="FD207" s="17"/>
      <c r="FE207" s="17"/>
      <c r="FF207" s="17"/>
      <c r="FG207" s="17"/>
      <c r="FH207" s="17"/>
      <c r="FI207" s="17"/>
      <c r="FJ207" s="17"/>
      <c r="FK207" s="17"/>
      <c r="FL207" s="17"/>
      <c r="FM207" s="17"/>
      <c r="FN207" s="17"/>
      <c r="FO207" s="17"/>
      <c r="FP207" s="17"/>
      <c r="FQ207" s="17"/>
      <c r="FR207" s="17"/>
      <c r="FS207" s="17"/>
      <c r="FT207" s="17"/>
      <c r="FU207" s="17"/>
      <c r="FV207" s="17"/>
      <c r="FW207" s="17"/>
      <c r="FX207" s="17"/>
      <c r="FY207" s="17"/>
      <c r="FZ207" s="17"/>
      <c r="GA207" s="17"/>
      <c r="GB207" s="17"/>
      <c r="GC207" s="17"/>
      <c r="GD207" s="17"/>
      <c r="GE207" s="17"/>
      <c r="GF207" s="17"/>
      <c r="GG207" s="17"/>
      <c r="GH207" s="17"/>
      <c r="GI207" s="17"/>
      <c r="GJ207" s="17"/>
      <c r="GK207" s="17"/>
      <c r="GL207" s="17"/>
      <c r="GM207" s="17"/>
      <c r="GN207" s="17"/>
      <c r="GO207" s="17"/>
      <c r="GP207" s="17"/>
      <c r="GQ207" s="17"/>
      <c r="GR207" s="17"/>
      <c r="GS207" s="17"/>
      <c r="GT207" s="17"/>
      <c r="GU207" s="17"/>
      <c r="GV207" s="17"/>
      <c r="GW207" s="17"/>
      <c r="GX207" s="17"/>
      <c r="GY207" s="17"/>
      <c r="GZ207" s="17"/>
      <c r="HA207" s="17"/>
      <c r="HB207" s="17"/>
      <c r="HC207" s="17"/>
      <c r="HD207" s="17"/>
      <c r="HE207" s="17"/>
      <c r="HF207" s="17"/>
      <c r="HG207" s="17"/>
      <c r="HH207" s="17"/>
      <c r="HI207" s="17"/>
      <c r="HJ207" s="17"/>
      <c r="HK207" s="17"/>
      <c r="HL207" s="17"/>
      <c r="HM207" s="17"/>
      <c r="HN207" s="17"/>
      <c r="HO207" s="17"/>
      <c r="HP207" s="17"/>
      <c r="HQ207" s="17"/>
      <c r="HR207" s="17"/>
      <c r="HS207" s="17"/>
      <c r="HT207" s="17"/>
      <c r="HU207" s="17"/>
      <c r="HV207" s="17"/>
      <c r="HW207" s="17"/>
      <c r="HX207" s="17"/>
      <c r="HY207" s="17"/>
      <c r="HZ207" s="17"/>
      <c r="IA207" s="17"/>
      <c r="IB207" s="17"/>
      <c r="IC207" s="17"/>
      <c r="ID207" s="17"/>
      <c r="IE207" s="17"/>
      <c r="IF207" s="17"/>
      <c r="IG207" s="17"/>
      <c r="IH207" s="17"/>
      <c r="II207" s="17"/>
      <c r="IJ207" s="17"/>
      <c r="IK207" s="17"/>
      <c r="IL207" s="17"/>
      <c r="IM207" s="17"/>
      <c r="IN207" s="17"/>
      <c r="IO207" s="17"/>
      <c r="IP207" s="17"/>
    </row>
    <row r="208" spans="1:250" s="18" customFormat="1">
      <c r="A208" s="2425"/>
      <c r="B208" s="2426"/>
      <c r="C208" s="2426"/>
      <c r="D208" s="2426"/>
      <c r="E208" s="2426"/>
      <c r="F208" s="2426"/>
      <c r="G208" s="2426"/>
      <c r="H208" s="2426"/>
      <c r="I208" s="242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c r="DA208" s="17"/>
      <c r="DB208" s="17"/>
      <c r="DC208" s="17"/>
      <c r="DD208" s="17"/>
      <c r="DE208" s="17"/>
      <c r="DF208" s="17"/>
      <c r="DG208" s="17"/>
      <c r="DH208" s="17"/>
      <c r="DI208" s="17"/>
      <c r="DJ208" s="17"/>
      <c r="DK208" s="17"/>
      <c r="DL208" s="17"/>
      <c r="DM208" s="17"/>
      <c r="DN208" s="17"/>
      <c r="DO208" s="17"/>
      <c r="DP208" s="17"/>
      <c r="DQ208" s="17"/>
      <c r="DR208" s="17"/>
      <c r="DS208" s="17"/>
      <c r="DT208" s="17"/>
      <c r="DU208" s="17"/>
      <c r="DV208" s="17"/>
      <c r="DW208" s="17"/>
      <c r="DX208" s="17"/>
      <c r="DY208" s="17"/>
      <c r="DZ208" s="17"/>
      <c r="EA208" s="17"/>
      <c r="EB208" s="17"/>
      <c r="EC208" s="17"/>
      <c r="ED208" s="17"/>
      <c r="EE208" s="17"/>
      <c r="EF208" s="17"/>
      <c r="EG208" s="17"/>
      <c r="EH208" s="17"/>
      <c r="EI208" s="17"/>
      <c r="EJ208" s="17"/>
      <c r="EK208" s="17"/>
      <c r="EL208" s="17"/>
      <c r="EM208" s="17"/>
      <c r="EN208" s="17"/>
      <c r="EO208" s="17"/>
      <c r="EP208" s="17"/>
      <c r="EQ208" s="17"/>
      <c r="ER208" s="17"/>
      <c r="ES208" s="17"/>
      <c r="ET208" s="17"/>
      <c r="EU208" s="17"/>
      <c r="EV208" s="17"/>
      <c r="EW208" s="17"/>
      <c r="EX208" s="17"/>
      <c r="EY208" s="17"/>
      <c r="EZ208" s="17"/>
      <c r="FA208" s="17"/>
      <c r="FB208" s="17"/>
      <c r="FC208" s="17"/>
      <c r="FD208" s="17"/>
      <c r="FE208" s="17"/>
      <c r="FF208" s="17"/>
      <c r="FG208" s="17"/>
      <c r="FH208" s="17"/>
      <c r="FI208" s="17"/>
      <c r="FJ208" s="17"/>
      <c r="FK208" s="17"/>
      <c r="FL208" s="17"/>
      <c r="FM208" s="17"/>
      <c r="FN208" s="17"/>
      <c r="FO208" s="17"/>
      <c r="FP208" s="17"/>
      <c r="FQ208" s="17"/>
      <c r="FR208" s="17"/>
      <c r="FS208" s="17"/>
      <c r="FT208" s="17"/>
      <c r="FU208" s="17"/>
      <c r="FV208" s="17"/>
      <c r="FW208" s="17"/>
      <c r="FX208" s="17"/>
      <c r="FY208" s="17"/>
      <c r="FZ208" s="17"/>
      <c r="GA208" s="17"/>
      <c r="GB208" s="17"/>
      <c r="GC208" s="17"/>
      <c r="GD208" s="17"/>
      <c r="GE208" s="17"/>
      <c r="GF208" s="17"/>
      <c r="GG208" s="17"/>
      <c r="GH208" s="17"/>
      <c r="GI208" s="17"/>
      <c r="GJ208" s="17"/>
      <c r="GK208" s="17"/>
      <c r="GL208" s="17"/>
      <c r="GM208" s="17"/>
      <c r="GN208" s="17"/>
      <c r="GO208" s="17"/>
      <c r="GP208" s="17"/>
      <c r="GQ208" s="17"/>
      <c r="GR208" s="17"/>
      <c r="GS208" s="17"/>
      <c r="GT208" s="17"/>
      <c r="GU208" s="17"/>
      <c r="GV208" s="17"/>
      <c r="GW208" s="17"/>
      <c r="GX208" s="17"/>
      <c r="GY208" s="17"/>
      <c r="GZ208" s="17"/>
      <c r="HA208" s="17"/>
      <c r="HB208" s="17"/>
      <c r="HC208" s="17"/>
      <c r="HD208" s="17"/>
      <c r="HE208" s="17"/>
      <c r="HF208" s="17"/>
      <c r="HG208" s="17"/>
      <c r="HH208" s="17"/>
      <c r="HI208" s="17"/>
      <c r="HJ208" s="17"/>
      <c r="HK208" s="17"/>
      <c r="HL208" s="17"/>
      <c r="HM208" s="17"/>
      <c r="HN208" s="17"/>
      <c r="HO208" s="17"/>
      <c r="HP208" s="17"/>
      <c r="HQ208" s="17"/>
      <c r="HR208" s="17"/>
      <c r="HS208" s="17"/>
      <c r="HT208" s="17"/>
      <c r="HU208" s="17"/>
      <c r="HV208" s="17"/>
      <c r="HW208" s="17"/>
      <c r="HX208" s="17"/>
      <c r="HY208" s="17"/>
      <c r="HZ208" s="17"/>
      <c r="IA208" s="17"/>
      <c r="IB208" s="17"/>
      <c r="IC208" s="17"/>
      <c r="ID208" s="17"/>
      <c r="IE208" s="17"/>
      <c r="IF208" s="17"/>
      <c r="IG208" s="17"/>
      <c r="IH208" s="17"/>
      <c r="II208" s="17"/>
      <c r="IJ208" s="17"/>
      <c r="IK208" s="17"/>
      <c r="IL208" s="17"/>
      <c r="IM208" s="17"/>
      <c r="IN208" s="17"/>
      <c r="IO208" s="17"/>
      <c r="IP208" s="17"/>
    </row>
    <row r="209" spans="1:250" s="18" customFormat="1">
      <c r="A209" s="2425"/>
      <c r="B209" s="2426"/>
      <c r="C209" s="2426"/>
      <c r="D209" s="2426"/>
      <c r="E209" s="2426"/>
      <c r="F209" s="2426"/>
      <c r="G209" s="2426"/>
      <c r="H209" s="2426"/>
      <c r="I209" s="242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c r="DA209" s="17"/>
      <c r="DB209" s="17"/>
      <c r="DC209" s="17"/>
      <c r="DD209" s="17"/>
      <c r="DE209" s="17"/>
      <c r="DF209" s="17"/>
      <c r="DG209" s="17"/>
      <c r="DH209" s="17"/>
      <c r="DI209" s="17"/>
      <c r="DJ209" s="17"/>
      <c r="DK209" s="17"/>
      <c r="DL209" s="17"/>
      <c r="DM209" s="17"/>
      <c r="DN209" s="17"/>
      <c r="DO209" s="17"/>
      <c r="DP209" s="17"/>
      <c r="DQ209" s="17"/>
      <c r="DR209" s="17"/>
      <c r="DS209" s="17"/>
      <c r="DT209" s="17"/>
      <c r="DU209" s="17"/>
      <c r="DV209" s="17"/>
      <c r="DW209" s="17"/>
      <c r="DX209" s="17"/>
      <c r="DY209" s="17"/>
      <c r="DZ209" s="17"/>
      <c r="EA209" s="17"/>
      <c r="EB209" s="17"/>
      <c r="EC209" s="17"/>
      <c r="ED209" s="17"/>
      <c r="EE209" s="17"/>
      <c r="EF209" s="17"/>
      <c r="EG209" s="17"/>
      <c r="EH209" s="17"/>
      <c r="EI209" s="17"/>
      <c r="EJ209" s="17"/>
      <c r="EK209" s="17"/>
      <c r="EL209" s="17"/>
      <c r="EM209" s="17"/>
      <c r="EN209" s="17"/>
      <c r="EO209" s="17"/>
      <c r="EP209" s="17"/>
      <c r="EQ209" s="17"/>
      <c r="ER209" s="17"/>
      <c r="ES209" s="17"/>
      <c r="ET209" s="17"/>
      <c r="EU209" s="17"/>
      <c r="EV209" s="17"/>
      <c r="EW209" s="17"/>
      <c r="EX209" s="17"/>
      <c r="EY209" s="17"/>
      <c r="EZ209" s="17"/>
      <c r="FA209" s="17"/>
      <c r="FB209" s="17"/>
      <c r="FC209" s="17"/>
      <c r="FD209" s="17"/>
      <c r="FE209" s="17"/>
      <c r="FF209" s="17"/>
      <c r="FG209" s="17"/>
      <c r="FH209" s="17"/>
      <c r="FI209" s="17"/>
      <c r="FJ209" s="17"/>
      <c r="FK209" s="17"/>
      <c r="FL209" s="17"/>
      <c r="FM209" s="17"/>
      <c r="FN209" s="17"/>
      <c r="FO209" s="17"/>
      <c r="FP209" s="17"/>
      <c r="FQ209" s="17"/>
      <c r="FR209" s="17"/>
      <c r="FS209" s="17"/>
      <c r="FT209" s="17"/>
      <c r="FU209" s="17"/>
      <c r="FV209" s="17"/>
      <c r="FW209" s="17"/>
      <c r="FX209" s="17"/>
      <c r="FY209" s="17"/>
      <c r="FZ209" s="17"/>
      <c r="GA209" s="17"/>
      <c r="GB209" s="17"/>
      <c r="GC209" s="17"/>
      <c r="GD209" s="17"/>
      <c r="GE209" s="17"/>
      <c r="GF209" s="17"/>
      <c r="GG209" s="17"/>
      <c r="GH209" s="17"/>
      <c r="GI209" s="17"/>
      <c r="GJ209" s="17"/>
      <c r="GK209" s="17"/>
      <c r="GL209" s="17"/>
      <c r="GM209" s="17"/>
      <c r="GN209" s="17"/>
      <c r="GO209" s="17"/>
      <c r="GP209" s="17"/>
      <c r="GQ209" s="17"/>
      <c r="GR209" s="17"/>
      <c r="GS209" s="17"/>
      <c r="GT209" s="17"/>
      <c r="GU209" s="17"/>
      <c r="GV209" s="17"/>
      <c r="GW209" s="17"/>
      <c r="GX209" s="17"/>
      <c r="GY209" s="17"/>
      <c r="GZ209" s="17"/>
      <c r="HA209" s="17"/>
      <c r="HB209" s="17"/>
      <c r="HC209" s="17"/>
      <c r="HD209" s="17"/>
      <c r="HE209" s="17"/>
      <c r="HF209" s="17"/>
      <c r="HG209" s="17"/>
      <c r="HH209" s="17"/>
      <c r="HI209" s="17"/>
      <c r="HJ209" s="17"/>
      <c r="HK209" s="17"/>
      <c r="HL209" s="17"/>
      <c r="HM209" s="17"/>
      <c r="HN209" s="17"/>
      <c r="HO209" s="17"/>
      <c r="HP209" s="17"/>
      <c r="HQ209" s="17"/>
      <c r="HR209" s="17"/>
      <c r="HS209" s="17"/>
      <c r="HT209" s="17"/>
      <c r="HU209" s="17"/>
      <c r="HV209" s="17"/>
      <c r="HW209" s="17"/>
      <c r="HX209" s="17"/>
      <c r="HY209" s="17"/>
      <c r="HZ209" s="17"/>
      <c r="IA209" s="17"/>
      <c r="IB209" s="17"/>
      <c r="IC209" s="17"/>
      <c r="ID209" s="17"/>
      <c r="IE209" s="17"/>
      <c r="IF209" s="17"/>
      <c r="IG209" s="17"/>
      <c r="IH209" s="17"/>
      <c r="II209" s="17"/>
      <c r="IJ209" s="17"/>
      <c r="IK209" s="17"/>
      <c r="IL209" s="17"/>
      <c r="IM209" s="17"/>
      <c r="IN209" s="17"/>
      <c r="IO209" s="17"/>
      <c r="IP209" s="17"/>
    </row>
    <row r="210" spans="1:250" s="18" customFormat="1">
      <c r="A210" s="2425"/>
      <c r="B210" s="2426"/>
      <c r="C210" s="2426"/>
      <c r="D210" s="2426"/>
      <c r="E210" s="2426"/>
      <c r="F210" s="2426"/>
      <c r="G210" s="2426"/>
      <c r="H210" s="2426"/>
      <c r="I210" s="242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c r="DA210" s="17"/>
      <c r="DB210" s="17"/>
      <c r="DC210" s="17"/>
      <c r="DD210" s="17"/>
      <c r="DE210" s="17"/>
      <c r="DF210" s="17"/>
      <c r="DG210" s="17"/>
      <c r="DH210" s="17"/>
      <c r="DI210" s="17"/>
      <c r="DJ210" s="17"/>
      <c r="DK210" s="17"/>
      <c r="DL210" s="17"/>
      <c r="DM210" s="17"/>
      <c r="DN210" s="17"/>
      <c r="DO210" s="17"/>
      <c r="DP210" s="17"/>
      <c r="DQ210" s="17"/>
      <c r="DR210" s="17"/>
      <c r="DS210" s="17"/>
      <c r="DT210" s="17"/>
      <c r="DU210" s="17"/>
      <c r="DV210" s="17"/>
      <c r="DW210" s="17"/>
      <c r="DX210" s="17"/>
      <c r="DY210" s="17"/>
      <c r="DZ210" s="17"/>
      <c r="EA210" s="17"/>
      <c r="EB210" s="17"/>
      <c r="EC210" s="17"/>
      <c r="ED210" s="17"/>
      <c r="EE210" s="17"/>
      <c r="EF210" s="17"/>
      <c r="EG210" s="17"/>
      <c r="EH210" s="17"/>
      <c r="EI210" s="17"/>
      <c r="EJ210" s="17"/>
      <c r="EK210" s="17"/>
      <c r="EL210" s="17"/>
      <c r="EM210" s="17"/>
      <c r="EN210" s="17"/>
      <c r="EO210" s="17"/>
      <c r="EP210" s="17"/>
      <c r="EQ210" s="17"/>
      <c r="ER210" s="17"/>
      <c r="ES210" s="17"/>
      <c r="ET210" s="17"/>
      <c r="EU210" s="17"/>
      <c r="EV210" s="17"/>
      <c r="EW210" s="17"/>
      <c r="EX210" s="17"/>
      <c r="EY210" s="17"/>
      <c r="EZ210" s="17"/>
      <c r="FA210" s="17"/>
      <c r="FB210" s="17"/>
      <c r="FC210" s="17"/>
      <c r="FD210" s="17"/>
      <c r="FE210" s="17"/>
      <c r="FF210" s="17"/>
      <c r="FG210" s="17"/>
      <c r="FH210" s="17"/>
      <c r="FI210" s="17"/>
      <c r="FJ210" s="17"/>
      <c r="FK210" s="17"/>
      <c r="FL210" s="17"/>
      <c r="FM210" s="17"/>
      <c r="FN210" s="17"/>
      <c r="FO210" s="17"/>
      <c r="FP210" s="17"/>
      <c r="FQ210" s="17"/>
      <c r="FR210" s="17"/>
      <c r="FS210" s="17"/>
      <c r="FT210" s="17"/>
      <c r="FU210" s="17"/>
      <c r="FV210" s="17"/>
      <c r="FW210" s="17"/>
      <c r="FX210" s="17"/>
      <c r="FY210" s="17"/>
      <c r="FZ210" s="17"/>
      <c r="GA210" s="17"/>
      <c r="GB210" s="17"/>
      <c r="GC210" s="17"/>
      <c r="GD210" s="17"/>
      <c r="GE210" s="17"/>
      <c r="GF210" s="17"/>
      <c r="GG210" s="17"/>
      <c r="GH210" s="17"/>
      <c r="GI210" s="17"/>
      <c r="GJ210" s="17"/>
      <c r="GK210" s="17"/>
      <c r="GL210" s="17"/>
      <c r="GM210" s="17"/>
      <c r="GN210" s="17"/>
      <c r="GO210" s="17"/>
      <c r="GP210" s="17"/>
      <c r="GQ210" s="17"/>
      <c r="GR210" s="17"/>
      <c r="GS210" s="17"/>
      <c r="GT210" s="17"/>
      <c r="GU210" s="17"/>
      <c r="GV210" s="17"/>
      <c r="GW210" s="17"/>
      <c r="GX210" s="17"/>
      <c r="GY210" s="17"/>
      <c r="GZ210" s="17"/>
      <c r="HA210" s="17"/>
      <c r="HB210" s="17"/>
      <c r="HC210" s="17"/>
      <c r="HD210" s="17"/>
      <c r="HE210" s="17"/>
      <c r="HF210" s="17"/>
      <c r="HG210" s="17"/>
      <c r="HH210" s="17"/>
      <c r="HI210" s="17"/>
      <c r="HJ210" s="17"/>
      <c r="HK210" s="17"/>
      <c r="HL210" s="17"/>
      <c r="HM210" s="17"/>
      <c r="HN210" s="17"/>
      <c r="HO210" s="17"/>
      <c r="HP210" s="17"/>
      <c r="HQ210" s="17"/>
      <c r="HR210" s="17"/>
      <c r="HS210" s="17"/>
      <c r="HT210" s="17"/>
      <c r="HU210" s="17"/>
      <c r="HV210" s="17"/>
      <c r="HW210" s="17"/>
      <c r="HX210" s="17"/>
      <c r="HY210" s="17"/>
      <c r="HZ210" s="17"/>
      <c r="IA210" s="17"/>
      <c r="IB210" s="17"/>
      <c r="IC210" s="17"/>
      <c r="ID210" s="17"/>
      <c r="IE210" s="17"/>
      <c r="IF210" s="17"/>
      <c r="IG210" s="17"/>
      <c r="IH210" s="17"/>
      <c r="II210" s="17"/>
      <c r="IJ210" s="17"/>
      <c r="IK210" s="17"/>
      <c r="IL210" s="17"/>
      <c r="IM210" s="17"/>
      <c r="IN210" s="17"/>
      <c r="IO210" s="17"/>
      <c r="IP210" s="17"/>
    </row>
    <row r="211" spans="1:250" s="18" customFormat="1">
      <c r="A211" s="2378" t="s">
        <v>160</v>
      </c>
      <c r="B211" s="2379"/>
      <c r="C211" s="2379"/>
      <c r="D211" s="2379"/>
      <c r="E211" s="2379"/>
      <c r="F211" s="2379"/>
      <c r="G211" s="2379"/>
      <c r="H211" s="2379"/>
      <c r="I211" s="2380"/>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c r="DA211" s="17"/>
      <c r="DB211" s="17"/>
      <c r="DC211" s="17"/>
      <c r="DD211" s="17"/>
      <c r="DE211" s="17"/>
      <c r="DF211" s="17"/>
      <c r="DG211" s="17"/>
      <c r="DH211" s="17"/>
      <c r="DI211" s="17"/>
      <c r="DJ211" s="17"/>
      <c r="DK211" s="17"/>
      <c r="DL211" s="17"/>
      <c r="DM211" s="17"/>
      <c r="DN211" s="17"/>
      <c r="DO211" s="17"/>
      <c r="DP211" s="17"/>
      <c r="DQ211" s="17"/>
      <c r="DR211" s="17"/>
      <c r="DS211" s="17"/>
      <c r="DT211" s="17"/>
      <c r="DU211" s="17"/>
      <c r="DV211" s="17"/>
      <c r="DW211" s="17"/>
      <c r="DX211" s="17"/>
      <c r="DY211" s="17"/>
      <c r="DZ211" s="17"/>
      <c r="EA211" s="17"/>
      <c r="EB211" s="17"/>
      <c r="EC211" s="17"/>
      <c r="ED211" s="17"/>
      <c r="EE211" s="17"/>
      <c r="EF211" s="17"/>
      <c r="EG211" s="17"/>
      <c r="EH211" s="17"/>
      <c r="EI211" s="17"/>
      <c r="EJ211" s="17"/>
      <c r="EK211" s="17"/>
      <c r="EL211" s="17"/>
      <c r="EM211" s="17"/>
      <c r="EN211" s="17"/>
      <c r="EO211" s="17"/>
      <c r="EP211" s="17"/>
      <c r="EQ211" s="17"/>
      <c r="ER211" s="17"/>
      <c r="ES211" s="17"/>
      <c r="ET211" s="17"/>
      <c r="EU211" s="17"/>
      <c r="EV211" s="17"/>
      <c r="EW211" s="17"/>
      <c r="EX211" s="17"/>
      <c r="EY211" s="17"/>
      <c r="EZ211" s="17"/>
      <c r="FA211" s="17"/>
      <c r="FB211" s="17"/>
      <c r="FC211" s="17"/>
      <c r="FD211" s="17"/>
      <c r="FE211" s="17"/>
      <c r="FF211" s="17"/>
      <c r="FG211" s="17"/>
      <c r="FH211" s="17"/>
      <c r="FI211" s="17"/>
      <c r="FJ211" s="17"/>
      <c r="FK211" s="17"/>
      <c r="FL211" s="17"/>
      <c r="FM211" s="17"/>
      <c r="FN211" s="17"/>
      <c r="FO211" s="17"/>
      <c r="FP211" s="17"/>
      <c r="FQ211" s="17"/>
      <c r="FR211" s="17"/>
      <c r="FS211" s="17"/>
      <c r="FT211" s="17"/>
      <c r="FU211" s="17"/>
      <c r="FV211" s="17"/>
      <c r="FW211" s="17"/>
      <c r="FX211" s="17"/>
      <c r="FY211" s="17"/>
      <c r="FZ211" s="17"/>
      <c r="GA211" s="17"/>
      <c r="GB211" s="17"/>
      <c r="GC211" s="17"/>
      <c r="GD211" s="17"/>
      <c r="GE211" s="17"/>
      <c r="GF211" s="17"/>
      <c r="GG211" s="17"/>
      <c r="GH211" s="17"/>
      <c r="GI211" s="17"/>
      <c r="GJ211" s="17"/>
      <c r="GK211" s="17"/>
      <c r="GL211" s="17"/>
      <c r="GM211" s="17"/>
      <c r="GN211" s="17"/>
      <c r="GO211" s="17"/>
      <c r="GP211" s="17"/>
      <c r="GQ211" s="17"/>
      <c r="GR211" s="17"/>
      <c r="GS211" s="17"/>
      <c r="GT211" s="17"/>
      <c r="GU211" s="17"/>
      <c r="GV211" s="17"/>
      <c r="GW211" s="17"/>
      <c r="GX211" s="17"/>
      <c r="GY211" s="17"/>
      <c r="GZ211" s="17"/>
      <c r="HA211" s="17"/>
      <c r="HB211" s="17"/>
      <c r="HC211" s="17"/>
      <c r="HD211" s="17"/>
      <c r="HE211" s="17"/>
      <c r="HF211" s="17"/>
      <c r="HG211" s="17"/>
      <c r="HH211" s="17"/>
      <c r="HI211" s="17"/>
      <c r="HJ211" s="17"/>
      <c r="HK211" s="17"/>
      <c r="HL211" s="17"/>
      <c r="HM211" s="17"/>
      <c r="HN211" s="17"/>
      <c r="HO211" s="17"/>
      <c r="HP211" s="17"/>
      <c r="HQ211" s="17"/>
      <c r="HR211" s="17"/>
      <c r="HS211" s="17"/>
      <c r="HT211" s="17"/>
      <c r="HU211" s="17"/>
      <c r="HV211" s="17"/>
      <c r="HW211" s="17"/>
      <c r="HX211" s="17"/>
      <c r="HY211" s="17"/>
      <c r="HZ211" s="17"/>
      <c r="IA211" s="17"/>
      <c r="IB211" s="17"/>
      <c r="IC211" s="17"/>
      <c r="ID211" s="17"/>
      <c r="IE211" s="17"/>
      <c r="IF211" s="17"/>
      <c r="IG211" s="17"/>
      <c r="IH211" s="17"/>
      <c r="II211" s="17"/>
      <c r="IJ211" s="17"/>
      <c r="IK211" s="17"/>
      <c r="IL211" s="17"/>
      <c r="IM211" s="17"/>
      <c r="IN211" s="17"/>
      <c r="IO211" s="17"/>
      <c r="IP211" s="17"/>
    </row>
    <row r="212" spans="1:250" s="18" customFormat="1">
      <c r="A212" s="2378" t="s">
        <v>28</v>
      </c>
      <c r="B212" s="2379"/>
      <c r="C212" s="2379"/>
      <c r="D212" s="2379"/>
      <c r="E212" s="2379"/>
      <c r="F212" s="2379"/>
      <c r="G212" s="2379"/>
      <c r="H212" s="2379"/>
      <c r="I212" s="2380"/>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c r="DA212" s="17"/>
      <c r="DB212" s="17"/>
      <c r="DC212" s="17"/>
      <c r="DD212" s="17"/>
      <c r="DE212" s="17"/>
      <c r="DF212" s="17"/>
      <c r="DG212" s="17"/>
      <c r="DH212" s="17"/>
      <c r="DI212" s="17"/>
      <c r="DJ212" s="17"/>
      <c r="DK212" s="17"/>
      <c r="DL212" s="17"/>
      <c r="DM212" s="17"/>
      <c r="DN212" s="17"/>
      <c r="DO212" s="17"/>
      <c r="DP212" s="17"/>
      <c r="DQ212" s="17"/>
      <c r="DR212" s="17"/>
      <c r="DS212" s="17"/>
      <c r="DT212" s="17"/>
      <c r="DU212" s="17"/>
      <c r="DV212" s="17"/>
      <c r="DW212" s="17"/>
      <c r="DX212" s="17"/>
      <c r="DY212" s="17"/>
      <c r="DZ212" s="17"/>
      <c r="EA212" s="17"/>
      <c r="EB212" s="17"/>
      <c r="EC212" s="17"/>
      <c r="ED212" s="17"/>
      <c r="EE212" s="17"/>
      <c r="EF212" s="17"/>
      <c r="EG212" s="17"/>
      <c r="EH212" s="17"/>
      <c r="EI212" s="17"/>
      <c r="EJ212" s="17"/>
      <c r="EK212" s="17"/>
      <c r="EL212" s="17"/>
      <c r="EM212" s="17"/>
      <c r="EN212" s="17"/>
      <c r="EO212" s="17"/>
      <c r="EP212" s="17"/>
      <c r="EQ212" s="17"/>
      <c r="ER212" s="17"/>
      <c r="ES212" s="17"/>
      <c r="ET212" s="17"/>
      <c r="EU212" s="17"/>
      <c r="EV212" s="17"/>
      <c r="EW212" s="17"/>
      <c r="EX212" s="17"/>
      <c r="EY212" s="17"/>
      <c r="EZ212" s="17"/>
      <c r="FA212" s="17"/>
      <c r="FB212" s="17"/>
      <c r="FC212" s="17"/>
      <c r="FD212" s="17"/>
      <c r="FE212" s="17"/>
      <c r="FF212" s="17"/>
      <c r="FG212" s="17"/>
      <c r="FH212" s="17"/>
      <c r="FI212" s="17"/>
      <c r="FJ212" s="17"/>
      <c r="FK212" s="17"/>
      <c r="FL212" s="17"/>
      <c r="FM212" s="17"/>
      <c r="FN212" s="17"/>
      <c r="FO212" s="17"/>
      <c r="FP212" s="17"/>
      <c r="FQ212" s="17"/>
      <c r="FR212" s="17"/>
      <c r="FS212" s="17"/>
      <c r="FT212" s="17"/>
      <c r="FU212" s="17"/>
      <c r="FV212" s="17"/>
      <c r="FW212" s="17"/>
      <c r="FX212" s="17"/>
      <c r="FY212" s="17"/>
      <c r="FZ212" s="17"/>
      <c r="GA212" s="17"/>
      <c r="GB212" s="17"/>
      <c r="GC212" s="17"/>
      <c r="GD212" s="17"/>
      <c r="GE212" s="17"/>
      <c r="GF212" s="17"/>
      <c r="GG212" s="17"/>
      <c r="GH212" s="17"/>
      <c r="GI212" s="17"/>
      <c r="GJ212" s="17"/>
      <c r="GK212" s="17"/>
      <c r="GL212" s="17"/>
      <c r="GM212" s="17"/>
      <c r="GN212" s="17"/>
      <c r="GO212" s="17"/>
      <c r="GP212" s="17"/>
      <c r="GQ212" s="17"/>
      <c r="GR212" s="17"/>
      <c r="GS212" s="17"/>
      <c r="GT212" s="17"/>
      <c r="GU212" s="17"/>
      <c r="GV212" s="17"/>
      <c r="GW212" s="17"/>
      <c r="GX212" s="17"/>
      <c r="GY212" s="17"/>
      <c r="GZ212" s="17"/>
      <c r="HA212" s="17"/>
      <c r="HB212" s="17"/>
      <c r="HC212" s="17"/>
      <c r="HD212" s="17"/>
      <c r="HE212" s="17"/>
      <c r="HF212" s="17"/>
      <c r="HG212" s="17"/>
      <c r="HH212" s="17"/>
      <c r="HI212" s="17"/>
      <c r="HJ212" s="17"/>
      <c r="HK212" s="17"/>
      <c r="HL212" s="17"/>
      <c r="HM212" s="17"/>
      <c r="HN212" s="17"/>
      <c r="HO212" s="17"/>
      <c r="HP212" s="17"/>
      <c r="HQ212" s="17"/>
      <c r="HR212" s="17"/>
      <c r="HS212" s="17"/>
      <c r="HT212" s="17"/>
      <c r="HU212" s="17"/>
      <c r="HV212" s="17"/>
      <c r="HW212" s="17"/>
      <c r="HX212" s="17"/>
      <c r="HY212" s="17"/>
      <c r="HZ212" s="17"/>
      <c r="IA212" s="17"/>
      <c r="IB212" s="17"/>
      <c r="IC212" s="17"/>
      <c r="ID212" s="17"/>
      <c r="IE212" s="17"/>
      <c r="IF212" s="17"/>
      <c r="IG212" s="17"/>
      <c r="IH212" s="17"/>
      <c r="II212" s="17"/>
      <c r="IJ212" s="17"/>
      <c r="IK212" s="17"/>
      <c r="IL212" s="17"/>
      <c r="IM212" s="17"/>
      <c r="IN212" s="17"/>
      <c r="IO212" s="17"/>
      <c r="IP212" s="17"/>
    </row>
    <row r="213" spans="1:250" s="18" customFormat="1">
      <c r="A213" s="2378" t="s">
        <v>29</v>
      </c>
      <c r="B213" s="2379"/>
      <c r="C213" s="2379"/>
      <c r="D213" s="2379"/>
      <c r="E213" s="2379"/>
      <c r="F213" s="2379"/>
      <c r="G213" s="2379"/>
      <c r="H213" s="2379"/>
      <c r="I213" s="2380"/>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c r="DA213" s="17"/>
      <c r="DB213" s="17"/>
      <c r="DC213" s="17"/>
      <c r="DD213" s="17"/>
      <c r="DE213" s="17"/>
      <c r="DF213" s="17"/>
      <c r="DG213" s="17"/>
      <c r="DH213" s="17"/>
      <c r="DI213" s="17"/>
      <c r="DJ213" s="17"/>
      <c r="DK213" s="17"/>
      <c r="DL213" s="17"/>
      <c r="DM213" s="17"/>
      <c r="DN213" s="17"/>
      <c r="DO213" s="17"/>
      <c r="DP213" s="17"/>
      <c r="DQ213" s="17"/>
      <c r="DR213" s="17"/>
      <c r="DS213" s="17"/>
      <c r="DT213" s="17"/>
      <c r="DU213" s="17"/>
      <c r="DV213" s="17"/>
      <c r="DW213" s="17"/>
      <c r="DX213" s="17"/>
      <c r="DY213" s="17"/>
      <c r="DZ213" s="17"/>
      <c r="EA213" s="17"/>
      <c r="EB213" s="17"/>
      <c r="EC213" s="17"/>
      <c r="ED213" s="17"/>
      <c r="EE213" s="17"/>
      <c r="EF213" s="17"/>
      <c r="EG213" s="17"/>
      <c r="EH213" s="17"/>
      <c r="EI213" s="17"/>
      <c r="EJ213" s="17"/>
      <c r="EK213" s="17"/>
      <c r="EL213" s="17"/>
      <c r="EM213" s="17"/>
      <c r="EN213" s="17"/>
      <c r="EO213" s="17"/>
      <c r="EP213" s="17"/>
      <c r="EQ213" s="17"/>
      <c r="ER213" s="17"/>
      <c r="ES213" s="17"/>
      <c r="ET213" s="17"/>
      <c r="EU213" s="17"/>
      <c r="EV213" s="17"/>
      <c r="EW213" s="17"/>
      <c r="EX213" s="17"/>
      <c r="EY213" s="17"/>
      <c r="EZ213" s="17"/>
      <c r="FA213" s="17"/>
      <c r="FB213" s="17"/>
      <c r="FC213" s="17"/>
      <c r="FD213" s="17"/>
      <c r="FE213" s="17"/>
      <c r="FF213" s="17"/>
      <c r="FG213" s="17"/>
      <c r="FH213" s="17"/>
      <c r="FI213" s="17"/>
      <c r="FJ213" s="17"/>
      <c r="FK213" s="17"/>
      <c r="FL213" s="17"/>
      <c r="FM213" s="17"/>
      <c r="FN213" s="17"/>
      <c r="FO213" s="17"/>
      <c r="FP213" s="17"/>
      <c r="FQ213" s="17"/>
      <c r="FR213" s="17"/>
      <c r="FS213" s="17"/>
      <c r="FT213" s="17"/>
      <c r="FU213" s="17"/>
      <c r="FV213" s="17"/>
      <c r="FW213" s="17"/>
      <c r="FX213" s="17"/>
      <c r="FY213" s="17"/>
      <c r="FZ213" s="17"/>
      <c r="GA213" s="17"/>
      <c r="GB213" s="17"/>
      <c r="GC213" s="17"/>
      <c r="GD213" s="17"/>
      <c r="GE213" s="17"/>
      <c r="GF213" s="17"/>
      <c r="GG213" s="17"/>
      <c r="GH213" s="17"/>
      <c r="GI213" s="17"/>
      <c r="GJ213" s="17"/>
      <c r="GK213" s="17"/>
      <c r="GL213" s="17"/>
      <c r="GM213" s="17"/>
      <c r="GN213" s="17"/>
      <c r="GO213" s="17"/>
      <c r="GP213" s="17"/>
      <c r="GQ213" s="17"/>
      <c r="GR213" s="17"/>
      <c r="GS213" s="17"/>
      <c r="GT213" s="17"/>
      <c r="GU213" s="17"/>
      <c r="GV213" s="17"/>
      <c r="GW213" s="17"/>
      <c r="GX213" s="17"/>
      <c r="GY213" s="17"/>
      <c r="GZ213" s="17"/>
      <c r="HA213" s="17"/>
      <c r="HB213" s="17"/>
      <c r="HC213" s="17"/>
      <c r="HD213" s="17"/>
      <c r="HE213" s="17"/>
      <c r="HF213" s="17"/>
      <c r="HG213" s="17"/>
      <c r="HH213" s="17"/>
      <c r="HI213" s="17"/>
      <c r="HJ213" s="17"/>
      <c r="HK213" s="17"/>
      <c r="HL213" s="17"/>
      <c r="HM213" s="17"/>
      <c r="HN213" s="17"/>
      <c r="HO213" s="17"/>
      <c r="HP213" s="17"/>
      <c r="HQ213" s="17"/>
      <c r="HR213" s="17"/>
      <c r="HS213" s="17"/>
      <c r="HT213" s="17"/>
      <c r="HU213" s="17"/>
      <c r="HV213" s="17"/>
      <c r="HW213" s="17"/>
      <c r="HX213" s="17"/>
      <c r="HY213" s="17"/>
      <c r="HZ213" s="17"/>
      <c r="IA213" s="17"/>
      <c r="IB213" s="17"/>
      <c r="IC213" s="17"/>
      <c r="ID213" s="17"/>
      <c r="IE213" s="17"/>
      <c r="IF213" s="17"/>
      <c r="IG213" s="17"/>
      <c r="IH213" s="17"/>
      <c r="II213" s="17"/>
      <c r="IJ213" s="17"/>
      <c r="IK213" s="17"/>
      <c r="IL213" s="17"/>
      <c r="IM213" s="17"/>
      <c r="IN213" s="17"/>
      <c r="IO213" s="17"/>
      <c r="IP213" s="17"/>
    </row>
    <row r="214" spans="1:250" s="18" customFormat="1" ht="15.2" customHeight="1">
      <c r="A214" s="2378" t="s">
        <v>161</v>
      </c>
      <c r="B214" s="2379"/>
      <c r="C214" s="2379"/>
      <c r="D214" s="2379"/>
      <c r="E214" s="2379"/>
      <c r="F214" s="2379"/>
      <c r="G214" s="2379"/>
      <c r="H214" s="2379"/>
      <c r="I214" s="2380"/>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c r="DA214" s="17"/>
      <c r="DB214" s="17"/>
      <c r="DC214" s="17"/>
      <c r="DD214" s="17"/>
      <c r="DE214" s="17"/>
      <c r="DF214" s="17"/>
      <c r="DG214" s="17"/>
      <c r="DH214" s="17"/>
      <c r="DI214" s="17"/>
      <c r="DJ214" s="17"/>
      <c r="DK214" s="17"/>
      <c r="DL214" s="17"/>
      <c r="DM214" s="17"/>
      <c r="DN214" s="17"/>
      <c r="DO214" s="17"/>
      <c r="DP214" s="17"/>
      <c r="DQ214" s="17"/>
      <c r="DR214" s="17"/>
      <c r="DS214" s="17"/>
      <c r="DT214" s="17"/>
      <c r="DU214" s="17"/>
      <c r="DV214" s="17"/>
      <c r="DW214" s="17"/>
      <c r="DX214" s="17"/>
      <c r="DY214" s="17"/>
      <c r="DZ214" s="17"/>
      <c r="EA214" s="17"/>
      <c r="EB214" s="17"/>
      <c r="EC214" s="17"/>
      <c r="ED214" s="17"/>
      <c r="EE214" s="17"/>
      <c r="EF214" s="17"/>
      <c r="EG214" s="17"/>
      <c r="EH214" s="17"/>
      <c r="EI214" s="17"/>
      <c r="EJ214" s="17"/>
      <c r="EK214" s="17"/>
      <c r="EL214" s="17"/>
      <c r="EM214" s="17"/>
      <c r="EN214" s="17"/>
      <c r="EO214" s="17"/>
      <c r="EP214" s="17"/>
      <c r="EQ214" s="17"/>
      <c r="ER214" s="17"/>
      <c r="ES214" s="17"/>
      <c r="ET214" s="17"/>
      <c r="EU214" s="17"/>
      <c r="EV214" s="17"/>
      <c r="EW214" s="17"/>
      <c r="EX214" s="17"/>
      <c r="EY214" s="17"/>
      <c r="EZ214" s="17"/>
      <c r="FA214" s="17"/>
      <c r="FB214" s="17"/>
      <c r="FC214" s="17"/>
      <c r="FD214" s="17"/>
      <c r="FE214" s="17"/>
      <c r="FF214" s="17"/>
      <c r="FG214" s="17"/>
      <c r="FH214" s="17"/>
      <c r="FI214" s="17"/>
      <c r="FJ214" s="17"/>
      <c r="FK214" s="17"/>
      <c r="FL214" s="17"/>
      <c r="FM214" s="17"/>
      <c r="FN214" s="17"/>
      <c r="FO214" s="17"/>
      <c r="FP214" s="17"/>
      <c r="FQ214" s="17"/>
      <c r="FR214" s="17"/>
      <c r="FS214" s="17"/>
      <c r="FT214" s="17"/>
      <c r="FU214" s="17"/>
      <c r="FV214" s="17"/>
      <c r="FW214" s="17"/>
      <c r="FX214" s="17"/>
      <c r="FY214" s="17"/>
      <c r="FZ214" s="17"/>
      <c r="GA214" s="17"/>
      <c r="GB214" s="17"/>
      <c r="GC214" s="17"/>
      <c r="GD214" s="17"/>
      <c r="GE214" s="17"/>
      <c r="GF214" s="17"/>
      <c r="GG214" s="17"/>
      <c r="GH214" s="17"/>
      <c r="GI214" s="17"/>
      <c r="GJ214" s="17"/>
      <c r="GK214" s="17"/>
      <c r="GL214" s="17"/>
      <c r="GM214" s="17"/>
      <c r="GN214" s="17"/>
      <c r="GO214" s="17"/>
      <c r="GP214" s="17"/>
      <c r="GQ214" s="17"/>
      <c r="GR214" s="17"/>
      <c r="GS214" s="17"/>
      <c r="GT214" s="17"/>
      <c r="GU214" s="17"/>
      <c r="GV214" s="17"/>
      <c r="GW214" s="17"/>
      <c r="GX214" s="17"/>
      <c r="GY214" s="17"/>
      <c r="GZ214" s="17"/>
      <c r="HA214" s="17"/>
      <c r="HB214" s="17"/>
      <c r="HC214" s="17"/>
      <c r="HD214" s="17"/>
      <c r="HE214" s="17"/>
      <c r="HF214" s="17"/>
      <c r="HG214" s="17"/>
      <c r="HH214" s="17"/>
      <c r="HI214" s="17"/>
      <c r="HJ214" s="17"/>
      <c r="HK214" s="17"/>
      <c r="HL214" s="17"/>
      <c r="HM214" s="17"/>
      <c r="HN214" s="17"/>
      <c r="HO214" s="17"/>
      <c r="HP214" s="17"/>
      <c r="HQ214" s="17"/>
      <c r="HR214" s="17"/>
      <c r="HS214" s="17"/>
      <c r="HT214" s="17"/>
      <c r="HU214" s="17"/>
      <c r="HV214" s="17"/>
      <c r="HW214" s="17"/>
      <c r="HX214" s="17"/>
      <c r="HY214" s="17"/>
      <c r="HZ214" s="17"/>
      <c r="IA214" s="17"/>
      <c r="IB214" s="17"/>
      <c r="IC214" s="17"/>
      <c r="ID214" s="17"/>
      <c r="IE214" s="17"/>
      <c r="IF214" s="17"/>
      <c r="IG214" s="17"/>
      <c r="IH214" s="17"/>
      <c r="II214" s="17"/>
      <c r="IJ214" s="17"/>
      <c r="IK214" s="17"/>
      <c r="IL214" s="17"/>
      <c r="IM214" s="17"/>
      <c r="IN214" s="17"/>
      <c r="IO214" s="17"/>
      <c r="IP214" s="17"/>
    </row>
    <row r="215" spans="1:250">
      <c r="A215" s="2378"/>
      <c r="B215" s="2379"/>
      <c r="C215" s="2379"/>
      <c r="D215" s="2379"/>
      <c r="E215" s="2379"/>
      <c r="F215" s="2379"/>
      <c r="G215" s="2379"/>
      <c r="H215" s="2379"/>
      <c r="I215" s="2380"/>
      <c r="J215" s="2379"/>
      <c r="K215" s="2379"/>
      <c r="L215" s="2380"/>
      <c r="M215" s="2378"/>
      <c r="N215" s="2379"/>
      <c r="O215" s="2379"/>
      <c r="P215" s="2379"/>
      <c r="Q215" s="2379"/>
      <c r="R215" s="2379"/>
      <c r="S215" s="2379"/>
      <c r="T215" s="2379"/>
      <c r="U215" s="2380"/>
      <c r="V215" s="2378"/>
      <c r="W215" s="2379"/>
      <c r="X215" s="2379"/>
      <c r="Y215" s="2379"/>
      <c r="Z215" s="2379"/>
      <c r="AA215" s="2379"/>
      <c r="AB215" s="2379"/>
      <c r="AC215" s="2379"/>
      <c r="AD215" s="2380"/>
      <c r="AE215" s="2378"/>
      <c r="AF215" s="2379"/>
      <c r="AG215" s="2379"/>
      <c r="AH215" s="2379"/>
      <c r="AI215" s="2379"/>
      <c r="AJ215" s="2379"/>
      <c r="AK215" s="2379"/>
      <c r="AL215" s="2379"/>
      <c r="AM215" s="2380"/>
      <c r="AN215" s="2378"/>
      <c r="AO215" s="2379"/>
      <c r="AP215" s="2379"/>
      <c r="AQ215" s="2379"/>
      <c r="AR215" s="2379"/>
      <c r="AS215" s="2379"/>
      <c r="AT215" s="2379"/>
      <c r="AU215" s="2379"/>
      <c r="AV215" s="2380"/>
      <c r="AW215" s="2378"/>
      <c r="AX215" s="2379"/>
      <c r="AY215" s="2379"/>
      <c r="AZ215" s="2379"/>
      <c r="BA215" s="2379"/>
      <c r="BB215" s="2379"/>
      <c r="BC215" s="2379"/>
      <c r="BD215" s="2379"/>
      <c r="BE215" s="2380"/>
      <c r="BF215" s="2378"/>
      <c r="BG215" s="2379"/>
      <c r="BH215" s="2379"/>
      <c r="BI215" s="2379"/>
      <c r="BJ215" s="2379"/>
      <c r="BK215" s="2379"/>
      <c r="BL215" s="2379"/>
      <c r="BM215" s="2379"/>
      <c r="BN215" s="2380"/>
      <c r="BO215" s="2378"/>
      <c r="BP215" s="2379"/>
      <c r="BQ215" s="2379"/>
      <c r="BR215" s="2379"/>
      <c r="BS215" s="2379"/>
      <c r="BT215" s="2379"/>
      <c r="BU215" s="2379"/>
      <c r="BV215" s="2379"/>
      <c r="BW215" s="2380"/>
      <c r="BX215" s="2378"/>
      <c r="BY215" s="2379"/>
      <c r="BZ215" s="2379"/>
      <c r="CA215" s="2379"/>
      <c r="CB215" s="2379"/>
      <c r="CC215" s="2379"/>
      <c r="CD215" s="2379"/>
      <c r="CE215" s="2379"/>
      <c r="CF215" s="2380"/>
      <c r="CG215" s="2378"/>
      <c r="CH215" s="2379"/>
      <c r="CI215" s="2379"/>
      <c r="CJ215" s="2379"/>
      <c r="CK215" s="2379"/>
      <c r="CL215" s="2379"/>
      <c r="CM215" s="2379"/>
      <c r="CN215" s="2379"/>
      <c r="CO215" s="2380"/>
      <c r="CP215" s="2378"/>
      <c r="CQ215" s="2379"/>
      <c r="CR215" s="2379"/>
      <c r="CS215" s="2379"/>
      <c r="CT215" s="2379"/>
      <c r="CU215" s="2379"/>
      <c r="CV215" s="2379"/>
      <c r="CW215" s="2379"/>
      <c r="CX215" s="2380"/>
      <c r="CY215" s="2378"/>
      <c r="CZ215" s="2379"/>
      <c r="DA215" s="2379"/>
      <c r="DB215" s="2379"/>
      <c r="DC215" s="2379"/>
      <c r="DD215" s="2379"/>
      <c r="DE215" s="2379"/>
      <c r="DF215" s="2379"/>
      <c r="DG215" s="2380"/>
      <c r="DH215" s="2378"/>
      <c r="DI215" s="2379"/>
      <c r="DJ215" s="2379"/>
      <c r="DK215" s="2379"/>
      <c r="DL215" s="2379"/>
      <c r="DM215" s="2379"/>
      <c r="DN215" s="2379"/>
      <c r="DO215" s="2379"/>
      <c r="DP215" s="2380"/>
      <c r="DQ215" s="2378"/>
      <c r="DR215" s="2379"/>
      <c r="DS215" s="2379"/>
      <c r="DT215" s="2379"/>
      <c r="DU215" s="2379"/>
      <c r="DV215" s="2379"/>
      <c r="DW215" s="2379"/>
      <c r="DX215" s="2379"/>
      <c r="DY215" s="2380"/>
      <c r="DZ215" s="2378"/>
      <c r="EA215" s="2379"/>
      <c r="EB215" s="2379"/>
      <c r="EC215" s="2379"/>
      <c r="ED215" s="2379"/>
      <c r="EE215" s="2379"/>
      <c r="EF215" s="2379"/>
      <c r="EG215" s="2379"/>
      <c r="EH215" s="2380"/>
      <c r="EI215" s="2378"/>
      <c r="EJ215" s="2379"/>
      <c r="EK215" s="2379"/>
      <c r="EL215" s="2379"/>
      <c r="EM215" s="2379"/>
      <c r="EN215" s="2379"/>
      <c r="EO215" s="2379"/>
      <c r="EP215" s="2379"/>
      <c r="EQ215" s="2380"/>
      <c r="ER215" s="2378"/>
      <c r="ES215" s="2379"/>
      <c r="ET215" s="2379"/>
      <c r="EU215" s="2379"/>
      <c r="EV215" s="2379"/>
      <c r="EW215" s="2379"/>
      <c r="EX215" s="2379"/>
      <c r="EY215" s="2379"/>
      <c r="EZ215" s="2380"/>
      <c r="FA215" s="2378"/>
      <c r="FB215" s="2379"/>
      <c r="FC215" s="2379"/>
      <c r="FD215" s="2379"/>
      <c r="FE215" s="2379"/>
      <c r="FF215" s="2379"/>
      <c r="FG215" s="2379"/>
      <c r="FH215" s="2379"/>
      <c r="FI215" s="2380"/>
      <c r="FJ215" s="2378"/>
      <c r="FK215" s="2379"/>
      <c r="FL215" s="2379"/>
      <c r="FM215" s="2379"/>
      <c r="FN215" s="2379"/>
      <c r="FO215" s="2379"/>
      <c r="FP215" s="2379"/>
      <c r="FQ215" s="2379"/>
      <c r="FR215" s="2380"/>
      <c r="FS215" s="2378"/>
      <c r="FT215" s="2379"/>
      <c r="FU215" s="2379"/>
      <c r="FV215" s="2379"/>
      <c r="FW215" s="2379"/>
      <c r="FX215" s="2379"/>
      <c r="FY215" s="2379"/>
      <c r="FZ215" s="2379"/>
      <c r="GA215" s="2380"/>
      <c r="GB215" s="2378"/>
      <c r="GC215" s="2379"/>
      <c r="GD215" s="2379"/>
      <c r="GE215" s="2379"/>
      <c r="GF215" s="2379"/>
      <c r="GG215" s="2379"/>
      <c r="GH215" s="2379"/>
      <c r="GI215" s="2379"/>
      <c r="GJ215" s="2380"/>
      <c r="GK215" s="2378"/>
      <c r="GL215" s="2379"/>
      <c r="GM215" s="2379"/>
      <c r="GN215" s="2379"/>
      <c r="GO215" s="2379"/>
      <c r="GP215" s="2379"/>
      <c r="GQ215" s="2379"/>
      <c r="GR215" s="2379"/>
      <c r="GS215" s="2380"/>
      <c r="GT215" s="2378"/>
      <c r="GU215" s="2379"/>
      <c r="GV215" s="2379"/>
      <c r="GW215" s="2379"/>
      <c r="GX215" s="2379"/>
      <c r="GY215" s="2379"/>
      <c r="GZ215" s="2379"/>
      <c r="HA215" s="2379"/>
      <c r="HB215" s="2380"/>
      <c r="HC215" s="2378"/>
      <c r="HD215" s="2379"/>
      <c r="HE215" s="2379"/>
      <c r="HF215" s="2379"/>
      <c r="HG215" s="2379"/>
      <c r="HH215" s="2379"/>
      <c r="HI215" s="2379"/>
      <c r="HJ215" s="2379"/>
      <c r="HK215" s="2380"/>
      <c r="HL215" s="2378"/>
      <c r="HM215" s="2379"/>
      <c r="HN215" s="2379"/>
      <c r="HO215" s="2379"/>
      <c r="HP215" s="2379"/>
      <c r="HQ215" s="2379"/>
      <c r="HR215" s="2379"/>
      <c r="HS215" s="2379"/>
      <c r="HT215" s="2380"/>
      <c r="HU215" s="2378"/>
      <c r="HV215" s="2379"/>
      <c r="HW215" s="2379"/>
      <c r="HX215" s="2379"/>
      <c r="HY215" s="2379"/>
      <c r="HZ215" s="2379"/>
      <c r="IA215" s="2379"/>
      <c r="IB215" s="2379"/>
      <c r="IC215" s="2380"/>
      <c r="ID215" s="2378"/>
      <c r="IE215" s="2379"/>
      <c r="IF215" s="2379"/>
      <c r="IG215" s="2379"/>
      <c r="IH215" s="2379"/>
      <c r="II215" s="2379"/>
      <c r="IJ215" s="2379"/>
      <c r="IK215" s="2379"/>
      <c r="IL215" s="2380"/>
      <c r="IM215" s="2378"/>
      <c r="IN215" s="2379"/>
      <c r="IO215" s="2379"/>
      <c r="IP215" s="2379"/>
    </row>
    <row r="216" spans="1:250">
      <c r="A216" s="2347" t="s">
        <v>162</v>
      </c>
      <c r="B216" s="2347"/>
      <c r="C216" s="113" t="s">
        <v>32</v>
      </c>
      <c r="D216" s="2168" t="s">
        <v>163</v>
      </c>
      <c r="E216" s="2168"/>
      <c r="F216" s="2168"/>
      <c r="G216" s="2168"/>
      <c r="H216" s="2168" t="s">
        <v>164</v>
      </c>
      <c r="I216" s="2168"/>
    </row>
    <row r="217" spans="1:250" ht="126" customHeight="1">
      <c r="A217" s="2392" t="s">
        <v>2869</v>
      </c>
      <c r="B217" s="2393"/>
      <c r="C217" s="63" t="s">
        <v>2870</v>
      </c>
      <c r="D217" s="2394" t="s">
        <v>252</v>
      </c>
      <c r="E217" s="2395"/>
      <c r="F217" s="2395"/>
      <c r="G217" s="2396"/>
      <c r="H217" s="2349" t="s">
        <v>2839</v>
      </c>
      <c r="I217" s="2349"/>
    </row>
    <row r="218" spans="1:250">
      <c r="A218" s="2360" t="s">
        <v>168</v>
      </c>
      <c r="B218" s="2347" t="s">
        <v>169</v>
      </c>
      <c r="C218" s="2358" t="s">
        <v>36</v>
      </c>
      <c r="D218" s="2359" t="s">
        <v>170</v>
      </c>
      <c r="E218" s="2354" t="s">
        <v>2871</v>
      </c>
      <c r="F218" s="2355"/>
      <c r="G218" s="1741" t="s">
        <v>2872</v>
      </c>
      <c r="H218" s="1741"/>
      <c r="I218" s="2168" t="s">
        <v>172</v>
      </c>
    </row>
    <row r="219" spans="1:250">
      <c r="A219" s="2360"/>
      <c r="B219" s="2347"/>
      <c r="C219" s="2358"/>
      <c r="D219" s="2359"/>
      <c r="E219" s="2356"/>
      <c r="F219" s="2357"/>
      <c r="G219" s="149" t="s">
        <v>2865</v>
      </c>
      <c r="H219" s="53" t="s">
        <v>174</v>
      </c>
      <c r="I219" s="2168"/>
    </row>
    <row r="220" spans="1:250">
      <c r="A220" s="115" t="s">
        <v>172</v>
      </c>
      <c r="B220" s="2352"/>
      <c r="C220" s="2352"/>
      <c r="D220" s="2352"/>
      <c r="E220" s="2352"/>
      <c r="F220" s="2352"/>
      <c r="G220" s="2352"/>
      <c r="H220" s="2352"/>
      <c r="I220" s="114" t="s">
        <v>192</v>
      </c>
    </row>
    <row r="221" spans="1:250">
      <c r="A221" s="2360" t="s">
        <v>180</v>
      </c>
      <c r="B221" s="2347" t="s">
        <v>169</v>
      </c>
      <c r="C221" s="2358" t="s">
        <v>36</v>
      </c>
      <c r="D221" s="2359" t="s">
        <v>170</v>
      </c>
      <c r="E221" s="2383" t="s">
        <v>171</v>
      </c>
      <c r="F221" s="2384"/>
      <c r="G221" s="2384"/>
      <c r="H221" s="2385"/>
      <c r="I221" s="2168" t="s">
        <v>181</v>
      </c>
    </row>
    <row r="222" spans="1:250">
      <c r="A222" s="2360"/>
      <c r="B222" s="2347"/>
      <c r="C222" s="2358"/>
      <c r="D222" s="2359"/>
      <c r="E222" s="2383" t="s">
        <v>173</v>
      </c>
      <c r="F222" s="2385"/>
      <c r="G222" s="2383" t="s">
        <v>174</v>
      </c>
      <c r="H222" s="2385"/>
      <c r="I222" s="2168"/>
    </row>
    <row r="223" spans="1:250" ht="132">
      <c r="A223" s="157" t="s">
        <v>2869</v>
      </c>
      <c r="B223" s="158" t="s">
        <v>2873</v>
      </c>
      <c r="C223" s="159" t="s">
        <v>252</v>
      </c>
      <c r="D223" s="160">
        <v>1</v>
      </c>
      <c r="E223" s="2397">
        <f>ROUND(75*B243,2)</f>
        <v>89.86</v>
      </c>
      <c r="F223" s="2398"/>
      <c r="G223" s="2399">
        <f t="shared" ref="G223:G228" si="1">E223*D223</f>
        <v>89.86</v>
      </c>
      <c r="H223" s="2400"/>
      <c r="I223" s="114"/>
    </row>
    <row r="224" spans="1:250">
      <c r="A224" s="115" t="s">
        <v>181</v>
      </c>
      <c r="B224" s="2352"/>
      <c r="C224" s="2352"/>
      <c r="D224" s="2352"/>
      <c r="E224" s="2352"/>
      <c r="F224" s="2352"/>
      <c r="G224" s="2352"/>
      <c r="H224" s="2352"/>
      <c r="I224" s="114">
        <f>SUM(G223:H223)</f>
        <v>89.86</v>
      </c>
    </row>
    <row r="225" spans="1:250" s="18" customFormat="1">
      <c r="A225" s="2360" t="s">
        <v>190</v>
      </c>
      <c r="B225" s="2347" t="s">
        <v>169</v>
      </c>
      <c r="C225" s="2358" t="s">
        <v>36</v>
      </c>
      <c r="D225" s="2359" t="s">
        <v>170</v>
      </c>
      <c r="E225" s="2383" t="s">
        <v>171</v>
      </c>
      <c r="F225" s="2384"/>
      <c r="G225" s="2384"/>
      <c r="H225" s="2385"/>
      <c r="I225" s="2168" t="s">
        <v>191</v>
      </c>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c r="DA225" s="17"/>
      <c r="DB225" s="17"/>
      <c r="DC225" s="17"/>
      <c r="DD225" s="17"/>
      <c r="DE225" s="17"/>
      <c r="DF225" s="17"/>
      <c r="DG225" s="17"/>
      <c r="DH225" s="17"/>
      <c r="DI225" s="17"/>
      <c r="DJ225" s="17"/>
      <c r="DK225" s="17"/>
      <c r="DL225" s="17"/>
      <c r="DM225" s="17"/>
      <c r="DN225" s="17"/>
      <c r="DO225" s="17"/>
      <c r="DP225" s="17"/>
      <c r="DQ225" s="17"/>
      <c r="DR225" s="17"/>
      <c r="DS225" s="17"/>
      <c r="DT225" s="17"/>
      <c r="DU225" s="17"/>
      <c r="DV225" s="17"/>
      <c r="DW225" s="17"/>
      <c r="DX225" s="17"/>
      <c r="DY225" s="17"/>
      <c r="DZ225" s="17"/>
      <c r="EA225" s="17"/>
      <c r="EB225" s="17"/>
      <c r="EC225" s="17"/>
      <c r="ED225" s="17"/>
      <c r="EE225" s="17"/>
      <c r="EF225" s="17"/>
      <c r="EG225" s="17"/>
      <c r="EH225" s="17"/>
      <c r="EI225" s="17"/>
      <c r="EJ225" s="17"/>
      <c r="EK225" s="17"/>
      <c r="EL225" s="17"/>
      <c r="EM225" s="17"/>
      <c r="EN225" s="17"/>
      <c r="EO225" s="17"/>
      <c r="EP225" s="17"/>
      <c r="EQ225" s="17"/>
      <c r="ER225" s="17"/>
      <c r="ES225" s="17"/>
      <c r="ET225" s="17"/>
      <c r="EU225" s="17"/>
      <c r="EV225" s="17"/>
      <c r="EW225" s="17"/>
      <c r="EX225" s="17"/>
      <c r="EY225" s="17"/>
      <c r="EZ225" s="17"/>
      <c r="FA225" s="17"/>
      <c r="FB225" s="17"/>
      <c r="FC225" s="17"/>
      <c r="FD225" s="17"/>
      <c r="FE225" s="17"/>
      <c r="FF225" s="17"/>
      <c r="FG225" s="17"/>
      <c r="FH225" s="17"/>
      <c r="FI225" s="17"/>
      <c r="FJ225" s="17"/>
      <c r="FK225" s="17"/>
      <c r="FL225" s="17"/>
      <c r="FM225" s="17"/>
      <c r="FN225" s="17"/>
      <c r="FO225" s="17"/>
      <c r="FP225" s="17"/>
      <c r="FQ225" s="17"/>
      <c r="FR225" s="17"/>
      <c r="FS225" s="17"/>
      <c r="FT225" s="17"/>
      <c r="FU225" s="17"/>
      <c r="FV225" s="17"/>
      <c r="FW225" s="17"/>
      <c r="FX225" s="17"/>
      <c r="FY225" s="17"/>
      <c r="FZ225" s="17"/>
      <c r="GA225" s="17"/>
      <c r="GB225" s="17"/>
      <c r="GC225" s="17"/>
      <c r="GD225" s="17"/>
      <c r="GE225" s="17"/>
      <c r="GF225" s="17"/>
      <c r="GG225" s="17"/>
      <c r="GH225" s="17"/>
      <c r="GI225" s="17"/>
      <c r="GJ225" s="17"/>
      <c r="GK225" s="17"/>
      <c r="GL225" s="17"/>
      <c r="GM225" s="17"/>
      <c r="GN225" s="17"/>
      <c r="GO225" s="17"/>
      <c r="GP225" s="17"/>
      <c r="GQ225" s="17"/>
      <c r="GR225" s="17"/>
      <c r="GS225" s="17"/>
      <c r="GT225" s="17"/>
      <c r="GU225" s="17"/>
      <c r="GV225" s="17"/>
      <c r="GW225" s="17"/>
      <c r="GX225" s="17"/>
      <c r="GY225" s="17"/>
      <c r="GZ225" s="17"/>
      <c r="HA225" s="17"/>
      <c r="HB225" s="17"/>
      <c r="HC225" s="17"/>
      <c r="HD225" s="17"/>
      <c r="HE225" s="17"/>
      <c r="HF225" s="17"/>
      <c r="HG225" s="17"/>
      <c r="HH225" s="17"/>
      <c r="HI225" s="17"/>
      <c r="HJ225" s="17"/>
      <c r="HK225" s="17"/>
      <c r="HL225" s="17"/>
      <c r="HM225" s="17"/>
      <c r="HN225" s="17"/>
      <c r="HO225" s="17"/>
      <c r="HP225" s="17"/>
      <c r="HQ225" s="17"/>
      <c r="HR225" s="17"/>
      <c r="HS225" s="17"/>
      <c r="HT225" s="17"/>
      <c r="HU225" s="17"/>
      <c r="HV225" s="17"/>
      <c r="HW225" s="17"/>
      <c r="HX225" s="17"/>
      <c r="HY225" s="17"/>
      <c r="HZ225" s="17"/>
      <c r="IA225" s="17"/>
      <c r="IB225" s="17"/>
      <c r="IC225" s="17"/>
      <c r="ID225" s="17"/>
      <c r="IE225" s="17"/>
      <c r="IF225" s="17"/>
      <c r="IG225" s="17"/>
      <c r="IH225" s="17"/>
      <c r="II225" s="17"/>
      <c r="IJ225" s="17"/>
      <c r="IK225" s="17"/>
      <c r="IL225" s="17"/>
      <c r="IM225" s="17"/>
      <c r="IN225" s="17"/>
      <c r="IO225" s="17"/>
      <c r="IP225" s="17"/>
    </row>
    <row r="226" spans="1:250" s="18" customFormat="1">
      <c r="A226" s="2360"/>
      <c r="B226" s="2347"/>
      <c r="C226" s="2358"/>
      <c r="D226" s="2359"/>
      <c r="E226" s="2383" t="s">
        <v>173</v>
      </c>
      <c r="F226" s="2385"/>
      <c r="G226" s="2383" t="s">
        <v>174</v>
      </c>
      <c r="H226" s="2385"/>
      <c r="I226" s="2168"/>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c r="DA226" s="17"/>
      <c r="DB226" s="17"/>
      <c r="DC226" s="17"/>
      <c r="DD226" s="17"/>
      <c r="DE226" s="17"/>
      <c r="DF226" s="17"/>
      <c r="DG226" s="17"/>
      <c r="DH226" s="17"/>
      <c r="DI226" s="17"/>
      <c r="DJ226" s="17"/>
      <c r="DK226" s="17"/>
      <c r="DL226" s="17"/>
      <c r="DM226" s="17"/>
      <c r="DN226" s="17"/>
      <c r="DO226" s="17"/>
      <c r="DP226" s="17"/>
      <c r="DQ226" s="17"/>
      <c r="DR226" s="17"/>
      <c r="DS226" s="17"/>
      <c r="DT226" s="17"/>
      <c r="DU226" s="17"/>
      <c r="DV226" s="17"/>
      <c r="DW226" s="17"/>
      <c r="DX226" s="17"/>
      <c r="DY226" s="17"/>
      <c r="DZ226" s="17"/>
      <c r="EA226" s="17"/>
      <c r="EB226" s="17"/>
      <c r="EC226" s="17"/>
      <c r="ED226" s="17"/>
      <c r="EE226" s="17"/>
      <c r="EF226" s="17"/>
      <c r="EG226" s="17"/>
      <c r="EH226" s="17"/>
      <c r="EI226" s="17"/>
      <c r="EJ226" s="17"/>
      <c r="EK226" s="17"/>
      <c r="EL226" s="17"/>
      <c r="EM226" s="17"/>
      <c r="EN226" s="17"/>
      <c r="EO226" s="17"/>
      <c r="EP226" s="17"/>
      <c r="EQ226" s="17"/>
      <c r="ER226" s="17"/>
      <c r="ES226" s="17"/>
      <c r="ET226" s="17"/>
      <c r="EU226" s="17"/>
      <c r="EV226" s="17"/>
      <c r="EW226" s="17"/>
      <c r="EX226" s="17"/>
      <c r="EY226" s="17"/>
      <c r="EZ226" s="17"/>
      <c r="FA226" s="17"/>
      <c r="FB226" s="17"/>
      <c r="FC226" s="17"/>
      <c r="FD226" s="17"/>
      <c r="FE226" s="17"/>
      <c r="FF226" s="17"/>
      <c r="FG226" s="17"/>
      <c r="FH226" s="17"/>
      <c r="FI226" s="17"/>
      <c r="FJ226" s="17"/>
      <c r="FK226" s="17"/>
      <c r="FL226" s="17"/>
      <c r="FM226" s="17"/>
      <c r="FN226" s="17"/>
      <c r="FO226" s="17"/>
      <c r="FP226" s="17"/>
      <c r="FQ226" s="17"/>
      <c r="FR226" s="17"/>
      <c r="FS226" s="17"/>
      <c r="FT226" s="17"/>
      <c r="FU226" s="17"/>
      <c r="FV226" s="17"/>
      <c r="FW226" s="17"/>
      <c r="FX226" s="17"/>
      <c r="FY226" s="17"/>
      <c r="FZ226" s="17"/>
      <c r="GA226" s="17"/>
      <c r="GB226" s="17"/>
      <c r="GC226" s="17"/>
      <c r="GD226" s="17"/>
      <c r="GE226" s="17"/>
      <c r="GF226" s="17"/>
      <c r="GG226" s="17"/>
      <c r="GH226" s="17"/>
      <c r="GI226" s="17"/>
      <c r="GJ226" s="17"/>
      <c r="GK226" s="17"/>
      <c r="GL226" s="17"/>
      <c r="GM226" s="17"/>
      <c r="GN226" s="17"/>
      <c r="GO226" s="17"/>
      <c r="GP226" s="17"/>
      <c r="GQ226" s="17"/>
      <c r="GR226" s="17"/>
      <c r="GS226" s="17"/>
      <c r="GT226" s="17"/>
      <c r="GU226" s="17"/>
      <c r="GV226" s="17"/>
      <c r="GW226" s="17"/>
      <c r="GX226" s="17"/>
      <c r="GY226" s="17"/>
      <c r="GZ226" s="17"/>
      <c r="HA226" s="17"/>
      <c r="HB226" s="17"/>
      <c r="HC226" s="17"/>
      <c r="HD226" s="17"/>
      <c r="HE226" s="17"/>
      <c r="HF226" s="17"/>
      <c r="HG226" s="17"/>
      <c r="HH226" s="17"/>
      <c r="HI226" s="17"/>
      <c r="HJ226" s="17"/>
      <c r="HK226" s="17"/>
      <c r="HL226" s="17"/>
      <c r="HM226" s="17"/>
      <c r="HN226" s="17"/>
      <c r="HO226" s="17"/>
      <c r="HP226" s="17"/>
      <c r="HQ226" s="17"/>
      <c r="HR226" s="17"/>
      <c r="HS226" s="17"/>
      <c r="HT226" s="17"/>
      <c r="HU226" s="17"/>
      <c r="HV226" s="17"/>
      <c r="HW226" s="17"/>
      <c r="HX226" s="17"/>
      <c r="HY226" s="17"/>
      <c r="HZ226" s="17"/>
      <c r="IA226" s="17"/>
      <c r="IB226" s="17"/>
      <c r="IC226" s="17"/>
      <c r="ID226" s="17"/>
      <c r="IE226" s="17"/>
      <c r="IF226" s="17"/>
      <c r="IG226" s="17"/>
      <c r="IH226" s="17"/>
      <c r="II226" s="17"/>
      <c r="IJ226" s="17"/>
      <c r="IK226" s="17"/>
      <c r="IL226" s="17"/>
      <c r="IM226" s="17"/>
      <c r="IN226" s="17"/>
      <c r="IO226" s="17"/>
      <c r="IP226" s="17"/>
    </row>
    <row r="227" spans="1:250" s="18" customFormat="1" ht="89.25">
      <c r="A227" s="150" t="s">
        <v>2874</v>
      </c>
      <c r="B227" s="127" t="s">
        <v>2875</v>
      </c>
      <c r="C227" s="128" t="s">
        <v>2876</v>
      </c>
      <c r="D227" s="129">
        <v>3.5000000000000003E-2</v>
      </c>
      <c r="E227" s="2397">
        <v>190.35</v>
      </c>
      <c r="F227" s="2398"/>
      <c r="G227" s="2399">
        <f t="shared" si="1"/>
        <v>6.6622500000000002</v>
      </c>
      <c r="H227" s="2400"/>
      <c r="I227" s="114"/>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c r="DA227" s="17"/>
      <c r="DB227" s="17"/>
      <c r="DC227" s="17"/>
      <c r="DD227" s="17"/>
      <c r="DE227" s="17"/>
      <c r="DF227" s="17"/>
      <c r="DG227" s="17"/>
      <c r="DH227" s="17"/>
      <c r="DI227" s="17"/>
      <c r="DJ227" s="17"/>
      <c r="DK227" s="17"/>
      <c r="DL227" s="17"/>
      <c r="DM227" s="17"/>
      <c r="DN227" s="17"/>
      <c r="DO227" s="17"/>
      <c r="DP227" s="17"/>
      <c r="DQ227" s="17"/>
      <c r="DR227" s="17"/>
      <c r="DS227" s="17"/>
      <c r="DT227" s="17"/>
      <c r="DU227" s="17"/>
      <c r="DV227" s="17"/>
      <c r="DW227" s="17"/>
      <c r="DX227" s="17"/>
      <c r="DY227" s="17"/>
      <c r="DZ227" s="17"/>
      <c r="EA227" s="17"/>
      <c r="EB227" s="17"/>
      <c r="EC227" s="17"/>
      <c r="ED227" s="17"/>
      <c r="EE227" s="17"/>
      <c r="EF227" s="17"/>
      <c r="EG227" s="17"/>
      <c r="EH227" s="17"/>
      <c r="EI227" s="17"/>
      <c r="EJ227" s="17"/>
      <c r="EK227" s="17"/>
      <c r="EL227" s="17"/>
      <c r="EM227" s="17"/>
      <c r="EN227" s="17"/>
      <c r="EO227" s="17"/>
      <c r="EP227" s="17"/>
      <c r="EQ227" s="17"/>
      <c r="ER227" s="17"/>
      <c r="ES227" s="17"/>
      <c r="ET227" s="17"/>
      <c r="EU227" s="17"/>
      <c r="EV227" s="17"/>
      <c r="EW227" s="17"/>
      <c r="EX227" s="17"/>
      <c r="EY227" s="17"/>
      <c r="EZ227" s="17"/>
      <c r="FA227" s="17"/>
      <c r="FB227" s="17"/>
      <c r="FC227" s="17"/>
      <c r="FD227" s="17"/>
      <c r="FE227" s="17"/>
      <c r="FF227" s="17"/>
      <c r="FG227" s="17"/>
      <c r="FH227" s="17"/>
      <c r="FI227" s="17"/>
      <c r="FJ227" s="17"/>
      <c r="FK227" s="17"/>
      <c r="FL227" s="17"/>
      <c r="FM227" s="17"/>
      <c r="FN227" s="17"/>
      <c r="FO227" s="17"/>
      <c r="FP227" s="17"/>
      <c r="FQ227" s="17"/>
      <c r="FR227" s="17"/>
      <c r="FS227" s="17"/>
      <c r="FT227" s="17"/>
      <c r="FU227" s="17"/>
      <c r="FV227" s="17"/>
      <c r="FW227" s="17"/>
      <c r="FX227" s="17"/>
      <c r="FY227" s="17"/>
      <c r="FZ227" s="17"/>
      <c r="GA227" s="17"/>
      <c r="GB227" s="17"/>
      <c r="GC227" s="17"/>
      <c r="GD227" s="17"/>
      <c r="GE227" s="17"/>
      <c r="GF227" s="17"/>
      <c r="GG227" s="17"/>
      <c r="GH227" s="17"/>
      <c r="GI227" s="17"/>
      <c r="GJ227" s="17"/>
      <c r="GK227" s="17"/>
      <c r="GL227" s="17"/>
      <c r="GM227" s="17"/>
      <c r="GN227" s="17"/>
      <c r="GO227" s="17"/>
      <c r="GP227" s="17"/>
      <c r="GQ227" s="17"/>
      <c r="GR227" s="17"/>
      <c r="GS227" s="17"/>
      <c r="GT227" s="17"/>
      <c r="GU227" s="17"/>
      <c r="GV227" s="17"/>
      <c r="GW227" s="17"/>
      <c r="GX227" s="17"/>
      <c r="GY227" s="17"/>
      <c r="GZ227" s="17"/>
      <c r="HA227" s="17"/>
      <c r="HB227" s="17"/>
      <c r="HC227" s="17"/>
      <c r="HD227" s="17"/>
      <c r="HE227" s="17"/>
      <c r="HF227" s="17"/>
      <c r="HG227" s="17"/>
      <c r="HH227" s="17"/>
      <c r="HI227" s="17"/>
      <c r="HJ227" s="17"/>
      <c r="HK227" s="17"/>
      <c r="HL227" s="17"/>
      <c r="HM227" s="17"/>
      <c r="HN227" s="17"/>
      <c r="HO227" s="17"/>
      <c r="HP227" s="17"/>
      <c r="HQ227" s="17"/>
      <c r="HR227" s="17"/>
      <c r="HS227" s="17"/>
      <c r="HT227" s="17"/>
      <c r="HU227" s="17"/>
      <c r="HV227" s="17"/>
      <c r="HW227" s="17"/>
      <c r="HX227" s="17"/>
      <c r="HY227" s="17"/>
      <c r="HZ227" s="17"/>
      <c r="IA227" s="17"/>
      <c r="IB227" s="17"/>
      <c r="IC227" s="17"/>
      <c r="ID227" s="17"/>
      <c r="IE227" s="17"/>
      <c r="IF227" s="17"/>
      <c r="IG227" s="17"/>
      <c r="IH227" s="17"/>
      <c r="II227" s="17"/>
      <c r="IJ227" s="17"/>
      <c r="IK227" s="17"/>
      <c r="IL227" s="17"/>
      <c r="IM227" s="17"/>
      <c r="IN227" s="17"/>
      <c r="IO227" s="17"/>
      <c r="IP227" s="17"/>
    </row>
    <row r="228" spans="1:250" s="18" customFormat="1" ht="76.5">
      <c r="A228" s="150" t="s">
        <v>2877</v>
      </c>
      <c r="B228" s="127" t="s">
        <v>2878</v>
      </c>
      <c r="C228" s="128" t="s">
        <v>2879</v>
      </c>
      <c r="D228" s="129">
        <v>5.5E-2</v>
      </c>
      <c r="E228" s="2397">
        <v>45.89</v>
      </c>
      <c r="F228" s="2398"/>
      <c r="G228" s="2399">
        <f t="shared" si="1"/>
        <v>2.5239500000000001</v>
      </c>
      <c r="H228" s="2400"/>
      <c r="I228" s="114"/>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c r="DA228" s="17"/>
      <c r="DB228" s="17"/>
      <c r="DC228" s="17"/>
      <c r="DD228" s="17"/>
      <c r="DE228" s="17"/>
      <c r="DF228" s="17"/>
      <c r="DG228" s="17"/>
      <c r="DH228" s="17"/>
      <c r="DI228" s="17"/>
      <c r="DJ228" s="17"/>
      <c r="DK228" s="17"/>
      <c r="DL228" s="17"/>
      <c r="DM228" s="17"/>
      <c r="DN228" s="17"/>
      <c r="DO228" s="17"/>
      <c r="DP228" s="17"/>
      <c r="DQ228" s="17"/>
      <c r="DR228" s="17"/>
      <c r="DS228" s="17"/>
      <c r="DT228" s="17"/>
      <c r="DU228" s="17"/>
      <c r="DV228" s="17"/>
      <c r="DW228" s="17"/>
      <c r="DX228" s="17"/>
      <c r="DY228" s="17"/>
      <c r="DZ228" s="17"/>
      <c r="EA228" s="17"/>
      <c r="EB228" s="17"/>
      <c r="EC228" s="17"/>
      <c r="ED228" s="17"/>
      <c r="EE228" s="17"/>
      <c r="EF228" s="17"/>
      <c r="EG228" s="17"/>
      <c r="EH228" s="17"/>
      <c r="EI228" s="17"/>
      <c r="EJ228" s="17"/>
      <c r="EK228" s="17"/>
      <c r="EL228" s="17"/>
      <c r="EM228" s="17"/>
      <c r="EN228" s="17"/>
      <c r="EO228" s="17"/>
      <c r="EP228" s="17"/>
      <c r="EQ228" s="17"/>
      <c r="ER228" s="17"/>
      <c r="ES228" s="17"/>
      <c r="ET228" s="17"/>
      <c r="EU228" s="17"/>
      <c r="EV228" s="17"/>
      <c r="EW228" s="17"/>
      <c r="EX228" s="17"/>
      <c r="EY228" s="17"/>
      <c r="EZ228" s="17"/>
      <c r="FA228" s="17"/>
      <c r="FB228" s="17"/>
      <c r="FC228" s="17"/>
      <c r="FD228" s="17"/>
      <c r="FE228" s="17"/>
      <c r="FF228" s="17"/>
      <c r="FG228" s="17"/>
      <c r="FH228" s="17"/>
      <c r="FI228" s="17"/>
      <c r="FJ228" s="17"/>
      <c r="FK228" s="17"/>
      <c r="FL228" s="17"/>
      <c r="FM228" s="17"/>
      <c r="FN228" s="17"/>
      <c r="FO228" s="17"/>
      <c r="FP228" s="17"/>
      <c r="FQ228" s="17"/>
      <c r="FR228" s="17"/>
      <c r="FS228" s="17"/>
      <c r="FT228" s="17"/>
      <c r="FU228" s="17"/>
      <c r="FV228" s="17"/>
      <c r="FW228" s="17"/>
      <c r="FX228" s="17"/>
      <c r="FY228" s="17"/>
      <c r="FZ228" s="17"/>
      <c r="GA228" s="17"/>
      <c r="GB228" s="17"/>
      <c r="GC228" s="17"/>
      <c r="GD228" s="17"/>
      <c r="GE228" s="17"/>
      <c r="GF228" s="17"/>
      <c r="GG228" s="17"/>
      <c r="GH228" s="17"/>
      <c r="GI228" s="17"/>
      <c r="GJ228" s="17"/>
      <c r="GK228" s="17"/>
      <c r="GL228" s="17"/>
      <c r="GM228" s="17"/>
      <c r="GN228" s="17"/>
      <c r="GO228" s="17"/>
      <c r="GP228" s="17"/>
      <c r="GQ228" s="17"/>
      <c r="GR228" s="17"/>
      <c r="GS228" s="17"/>
      <c r="GT228" s="17"/>
      <c r="GU228" s="17"/>
      <c r="GV228" s="17"/>
      <c r="GW228" s="17"/>
      <c r="GX228" s="17"/>
      <c r="GY228" s="17"/>
      <c r="GZ228" s="17"/>
      <c r="HA228" s="17"/>
      <c r="HB228" s="17"/>
      <c r="HC228" s="17"/>
      <c r="HD228" s="17"/>
      <c r="HE228" s="17"/>
      <c r="HF228" s="17"/>
      <c r="HG228" s="17"/>
      <c r="HH228" s="17"/>
      <c r="HI228" s="17"/>
      <c r="HJ228" s="17"/>
      <c r="HK228" s="17"/>
      <c r="HL228" s="17"/>
      <c r="HM228" s="17"/>
      <c r="HN228" s="17"/>
      <c r="HO228" s="17"/>
      <c r="HP228" s="17"/>
      <c r="HQ228" s="17"/>
      <c r="HR228" s="17"/>
      <c r="HS228" s="17"/>
      <c r="HT228" s="17"/>
      <c r="HU228" s="17"/>
      <c r="HV228" s="17"/>
      <c r="HW228" s="17"/>
      <c r="HX228" s="17"/>
      <c r="HY228" s="17"/>
      <c r="HZ228" s="17"/>
      <c r="IA228" s="17"/>
      <c r="IB228" s="17"/>
      <c r="IC228" s="17"/>
      <c r="ID228" s="17"/>
      <c r="IE228" s="17"/>
      <c r="IF228" s="17"/>
      <c r="IG228" s="17"/>
      <c r="IH228" s="17"/>
      <c r="II228" s="17"/>
      <c r="IJ228" s="17"/>
      <c r="IK228" s="17"/>
      <c r="IL228" s="17"/>
      <c r="IM228" s="17"/>
      <c r="IN228" s="17"/>
      <c r="IO228" s="17"/>
      <c r="IP228" s="17"/>
    </row>
    <row r="229" spans="1:250" s="18" customFormat="1">
      <c r="A229" s="115" t="s">
        <v>191</v>
      </c>
      <c r="B229" s="2352"/>
      <c r="C229" s="2352"/>
      <c r="D229" s="2352"/>
      <c r="E229" s="2352"/>
      <c r="F229" s="2352"/>
      <c r="G229" s="2352"/>
      <c r="H229" s="2352"/>
      <c r="I229" s="114">
        <f>SUM(G227:H228)</f>
        <v>9.1861999999999995</v>
      </c>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c r="DA229" s="17"/>
      <c r="DB229" s="17"/>
      <c r="DC229" s="17"/>
      <c r="DD229" s="17"/>
      <c r="DE229" s="17"/>
      <c r="DF229" s="17"/>
      <c r="DG229" s="17"/>
      <c r="DH229" s="17"/>
      <c r="DI229" s="17"/>
      <c r="DJ229" s="17"/>
      <c r="DK229" s="17"/>
      <c r="DL229" s="17"/>
      <c r="DM229" s="17"/>
      <c r="DN229" s="17"/>
      <c r="DO229" s="17"/>
      <c r="DP229" s="17"/>
      <c r="DQ229" s="17"/>
      <c r="DR229" s="17"/>
      <c r="DS229" s="17"/>
      <c r="DT229" s="17"/>
      <c r="DU229" s="17"/>
      <c r="DV229" s="17"/>
      <c r="DW229" s="17"/>
      <c r="DX229" s="17"/>
      <c r="DY229" s="17"/>
      <c r="DZ229" s="17"/>
      <c r="EA229" s="17"/>
      <c r="EB229" s="17"/>
      <c r="EC229" s="17"/>
      <c r="ED229" s="17"/>
      <c r="EE229" s="17"/>
      <c r="EF229" s="17"/>
      <c r="EG229" s="17"/>
      <c r="EH229" s="17"/>
      <c r="EI229" s="17"/>
      <c r="EJ229" s="17"/>
      <c r="EK229" s="17"/>
      <c r="EL229" s="17"/>
      <c r="EM229" s="17"/>
      <c r="EN229" s="17"/>
      <c r="EO229" s="17"/>
      <c r="EP229" s="17"/>
      <c r="EQ229" s="17"/>
      <c r="ER229" s="17"/>
      <c r="ES229" s="17"/>
      <c r="ET229" s="17"/>
      <c r="EU229" s="17"/>
      <c r="EV229" s="17"/>
      <c r="EW229" s="17"/>
      <c r="EX229" s="17"/>
      <c r="EY229" s="17"/>
      <c r="EZ229" s="17"/>
      <c r="FA229" s="17"/>
      <c r="FB229" s="17"/>
      <c r="FC229" s="17"/>
      <c r="FD229" s="17"/>
      <c r="FE229" s="17"/>
      <c r="FF229" s="17"/>
      <c r="FG229" s="17"/>
      <c r="FH229" s="17"/>
      <c r="FI229" s="17"/>
      <c r="FJ229" s="17"/>
      <c r="FK229" s="17"/>
      <c r="FL229" s="17"/>
      <c r="FM229" s="17"/>
      <c r="FN229" s="17"/>
      <c r="FO229" s="17"/>
      <c r="FP229" s="17"/>
      <c r="FQ229" s="17"/>
      <c r="FR229" s="17"/>
      <c r="FS229" s="17"/>
      <c r="FT229" s="17"/>
      <c r="FU229" s="17"/>
      <c r="FV229" s="17"/>
      <c r="FW229" s="17"/>
      <c r="FX229" s="17"/>
      <c r="FY229" s="17"/>
      <c r="FZ229" s="17"/>
      <c r="GA229" s="17"/>
      <c r="GB229" s="17"/>
      <c r="GC229" s="17"/>
      <c r="GD229" s="17"/>
      <c r="GE229" s="17"/>
      <c r="GF229" s="17"/>
      <c r="GG229" s="17"/>
      <c r="GH229" s="17"/>
      <c r="GI229" s="17"/>
      <c r="GJ229" s="17"/>
      <c r="GK229" s="17"/>
      <c r="GL229" s="17"/>
      <c r="GM229" s="17"/>
      <c r="GN229" s="17"/>
      <c r="GO229" s="17"/>
      <c r="GP229" s="17"/>
      <c r="GQ229" s="17"/>
      <c r="GR229" s="17"/>
      <c r="GS229" s="17"/>
      <c r="GT229" s="17"/>
      <c r="GU229" s="17"/>
      <c r="GV229" s="17"/>
      <c r="GW229" s="17"/>
      <c r="GX229" s="17"/>
      <c r="GY229" s="17"/>
      <c r="GZ229" s="17"/>
      <c r="HA229" s="17"/>
      <c r="HB229" s="17"/>
      <c r="HC229" s="17"/>
      <c r="HD229" s="17"/>
      <c r="HE229" s="17"/>
      <c r="HF229" s="17"/>
      <c r="HG229" s="17"/>
      <c r="HH229" s="17"/>
      <c r="HI229" s="17"/>
      <c r="HJ229" s="17"/>
      <c r="HK229" s="17"/>
      <c r="HL229" s="17"/>
      <c r="HM229" s="17"/>
      <c r="HN229" s="17"/>
      <c r="HO229" s="17"/>
      <c r="HP229" s="17"/>
      <c r="HQ229" s="17"/>
      <c r="HR229" s="17"/>
      <c r="HS229" s="17"/>
      <c r="HT229" s="17"/>
      <c r="HU229" s="17"/>
      <c r="HV229" s="17"/>
      <c r="HW229" s="17"/>
      <c r="HX229" s="17"/>
      <c r="HY229" s="17"/>
      <c r="HZ229" s="17"/>
      <c r="IA229" s="17"/>
      <c r="IB229" s="17"/>
      <c r="IC229" s="17"/>
      <c r="ID229" s="17"/>
      <c r="IE229" s="17"/>
      <c r="IF229" s="17"/>
      <c r="IG229" s="17"/>
      <c r="IH229" s="17"/>
      <c r="II229" s="17"/>
      <c r="IJ229" s="17"/>
      <c r="IK229" s="17"/>
      <c r="IL229" s="17"/>
      <c r="IM229" s="17"/>
      <c r="IN229" s="17"/>
      <c r="IO229" s="17"/>
      <c r="IP229" s="17"/>
    </row>
    <row r="230" spans="1:250" s="18" customFormat="1">
      <c r="A230" s="2360" t="s">
        <v>193</v>
      </c>
      <c r="B230" s="2360"/>
      <c r="C230" s="2360"/>
      <c r="D230" s="116" t="s">
        <v>194</v>
      </c>
      <c r="E230" s="91"/>
      <c r="F230" s="116"/>
      <c r="G230" s="114" t="s">
        <v>195</v>
      </c>
      <c r="H230" s="114" t="s">
        <v>21</v>
      </c>
      <c r="I230" s="152"/>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c r="DA230" s="17"/>
      <c r="DB230" s="17"/>
      <c r="DC230" s="17"/>
      <c r="DD230" s="17"/>
      <c r="DE230" s="17"/>
      <c r="DF230" s="17"/>
      <c r="DG230" s="17"/>
      <c r="DH230" s="17"/>
      <c r="DI230" s="17"/>
      <c r="DJ230" s="17"/>
      <c r="DK230" s="17"/>
      <c r="DL230" s="17"/>
      <c r="DM230" s="17"/>
      <c r="DN230" s="17"/>
      <c r="DO230" s="17"/>
      <c r="DP230" s="17"/>
      <c r="DQ230" s="17"/>
      <c r="DR230" s="17"/>
      <c r="DS230" s="17"/>
      <c r="DT230" s="17"/>
      <c r="DU230" s="17"/>
      <c r="DV230" s="17"/>
      <c r="DW230" s="17"/>
      <c r="DX230" s="17"/>
      <c r="DY230" s="17"/>
      <c r="DZ230" s="17"/>
      <c r="EA230" s="17"/>
      <c r="EB230" s="17"/>
      <c r="EC230" s="17"/>
      <c r="ED230" s="17"/>
      <c r="EE230" s="17"/>
      <c r="EF230" s="17"/>
      <c r="EG230" s="17"/>
      <c r="EH230" s="17"/>
      <c r="EI230" s="17"/>
      <c r="EJ230" s="17"/>
      <c r="EK230" s="17"/>
      <c r="EL230" s="17"/>
      <c r="EM230" s="17"/>
      <c r="EN230" s="17"/>
      <c r="EO230" s="17"/>
      <c r="EP230" s="17"/>
      <c r="EQ230" s="17"/>
      <c r="ER230" s="17"/>
      <c r="ES230" s="17"/>
      <c r="ET230" s="17"/>
      <c r="EU230" s="17"/>
      <c r="EV230" s="17"/>
      <c r="EW230" s="17"/>
      <c r="EX230" s="17"/>
      <c r="EY230" s="17"/>
      <c r="EZ230" s="17"/>
      <c r="FA230" s="17"/>
      <c r="FB230" s="17"/>
      <c r="FC230" s="17"/>
      <c r="FD230" s="17"/>
      <c r="FE230" s="17"/>
      <c r="FF230" s="17"/>
      <c r="FG230" s="17"/>
      <c r="FH230" s="17"/>
      <c r="FI230" s="17"/>
      <c r="FJ230" s="17"/>
      <c r="FK230" s="17"/>
      <c r="FL230" s="17"/>
      <c r="FM230" s="17"/>
      <c r="FN230" s="17"/>
      <c r="FO230" s="17"/>
      <c r="FP230" s="17"/>
      <c r="FQ230" s="17"/>
      <c r="FR230" s="17"/>
      <c r="FS230" s="17"/>
      <c r="FT230" s="17"/>
      <c r="FU230" s="17"/>
      <c r="FV230" s="17"/>
      <c r="FW230" s="17"/>
      <c r="FX230" s="17"/>
      <c r="FY230" s="17"/>
      <c r="FZ230" s="17"/>
      <c r="GA230" s="17"/>
      <c r="GB230" s="17"/>
      <c r="GC230" s="17"/>
      <c r="GD230" s="17"/>
      <c r="GE230" s="17"/>
      <c r="GF230" s="17"/>
      <c r="GG230" s="17"/>
      <c r="GH230" s="17"/>
      <c r="GI230" s="17"/>
      <c r="GJ230" s="17"/>
      <c r="GK230" s="17"/>
      <c r="GL230" s="17"/>
      <c r="GM230" s="17"/>
      <c r="GN230" s="17"/>
      <c r="GO230" s="17"/>
      <c r="GP230" s="17"/>
      <c r="GQ230" s="17"/>
      <c r="GR230" s="17"/>
      <c r="GS230" s="17"/>
      <c r="GT230" s="17"/>
      <c r="GU230" s="17"/>
      <c r="GV230" s="17"/>
      <c r="GW230" s="17"/>
      <c r="GX230" s="17"/>
      <c r="GY230" s="17"/>
      <c r="GZ230" s="17"/>
      <c r="HA230" s="17"/>
      <c r="HB230" s="17"/>
      <c r="HC230" s="17"/>
      <c r="HD230" s="17"/>
      <c r="HE230" s="17"/>
      <c r="HF230" s="17"/>
      <c r="HG230" s="17"/>
      <c r="HH230" s="17"/>
      <c r="HI230" s="17"/>
      <c r="HJ230" s="17"/>
      <c r="HK230" s="17"/>
      <c r="HL230" s="17"/>
      <c r="HM230" s="17"/>
      <c r="HN230" s="17"/>
      <c r="HO230" s="17"/>
      <c r="HP230" s="17"/>
      <c r="HQ230" s="17"/>
      <c r="HR230" s="17"/>
      <c r="HS230" s="17"/>
      <c r="HT230" s="17"/>
      <c r="HU230" s="17"/>
      <c r="HV230" s="17"/>
      <c r="HW230" s="17"/>
      <c r="HX230" s="17"/>
      <c r="HY230" s="17"/>
      <c r="HZ230" s="17"/>
      <c r="IA230" s="17"/>
      <c r="IB230" s="17"/>
      <c r="IC230" s="17"/>
      <c r="ID230" s="17"/>
      <c r="IE230" s="17"/>
      <c r="IF230" s="17"/>
      <c r="IG230" s="17"/>
      <c r="IH230" s="17"/>
      <c r="II230" s="17"/>
      <c r="IJ230" s="17"/>
      <c r="IK230" s="17"/>
      <c r="IL230" s="17"/>
      <c r="IM230" s="17"/>
      <c r="IN230" s="17"/>
      <c r="IO230" s="17"/>
      <c r="IP230" s="17"/>
    </row>
    <row r="231" spans="1:250" s="18" customFormat="1">
      <c r="A231" s="2361" t="s">
        <v>196</v>
      </c>
      <c r="B231" s="2361"/>
      <c r="C231" s="2361"/>
      <c r="D231" s="134"/>
      <c r="E231" s="91"/>
      <c r="F231" s="134"/>
      <c r="G231" s="125">
        <v>0</v>
      </c>
      <c r="H231" s="2364"/>
      <c r="I231" s="2364"/>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c r="DA231" s="17"/>
      <c r="DB231" s="17"/>
      <c r="DC231" s="17"/>
      <c r="DD231" s="17"/>
      <c r="DE231" s="17"/>
      <c r="DF231" s="17"/>
      <c r="DG231" s="17"/>
      <c r="DH231" s="17"/>
      <c r="DI231" s="17"/>
      <c r="DJ231" s="17"/>
      <c r="DK231" s="17"/>
      <c r="DL231" s="17"/>
      <c r="DM231" s="17"/>
      <c r="DN231" s="17"/>
      <c r="DO231" s="17"/>
      <c r="DP231" s="17"/>
      <c r="DQ231" s="17"/>
      <c r="DR231" s="17"/>
      <c r="DS231" s="17"/>
      <c r="DT231" s="17"/>
      <c r="DU231" s="17"/>
      <c r="DV231" s="17"/>
      <c r="DW231" s="17"/>
      <c r="DX231" s="17"/>
      <c r="DY231" s="17"/>
      <c r="DZ231" s="17"/>
      <c r="EA231" s="17"/>
      <c r="EB231" s="17"/>
      <c r="EC231" s="17"/>
      <c r="ED231" s="17"/>
      <c r="EE231" s="17"/>
      <c r="EF231" s="17"/>
      <c r="EG231" s="17"/>
      <c r="EH231" s="17"/>
      <c r="EI231" s="17"/>
      <c r="EJ231" s="17"/>
      <c r="EK231" s="17"/>
      <c r="EL231" s="17"/>
      <c r="EM231" s="17"/>
      <c r="EN231" s="17"/>
      <c r="EO231" s="17"/>
      <c r="EP231" s="17"/>
      <c r="EQ231" s="17"/>
      <c r="ER231" s="17"/>
      <c r="ES231" s="17"/>
      <c r="ET231" s="17"/>
      <c r="EU231" s="17"/>
      <c r="EV231" s="17"/>
      <c r="EW231" s="17"/>
      <c r="EX231" s="17"/>
      <c r="EY231" s="17"/>
      <c r="EZ231" s="17"/>
      <c r="FA231" s="17"/>
      <c r="FB231" s="17"/>
      <c r="FC231" s="17"/>
      <c r="FD231" s="17"/>
      <c r="FE231" s="17"/>
      <c r="FF231" s="17"/>
      <c r="FG231" s="17"/>
      <c r="FH231" s="17"/>
      <c r="FI231" s="17"/>
      <c r="FJ231" s="17"/>
      <c r="FK231" s="17"/>
      <c r="FL231" s="17"/>
      <c r="FM231" s="17"/>
      <c r="FN231" s="17"/>
      <c r="FO231" s="17"/>
      <c r="FP231" s="17"/>
      <c r="FQ231" s="17"/>
      <c r="FR231" s="17"/>
      <c r="FS231" s="17"/>
      <c r="FT231" s="17"/>
      <c r="FU231" s="17"/>
      <c r="FV231" s="17"/>
      <c r="FW231" s="17"/>
      <c r="FX231" s="17"/>
      <c r="FY231" s="17"/>
      <c r="FZ231" s="17"/>
      <c r="GA231" s="17"/>
      <c r="GB231" s="17"/>
      <c r="GC231" s="17"/>
      <c r="GD231" s="17"/>
      <c r="GE231" s="17"/>
      <c r="GF231" s="17"/>
      <c r="GG231" s="17"/>
      <c r="GH231" s="17"/>
      <c r="GI231" s="17"/>
      <c r="GJ231" s="17"/>
      <c r="GK231" s="17"/>
      <c r="GL231" s="17"/>
      <c r="GM231" s="17"/>
      <c r="GN231" s="17"/>
      <c r="GO231" s="17"/>
      <c r="GP231" s="17"/>
      <c r="GQ231" s="17"/>
      <c r="GR231" s="17"/>
      <c r="GS231" s="17"/>
      <c r="GT231" s="17"/>
      <c r="GU231" s="17"/>
      <c r="GV231" s="17"/>
      <c r="GW231" s="17"/>
      <c r="GX231" s="17"/>
      <c r="GY231" s="17"/>
      <c r="GZ231" s="17"/>
      <c r="HA231" s="17"/>
      <c r="HB231" s="17"/>
      <c r="HC231" s="17"/>
      <c r="HD231" s="17"/>
      <c r="HE231" s="17"/>
      <c r="HF231" s="17"/>
      <c r="HG231" s="17"/>
      <c r="HH231" s="17"/>
      <c r="HI231" s="17"/>
      <c r="HJ231" s="17"/>
      <c r="HK231" s="17"/>
      <c r="HL231" s="17"/>
      <c r="HM231" s="17"/>
      <c r="HN231" s="17"/>
      <c r="HO231" s="17"/>
      <c r="HP231" s="17"/>
      <c r="HQ231" s="17"/>
      <c r="HR231" s="17"/>
      <c r="HS231" s="17"/>
      <c r="HT231" s="17"/>
      <c r="HU231" s="17"/>
      <c r="HV231" s="17"/>
      <c r="HW231" s="17"/>
      <c r="HX231" s="17"/>
      <c r="HY231" s="17"/>
      <c r="HZ231" s="17"/>
      <c r="IA231" s="17"/>
      <c r="IB231" s="17"/>
      <c r="IC231" s="17"/>
      <c r="ID231" s="17"/>
      <c r="IE231" s="17"/>
      <c r="IF231" s="17"/>
      <c r="IG231" s="17"/>
      <c r="IH231" s="17"/>
      <c r="II231" s="17"/>
      <c r="IJ231" s="17"/>
      <c r="IK231" s="17"/>
      <c r="IL231" s="17"/>
      <c r="IM231" s="17"/>
      <c r="IN231" s="17"/>
      <c r="IO231" s="17"/>
      <c r="IP231" s="17"/>
    </row>
    <row r="232" spans="1:250" s="18" customFormat="1">
      <c r="A232" s="2361" t="s">
        <v>197</v>
      </c>
      <c r="B232" s="2361"/>
      <c r="C232" s="2361"/>
      <c r="D232" s="94">
        <v>0</v>
      </c>
      <c r="E232" s="91"/>
      <c r="F232" s="135"/>
      <c r="G232" s="125">
        <v>0</v>
      </c>
      <c r="H232" s="2364"/>
      <c r="I232" s="2364"/>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c r="DA232" s="17"/>
      <c r="DB232" s="17"/>
      <c r="DC232" s="17"/>
      <c r="DD232" s="17"/>
      <c r="DE232" s="17"/>
      <c r="DF232" s="17"/>
      <c r="DG232" s="17"/>
      <c r="DH232" s="17"/>
      <c r="DI232" s="17"/>
      <c r="DJ232" s="17"/>
      <c r="DK232" s="17"/>
      <c r="DL232" s="17"/>
      <c r="DM232" s="17"/>
      <c r="DN232" s="17"/>
      <c r="DO232" s="17"/>
      <c r="DP232" s="17"/>
      <c r="DQ232" s="17"/>
      <c r="DR232" s="17"/>
      <c r="DS232" s="17"/>
      <c r="DT232" s="17"/>
      <c r="DU232" s="17"/>
      <c r="DV232" s="17"/>
      <c r="DW232" s="17"/>
      <c r="DX232" s="17"/>
      <c r="DY232" s="17"/>
      <c r="DZ232" s="17"/>
      <c r="EA232" s="17"/>
      <c r="EB232" s="17"/>
      <c r="EC232" s="17"/>
      <c r="ED232" s="17"/>
      <c r="EE232" s="17"/>
      <c r="EF232" s="17"/>
      <c r="EG232" s="17"/>
      <c r="EH232" s="17"/>
      <c r="EI232" s="17"/>
      <c r="EJ232" s="17"/>
      <c r="EK232" s="17"/>
      <c r="EL232" s="17"/>
      <c r="EM232" s="17"/>
      <c r="EN232" s="17"/>
      <c r="EO232" s="17"/>
      <c r="EP232" s="17"/>
      <c r="EQ232" s="17"/>
      <c r="ER232" s="17"/>
      <c r="ES232" s="17"/>
      <c r="ET232" s="17"/>
      <c r="EU232" s="17"/>
      <c r="EV232" s="17"/>
      <c r="EW232" s="17"/>
      <c r="EX232" s="17"/>
      <c r="EY232" s="17"/>
      <c r="EZ232" s="17"/>
      <c r="FA232" s="17"/>
      <c r="FB232" s="17"/>
      <c r="FC232" s="17"/>
      <c r="FD232" s="17"/>
      <c r="FE232" s="17"/>
      <c r="FF232" s="17"/>
      <c r="FG232" s="17"/>
      <c r="FH232" s="17"/>
      <c r="FI232" s="17"/>
      <c r="FJ232" s="17"/>
      <c r="FK232" s="17"/>
      <c r="FL232" s="17"/>
      <c r="FM232" s="17"/>
      <c r="FN232" s="17"/>
      <c r="FO232" s="17"/>
      <c r="FP232" s="17"/>
      <c r="FQ232" s="17"/>
      <c r="FR232" s="17"/>
      <c r="FS232" s="17"/>
      <c r="FT232" s="17"/>
      <c r="FU232" s="17"/>
      <c r="FV232" s="17"/>
      <c r="FW232" s="17"/>
      <c r="FX232" s="17"/>
      <c r="FY232" s="17"/>
      <c r="FZ232" s="17"/>
      <c r="GA232" s="17"/>
      <c r="GB232" s="17"/>
      <c r="GC232" s="17"/>
      <c r="GD232" s="17"/>
      <c r="GE232" s="17"/>
      <c r="GF232" s="17"/>
      <c r="GG232" s="17"/>
      <c r="GH232" s="17"/>
      <c r="GI232" s="17"/>
      <c r="GJ232" s="17"/>
      <c r="GK232" s="17"/>
      <c r="GL232" s="17"/>
      <c r="GM232" s="17"/>
      <c r="GN232" s="17"/>
      <c r="GO232" s="17"/>
      <c r="GP232" s="17"/>
      <c r="GQ232" s="17"/>
      <c r="GR232" s="17"/>
      <c r="GS232" s="17"/>
      <c r="GT232" s="17"/>
      <c r="GU232" s="17"/>
      <c r="GV232" s="17"/>
      <c r="GW232" s="17"/>
      <c r="GX232" s="17"/>
      <c r="GY232" s="17"/>
      <c r="GZ232" s="17"/>
      <c r="HA232" s="17"/>
      <c r="HB232" s="17"/>
      <c r="HC232" s="17"/>
      <c r="HD232" s="17"/>
      <c r="HE232" s="17"/>
      <c r="HF232" s="17"/>
      <c r="HG232" s="17"/>
      <c r="HH232" s="17"/>
      <c r="HI232" s="17"/>
      <c r="HJ232" s="17"/>
      <c r="HK232" s="17"/>
      <c r="HL232" s="17"/>
      <c r="HM232" s="17"/>
      <c r="HN232" s="17"/>
      <c r="HO232" s="17"/>
      <c r="HP232" s="17"/>
      <c r="HQ232" s="17"/>
      <c r="HR232" s="17"/>
      <c r="HS232" s="17"/>
      <c r="HT232" s="17"/>
      <c r="HU232" s="17"/>
      <c r="HV232" s="17"/>
      <c r="HW232" s="17"/>
      <c r="HX232" s="17"/>
      <c r="HY232" s="17"/>
      <c r="HZ232" s="17"/>
      <c r="IA232" s="17"/>
      <c r="IB232" s="17"/>
      <c r="IC232" s="17"/>
      <c r="ID232" s="17"/>
      <c r="IE232" s="17"/>
      <c r="IF232" s="17"/>
      <c r="IG232" s="17"/>
      <c r="IH232" s="17"/>
      <c r="II232" s="17"/>
      <c r="IJ232" s="17"/>
      <c r="IK232" s="17"/>
      <c r="IL232" s="17"/>
      <c r="IM232" s="17"/>
      <c r="IN232" s="17"/>
      <c r="IO232" s="17"/>
      <c r="IP232" s="17"/>
    </row>
    <row r="233" spans="1:250" s="18" customFormat="1">
      <c r="A233" s="2360" t="s">
        <v>198</v>
      </c>
      <c r="B233" s="2360"/>
      <c r="C233" s="2360"/>
      <c r="D233" s="2363"/>
      <c r="E233" s="91"/>
      <c r="F233" s="136"/>
      <c r="G233" s="114">
        <v>0</v>
      </c>
      <c r="H233" s="137">
        <f>ROUND(G233*D238,2)</f>
        <v>0</v>
      </c>
      <c r="I233" s="137">
        <f>ROUND(G233+H233,2)</f>
        <v>0</v>
      </c>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c r="DA233" s="17"/>
      <c r="DB233" s="17"/>
      <c r="DC233" s="17"/>
      <c r="DD233" s="17"/>
      <c r="DE233" s="17"/>
      <c r="DF233" s="17"/>
      <c r="DG233" s="17"/>
      <c r="DH233" s="17"/>
      <c r="DI233" s="17"/>
      <c r="DJ233" s="17"/>
      <c r="DK233" s="17"/>
      <c r="DL233" s="17"/>
      <c r="DM233" s="17"/>
      <c r="DN233" s="17"/>
      <c r="DO233" s="17"/>
      <c r="DP233" s="17"/>
      <c r="DQ233" s="17"/>
      <c r="DR233" s="17"/>
      <c r="DS233" s="17"/>
      <c r="DT233" s="17"/>
      <c r="DU233" s="17"/>
      <c r="DV233" s="17"/>
      <c r="DW233" s="17"/>
      <c r="DX233" s="17"/>
      <c r="DY233" s="17"/>
      <c r="DZ233" s="17"/>
      <c r="EA233" s="17"/>
      <c r="EB233" s="17"/>
      <c r="EC233" s="17"/>
      <c r="ED233" s="17"/>
      <c r="EE233" s="17"/>
      <c r="EF233" s="17"/>
      <c r="EG233" s="17"/>
      <c r="EH233" s="17"/>
      <c r="EI233" s="17"/>
      <c r="EJ233" s="17"/>
      <c r="EK233" s="17"/>
      <c r="EL233" s="17"/>
      <c r="EM233" s="17"/>
      <c r="EN233" s="17"/>
      <c r="EO233" s="17"/>
      <c r="EP233" s="17"/>
      <c r="EQ233" s="17"/>
      <c r="ER233" s="17"/>
      <c r="ES233" s="17"/>
      <c r="ET233" s="17"/>
      <c r="EU233" s="17"/>
      <c r="EV233" s="17"/>
      <c r="EW233" s="17"/>
      <c r="EX233" s="17"/>
      <c r="EY233" s="17"/>
      <c r="EZ233" s="17"/>
      <c r="FA233" s="17"/>
      <c r="FB233" s="17"/>
      <c r="FC233" s="17"/>
      <c r="FD233" s="17"/>
      <c r="FE233" s="17"/>
      <c r="FF233" s="17"/>
      <c r="FG233" s="17"/>
      <c r="FH233" s="17"/>
      <c r="FI233" s="17"/>
      <c r="FJ233" s="17"/>
      <c r="FK233" s="17"/>
      <c r="FL233" s="17"/>
      <c r="FM233" s="17"/>
      <c r="FN233" s="17"/>
      <c r="FO233" s="17"/>
      <c r="FP233" s="17"/>
      <c r="FQ233" s="17"/>
      <c r="FR233" s="17"/>
      <c r="FS233" s="17"/>
      <c r="FT233" s="17"/>
      <c r="FU233" s="17"/>
      <c r="FV233" s="17"/>
      <c r="FW233" s="17"/>
      <c r="FX233" s="17"/>
      <c r="FY233" s="17"/>
      <c r="FZ233" s="17"/>
      <c r="GA233" s="17"/>
      <c r="GB233" s="17"/>
      <c r="GC233" s="17"/>
      <c r="GD233" s="17"/>
      <c r="GE233" s="17"/>
      <c r="GF233" s="17"/>
      <c r="GG233" s="17"/>
      <c r="GH233" s="17"/>
      <c r="GI233" s="17"/>
      <c r="GJ233" s="17"/>
      <c r="GK233" s="17"/>
      <c r="GL233" s="17"/>
      <c r="GM233" s="17"/>
      <c r="GN233" s="17"/>
      <c r="GO233" s="17"/>
      <c r="GP233" s="17"/>
      <c r="GQ233" s="17"/>
      <c r="GR233" s="17"/>
      <c r="GS233" s="17"/>
      <c r="GT233" s="17"/>
      <c r="GU233" s="17"/>
      <c r="GV233" s="17"/>
      <c r="GW233" s="17"/>
      <c r="GX233" s="17"/>
      <c r="GY233" s="17"/>
      <c r="GZ233" s="17"/>
      <c r="HA233" s="17"/>
      <c r="HB233" s="17"/>
      <c r="HC233" s="17"/>
      <c r="HD233" s="17"/>
      <c r="HE233" s="17"/>
      <c r="HF233" s="17"/>
      <c r="HG233" s="17"/>
      <c r="HH233" s="17"/>
      <c r="HI233" s="17"/>
      <c r="HJ233" s="17"/>
      <c r="HK233" s="17"/>
      <c r="HL233" s="17"/>
      <c r="HM233" s="17"/>
      <c r="HN233" s="17"/>
      <c r="HO233" s="17"/>
      <c r="HP233" s="17"/>
      <c r="HQ233" s="17"/>
      <c r="HR233" s="17"/>
      <c r="HS233" s="17"/>
      <c r="HT233" s="17"/>
      <c r="HU233" s="17"/>
      <c r="HV233" s="17"/>
      <c r="HW233" s="17"/>
      <c r="HX233" s="17"/>
      <c r="HY233" s="17"/>
      <c r="HZ233" s="17"/>
      <c r="IA233" s="17"/>
      <c r="IB233" s="17"/>
      <c r="IC233" s="17"/>
      <c r="ID233" s="17"/>
      <c r="IE233" s="17"/>
      <c r="IF233" s="17"/>
      <c r="IG233" s="17"/>
      <c r="IH233" s="17"/>
      <c r="II233" s="17"/>
      <c r="IJ233" s="17"/>
      <c r="IK233" s="17"/>
      <c r="IL233" s="17"/>
      <c r="IM233" s="17"/>
      <c r="IN233" s="17"/>
      <c r="IO233" s="17"/>
      <c r="IP233" s="17"/>
    </row>
    <row r="234" spans="1:250" s="18" customFormat="1">
      <c r="A234" s="2361" t="s">
        <v>199</v>
      </c>
      <c r="B234" s="2361"/>
      <c r="C234" s="2361"/>
      <c r="D234" s="2363"/>
      <c r="E234" s="91"/>
      <c r="F234" s="136"/>
      <c r="G234" s="125">
        <f>ROUND(I224,2)</f>
        <v>89.86</v>
      </c>
      <c r="H234" s="2362"/>
      <c r="I234" s="2362"/>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c r="DA234" s="17"/>
      <c r="DB234" s="17"/>
      <c r="DC234" s="17"/>
      <c r="DD234" s="17"/>
      <c r="DE234" s="17"/>
      <c r="DF234" s="17"/>
      <c r="DG234" s="17"/>
      <c r="DH234" s="17"/>
      <c r="DI234" s="17"/>
      <c r="DJ234" s="17"/>
      <c r="DK234" s="17"/>
      <c r="DL234" s="17"/>
      <c r="DM234" s="17"/>
      <c r="DN234" s="17"/>
      <c r="DO234" s="17"/>
      <c r="DP234" s="17"/>
      <c r="DQ234" s="17"/>
      <c r="DR234" s="17"/>
      <c r="DS234" s="17"/>
      <c r="DT234" s="17"/>
      <c r="DU234" s="17"/>
      <c r="DV234" s="17"/>
      <c r="DW234" s="17"/>
      <c r="DX234" s="17"/>
      <c r="DY234" s="17"/>
      <c r="DZ234" s="17"/>
      <c r="EA234" s="17"/>
      <c r="EB234" s="17"/>
      <c r="EC234" s="17"/>
      <c r="ED234" s="17"/>
      <c r="EE234" s="17"/>
      <c r="EF234" s="17"/>
      <c r="EG234" s="17"/>
      <c r="EH234" s="17"/>
      <c r="EI234" s="17"/>
      <c r="EJ234" s="17"/>
      <c r="EK234" s="17"/>
      <c r="EL234" s="17"/>
      <c r="EM234" s="17"/>
      <c r="EN234" s="17"/>
      <c r="EO234" s="17"/>
      <c r="EP234" s="17"/>
      <c r="EQ234" s="17"/>
      <c r="ER234" s="17"/>
      <c r="ES234" s="17"/>
      <c r="ET234" s="17"/>
      <c r="EU234" s="17"/>
      <c r="EV234" s="17"/>
      <c r="EW234" s="17"/>
      <c r="EX234" s="17"/>
      <c r="EY234" s="17"/>
      <c r="EZ234" s="17"/>
      <c r="FA234" s="17"/>
      <c r="FB234" s="17"/>
      <c r="FC234" s="17"/>
      <c r="FD234" s="17"/>
      <c r="FE234" s="17"/>
      <c r="FF234" s="17"/>
      <c r="FG234" s="17"/>
      <c r="FH234" s="17"/>
      <c r="FI234" s="17"/>
      <c r="FJ234" s="17"/>
      <c r="FK234" s="17"/>
      <c r="FL234" s="17"/>
      <c r="FM234" s="17"/>
      <c r="FN234" s="17"/>
      <c r="FO234" s="17"/>
      <c r="FP234" s="17"/>
      <c r="FQ234" s="17"/>
      <c r="FR234" s="17"/>
      <c r="FS234" s="17"/>
      <c r="FT234" s="17"/>
      <c r="FU234" s="17"/>
      <c r="FV234" s="17"/>
      <c r="FW234" s="17"/>
      <c r="FX234" s="17"/>
      <c r="FY234" s="17"/>
      <c r="FZ234" s="17"/>
      <c r="GA234" s="17"/>
      <c r="GB234" s="17"/>
      <c r="GC234" s="17"/>
      <c r="GD234" s="17"/>
      <c r="GE234" s="17"/>
      <c r="GF234" s="17"/>
      <c r="GG234" s="17"/>
      <c r="GH234" s="17"/>
      <c r="GI234" s="17"/>
      <c r="GJ234" s="17"/>
      <c r="GK234" s="17"/>
      <c r="GL234" s="17"/>
      <c r="GM234" s="17"/>
      <c r="GN234" s="17"/>
      <c r="GO234" s="17"/>
      <c r="GP234" s="17"/>
      <c r="GQ234" s="17"/>
      <c r="GR234" s="17"/>
      <c r="GS234" s="17"/>
      <c r="GT234" s="17"/>
      <c r="GU234" s="17"/>
      <c r="GV234" s="17"/>
      <c r="GW234" s="17"/>
      <c r="GX234" s="17"/>
      <c r="GY234" s="17"/>
      <c r="GZ234" s="17"/>
      <c r="HA234" s="17"/>
      <c r="HB234" s="17"/>
      <c r="HC234" s="17"/>
      <c r="HD234" s="17"/>
      <c r="HE234" s="17"/>
      <c r="HF234" s="17"/>
      <c r="HG234" s="17"/>
      <c r="HH234" s="17"/>
      <c r="HI234" s="17"/>
      <c r="HJ234" s="17"/>
      <c r="HK234" s="17"/>
      <c r="HL234" s="17"/>
      <c r="HM234" s="17"/>
      <c r="HN234" s="17"/>
      <c r="HO234" s="17"/>
      <c r="HP234" s="17"/>
      <c r="HQ234" s="17"/>
      <c r="HR234" s="17"/>
      <c r="HS234" s="17"/>
      <c r="HT234" s="17"/>
      <c r="HU234" s="17"/>
      <c r="HV234" s="17"/>
      <c r="HW234" s="17"/>
      <c r="HX234" s="17"/>
      <c r="HY234" s="17"/>
      <c r="HZ234" s="17"/>
      <c r="IA234" s="17"/>
      <c r="IB234" s="17"/>
      <c r="IC234" s="17"/>
      <c r="ID234" s="17"/>
      <c r="IE234" s="17"/>
      <c r="IF234" s="17"/>
      <c r="IG234" s="17"/>
      <c r="IH234" s="17"/>
      <c r="II234" s="17"/>
      <c r="IJ234" s="17"/>
      <c r="IK234" s="17"/>
      <c r="IL234" s="17"/>
      <c r="IM234" s="17"/>
      <c r="IN234" s="17"/>
      <c r="IO234" s="17"/>
      <c r="IP234" s="17"/>
    </row>
    <row r="235" spans="1:250" s="18" customFormat="1">
      <c r="A235" s="2361" t="s">
        <v>200</v>
      </c>
      <c r="B235" s="2361"/>
      <c r="C235" s="2361"/>
      <c r="D235" s="2363"/>
      <c r="E235" s="91"/>
      <c r="F235" s="136"/>
      <c r="G235" s="125">
        <f>I229</f>
        <v>9.1861999999999995</v>
      </c>
      <c r="H235" s="2362"/>
      <c r="I235" s="2362"/>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c r="DA235" s="17"/>
      <c r="DB235" s="17"/>
      <c r="DC235" s="17"/>
      <c r="DD235" s="17"/>
      <c r="DE235" s="17"/>
      <c r="DF235" s="17"/>
      <c r="DG235" s="17"/>
      <c r="DH235" s="17"/>
      <c r="DI235" s="17"/>
      <c r="DJ235" s="17"/>
      <c r="DK235" s="17"/>
      <c r="DL235" s="17"/>
      <c r="DM235" s="17"/>
      <c r="DN235" s="17"/>
      <c r="DO235" s="17"/>
      <c r="DP235" s="17"/>
      <c r="DQ235" s="17"/>
      <c r="DR235" s="17"/>
      <c r="DS235" s="17"/>
      <c r="DT235" s="17"/>
      <c r="DU235" s="17"/>
      <c r="DV235" s="17"/>
      <c r="DW235" s="17"/>
      <c r="DX235" s="17"/>
      <c r="DY235" s="17"/>
      <c r="DZ235" s="17"/>
      <c r="EA235" s="17"/>
      <c r="EB235" s="17"/>
      <c r="EC235" s="17"/>
      <c r="ED235" s="17"/>
      <c r="EE235" s="17"/>
      <c r="EF235" s="17"/>
      <c r="EG235" s="17"/>
      <c r="EH235" s="17"/>
      <c r="EI235" s="17"/>
      <c r="EJ235" s="17"/>
      <c r="EK235" s="17"/>
      <c r="EL235" s="17"/>
      <c r="EM235" s="17"/>
      <c r="EN235" s="17"/>
      <c r="EO235" s="17"/>
      <c r="EP235" s="17"/>
      <c r="EQ235" s="17"/>
      <c r="ER235" s="17"/>
      <c r="ES235" s="17"/>
      <c r="ET235" s="17"/>
      <c r="EU235" s="17"/>
      <c r="EV235" s="17"/>
      <c r="EW235" s="17"/>
      <c r="EX235" s="17"/>
      <c r="EY235" s="17"/>
      <c r="EZ235" s="17"/>
      <c r="FA235" s="17"/>
      <c r="FB235" s="17"/>
      <c r="FC235" s="17"/>
      <c r="FD235" s="17"/>
      <c r="FE235" s="17"/>
      <c r="FF235" s="17"/>
      <c r="FG235" s="17"/>
      <c r="FH235" s="17"/>
      <c r="FI235" s="17"/>
      <c r="FJ235" s="17"/>
      <c r="FK235" s="17"/>
      <c r="FL235" s="17"/>
      <c r="FM235" s="17"/>
      <c r="FN235" s="17"/>
      <c r="FO235" s="17"/>
      <c r="FP235" s="17"/>
      <c r="FQ235" s="17"/>
      <c r="FR235" s="17"/>
      <c r="FS235" s="17"/>
      <c r="FT235" s="17"/>
      <c r="FU235" s="17"/>
      <c r="FV235" s="17"/>
      <c r="FW235" s="17"/>
      <c r="FX235" s="17"/>
      <c r="FY235" s="17"/>
      <c r="FZ235" s="17"/>
      <c r="GA235" s="17"/>
      <c r="GB235" s="17"/>
      <c r="GC235" s="17"/>
      <c r="GD235" s="17"/>
      <c r="GE235" s="17"/>
      <c r="GF235" s="17"/>
      <c r="GG235" s="17"/>
      <c r="GH235" s="17"/>
      <c r="GI235" s="17"/>
      <c r="GJ235" s="17"/>
      <c r="GK235" s="17"/>
      <c r="GL235" s="17"/>
      <c r="GM235" s="17"/>
      <c r="GN235" s="17"/>
      <c r="GO235" s="17"/>
      <c r="GP235" s="17"/>
      <c r="GQ235" s="17"/>
      <c r="GR235" s="17"/>
      <c r="GS235" s="17"/>
      <c r="GT235" s="17"/>
      <c r="GU235" s="17"/>
      <c r="GV235" s="17"/>
      <c r="GW235" s="17"/>
      <c r="GX235" s="17"/>
      <c r="GY235" s="17"/>
      <c r="GZ235" s="17"/>
      <c r="HA235" s="17"/>
      <c r="HB235" s="17"/>
      <c r="HC235" s="17"/>
      <c r="HD235" s="17"/>
      <c r="HE235" s="17"/>
      <c r="HF235" s="17"/>
      <c r="HG235" s="17"/>
      <c r="HH235" s="17"/>
      <c r="HI235" s="17"/>
      <c r="HJ235" s="17"/>
      <c r="HK235" s="17"/>
      <c r="HL235" s="17"/>
      <c r="HM235" s="17"/>
      <c r="HN235" s="17"/>
      <c r="HO235" s="17"/>
      <c r="HP235" s="17"/>
      <c r="HQ235" s="17"/>
      <c r="HR235" s="17"/>
      <c r="HS235" s="17"/>
      <c r="HT235" s="17"/>
      <c r="HU235" s="17"/>
      <c r="HV235" s="17"/>
      <c r="HW235" s="17"/>
      <c r="HX235" s="17"/>
      <c r="HY235" s="17"/>
      <c r="HZ235" s="17"/>
      <c r="IA235" s="17"/>
      <c r="IB235" s="17"/>
      <c r="IC235" s="17"/>
      <c r="ID235" s="17"/>
      <c r="IE235" s="17"/>
      <c r="IF235" s="17"/>
      <c r="IG235" s="17"/>
      <c r="IH235" s="17"/>
      <c r="II235" s="17"/>
      <c r="IJ235" s="17"/>
      <c r="IK235" s="17"/>
      <c r="IL235" s="17"/>
      <c r="IM235" s="17"/>
      <c r="IN235" s="17"/>
      <c r="IO235" s="17"/>
      <c r="IP235" s="17"/>
    </row>
    <row r="236" spans="1:250" s="18" customFormat="1">
      <c r="A236" s="2360" t="s">
        <v>201</v>
      </c>
      <c r="B236" s="2360"/>
      <c r="C236" s="2360"/>
      <c r="D236" s="2363"/>
      <c r="E236" s="91"/>
      <c r="F236" s="136"/>
      <c r="G236" s="114">
        <f>SUM(G234:G235)</f>
        <v>99.046199999999999</v>
      </c>
      <c r="H236" s="137">
        <f>ROUND(G236*D238,2)</f>
        <v>0</v>
      </c>
      <c r="I236" s="137">
        <f>ROUND(G236+H236,2)</f>
        <v>99.05</v>
      </c>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c r="DA236" s="17"/>
      <c r="DB236" s="17"/>
      <c r="DC236" s="17"/>
      <c r="DD236" s="17"/>
      <c r="DE236" s="17"/>
      <c r="DF236" s="17"/>
      <c r="DG236" s="17"/>
      <c r="DH236" s="17"/>
      <c r="DI236" s="17"/>
      <c r="DJ236" s="17"/>
      <c r="DK236" s="17"/>
      <c r="DL236" s="17"/>
      <c r="DM236" s="17"/>
      <c r="DN236" s="17"/>
      <c r="DO236" s="17"/>
      <c r="DP236" s="17"/>
      <c r="DQ236" s="17"/>
      <c r="DR236" s="17"/>
      <c r="DS236" s="17"/>
      <c r="DT236" s="17"/>
      <c r="DU236" s="17"/>
      <c r="DV236" s="17"/>
      <c r="DW236" s="17"/>
      <c r="DX236" s="17"/>
      <c r="DY236" s="17"/>
      <c r="DZ236" s="17"/>
      <c r="EA236" s="17"/>
      <c r="EB236" s="17"/>
      <c r="EC236" s="17"/>
      <c r="ED236" s="17"/>
      <c r="EE236" s="17"/>
      <c r="EF236" s="17"/>
      <c r="EG236" s="17"/>
      <c r="EH236" s="17"/>
      <c r="EI236" s="17"/>
      <c r="EJ236" s="17"/>
      <c r="EK236" s="17"/>
      <c r="EL236" s="17"/>
      <c r="EM236" s="17"/>
      <c r="EN236" s="17"/>
      <c r="EO236" s="17"/>
      <c r="EP236" s="17"/>
      <c r="EQ236" s="17"/>
      <c r="ER236" s="17"/>
      <c r="ES236" s="17"/>
      <c r="ET236" s="17"/>
      <c r="EU236" s="17"/>
      <c r="EV236" s="17"/>
      <c r="EW236" s="17"/>
      <c r="EX236" s="17"/>
      <c r="EY236" s="17"/>
      <c r="EZ236" s="17"/>
      <c r="FA236" s="17"/>
      <c r="FB236" s="17"/>
      <c r="FC236" s="17"/>
      <c r="FD236" s="17"/>
      <c r="FE236" s="17"/>
      <c r="FF236" s="17"/>
      <c r="FG236" s="17"/>
      <c r="FH236" s="17"/>
      <c r="FI236" s="17"/>
      <c r="FJ236" s="17"/>
      <c r="FK236" s="17"/>
      <c r="FL236" s="17"/>
      <c r="FM236" s="17"/>
      <c r="FN236" s="17"/>
      <c r="FO236" s="17"/>
      <c r="FP236" s="17"/>
      <c r="FQ236" s="17"/>
      <c r="FR236" s="17"/>
      <c r="FS236" s="17"/>
      <c r="FT236" s="17"/>
      <c r="FU236" s="17"/>
      <c r="FV236" s="17"/>
      <c r="FW236" s="17"/>
      <c r="FX236" s="17"/>
      <c r="FY236" s="17"/>
      <c r="FZ236" s="17"/>
      <c r="GA236" s="17"/>
      <c r="GB236" s="17"/>
      <c r="GC236" s="17"/>
      <c r="GD236" s="17"/>
      <c r="GE236" s="17"/>
      <c r="GF236" s="17"/>
      <c r="GG236" s="17"/>
      <c r="GH236" s="17"/>
      <c r="GI236" s="17"/>
      <c r="GJ236" s="17"/>
      <c r="GK236" s="17"/>
      <c r="GL236" s="17"/>
      <c r="GM236" s="17"/>
      <c r="GN236" s="17"/>
      <c r="GO236" s="17"/>
      <c r="GP236" s="17"/>
      <c r="GQ236" s="17"/>
      <c r="GR236" s="17"/>
      <c r="GS236" s="17"/>
      <c r="GT236" s="17"/>
      <c r="GU236" s="17"/>
      <c r="GV236" s="17"/>
      <c r="GW236" s="17"/>
      <c r="GX236" s="17"/>
      <c r="GY236" s="17"/>
      <c r="GZ236" s="17"/>
      <c r="HA236" s="17"/>
      <c r="HB236" s="17"/>
      <c r="HC236" s="17"/>
      <c r="HD236" s="17"/>
      <c r="HE236" s="17"/>
      <c r="HF236" s="17"/>
      <c r="HG236" s="17"/>
      <c r="HH236" s="17"/>
      <c r="HI236" s="17"/>
      <c r="HJ236" s="17"/>
      <c r="HK236" s="17"/>
      <c r="HL236" s="17"/>
      <c r="HM236" s="17"/>
      <c r="HN236" s="17"/>
      <c r="HO236" s="17"/>
      <c r="HP236" s="17"/>
      <c r="HQ236" s="17"/>
      <c r="HR236" s="17"/>
      <c r="HS236" s="17"/>
      <c r="HT236" s="17"/>
      <c r="HU236" s="17"/>
      <c r="HV236" s="17"/>
      <c r="HW236" s="17"/>
      <c r="HX236" s="17"/>
      <c r="HY236" s="17"/>
      <c r="HZ236" s="17"/>
      <c r="IA236" s="17"/>
      <c r="IB236" s="17"/>
      <c r="IC236" s="17"/>
      <c r="ID236" s="17"/>
      <c r="IE236" s="17"/>
      <c r="IF236" s="17"/>
      <c r="IG236" s="17"/>
      <c r="IH236" s="17"/>
      <c r="II236" s="17"/>
      <c r="IJ236" s="17"/>
      <c r="IK236" s="17"/>
      <c r="IL236" s="17"/>
      <c r="IM236" s="17"/>
      <c r="IN236" s="17"/>
      <c r="IO236" s="17"/>
      <c r="IP236" s="17"/>
    </row>
    <row r="237" spans="1:250" s="18" customFormat="1">
      <c r="A237" s="2360" t="s">
        <v>202</v>
      </c>
      <c r="B237" s="2360"/>
      <c r="C237" s="2360"/>
      <c r="D237" s="2363"/>
      <c r="E237" s="91"/>
      <c r="F237" s="136"/>
      <c r="G237" s="114">
        <f>ROUND(G236+G233,2)</f>
        <v>99.05</v>
      </c>
      <c r="H237" s="2364"/>
      <c r="I237" s="2364"/>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c r="DA237" s="17"/>
      <c r="DB237" s="17"/>
      <c r="DC237" s="17"/>
      <c r="DD237" s="17"/>
      <c r="DE237" s="17"/>
      <c r="DF237" s="17"/>
      <c r="DG237" s="17"/>
      <c r="DH237" s="17"/>
      <c r="DI237" s="17"/>
      <c r="DJ237" s="17"/>
      <c r="DK237" s="17"/>
      <c r="DL237" s="17"/>
      <c r="DM237" s="17"/>
      <c r="DN237" s="17"/>
      <c r="DO237" s="17"/>
      <c r="DP237" s="17"/>
      <c r="DQ237" s="17"/>
      <c r="DR237" s="17"/>
      <c r="DS237" s="17"/>
      <c r="DT237" s="17"/>
      <c r="DU237" s="17"/>
      <c r="DV237" s="17"/>
      <c r="DW237" s="17"/>
      <c r="DX237" s="17"/>
      <c r="DY237" s="17"/>
      <c r="DZ237" s="17"/>
      <c r="EA237" s="17"/>
      <c r="EB237" s="17"/>
      <c r="EC237" s="17"/>
      <c r="ED237" s="17"/>
      <c r="EE237" s="17"/>
      <c r="EF237" s="17"/>
      <c r="EG237" s="17"/>
      <c r="EH237" s="17"/>
      <c r="EI237" s="17"/>
      <c r="EJ237" s="17"/>
      <c r="EK237" s="17"/>
      <c r="EL237" s="17"/>
      <c r="EM237" s="17"/>
      <c r="EN237" s="17"/>
      <c r="EO237" s="17"/>
      <c r="EP237" s="17"/>
      <c r="EQ237" s="17"/>
      <c r="ER237" s="17"/>
      <c r="ES237" s="17"/>
      <c r="ET237" s="17"/>
      <c r="EU237" s="17"/>
      <c r="EV237" s="17"/>
      <c r="EW237" s="17"/>
      <c r="EX237" s="17"/>
      <c r="EY237" s="17"/>
      <c r="EZ237" s="17"/>
      <c r="FA237" s="17"/>
      <c r="FB237" s="17"/>
      <c r="FC237" s="17"/>
      <c r="FD237" s="17"/>
      <c r="FE237" s="17"/>
      <c r="FF237" s="17"/>
      <c r="FG237" s="17"/>
      <c r="FH237" s="17"/>
      <c r="FI237" s="17"/>
      <c r="FJ237" s="17"/>
      <c r="FK237" s="17"/>
      <c r="FL237" s="17"/>
      <c r="FM237" s="17"/>
      <c r="FN237" s="17"/>
      <c r="FO237" s="17"/>
      <c r="FP237" s="17"/>
      <c r="FQ237" s="17"/>
      <c r="FR237" s="17"/>
      <c r="FS237" s="17"/>
      <c r="FT237" s="17"/>
      <c r="FU237" s="17"/>
      <c r="FV237" s="17"/>
      <c r="FW237" s="17"/>
      <c r="FX237" s="17"/>
      <c r="FY237" s="17"/>
      <c r="FZ237" s="17"/>
      <c r="GA237" s="17"/>
      <c r="GB237" s="17"/>
      <c r="GC237" s="17"/>
      <c r="GD237" s="17"/>
      <c r="GE237" s="17"/>
      <c r="GF237" s="17"/>
      <c r="GG237" s="17"/>
      <c r="GH237" s="17"/>
      <c r="GI237" s="17"/>
      <c r="GJ237" s="17"/>
      <c r="GK237" s="17"/>
      <c r="GL237" s="17"/>
      <c r="GM237" s="17"/>
      <c r="GN237" s="17"/>
      <c r="GO237" s="17"/>
      <c r="GP237" s="17"/>
      <c r="GQ237" s="17"/>
      <c r="GR237" s="17"/>
      <c r="GS237" s="17"/>
      <c r="GT237" s="17"/>
      <c r="GU237" s="17"/>
      <c r="GV237" s="17"/>
      <c r="GW237" s="17"/>
      <c r="GX237" s="17"/>
      <c r="GY237" s="17"/>
      <c r="GZ237" s="17"/>
      <c r="HA237" s="17"/>
      <c r="HB237" s="17"/>
      <c r="HC237" s="17"/>
      <c r="HD237" s="17"/>
      <c r="HE237" s="17"/>
      <c r="HF237" s="17"/>
      <c r="HG237" s="17"/>
      <c r="HH237" s="17"/>
      <c r="HI237" s="17"/>
      <c r="HJ237" s="17"/>
      <c r="HK237" s="17"/>
      <c r="HL237" s="17"/>
      <c r="HM237" s="17"/>
      <c r="HN237" s="17"/>
      <c r="HO237" s="17"/>
      <c r="HP237" s="17"/>
      <c r="HQ237" s="17"/>
      <c r="HR237" s="17"/>
      <c r="HS237" s="17"/>
      <c r="HT237" s="17"/>
      <c r="HU237" s="17"/>
      <c r="HV237" s="17"/>
      <c r="HW237" s="17"/>
      <c r="HX237" s="17"/>
      <c r="HY237" s="17"/>
      <c r="HZ237" s="17"/>
      <c r="IA237" s="17"/>
      <c r="IB237" s="17"/>
      <c r="IC237" s="17"/>
      <c r="ID237" s="17"/>
      <c r="IE237" s="17"/>
      <c r="IF237" s="17"/>
      <c r="IG237" s="17"/>
      <c r="IH237" s="17"/>
      <c r="II237" s="17"/>
      <c r="IJ237" s="17"/>
      <c r="IK237" s="17"/>
      <c r="IL237" s="17"/>
      <c r="IM237" s="17"/>
      <c r="IN237" s="17"/>
      <c r="IO237" s="17"/>
      <c r="IP237" s="17"/>
    </row>
    <row r="238" spans="1:250" s="18" customFormat="1">
      <c r="A238" s="2360" t="s">
        <v>203</v>
      </c>
      <c r="B238" s="2360"/>
      <c r="C238" s="2360"/>
      <c r="D238" s="94">
        <v>0</v>
      </c>
      <c r="E238" s="91"/>
      <c r="F238" s="135"/>
      <c r="G238" s="114"/>
      <c r="H238" s="2364"/>
      <c r="I238" s="2364"/>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c r="DA238" s="17"/>
      <c r="DB238" s="17"/>
      <c r="DC238" s="17"/>
      <c r="DD238" s="17"/>
      <c r="DE238" s="17"/>
      <c r="DF238" s="17"/>
      <c r="DG238" s="17"/>
      <c r="DH238" s="17"/>
      <c r="DI238" s="17"/>
      <c r="DJ238" s="17"/>
      <c r="DK238" s="17"/>
      <c r="DL238" s="17"/>
      <c r="DM238" s="17"/>
      <c r="DN238" s="17"/>
      <c r="DO238" s="17"/>
      <c r="DP238" s="17"/>
      <c r="DQ238" s="17"/>
      <c r="DR238" s="17"/>
      <c r="DS238" s="17"/>
      <c r="DT238" s="17"/>
      <c r="DU238" s="17"/>
      <c r="DV238" s="17"/>
      <c r="DW238" s="17"/>
      <c r="DX238" s="17"/>
      <c r="DY238" s="17"/>
      <c r="DZ238" s="17"/>
      <c r="EA238" s="17"/>
      <c r="EB238" s="17"/>
      <c r="EC238" s="17"/>
      <c r="ED238" s="17"/>
      <c r="EE238" s="17"/>
      <c r="EF238" s="17"/>
      <c r="EG238" s="17"/>
      <c r="EH238" s="17"/>
      <c r="EI238" s="17"/>
      <c r="EJ238" s="17"/>
      <c r="EK238" s="17"/>
      <c r="EL238" s="17"/>
      <c r="EM238" s="17"/>
      <c r="EN238" s="17"/>
      <c r="EO238" s="17"/>
      <c r="EP238" s="17"/>
      <c r="EQ238" s="17"/>
      <c r="ER238" s="17"/>
      <c r="ES238" s="17"/>
      <c r="ET238" s="17"/>
      <c r="EU238" s="17"/>
      <c r="EV238" s="17"/>
      <c r="EW238" s="17"/>
      <c r="EX238" s="17"/>
      <c r="EY238" s="17"/>
      <c r="EZ238" s="17"/>
      <c r="FA238" s="17"/>
      <c r="FB238" s="17"/>
      <c r="FC238" s="17"/>
      <c r="FD238" s="17"/>
      <c r="FE238" s="17"/>
      <c r="FF238" s="17"/>
      <c r="FG238" s="17"/>
      <c r="FH238" s="17"/>
      <c r="FI238" s="17"/>
      <c r="FJ238" s="17"/>
      <c r="FK238" s="17"/>
      <c r="FL238" s="17"/>
      <c r="FM238" s="17"/>
      <c r="FN238" s="17"/>
      <c r="FO238" s="17"/>
      <c r="FP238" s="17"/>
      <c r="FQ238" s="17"/>
      <c r="FR238" s="17"/>
      <c r="FS238" s="17"/>
      <c r="FT238" s="17"/>
      <c r="FU238" s="17"/>
      <c r="FV238" s="17"/>
      <c r="FW238" s="17"/>
      <c r="FX238" s="17"/>
      <c r="FY238" s="17"/>
      <c r="FZ238" s="17"/>
      <c r="GA238" s="17"/>
      <c r="GB238" s="17"/>
      <c r="GC238" s="17"/>
      <c r="GD238" s="17"/>
      <c r="GE238" s="17"/>
      <c r="GF238" s="17"/>
      <c r="GG238" s="17"/>
      <c r="GH238" s="17"/>
      <c r="GI238" s="17"/>
      <c r="GJ238" s="17"/>
      <c r="GK238" s="17"/>
      <c r="GL238" s="17"/>
      <c r="GM238" s="17"/>
      <c r="GN238" s="17"/>
      <c r="GO238" s="17"/>
      <c r="GP238" s="17"/>
      <c r="GQ238" s="17"/>
      <c r="GR238" s="17"/>
      <c r="GS238" s="17"/>
      <c r="GT238" s="17"/>
      <c r="GU238" s="17"/>
      <c r="GV238" s="17"/>
      <c r="GW238" s="17"/>
      <c r="GX238" s="17"/>
      <c r="GY238" s="17"/>
      <c r="GZ238" s="17"/>
      <c r="HA238" s="17"/>
      <c r="HB238" s="17"/>
      <c r="HC238" s="17"/>
      <c r="HD238" s="17"/>
      <c r="HE238" s="17"/>
      <c r="HF238" s="17"/>
      <c r="HG238" s="17"/>
      <c r="HH238" s="17"/>
      <c r="HI238" s="17"/>
      <c r="HJ238" s="17"/>
      <c r="HK238" s="17"/>
      <c r="HL238" s="17"/>
      <c r="HM238" s="17"/>
      <c r="HN238" s="17"/>
      <c r="HO238" s="17"/>
      <c r="HP238" s="17"/>
      <c r="HQ238" s="17"/>
      <c r="HR238" s="17"/>
      <c r="HS238" s="17"/>
      <c r="HT238" s="17"/>
      <c r="HU238" s="17"/>
      <c r="HV238" s="17"/>
      <c r="HW238" s="17"/>
      <c r="HX238" s="17"/>
      <c r="HY238" s="17"/>
      <c r="HZ238" s="17"/>
      <c r="IA238" s="17"/>
      <c r="IB238" s="17"/>
      <c r="IC238" s="17"/>
      <c r="ID238" s="17"/>
      <c r="IE238" s="17"/>
      <c r="IF238" s="17"/>
      <c r="IG238" s="17"/>
      <c r="IH238" s="17"/>
      <c r="II238" s="17"/>
      <c r="IJ238" s="17"/>
      <c r="IK238" s="17"/>
      <c r="IL238" s="17"/>
      <c r="IM238" s="17"/>
      <c r="IN238" s="17"/>
      <c r="IO238" s="17"/>
      <c r="IP238" s="17"/>
    </row>
    <row r="239" spans="1:250" s="18" customFormat="1">
      <c r="A239" s="2365" t="s">
        <v>204</v>
      </c>
      <c r="B239" s="2365"/>
      <c r="C239" s="2365"/>
      <c r="D239" s="2365"/>
      <c r="E239" s="2365"/>
      <c r="F239" s="2365"/>
      <c r="G239" s="2365"/>
      <c r="H239" s="2365"/>
      <c r="I239" s="153">
        <f>I233+I236</f>
        <v>99.05</v>
      </c>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c r="DA239" s="17"/>
      <c r="DB239" s="17"/>
      <c r="DC239" s="17"/>
      <c r="DD239" s="17"/>
      <c r="DE239" s="17"/>
      <c r="DF239" s="17"/>
      <c r="DG239" s="17"/>
      <c r="DH239" s="17"/>
      <c r="DI239" s="17"/>
      <c r="DJ239" s="17"/>
      <c r="DK239" s="17"/>
      <c r="DL239" s="17"/>
      <c r="DM239" s="17"/>
      <c r="DN239" s="17"/>
      <c r="DO239" s="17"/>
      <c r="DP239" s="17"/>
      <c r="DQ239" s="17"/>
      <c r="DR239" s="17"/>
      <c r="DS239" s="17"/>
      <c r="DT239" s="17"/>
      <c r="DU239" s="17"/>
      <c r="DV239" s="17"/>
      <c r="DW239" s="17"/>
      <c r="DX239" s="17"/>
      <c r="DY239" s="17"/>
      <c r="DZ239" s="17"/>
      <c r="EA239" s="17"/>
      <c r="EB239" s="17"/>
      <c r="EC239" s="17"/>
      <c r="ED239" s="17"/>
      <c r="EE239" s="17"/>
      <c r="EF239" s="17"/>
      <c r="EG239" s="17"/>
      <c r="EH239" s="17"/>
      <c r="EI239" s="17"/>
      <c r="EJ239" s="17"/>
      <c r="EK239" s="17"/>
      <c r="EL239" s="17"/>
      <c r="EM239" s="17"/>
      <c r="EN239" s="17"/>
      <c r="EO239" s="17"/>
      <c r="EP239" s="17"/>
      <c r="EQ239" s="17"/>
      <c r="ER239" s="17"/>
      <c r="ES239" s="17"/>
      <c r="ET239" s="17"/>
      <c r="EU239" s="17"/>
      <c r="EV239" s="17"/>
      <c r="EW239" s="17"/>
      <c r="EX239" s="17"/>
      <c r="EY239" s="17"/>
      <c r="EZ239" s="17"/>
      <c r="FA239" s="17"/>
      <c r="FB239" s="17"/>
      <c r="FC239" s="17"/>
      <c r="FD239" s="17"/>
      <c r="FE239" s="17"/>
      <c r="FF239" s="17"/>
      <c r="FG239" s="17"/>
      <c r="FH239" s="17"/>
      <c r="FI239" s="17"/>
      <c r="FJ239" s="17"/>
      <c r="FK239" s="17"/>
      <c r="FL239" s="17"/>
      <c r="FM239" s="17"/>
      <c r="FN239" s="17"/>
      <c r="FO239" s="17"/>
      <c r="FP239" s="17"/>
      <c r="FQ239" s="17"/>
      <c r="FR239" s="17"/>
      <c r="FS239" s="17"/>
      <c r="FT239" s="17"/>
      <c r="FU239" s="17"/>
      <c r="FV239" s="17"/>
      <c r="FW239" s="17"/>
      <c r="FX239" s="17"/>
      <c r="FY239" s="17"/>
      <c r="FZ239" s="17"/>
      <c r="GA239" s="17"/>
      <c r="GB239" s="17"/>
      <c r="GC239" s="17"/>
      <c r="GD239" s="17"/>
      <c r="GE239" s="17"/>
      <c r="GF239" s="17"/>
      <c r="GG239" s="17"/>
      <c r="GH239" s="17"/>
      <c r="GI239" s="17"/>
      <c r="GJ239" s="17"/>
      <c r="GK239" s="17"/>
      <c r="GL239" s="17"/>
      <c r="GM239" s="17"/>
      <c r="GN239" s="17"/>
      <c r="GO239" s="17"/>
      <c r="GP239" s="17"/>
      <c r="GQ239" s="17"/>
      <c r="GR239" s="17"/>
      <c r="GS239" s="17"/>
      <c r="GT239" s="17"/>
      <c r="GU239" s="17"/>
      <c r="GV239" s="17"/>
      <c r="GW239" s="17"/>
      <c r="GX239" s="17"/>
      <c r="GY239" s="17"/>
      <c r="GZ239" s="17"/>
      <c r="HA239" s="17"/>
      <c r="HB239" s="17"/>
      <c r="HC239" s="17"/>
      <c r="HD239" s="17"/>
      <c r="HE239" s="17"/>
      <c r="HF239" s="17"/>
      <c r="HG239" s="17"/>
      <c r="HH239" s="17"/>
      <c r="HI239" s="17"/>
      <c r="HJ239" s="17"/>
      <c r="HK239" s="17"/>
      <c r="HL239" s="17"/>
      <c r="HM239" s="17"/>
      <c r="HN239" s="17"/>
      <c r="HO239" s="17"/>
      <c r="HP239" s="17"/>
      <c r="HQ239" s="17"/>
      <c r="HR239" s="17"/>
      <c r="HS239" s="17"/>
      <c r="HT239" s="17"/>
      <c r="HU239" s="17"/>
      <c r="HV239" s="17"/>
      <c r="HW239" s="17"/>
      <c r="HX239" s="17"/>
      <c r="HY239" s="17"/>
      <c r="HZ239" s="17"/>
      <c r="IA239" s="17"/>
      <c r="IB239" s="17"/>
      <c r="IC239" s="17"/>
      <c r="ID239" s="17"/>
      <c r="IE239" s="17"/>
      <c r="IF239" s="17"/>
      <c r="IG239" s="17"/>
      <c r="IH239" s="17"/>
      <c r="II239" s="17"/>
      <c r="IJ239" s="17"/>
      <c r="IK239" s="17"/>
      <c r="IL239" s="17"/>
      <c r="IM239" s="17"/>
      <c r="IN239" s="17"/>
      <c r="IO239" s="17"/>
      <c r="IP239" s="17"/>
    </row>
    <row r="240" spans="1:250" s="18" customFormat="1">
      <c r="A240" s="161"/>
      <c r="B240" s="162"/>
      <c r="C240" s="162"/>
      <c r="D240" s="163"/>
      <c r="E240" s="163"/>
      <c r="F240" s="164"/>
      <c r="G240" s="162"/>
      <c r="H240" s="165"/>
      <c r="I240" s="170"/>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c r="DA240" s="17"/>
      <c r="DB240" s="17"/>
      <c r="DC240" s="17"/>
      <c r="DD240" s="17"/>
      <c r="DE240" s="17"/>
      <c r="DF240" s="17"/>
      <c r="DG240" s="17"/>
      <c r="DH240" s="17"/>
      <c r="DI240" s="17"/>
      <c r="DJ240" s="17"/>
      <c r="DK240" s="17"/>
      <c r="DL240" s="17"/>
      <c r="DM240" s="17"/>
      <c r="DN240" s="17"/>
      <c r="DO240" s="17"/>
      <c r="DP240" s="17"/>
      <c r="DQ240" s="17"/>
      <c r="DR240" s="17"/>
      <c r="DS240" s="17"/>
      <c r="DT240" s="17"/>
      <c r="DU240" s="17"/>
      <c r="DV240" s="17"/>
      <c r="DW240" s="17"/>
      <c r="DX240" s="17"/>
      <c r="DY240" s="17"/>
      <c r="DZ240" s="17"/>
      <c r="EA240" s="17"/>
      <c r="EB240" s="17"/>
      <c r="EC240" s="17"/>
      <c r="ED240" s="17"/>
      <c r="EE240" s="17"/>
      <c r="EF240" s="17"/>
      <c r="EG240" s="17"/>
      <c r="EH240" s="17"/>
      <c r="EI240" s="17"/>
      <c r="EJ240" s="17"/>
      <c r="EK240" s="17"/>
      <c r="EL240" s="17"/>
      <c r="EM240" s="17"/>
      <c r="EN240" s="17"/>
      <c r="EO240" s="17"/>
      <c r="EP240" s="17"/>
      <c r="EQ240" s="17"/>
      <c r="ER240" s="17"/>
      <c r="ES240" s="17"/>
      <c r="ET240" s="17"/>
      <c r="EU240" s="17"/>
      <c r="EV240" s="17"/>
      <c r="EW240" s="17"/>
      <c r="EX240" s="17"/>
      <c r="EY240" s="17"/>
      <c r="EZ240" s="17"/>
      <c r="FA240" s="17"/>
      <c r="FB240" s="17"/>
      <c r="FC240" s="17"/>
      <c r="FD240" s="17"/>
      <c r="FE240" s="17"/>
      <c r="FF240" s="17"/>
      <c r="FG240" s="17"/>
      <c r="FH240" s="17"/>
      <c r="FI240" s="17"/>
      <c r="FJ240" s="17"/>
      <c r="FK240" s="17"/>
      <c r="FL240" s="17"/>
      <c r="FM240" s="17"/>
      <c r="FN240" s="17"/>
      <c r="FO240" s="17"/>
      <c r="FP240" s="17"/>
      <c r="FQ240" s="17"/>
      <c r="FR240" s="17"/>
      <c r="FS240" s="17"/>
      <c r="FT240" s="17"/>
      <c r="FU240" s="17"/>
      <c r="FV240" s="17"/>
      <c r="FW240" s="17"/>
      <c r="FX240" s="17"/>
      <c r="FY240" s="17"/>
      <c r="FZ240" s="17"/>
      <c r="GA240" s="17"/>
      <c r="GB240" s="17"/>
      <c r="GC240" s="17"/>
      <c r="GD240" s="17"/>
      <c r="GE240" s="17"/>
      <c r="GF240" s="17"/>
      <c r="GG240" s="17"/>
      <c r="GH240" s="17"/>
      <c r="GI240" s="17"/>
      <c r="GJ240" s="17"/>
      <c r="GK240" s="17"/>
      <c r="GL240" s="17"/>
      <c r="GM240" s="17"/>
      <c r="GN240" s="17"/>
      <c r="GO240" s="17"/>
      <c r="GP240" s="17"/>
      <c r="GQ240" s="17"/>
      <c r="GR240" s="17"/>
      <c r="GS240" s="17"/>
      <c r="GT240" s="17"/>
      <c r="GU240" s="17"/>
      <c r="GV240" s="17"/>
      <c r="GW240" s="17"/>
      <c r="GX240" s="17"/>
      <c r="GY240" s="17"/>
      <c r="GZ240" s="17"/>
      <c r="HA240" s="17"/>
      <c r="HB240" s="17"/>
      <c r="HC240" s="17"/>
      <c r="HD240" s="17"/>
      <c r="HE240" s="17"/>
      <c r="HF240" s="17"/>
      <c r="HG240" s="17"/>
      <c r="HH240" s="17"/>
      <c r="HI240" s="17"/>
      <c r="HJ240" s="17"/>
      <c r="HK240" s="17"/>
      <c r="HL240" s="17"/>
      <c r="HM240" s="17"/>
      <c r="HN240" s="17"/>
      <c r="HO240" s="17"/>
      <c r="HP240" s="17"/>
      <c r="HQ240" s="17"/>
      <c r="HR240" s="17"/>
      <c r="HS240" s="17"/>
      <c r="HT240" s="17"/>
      <c r="HU240" s="17"/>
      <c r="HV240" s="17"/>
      <c r="HW240" s="17"/>
      <c r="HX240" s="17"/>
      <c r="HY240" s="17"/>
      <c r="HZ240" s="17"/>
      <c r="IA240" s="17"/>
      <c r="IB240" s="17"/>
      <c r="IC240" s="17"/>
      <c r="ID240" s="17"/>
      <c r="IE240" s="17"/>
      <c r="IF240" s="17"/>
      <c r="IG240" s="17"/>
      <c r="IH240" s="17"/>
      <c r="II240" s="17"/>
      <c r="IJ240" s="17"/>
      <c r="IK240" s="17"/>
      <c r="IL240" s="17"/>
      <c r="IM240" s="17"/>
      <c r="IN240" s="17"/>
      <c r="IO240" s="17"/>
      <c r="IP240" s="17"/>
    </row>
    <row r="241" spans="1:250" ht="57.2" customHeight="1">
      <c r="A241" s="2401" t="s">
        <v>2880</v>
      </c>
      <c r="B241" s="2401"/>
      <c r="C241" s="2401"/>
      <c r="D241" s="2401"/>
      <c r="E241" s="2401"/>
      <c r="F241" s="2401"/>
      <c r="G241" s="2401"/>
      <c r="H241" s="166"/>
      <c r="I241" s="171"/>
      <c r="J241" s="172"/>
      <c r="K241" s="173"/>
      <c r="L241" s="173"/>
    </row>
    <row r="242" spans="1:250">
      <c r="A242" s="2401" t="s">
        <v>2881</v>
      </c>
      <c r="B242" s="2401"/>
      <c r="C242" s="2401"/>
      <c r="D242" s="2401"/>
      <c r="E242" s="2401"/>
      <c r="F242" s="2401"/>
      <c r="G242" s="2401"/>
      <c r="H242" s="19"/>
      <c r="I242" s="19"/>
      <c r="J242" s="172"/>
      <c r="K242" s="173"/>
      <c r="L242" s="173"/>
    </row>
    <row r="243" spans="1:250">
      <c r="A243" s="167" t="s">
        <v>2882</v>
      </c>
      <c r="B243" s="168">
        <f>939.699/784.338</f>
        <v>1.1980791444504792</v>
      </c>
      <c r="C243" s="169"/>
      <c r="D243" s="169"/>
      <c r="E243" s="169"/>
      <c r="F243" s="169"/>
      <c r="G243" s="169"/>
      <c r="H243" s="19"/>
      <c r="I243" s="19"/>
      <c r="J243" s="172"/>
      <c r="K243" s="173"/>
      <c r="L243" s="173"/>
    </row>
    <row r="244" spans="1:250" s="18" customFormat="1">
      <c r="A244" s="2428"/>
      <c r="B244" s="2429"/>
      <c r="C244" s="2429"/>
      <c r="D244" s="2429"/>
      <c r="E244" s="2429"/>
      <c r="F244" s="2429"/>
      <c r="G244" s="2429"/>
      <c r="H244" s="2429"/>
      <c r="I244" s="2430"/>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c r="DA244" s="17"/>
      <c r="DB244" s="17"/>
      <c r="DC244" s="17"/>
      <c r="DD244" s="17"/>
      <c r="DE244" s="17"/>
      <c r="DF244" s="17"/>
      <c r="DG244" s="17"/>
      <c r="DH244" s="17"/>
      <c r="DI244" s="17"/>
      <c r="DJ244" s="17"/>
      <c r="DK244" s="17"/>
      <c r="DL244" s="17"/>
      <c r="DM244" s="17"/>
      <c r="DN244" s="17"/>
      <c r="DO244" s="17"/>
      <c r="DP244" s="17"/>
      <c r="DQ244" s="17"/>
      <c r="DR244" s="17"/>
      <c r="DS244" s="17"/>
      <c r="DT244" s="17"/>
      <c r="DU244" s="17"/>
      <c r="DV244" s="17"/>
      <c r="DW244" s="17"/>
      <c r="DX244" s="17"/>
      <c r="DY244" s="17"/>
      <c r="DZ244" s="17"/>
      <c r="EA244" s="17"/>
      <c r="EB244" s="17"/>
      <c r="EC244" s="17"/>
      <c r="ED244" s="17"/>
      <c r="EE244" s="17"/>
      <c r="EF244" s="17"/>
      <c r="EG244" s="17"/>
      <c r="EH244" s="17"/>
      <c r="EI244" s="17"/>
      <c r="EJ244" s="17"/>
      <c r="EK244" s="17"/>
      <c r="EL244" s="17"/>
      <c r="EM244" s="17"/>
      <c r="EN244" s="17"/>
      <c r="EO244" s="17"/>
      <c r="EP244" s="17"/>
      <c r="EQ244" s="17"/>
      <c r="ER244" s="17"/>
      <c r="ES244" s="17"/>
      <c r="ET244" s="17"/>
      <c r="EU244" s="17"/>
      <c r="EV244" s="17"/>
      <c r="EW244" s="17"/>
      <c r="EX244" s="17"/>
      <c r="EY244" s="17"/>
      <c r="EZ244" s="17"/>
      <c r="FA244" s="17"/>
      <c r="FB244" s="17"/>
      <c r="FC244" s="17"/>
      <c r="FD244" s="17"/>
      <c r="FE244" s="17"/>
      <c r="FF244" s="17"/>
      <c r="FG244" s="17"/>
      <c r="FH244" s="17"/>
      <c r="FI244" s="17"/>
      <c r="FJ244" s="17"/>
      <c r="FK244" s="17"/>
      <c r="FL244" s="17"/>
      <c r="FM244" s="17"/>
      <c r="FN244" s="17"/>
      <c r="FO244" s="17"/>
      <c r="FP244" s="17"/>
      <c r="FQ244" s="17"/>
      <c r="FR244" s="17"/>
      <c r="FS244" s="17"/>
      <c r="FT244" s="17"/>
      <c r="FU244" s="17"/>
      <c r="FV244" s="17"/>
      <c r="FW244" s="17"/>
      <c r="FX244" s="17"/>
      <c r="FY244" s="17"/>
      <c r="FZ244" s="17"/>
      <c r="GA244" s="17"/>
      <c r="GB244" s="17"/>
      <c r="GC244" s="17"/>
      <c r="GD244" s="17"/>
      <c r="GE244" s="17"/>
      <c r="GF244" s="17"/>
      <c r="GG244" s="17"/>
      <c r="GH244" s="17"/>
      <c r="GI244" s="17"/>
      <c r="GJ244" s="17"/>
      <c r="GK244" s="17"/>
      <c r="GL244" s="17"/>
      <c r="GM244" s="17"/>
      <c r="GN244" s="17"/>
      <c r="GO244" s="17"/>
      <c r="GP244" s="17"/>
      <c r="GQ244" s="17"/>
      <c r="GR244" s="17"/>
      <c r="GS244" s="17"/>
      <c r="GT244" s="17"/>
      <c r="GU244" s="17"/>
      <c r="GV244" s="17"/>
      <c r="GW244" s="17"/>
      <c r="GX244" s="17"/>
      <c r="GY244" s="17"/>
      <c r="GZ244" s="17"/>
      <c r="HA244" s="17"/>
      <c r="HB244" s="17"/>
      <c r="HC244" s="17"/>
      <c r="HD244" s="17"/>
      <c r="HE244" s="17"/>
      <c r="HF244" s="17"/>
      <c r="HG244" s="17"/>
      <c r="HH244" s="17"/>
      <c r="HI244" s="17"/>
      <c r="HJ244" s="17"/>
      <c r="HK244" s="17"/>
      <c r="HL244" s="17"/>
      <c r="HM244" s="17"/>
      <c r="HN244" s="17"/>
      <c r="HO244" s="17"/>
      <c r="HP244" s="17"/>
      <c r="HQ244" s="17"/>
      <c r="HR244" s="17"/>
      <c r="HS244" s="17"/>
      <c r="HT244" s="17"/>
      <c r="HU244" s="17"/>
      <c r="HV244" s="17"/>
      <c r="HW244" s="17"/>
      <c r="HX244" s="17"/>
      <c r="HY244" s="17"/>
      <c r="HZ244" s="17"/>
      <c r="IA244" s="17"/>
      <c r="IB244" s="17"/>
      <c r="IC244" s="17"/>
      <c r="ID244" s="17"/>
      <c r="IE244" s="17"/>
      <c r="IF244" s="17"/>
      <c r="IG244" s="17"/>
      <c r="IH244" s="17"/>
      <c r="II244" s="17"/>
      <c r="IJ244" s="17"/>
      <c r="IK244" s="17"/>
      <c r="IL244" s="17"/>
      <c r="IM244" s="17"/>
      <c r="IN244" s="17"/>
      <c r="IO244" s="17"/>
      <c r="IP244" s="17"/>
    </row>
    <row r="245" spans="1:250" s="18" customFormat="1">
      <c r="A245" s="2425"/>
      <c r="B245" s="2426"/>
      <c r="C245" s="2426"/>
      <c r="D245" s="2426"/>
      <c r="E245" s="2426"/>
      <c r="F245" s="2426"/>
      <c r="G245" s="2426"/>
      <c r="H245" s="2426"/>
      <c r="I245" s="242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c r="DA245" s="17"/>
      <c r="DB245" s="17"/>
      <c r="DC245" s="17"/>
      <c r="DD245" s="17"/>
      <c r="DE245" s="17"/>
      <c r="DF245" s="17"/>
      <c r="DG245" s="17"/>
      <c r="DH245" s="17"/>
      <c r="DI245" s="17"/>
      <c r="DJ245" s="17"/>
      <c r="DK245" s="17"/>
      <c r="DL245" s="17"/>
      <c r="DM245" s="17"/>
      <c r="DN245" s="17"/>
      <c r="DO245" s="17"/>
      <c r="DP245" s="17"/>
      <c r="DQ245" s="17"/>
      <c r="DR245" s="17"/>
      <c r="DS245" s="17"/>
      <c r="DT245" s="17"/>
      <c r="DU245" s="17"/>
      <c r="DV245" s="17"/>
      <c r="DW245" s="17"/>
      <c r="DX245" s="17"/>
      <c r="DY245" s="17"/>
      <c r="DZ245" s="17"/>
      <c r="EA245" s="17"/>
      <c r="EB245" s="17"/>
      <c r="EC245" s="17"/>
      <c r="ED245" s="17"/>
      <c r="EE245" s="17"/>
      <c r="EF245" s="17"/>
      <c r="EG245" s="17"/>
      <c r="EH245" s="17"/>
      <c r="EI245" s="17"/>
      <c r="EJ245" s="17"/>
      <c r="EK245" s="17"/>
      <c r="EL245" s="17"/>
      <c r="EM245" s="17"/>
      <c r="EN245" s="17"/>
      <c r="EO245" s="17"/>
      <c r="EP245" s="17"/>
      <c r="EQ245" s="17"/>
      <c r="ER245" s="17"/>
      <c r="ES245" s="17"/>
      <c r="ET245" s="17"/>
      <c r="EU245" s="17"/>
      <c r="EV245" s="17"/>
      <c r="EW245" s="17"/>
      <c r="EX245" s="17"/>
      <c r="EY245" s="17"/>
      <c r="EZ245" s="17"/>
      <c r="FA245" s="17"/>
      <c r="FB245" s="17"/>
      <c r="FC245" s="17"/>
      <c r="FD245" s="17"/>
      <c r="FE245" s="17"/>
      <c r="FF245" s="17"/>
      <c r="FG245" s="17"/>
      <c r="FH245" s="17"/>
      <c r="FI245" s="17"/>
      <c r="FJ245" s="17"/>
      <c r="FK245" s="17"/>
      <c r="FL245" s="17"/>
      <c r="FM245" s="17"/>
      <c r="FN245" s="17"/>
      <c r="FO245" s="17"/>
      <c r="FP245" s="17"/>
      <c r="FQ245" s="17"/>
      <c r="FR245" s="17"/>
      <c r="FS245" s="17"/>
      <c r="FT245" s="17"/>
      <c r="FU245" s="17"/>
      <c r="FV245" s="17"/>
      <c r="FW245" s="17"/>
      <c r="FX245" s="17"/>
      <c r="FY245" s="17"/>
      <c r="FZ245" s="17"/>
      <c r="GA245" s="17"/>
      <c r="GB245" s="17"/>
      <c r="GC245" s="17"/>
      <c r="GD245" s="17"/>
      <c r="GE245" s="17"/>
      <c r="GF245" s="17"/>
      <c r="GG245" s="17"/>
      <c r="GH245" s="17"/>
      <c r="GI245" s="17"/>
      <c r="GJ245" s="17"/>
      <c r="GK245" s="17"/>
      <c r="GL245" s="17"/>
      <c r="GM245" s="17"/>
      <c r="GN245" s="17"/>
      <c r="GO245" s="17"/>
      <c r="GP245" s="17"/>
      <c r="GQ245" s="17"/>
      <c r="GR245" s="17"/>
      <c r="GS245" s="17"/>
      <c r="GT245" s="17"/>
      <c r="GU245" s="17"/>
      <c r="GV245" s="17"/>
      <c r="GW245" s="17"/>
      <c r="GX245" s="17"/>
      <c r="GY245" s="17"/>
      <c r="GZ245" s="17"/>
      <c r="HA245" s="17"/>
      <c r="HB245" s="17"/>
      <c r="HC245" s="17"/>
      <c r="HD245" s="17"/>
      <c r="HE245" s="17"/>
      <c r="HF245" s="17"/>
      <c r="HG245" s="17"/>
      <c r="HH245" s="17"/>
      <c r="HI245" s="17"/>
      <c r="HJ245" s="17"/>
      <c r="HK245" s="17"/>
      <c r="HL245" s="17"/>
      <c r="HM245" s="17"/>
      <c r="HN245" s="17"/>
      <c r="HO245" s="17"/>
      <c r="HP245" s="17"/>
      <c r="HQ245" s="17"/>
      <c r="HR245" s="17"/>
      <c r="HS245" s="17"/>
      <c r="HT245" s="17"/>
      <c r="HU245" s="17"/>
      <c r="HV245" s="17"/>
      <c r="HW245" s="17"/>
      <c r="HX245" s="17"/>
      <c r="HY245" s="17"/>
      <c r="HZ245" s="17"/>
      <c r="IA245" s="17"/>
      <c r="IB245" s="17"/>
      <c r="IC245" s="17"/>
      <c r="ID245" s="17"/>
      <c r="IE245" s="17"/>
      <c r="IF245" s="17"/>
      <c r="IG245" s="17"/>
      <c r="IH245" s="17"/>
      <c r="II245" s="17"/>
      <c r="IJ245" s="17"/>
      <c r="IK245" s="17"/>
      <c r="IL245" s="17"/>
      <c r="IM245" s="17"/>
      <c r="IN245" s="17"/>
      <c r="IO245" s="17"/>
      <c r="IP245" s="17"/>
    </row>
    <row r="246" spans="1:250" s="18" customFormat="1">
      <c r="A246" s="2425"/>
      <c r="B246" s="2426"/>
      <c r="C246" s="2426"/>
      <c r="D246" s="2426"/>
      <c r="E246" s="2426"/>
      <c r="F246" s="2426"/>
      <c r="G246" s="2426"/>
      <c r="H246" s="2426"/>
      <c r="I246" s="242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c r="DA246" s="17"/>
      <c r="DB246" s="17"/>
      <c r="DC246" s="17"/>
      <c r="DD246" s="17"/>
      <c r="DE246" s="17"/>
      <c r="DF246" s="17"/>
      <c r="DG246" s="17"/>
      <c r="DH246" s="17"/>
      <c r="DI246" s="17"/>
      <c r="DJ246" s="17"/>
      <c r="DK246" s="17"/>
      <c r="DL246" s="17"/>
      <c r="DM246" s="17"/>
      <c r="DN246" s="17"/>
      <c r="DO246" s="17"/>
      <c r="DP246" s="17"/>
      <c r="DQ246" s="17"/>
      <c r="DR246" s="17"/>
      <c r="DS246" s="17"/>
      <c r="DT246" s="17"/>
      <c r="DU246" s="17"/>
      <c r="DV246" s="17"/>
      <c r="DW246" s="17"/>
      <c r="DX246" s="17"/>
      <c r="DY246" s="17"/>
      <c r="DZ246" s="17"/>
      <c r="EA246" s="17"/>
      <c r="EB246" s="17"/>
      <c r="EC246" s="17"/>
      <c r="ED246" s="17"/>
      <c r="EE246" s="17"/>
      <c r="EF246" s="17"/>
      <c r="EG246" s="17"/>
      <c r="EH246" s="17"/>
      <c r="EI246" s="17"/>
      <c r="EJ246" s="17"/>
      <c r="EK246" s="17"/>
      <c r="EL246" s="17"/>
      <c r="EM246" s="17"/>
      <c r="EN246" s="17"/>
      <c r="EO246" s="17"/>
      <c r="EP246" s="17"/>
      <c r="EQ246" s="17"/>
      <c r="ER246" s="17"/>
      <c r="ES246" s="17"/>
      <c r="ET246" s="17"/>
      <c r="EU246" s="17"/>
      <c r="EV246" s="17"/>
      <c r="EW246" s="17"/>
      <c r="EX246" s="17"/>
      <c r="EY246" s="17"/>
      <c r="EZ246" s="17"/>
      <c r="FA246" s="17"/>
      <c r="FB246" s="17"/>
      <c r="FC246" s="17"/>
      <c r="FD246" s="17"/>
      <c r="FE246" s="17"/>
      <c r="FF246" s="17"/>
      <c r="FG246" s="17"/>
      <c r="FH246" s="17"/>
      <c r="FI246" s="17"/>
      <c r="FJ246" s="17"/>
      <c r="FK246" s="17"/>
      <c r="FL246" s="17"/>
      <c r="FM246" s="17"/>
      <c r="FN246" s="17"/>
      <c r="FO246" s="17"/>
      <c r="FP246" s="17"/>
      <c r="FQ246" s="17"/>
      <c r="FR246" s="17"/>
      <c r="FS246" s="17"/>
      <c r="FT246" s="17"/>
      <c r="FU246" s="17"/>
      <c r="FV246" s="17"/>
      <c r="FW246" s="17"/>
      <c r="FX246" s="17"/>
      <c r="FY246" s="17"/>
      <c r="FZ246" s="17"/>
      <c r="GA246" s="17"/>
      <c r="GB246" s="17"/>
      <c r="GC246" s="17"/>
      <c r="GD246" s="17"/>
      <c r="GE246" s="17"/>
      <c r="GF246" s="17"/>
      <c r="GG246" s="17"/>
      <c r="GH246" s="17"/>
      <c r="GI246" s="17"/>
      <c r="GJ246" s="17"/>
      <c r="GK246" s="17"/>
      <c r="GL246" s="17"/>
      <c r="GM246" s="17"/>
      <c r="GN246" s="17"/>
      <c r="GO246" s="17"/>
      <c r="GP246" s="17"/>
      <c r="GQ246" s="17"/>
      <c r="GR246" s="17"/>
      <c r="GS246" s="17"/>
      <c r="GT246" s="17"/>
      <c r="GU246" s="17"/>
      <c r="GV246" s="17"/>
      <c r="GW246" s="17"/>
      <c r="GX246" s="17"/>
      <c r="GY246" s="17"/>
      <c r="GZ246" s="17"/>
      <c r="HA246" s="17"/>
      <c r="HB246" s="17"/>
      <c r="HC246" s="17"/>
      <c r="HD246" s="17"/>
      <c r="HE246" s="17"/>
      <c r="HF246" s="17"/>
      <c r="HG246" s="17"/>
      <c r="HH246" s="17"/>
      <c r="HI246" s="17"/>
      <c r="HJ246" s="17"/>
      <c r="HK246" s="17"/>
      <c r="HL246" s="17"/>
      <c r="HM246" s="17"/>
      <c r="HN246" s="17"/>
      <c r="HO246" s="17"/>
      <c r="HP246" s="17"/>
      <c r="HQ246" s="17"/>
      <c r="HR246" s="17"/>
      <c r="HS246" s="17"/>
      <c r="HT246" s="17"/>
      <c r="HU246" s="17"/>
      <c r="HV246" s="17"/>
      <c r="HW246" s="17"/>
      <c r="HX246" s="17"/>
      <c r="HY246" s="17"/>
      <c r="HZ246" s="17"/>
      <c r="IA246" s="17"/>
      <c r="IB246" s="17"/>
      <c r="IC246" s="17"/>
      <c r="ID246" s="17"/>
      <c r="IE246" s="17"/>
      <c r="IF246" s="17"/>
      <c r="IG246" s="17"/>
      <c r="IH246" s="17"/>
      <c r="II246" s="17"/>
      <c r="IJ246" s="17"/>
      <c r="IK246" s="17"/>
      <c r="IL246" s="17"/>
      <c r="IM246" s="17"/>
      <c r="IN246" s="17"/>
      <c r="IO246" s="17"/>
      <c r="IP246" s="17"/>
    </row>
    <row r="247" spans="1:250" s="18" customFormat="1" ht="3.95" customHeight="1">
      <c r="A247" s="2425"/>
      <c r="B247" s="2426"/>
      <c r="C247" s="2426"/>
      <c r="D247" s="2426"/>
      <c r="E247" s="2426"/>
      <c r="F247" s="2426"/>
      <c r="G247" s="2426"/>
      <c r="H247" s="2426"/>
      <c r="I247" s="242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c r="DA247" s="17"/>
      <c r="DB247" s="17"/>
      <c r="DC247" s="17"/>
      <c r="DD247" s="17"/>
      <c r="DE247" s="17"/>
      <c r="DF247" s="17"/>
      <c r="DG247" s="17"/>
      <c r="DH247" s="17"/>
      <c r="DI247" s="17"/>
      <c r="DJ247" s="17"/>
      <c r="DK247" s="17"/>
      <c r="DL247" s="17"/>
      <c r="DM247" s="17"/>
      <c r="DN247" s="17"/>
      <c r="DO247" s="17"/>
      <c r="DP247" s="17"/>
      <c r="DQ247" s="17"/>
      <c r="DR247" s="17"/>
      <c r="DS247" s="17"/>
      <c r="DT247" s="17"/>
      <c r="DU247" s="17"/>
      <c r="DV247" s="17"/>
      <c r="DW247" s="17"/>
      <c r="DX247" s="17"/>
      <c r="DY247" s="17"/>
      <c r="DZ247" s="17"/>
      <c r="EA247" s="17"/>
      <c r="EB247" s="17"/>
      <c r="EC247" s="17"/>
      <c r="ED247" s="17"/>
      <c r="EE247" s="17"/>
      <c r="EF247" s="17"/>
      <c r="EG247" s="17"/>
      <c r="EH247" s="17"/>
      <c r="EI247" s="17"/>
      <c r="EJ247" s="17"/>
      <c r="EK247" s="17"/>
      <c r="EL247" s="17"/>
      <c r="EM247" s="17"/>
      <c r="EN247" s="17"/>
      <c r="EO247" s="17"/>
      <c r="EP247" s="17"/>
      <c r="EQ247" s="17"/>
      <c r="ER247" s="17"/>
      <c r="ES247" s="17"/>
      <c r="ET247" s="17"/>
      <c r="EU247" s="17"/>
      <c r="EV247" s="17"/>
      <c r="EW247" s="17"/>
      <c r="EX247" s="17"/>
      <c r="EY247" s="17"/>
      <c r="EZ247" s="17"/>
      <c r="FA247" s="17"/>
      <c r="FB247" s="17"/>
      <c r="FC247" s="17"/>
      <c r="FD247" s="17"/>
      <c r="FE247" s="17"/>
      <c r="FF247" s="17"/>
      <c r="FG247" s="17"/>
      <c r="FH247" s="17"/>
      <c r="FI247" s="17"/>
      <c r="FJ247" s="17"/>
      <c r="FK247" s="17"/>
      <c r="FL247" s="17"/>
      <c r="FM247" s="17"/>
      <c r="FN247" s="17"/>
      <c r="FO247" s="17"/>
      <c r="FP247" s="17"/>
      <c r="FQ247" s="17"/>
      <c r="FR247" s="17"/>
      <c r="FS247" s="17"/>
      <c r="FT247" s="17"/>
      <c r="FU247" s="17"/>
      <c r="FV247" s="17"/>
      <c r="FW247" s="17"/>
      <c r="FX247" s="17"/>
      <c r="FY247" s="17"/>
      <c r="FZ247" s="17"/>
      <c r="GA247" s="17"/>
      <c r="GB247" s="17"/>
      <c r="GC247" s="17"/>
      <c r="GD247" s="17"/>
      <c r="GE247" s="17"/>
      <c r="GF247" s="17"/>
      <c r="GG247" s="17"/>
      <c r="GH247" s="17"/>
      <c r="GI247" s="17"/>
      <c r="GJ247" s="17"/>
      <c r="GK247" s="17"/>
      <c r="GL247" s="17"/>
      <c r="GM247" s="17"/>
      <c r="GN247" s="17"/>
      <c r="GO247" s="17"/>
      <c r="GP247" s="17"/>
      <c r="GQ247" s="17"/>
      <c r="GR247" s="17"/>
      <c r="GS247" s="17"/>
      <c r="GT247" s="17"/>
      <c r="GU247" s="17"/>
      <c r="GV247" s="17"/>
      <c r="GW247" s="17"/>
      <c r="GX247" s="17"/>
      <c r="GY247" s="17"/>
      <c r="GZ247" s="17"/>
      <c r="HA247" s="17"/>
      <c r="HB247" s="17"/>
      <c r="HC247" s="17"/>
      <c r="HD247" s="17"/>
      <c r="HE247" s="17"/>
      <c r="HF247" s="17"/>
      <c r="HG247" s="17"/>
      <c r="HH247" s="17"/>
      <c r="HI247" s="17"/>
      <c r="HJ247" s="17"/>
      <c r="HK247" s="17"/>
      <c r="HL247" s="17"/>
      <c r="HM247" s="17"/>
      <c r="HN247" s="17"/>
      <c r="HO247" s="17"/>
      <c r="HP247" s="17"/>
      <c r="HQ247" s="17"/>
      <c r="HR247" s="17"/>
      <c r="HS247" s="17"/>
      <c r="HT247" s="17"/>
      <c r="HU247" s="17"/>
      <c r="HV247" s="17"/>
      <c r="HW247" s="17"/>
      <c r="HX247" s="17"/>
      <c r="HY247" s="17"/>
      <c r="HZ247" s="17"/>
      <c r="IA247" s="17"/>
      <c r="IB247" s="17"/>
      <c r="IC247" s="17"/>
      <c r="ID247" s="17"/>
      <c r="IE247" s="17"/>
      <c r="IF247" s="17"/>
      <c r="IG247" s="17"/>
      <c r="IH247" s="17"/>
      <c r="II247" s="17"/>
      <c r="IJ247" s="17"/>
      <c r="IK247" s="17"/>
      <c r="IL247" s="17"/>
      <c r="IM247" s="17"/>
      <c r="IN247" s="17"/>
      <c r="IO247" s="17"/>
      <c r="IP247" s="17"/>
    </row>
    <row r="248" spans="1:250" s="18" customFormat="1">
      <c r="A248" s="2378" t="s">
        <v>160</v>
      </c>
      <c r="B248" s="2379"/>
      <c r="C248" s="2379"/>
      <c r="D248" s="2379"/>
      <c r="E248" s="2379"/>
      <c r="F248" s="2379"/>
      <c r="G248" s="2379"/>
      <c r="H248" s="2379"/>
      <c r="I248" s="2380"/>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c r="DA248" s="17"/>
      <c r="DB248" s="17"/>
      <c r="DC248" s="17"/>
      <c r="DD248" s="17"/>
      <c r="DE248" s="17"/>
      <c r="DF248" s="17"/>
      <c r="DG248" s="17"/>
      <c r="DH248" s="17"/>
      <c r="DI248" s="17"/>
      <c r="DJ248" s="17"/>
      <c r="DK248" s="17"/>
      <c r="DL248" s="17"/>
      <c r="DM248" s="17"/>
      <c r="DN248" s="17"/>
      <c r="DO248" s="17"/>
      <c r="DP248" s="17"/>
      <c r="DQ248" s="17"/>
      <c r="DR248" s="17"/>
      <c r="DS248" s="17"/>
      <c r="DT248" s="17"/>
      <c r="DU248" s="17"/>
      <c r="DV248" s="17"/>
      <c r="DW248" s="17"/>
      <c r="DX248" s="17"/>
      <c r="DY248" s="17"/>
      <c r="DZ248" s="17"/>
      <c r="EA248" s="17"/>
      <c r="EB248" s="17"/>
      <c r="EC248" s="17"/>
      <c r="ED248" s="17"/>
      <c r="EE248" s="17"/>
      <c r="EF248" s="17"/>
      <c r="EG248" s="17"/>
      <c r="EH248" s="17"/>
      <c r="EI248" s="17"/>
      <c r="EJ248" s="17"/>
      <c r="EK248" s="17"/>
      <c r="EL248" s="17"/>
      <c r="EM248" s="17"/>
      <c r="EN248" s="17"/>
      <c r="EO248" s="17"/>
      <c r="EP248" s="17"/>
      <c r="EQ248" s="17"/>
      <c r="ER248" s="17"/>
      <c r="ES248" s="17"/>
      <c r="ET248" s="17"/>
      <c r="EU248" s="17"/>
      <c r="EV248" s="17"/>
      <c r="EW248" s="17"/>
      <c r="EX248" s="17"/>
      <c r="EY248" s="17"/>
      <c r="EZ248" s="17"/>
      <c r="FA248" s="17"/>
      <c r="FB248" s="17"/>
      <c r="FC248" s="17"/>
      <c r="FD248" s="17"/>
      <c r="FE248" s="17"/>
      <c r="FF248" s="17"/>
      <c r="FG248" s="17"/>
      <c r="FH248" s="17"/>
      <c r="FI248" s="17"/>
      <c r="FJ248" s="17"/>
      <c r="FK248" s="17"/>
      <c r="FL248" s="17"/>
      <c r="FM248" s="17"/>
      <c r="FN248" s="17"/>
      <c r="FO248" s="17"/>
      <c r="FP248" s="17"/>
      <c r="FQ248" s="17"/>
      <c r="FR248" s="17"/>
      <c r="FS248" s="17"/>
      <c r="FT248" s="17"/>
      <c r="FU248" s="17"/>
      <c r="FV248" s="17"/>
      <c r="FW248" s="17"/>
      <c r="FX248" s="17"/>
      <c r="FY248" s="17"/>
      <c r="FZ248" s="17"/>
      <c r="GA248" s="17"/>
      <c r="GB248" s="17"/>
      <c r="GC248" s="17"/>
      <c r="GD248" s="17"/>
      <c r="GE248" s="17"/>
      <c r="GF248" s="17"/>
      <c r="GG248" s="17"/>
      <c r="GH248" s="17"/>
      <c r="GI248" s="17"/>
      <c r="GJ248" s="17"/>
      <c r="GK248" s="17"/>
      <c r="GL248" s="17"/>
      <c r="GM248" s="17"/>
      <c r="GN248" s="17"/>
      <c r="GO248" s="17"/>
      <c r="GP248" s="17"/>
      <c r="GQ248" s="17"/>
      <c r="GR248" s="17"/>
      <c r="GS248" s="17"/>
      <c r="GT248" s="17"/>
      <c r="GU248" s="17"/>
      <c r="GV248" s="17"/>
      <c r="GW248" s="17"/>
      <c r="GX248" s="17"/>
      <c r="GY248" s="17"/>
      <c r="GZ248" s="17"/>
      <c r="HA248" s="17"/>
      <c r="HB248" s="17"/>
      <c r="HC248" s="17"/>
      <c r="HD248" s="17"/>
      <c r="HE248" s="17"/>
      <c r="HF248" s="17"/>
      <c r="HG248" s="17"/>
      <c r="HH248" s="17"/>
      <c r="HI248" s="17"/>
      <c r="HJ248" s="17"/>
      <c r="HK248" s="17"/>
      <c r="HL248" s="17"/>
      <c r="HM248" s="17"/>
      <c r="HN248" s="17"/>
      <c r="HO248" s="17"/>
      <c r="HP248" s="17"/>
      <c r="HQ248" s="17"/>
      <c r="HR248" s="17"/>
      <c r="HS248" s="17"/>
      <c r="HT248" s="17"/>
      <c r="HU248" s="17"/>
      <c r="HV248" s="17"/>
      <c r="HW248" s="17"/>
      <c r="HX248" s="17"/>
      <c r="HY248" s="17"/>
      <c r="HZ248" s="17"/>
      <c r="IA248" s="17"/>
      <c r="IB248" s="17"/>
      <c r="IC248" s="17"/>
      <c r="ID248" s="17"/>
      <c r="IE248" s="17"/>
      <c r="IF248" s="17"/>
      <c r="IG248" s="17"/>
      <c r="IH248" s="17"/>
      <c r="II248" s="17"/>
      <c r="IJ248" s="17"/>
      <c r="IK248" s="17"/>
      <c r="IL248" s="17"/>
      <c r="IM248" s="17"/>
      <c r="IN248" s="17"/>
      <c r="IO248" s="17"/>
      <c r="IP248" s="17"/>
    </row>
    <row r="249" spans="1:250" s="18" customFormat="1">
      <c r="A249" s="2378" t="s">
        <v>28</v>
      </c>
      <c r="B249" s="2379"/>
      <c r="C249" s="2379"/>
      <c r="D249" s="2379"/>
      <c r="E249" s="2379"/>
      <c r="F249" s="2379"/>
      <c r="G249" s="2379"/>
      <c r="H249" s="2379"/>
      <c r="I249" s="2380"/>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c r="DA249" s="17"/>
      <c r="DB249" s="17"/>
      <c r="DC249" s="17"/>
      <c r="DD249" s="17"/>
      <c r="DE249" s="17"/>
      <c r="DF249" s="17"/>
      <c r="DG249" s="17"/>
      <c r="DH249" s="17"/>
      <c r="DI249" s="17"/>
      <c r="DJ249" s="17"/>
      <c r="DK249" s="17"/>
      <c r="DL249" s="17"/>
      <c r="DM249" s="17"/>
      <c r="DN249" s="17"/>
      <c r="DO249" s="17"/>
      <c r="DP249" s="17"/>
      <c r="DQ249" s="17"/>
      <c r="DR249" s="17"/>
      <c r="DS249" s="17"/>
      <c r="DT249" s="17"/>
      <c r="DU249" s="17"/>
      <c r="DV249" s="17"/>
      <c r="DW249" s="17"/>
      <c r="DX249" s="17"/>
      <c r="DY249" s="17"/>
      <c r="DZ249" s="17"/>
      <c r="EA249" s="17"/>
      <c r="EB249" s="17"/>
      <c r="EC249" s="17"/>
      <c r="ED249" s="17"/>
      <c r="EE249" s="17"/>
      <c r="EF249" s="17"/>
      <c r="EG249" s="17"/>
      <c r="EH249" s="17"/>
      <c r="EI249" s="17"/>
      <c r="EJ249" s="17"/>
      <c r="EK249" s="17"/>
      <c r="EL249" s="17"/>
      <c r="EM249" s="17"/>
      <c r="EN249" s="17"/>
      <c r="EO249" s="17"/>
      <c r="EP249" s="17"/>
      <c r="EQ249" s="17"/>
      <c r="ER249" s="17"/>
      <c r="ES249" s="17"/>
      <c r="ET249" s="17"/>
      <c r="EU249" s="17"/>
      <c r="EV249" s="17"/>
      <c r="EW249" s="17"/>
      <c r="EX249" s="17"/>
      <c r="EY249" s="17"/>
      <c r="EZ249" s="17"/>
      <c r="FA249" s="17"/>
      <c r="FB249" s="17"/>
      <c r="FC249" s="17"/>
      <c r="FD249" s="17"/>
      <c r="FE249" s="17"/>
      <c r="FF249" s="17"/>
      <c r="FG249" s="17"/>
      <c r="FH249" s="17"/>
      <c r="FI249" s="17"/>
      <c r="FJ249" s="17"/>
      <c r="FK249" s="17"/>
      <c r="FL249" s="17"/>
      <c r="FM249" s="17"/>
      <c r="FN249" s="17"/>
      <c r="FO249" s="17"/>
      <c r="FP249" s="17"/>
      <c r="FQ249" s="17"/>
      <c r="FR249" s="17"/>
      <c r="FS249" s="17"/>
      <c r="FT249" s="17"/>
      <c r="FU249" s="17"/>
      <c r="FV249" s="17"/>
      <c r="FW249" s="17"/>
      <c r="FX249" s="17"/>
      <c r="FY249" s="17"/>
      <c r="FZ249" s="17"/>
      <c r="GA249" s="17"/>
      <c r="GB249" s="17"/>
      <c r="GC249" s="17"/>
      <c r="GD249" s="17"/>
      <c r="GE249" s="17"/>
      <c r="GF249" s="17"/>
      <c r="GG249" s="17"/>
      <c r="GH249" s="17"/>
      <c r="GI249" s="17"/>
      <c r="GJ249" s="17"/>
      <c r="GK249" s="17"/>
      <c r="GL249" s="17"/>
      <c r="GM249" s="17"/>
      <c r="GN249" s="17"/>
      <c r="GO249" s="17"/>
      <c r="GP249" s="17"/>
      <c r="GQ249" s="17"/>
      <c r="GR249" s="17"/>
      <c r="GS249" s="17"/>
      <c r="GT249" s="17"/>
      <c r="GU249" s="17"/>
      <c r="GV249" s="17"/>
      <c r="GW249" s="17"/>
      <c r="GX249" s="17"/>
      <c r="GY249" s="17"/>
      <c r="GZ249" s="17"/>
      <c r="HA249" s="17"/>
      <c r="HB249" s="17"/>
      <c r="HC249" s="17"/>
      <c r="HD249" s="17"/>
      <c r="HE249" s="17"/>
      <c r="HF249" s="17"/>
      <c r="HG249" s="17"/>
      <c r="HH249" s="17"/>
      <c r="HI249" s="17"/>
      <c r="HJ249" s="17"/>
      <c r="HK249" s="17"/>
      <c r="HL249" s="17"/>
      <c r="HM249" s="17"/>
      <c r="HN249" s="17"/>
      <c r="HO249" s="17"/>
      <c r="HP249" s="17"/>
      <c r="HQ249" s="17"/>
      <c r="HR249" s="17"/>
      <c r="HS249" s="17"/>
      <c r="HT249" s="17"/>
      <c r="HU249" s="17"/>
      <c r="HV249" s="17"/>
      <c r="HW249" s="17"/>
      <c r="HX249" s="17"/>
      <c r="HY249" s="17"/>
      <c r="HZ249" s="17"/>
      <c r="IA249" s="17"/>
      <c r="IB249" s="17"/>
      <c r="IC249" s="17"/>
      <c r="ID249" s="17"/>
      <c r="IE249" s="17"/>
      <c r="IF249" s="17"/>
      <c r="IG249" s="17"/>
      <c r="IH249" s="17"/>
      <c r="II249" s="17"/>
      <c r="IJ249" s="17"/>
      <c r="IK249" s="17"/>
      <c r="IL249" s="17"/>
      <c r="IM249" s="17"/>
      <c r="IN249" s="17"/>
      <c r="IO249" s="17"/>
      <c r="IP249" s="17"/>
    </row>
    <row r="250" spans="1:250" s="18" customFormat="1">
      <c r="A250" s="2378" t="s">
        <v>29</v>
      </c>
      <c r="B250" s="2379"/>
      <c r="C250" s="2379"/>
      <c r="D250" s="2379"/>
      <c r="E250" s="2379"/>
      <c r="F250" s="2379"/>
      <c r="G250" s="2379"/>
      <c r="H250" s="2379"/>
      <c r="I250" s="2380"/>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c r="DA250" s="17"/>
      <c r="DB250" s="17"/>
      <c r="DC250" s="17"/>
      <c r="DD250" s="17"/>
      <c r="DE250" s="17"/>
      <c r="DF250" s="17"/>
      <c r="DG250" s="17"/>
      <c r="DH250" s="17"/>
      <c r="DI250" s="17"/>
      <c r="DJ250" s="17"/>
      <c r="DK250" s="17"/>
      <c r="DL250" s="17"/>
      <c r="DM250" s="17"/>
      <c r="DN250" s="17"/>
      <c r="DO250" s="17"/>
      <c r="DP250" s="17"/>
      <c r="DQ250" s="17"/>
      <c r="DR250" s="17"/>
      <c r="DS250" s="17"/>
      <c r="DT250" s="17"/>
      <c r="DU250" s="17"/>
      <c r="DV250" s="17"/>
      <c r="DW250" s="17"/>
      <c r="DX250" s="17"/>
      <c r="DY250" s="17"/>
      <c r="DZ250" s="17"/>
      <c r="EA250" s="17"/>
      <c r="EB250" s="17"/>
      <c r="EC250" s="17"/>
      <c r="ED250" s="17"/>
      <c r="EE250" s="17"/>
      <c r="EF250" s="17"/>
      <c r="EG250" s="17"/>
      <c r="EH250" s="17"/>
      <c r="EI250" s="17"/>
      <c r="EJ250" s="17"/>
      <c r="EK250" s="17"/>
      <c r="EL250" s="17"/>
      <c r="EM250" s="17"/>
      <c r="EN250" s="17"/>
      <c r="EO250" s="17"/>
      <c r="EP250" s="17"/>
      <c r="EQ250" s="17"/>
      <c r="ER250" s="17"/>
      <c r="ES250" s="17"/>
      <c r="ET250" s="17"/>
      <c r="EU250" s="17"/>
      <c r="EV250" s="17"/>
      <c r="EW250" s="17"/>
      <c r="EX250" s="17"/>
      <c r="EY250" s="17"/>
      <c r="EZ250" s="17"/>
      <c r="FA250" s="17"/>
      <c r="FB250" s="17"/>
      <c r="FC250" s="17"/>
      <c r="FD250" s="17"/>
      <c r="FE250" s="17"/>
      <c r="FF250" s="17"/>
      <c r="FG250" s="17"/>
      <c r="FH250" s="17"/>
      <c r="FI250" s="17"/>
      <c r="FJ250" s="17"/>
      <c r="FK250" s="17"/>
      <c r="FL250" s="17"/>
      <c r="FM250" s="17"/>
      <c r="FN250" s="17"/>
      <c r="FO250" s="17"/>
      <c r="FP250" s="17"/>
      <c r="FQ250" s="17"/>
      <c r="FR250" s="17"/>
      <c r="FS250" s="17"/>
      <c r="FT250" s="17"/>
      <c r="FU250" s="17"/>
      <c r="FV250" s="17"/>
      <c r="FW250" s="17"/>
      <c r="FX250" s="17"/>
      <c r="FY250" s="17"/>
      <c r="FZ250" s="17"/>
      <c r="GA250" s="17"/>
      <c r="GB250" s="17"/>
      <c r="GC250" s="17"/>
      <c r="GD250" s="17"/>
      <c r="GE250" s="17"/>
      <c r="GF250" s="17"/>
      <c r="GG250" s="17"/>
      <c r="GH250" s="17"/>
      <c r="GI250" s="17"/>
      <c r="GJ250" s="17"/>
      <c r="GK250" s="17"/>
      <c r="GL250" s="17"/>
      <c r="GM250" s="17"/>
      <c r="GN250" s="17"/>
      <c r="GO250" s="17"/>
      <c r="GP250" s="17"/>
      <c r="GQ250" s="17"/>
      <c r="GR250" s="17"/>
      <c r="GS250" s="17"/>
      <c r="GT250" s="17"/>
      <c r="GU250" s="17"/>
      <c r="GV250" s="17"/>
      <c r="GW250" s="17"/>
      <c r="GX250" s="17"/>
      <c r="GY250" s="17"/>
      <c r="GZ250" s="17"/>
      <c r="HA250" s="17"/>
      <c r="HB250" s="17"/>
      <c r="HC250" s="17"/>
      <c r="HD250" s="17"/>
      <c r="HE250" s="17"/>
      <c r="HF250" s="17"/>
      <c r="HG250" s="17"/>
      <c r="HH250" s="17"/>
      <c r="HI250" s="17"/>
      <c r="HJ250" s="17"/>
      <c r="HK250" s="17"/>
      <c r="HL250" s="17"/>
      <c r="HM250" s="17"/>
      <c r="HN250" s="17"/>
      <c r="HO250" s="17"/>
      <c r="HP250" s="17"/>
      <c r="HQ250" s="17"/>
      <c r="HR250" s="17"/>
      <c r="HS250" s="17"/>
      <c r="HT250" s="17"/>
      <c r="HU250" s="17"/>
      <c r="HV250" s="17"/>
      <c r="HW250" s="17"/>
      <c r="HX250" s="17"/>
      <c r="HY250" s="17"/>
      <c r="HZ250" s="17"/>
      <c r="IA250" s="17"/>
      <c r="IB250" s="17"/>
      <c r="IC250" s="17"/>
      <c r="ID250" s="17"/>
      <c r="IE250" s="17"/>
      <c r="IF250" s="17"/>
      <c r="IG250" s="17"/>
      <c r="IH250" s="17"/>
      <c r="II250" s="17"/>
      <c r="IJ250" s="17"/>
      <c r="IK250" s="17"/>
      <c r="IL250" s="17"/>
      <c r="IM250" s="17"/>
      <c r="IN250" s="17"/>
      <c r="IO250" s="17"/>
      <c r="IP250" s="17"/>
    </row>
    <row r="251" spans="1:250" s="18" customFormat="1">
      <c r="A251" s="2378" t="s">
        <v>161</v>
      </c>
      <c r="B251" s="2379"/>
      <c r="C251" s="2379"/>
      <c r="D251" s="2379"/>
      <c r="E251" s="2379"/>
      <c r="F251" s="2379"/>
      <c r="G251" s="2379"/>
      <c r="H251" s="2379"/>
      <c r="I251" s="2380"/>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c r="DA251" s="17"/>
      <c r="DB251" s="17"/>
      <c r="DC251" s="17"/>
      <c r="DD251" s="17"/>
      <c r="DE251" s="17"/>
      <c r="DF251" s="17"/>
      <c r="DG251" s="17"/>
      <c r="DH251" s="17"/>
      <c r="DI251" s="17"/>
      <c r="DJ251" s="17"/>
      <c r="DK251" s="17"/>
      <c r="DL251" s="17"/>
      <c r="DM251" s="17"/>
      <c r="DN251" s="17"/>
      <c r="DO251" s="17"/>
      <c r="DP251" s="17"/>
      <c r="DQ251" s="17"/>
      <c r="DR251" s="17"/>
      <c r="DS251" s="17"/>
      <c r="DT251" s="17"/>
      <c r="DU251" s="17"/>
      <c r="DV251" s="17"/>
      <c r="DW251" s="17"/>
      <c r="DX251" s="17"/>
      <c r="DY251" s="17"/>
      <c r="DZ251" s="17"/>
      <c r="EA251" s="17"/>
      <c r="EB251" s="17"/>
      <c r="EC251" s="17"/>
      <c r="ED251" s="17"/>
      <c r="EE251" s="17"/>
      <c r="EF251" s="17"/>
      <c r="EG251" s="17"/>
      <c r="EH251" s="17"/>
      <c r="EI251" s="17"/>
      <c r="EJ251" s="17"/>
      <c r="EK251" s="17"/>
      <c r="EL251" s="17"/>
      <c r="EM251" s="17"/>
      <c r="EN251" s="17"/>
      <c r="EO251" s="17"/>
      <c r="EP251" s="17"/>
      <c r="EQ251" s="17"/>
      <c r="ER251" s="17"/>
      <c r="ES251" s="17"/>
      <c r="ET251" s="17"/>
      <c r="EU251" s="17"/>
      <c r="EV251" s="17"/>
      <c r="EW251" s="17"/>
      <c r="EX251" s="17"/>
      <c r="EY251" s="17"/>
      <c r="EZ251" s="17"/>
      <c r="FA251" s="17"/>
      <c r="FB251" s="17"/>
      <c r="FC251" s="17"/>
      <c r="FD251" s="17"/>
      <c r="FE251" s="17"/>
      <c r="FF251" s="17"/>
      <c r="FG251" s="17"/>
      <c r="FH251" s="17"/>
      <c r="FI251" s="17"/>
      <c r="FJ251" s="17"/>
      <c r="FK251" s="17"/>
      <c r="FL251" s="17"/>
      <c r="FM251" s="17"/>
      <c r="FN251" s="17"/>
      <c r="FO251" s="17"/>
      <c r="FP251" s="17"/>
      <c r="FQ251" s="17"/>
      <c r="FR251" s="17"/>
      <c r="FS251" s="17"/>
      <c r="FT251" s="17"/>
      <c r="FU251" s="17"/>
      <c r="FV251" s="17"/>
      <c r="FW251" s="17"/>
      <c r="FX251" s="17"/>
      <c r="FY251" s="17"/>
      <c r="FZ251" s="17"/>
      <c r="GA251" s="17"/>
      <c r="GB251" s="17"/>
      <c r="GC251" s="17"/>
      <c r="GD251" s="17"/>
      <c r="GE251" s="17"/>
      <c r="GF251" s="17"/>
      <c r="GG251" s="17"/>
      <c r="GH251" s="17"/>
      <c r="GI251" s="17"/>
      <c r="GJ251" s="17"/>
      <c r="GK251" s="17"/>
      <c r="GL251" s="17"/>
      <c r="GM251" s="17"/>
      <c r="GN251" s="17"/>
      <c r="GO251" s="17"/>
      <c r="GP251" s="17"/>
      <c r="GQ251" s="17"/>
      <c r="GR251" s="17"/>
      <c r="GS251" s="17"/>
      <c r="GT251" s="17"/>
      <c r="GU251" s="17"/>
      <c r="GV251" s="17"/>
      <c r="GW251" s="17"/>
      <c r="GX251" s="17"/>
      <c r="GY251" s="17"/>
      <c r="GZ251" s="17"/>
      <c r="HA251" s="17"/>
      <c r="HB251" s="17"/>
      <c r="HC251" s="17"/>
      <c r="HD251" s="17"/>
      <c r="HE251" s="17"/>
      <c r="HF251" s="17"/>
      <c r="HG251" s="17"/>
      <c r="HH251" s="17"/>
      <c r="HI251" s="17"/>
      <c r="HJ251" s="17"/>
      <c r="HK251" s="17"/>
      <c r="HL251" s="17"/>
      <c r="HM251" s="17"/>
      <c r="HN251" s="17"/>
      <c r="HO251" s="17"/>
      <c r="HP251" s="17"/>
      <c r="HQ251" s="17"/>
      <c r="HR251" s="17"/>
      <c r="HS251" s="17"/>
      <c r="HT251" s="17"/>
      <c r="HU251" s="17"/>
      <c r="HV251" s="17"/>
      <c r="HW251" s="17"/>
      <c r="HX251" s="17"/>
      <c r="HY251" s="17"/>
      <c r="HZ251" s="17"/>
      <c r="IA251" s="17"/>
      <c r="IB251" s="17"/>
      <c r="IC251" s="17"/>
      <c r="ID251" s="17"/>
      <c r="IE251" s="17"/>
      <c r="IF251" s="17"/>
      <c r="IG251" s="17"/>
      <c r="IH251" s="17"/>
      <c r="II251" s="17"/>
      <c r="IJ251" s="17"/>
      <c r="IK251" s="17"/>
      <c r="IL251" s="17"/>
      <c r="IM251" s="17"/>
      <c r="IN251" s="17"/>
      <c r="IO251" s="17"/>
      <c r="IP251" s="17"/>
    </row>
    <row r="253" spans="1:250" s="18" customFormat="1">
      <c r="A253" s="2347" t="s">
        <v>162</v>
      </c>
      <c r="B253" s="2347"/>
      <c r="C253" s="113" t="s">
        <v>32</v>
      </c>
      <c r="D253" s="2168" t="s">
        <v>163</v>
      </c>
      <c r="E253" s="2168"/>
      <c r="F253" s="2168"/>
      <c r="G253" s="2168"/>
      <c r="H253" s="2168" t="s">
        <v>164</v>
      </c>
      <c r="I253" s="2168"/>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c r="DA253" s="17"/>
      <c r="DB253" s="17"/>
      <c r="DC253" s="17"/>
      <c r="DD253" s="17"/>
      <c r="DE253" s="17"/>
      <c r="DF253" s="17"/>
      <c r="DG253" s="17"/>
      <c r="DH253" s="17"/>
      <c r="DI253" s="17"/>
      <c r="DJ253" s="17"/>
      <c r="DK253" s="17"/>
      <c r="DL253" s="17"/>
      <c r="DM253" s="17"/>
      <c r="DN253" s="17"/>
      <c r="DO253" s="17"/>
      <c r="DP253" s="17"/>
      <c r="DQ253" s="17"/>
      <c r="DR253" s="17"/>
      <c r="DS253" s="17"/>
      <c r="DT253" s="17"/>
      <c r="DU253" s="17"/>
      <c r="DV253" s="17"/>
      <c r="DW253" s="17"/>
      <c r="DX253" s="17"/>
      <c r="DY253" s="17"/>
      <c r="DZ253" s="17"/>
      <c r="EA253" s="17"/>
      <c r="EB253" s="17"/>
      <c r="EC253" s="17"/>
      <c r="ED253" s="17"/>
      <c r="EE253" s="17"/>
      <c r="EF253" s="17"/>
      <c r="EG253" s="17"/>
      <c r="EH253" s="17"/>
      <c r="EI253" s="17"/>
      <c r="EJ253" s="17"/>
      <c r="EK253" s="17"/>
      <c r="EL253" s="17"/>
      <c r="EM253" s="17"/>
      <c r="EN253" s="17"/>
      <c r="EO253" s="17"/>
      <c r="EP253" s="17"/>
      <c r="EQ253" s="17"/>
      <c r="ER253" s="17"/>
      <c r="ES253" s="17"/>
      <c r="ET253" s="17"/>
      <c r="EU253" s="17"/>
      <c r="EV253" s="17"/>
      <c r="EW253" s="17"/>
      <c r="EX253" s="17"/>
      <c r="EY253" s="17"/>
      <c r="EZ253" s="17"/>
      <c r="FA253" s="17"/>
      <c r="FB253" s="17"/>
      <c r="FC253" s="17"/>
      <c r="FD253" s="17"/>
      <c r="FE253" s="17"/>
      <c r="FF253" s="17"/>
      <c r="FG253" s="17"/>
      <c r="FH253" s="17"/>
      <c r="FI253" s="17"/>
      <c r="FJ253" s="17"/>
      <c r="FK253" s="17"/>
      <c r="FL253" s="17"/>
      <c r="FM253" s="17"/>
      <c r="FN253" s="17"/>
      <c r="FO253" s="17"/>
      <c r="FP253" s="17"/>
      <c r="FQ253" s="17"/>
      <c r="FR253" s="17"/>
      <c r="FS253" s="17"/>
      <c r="FT253" s="17"/>
      <c r="FU253" s="17"/>
      <c r="FV253" s="17"/>
      <c r="FW253" s="17"/>
      <c r="FX253" s="17"/>
      <c r="FY253" s="17"/>
      <c r="FZ253" s="17"/>
      <c r="GA253" s="17"/>
      <c r="GB253" s="17"/>
      <c r="GC253" s="17"/>
      <c r="GD253" s="17"/>
      <c r="GE253" s="17"/>
      <c r="GF253" s="17"/>
      <c r="GG253" s="17"/>
      <c r="GH253" s="17"/>
      <c r="GI253" s="17"/>
      <c r="GJ253" s="17"/>
      <c r="GK253" s="17"/>
      <c r="GL253" s="17"/>
      <c r="GM253" s="17"/>
      <c r="GN253" s="17"/>
      <c r="GO253" s="17"/>
      <c r="GP253" s="17"/>
      <c r="GQ253" s="17"/>
      <c r="GR253" s="17"/>
      <c r="GS253" s="17"/>
      <c r="GT253" s="17"/>
      <c r="GU253" s="17"/>
      <c r="GV253" s="17"/>
      <c r="GW253" s="17"/>
      <c r="GX253" s="17"/>
      <c r="GY253" s="17"/>
      <c r="GZ253" s="17"/>
      <c r="HA253" s="17"/>
      <c r="HB253" s="17"/>
      <c r="HC253" s="17"/>
      <c r="HD253" s="17"/>
      <c r="HE253" s="17"/>
      <c r="HF253" s="17"/>
      <c r="HG253" s="17"/>
      <c r="HH253" s="17"/>
      <c r="HI253" s="17"/>
      <c r="HJ253" s="17"/>
      <c r="HK253" s="17"/>
      <c r="HL253" s="17"/>
      <c r="HM253" s="17"/>
      <c r="HN253" s="17"/>
      <c r="HO253" s="17"/>
      <c r="HP253" s="17"/>
      <c r="HQ253" s="17"/>
      <c r="HR253" s="17"/>
      <c r="HS253" s="17"/>
      <c r="HT253" s="17"/>
      <c r="HU253" s="17"/>
      <c r="HV253" s="17"/>
      <c r="HW253" s="17"/>
      <c r="HX253" s="17"/>
      <c r="HY253" s="17"/>
      <c r="HZ253" s="17"/>
      <c r="IA253" s="17"/>
      <c r="IB253" s="17"/>
      <c r="IC253" s="17"/>
      <c r="ID253" s="17"/>
      <c r="IE253" s="17"/>
      <c r="IF253" s="17"/>
      <c r="IG253" s="17"/>
      <c r="IH253" s="17"/>
      <c r="II253" s="17"/>
      <c r="IJ253" s="17"/>
      <c r="IK253" s="17"/>
      <c r="IL253" s="17"/>
      <c r="IM253" s="17"/>
      <c r="IN253" s="17"/>
      <c r="IO253" s="17"/>
      <c r="IP253" s="17"/>
    </row>
    <row r="254" spans="1:250" s="18" customFormat="1" ht="69.2" customHeight="1">
      <c r="A254" s="2105" t="s">
        <v>2883</v>
      </c>
      <c r="B254" s="2402"/>
      <c r="C254" s="148" t="s">
        <v>2884</v>
      </c>
      <c r="D254" s="2348" t="s">
        <v>163</v>
      </c>
      <c r="E254" s="2348"/>
      <c r="F254" s="2348"/>
      <c r="G254" s="2348"/>
      <c r="H254" s="2349" t="s">
        <v>2839</v>
      </c>
      <c r="I254" s="2349"/>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c r="DA254" s="17"/>
      <c r="DB254" s="17"/>
      <c r="DC254" s="17"/>
      <c r="DD254" s="17"/>
      <c r="DE254" s="17"/>
      <c r="DF254" s="17"/>
      <c r="DG254" s="17"/>
      <c r="DH254" s="17"/>
      <c r="DI254" s="17"/>
      <c r="DJ254" s="17"/>
      <c r="DK254" s="17"/>
      <c r="DL254" s="17"/>
      <c r="DM254" s="17"/>
      <c r="DN254" s="17"/>
      <c r="DO254" s="17"/>
      <c r="DP254" s="17"/>
      <c r="DQ254" s="17"/>
      <c r="DR254" s="17"/>
      <c r="DS254" s="17"/>
      <c r="DT254" s="17"/>
      <c r="DU254" s="17"/>
      <c r="DV254" s="17"/>
      <c r="DW254" s="17"/>
      <c r="DX254" s="17"/>
      <c r="DY254" s="17"/>
      <c r="DZ254" s="17"/>
      <c r="EA254" s="17"/>
      <c r="EB254" s="17"/>
      <c r="EC254" s="17"/>
      <c r="ED254" s="17"/>
      <c r="EE254" s="17"/>
      <c r="EF254" s="17"/>
      <c r="EG254" s="17"/>
      <c r="EH254" s="17"/>
      <c r="EI254" s="17"/>
      <c r="EJ254" s="17"/>
      <c r="EK254" s="17"/>
      <c r="EL254" s="17"/>
      <c r="EM254" s="17"/>
      <c r="EN254" s="17"/>
      <c r="EO254" s="17"/>
      <c r="EP254" s="17"/>
      <c r="EQ254" s="17"/>
      <c r="ER254" s="17"/>
      <c r="ES254" s="17"/>
      <c r="ET254" s="17"/>
      <c r="EU254" s="17"/>
      <c r="EV254" s="17"/>
      <c r="EW254" s="17"/>
      <c r="EX254" s="17"/>
      <c r="EY254" s="17"/>
      <c r="EZ254" s="17"/>
      <c r="FA254" s="17"/>
      <c r="FB254" s="17"/>
      <c r="FC254" s="17"/>
      <c r="FD254" s="17"/>
      <c r="FE254" s="17"/>
      <c r="FF254" s="17"/>
      <c r="FG254" s="17"/>
      <c r="FH254" s="17"/>
      <c r="FI254" s="17"/>
      <c r="FJ254" s="17"/>
      <c r="FK254" s="17"/>
      <c r="FL254" s="17"/>
      <c r="FM254" s="17"/>
      <c r="FN254" s="17"/>
      <c r="FO254" s="17"/>
      <c r="FP254" s="17"/>
      <c r="FQ254" s="17"/>
      <c r="FR254" s="17"/>
      <c r="FS254" s="17"/>
      <c r="FT254" s="17"/>
      <c r="FU254" s="17"/>
      <c r="FV254" s="17"/>
      <c r="FW254" s="17"/>
      <c r="FX254" s="17"/>
      <c r="FY254" s="17"/>
      <c r="FZ254" s="17"/>
      <c r="GA254" s="17"/>
      <c r="GB254" s="17"/>
      <c r="GC254" s="17"/>
      <c r="GD254" s="17"/>
      <c r="GE254" s="17"/>
      <c r="GF254" s="17"/>
      <c r="GG254" s="17"/>
      <c r="GH254" s="17"/>
      <c r="GI254" s="17"/>
      <c r="GJ254" s="17"/>
      <c r="GK254" s="17"/>
      <c r="GL254" s="17"/>
      <c r="GM254" s="17"/>
      <c r="GN254" s="17"/>
      <c r="GO254" s="17"/>
      <c r="GP254" s="17"/>
      <c r="GQ254" s="17"/>
      <c r="GR254" s="17"/>
      <c r="GS254" s="17"/>
      <c r="GT254" s="17"/>
      <c r="GU254" s="17"/>
      <c r="GV254" s="17"/>
      <c r="GW254" s="17"/>
      <c r="GX254" s="17"/>
      <c r="GY254" s="17"/>
      <c r="GZ254" s="17"/>
      <c r="HA254" s="17"/>
      <c r="HB254" s="17"/>
      <c r="HC254" s="17"/>
      <c r="HD254" s="17"/>
      <c r="HE254" s="17"/>
      <c r="HF254" s="17"/>
      <c r="HG254" s="17"/>
      <c r="HH254" s="17"/>
      <c r="HI254" s="17"/>
      <c r="HJ254" s="17"/>
      <c r="HK254" s="17"/>
      <c r="HL254" s="17"/>
      <c r="HM254" s="17"/>
      <c r="HN254" s="17"/>
      <c r="HO254" s="17"/>
      <c r="HP254" s="17"/>
      <c r="HQ254" s="17"/>
      <c r="HR254" s="17"/>
      <c r="HS254" s="17"/>
      <c r="HT254" s="17"/>
      <c r="HU254" s="17"/>
      <c r="HV254" s="17"/>
      <c r="HW254" s="17"/>
      <c r="HX254" s="17"/>
      <c r="HY254" s="17"/>
      <c r="HZ254" s="17"/>
      <c r="IA254" s="17"/>
      <c r="IB254" s="17"/>
      <c r="IC254" s="17"/>
      <c r="ID254" s="17"/>
      <c r="IE254" s="17"/>
      <c r="IF254" s="17"/>
      <c r="IG254" s="17"/>
      <c r="IH254" s="17"/>
      <c r="II254" s="17"/>
      <c r="IJ254" s="17"/>
      <c r="IK254" s="17"/>
      <c r="IL254" s="17"/>
      <c r="IM254" s="17"/>
      <c r="IN254" s="17"/>
      <c r="IO254" s="17"/>
      <c r="IP254" s="17"/>
    </row>
    <row r="255" spans="1:250" s="18" customFormat="1" ht="15.2" customHeight="1">
      <c r="A255" s="2360" t="s">
        <v>168</v>
      </c>
      <c r="B255" s="2347" t="s">
        <v>169</v>
      </c>
      <c r="C255" s="2358" t="s">
        <v>36</v>
      </c>
      <c r="D255" s="2359" t="s">
        <v>170</v>
      </c>
      <c r="E255" s="2383" t="s">
        <v>171</v>
      </c>
      <c r="F255" s="2384"/>
      <c r="G255" s="2384"/>
      <c r="H255" s="2385"/>
      <c r="I255" s="2168" t="s">
        <v>172</v>
      </c>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c r="DA255" s="17"/>
      <c r="DB255" s="17"/>
      <c r="DC255" s="17"/>
      <c r="DD255" s="17"/>
      <c r="DE255" s="17"/>
      <c r="DF255" s="17"/>
      <c r="DG255" s="17"/>
      <c r="DH255" s="17"/>
      <c r="DI255" s="17"/>
      <c r="DJ255" s="17"/>
      <c r="DK255" s="17"/>
      <c r="DL255" s="17"/>
      <c r="DM255" s="17"/>
      <c r="DN255" s="17"/>
      <c r="DO255" s="17"/>
      <c r="DP255" s="17"/>
      <c r="DQ255" s="17"/>
      <c r="DR255" s="17"/>
      <c r="DS255" s="17"/>
      <c r="DT255" s="17"/>
      <c r="DU255" s="17"/>
      <c r="DV255" s="17"/>
      <c r="DW255" s="17"/>
      <c r="DX255" s="17"/>
      <c r="DY255" s="17"/>
      <c r="DZ255" s="17"/>
      <c r="EA255" s="17"/>
      <c r="EB255" s="17"/>
      <c r="EC255" s="17"/>
      <c r="ED255" s="17"/>
      <c r="EE255" s="17"/>
      <c r="EF255" s="17"/>
      <c r="EG255" s="17"/>
      <c r="EH255" s="17"/>
      <c r="EI255" s="17"/>
      <c r="EJ255" s="17"/>
      <c r="EK255" s="17"/>
      <c r="EL255" s="17"/>
      <c r="EM255" s="17"/>
      <c r="EN255" s="17"/>
      <c r="EO255" s="17"/>
      <c r="EP255" s="17"/>
      <c r="EQ255" s="17"/>
      <c r="ER255" s="17"/>
      <c r="ES255" s="17"/>
      <c r="ET255" s="17"/>
      <c r="EU255" s="17"/>
      <c r="EV255" s="17"/>
      <c r="EW255" s="17"/>
      <c r="EX255" s="17"/>
      <c r="EY255" s="17"/>
      <c r="EZ255" s="17"/>
      <c r="FA255" s="17"/>
      <c r="FB255" s="17"/>
      <c r="FC255" s="17"/>
      <c r="FD255" s="17"/>
      <c r="FE255" s="17"/>
      <c r="FF255" s="17"/>
      <c r="FG255" s="17"/>
      <c r="FH255" s="17"/>
      <c r="FI255" s="17"/>
      <c r="FJ255" s="17"/>
      <c r="FK255" s="17"/>
      <c r="FL255" s="17"/>
      <c r="FM255" s="17"/>
      <c r="FN255" s="17"/>
      <c r="FO255" s="17"/>
      <c r="FP255" s="17"/>
      <c r="FQ255" s="17"/>
      <c r="FR255" s="17"/>
      <c r="FS255" s="17"/>
      <c r="FT255" s="17"/>
      <c r="FU255" s="17"/>
      <c r="FV255" s="17"/>
      <c r="FW255" s="17"/>
      <c r="FX255" s="17"/>
      <c r="FY255" s="17"/>
      <c r="FZ255" s="17"/>
      <c r="GA255" s="17"/>
      <c r="GB255" s="17"/>
      <c r="GC255" s="17"/>
      <c r="GD255" s="17"/>
      <c r="GE255" s="17"/>
      <c r="GF255" s="17"/>
      <c r="GG255" s="17"/>
      <c r="GH255" s="17"/>
      <c r="GI255" s="17"/>
      <c r="GJ255" s="17"/>
      <c r="GK255" s="17"/>
      <c r="GL255" s="17"/>
      <c r="GM255" s="17"/>
      <c r="GN255" s="17"/>
      <c r="GO255" s="17"/>
      <c r="GP255" s="17"/>
      <c r="GQ255" s="17"/>
      <c r="GR255" s="17"/>
      <c r="GS255" s="17"/>
      <c r="GT255" s="17"/>
      <c r="GU255" s="17"/>
      <c r="GV255" s="17"/>
      <c r="GW255" s="17"/>
      <c r="GX255" s="17"/>
      <c r="GY255" s="17"/>
      <c r="GZ255" s="17"/>
      <c r="HA255" s="17"/>
      <c r="HB255" s="17"/>
      <c r="HC255" s="17"/>
      <c r="HD255" s="17"/>
      <c r="HE255" s="17"/>
      <c r="HF255" s="17"/>
      <c r="HG255" s="17"/>
      <c r="HH255" s="17"/>
      <c r="HI255" s="17"/>
      <c r="HJ255" s="17"/>
      <c r="HK255" s="17"/>
      <c r="HL255" s="17"/>
      <c r="HM255" s="17"/>
      <c r="HN255" s="17"/>
      <c r="HO255" s="17"/>
      <c r="HP255" s="17"/>
      <c r="HQ255" s="17"/>
      <c r="HR255" s="17"/>
      <c r="HS255" s="17"/>
      <c r="HT255" s="17"/>
      <c r="HU255" s="17"/>
      <c r="HV255" s="17"/>
      <c r="HW255" s="17"/>
      <c r="HX255" s="17"/>
      <c r="HY255" s="17"/>
      <c r="HZ255" s="17"/>
      <c r="IA255" s="17"/>
      <c r="IB255" s="17"/>
      <c r="IC255" s="17"/>
      <c r="ID255" s="17"/>
      <c r="IE255" s="17"/>
      <c r="IF255" s="17"/>
      <c r="IG255" s="17"/>
      <c r="IH255" s="17"/>
      <c r="II255" s="17"/>
      <c r="IJ255" s="17"/>
      <c r="IK255" s="17"/>
      <c r="IL255" s="17"/>
      <c r="IM255" s="17"/>
      <c r="IN255" s="17"/>
      <c r="IO255" s="17"/>
      <c r="IP255" s="17"/>
    </row>
    <row r="256" spans="1:250" s="18" customFormat="1">
      <c r="A256" s="2360"/>
      <c r="B256" s="2347"/>
      <c r="C256" s="2358"/>
      <c r="D256" s="2359"/>
      <c r="E256" s="2383" t="s">
        <v>173</v>
      </c>
      <c r="F256" s="2385"/>
      <c r="G256" s="2383" t="s">
        <v>173</v>
      </c>
      <c r="H256" s="2385"/>
      <c r="I256" s="2168"/>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c r="DA256" s="17"/>
      <c r="DB256" s="17"/>
      <c r="DC256" s="17"/>
      <c r="DD256" s="17"/>
      <c r="DE256" s="17"/>
      <c r="DF256" s="17"/>
      <c r="DG256" s="17"/>
      <c r="DH256" s="17"/>
      <c r="DI256" s="17"/>
      <c r="DJ256" s="17"/>
      <c r="DK256" s="17"/>
      <c r="DL256" s="17"/>
      <c r="DM256" s="17"/>
      <c r="DN256" s="17"/>
      <c r="DO256" s="17"/>
      <c r="DP256" s="17"/>
      <c r="DQ256" s="17"/>
      <c r="DR256" s="17"/>
      <c r="DS256" s="17"/>
      <c r="DT256" s="17"/>
      <c r="DU256" s="17"/>
      <c r="DV256" s="17"/>
      <c r="DW256" s="17"/>
      <c r="DX256" s="17"/>
      <c r="DY256" s="17"/>
      <c r="DZ256" s="17"/>
      <c r="EA256" s="17"/>
      <c r="EB256" s="17"/>
      <c r="EC256" s="17"/>
      <c r="ED256" s="17"/>
      <c r="EE256" s="17"/>
      <c r="EF256" s="17"/>
      <c r="EG256" s="17"/>
      <c r="EH256" s="17"/>
      <c r="EI256" s="17"/>
      <c r="EJ256" s="17"/>
      <c r="EK256" s="17"/>
      <c r="EL256" s="17"/>
      <c r="EM256" s="17"/>
      <c r="EN256" s="17"/>
      <c r="EO256" s="17"/>
      <c r="EP256" s="17"/>
      <c r="EQ256" s="17"/>
      <c r="ER256" s="17"/>
      <c r="ES256" s="17"/>
      <c r="ET256" s="17"/>
      <c r="EU256" s="17"/>
      <c r="EV256" s="17"/>
      <c r="EW256" s="17"/>
      <c r="EX256" s="17"/>
      <c r="EY256" s="17"/>
      <c r="EZ256" s="17"/>
      <c r="FA256" s="17"/>
      <c r="FB256" s="17"/>
      <c r="FC256" s="17"/>
      <c r="FD256" s="17"/>
      <c r="FE256" s="17"/>
      <c r="FF256" s="17"/>
      <c r="FG256" s="17"/>
      <c r="FH256" s="17"/>
      <c r="FI256" s="17"/>
      <c r="FJ256" s="17"/>
      <c r="FK256" s="17"/>
      <c r="FL256" s="17"/>
      <c r="FM256" s="17"/>
      <c r="FN256" s="17"/>
      <c r="FO256" s="17"/>
      <c r="FP256" s="17"/>
      <c r="FQ256" s="17"/>
      <c r="FR256" s="17"/>
      <c r="FS256" s="17"/>
      <c r="FT256" s="17"/>
      <c r="FU256" s="17"/>
      <c r="FV256" s="17"/>
      <c r="FW256" s="17"/>
      <c r="FX256" s="17"/>
      <c r="FY256" s="17"/>
      <c r="FZ256" s="17"/>
      <c r="GA256" s="17"/>
      <c r="GB256" s="17"/>
      <c r="GC256" s="17"/>
      <c r="GD256" s="17"/>
      <c r="GE256" s="17"/>
      <c r="GF256" s="17"/>
      <c r="GG256" s="17"/>
      <c r="GH256" s="17"/>
      <c r="GI256" s="17"/>
      <c r="GJ256" s="17"/>
      <c r="GK256" s="17"/>
      <c r="GL256" s="17"/>
      <c r="GM256" s="17"/>
      <c r="GN256" s="17"/>
      <c r="GO256" s="17"/>
      <c r="GP256" s="17"/>
      <c r="GQ256" s="17"/>
      <c r="GR256" s="17"/>
      <c r="GS256" s="17"/>
      <c r="GT256" s="17"/>
      <c r="GU256" s="17"/>
      <c r="GV256" s="17"/>
      <c r="GW256" s="17"/>
      <c r="GX256" s="17"/>
      <c r="GY256" s="17"/>
      <c r="GZ256" s="17"/>
      <c r="HA256" s="17"/>
      <c r="HB256" s="17"/>
      <c r="HC256" s="17"/>
      <c r="HD256" s="17"/>
      <c r="HE256" s="17"/>
      <c r="HF256" s="17"/>
      <c r="HG256" s="17"/>
      <c r="HH256" s="17"/>
      <c r="HI256" s="17"/>
      <c r="HJ256" s="17"/>
      <c r="HK256" s="17"/>
      <c r="HL256" s="17"/>
      <c r="HM256" s="17"/>
      <c r="HN256" s="17"/>
      <c r="HO256" s="17"/>
      <c r="HP256" s="17"/>
      <c r="HQ256" s="17"/>
      <c r="HR256" s="17"/>
      <c r="HS256" s="17"/>
      <c r="HT256" s="17"/>
      <c r="HU256" s="17"/>
      <c r="HV256" s="17"/>
      <c r="HW256" s="17"/>
      <c r="HX256" s="17"/>
      <c r="HY256" s="17"/>
      <c r="HZ256" s="17"/>
      <c r="IA256" s="17"/>
      <c r="IB256" s="17"/>
      <c r="IC256" s="17"/>
      <c r="ID256" s="17"/>
      <c r="IE256" s="17"/>
      <c r="IF256" s="17"/>
      <c r="IG256" s="17"/>
      <c r="IH256" s="17"/>
      <c r="II256" s="17"/>
      <c r="IJ256" s="17"/>
      <c r="IK256" s="17"/>
      <c r="IL256" s="17"/>
      <c r="IM256" s="17"/>
      <c r="IN256" s="17"/>
      <c r="IO256" s="17"/>
      <c r="IP256" s="17"/>
    </row>
    <row r="257" spans="1:250" s="18" customFormat="1" ht="45">
      <c r="A257" s="174" t="s">
        <v>2885</v>
      </c>
      <c r="B257" s="118" t="s">
        <v>2886</v>
      </c>
      <c r="C257" s="119" t="s">
        <v>177</v>
      </c>
      <c r="D257" s="120">
        <v>0.2</v>
      </c>
      <c r="E257" s="2350">
        <v>24.83</v>
      </c>
      <c r="F257" s="2351"/>
      <c r="G257" s="2403">
        <f>E257/1.5727</f>
        <v>15.788135054365103</v>
      </c>
      <c r="H257" s="2404"/>
      <c r="I257" s="119"/>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c r="DA257" s="17"/>
      <c r="DB257" s="17"/>
      <c r="DC257" s="17"/>
      <c r="DD257" s="17"/>
      <c r="DE257" s="17"/>
      <c r="DF257" s="17"/>
      <c r="DG257" s="17"/>
      <c r="DH257" s="17"/>
      <c r="DI257" s="17"/>
      <c r="DJ257" s="17"/>
      <c r="DK257" s="17"/>
      <c r="DL257" s="17"/>
      <c r="DM257" s="17"/>
      <c r="DN257" s="17"/>
      <c r="DO257" s="17"/>
      <c r="DP257" s="17"/>
      <c r="DQ257" s="17"/>
      <c r="DR257" s="17"/>
      <c r="DS257" s="17"/>
      <c r="DT257" s="17"/>
      <c r="DU257" s="17"/>
      <c r="DV257" s="17"/>
      <c r="DW257" s="17"/>
      <c r="DX257" s="17"/>
      <c r="DY257" s="17"/>
      <c r="DZ257" s="17"/>
      <c r="EA257" s="17"/>
      <c r="EB257" s="17"/>
      <c r="EC257" s="17"/>
      <c r="ED257" s="17"/>
      <c r="EE257" s="17"/>
      <c r="EF257" s="17"/>
      <c r="EG257" s="17"/>
      <c r="EH257" s="17"/>
      <c r="EI257" s="17"/>
      <c r="EJ257" s="17"/>
      <c r="EK257" s="17"/>
      <c r="EL257" s="17"/>
      <c r="EM257" s="17"/>
      <c r="EN257" s="17"/>
      <c r="EO257" s="17"/>
      <c r="EP257" s="17"/>
      <c r="EQ257" s="17"/>
      <c r="ER257" s="17"/>
      <c r="ES257" s="17"/>
      <c r="ET257" s="17"/>
      <c r="EU257" s="17"/>
      <c r="EV257" s="17"/>
      <c r="EW257" s="17"/>
      <c r="EX257" s="17"/>
      <c r="EY257" s="17"/>
      <c r="EZ257" s="17"/>
      <c r="FA257" s="17"/>
      <c r="FB257" s="17"/>
      <c r="FC257" s="17"/>
      <c r="FD257" s="17"/>
      <c r="FE257" s="17"/>
      <c r="FF257" s="17"/>
      <c r="FG257" s="17"/>
      <c r="FH257" s="17"/>
      <c r="FI257" s="17"/>
      <c r="FJ257" s="17"/>
      <c r="FK257" s="17"/>
      <c r="FL257" s="17"/>
      <c r="FM257" s="17"/>
      <c r="FN257" s="17"/>
      <c r="FO257" s="17"/>
      <c r="FP257" s="17"/>
      <c r="FQ257" s="17"/>
      <c r="FR257" s="17"/>
      <c r="FS257" s="17"/>
      <c r="FT257" s="17"/>
      <c r="FU257" s="17"/>
      <c r="FV257" s="17"/>
      <c r="FW257" s="17"/>
      <c r="FX257" s="17"/>
      <c r="FY257" s="17"/>
      <c r="FZ257" s="17"/>
      <c r="GA257" s="17"/>
      <c r="GB257" s="17"/>
      <c r="GC257" s="17"/>
      <c r="GD257" s="17"/>
      <c r="GE257" s="17"/>
      <c r="GF257" s="17"/>
      <c r="GG257" s="17"/>
      <c r="GH257" s="17"/>
      <c r="GI257" s="17"/>
      <c r="GJ257" s="17"/>
      <c r="GK257" s="17"/>
      <c r="GL257" s="17"/>
      <c r="GM257" s="17"/>
      <c r="GN257" s="17"/>
      <c r="GO257" s="17"/>
      <c r="GP257" s="17"/>
      <c r="GQ257" s="17"/>
      <c r="GR257" s="17"/>
      <c r="GS257" s="17"/>
      <c r="GT257" s="17"/>
      <c r="GU257" s="17"/>
      <c r="GV257" s="17"/>
      <c r="GW257" s="17"/>
      <c r="GX257" s="17"/>
      <c r="GY257" s="17"/>
      <c r="GZ257" s="17"/>
      <c r="HA257" s="17"/>
      <c r="HB257" s="17"/>
      <c r="HC257" s="17"/>
      <c r="HD257" s="17"/>
      <c r="HE257" s="17"/>
      <c r="HF257" s="17"/>
      <c r="HG257" s="17"/>
      <c r="HH257" s="17"/>
      <c r="HI257" s="17"/>
      <c r="HJ257" s="17"/>
      <c r="HK257" s="17"/>
      <c r="HL257" s="17"/>
      <c r="HM257" s="17"/>
      <c r="HN257" s="17"/>
      <c r="HO257" s="17"/>
      <c r="HP257" s="17"/>
      <c r="HQ257" s="17"/>
      <c r="HR257" s="17"/>
      <c r="HS257" s="17"/>
      <c r="HT257" s="17"/>
      <c r="HU257" s="17"/>
      <c r="HV257" s="17"/>
      <c r="HW257" s="17"/>
      <c r="HX257" s="17"/>
      <c r="HY257" s="17"/>
      <c r="HZ257" s="17"/>
      <c r="IA257" s="17"/>
      <c r="IB257" s="17"/>
      <c r="IC257" s="17"/>
      <c r="ID257" s="17"/>
      <c r="IE257" s="17"/>
      <c r="IF257" s="17"/>
      <c r="IG257" s="17"/>
      <c r="IH257" s="17"/>
      <c r="II257" s="17"/>
      <c r="IJ257" s="17"/>
      <c r="IK257" s="17"/>
      <c r="IL257" s="17"/>
      <c r="IM257" s="17"/>
      <c r="IN257" s="17"/>
      <c r="IO257" s="17"/>
      <c r="IP257" s="17"/>
    </row>
    <row r="258" spans="1:250" s="18" customFormat="1">
      <c r="A258" s="117"/>
      <c r="B258" s="118"/>
      <c r="C258" s="119"/>
      <c r="D258" s="120"/>
      <c r="E258" s="121"/>
      <c r="F258" s="122"/>
      <c r="G258" s="119"/>
      <c r="H258" s="119"/>
      <c r="I258" s="119"/>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c r="DA258" s="17"/>
      <c r="DB258" s="17"/>
      <c r="DC258" s="17"/>
      <c r="DD258" s="17"/>
      <c r="DE258" s="17"/>
      <c r="DF258" s="17"/>
      <c r="DG258" s="17"/>
      <c r="DH258" s="17"/>
      <c r="DI258" s="17"/>
      <c r="DJ258" s="17"/>
      <c r="DK258" s="17"/>
      <c r="DL258" s="17"/>
      <c r="DM258" s="17"/>
      <c r="DN258" s="17"/>
      <c r="DO258" s="17"/>
      <c r="DP258" s="17"/>
      <c r="DQ258" s="17"/>
      <c r="DR258" s="17"/>
      <c r="DS258" s="17"/>
      <c r="DT258" s="17"/>
      <c r="DU258" s="17"/>
      <c r="DV258" s="17"/>
      <c r="DW258" s="17"/>
      <c r="DX258" s="17"/>
      <c r="DY258" s="17"/>
      <c r="DZ258" s="17"/>
      <c r="EA258" s="17"/>
      <c r="EB258" s="17"/>
      <c r="EC258" s="17"/>
      <c r="ED258" s="17"/>
      <c r="EE258" s="17"/>
      <c r="EF258" s="17"/>
      <c r="EG258" s="17"/>
      <c r="EH258" s="17"/>
      <c r="EI258" s="17"/>
      <c r="EJ258" s="17"/>
      <c r="EK258" s="17"/>
      <c r="EL258" s="17"/>
      <c r="EM258" s="17"/>
      <c r="EN258" s="17"/>
      <c r="EO258" s="17"/>
      <c r="EP258" s="17"/>
      <c r="EQ258" s="17"/>
      <c r="ER258" s="17"/>
      <c r="ES258" s="17"/>
      <c r="ET258" s="17"/>
      <c r="EU258" s="17"/>
      <c r="EV258" s="17"/>
      <c r="EW258" s="17"/>
      <c r="EX258" s="17"/>
      <c r="EY258" s="17"/>
      <c r="EZ258" s="17"/>
      <c r="FA258" s="17"/>
      <c r="FB258" s="17"/>
      <c r="FC258" s="17"/>
      <c r="FD258" s="17"/>
      <c r="FE258" s="17"/>
      <c r="FF258" s="17"/>
      <c r="FG258" s="17"/>
      <c r="FH258" s="17"/>
      <c r="FI258" s="17"/>
      <c r="FJ258" s="17"/>
      <c r="FK258" s="17"/>
      <c r="FL258" s="17"/>
      <c r="FM258" s="17"/>
      <c r="FN258" s="17"/>
      <c r="FO258" s="17"/>
      <c r="FP258" s="17"/>
      <c r="FQ258" s="17"/>
      <c r="FR258" s="17"/>
      <c r="FS258" s="17"/>
      <c r="FT258" s="17"/>
      <c r="FU258" s="17"/>
      <c r="FV258" s="17"/>
      <c r="FW258" s="17"/>
      <c r="FX258" s="17"/>
      <c r="FY258" s="17"/>
      <c r="FZ258" s="17"/>
      <c r="GA258" s="17"/>
      <c r="GB258" s="17"/>
      <c r="GC258" s="17"/>
      <c r="GD258" s="17"/>
      <c r="GE258" s="17"/>
      <c r="GF258" s="17"/>
      <c r="GG258" s="17"/>
      <c r="GH258" s="17"/>
      <c r="GI258" s="17"/>
      <c r="GJ258" s="17"/>
      <c r="GK258" s="17"/>
      <c r="GL258" s="17"/>
      <c r="GM258" s="17"/>
      <c r="GN258" s="17"/>
      <c r="GO258" s="17"/>
      <c r="GP258" s="17"/>
      <c r="GQ258" s="17"/>
      <c r="GR258" s="17"/>
      <c r="GS258" s="17"/>
      <c r="GT258" s="17"/>
      <c r="GU258" s="17"/>
      <c r="GV258" s="17"/>
      <c r="GW258" s="17"/>
      <c r="GX258" s="17"/>
      <c r="GY258" s="17"/>
      <c r="GZ258" s="17"/>
      <c r="HA258" s="17"/>
      <c r="HB258" s="17"/>
      <c r="HC258" s="17"/>
      <c r="HD258" s="17"/>
      <c r="HE258" s="17"/>
      <c r="HF258" s="17"/>
      <c r="HG258" s="17"/>
      <c r="HH258" s="17"/>
      <c r="HI258" s="17"/>
      <c r="HJ258" s="17"/>
      <c r="HK258" s="17"/>
      <c r="HL258" s="17"/>
      <c r="HM258" s="17"/>
      <c r="HN258" s="17"/>
      <c r="HO258" s="17"/>
      <c r="HP258" s="17"/>
      <c r="HQ258" s="17"/>
      <c r="HR258" s="17"/>
      <c r="HS258" s="17"/>
      <c r="HT258" s="17"/>
      <c r="HU258" s="17"/>
      <c r="HV258" s="17"/>
      <c r="HW258" s="17"/>
      <c r="HX258" s="17"/>
      <c r="HY258" s="17"/>
      <c r="HZ258" s="17"/>
      <c r="IA258" s="17"/>
      <c r="IB258" s="17"/>
      <c r="IC258" s="17"/>
      <c r="ID258" s="17"/>
      <c r="IE258" s="17"/>
      <c r="IF258" s="17"/>
      <c r="IG258" s="17"/>
      <c r="IH258" s="17"/>
      <c r="II258" s="17"/>
      <c r="IJ258" s="17"/>
      <c r="IK258" s="17"/>
      <c r="IL258" s="17"/>
      <c r="IM258" s="17"/>
      <c r="IN258" s="17"/>
      <c r="IO258" s="17"/>
      <c r="IP258" s="17"/>
    </row>
    <row r="259" spans="1:250" s="18" customFormat="1">
      <c r="A259" s="115" t="s">
        <v>172</v>
      </c>
      <c r="B259" s="2352"/>
      <c r="C259" s="2352"/>
      <c r="D259" s="2352"/>
      <c r="E259" s="2352"/>
      <c r="F259" s="2352"/>
      <c r="G259" s="2352"/>
      <c r="H259" s="2352"/>
      <c r="I259" s="156">
        <f>SUM(G257)</f>
        <v>15.788135054365103</v>
      </c>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c r="DA259" s="17"/>
      <c r="DB259" s="17"/>
      <c r="DC259" s="17"/>
      <c r="DD259" s="17"/>
      <c r="DE259" s="17"/>
      <c r="DF259" s="17"/>
      <c r="DG259" s="17"/>
      <c r="DH259" s="17"/>
      <c r="DI259" s="17"/>
      <c r="DJ259" s="17"/>
      <c r="DK259" s="17"/>
      <c r="DL259" s="17"/>
      <c r="DM259" s="17"/>
      <c r="DN259" s="17"/>
      <c r="DO259" s="17"/>
      <c r="DP259" s="17"/>
      <c r="DQ259" s="17"/>
      <c r="DR259" s="17"/>
      <c r="DS259" s="17"/>
      <c r="DT259" s="17"/>
      <c r="DU259" s="17"/>
      <c r="DV259" s="17"/>
      <c r="DW259" s="17"/>
      <c r="DX259" s="17"/>
      <c r="DY259" s="17"/>
      <c r="DZ259" s="17"/>
      <c r="EA259" s="17"/>
      <c r="EB259" s="17"/>
      <c r="EC259" s="17"/>
      <c r="ED259" s="17"/>
      <c r="EE259" s="17"/>
      <c r="EF259" s="17"/>
      <c r="EG259" s="17"/>
      <c r="EH259" s="17"/>
      <c r="EI259" s="17"/>
      <c r="EJ259" s="17"/>
      <c r="EK259" s="17"/>
      <c r="EL259" s="17"/>
      <c r="EM259" s="17"/>
      <c r="EN259" s="17"/>
      <c r="EO259" s="17"/>
      <c r="EP259" s="17"/>
      <c r="EQ259" s="17"/>
      <c r="ER259" s="17"/>
      <c r="ES259" s="17"/>
      <c r="ET259" s="17"/>
      <c r="EU259" s="17"/>
      <c r="EV259" s="17"/>
      <c r="EW259" s="17"/>
      <c r="EX259" s="17"/>
      <c r="EY259" s="17"/>
      <c r="EZ259" s="17"/>
      <c r="FA259" s="17"/>
      <c r="FB259" s="17"/>
      <c r="FC259" s="17"/>
      <c r="FD259" s="17"/>
      <c r="FE259" s="17"/>
      <c r="FF259" s="17"/>
      <c r="FG259" s="17"/>
      <c r="FH259" s="17"/>
      <c r="FI259" s="17"/>
      <c r="FJ259" s="17"/>
      <c r="FK259" s="17"/>
      <c r="FL259" s="17"/>
      <c r="FM259" s="17"/>
      <c r="FN259" s="17"/>
      <c r="FO259" s="17"/>
      <c r="FP259" s="17"/>
      <c r="FQ259" s="17"/>
      <c r="FR259" s="17"/>
      <c r="FS259" s="17"/>
      <c r="FT259" s="17"/>
      <c r="FU259" s="17"/>
      <c r="FV259" s="17"/>
      <c r="FW259" s="17"/>
      <c r="FX259" s="17"/>
      <c r="FY259" s="17"/>
      <c r="FZ259" s="17"/>
      <c r="GA259" s="17"/>
      <c r="GB259" s="17"/>
      <c r="GC259" s="17"/>
      <c r="GD259" s="17"/>
      <c r="GE259" s="17"/>
      <c r="GF259" s="17"/>
      <c r="GG259" s="17"/>
      <c r="GH259" s="17"/>
      <c r="GI259" s="17"/>
      <c r="GJ259" s="17"/>
      <c r="GK259" s="17"/>
      <c r="GL259" s="17"/>
      <c r="GM259" s="17"/>
      <c r="GN259" s="17"/>
      <c r="GO259" s="17"/>
      <c r="GP259" s="17"/>
      <c r="GQ259" s="17"/>
      <c r="GR259" s="17"/>
      <c r="GS259" s="17"/>
      <c r="GT259" s="17"/>
      <c r="GU259" s="17"/>
      <c r="GV259" s="17"/>
      <c r="GW259" s="17"/>
      <c r="GX259" s="17"/>
      <c r="GY259" s="17"/>
      <c r="GZ259" s="17"/>
      <c r="HA259" s="17"/>
      <c r="HB259" s="17"/>
      <c r="HC259" s="17"/>
      <c r="HD259" s="17"/>
      <c r="HE259" s="17"/>
      <c r="HF259" s="17"/>
      <c r="HG259" s="17"/>
      <c r="HH259" s="17"/>
      <c r="HI259" s="17"/>
      <c r="HJ259" s="17"/>
      <c r="HK259" s="17"/>
      <c r="HL259" s="17"/>
      <c r="HM259" s="17"/>
      <c r="HN259" s="17"/>
      <c r="HO259" s="17"/>
      <c r="HP259" s="17"/>
      <c r="HQ259" s="17"/>
      <c r="HR259" s="17"/>
      <c r="HS259" s="17"/>
      <c r="HT259" s="17"/>
      <c r="HU259" s="17"/>
      <c r="HV259" s="17"/>
      <c r="HW259" s="17"/>
      <c r="HX259" s="17"/>
      <c r="HY259" s="17"/>
      <c r="HZ259" s="17"/>
      <c r="IA259" s="17"/>
      <c r="IB259" s="17"/>
      <c r="IC259" s="17"/>
      <c r="ID259" s="17"/>
      <c r="IE259" s="17"/>
      <c r="IF259" s="17"/>
      <c r="IG259" s="17"/>
      <c r="IH259" s="17"/>
      <c r="II259" s="17"/>
      <c r="IJ259" s="17"/>
      <c r="IK259" s="17"/>
      <c r="IL259" s="17"/>
      <c r="IM259" s="17"/>
      <c r="IN259" s="17"/>
      <c r="IO259" s="17"/>
      <c r="IP259" s="17"/>
    </row>
    <row r="260" spans="1:250" s="18" customFormat="1">
      <c r="A260" s="2360" t="s">
        <v>180</v>
      </c>
      <c r="B260" s="2347" t="s">
        <v>169</v>
      </c>
      <c r="C260" s="2358" t="s">
        <v>36</v>
      </c>
      <c r="D260" s="2359" t="s">
        <v>170</v>
      </c>
      <c r="E260" s="2383" t="s">
        <v>171</v>
      </c>
      <c r="F260" s="2384"/>
      <c r="G260" s="2384"/>
      <c r="H260" s="2385"/>
      <c r="I260" s="2168" t="s">
        <v>181</v>
      </c>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c r="DA260" s="17"/>
      <c r="DB260" s="17"/>
      <c r="DC260" s="17"/>
      <c r="DD260" s="17"/>
      <c r="DE260" s="17"/>
      <c r="DF260" s="17"/>
      <c r="DG260" s="17"/>
      <c r="DH260" s="17"/>
      <c r="DI260" s="17"/>
      <c r="DJ260" s="17"/>
      <c r="DK260" s="17"/>
      <c r="DL260" s="17"/>
      <c r="DM260" s="17"/>
      <c r="DN260" s="17"/>
      <c r="DO260" s="17"/>
      <c r="DP260" s="17"/>
      <c r="DQ260" s="17"/>
      <c r="DR260" s="17"/>
      <c r="DS260" s="17"/>
      <c r="DT260" s="17"/>
      <c r="DU260" s="17"/>
      <c r="DV260" s="17"/>
      <c r="DW260" s="17"/>
      <c r="DX260" s="17"/>
      <c r="DY260" s="17"/>
      <c r="DZ260" s="17"/>
      <c r="EA260" s="17"/>
      <c r="EB260" s="17"/>
      <c r="EC260" s="17"/>
      <c r="ED260" s="17"/>
      <c r="EE260" s="17"/>
      <c r="EF260" s="17"/>
      <c r="EG260" s="17"/>
      <c r="EH260" s="17"/>
      <c r="EI260" s="17"/>
      <c r="EJ260" s="17"/>
      <c r="EK260" s="17"/>
      <c r="EL260" s="17"/>
      <c r="EM260" s="17"/>
      <c r="EN260" s="17"/>
      <c r="EO260" s="17"/>
      <c r="EP260" s="17"/>
      <c r="EQ260" s="17"/>
      <c r="ER260" s="17"/>
      <c r="ES260" s="17"/>
      <c r="ET260" s="17"/>
      <c r="EU260" s="17"/>
      <c r="EV260" s="17"/>
      <c r="EW260" s="17"/>
      <c r="EX260" s="17"/>
      <c r="EY260" s="17"/>
      <c r="EZ260" s="17"/>
      <c r="FA260" s="17"/>
      <c r="FB260" s="17"/>
      <c r="FC260" s="17"/>
      <c r="FD260" s="17"/>
      <c r="FE260" s="17"/>
      <c r="FF260" s="17"/>
      <c r="FG260" s="17"/>
      <c r="FH260" s="17"/>
      <c r="FI260" s="17"/>
      <c r="FJ260" s="17"/>
      <c r="FK260" s="17"/>
      <c r="FL260" s="17"/>
      <c r="FM260" s="17"/>
      <c r="FN260" s="17"/>
      <c r="FO260" s="17"/>
      <c r="FP260" s="17"/>
      <c r="FQ260" s="17"/>
      <c r="FR260" s="17"/>
      <c r="FS260" s="17"/>
      <c r="FT260" s="17"/>
      <c r="FU260" s="17"/>
      <c r="FV260" s="17"/>
      <c r="FW260" s="17"/>
      <c r="FX260" s="17"/>
      <c r="FY260" s="17"/>
      <c r="FZ260" s="17"/>
      <c r="GA260" s="17"/>
      <c r="GB260" s="17"/>
      <c r="GC260" s="17"/>
      <c r="GD260" s="17"/>
      <c r="GE260" s="17"/>
      <c r="GF260" s="17"/>
      <c r="GG260" s="17"/>
      <c r="GH260" s="17"/>
      <c r="GI260" s="17"/>
      <c r="GJ260" s="17"/>
      <c r="GK260" s="17"/>
      <c r="GL260" s="17"/>
      <c r="GM260" s="17"/>
      <c r="GN260" s="17"/>
      <c r="GO260" s="17"/>
      <c r="GP260" s="17"/>
      <c r="GQ260" s="17"/>
      <c r="GR260" s="17"/>
      <c r="GS260" s="17"/>
      <c r="GT260" s="17"/>
      <c r="GU260" s="17"/>
      <c r="GV260" s="17"/>
      <c r="GW260" s="17"/>
      <c r="GX260" s="17"/>
      <c r="GY260" s="17"/>
      <c r="GZ260" s="17"/>
      <c r="HA260" s="17"/>
      <c r="HB260" s="17"/>
      <c r="HC260" s="17"/>
      <c r="HD260" s="17"/>
      <c r="HE260" s="17"/>
      <c r="HF260" s="17"/>
      <c r="HG260" s="17"/>
      <c r="HH260" s="17"/>
      <c r="HI260" s="17"/>
      <c r="HJ260" s="17"/>
      <c r="HK260" s="17"/>
      <c r="HL260" s="17"/>
      <c r="HM260" s="17"/>
      <c r="HN260" s="17"/>
      <c r="HO260" s="17"/>
      <c r="HP260" s="17"/>
      <c r="HQ260" s="17"/>
      <c r="HR260" s="17"/>
      <c r="HS260" s="17"/>
      <c r="HT260" s="17"/>
      <c r="HU260" s="17"/>
      <c r="HV260" s="17"/>
      <c r="HW260" s="17"/>
      <c r="HX260" s="17"/>
      <c r="HY260" s="17"/>
      <c r="HZ260" s="17"/>
      <c r="IA260" s="17"/>
      <c r="IB260" s="17"/>
      <c r="IC260" s="17"/>
      <c r="ID260" s="17"/>
      <c r="IE260" s="17"/>
      <c r="IF260" s="17"/>
      <c r="IG260" s="17"/>
      <c r="IH260" s="17"/>
      <c r="II260" s="17"/>
      <c r="IJ260" s="17"/>
      <c r="IK260" s="17"/>
      <c r="IL260" s="17"/>
      <c r="IM260" s="17"/>
      <c r="IN260" s="17"/>
      <c r="IO260" s="17"/>
      <c r="IP260" s="17"/>
    </row>
    <row r="261" spans="1:250" s="18" customFormat="1">
      <c r="A261" s="2360"/>
      <c r="B261" s="2347"/>
      <c r="C261" s="2358"/>
      <c r="D261" s="2359"/>
      <c r="E261" s="2383" t="s">
        <v>173</v>
      </c>
      <c r="F261" s="2385"/>
      <c r="G261" s="2383" t="s">
        <v>173</v>
      </c>
      <c r="H261" s="2385"/>
      <c r="I261" s="2168"/>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c r="DA261" s="17"/>
      <c r="DB261" s="17"/>
      <c r="DC261" s="17"/>
      <c r="DD261" s="17"/>
      <c r="DE261" s="17"/>
      <c r="DF261" s="17"/>
      <c r="DG261" s="17"/>
      <c r="DH261" s="17"/>
      <c r="DI261" s="17"/>
      <c r="DJ261" s="17"/>
      <c r="DK261" s="17"/>
      <c r="DL261" s="17"/>
      <c r="DM261" s="17"/>
      <c r="DN261" s="17"/>
      <c r="DO261" s="17"/>
      <c r="DP261" s="17"/>
      <c r="DQ261" s="17"/>
      <c r="DR261" s="17"/>
      <c r="DS261" s="17"/>
      <c r="DT261" s="17"/>
      <c r="DU261" s="17"/>
      <c r="DV261" s="17"/>
      <c r="DW261" s="17"/>
      <c r="DX261" s="17"/>
      <c r="DY261" s="17"/>
      <c r="DZ261" s="17"/>
      <c r="EA261" s="17"/>
      <c r="EB261" s="17"/>
      <c r="EC261" s="17"/>
      <c r="ED261" s="17"/>
      <c r="EE261" s="17"/>
      <c r="EF261" s="17"/>
      <c r="EG261" s="17"/>
      <c r="EH261" s="17"/>
      <c r="EI261" s="17"/>
      <c r="EJ261" s="17"/>
      <c r="EK261" s="17"/>
      <c r="EL261" s="17"/>
      <c r="EM261" s="17"/>
      <c r="EN261" s="17"/>
      <c r="EO261" s="17"/>
      <c r="EP261" s="17"/>
      <c r="EQ261" s="17"/>
      <c r="ER261" s="17"/>
      <c r="ES261" s="17"/>
      <c r="ET261" s="17"/>
      <c r="EU261" s="17"/>
      <c r="EV261" s="17"/>
      <c r="EW261" s="17"/>
      <c r="EX261" s="17"/>
      <c r="EY261" s="17"/>
      <c r="EZ261" s="17"/>
      <c r="FA261" s="17"/>
      <c r="FB261" s="17"/>
      <c r="FC261" s="17"/>
      <c r="FD261" s="17"/>
      <c r="FE261" s="17"/>
      <c r="FF261" s="17"/>
      <c r="FG261" s="17"/>
      <c r="FH261" s="17"/>
      <c r="FI261" s="17"/>
      <c r="FJ261" s="17"/>
      <c r="FK261" s="17"/>
      <c r="FL261" s="17"/>
      <c r="FM261" s="17"/>
      <c r="FN261" s="17"/>
      <c r="FO261" s="17"/>
      <c r="FP261" s="17"/>
      <c r="FQ261" s="17"/>
      <c r="FR261" s="17"/>
      <c r="FS261" s="17"/>
      <c r="FT261" s="17"/>
      <c r="FU261" s="17"/>
      <c r="FV261" s="17"/>
      <c r="FW261" s="17"/>
      <c r="FX261" s="17"/>
      <c r="FY261" s="17"/>
      <c r="FZ261" s="17"/>
      <c r="GA261" s="17"/>
      <c r="GB261" s="17"/>
      <c r="GC261" s="17"/>
      <c r="GD261" s="17"/>
      <c r="GE261" s="17"/>
      <c r="GF261" s="17"/>
      <c r="GG261" s="17"/>
      <c r="GH261" s="17"/>
      <c r="GI261" s="17"/>
      <c r="GJ261" s="17"/>
      <c r="GK261" s="17"/>
      <c r="GL261" s="17"/>
      <c r="GM261" s="17"/>
      <c r="GN261" s="17"/>
      <c r="GO261" s="17"/>
      <c r="GP261" s="17"/>
      <c r="GQ261" s="17"/>
      <c r="GR261" s="17"/>
      <c r="GS261" s="17"/>
      <c r="GT261" s="17"/>
      <c r="GU261" s="17"/>
      <c r="GV261" s="17"/>
      <c r="GW261" s="17"/>
      <c r="GX261" s="17"/>
      <c r="GY261" s="17"/>
      <c r="GZ261" s="17"/>
      <c r="HA261" s="17"/>
      <c r="HB261" s="17"/>
      <c r="HC261" s="17"/>
      <c r="HD261" s="17"/>
      <c r="HE261" s="17"/>
      <c r="HF261" s="17"/>
      <c r="HG261" s="17"/>
      <c r="HH261" s="17"/>
      <c r="HI261" s="17"/>
      <c r="HJ261" s="17"/>
      <c r="HK261" s="17"/>
      <c r="HL261" s="17"/>
      <c r="HM261" s="17"/>
      <c r="HN261" s="17"/>
      <c r="HO261" s="17"/>
      <c r="HP261" s="17"/>
      <c r="HQ261" s="17"/>
      <c r="HR261" s="17"/>
      <c r="HS261" s="17"/>
      <c r="HT261" s="17"/>
      <c r="HU261" s="17"/>
      <c r="HV261" s="17"/>
      <c r="HW261" s="17"/>
      <c r="HX261" s="17"/>
      <c r="HY261" s="17"/>
      <c r="HZ261" s="17"/>
      <c r="IA261" s="17"/>
      <c r="IB261" s="17"/>
      <c r="IC261" s="17"/>
      <c r="ID261" s="17"/>
      <c r="IE261" s="17"/>
      <c r="IF261" s="17"/>
      <c r="IG261" s="17"/>
      <c r="IH261" s="17"/>
      <c r="II261" s="17"/>
      <c r="IJ261" s="17"/>
      <c r="IK261" s="17"/>
      <c r="IL261" s="17"/>
      <c r="IM261" s="17"/>
      <c r="IN261" s="17"/>
      <c r="IO261" s="17"/>
      <c r="IP261" s="17"/>
    </row>
    <row r="262" spans="1:250" s="18" customFormat="1" ht="96">
      <c r="A262" s="175" t="s">
        <v>2883</v>
      </c>
      <c r="B262" s="176" t="s">
        <v>2887</v>
      </c>
      <c r="C262" s="128" t="s">
        <v>36</v>
      </c>
      <c r="D262" s="129">
        <v>1</v>
      </c>
      <c r="E262" s="2388">
        <f>2322.46*B284</f>
        <v>2678.7905495881305</v>
      </c>
      <c r="F262" s="2389"/>
      <c r="G262" s="2388">
        <f>D262*E262</f>
        <v>2678.7905495881305</v>
      </c>
      <c r="H262" s="2389"/>
      <c r="I262" s="114"/>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c r="DA262" s="17"/>
      <c r="DB262" s="17"/>
      <c r="DC262" s="17"/>
      <c r="DD262" s="17"/>
      <c r="DE262" s="17"/>
      <c r="DF262" s="17"/>
      <c r="DG262" s="17"/>
      <c r="DH262" s="17"/>
      <c r="DI262" s="17"/>
      <c r="DJ262" s="17"/>
      <c r="DK262" s="17"/>
      <c r="DL262" s="17"/>
      <c r="DM262" s="17"/>
      <c r="DN262" s="17"/>
      <c r="DO262" s="17"/>
      <c r="DP262" s="17"/>
      <c r="DQ262" s="17"/>
      <c r="DR262" s="17"/>
      <c r="DS262" s="17"/>
      <c r="DT262" s="17"/>
      <c r="DU262" s="17"/>
      <c r="DV262" s="17"/>
      <c r="DW262" s="17"/>
      <c r="DX262" s="17"/>
      <c r="DY262" s="17"/>
      <c r="DZ262" s="17"/>
      <c r="EA262" s="17"/>
      <c r="EB262" s="17"/>
      <c r="EC262" s="17"/>
      <c r="ED262" s="17"/>
      <c r="EE262" s="17"/>
      <c r="EF262" s="17"/>
      <c r="EG262" s="17"/>
      <c r="EH262" s="17"/>
      <c r="EI262" s="17"/>
      <c r="EJ262" s="17"/>
      <c r="EK262" s="17"/>
      <c r="EL262" s="17"/>
      <c r="EM262" s="17"/>
      <c r="EN262" s="17"/>
      <c r="EO262" s="17"/>
      <c r="EP262" s="17"/>
      <c r="EQ262" s="17"/>
      <c r="ER262" s="17"/>
      <c r="ES262" s="17"/>
      <c r="ET262" s="17"/>
      <c r="EU262" s="17"/>
      <c r="EV262" s="17"/>
      <c r="EW262" s="17"/>
      <c r="EX262" s="17"/>
      <c r="EY262" s="17"/>
      <c r="EZ262" s="17"/>
      <c r="FA262" s="17"/>
      <c r="FB262" s="17"/>
      <c r="FC262" s="17"/>
      <c r="FD262" s="17"/>
      <c r="FE262" s="17"/>
      <c r="FF262" s="17"/>
      <c r="FG262" s="17"/>
      <c r="FH262" s="17"/>
      <c r="FI262" s="17"/>
      <c r="FJ262" s="17"/>
      <c r="FK262" s="17"/>
      <c r="FL262" s="17"/>
      <c r="FM262" s="17"/>
      <c r="FN262" s="17"/>
      <c r="FO262" s="17"/>
      <c r="FP262" s="17"/>
      <c r="FQ262" s="17"/>
      <c r="FR262" s="17"/>
      <c r="FS262" s="17"/>
      <c r="FT262" s="17"/>
      <c r="FU262" s="17"/>
      <c r="FV262" s="17"/>
      <c r="FW262" s="17"/>
      <c r="FX262" s="17"/>
      <c r="FY262" s="17"/>
      <c r="FZ262" s="17"/>
      <c r="GA262" s="17"/>
      <c r="GB262" s="17"/>
      <c r="GC262" s="17"/>
      <c r="GD262" s="17"/>
      <c r="GE262" s="17"/>
      <c r="GF262" s="17"/>
      <c r="GG262" s="17"/>
      <c r="GH262" s="17"/>
      <c r="GI262" s="17"/>
      <c r="GJ262" s="17"/>
      <c r="GK262" s="17"/>
      <c r="GL262" s="17"/>
      <c r="GM262" s="17"/>
      <c r="GN262" s="17"/>
      <c r="GO262" s="17"/>
      <c r="GP262" s="17"/>
      <c r="GQ262" s="17"/>
      <c r="GR262" s="17"/>
      <c r="GS262" s="17"/>
      <c r="GT262" s="17"/>
      <c r="GU262" s="17"/>
      <c r="GV262" s="17"/>
      <c r="GW262" s="17"/>
      <c r="GX262" s="17"/>
      <c r="GY262" s="17"/>
      <c r="GZ262" s="17"/>
      <c r="HA262" s="17"/>
      <c r="HB262" s="17"/>
      <c r="HC262" s="17"/>
      <c r="HD262" s="17"/>
      <c r="HE262" s="17"/>
      <c r="HF262" s="17"/>
      <c r="HG262" s="17"/>
      <c r="HH262" s="17"/>
      <c r="HI262" s="17"/>
      <c r="HJ262" s="17"/>
      <c r="HK262" s="17"/>
      <c r="HL262" s="17"/>
      <c r="HM262" s="17"/>
      <c r="HN262" s="17"/>
      <c r="HO262" s="17"/>
      <c r="HP262" s="17"/>
      <c r="HQ262" s="17"/>
      <c r="HR262" s="17"/>
      <c r="HS262" s="17"/>
      <c r="HT262" s="17"/>
      <c r="HU262" s="17"/>
      <c r="HV262" s="17"/>
      <c r="HW262" s="17"/>
      <c r="HX262" s="17"/>
      <c r="HY262" s="17"/>
      <c r="HZ262" s="17"/>
      <c r="IA262" s="17"/>
      <c r="IB262" s="17"/>
      <c r="IC262" s="17"/>
      <c r="ID262" s="17"/>
      <c r="IE262" s="17"/>
      <c r="IF262" s="17"/>
      <c r="IG262" s="17"/>
      <c r="IH262" s="17"/>
      <c r="II262" s="17"/>
      <c r="IJ262" s="17"/>
      <c r="IK262" s="17"/>
      <c r="IL262" s="17"/>
      <c r="IM262" s="17"/>
      <c r="IN262" s="17"/>
      <c r="IO262" s="17"/>
      <c r="IP262" s="17"/>
    </row>
    <row r="263" spans="1:250" s="18" customFormat="1">
      <c r="A263" s="150"/>
      <c r="B263" s="112"/>
      <c r="C263" s="113"/>
      <c r="D263" s="116"/>
      <c r="E263" s="2390"/>
      <c r="F263" s="2391"/>
      <c r="G263" s="2383"/>
      <c r="H263" s="2385"/>
      <c r="I263" s="114"/>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c r="DA263" s="17"/>
      <c r="DB263" s="17"/>
      <c r="DC263" s="17"/>
      <c r="DD263" s="17"/>
      <c r="DE263" s="17"/>
      <c r="DF263" s="17"/>
      <c r="DG263" s="17"/>
      <c r="DH263" s="17"/>
      <c r="DI263" s="17"/>
      <c r="DJ263" s="17"/>
      <c r="DK263" s="17"/>
      <c r="DL263" s="17"/>
      <c r="DM263" s="17"/>
      <c r="DN263" s="17"/>
      <c r="DO263" s="17"/>
      <c r="DP263" s="17"/>
      <c r="DQ263" s="17"/>
      <c r="DR263" s="17"/>
      <c r="DS263" s="17"/>
      <c r="DT263" s="17"/>
      <c r="DU263" s="17"/>
      <c r="DV263" s="17"/>
      <c r="DW263" s="17"/>
      <c r="DX263" s="17"/>
      <c r="DY263" s="17"/>
      <c r="DZ263" s="17"/>
      <c r="EA263" s="17"/>
      <c r="EB263" s="17"/>
      <c r="EC263" s="17"/>
      <c r="ED263" s="17"/>
      <c r="EE263" s="17"/>
      <c r="EF263" s="17"/>
      <c r="EG263" s="17"/>
      <c r="EH263" s="17"/>
      <c r="EI263" s="17"/>
      <c r="EJ263" s="17"/>
      <c r="EK263" s="17"/>
      <c r="EL263" s="17"/>
      <c r="EM263" s="17"/>
      <c r="EN263" s="17"/>
      <c r="EO263" s="17"/>
      <c r="EP263" s="17"/>
      <c r="EQ263" s="17"/>
      <c r="ER263" s="17"/>
      <c r="ES263" s="17"/>
      <c r="ET263" s="17"/>
      <c r="EU263" s="17"/>
      <c r="EV263" s="17"/>
      <c r="EW263" s="17"/>
      <c r="EX263" s="17"/>
      <c r="EY263" s="17"/>
      <c r="EZ263" s="17"/>
      <c r="FA263" s="17"/>
      <c r="FB263" s="17"/>
      <c r="FC263" s="17"/>
      <c r="FD263" s="17"/>
      <c r="FE263" s="17"/>
      <c r="FF263" s="17"/>
      <c r="FG263" s="17"/>
      <c r="FH263" s="17"/>
      <c r="FI263" s="17"/>
      <c r="FJ263" s="17"/>
      <c r="FK263" s="17"/>
      <c r="FL263" s="17"/>
      <c r="FM263" s="17"/>
      <c r="FN263" s="17"/>
      <c r="FO263" s="17"/>
      <c r="FP263" s="17"/>
      <c r="FQ263" s="17"/>
      <c r="FR263" s="17"/>
      <c r="FS263" s="17"/>
      <c r="FT263" s="17"/>
      <c r="FU263" s="17"/>
      <c r="FV263" s="17"/>
      <c r="FW263" s="17"/>
      <c r="FX263" s="17"/>
      <c r="FY263" s="17"/>
      <c r="FZ263" s="17"/>
      <c r="GA263" s="17"/>
      <c r="GB263" s="17"/>
      <c r="GC263" s="17"/>
      <c r="GD263" s="17"/>
      <c r="GE263" s="17"/>
      <c r="GF263" s="17"/>
      <c r="GG263" s="17"/>
      <c r="GH263" s="17"/>
      <c r="GI263" s="17"/>
      <c r="GJ263" s="17"/>
      <c r="GK263" s="17"/>
      <c r="GL263" s="17"/>
      <c r="GM263" s="17"/>
      <c r="GN263" s="17"/>
      <c r="GO263" s="17"/>
      <c r="GP263" s="17"/>
      <c r="GQ263" s="17"/>
      <c r="GR263" s="17"/>
      <c r="GS263" s="17"/>
      <c r="GT263" s="17"/>
      <c r="GU263" s="17"/>
      <c r="GV263" s="17"/>
      <c r="GW263" s="17"/>
      <c r="GX263" s="17"/>
      <c r="GY263" s="17"/>
      <c r="GZ263" s="17"/>
      <c r="HA263" s="17"/>
      <c r="HB263" s="17"/>
      <c r="HC263" s="17"/>
      <c r="HD263" s="17"/>
      <c r="HE263" s="17"/>
      <c r="HF263" s="17"/>
      <c r="HG263" s="17"/>
      <c r="HH263" s="17"/>
      <c r="HI263" s="17"/>
      <c r="HJ263" s="17"/>
      <c r="HK263" s="17"/>
      <c r="HL263" s="17"/>
      <c r="HM263" s="17"/>
      <c r="HN263" s="17"/>
      <c r="HO263" s="17"/>
      <c r="HP263" s="17"/>
      <c r="HQ263" s="17"/>
      <c r="HR263" s="17"/>
      <c r="HS263" s="17"/>
      <c r="HT263" s="17"/>
      <c r="HU263" s="17"/>
      <c r="HV263" s="17"/>
      <c r="HW263" s="17"/>
      <c r="HX263" s="17"/>
      <c r="HY263" s="17"/>
      <c r="HZ263" s="17"/>
      <c r="IA263" s="17"/>
      <c r="IB263" s="17"/>
      <c r="IC263" s="17"/>
      <c r="ID263" s="17"/>
      <c r="IE263" s="17"/>
      <c r="IF263" s="17"/>
      <c r="IG263" s="17"/>
      <c r="IH263" s="17"/>
      <c r="II263" s="17"/>
      <c r="IJ263" s="17"/>
      <c r="IK263" s="17"/>
      <c r="IL263" s="17"/>
      <c r="IM263" s="17"/>
      <c r="IN263" s="17"/>
      <c r="IO263" s="17"/>
      <c r="IP263" s="17"/>
    </row>
    <row r="264" spans="1:250" s="18" customFormat="1">
      <c r="A264" s="126"/>
      <c r="B264" s="127"/>
      <c r="C264" s="128"/>
      <c r="D264" s="129"/>
      <c r="E264" s="2390"/>
      <c r="F264" s="2391"/>
      <c r="G264" s="2388"/>
      <c r="H264" s="2389"/>
      <c r="I264" s="125"/>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c r="DA264" s="17"/>
      <c r="DB264" s="17"/>
      <c r="DC264" s="17"/>
      <c r="DD264" s="17"/>
      <c r="DE264" s="17"/>
      <c r="DF264" s="17"/>
      <c r="DG264" s="17"/>
      <c r="DH264" s="17"/>
      <c r="DI264" s="17"/>
      <c r="DJ264" s="17"/>
      <c r="DK264" s="17"/>
      <c r="DL264" s="17"/>
      <c r="DM264" s="17"/>
      <c r="DN264" s="17"/>
      <c r="DO264" s="17"/>
      <c r="DP264" s="17"/>
      <c r="DQ264" s="17"/>
      <c r="DR264" s="17"/>
      <c r="DS264" s="17"/>
      <c r="DT264" s="17"/>
      <c r="DU264" s="17"/>
      <c r="DV264" s="17"/>
      <c r="DW264" s="17"/>
      <c r="DX264" s="17"/>
      <c r="DY264" s="17"/>
      <c r="DZ264" s="17"/>
      <c r="EA264" s="17"/>
      <c r="EB264" s="17"/>
      <c r="EC264" s="17"/>
      <c r="ED264" s="17"/>
      <c r="EE264" s="17"/>
      <c r="EF264" s="17"/>
      <c r="EG264" s="17"/>
      <c r="EH264" s="17"/>
      <c r="EI264" s="17"/>
      <c r="EJ264" s="17"/>
      <c r="EK264" s="17"/>
      <c r="EL264" s="17"/>
      <c r="EM264" s="17"/>
      <c r="EN264" s="17"/>
      <c r="EO264" s="17"/>
      <c r="EP264" s="17"/>
      <c r="EQ264" s="17"/>
      <c r="ER264" s="17"/>
      <c r="ES264" s="17"/>
      <c r="ET264" s="17"/>
      <c r="EU264" s="17"/>
      <c r="EV264" s="17"/>
      <c r="EW264" s="17"/>
      <c r="EX264" s="17"/>
      <c r="EY264" s="17"/>
      <c r="EZ264" s="17"/>
      <c r="FA264" s="17"/>
      <c r="FB264" s="17"/>
      <c r="FC264" s="17"/>
      <c r="FD264" s="17"/>
      <c r="FE264" s="17"/>
      <c r="FF264" s="17"/>
      <c r="FG264" s="17"/>
      <c r="FH264" s="17"/>
      <c r="FI264" s="17"/>
      <c r="FJ264" s="17"/>
      <c r="FK264" s="17"/>
      <c r="FL264" s="17"/>
      <c r="FM264" s="17"/>
      <c r="FN264" s="17"/>
      <c r="FO264" s="17"/>
      <c r="FP264" s="17"/>
      <c r="FQ264" s="17"/>
      <c r="FR264" s="17"/>
      <c r="FS264" s="17"/>
      <c r="FT264" s="17"/>
      <c r="FU264" s="17"/>
      <c r="FV264" s="17"/>
      <c r="FW264" s="17"/>
      <c r="FX264" s="17"/>
      <c r="FY264" s="17"/>
      <c r="FZ264" s="17"/>
      <c r="GA264" s="17"/>
      <c r="GB264" s="17"/>
      <c r="GC264" s="17"/>
      <c r="GD264" s="17"/>
      <c r="GE264" s="17"/>
      <c r="GF264" s="17"/>
      <c r="GG264" s="17"/>
      <c r="GH264" s="17"/>
      <c r="GI264" s="17"/>
      <c r="GJ264" s="17"/>
      <c r="GK264" s="17"/>
      <c r="GL264" s="17"/>
      <c r="GM264" s="17"/>
      <c r="GN264" s="17"/>
      <c r="GO264" s="17"/>
      <c r="GP264" s="17"/>
      <c r="GQ264" s="17"/>
      <c r="GR264" s="17"/>
      <c r="GS264" s="17"/>
      <c r="GT264" s="17"/>
      <c r="GU264" s="17"/>
      <c r="GV264" s="17"/>
      <c r="GW264" s="17"/>
      <c r="GX264" s="17"/>
      <c r="GY264" s="17"/>
      <c r="GZ264" s="17"/>
      <c r="HA264" s="17"/>
      <c r="HB264" s="17"/>
      <c r="HC264" s="17"/>
      <c r="HD264" s="17"/>
      <c r="HE264" s="17"/>
      <c r="HF264" s="17"/>
      <c r="HG264" s="17"/>
      <c r="HH264" s="17"/>
      <c r="HI264" s="17"/>
      <c r="HJ264" s="17"/>
      <c r="HK264" s="17"/>
      <c r="HL264" s="17"/>
      <c r="HM264" s="17"/>
      <c r="HN264" s="17"/>
      <c r="HO264" s="17"/>
      <c r="HP264" s="17"/>
      <c r="HQ264" s="17"/>
      <c r="HR264" s="17"/>
      <c r="HS264" s="17"/>
      <c r="HT264" s="17"/>
      <c r="HU264" s="17"/>
      <c r="HV264" s="17"/>
      <c r="HW264" s="17"/>
      <c r="HX264" s="17"/>
      <c r="HY264" s="17"/>
      <c r="HZ264" s="17"/>
      <c r="IA264" s="17"/>
      <c r="IB264" s="17"/>
      <c r="IC264" s="17"/>
      <c r="ID264" s="17"/>
      <c r="IE264" s="17"/>
      <c r="IF264" s="17"/>
      <c r="IG264" s="17"/>
      <c r="IH264" s="17"/>
      <c r="II264" s="17"/>
      <c r="IJ264" s="17"/>
      <c r="IK264" s="17"/>
      <c r="IL264" s="17"/>
      <c r="IM264" s="17"/>
      <c r="IN264" s="17"/>
      <c r="IO264" s="17"/>
      <c r="IP264" s="17"/>
    </row>
    <row r="265" spans="1:250" s="18" customFormat="1">
      <c r="A265" s="115" t="s">
        <v>181</v>
      </c>
      <c r="B265" s="2352"/>
      <c r="C265" s="2352"/>
      <c r="D265" s="2352"/>
      <c r="E265" s="2352"/>
      <c r="F265" s="2352"/>
      <c r="G265" s="2352"/>
      <c r="H265" s="2352"/>
      <c r="I265" s="114">
        <f>G262</f>
        <v>2678.7905495881305</v>
      </c>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c r="DA265" s="17"/>
      <c r="DB265" s="17"/>
      <c r="DC265" s="17"/>
      <c r="DD265" s="17"/>
      <c r="DE265" s="17"/>
      <c r="DF265" s="17"/>
      <c r="DG265" s="17"/>
      <c r="DH265" s="17"/>
      <c r="DI265" s="17"/>
      <c r="DJ265" s="17"/>
      <c r="DK265" s="17"/>
      <c r="DL265" s="17"/>
      <c r="DM265" s="17"/>
      <c r="DN265" s="17"/>
      <c r="DO265" s="17"/>
      <c r="DP265" s="17"/>
      <c r="DQ265" s="17"/>
      <c r="DR265" s="17"/>
      <c r="DS265" s="17"/>
      <c r="DT265" s="17"/>
      <c r="DU265" s="17"/>
      <c r="DV265" s="17"/>
      <c r="DW265" s="17"/>
      <c r="DX265" s="17"/>
      <c r="DY265" s="17"/>
      <c r="DZ265" s="17"/>
      <c r="EA265" s="17"/>
      <c r="EB265" s="17"/>
      <c r="EC265" s="17"/>
      <c r="ED265" s="17"/>
      <c r="EE265" s="17"/>
      <c r="EF265" s="17"/>
      <c r="EG265" s="17"/>
      <c r="EH265" s="17"/>
      <c r="EI265" s="17"/>
      <c r="EJ265" s="17"/>
      <c r="EK265" s="17"/>
      <c r="EL265" s="17"/>
      <c r="EM265" s="17"/>
      <c r="EN265" s="17"/>
      <c r="EO265" s="17"/>
      <c r="EP265" s="17"/>
      <c r="EQ265" s="17"/>
      <c r="ER265" s="17"/>
      <c r="ES265" s="17"/>
      <c r="ET265" s="17"/>
      <c r="EU265" s="17"/>
      <c r="EV265" s="17"/>
      <c r="EW265" s="17"/>
      <c r="EX265" s="17"/>
      <c r="EY265" s="17"/>
      <c r="EZ265" s="17"/>
      <c r="FA265" s="17"/>
      <c r="FB265" s="17"/>
      <c r="FC265" s="17"/>
      <c r="FD265" s="17"/>
      <c r="FE265" s="17"/>
      <c r="FF265" s="17"/>
      <c r="FG265" s="17"/>
      <c r="FH265" s="17"/>
      <c r="FI265" s="17"/>
      <c r="FJ265" s="17"/>
      <c r="FK265" s="17"/>
      <c r="FL265" s="17"/>
      <c r="FM265" s="17"/>
      <c r="FN265" s="17"/>
      <c r="FO265" s="17"/>
      <c r="FP265" s="17"/>
      <c r="FQ265" s="17"/>
      <c r="FR265" s="17"/>
      <c r="FS265" s="17"/>
      <c r="FT265" s="17"/>
      <c r="FU265" s="17"/>
      <c r="FV265" s="17"/>
      <c r="FW265" s="17"/>
      <c r="FX265" s="17"/>
      <c r="FY265" s="17"/>
      <c r="FZ265" s="17"/>
      <c r="GA265" s="17"/>
      <c r="GB265" s="17"/>
      <c r="GC265" s="17"/>
      <c r="GD265" s="17"/>
      <c r="GE265" s="17"/>
      <c r="GF265" s="17"/>
      <c r="GG265" s="17"/>
      <c r="GH265" s="17"/>
      <c r="GI265" s="17"/>
      <c r="GJ265" s="17"/>
      <c r="GK265" s="17"/>
      <c r="GL265" s="17"/>
      <c r="GM265" s="17"/>
      <c r="GN265" s="17"/>
      <c r="GO265" s="17"/>
      <c r="GP265" s="17"/>
      <c r="GQ265" s="17"/>
      <c r="GR265" s="17"/>
      <c r="GS265" s="17"/>
      <c r="GT265" s="17"/>
      <c r="GU265" s="17"/>
      <c r="GV265" s="17"/>
      <c r="GW265" s="17"/>
      <c r="GX265" s="17"/>
      <c r="GY265" s="17"/>
      <c r="GZ265" s="17"/>
      <c r="HA265" s="17"/>
      <c r="HB265" s="17"/>
      <c r="HC265" s="17"/>
      <c r="HD265" s="17"/>
      <c r="HE265" s="17"/>
      <c r="HF265" s="17"/>
      <c r="HG265" s="17"/>
      <c r="HH265" s="17"/>
      <c r="HI265" s="17"/>
      <c r="HJ265" s="17"/>
      <c r="HK265" s="17"/>
      <c r="HL265" s="17"/>
      <c r="HM265" s="17"/>
      <c r="HN265" s="17"/>
      <c r="HO265" s="17"/>
      <c r="HP265" s="17"/>
      <c r="HQ265" s="17"/>
      <c r="HR265" s="17"/>
      <c r="HS265" s="17"/>
      <c r="HT265" s="17"/>
      <c r="HU265" s="17"/>
      <c r="HV265" s="17"/>
      <c r="HW265" s="17"/>
      <c r="HX265" s="17"/>
      <c r="HY265" s="17"/>
      <c r="HZ265" s="17"/>
      <c r="IA265" s="17"/>
      <c r="IB265" s="17"/>
      <c r="IC265" s="17"/>
      <c r="ID265" s="17"/>
      <c r="IE265" s="17"/>
      <c r="IF265" s="17"/>
      <c r="IG265" s="17"/>
      <c r="IH265" s="17"/>
      <c r="II265" s="17"/>
      <c r="IJ265" s="17"/>
      <c r="IK265" s="17"/>
      <c r="IL265" s="17"/>
      <c r="IM265" s="17"/>
      <c r="IN265" s="17"/>
      <c r="IO265" s="17"/>
      <c r="IP265" s="17"/>
    </row>
    <row r="266" spans="1:250" s="18" customFormat="1">
      <c r="A266" s="2411" t="s">
        <v>2867</v>
      </c>
      <c r="B266" s="2347" t="s">
        <v>169</v>
      </c>
      <c r="C266" s="2358" t="s">
        <v>36</v>
      </c>
      <c r="D266" s="2359" t="s">
        <v>170</v>
      </c>
      <c r="E266" s="2383" t="s">
        <v>2868</v>
      </c>
      <c r="F266" s="2384"/>
      <c r="G266" s="2384"/>
      <c r="H266" s="2385"/>
      <c r="I266" s="2168" t="s">
        <v>191</v>
      </c>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c r="DA266" s="17"/>
      <c r="DB266" s="17"/>
      <c r="DC266" s="17"/>
      <c r="DD266" s="17"/>
      <c r="DE266" s="17"/>
      <c r="DF266" s="17"/>
      <c r="DG266" s="17"/>
      <c r="DH266" s="17"/>
      <c r="DI266" s="17"/>
      <c r="DJ266" s="17"/>
      <c r="DK266" s="17"/>
      <c r="DL266" s="17"/>
      <c r="DM266" s="17"/>
      <c r="DN266" s="17"/>
      <c r="DO266" s="17"/>
      <c r="DP266" s="17"/>
      <c r="DQ266" s="17"/>
      <c r="DR266" s="17"/>
      <c r="DS266" s="17"/>
      <c r="DT266" s="17"/>
      <c r="DU266" s="17"/>
      <c r="DV266" s="17"/>
      <c r="DW266" s="17"/>
      <c r="DX266" s="17"/>
      <c r="DY266" s="17"/>
      <c r="DZ266" s="17"/>
      <c r="EA266" s="17"/>
      <c r="EB266" s="17"/>
      <c r="EC266" s="17"/>
      <c r="ED266" s="17"/>
      <c r="EE266" s="17"/>
      <c r="EF266" s="17"/>
      <c r="EG266" s="17"/>
      <c r="EH266" s="17"/>
      <c r="EI266" s="17"/>
      <c r="EJ266" s="17"/>
      <c r="EK266" s="17"/>
      <c r="EL266" s="17"/>
      <c r="EM266" s="17"/>
      <c r="EN266" s="17"/>
      <c r="EO266" s="17"/>
      <c r="EP266" s="17"/>
      <c r="EQ266" s="17"/>
      <c r="ER266" s="17"/>
      <c r="ES266" s="17"/>
      <c r="ET266" s="17"/>
      <c r="EU266" s="17"/>
      <c r="EV266" s="17"/>
      <c r="EW266" s="17"/>
      <c r="EX266" s="17"/>
      <c r="EY266" s="17"/>
      <c r="EZ266" s="17"/>
      <c r="FA266" s="17"/>
      <c r="FB266" s="17"/>
      <c r="FC266" s="17"/>
      <c r="FD266" s="17"/>
      <c r="FE266" s="17"/>
      <c r="FF266" s="17"/>
      <c r="FG266" s="17"/>
      <c r="FH266" s="17"/>
      <c r="FI266" s="17"/>
      <c r="FJ266" s="17"/>
      <c r="FK266" s="17"/>
      <c r="FL266" s="17"/>
      <c r="FM266" s="17"/>
      <c r="FN266" s="17"/>
      <c r="FO266" s="17"/>
      <c r="FP266" s="17"/>
      <c r="FQ266" s="17"/>
      <c r="FR266" s="17"/>
      <c r="FS266" s="17"/>
      <c r="FT266" s="17"/>
      <c r="FU266" s="17"/>
      <c r="FV266" s="17"/>
      <c r="FW266" s="17"/>
      <c r="FX266" s="17"/>
      <c r="FY266" s="17"/>
      <c r="FZ266" s="17"/>
      <c r="GA266" s="17"/>
      <c r="GB266" s="17"/>
      <c r="GC266" s="17"/>
      <c r="GD266" s="17"/>
      <c r="GE266" s="17"/>
      <c r="GF266" s="17"/>
      <c r="GG266" s="17"/>
      <c r="GH266" s="17"/>
      <c r="GI266" s="17"/>
      <c r="GJ266" s="17"/>
      <c r="GK266" s="17"/>
      <c r="GL266" s="17"/>
      <c r="GM266" s="17"/>
      <c r="GN266" s="17"/>
      <c r="GO266" s="17"/>
      <c r="GP266" s="17"/>
      <c r="GQ266" s="17"/>
      <c r="GR266" s="17"/>
      <c r="GS266" s="17"/>
      <c r="GT266" s="17"/>
      <c r="GU266" s="17"/>
      <c r="GV266" s="17"/>
      <c r="GW266" s="17"/>
      <c r="GX266" s="17"/>
      <c r="GY266" s="17"/>
      <c r="GZ266" s="17"/>
      <c r="HA266" s="17"/>
      <c r="HB266" s="17"/>
      <c r="HC266" s="17"/>
      <c r="HD266" s="17"/>
      <c r="HE266" s="17"/>
      <c r="HF266" s="17"/>
      <c r="HG266" s="17"/>
      <c r="HH266" s="17"/>
      <c r="HI266" s="17"/>
      <c r="HJ266" s="17"/>
      <c r="HK266" s="17"/>
      <c r="HL266" s="17"/>
      <c r="HM266" s="17"/>
      <c r="HN266" s="17"/>
      <c r="HO266" s="17"/>
      <c r="HP266" s="17"/>
      <c r="HQ266" s="17"/>
      <c r="HR266" s="17"/>
      <c r="HS266" s="17"/>
      <c r="HT266" s="17"/>
      <c r="HU266" s="17"/>
      <c r="HV266" s="17"/>
      <c r="HW266" s="17"/>
      <c r="HX266" s="17"/>
      <c r="HY266" s="17"/>
      <c r="HZ266" s="17"/>
      <c r="IA266" s="17"/>
      <c r="IB266" s="17"/>
      <c r="IC266" s="17"/>
      <c r="ID266" s="17"/>
      <c r="IE266" s="17"/>
      <c r="IF266" s="17"/>
      <c r="IG266" s="17"/>
      <c r="IH266" s="17"/>
      <c r="II266" s="17"/>
      <c r="IJ266" s="17"/>
      <c r="IK266" s="17"/>
      <c r="IL266" s="17"/>
      <c r="IM266" s="17"/>
      <c r="IN266" s="17"/>
      <c r="IO266" s="17"/>
      <c r="IP266" s="17"/>
    </row>
    <row r="267" spans="1:250" s="18" customFormat="1">
      <c r="A267" s="2411"/>
      <c r="B267" s="2347"/>
      <c r="C267" s="2358"/>
      <c r="D267" s="2359"/>
      <c r="E267" s="2383" t="s">
        <v>173</v>
      </c>
      <c r="F267" s="2385"/>
      <c r="G267" s="2383" t="s">
        <v>174</v>
      </c>
      <c r="H267" s="2385"/>
      <c r="I267" s="2168"/>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c r="DA267" s="17"/>
      <c r="DB267" s="17"/>
      <c r="DC267" s="17"/>
      <c r="DD267" s="17"/>
      <c r="DE267" s="17"/>
      <c r="DF267" s="17"/>
      <c r="DG267" s="17"/>
      <c r="DH267" s="17"/>
      <c r="DI267" s="17"/>
      <c r="DJ267" s="17"/>
      <c r="DK267" s="17"/>
      <c r="DL267" s="17"/>
      <c r="DM267" s="17"/>
      <c r="DN267" s="17"/>
      <c r="DO267" s="17"/>
      <c r="DP267" s="17"/>
      <c r="DQ267" s="17"/>
      <c r="DR267" s="17"/>
      <c r="DS267" s="17"/>
      <c r="DT267" s="17"/>
      <c r="DU267" s="17"/>
      <c r="DV267" s="17"/>
      <c r="DW267" s="17"/>
      <c r="DX267" s="17"/>
      <c r="DY267" s="17"/>
      <c r="DZ267" s="17"/>
      <c r="EA267" s="17"/>
      <c r="EB267" s="17"/>
      <c r="EC267" s="17"/>
      <c r="ED267" s="17"/>
      <c r="EE267" s="17"/>
      <c r="EF267" s="17"/>
      <c r="EG267" s="17"/>
      <c r="EH267" s="17"/>
      <c r="EI267" s="17"/>
      <c r="EJ267" s="17"/>
      <c r="EK267" s="17"/>
      <c r="EL267" s="17"/>
      <c r="EM267" s="17"/>
      <c r="EN267" s="17"/>
      <c r="EO267" s="17"/>
      <c r="EP267" s="17"/>
      <c r="EQ267" s="17"/>
      <c r="ER267" s="17"/>
      <c r="ES267" s="17"/>
      <c r="ET267" s="17"/>
      <c r="EU267" s="17"/>
      <c r="EV267" s="17"/>
      <c r="EW267" s="17"/>
      <c r="EX267" s="17"/>
      <c r="EY267" s="17"/>
      <c r="EZ267" s="17"/>
      <c r="FA267" s="17"/>
      <c r="FB267" s="17"/>
      <c r="FC267" s="17"/>
      <c r="FD267" s="17"/>
      <c r="FE267" s="17"/>
      <c r="FF267" s="17"/>
      <c r="FG267" s="17"/>
      <c r="FH267" s="17"/>
      <c r="FI267" s="17"/>
      <c r="FJ267" s="17"/>
      <c r="FK267" s="17"/>
      <c r="FL267" s="17"/>
      <c r="FM267" s="17"/>
      <c r="FN267" s="17"/>
      <c r="FO267" s="17"/>
      <c r="FP267" s="17"/>
      <c r="FQ267" s="17"/>
      <c r="FR267" s="17"/>
      <c r="FS267" s="17"/>
      <c r="FT267" s="17"/>
      <c r="FU267" s="17"/>
      <c r="FV267" s="17"/>
      <c r="FW267" s="17"/>
      <c r="FX267" s="17"/>
      <c r="FY267" s="17"/>
      <c r="FZ267" s="17"/>
      <c r="GA267" s="17"/>
      <c r="GB267" s="17"/>
      <c r="GC267" s="17"/>
      <c r="GD267" s="17"/>
      <c r="GE267" s="17"/>
      <c r="GF267" s="17"/>
      <c r="GG267" s="17"/>
      <c r="GH267" s="17"/>
      <c r="GI267" s="17"/>
      <c r="GJ267" s="17"/>
      <c r="GK267" s="17"/>
      <c r="GL267" s="17"/>
      <c r="GM267" s="17"/>
      <c r="GN267" s="17"/>
      <c r="GO267" s="17"/>
      <c r="GP267" s="17"/>
      <c r="GQ267" s="17"/>
      <c r="GR267" s="17"/>
      <c r="GS267" s="17"/>
      <c r="GT267" s="17"/>
      <c r="GU267" s="17"/>
      <c r="GV267" s="17"/>
      <c r="GW267" s="17"/>
      <c r="GX267" s="17"/>
      <c r="GY267" s="17"/>
      <c r="GZ267" s="17"/>
      <c r="HA267" s="17"/>
      <c r="HB267" s="17"/>
      <c r="HC267" s="17"/>
      <c r="HD267" s="17"/>
      <c r="HE267" s="17"/>
      <c r="HF267" s="17"/>
      <c r="HG267" s="17"/>
      <c r="HH267" s="17"/>
      <c r="HI267" s="17"/>
      <c r="HJ267" s="17"/>
      <c r="HK267" s="17"/>
      <c r="HL267" s="17"/>
      <c r="HM267" s="17"/>
      <c r="HN267" s="17"/>
      <c r="HO267" s="17"/>
      <c r="HP267" s="17"/>
      <c r="HQ267" s="17"/>
      <c r="HR267" s="17"/>
      <c r="HS267" s="17"/>
      <c r="HT267" s="17"/>
      <c r="HU267" s="17"/>
      <c r="HV267" s="17"/>
      <c r="HW267" s="17"/>
      <c r="HX267" s="17"/>
      <c r="HY267" s="17"/>
      <c r="HZ267" s="17"/>
      <c r="IA267" s="17"/>
      <c r="IB267" s="17"/>
      <c r="IC267" s="17"/>
      <c r="ID267" s="17"/>
      <c r="IE267" s="17"/>
      <c r="IF267" s="17"/>
      <c r="IG267" s="17"/>
      <c r="IH267" s="17"/>
      <c r="II267" s="17"/>
      <c r="IJ267" s="17"/>
      <c r="IK267" s="17"/>
      <c r="IL267" s="17"/>
      <c r="IM267" s="17"/>
      <c r="IN267" s="17"/>
      <c r="IO267" s="17"/>
      <c r="IP267" s="17"/>
    </row>
    <row r="268" spans="1:250" s="18" customFormat="1">
      <c r="A268" s="150"/>
      <c r="B268" s="127"/>
      <c r="C268" s="128"/>
      <c r="D268" s="129"/>
      <c r="E268" s="2405"/>
      <c r="F268" s="2406"/>
      <c r="G268" s="2405"/>
      <c r="H268" s="2406"/>
      <c r="I268" s="114"/>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c r="DA268" s="17"/>
      <c r="DB268" s="17"/>
      <c r="DC268" s="17"/>
      <c r="DD268" s="17"/>
      <c r="DE268" s="17"/>
      <c r="DF268" s="17"/>
      <c r="DG268" s="17"/>
      <c r="DH268" s="17"/>
      <c r="DI268" s="17"/>
      <c r="DJ268" s="17"/>
      <c r="DK268" s="17"/>
      <c r="DL268" s="17"/>
      <c r="DM268" s="17"/>
      <c r="DN268" s="17"/>
      <c r="DO268" s="17"/>
      <c r="DP268" s="17"/>
      <c r="DQ268" s="17"/>
      <c r="DR268" s="17"/>
      <c r="DS268" s="17"/>
      <c r="DT268" s="17"/>
      <c r="DU268" s="17"/>
      <c r="DV268" s="17"/>
      <c r="DW268" s="17"/>
      <c r="DX268" s="17"/>
      <c r="DY268" s="17"/>
      <c r="DZ268" s="17"/>
      <c r="EA268" s="17"/>
      <c r="EB268" s="17"/>
      <c r="EC268" s="17"/>
      <c r="ED268" s="17"/>
      <c r="EE268" s="17"/>
      <c r="EF268" s="17"/>
      <c r="EG268" s="17"/>
      <c r="EH268" s="17"/>
      <c r="EI268" s="17"/>
      <c r="EJ268" s="17"/>
      <c r="EK268" s="17"/>
      <c r="EL268" s="17"/>
      <c r="EM268" s="17"/>
      <c r="EN268" s="17"/>
      <c r="EO268" s="17"/>
      <c r="EP268" s="17"/>
      <c r="EQ268" s="17"/>
      <c r="ER268" s="17"/>
      <c r="ES268" s="17"/>
      <c r="ET268" s="17"/>
      <c r="EU268" s="17"/>
      <c r="EV268" s="17"/>
      <c r="EW268" s="17"/>
      <c r="EX268" s="17"/>
      <c r="EY268" s="17"/>
      <c r="EZ268" s="17"/>
      <c r="FA268" s="17"/>
      <c r="FB268" s="17"/>
      <c r="FC268" s="17"/>
      <c r="FD268" s="17"/>
      <c r="FE268" s="17"/>
      <c r="FF268" s="17"/>
      <c r="FG268" s="17"/>
      <c r="FH268" s="17"/>
      <c r="FI268" s="17"/>
      <c r="FJ268" s="17"/>
      <c r="FK268" s="17"/>
      <c r="FL268" s="17"/>
      <c r="FM268" s="17"/>
      <c r="FN268" s="17"/>
      <c r="FO268" s="17"/>
      <c r="FP268" s="17"/>
      <c r="FQ268" s="17"/>
      <c r="FR268" s="17"/>
      <c r="FS268" s="17"/>
      <c r="FT268" s="17"/>
      <c r="FU268" s="17"/>
      <c r="FV268" s="17"/>
      <c r="FW268" s="17"/>
      <c r="FX268" s="17"/>
      <c r="FY268" s="17"/>
      <c r="FZ268" s="17"/>
      <c r="GA268" s="17"/>
      <c r="GB268" s="17"/>
      <c r="GC268" s="17"/>
      <c r="GD268" s="17"/>
      <c r="GE268" s="17"/>
      <c r="GF268" s="17"/>
      <c r="GG268" s="17"/>
      <c r="GH268" s="17"/>
      <c r="GI268" s="17"/>
      <c r="GJ268" s="17"/>
      <c r="GK268" s="17"/>
      <c r="GL268" s="17"/>
      <c r="GM268" s="17"/>
      <c r="GN268" s="17"/>
      <c r="GO268" s="17"/>
      <c r="GP268" s="17"/>
      <c r="GQ268" s="17"/>
      <c r="GR268" s="17"/>
      <c r="GS268" s="17"/>
      <c r="GT268" s="17"/>
      <c r="GU268" s="17"/>
      <c r="GV268" s="17"/>
      <c r="GW268" s="17"/>
      <c r="GX268" s="17"/>
      <c r="GY268" s="17"/>
      <c r="GZ268" s="17"/>
      <c r="HA268" s="17"/>
      <c r="HB268" s="17"/>
      <c r="HC268" s="17"/>
      <c r="HD268" s="17"/>
      <c r="HE268" s="17"/>
      <c r="HF268" s="17"/>
      <c r="HG268" s="17"/>
      <c r="HH268" s="17"/>
      <c r="HI268" s="17"/>
      <c r="HJ268" s="17"/>
      <c r="HK268" s="17"/>
      <c r="HL268" s="17"/>
      <c r="HM268" s="17"/>
      <c r="HN268" s="17"/>
      <c r="HO268" s="17"/>
      <c r="HP268" s="17"/>
      <c r="HQ268" s="17"/>
      <c r="HR268" s="17"/>
      <c r="HS268" s="17"/>
      <c r="HT268" s="17"/>
      <c r="HU268" s="17"/>
      <c r="HV268" s="17"/>
      <c r="HW268" s="17"/>
      <c r="HX268" s="17"/>
      <c r="HY268" s="17"/>
      <c r="HZ268" s="17"/>
      <c r="IA268" s="17"/>
      <c r="IB268" s="17"/>
      <c r="IC268" s="17"/>
      <c r="ID268" s="17"/>
      <c r="IE268" s="17"/>
      <c r="IF268" s="17"/>
      <c r="IG268" s="17"/>
      <c r="IH268" s="17"/>
      <c r="II268" s="17"/>
      <c r="IJ268" s="17"/>
      <c r="IK268" s="17"/>
      <c r="IL268" s="17"/>
      <c r="IM268" s="17"/>
      <c r="IN268" s="17"/>
      <c r="IO268" s="17"/>
      <c r="IP268" s="17"/>
    </row>
    <row r="269" spans="1:250" s="18" customFormat="1">
      <c r="A269" s="117"/>
      <c r="B269" s="118"/>
      <c r="C269" s="119"/>
      <c r="D269" s="120"/>
      <c r="E269" s="2403"/>
      <c r="F269" s="2404"/>
      <c r="G269" s="2405"/>
      <c r="H269" s="2406"/>
      <c r="I269" s="119"/>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c r="DA269" s="17"/>
      <c r="DB269" s="17"/>
      <c r="DC269" s="17"/>
      <c r="DD269" s="17"/>
      <c r="DE269" s="17"/>
      <c r="DF269" s="17"/>
      <c r="DG269" s="17"/>
      <c r="DH269" s="17"/>
      <c r="DI269" s="17"/>
      <c r="DJ269" s="17"/>
      <c r="DK269" s="17"/>
      <c r="DL269" s="17"/>
      <c r="DM269" s="17"/>
      <c r="DN269" s="17"/>
      <c r="DO269" s="17"/>
      <c r="DP269" s="17"/>
      <c r="DQ269" s="17"/>
      <c r="DR269" s="17"/>
      <c r="DS269" s="17"/>
      <c r="DT269" s="17"/>
      <c r="DU269" s="17"/>
      <c r="DV269" s="17"/>
      <c r="DW269" s="17"/>
      <c r="DX269" s="17"/>
      <c r="DY269" s="17"/>
      <c r="DZ269" s="17"/>
      <c r="EA269" s="17"/>
      <c r="EB269" s="17"/>
      <c r="EC269" s="17"/>
      <c r="ED269" s="17"/>
      <c r="EE269" s="17"/>
      <c r="EF269" s="17"/>
      <c r="EG269" s="17"/>
      <c r="EH269" s="17"/>
      <c r="EI269" s="17"/>
      <c r="EJ269" s="17"/>
      <c r="EK269" s="17"/>
      <c r="EL269" s="17"/>
      <c r="EM269" s="17"/>
      <c r="EN269" s="17"/>
      <c r="EO269" s="17"/>
      <c r="EP269" s="17"/>
      <c r="EQ269" s="17"/>
      <c r="ER269" s="17"/>
      <c r="ES269" s="17"/>
      <c r="ET269" s="17"/>
      <c r="EU269" s="17"/>
      <c r="EV269" s="17"/>
      <c r="EW269" s="17"/>
      <c r="EX269" s="17"/>
      <c r="EY269" s="17"/>
      <c r="EZ269" s="17"/>
      <c r="FA269" s="17"/>
      <c r="FB269" s="17"/>
      <c r="FC269" s="17"/>
      <c r="FD269" s="17"/>
      <c r="FE269" s="17"/>
      <c r="FF269" s="17"/>
      <c r="FG269" s="17"/>
      <c r="FH269" s="17"/>
      <c r="FI269" s="17"/>
      <c r="FJ269" s="17"/>
      <c r="FK269" s="17"/>
      <c r="FL269" s="17"/>
      <c r="FM269" s="17"/>
      <c r="FN269" s="17"/>
      <c r="FO269" s="17"/>
      <c r="FP269" s="17"/>
      <c r="FQ269" s="17"/>
      <c r="FR269" s="17"/>
      <c r="FS269" s="17"/>
      <c r="FT269" s="17"/>
      <c r="FU269" s="17"/>
      <c r="FV269" s="17"/>
      <c r="FW269" s="17"/>
      <c r="FX269" s="17"/>
      <c r="FY269" s="17"/>
      <c r="FZ269" s="17"/>
      <c r="GA269" s="17"/>
      <c r="GB269" s="17"/>
      <c r="GC269" s="17"/>
      <c r="GD269" s="17"/>
      <c r="GE269" s="17"/>
      <c r="GF269" s="17"/>
      <c r="GG269" s="17"/>
      <c r="GH269" s="17"/>
      <c r="GI269" s="17"/>
      <c r="GJ269" s="17"/>
      <c r="GK269" s="17"/>
      <c r="GL269" s="17"/>
      <c r="GM269" s="17"/>
      <c r="GN269" s="17"/>
      <c r="GO269" s="17"/>
      <c r="GP269" s="17"/>
      <c r="GQ269" s="17"/>
      <c r="GR269" s="17"/>
      <c r="GS269" s="17"/>
      <c r="GT269" s="17"/>
      <c r="GU269" s="17"/>
      <c r="GV269" s="17"/>
      <c r="GW269" s="17"/>
      <c r="GX269" s="17"/>
      <c r="GY269" s="17"/>
      <c r="GZ269" s="17"/>
      <c r="HA269" s="17"/>
      <c r="HB269" s="17"/>
      <c r="HC269" s="17"/>
      <c r="HD269" s="17"/>
      <c r="HE269" s="17"/>
      <c r="HF269" s="17"/>
      <c r="HG269" s="17"/>
      <c r="HH269" s="17"/>
      <c r="HI269" s="17"/>
      <c r="HJ269" s="17"/>
      <c r="HK269" s="17"/>
      <c r="HL269" s="17"/>
      <c r="HM269" s="17"/>
      <c r="HN269" s="17"/>
      <c r="HO269" s="17"/>
      <c r="HP269" s="17"/>
      <c r="HQ269" s="17"/>
      <c r="HR269" s="17"/>
      <c r="HS269" s="17"/>
      <c r="HT269" s="17"/>
      <c r="HU269" s="17"/>
      <c r="HV269" s="17"/>
      <c r="HW269" s="17"/>
      <c r="HX269" s="17"/>
      <c r="HY269" s="17"/>
      <c r="HZ269" s="17"/>
      <c r="IA269" s="17"/>
      <c r="IB269" s="17"/>
      <c r="IC269" s="17"/>
      <c r="ID269" s="17"/>
      <c r="IE269" s="17"/>
      <c r="IF269" s="17"/>
      <c r="IG269" s="17"/>
      <c r="IH269" s="17"/>
      <c r="II269" s="17"/>
      <c r="IJ269" s="17"/>
      <c r="IK269" s="17"/>
      <c r="IL269" s="17"/>
      <c r="IM269" s="17"/>
      <c r="IN269" s="17"/>
      <c r="IO269" s="17"/>
      <c r="IP269" s="17"/>
    </row>
    <row r="270" spans="1:250" s="18" customFormat="1">
      <c r="A270" s="130"/>
      <c r="B270" s="131"/>
      <c r="C270" s="132"/>
      <c r="D270" s="132"/>
      <c r="E270" s="2350"/>
      <c r="F270" s="2351"/>
      <c r="G270" s="2405"/>
      <c r="H270" s="2406">
        <f>G270*D270</f>
        <v>0</v>
      </c>
      <c r="I270" s="119"/>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c r="DA270" s="17"/>
      <c r="DB270" s="17"/>
      <c r="DC270" s="17"/>
      <c r="DD270" s="17"/>
      <c r="DE270" s="17"/>
      <c r="DF270" s="17"/>
      <c r="DG270" s="17"/>
      <c r="DH270" s="17"/>
      <c r="DI270" s="17"/>
      <c r="DJ270" s="17"/>
      <c r="DK270" s="17"/>
      <c r="DL270" s="17"/>
      <c r="DM270" s="17"/>
      <c r="DN270" s="17"/>
      <c r="DO270" s="17"/>
      <c r="DP270" s="17"/>
      <c r="DQ270" s="17"/>
      <c r="DR270" s="17"/>
      <c r="DS270" s="17"/>
      <c r="DT270" s="17"/>
      <c r="DU270" s="17"/>
      <c r="DV270" s="17"/>
      <c r="DW270" s="17"/>
      <c r="DX270" s="17"/>
      <c r="DY270" s="17"/>
      <c r="DZ270" s="17"/>
      <c r="EA270" s="17"/>
      <c r="EB270" s="17"/>
      <c r="EC270" s="17"/>
      <c r="ED270" s="17"/>
      <c r="EE270" s="17"/>
      <c r="EF270" s="17"/>
      <c r="EG270" s="17"/>
      <c r="EH270" s="17"/>
      <c r="EI270" s="17"/>
      <c r="EJ270" s="17"/>
      <c r="EK270" s="17"/>
      <c r="EL270" s="17"/>
      <c r="EM270" s="17"/>
      <c r="EN270" s="17"/>
      <c r="EO270" s="17"/>
      <c r="EP270" s="17"/>
      <c r="EQ270" s="17"/>
      <c r="ER270" s="17"/>
      <c r="ES270" s="17"/>
      <c r="ET270" s="17"/>
      <c r="EU270" s="17"/>
      <c r="EV270" s="17"/>
      <c r="EW270" s="17"/>
      <c r="EX270" s="17"/>
      <c r="EY270" s="17"/>
      <c r="EZ270" s="17"/>
      <c r="FA270" s="17"/>
      <c r="FB270" s="17"/>
      <c r="FC270" s="17"/>
      <c r="FD270" s="17"/>
      <c r="FE270" s="17"/>
      <c r="FF270" s="17"/>
      <c r="FG270" s="17"/>
      <c r="FH270" s="17"/>
      <c r="FI270" s="17"/>
      <c r="FJ270" s="17"/>
      <c r="FK270" s="17"/>
      <c r="FL270" s="17"/>
      <c r="FM270" s="17"/>
      <c r="FN270" s="17"/>
      <c r="FO270" s="17"/>
      <c r="FP270" s="17"/>
      <c r="FQ270" s="17"/>
      <c r="FR270" s="17"/>
      <c r="FS270" s="17"/>
      <c r="FT270" s="17"/>
      <c r="FU270" s="17"/>
      <c r="FV270" s="17"/>
      <c r="FW270" s="17"/>
      <c r="FX270" s="17"/>
      <c r="FY270" s="17"/>
      <c r="FZ270" s="17"/>
      <c r="GA270" s="17"/>
      <c r="GB270" s="17"/>
      <c r="GC270" s="17"/>
      <c r="GD270" s="17"/>
      <c r="GE270" s="17"/>
      <c r="GF270" s="17"/>
      <c r="GG270" s="17"/>
      <c r="GH270" s="17"/>
      <c r="GI270" s="17"/>
      <c r="GJ270" s="17"/>
      <c r="GK270" s="17"/>
      <c r="GL270" s="17"/>
      <c r="GM270" s="17"/>
      <c r="GN270" s="17"/>
      <c r="GO270" s="17"/>
      <c r="GP270" s="17"/>
      <c r="GQ270" s="17"/>
      <c r="GR270" s="17"/>
      <c r="GS270" s="17"/>
      <c r="GT270" s="17"/>
      <c r="GU270" s="17"/>
      <c r="GV270" s="17"/>
      <c r="GW270" s="17"/>
      <c r="GX270" s="17"/>
      <c r="GY270" s="17"/>
      <c r="GZ270" s="17"/>
      <c r="HA270" s="17"/>
      <c r="HB270" s="17"/>
      <c r="HC270" s="17"/>
      <c r="HD270" s="17"/>
      <c r="HE270" s="17"/>
      <c r="HF270" s="17"/>
      <c r="HG270" s="17"/>
      <c r="HH270" s="17"/>
      <c r="HI270" s="17"/>
      <c r="HJ270" s="17"/>
      <c r="HK270" s="17"/>
      <c r="HL270" s="17"/>
      <c r="HM270" s="17"/>
      <c r="HN270" s="17"/>
      <c r="HO270" s="17"/>
      <c r="HP270" s="17"/>
      <c r="HQ270" s="17"/>
      <c r="HR270" s="17"/>
      <c r="HS270" s="17"/>
      <c r="HT270" s="17"/>
      <c r="HU270" s="17"/>
      <c r="HV270" s="17"/>
      <c r="HW270" s="17"/>
      <c r="HX270" s="17"/>
      <c r="HY270" s="17"/>
      <c r="HZ270" s="17"/>
      <c r="IA270" s="17"/>
      <c r="IB270" s="17"/>
      <c r="IC270" s="17"/>
      <c r="ID270" s="17"/>
      <c r="IE270" s="17"/>
      <c r="IF270" s="17"/>
      <c r="IG270" s="17"/>
      <c r="IH270" s="17"/>
      <c r="II270" s="17"/>
      <c r="IJ270" s="17"/>
      <c r="IK270" s="17"/>
      <c r="IL270" s="17"/>
      <c r="IM270" s="17"/>
      <c r="IN270" s="17"/>
      <c r="IO270" s="17"/>
      <c r="IP270" s="17"/>
    </row>
    <row r="271" spans="1:250" s="18" customFormat="1">
      <c r="A271" s="115" t="s">
        <v>191</v>
      </c>
      <c r="B271" s="2352"/>
      <c r="C271" s="2352"/>
      <c r="D271" s="2352"/>
      <c r="E271" s="2352"/>
      <c r="F271" s="2352"/>
      <c r="G271" s="2352"/>
      <c r="H271" s="2352"/>
      <c r="I271" s="114">
        <f>SUM(G268:H270)</f>
        <v>0</v>
      </c>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c r="DA271" s="17"/>
      <c r="DB271" s="17"/>
      <c r="DC271" s="17"/>
      <c r="DD271" s="17"/>
      <c r="DE271" s="17"/>
      <c r="DF271" s="17"/>
      <c r="DG271" s="17"/>
      <c r="DH271" s="17"/>
      <c r="DI271" s="17"/>
      <c r="DJ271" s="17"/>
      <c r="DK271" s="17"/>
      <c r="DL271" s="17"/>
      <c r="DM271" s="17"/>
      <c r="DN271" s="17"/>
      <c r="DO271" s="17"/>
      <c r="DP271" s="17"/>
      <c r="DQ271" s="17"/>
      <c r="DR271" s="17"/>
      <c r="DS271" s="17"/>
      <c r="DT271" s="17"/>
      <c r="DU271" s="17"/>
      <c r="DV271" s="17"/>
      <c r="DW271" s="17"/>
      <c r="DX271" s="17"/>
      <c r="DY271" s="17"/>
      <c r="DZ271" s="17"/>
      <c r="EA271" s="17"/>
      <c r="EB271" s="17"/>
      <c r="EC271" s="17"/>
      <c r="ED271" s="17"/>
      <c r="EE271" s="17"/>
      <c r="EF271" s="17"/>
      <c r="EG271" s="17"/>
      <c r="EH271" s="17"/>
      <c r="EI271" s="17"/>
      <c r="EJ271" s="17"/>
      <c r="EK271" s="17"/>
      <c r="EL271" s="17"/>
      <c r="EM271" s="17"/>
      <c r="EN271" s="17"/>
      <c r="EO271" s="17"/>
      <c r="EP271" s="17"/>
      <c r="EQ271" s="17"/>
      <c r="ER271" s="17"/>
      <c r="ES271" s="17"/>
      <c r="ET271" s="17"/>
      <c r="EU271" s="17"/>
      <c r="EV271" s="17"/>
      <c r="EW271" s="17"/>
      <c r="EX271" s="17"/>
      <c r="EY271" s="17"/>
      <c r="EZ271" s="17"/>
      <c r="FA271" s="17"/>
      <c r="FB271" s="17"/>
      <c r="FC271" s="17"/>
      <c r="FD271" s="17"/>
      <c r="FE271" s="17"/>
      <c r="FF271" s="17"/>
      <c r="FG271" s="17"/>
      <c r="FH271" s="17"/>
      <c r="FI271" s="17"/>
      <c r="FJ271" s="17"/>
      <c r="FK271" s="17"/>
      <c r="FL271" s="17"/>
      <c r="FM271" s="17"/>
      <c r="FN271" s="17"/>
      <c r="FO271" s="17"/>
      <c r="FP271" s="17"/>
      <c r="FQ271" s="17"/>
      <c r="FR271" s="17"/>
      <c r="FS271" s="17"/>
      <c r="FT271" s="17"/>
      <c r="FU271" s="17"/>
      <c r="FV271" s="17"/>
      <c r="FW271" s="17"/>
      <c r="FX271" s="17"/>
      <c r="FY271" s="17"/>
      <c r="FZ271" s="17"/>
      <c r="GA271" s="17"/>
      <c r="GB271" s="17"/>
      <c r="GC271" s="17"/>
      <c r="GD271" s="17"/>
      <c r="GE271" s="17"/>
      <c r="GF271" s="17"/>
      <c r="GG271" s="17"/>
      <c r="GH271" s="17"/>
      <c r="GI271" s="17"/>
      <c r="GJ271" s="17"/>
      <c r="GK271" s="17"/>
      <c r="GL271" s="17"/>
      <c r="GM271" s="17"/>
      <c r="GN271" s="17"/>
      <c r="GO271" s="17"/>
      <c r="GP271" s="17"/>
      <c r="GQ271" s="17"/>
      <c r="GR271" s="17"/>
      <c r="GS271" s="17"/>
      <c r="GT271" s="17"/>
      <c r="GU271" s="17"/>
      <c r="GV271" s="17"/>
      <c r="GW271" s="17"/>
      <c r="GX271" s="17"/>
      <c r="GY271" s="17"/>
      <c r="GZ271" s="17"/>
      <c r="HA271" s="17"/>
      <c r="HB271" s="17"/>
      <c r="HC271" s="17"/>
      <c r="HD271" s="17"/>
      <c r="HE271" s="17"/>
      <c r="HF271" s="17"/>
      <c r="HG271" s="17"/>
      <c r="HH271" s="17"/>
      <c r="HI271" s="17"/>
      <c r="HJ271" s="17"/>
      <c r="HK271" s="17"/>
      <c r="HL271" s="17"/>
      <c r="HM271" s="17"/>
      <c r="HN271" s="17"/>
      <c r="HO271" s="17"/>
      <c r="HP271" s="17"/>
      <c r="HQ271" s="17"/>
      <c r="HR271" s="17"/>
      <c r="HS271" s="17"/>
      <c r="HT271" s="17"/>
      <c r="HU271" s="17"/>
      <c r="HV271" s="17"/>
      <c r="HW271" s="17"/>
      <c r="HX271" s="17"/>
      <c r="HY271" s="17"/>
      <c r="HZ271" s="17"/>
      <c r="IA271" s="17"/>
      <c r="IB271" s="17"/>
      <c r="IC271" s="17"/>
      <c r="ID271" s="17"/>
      <c r="IE271" s="17"/>
      <c r="IF271" s="17"/>
      <c r="IG271" s="17"/>
      <c r="IH271" s="17"/>
      <c r="II271" s="17"/>
      <c r="IJ271" s="17"/>
      <c r="IK271" s="17"/>
      <c r="IL271" s="17"/>
      <c r="IM271" s="17"/>
      <c r="IN271" s="17"/>
      <c r="IO271" s="17"/>
      <c r="IP271" s="17"/>
    </row>
    <row r="272" spans="1:250" s="18" customFormat="1">
      <c r="A272" s="2360" t="s">
        <v>193</v>
      </c>
      <c r="B272" s="2360"/>
      <c r="C272" s="2360"/>
      <c r="D272" s="116" t="s">
        <v>194</v>
      </c>
      <c r="E272" s="91"/>
      <c r="F272" s="116"/>
      <c r="G272" s="114" t="s">
        <v>195</v>
      </c>
      <c r="H272" s="114" t="s">
        <v>21</v>
      </c>
      <c r="I272" s="152"/>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c r="DA272" s="17"/>
      <c r="DB272" s="17"/>
      <c r="DC272" s="17"/>
      <c r="DD272" s="17"/>
      <c r="DE272" s="17"/>
      <c r="DF272" s="17"/>
      <c r="DG272" s="17"/>
      <c r="DH272" s="17"/>
      <c r="DI272" s="17"/>
      <c r="DJ272" s="17"/>
      <c r="DK272" s="17"/>
      <c r="DL272" s="17"/>
      <c r="DM272" s="17"/>
      <c r="DN272" s="17"/>
      <c r="DO272" s="17"/>
      <c r="DP272" s="17"/>
      <c r="DQ272" s="17"/>
      <c r="DR272" s="17"/>
      <c r="DS272" s="17"/>
      <c r="DT272" s="17"/>
      <c r="DU272" s="17"/>
      <c r="DV272" s="17"/>
      <c r="DW272" s="17"/>
      <c r="DX272" s="17"/>
      <c r="DY272" s="17"/>
      <c r="DZ272" s="17"/>
      <c r="EA272" s="17"/>
      <c r="EB272" s="17"/>
      <c r="EC272" s="17"/>
      <c r="ED272" s="17"/>
      <c r="EE272" s="17"/>
      <c r="EF272" s="17"/>
      <c r="EG272" s="17"/>
      <c r="EH272" s="17"/>
      <c r="EI272" s="17"/>
      <c r="EJ272" s="17"/>
      <c r="EK272" s="17"/>
      <c r="EL272" s="17"/>
      <c r="EM272" s="17"/>
      <c r="EN272" s="17"/>
      <c r="EO272" s="17"/>
      <c r="EP272" s="17"/>
      <c r="EQ272" s="17"/>
      <c r="ER272" s="17"/>
      <c r="ES272" s="17"/>
      <c r="ET272" s="17"/>
      <c r="EU272" s="17"/>
      <c r="EV272" s="17"/>
      <c r="EW272" s="17"/>
      <c r="EX272" s="17"/>
      <c r="EY272" s="17"/>
      <c r="EZ272" s="17"/>
      <c r="FA272" s="17"/>
      <c r="FB272" s="17"/>
      <c r="FC272" s="17"/>
      <c r="FD272" s="17"/>
      <c r="FE272" s="17"/>
      <c r="FF272" s="17"/>
      <c r="FG272" s="17"/>
      <c r="FH272" s="17"/>
      <c r="FI272" s="17"/>
      <c r="FJ272" s="17"/>
      <c r="FK272" s="17"/>
      <c r="FL272" s="17"/>
      <c r="FM272" s="17"/>
      <c r="FN272" s="17"/>
      <c r="FO272" s="17"/>
      <c r="FP272" s="17"/>
      <c r="FQ272" s="17"/>
      <c r="FR272" s="17"/>
      <c r="FS272" s="17"/>
      <c r="FT272" s="17"/>
      <c r="FU272" s="17"/>
      <c r="FV272" s="17"/>
      <c r="FW272" s="17"/>
      <c r="FX272" s="17"/>
      <c r="FY272" s="17"/>
      <c r="FZ272" s="17"/>
      <c r="GA272" s="17"/>
      <c r="GB272" s="17"/>
      <c r="GC272" s="17"/>
      <c r="GD272" s="17"/>
      <c r="GE272" s="17"/>
      <c r="GF272" s="17"/>
      <c r="GG272" s="17"/>
      <c r="GH272" s="17"/>
      <c r="GI272" s="17"/>
      <c r="GJ272" s="17"/>
      <c r="GK272" s="17"/>
      <c r="GL272" s="17"/>
      <c r="GM272" s="17"/>
      <c r="GN272" s="17"/>
      <c r="GO272" s="17"/>
      <c r="GP272" s="17"/>
      <c r="GQ272" s="17"/>
      <c r="GR272" s="17"/>
      <c r="GS272" s="17"/>
      <c r="GT272" s="17"/>
      <c r="GU272" s="17"/>
      <c r="GV272" s="17"/>
      <c r="GW272" s="17"/>
      <c r="GX272" s="17"/>
      <c r="GY272" s="17"/>
      <c r="GZ272" s="17"/>
      <c r="HA272" s="17"/>
      <c r="HB272" s="17"/>
      <c r="HC272" s="17"/>
      <c r="HD272" s="17"/>
      <c r="HE272" s="17"/>
      <c r="HF272" s="17"/>
      <c r="HG272" s="17"/>
      <c r="HH272" s="17"/>
      <c r="HI272" s="17"/>
      <c r="HJ272" s="17"/>
      <c r="HK272" s="17"/>
      <c r="HL272" s="17"/>
      <c r="HM272" s="17"/>
      <c r="HN272" s="17"/>
      <c r="HO272" s="17"/>
      <c r="HP272" s="17"/>
      <c r="HQ272" s="17"/>
      <c r="HR272" s="17"/>
      <c r="HS272" s="17"/>
      <c r="HT272" s="17"/>
      <c r="HU272" s="17"/>
      <c r="HV272" s="17"/>
      <c r="HW272" s="17"/>
      <c r="HX272" s="17"/>
      <c r="HY272" s="17"/>
      <c r="HZ272" s="17"/>
      <c r="IA272" s="17"/>
      <c r="IB272" s="17"/>
      <c r="IC272" s="17"/>
      <c r="ID272" s="17"/>
      <c r="IE272" s="17"/>
      <c r="IF272" s="17"/>
      <c r="IG272" s="17"/>
      <c r="IH272" s="17"/>
      <c r="II272" s="17"/>
      <c r="IJ272" s="17"/>
      <c r="IK272" s="17"/>
      <c r="IL272" s="17"/>
      <c r="IM272" s="17"/>
      <c r="IN272" s="17"/>
      <c r="IO272" s="17"/>
      <c r="IP272" s="17"/>
    </row>
    <row r="273" spans="1:250" s="18" customFormat="1">
      <c r="A273" s="2361" t="s">
        <v>196</v>
      </c>
      <c r="B273" s="2361"/>
      <c r="C273" s="2361"/>
      <c r="D273" s="134"/>
      <c r="E273" s="91"/>
      <c r="F273" s="134"/>
      <c r="G273" s="125">
        <f>ROUND(I259,2)</f>
        <v>15.79</v>
      </c>
      <c r="H273" s="2364"/>
      <c r="I273" s="2364"/>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c r="DA273" s="17"/>
      <c r="DB273" s="17"/>
      <c r="DC273" s="17"/>
      <c r="DD273" s="17"/>
      <c r="DE273" s="17"/>
      <c r="DF273" s="17"/>
      <c r="DG273" s="17"/>
      <c r="DH273" s="17"/>
      <c r="DI273" s="17"/>
      <c r="DJ273" s="17"/>
      <c r="DK273" s="17"/>
      <c r="DL273" s="17"/>
      <c r="DM273" s="17"/>
      <c r="DN273" s="17"/>
      <c r="DO273" s="17"/>
      <c r="DP273" s="17"/>
      <c r="DQ273" s="17"/>
      <c r="DR273" s="17"/>
      <c r="DS273" s="17"/>
      <c r="DT273" s="17"/>
      <c r="DU273" s="17"/>
      <c r="DV273" s="17"/>
      <c r="DW273" s="17"/>
      <c r="DX273" s="17"/>
      <c r="DY273" s="17"/>
      <c r="DZ273" s="17"/>
      <c r="EA273" s="17"/>
      <c r="EB273" s="17"/>
      <c r="EC273" s="17"/>
      <c r="ED273" s="17"/>
      <c r="EE273" s="17"/>
      <c r="EF273" s="17"/>
      <c r="EG273" s="17"/>
      <c r="EH273" s="17"/>
      <c r="EI273" s="17"/>
      <c r="EJ273" s="17"/>
      <c r="EK273" s="17"/>
      <c r="EL273" s="17"/>
      <c r="EM273" s="17"/>
      <c r="EN273" s="17"/>
      <c r="EO273" s="17"/>
      <c r="EP273" s="17"/>
      <c r="EQ273" s="17"/>
      <c r="ER273" s="17"/>
      <c r="ES273" s="17"/>
      <c r="ET273" s="17"/>
      <c r="EU273" s="17"/>
      <c r="EV273" s="17"/>
      <c r="EW273" s="17"/>
      <c r="EX273" s="17"/>
      <c r="EY273" s="17"/>
      <c r="EZ273" s="17"/>
      <c r="FA273" s="17"/>
      <c r="FB273" s="17"/>
      <c r="FC273" s="17"/>
      <c r="FD273" s="17"/>
      <c r="FE273" s="17"/>
      <c r="FF273" s="17"/>
      <c r="FG273" s="17"/>
      <c r="FH273" s="17"/>
      <c r="FI273" s="17"/>
      <c r="FJ273" s="17"/>
      <c r="FK273" s="17"/>
      <c r="FL273" s="17"/>
      <c r="FM273" s="17"/>
      <c r="FN273" s="17"/>
      <c r="FO273" s="17"/>
      <c r="FP273" s="17"/>
      <c r="FQ273" s="17"/>
      <c r="FR273" s="17"/>
      <c r="FS273" s="17"/>
      <c r="FT273" s="17"/>
      <c r="FU273" s="17"/>
      <c r="FV273" s="17"/>
      <c r="FW273" s="17"/>
      <c r="FX273" s="17"/>
      <c r="FY273" s="17"/>
      <c r="FZ273" s="17"/>
      <c r="GA273" s="17"/>
      <c r="GB273" s="17"/>
      <c r="GC273" s="17"/>
      <c r="GD273" s="17"/>
      <c r="GE273" s="17"/>
      <c r="GF273" s="17"/>
      <c r="GG273" s="17"/>
      <c r="GH273" s="17"/>
      <c r="GI273" s="17"/>
      <c r="GJ273" s="17"/>
      <c r="GK273" s="17"/>
      <c r="GL273" s="17"/>
      <c r="GM273" s="17"/>
      <c r="GN273" s="17"/>
      <c r="GO273" s="17"/>
      <c r="GP273" s="17"/>
      <c r="GQ273" s="17"/>
      <c r="GR273" s="17"/>
      <c r="GS273" s="17"/>
      <c r="GT273" s="17"/>
      <c r="GU273" s="17"/>
      <c r="GV273" s="17"/>
      <c r="GW273" s="17"/>
      <c r="GX273" s="17"/>
      <c r="GY273" s="17"/>
      <c r="GZ273" s="17"/>
      <c r="HA273" s="17"/>
      <c r="HB273" s="17"/>
      <c r="HC273" s="17"/>
      <c r="HD273" s="17"/>
      <c r="HE273" s="17"/>
      <c r="HF273" s="17"/>
      <c r="HG273" s="17"/>
      <c r="HH273" s="17"/>
      <c r="HI273" s="17"/>
      <c r="HJ273" s="17"/>
      <c r="HK273" s="17"/>
      <c r="HL273" s="17"/>
      <c r="HM273" s="17"/>
      <c r="HN273" s="17"/>
      <c r="HO273" s="17"/>
      <c r="HP273" s="17"/>
      <c r="HQ273" s="17"/>
      <c r="HR273" s="17"/>
      <c r="HS273" s="17"/>
      <c r="HT273" s="17"/>
      <c r="HU273" s="17"/>
      <c r="HV273" s="17"/>
      <c r="HW273" s="17"/>
      <c r="HX273" s="17"/>
      <c r="HY273" s="17"/>
      <c r="HZ273" s="17"/>
      <c r="IA273" s="17"/>
      <c r="IB273" s="17"/>
      <c r="IC273" s="17"/>
      <c r="ID273" s="17"/>
      <c r="IE273" s="17"/>
      <c r="IF273" s="17"/>
      <c r="IG273" s="17"/>
      <c r="IH273" s="17"/>
      <c r="II273" s="17"/>
      <c r="IJ273" s="17"/>
      <c r="IK273" s="17"/>
      <c r="IL273" s="17"/>
      <c r="IM273" s="17"/>
      <c r="IN273" s="17"/>
      <c r="IO273" s="17"/>
      <c r="IP273" s="17"/>
    </row>
    <row r="274" spans="1:250" s="18" customFormat="1">
      <c r="A274" s="2361" t="s">
        <v>197</v>
      </c>
      <c r="B274" s="2361"/>
      <c r="C274" s="2361"/>
      <c r="D274" s="94">
        <v>0</v>
      </c>
      <c r="E274" s="91"/>
      <c r="F274" s="135"/>
      <c r="G274" s="125">
        <f>(G273*D274)</f>
        <v>0</v>
      </c>
      <c r="H274" s="2364"/>
      <c r="I274" s="2364"/>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c r="DA274" s="17"/>
      <c r="DB274" s="17"/>
      <c r="DC274" s="17"/>
      <c r="DD274" s="17"/>
      <c r="DE274" s="17"/>
      <c r="DF274" s="17"/>
      <c r="DG274" s="17"/>
      <c r="DH274" s="17"/>
      <c r="DI274" s="17"/>
      <c r="DJ274" s="17"/>
      <c r="DK274" s="17"/>
      <c r="DL274" s="17"/>
      <c r="DM274" s="17"/>
      <c r="DN274" s="17"/>
      <c r="DO274" s="17"/>
      <c r="DP274" s="17"/>
      <c r="DQ274" s="17"/>
      <c r="DR274" s="17"/>
      <c r="DS274" s="17"/>
      <c r="DT274" s="17"/>
      <c r="DU274" s="17"/>
      <c r="DV274" s="17"/>
      <c r="DW274" s="17"/>
      <c r="DX274" s="17"/>
      <c r="DY274" s="17"/>
      <c r="DZ274" s="17"/>
      <c r="EA274" s="17"/>
      <c r="EB274" s="17"/>
      <c r="EC274" s="17"/>
      <c r="ED274" s="17"/>
      <c r="EE274" s="17"/>
      <c r="EF274" s="17"/>
      <c r="EG274" s="17"/>
      <c r="EH274" s="17"/>
      <c r="EI274" s="17"/>
      <c r="EJ274" s="17"/>
      <c r="EK274" s="17"/>
      <c r="EL274" s="17"/>
      <c r="EM274" s="17"/>
      <c r="EN274" s="17"/>
      <c r="EO274" s="17"/>
      <c r="EP274" s="17"/>
      <c r="EQ274" s="17"/>
      <c r="ER274" s="17"/>
      <c r="ES274" s="17"/>
      <c r="ET274" s="17"/>
      <c r="EU274" s="17"/>
      <c r="EV274" s="17"/>
      <c r="EW274" s="17"/>
      <c r="EX274" s="17"/>
      <c r="EY274" s="17"/>
      <c r="EZ274" s="17"/>
      <c r="FA274" s="17"/>
      <c r="FB274" s="17"/>
      <c r="FC274" s="17"/>
      <c r="FD274" s="17"/>
      <c r="FE274" s="17"/>
      <c r="FF274" s="17"/>
      <c r="FG274" s="17"/>
      <c r="FH274" s="17"/>
      <c r="FI274" s="17"/>
      <c r="FJ274" s="17"/>
      <c r="FK274" s="17"/>
      <c r="FL274" s="17"/>
      <c r="FM274" s="17"/>
      <c r="FN274" s="17"/>
      <c r="FO274" s="17"/>
      <c r="FP274" s="17"/>
      <c r="FQ274" s="17"/>
      <c r="FR274" s="17"/>
      <c r="FS274" s="17"/>
      <c r="FT274" s="17"/>
      <c r="FU274" s="17"/>
      <c r="FV274" s="17"/>
      <c r="FW274" s="17"/>
      <c r="FX274" s="17"/>
      <c r="FY274" s="17"/>
      <c r="FZ274" s="17"/>
      <c r="GA274" s="17"/>
      <c r="GB274" s="17"/>
      <c r="GC274" s="17"/>
      <c r="GD274" s="17"/>
      <c r="GE274" s="17"/>
      <c r="GF274" s="17"/>
      <c r="GG274" s="17"/>
      <c r="GH274" s="17"/>
      <c r="GI274" s="17"/>
      <c r="GJ274" s="17"/>
      <c r="GK274" s="17"/>
      <c r="GL274" s="17"/>
      <c r="GM274" s="17"/>
      <c r="GN274" s="17"/>
      <c r="GO274" s="17"/>
      <c r="GP274" s="17"/>
      <c r="GQ274" s="17"/>
      <c r="GR274" s="17"/>
      <c r="GS274" s="17"/>
      <c r="GT274" s="17"/>
      <c r="GU274" s="17"/>
      <c r="GV274" s="17"/>
      <c r="GW274" s="17"/>
      <c r="GX274" s="17"/>
      <c r="GY274" s="17"/>
      <c r="GZ274" s="17"/>
      <c r="HA274" s="17"/>
      <c r="HB274" s="17"/>
      <c r="HC274" s="17"/>
      <c r="HD274" s="17"/>
      <c r="HE274" s="17"/>
      <c r="HF274" s="17"/>
      <c r="HG274" s="17"/>
      <c r="HH274" s="17"/>
      <c r="HI274" s="17"/>
      <c r="HJ274" s="17"/>
      <c r="HK274" s="17"/>
      <c r="HL274" s="17"/>
      <c r="HM274" s="17"/>
      <c r="HN274" s="17"/>
      <c r="HO274" s="17"/>
      <c r="HP274" s="17"/>
      <c r="HQ274" s="17"/>
      <c r="HR274" s="17"/>
      <c r="HS274" s="17"/>
      <c r="HT274" s="17"/>
      <c r="HU274" s="17"/>
      <c r="HV274" s="17"/>
      <c r="HW274" s="17"/>
      <c r="HX274" s="17"/>
      <c r="HY274" s="17"/>
      <c r="HZ274" s="17"/>
      <c r="IA274" s="17"/>
      <c r="IB274" s="17"/>
      <c r="IC274" s="17"/>
      <c r="ID274" s="17"/>
      <c r="IE274" s="17"/>
      <c r="IF274" s="17"/>
      <c r="IG274" s="17"/>
      <c r="IH274" s="17"/>
      <c r="II274" s="17"/>
      <c r="IJ274" s="17"/>
      <c r="IK274" s="17"/>
      <c r="IL274" s="17"/>
      <c r="IM274" s="17"/>
      <c r="IN274" s="17"/>
      <c r="IO274" s="17"/>
      <c r="IP274" s="17"/>
    </row>
    <row r="275" spans="1:250" s="18" customFormat="1">
      <c r="A275" s="2360" t="s">
        <v>198</v>
      </c>
      <c r="B275" s="2360"/>
      <c r="C275" s="2360"/>
      <c r="D275" s="2363"/>
      <c r="E275" s="91"/>
      <c r="F275" s="136"/>
      <c r="G275" s="114">
        <f>SUM(G273:G274)</f>
        <v>15.79</v>
      </c>
      <c r="H275" s="137">
        <f>ROUND(G275*D280,2)</f>
        <v>0</v>
      </c>
      <c r="I275" s="137">
        <f>ROUND(G275+H275,2)</f>
        <v>15.79</v>
      </c>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c r="DA275" s="17"/>
      <c r="DB275" s="17"/>
      <c r="DC275" s="17"/>
      <c r="DD275" s="17"/>
      <c r="DE275" s="17"/>
      <c r="DF275" s="17"/>
      <c r="DG275" s="17"/>
      <c r="DH275" s="17"/>
      <c r="DI275" s="17"/>
      <c r="DJ275" s="17"/>
      <c r="DK275" s="17"/>
      <c r="DL275" s="17"/>
      <c r="DM275" s="17"/>
      <c r="DN275" s="17"/>
      <c r="DO275" s="17"/>
      <c r="DP275" s="17"/>
      <c r="DQ275" s="17"/>
      <c r="DR275" s="17"/>
      <c r="DS275" s="17"/>
      <c r="DT275" s="17"/>
      <c r="DU275" s="17"/>
      <c r="DV275" s="17"/>
      <c r="DW275" s="17"/>
      <c r="DX275" s="17"/>
      <c r="DY275" s="17"/>
      <c r="DZ275" s="17"/>
      <c r="EA275" s="17"/>
      <c r="EB275" s="17"/>
      <c r="EC275" s="17"/>
      <c r="ED275" s="17"/>
      <c r="EE275" s="17"/>
      <c r="EF275" s="17"/>
      <c r="EG275" s="17"/>
      <c r="EH275" s="17"/>
      <c r="EI275" s="17"/>
      <c r="EJ275" s="17"/>
      <c r="EK275" s="17"/>
      <c r="EL275" s="17"/>
      <c r="EM275" s="17"/>
      <c r="EN275" s="17"/>
      <c r="EO275" s="17"/>
      <c r="EP275" s="17"/>
      <c r="EQ275" s="17"/>
      <c r="ER275" s="17"/>
      <c r="ES275" s="17"/>
      <c r="ET275" s="17"/>
      <c r="EU275" s="17"/>
      <c r="EV275" s="17"/>
      <c r="EW275" s="17"/>
      <c r="EX275" s="17"/>
      <c r="EY275" s="17"/>
      <c r="EZ275" s="17"/>
      <c r="FA275" s="17"/>
      <c r="FB275" s="17"/>
      <c r="FC275" s="17"/>
      <c r="FD275" s="17"/>
      <c r="FE275" s="17"/>
      <c r="FF275" s="17"/>
      <c r="FG275" s="17"/>
      <c r="FH275" s="17"/>
      <c r="FI275" s="17"/>
      <c r="FJ275" s="17"/>
      <c r="FK275" s="17"/>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17"/>
      <c r="GY275" s="17"/>
      <c r="GZ275" s="17"/>
      <c r="HA275" s="17"/>
      <c r="HB275" s="17"/>
      <c r="HC275" s="17"/>
      <c r="HD275" s="17"/>
      <c r="HE275" s="17"/>
      <c r="HF275" s="17"/>
      <c r="HG275" s="17"/>
      <c r="HH275" s="17"/>
      <c r="HI275" s="17"/>
      <c r="HJ275" s="17"/>
      <c r="HK275" s="17"/>
      <c r="HL275" s="17"/>
      <c r="HM275" s="17"/>
      <c r="HN275" s="17"/>
      <c r="HO275" s="17"/>
      <c r="HP275" s="17"/>
      <c r="HQ275" s="17"/>
      <c r="HR275" s="17"/>
      <c r="HS275" s="17"/>
      <c r="HT275" s="17"/>
      <c r="HU275" s="17"/>
      <c r="HV275" s="17"/>
      <c r="HW275" s="17"/>
      <c r="HX275" s="17"/>
      <c r="HY275" s="17"/>
      <c r="HZ275" s="17"/>
      <c r="IA275" s="17"/>
      <c r="IB275" s="17"/>
      <c r="IC275" s="17"/>
      <c r="ID275" s="17"/>
      <c r="IE275" s="17"/>
      <c r="IF275" s="17"/>
      <c r="IG275" s="17"/>
      <c r="IH275" s="17"/>
      <c r="II275" s="17"/>
      <c r="IJ275" s="17"/>
      <c r="IK275" s="17"/>
      <c r="IL275" s="17"/>
      <c r="IM275" s="17"/>
      <c r="IN275" s="17"/>
      <c r="IO275" s="17"/>
      <c r="IP275" s="17"/>
    </row>
    <row r="276" spans="1:250" s="18" customFormat="1">
      <c r="A276" s="2361" t="s">
        <v>199</v>
      </c>
      <c r="B276" s="2361"/>
      <c r="C276" s="2361"/>
      <c r="D276" s="2363"/>
      <c r="E276" s="91"/>
      <c r="F276" s="136"/>
      <c r="G276" s="125">
        <v>2678.79</v>
      </c>
      <c r="H276" s="2362"/>
      <c r="I276" s="2362"/>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c r="DA276" s="17"/>
      <c r="DB276" s="17"/>
      <c r="DC276" s="17"/>
      <c r="DD276" s="17"/>
      <c r="DE276" s="17"/>
      <c r="DF276" s="17"/>
      <c r="DG276" s="17"/>
      <c r="DH276" s="17"/>
      <c r="DI276" s="17"/>
      <c r="DJ276" s="17"/>
      <c r="DK276" s="17"/>
      <c r="DL276" s="17"/>
      <c r="DM276" s="17"/>
      <c r="DN276" s="17"/>
      <c r="DO276" s="17"/>
      <c r="DP276" s="17"/>
      <c r="DQ276" s="17"/>
      <c r="DR276" s="17"/>
      <c r="DS276" s="17"/>
      <c r="DT276" s="17"/>
      <c r="DU276" s="17"/>
      <c r="DV276" s="17"/>
      <c r="DW276" s="17"/>
      <c r="DX276" s="17"/>
      <c r="DY276" s="17"/>
      <c r="DZ276" s="17"/>
      <c r="EA276" s="17"/>
      <c r="EB276" s="17"/>
      <c r="EC276" s="17"/>
      <c r="ED276" s="17"/>
      <c r="EE276" s="17"/>
      <c r="EF276" s="17"/>
      <c r="EG276" s="17"/>
      <c r="EH276" s="17"/>
      <c r="EI276" s="17"/>
      <c r="EJ276" s="17"/>
      <c r="EK276" s="17"/>
      <c r="EL276" s="17"/>
      <c r="EM276" s="17"/>
      <c r="EN276" s="17"/>
      <c r="EO276" s="17"/>
      <c r="EP276" s="17"/>
      <c r="EQ276" s="17"/>
      <c r="ER276" s="17"/>
      <c r="ES276" s="17"/>
      <c r="ET276" s="17"/>
      <c r="EU276" s="17"/>
      <c r="EV276" s="17"/>
      <c r="EW276" s="17"/>
      <c r="EX276" s="17"/>
      <c r="EY276" s="17"/>
      <c r="EZ276" s="17"/>
      <c r="FA276" s="17"/>
      <c r="FB276" s="17"/>
      <c r="FC276" s="17"/>
      <c r="FD276" s="17"/>
      <c r="FE276" s="17"/>
      <c r="FF276" s="17"/>
      <c r="FG276" s="17"/>
      <c r="FH276" s="17"/>
      <c r="FI276" s="17"/>
      <c r="FJ276" s="17"/>
      <c r="FK276" s="17"/>
      <c r="FL276" s="17"/>
      <c r="FM276" s="17"/>
      <c r="FN276" s="17"/>
      <c r="FO276" s="17"/>
      <c r="FP276" s="17"/>
      <c r="FQ276" s="17"/>
      <c r="FR276" s="17"/>
      <c r="FS276" s="17"/>
      <c r="FT276" s="17"/>
      <c r="FU276" s="17"/>
      <c r="FV276" s="17"/>
      <c r="FW276" s="17"/>
      <c r="FX276" s="17"/>
      <c r="FY276" s="17"/>
      <c r="FZ276" s="17"/>
      <c r="GA276" s="17"/>
      <c r="GB276" s="17"/>
      <c r="GC276" s="17"/>
      <c r="GD276" s="17"/>
      <c r="GE276" s="17"/>
      <c r="GF276" s="17"/>
      <c r="GG276" s="17"/>
      <c r="GH276" s="17"/>
      <c r="GI276" s="17"/>
      <c r="GJ276" s="17"/>
      <c r="GK276" s="17"/>
      <c r="GL276" s="17"/>
      <c r="GM276" s="17"/>
      <c r="GN276" s="17"/>
      <c r="GO276" s="17"/>
      <c r="GP276" s="17"/>
      <c r="GQ276" s="17"/>
      <c r="GR276" s="17"/>
      <c r="GS276" s="17"/>
      <c r="GT276" s="17"/>
      <c r="GU276" s="17"/>
      <c r="GV276" s="17"/>
      <c r="GW276" s="17"/>
      <c r="GX276" s="17"/>
      <c r="GY276" s="17"/>
      <c r="GZ276" s="17"/>
      <c r="HA276" s="17"/>
      <c r="HB276" s="17"/>
      <c r="HC276" s="17"/>
      <c r="HD276" s="17"/>
      <c r="HE276" s="17"/>
      <c r="HF276" s="17"/>
      <c r="HG276" s="17"/>
      <c r="HH276" s="17"/>
      <c r="HI276" s="17"/>
      <c r="HJ276" s="17"/>
      <c r="HK276" s="17"/>
      <c r="HL276" s="17"/>
      <c r="HM276" s="17"/>
      <c r="HN276" s="17"/>
      <c r="HO276" s="17"/>
      <c r="HP276" s="17"/>
      <c r="HQ276" s="17"/>
      <c r="HR276" s="17"/>
      <c r="HS276" s="17"/>
      <c r="HT276" s="17"/>
      <c r="HU276" s="17"/>
      <c r="HV276" s="17"/>
      <c r="HW276" s="17"/>
      <c r="HX276" s="17"/>
      <c r="HY276" s="17"/>
      <c r="HZ276" s="17"/>
      <c r="IA276" s="17"/>
      <c r="IB276" s="17"/>
      <c r="IC276" s="17"/>
      <c r="ID276" s="17"/>
      <c r="IE276" s="17"/>
      <c r="IF276" s="17"/>
      <c r="IG276" s="17"/>
      <c r="IH276" s="17"/>
      <c r="II276" s="17"/>
      <c r="IJ276" s="17"/>
      <c r="IK276" s="17"/>
      <c r="IL276" s="17"/>
      <c r="IM276" s="17"/>
      <c r="IN276" s="17"/>
      <c r="IO276" s="17"/>
      <c r="IP276" s="17"/>
    </row>
    <row r="277" spans="1:250" s="18" customFormat="1">
      <c r="A277" s="2361" t="s">
        <v>200</v>
      </c>
      <c r="B277" s="2361"/>
      <c r="C277" s="2361"/>
      <c r="D277" s="2363"/>
      <c r="E277" s="91"/>
      <c r="F277" s="136"/>
      <c r="G277" s="125">
        <f>I271</f>
        <v>0</v>
      </c>
      <c r="H277" s="2362"/>
      <c r="I277" s="2362"/>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c r="DA277" s="17"/>
      <c r="DB277" s="17"/>
      <c r="DC277" s="17"/>
      <c r="DD277" s="17"/>
      <c r="DE277" s="17"/>
      <c r="DF277" s="17"/>
      <c r="DG277" s="17"/>
      <c r="DH277" s="17"/>
      <c r="DI277" s="17"/>
      <c r="DJ277" s="17"/>
      <c r="DK277" s="17"/>
      <c r="DL277" s="17"/>
      <c r="DM277" s="17"/>
      <c r="DN277" s="17"/>
      <c r="DO277" s="17"/>
      <c r="DP277" s="17"/>
      <c r="DQ277" s="17"/>
      <c r="DR277" s="17"/>
      <c r="DS277" s="17"/>
      <c r="DT277" s="17"/>
      <c r="DU277" s="17"/>
      <c r="DV277" s="17"/>
      <c r="DW277" s="17"/>
      <c r="DX277" s="17"/>
      <c r="DY277" s="17"/>
      <c r="DZ277" s="17"/>
      <c r="EA277" s="17"/>
      <c r="EB277" s="17"/>
      <c r="EC277" s="17"/>
      <c r="ED277" s="17"/>
      <c r="EE277" s="17"/>
      <c r="EF277" s="17"/>
      <c r="EG277" s="17"/>
      <c r="EH277" s="17"/>
      <c r="EI277" s="17"/>
      <c r="EJ277" s="17"/>
      <c r="EK277" s="17"/>
      <c r="EL277" s="17"/>
      <c r="EM277" s="17"/>
      <c r="EN277" s="17"/>
      <c r="EO277" s="17"/>
      <c r="EP277" s="17"/>
      <c r="EQ277" s="17"/>
      <c r="ER277" s="17"/>
      <c r="ES277" s="17"/>
      <c r="ET277" s="17"/>
      <c r="EU277" s="17"/>
      <c r="EV277" s="17"/>
      <c r="EW277" s="17"/>
      <c r="EX277" s="17"/>
      <c r="EY277" s="17"/>
      <c r="EZ277" s="17"/>
      <c r="FA277" s="17"/>
      <c r="FB277" s="17"/>
      <c r="FC277" s="17"/>
      <c r="FD277" s="17"/>
      <c r="FE277" s="17"/>
      <c r="FF277" s="17"/>
      <c r="FG277" s="17"/>
      <c r="FH277" s="17"/>
      <c r="FI277" s="17"/>
      <c r="FJ277" s="17"/>
      <c r="FK277" s="17"/>
      <c r="FL277" s="17"/>
      <c r="FM277" s="17"/>
      <c r="FN277" s="17"/>
      <c r="FO277" s="17"/>
      <c r="FP277" s="17"/>
      <c r="FQ277" s="17"/>
      <c r="FR277" s="17"/>
      <c r="FS277" s="17"/>
      <c r="FT277" s="17"/>
      <c r="FU277" s="17"/>
      <c r="FV277" s="17"/>
      <c r="FW277" s="17"/>
      <c r="FX277" s="17"/>
      <c r="FY277" s="17"/>
      <c r="FZ277" s="17"/>
      <c r="GA277" s="17"/>
      <c r="GB277" s="17"/>
      <c r="GC277" s="17"/>
      <c r="GD277" s="17"/>
      <c r="GE277" s="17"/>
      <c r="GF277" s="17"/>
      <c r="GG277" s="17"/>
      <c r="GH277" s="17"/>
      <c r="GI277" s="17"/>
      <c r="GJ277" s="17"/>
      <c r="GK277" s="17"/>
      <c r="GL277" s="17"/>
      <c r="GM277" s="17"/>
      <c r="GN277" s="17"/>
      <c r="GO277" s="17"/>
      <c r="GP277" s="17"/>
      <c r="GQ277" s="17"/>
      <c r="GR277" s="17"/>
      <c r="GS277" s="17"/>
      <c r="GT277" s="17"/>
      <c r="GU277" s="17"/>
      <c r="GV277" s="17"/>
      <c r="GW277" s="17"/>
      <c r="GX277" s="17"/>
      <c r="GY277" s="17"/>
      <c r="GZ277" s="17"/>
      <c r="HA277" s="17"/>
      <c r="HB277" s="17"/>
      <c r="HC277" s="17"/>
      <c r="HD277" s="17"/>
      <c r="HE277" s="17"/>
      <c r="HF277" s="17"/>
      <c r="HG277" s="17"/>
      <c r="HH277" s="17"/>
      <c r="HI277" s="17"/>
      <c r="HJ277" s="17"/>
      <c r="HK277" s="17"/>
      <c r="HL277" s="17"/>
      <c r="HM277" s="17"/>
      <c r="HN277" s="17"/>
      <c r="HO277" s="17"/>
      <c r="HP277" s="17"/>
      <c r="HQ277" s="17"/>
      <c r="HR277" s="17"/>
      <c r="HS277" s="17"/>
      <c r="HT277" s="17"/>
      <c r="HU277" s="17"/>
      <c r="HV277" s="17"/>
      <c r="HW277" s="17"/>
      <c r="HX277" s="17"/>
      <c r="HY277" s="17"/>
      <c r="HZ277" s="17"/>
      <c r="IA277" s="17"/>
      <c r="IB277" s="17"/>
      <c r="IC277" s="17"/>
      <c r="ID277" s="17"/>
      <c r="IE277" s="17"/>
      <c r="IF277" s="17"/>
      <c r="IG277" s="17"/>
      <c r="IH277" s="17"/>
      <c r="II277" s="17"/>
      <c r="IJ277" s="17"/>
      <c r="IK277" s="17"/>
      <c r="IL277" s="17"/>
      <c r="IM277" s="17"/>
      <c r="IN277" s="17"/>
      <c r="IO277" s="17"/>
      <c r="IP277" s="17"/>
    </row>
    <row r="278" spans="1:250" s="18" customFormat="1">
      <c r="A278" s="2360" t="s">
        <v>201</v>
      </c>
      <c r="B278" s="2360"/>
      <c r="C278" s="2360"/>
      <c r="D278" s="2363"/>
      <c r="E278" s="91"/>
      <c r="F278" s="136"/>
      <c r="G278" s="114">
        <f>SUM(G276:G277)</f>
        <v>2678.79</v>
      </c>
      <c r="H278" s="137">
        <f>ROUND(G278*D280,2)</f>
        <v>0</v>
      </c>
      <c r="I278" s="137">
        <f>ROUND(G278+H278,2)</f>
        <v>2678.79</v>
      </c>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c r="DA278" s="17"/>
      <c r="DB278" s="17"/>
      <c r="DC278" s="17"/>
      <c r="DD278" s="17"/>
      <c r="DE278" s="17"/>
      <c r="DF278" s="17"/>
      <c r="DG278" s="17"/>
      <c r="DH278" s="17"/>
      <c r="DI278" s="17"/>
      <c r="DJ278" s="17"/>
      <c r="DK278" s="17"/>
      <c r="DL278" s="17"/>
      <c r="DM278" s="17"/>
      <c r="DN278" s="17"/>
      <c r="DO278" s="17"/>
      <c r="DP278" s="17"/>
      <c r="DQ278" s="17"/>
      <c r="DR278" s="17"/>
      <c r="DS278" s="17"/>
      <c r="DT278" s="17"/>
      <c r="DU278" s="17"/>
      <c r="DV278" s="17"/>
      <c r="DW278" s="17"/>
      <c r="DX278" s="17"/>
      <c r="DY278" s="17"/>
      <c r="DZ278" s="17"/>
      <c r="EA278" s="17"/>
      <c r="EB278" s="17"/>
      <c r="EC278" s="17"/>
      <c r="ED278" s="17"/>
      <c r="EE278" s="17"/>
      <c r="EF278" s="17"/>
      <c r="EG278" s="17"/>
      <c r="EH278" s="17"/>
      <c r="EI278" s="17"/>
      <c r="EJ278" s="17"/>
      <c r="EK278" s="17"/>
      <c r="EL278" s="17"/>
      <c r="EM278" s="17"/>
      <c r="EN278" s="17"/>
      <c r="EO278" s="17"/>
      <c r="EP278" s="17"/>
      <c r="EQ278" s="17"/>
      <c r="ER278" s="17"/>
      <c r="ES278" s="17"/>
      <c r="ET278" s="17"/>
      <c r="EU278" s="17"/>
      <c r="EV278" s="17"/>
      <c r="EW278" s="17"/>
      <c r="EX278" s="17"/>
      <c r="EY278" s="17"/>
      <c r="EZ278" s="17"/>
      <c r="FA278" s="17"/>
      <c r="FB278" s="17"/>
      <c r="FC278" s="17"/>
      <c r="FD278" s="17"/>
      <c r="FE278" s="17"/>
      <c r="FF278" s="17"/>
      <c r="FG278" s="17"/>
      <c r="FH278" s="17"/>
      <c r="FI278" s="17"/>
      <c r="FJ278" s="17"/>
      <c r="FK278" s="17"/>
      <c r="FL278" s="17"/>
      <c r="FM278" s="17"/>
      <c r="FN278" s="17"/>
      <c r="FO278" s="17"/>
      <c r="FP278" s="17"/>
      <c r="FQ278" s="17"/>
      <c r="FR278" s="17"/>
      <c r="FS278" s="17"/>
      <c r="FT278" s="17"/>
      <c r="FU278" s="17"/>
      <c r="FV278" s="17"/>
      <c r="FW278" s="17"/>
      <c r="FX278" s="17"/>
      <c r="FY278" s="17"/>
      <c r="FZ278" s="17"/>
      <c r="GA278" s="17"/>
      <c r="GB278" s="17"/>
      <c r="GC278" s="17"/>
      <c r="GD278" s="17"/>
      <c r="GE278" s="17"/>
      <c r="GF278" s="17"/>
      <c r="GG278" s="17"/>
      <c r="GH278" s="17"/>
      <c r="GI278" s="17"/>
      <c r="GJ278" s="17"/>
      <c r="GK278" s="17"/>
      <c r="GL278" s="17"/>
      <c r="GM278" s="17"/>
      <c r="GN278" s="17"/>
      <c r="GO278" s="17"/>
      <c r="GP278" s="17"/>
      <c r="GQ278" s="17"/>
      <c r="GR278" s="17"/>
      <c r="GS278" s="17"/>
      <c r="GT278" s="17"/>
      <c r="GU278" s="17"/>
      <c r="GV278" s="17"/>
      <c r="GW278" s="17"/>
      <c r="GX278" s="17"/>
      <c r="GY278" s="17"/>
      <c r="GZ278" s="17"/>
      <c r="HA278" s="17"/>
      <c r="HB278" s="17"/>
      <c r="HC278" s="17"/>
      <c r="HD278" s="17"/>
      <c r="HE278" s="17"/>
      <c r="HF278" s="17"/>
      <c r="HG278" s="17"/>
      <c r="HH278" s="17"/>
      <c r="HI278" s="17"/>
      <c r="HJ278" s="17"/>
      <c r="HK278" s="17"/>
      <c r="HL278" s="17"/>
      <c r="HM278" s="17"/>
      <c r="HN278" s="17"/>
      <c r="HO278" s="17"/>
      <c r="HP278" s="17"/>
      <c r="HQ278" s="17"/>
      <c r="HR278" s="17"/>
      <c r="HS278" s="17"/>
      <c r="HT278" s="17"/>
      <c r="HU278" s="17"/>
      <c r="HV278" s="17"/>
      <c r="HW278" s="17"/>
      <c r="HX278" s="17"/>
      <c r="HY278" s="17"/>
      <c r="HZ278" s="17"/>
      <c r="IA278" s="17"/>
      <c r="IB278" s="17"/>
      <c r="IC278" s="17"/>
      <c r="ID278" s="17"/>
      <c r="IE278" s="17"/>
      <c r="IF278" s="17"/>
      <c r="IG278" s="17"/>
      <c r="IH278" s="17"/>
      <c r="II278" s="17"/>
      <c r="IJ278" s="17"/>
      <c r="IK278" s="17"/>
      <c r="IL278" s="17"/>
      <c r="IM278" s="17"/>
      <c r="IN278" s="17"/>
      <c r="IO278" s="17"/>
      <c r="IP278" s="17"/>
    </row>
    <row r="279" spans="1:250" s="18" customFormat="1">
      <c r="A279" s="2360" t="s">
        <v>202</v>
      </c>
      <c r="B279" s="2360"/>
      <c r="C279" s="2360"/>
      <c r="D279" s="2363"/>
      <c r="E279" s="91"/>
      <c r="F279" s="136"/>
      <c r="G279" s="114">
        <f>ROUND(G278+G275,2)</f>
        <v>2694.58</v>
      </c>
      <c r="H279" s="2364"/>
      <c r="I279" s="2364"/>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c r="DA279" s="17"/>
      <c r="DB279" s="17"/>
      <c r="DC279" s="17"/>
      <c r="DD279" s="17"/>
      <c r="DE279" s="17"/>
      <c r="DF279" s="17"/>
      <c r="DG279" s="17"/>
      <c r="DH279" s="17"/>
      <c r="DI279" s="17"/>
      <c r="DJ279" s="17"/>
      <c r="DK279" s="17"/>
      <c r="DL279" s="17"/>
      <c r="DM279" s="17"/>
      <c r="DN279" s="17"/>
      <c r="DO279" s="17"/>
      <c r="DP279" s="17"/>
      <c r="DQ279" s="17"/>
      <c r="DR279" s="17"/>
      <c r="DS279" s="17"/>
      <c r="DT279" s="17"/>
      <c r="DU279" s="17"/>
      <c r="DV279" s="17"/>
      <c r="DW279" s="17"/>
      <c r="DX279" s="17"/>
      <c r="DY279" s="17"/>
      <c r="DZ279" s="17"/>
      <c r="EA279" s="17"/>
      <c r="EB279" s="17"/>
      <c r="EC279" s="17"/>
      <c r="ED279" s="17"/>
      <c r="EE279" s="17"/>
      <c r="EF279" s="17"/>
      <c r="EG279" s="17"/>
      <c r="EH279" s="17"/>
      <c r="EI279" s="17"/>
      <c r="EJ279" s="17"/>
      <c r="EK279" s="17"/>
      <c r="EL279" s="17"/>
      <c r="EM279" s="17"/>
      <c r="EN279" s="17"/>
      <c r="EO279" s="17"/>
      <c r="EP279" s="17"/>
      <c r="EQ279" s="17"/>
      <c r="ER279" s="17"/>
      <c r="ES279" s="17"/>
      <c r="ET279" s="17"/>
      <c r="EU279" s="17"/>
      <c r="EV279" s="17"/>
      <c r="EW279" s="17"/>
      <c r="EX279" s="17"/>
      <c r="EY279" s="17"/>
      <c r="EZ279" s="17"/>
      <c r="FA279" s="17"/>
      <c r="FB279" s="17"/>
      <c r="FC279" s="17"/>
      <c r="FD279" s="17"/>
      <c r="FE279" s="17"/>
      <c r="FF279" s="17"/>
      <c r="FG279" s="17"/>
      <c r="FH279" s="17"/>
      <c r="FI279" s="17"/>
      <c r="FJ279" s="17"/>
      <c r="FK279" s="17"/>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17"/>
      <c r="HH279" s="17"/>
      <c r="HI279" s="17"/>
      <c r="HJ279" s="17"/>
      <c r="HK279" s="17"/>
      <c r="HL279" s="17"/>
      <c r="HM279" s="17"/>
      <c r="HN279" s="17"/>
      <c r="HO279" s="17"/>
      <c r="HP279" s="17"/>
      <c r="HQ279" s="17"/>
      <c r="HR279" s="17"/>
      <c r="HS279" s="17"/>
      <c r="HT279" s="17"/>
      <c r="HU279" s="17"/>
      <c r="HV279" s="17"/>
      <c r="HW279" s="17"/>
      <c r="HX279" s="17"/>
      <c r="HY279" s="17"/>
      <c r="HZ279" s="17"/>
      <c r="IA279" s="17"/>
      <c r="IB279" s="17"/>
      <c r="IC279" s="17"/>
      <c r="ID279" s="17"/>
      <c r="IE279" s="17"/>
      <c r="IF279" s="17"/>
      <c r="IG279" s="17"/>
      <c r="IH279" s="17"/>
      <c r="II279" s="17"/>
      <c r="IJ279" s="17"/>
      <c r="IK279" s="17"/>
      <c r="IL279" s="17"/>
      <c r="IM279" s="17"/>
      <c r="IN279" s="17"/>
      <c r="IO279" s="17"/>
      <c r="IP279" s="17"/>
    </row>
    <row r="280" spans="1:250" s="18" customFormat="1">
      <c r="A280" s="2360" t="s">
        <v>203</v>
      </c>
      <c r="B280" s="2360"/>
      <c r="C280" s="2360"/>
      <c r="D280" s="94">
        <v>0</v>
      </c>
      <c r="E280" s="91"/>
      <c r="F280" s="135"/>
      <c r="G280" s="114"/>
      <c r="H280" s="2364"/>
      <c r="I280" s="2364"/>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c r="DA280" s="17"/>
      <c r="DB280" s="17"/>
      <c r="DC280" s="17"/>
      <c r="DD280" s="17"/>
      <c r="DE280" s="17"/>
      <c r="DF280" s="17"/>
      <c r="DG280" s="17"/>
      <c r="DH280" s="17"/>
      <c r="DI280" s="17"/>
      <c r="DJ280" s="17"/>
      <c r="DK280" s="17"/>
      <c r="DL280" s="17"/>
      <c r="DM280" s="17"/>
      <c r="DN280" s="17"/>
      <c r="DO280" s="17"/>
      <c r="DP280" s="17"/>
      <c r="DQ280" s="17"/>
      <c r="DR280" s="17"/>
      <c r="DS280" s="17"/>
      <c r="DT280" s="17"/>
      <c r="DU280" s="17"/>
      <c r="DV280" s="17"/>
      <c r="DW280" s="17"/>
      <c r="DX280" s="17"/>
      <c r="DY280" s="17"/>
      <c r="DZ280" s="17"/>
      <c r="EA280" s="17"/>
      <c r="EB280" s="17"/>
      <c r="EC280" s="17"/>
      <c r="ED280" s="17"/>
      <c r="EE280" s="17"/>
      <c r="EF280" s="17"/>
      <c r="EG280" s="17"/>
      <c r="EH280" s="17"/>
      <c r="EI280" s="17"/>
      <c r="EJ280" s="17"/>
      <c r="EK280" s="17"/>
      <c r="EL280" s="17"/>
      <c r="EM280" s="17"/>
      <c r="EN280" s="17"/>
      <c r="EO280" s="17"/>
      <c r="EP280" s="17"/>
      <c r="EQ280" s="17"/>
      <c r="ER280" s="17"/>
      <c r="ES280" s="17"/>
      <c r="ET280" s="17"/>
      <c r="EU280" s="17"/>
      <c r="EV280" s="17"/>
      <c r="EW280" s="17"/>
      <c r="EX280" s="17"/>
      <c r="EY280" s="17"/>
      <c r="EZ280" s="17"/>
      <c r="FA280" s="17"/>
      <c r="FB280" s="17"/>
      <c r="FC280" s="17"/>
      <c r="FD280" s="17"/>
      <c r="FE280" s="17"/>
      <c r="FF280" s="17"/>
      <c r="FG280" s="17"/>
      <c r="FH280" s="17"/>
      <c r="FI280" s="17"/>
      <c r="FJ280" s="17"/>
      <c r="FK280" s="17"/>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row>
    <row r="281" spans="1:250" s="18" customFormat="1">
      <c r="A281" s="2365" t="s">
        <v>204</v>
      </c>
      <c r="B281" s="2365"/>
      <c r="C281" s="2365"/>
      <c r="D281" s="2365"/>
      <c r="E281" s="2365"/>
      <c r="F281" s="2365"/>
      <c r="G281" s="2365"/>
      <c r="H281" s="2365"/>
      <c r="I281" s="153">
        <f>(SUM(I278+I275))</f>
        <v>2694.58</v>
      </c>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c r="DA281" s="17"/>
      <c r="DB281" s="17"/>
      <c r="DC281" s="17"/>
      <c r="DD281" s="17"/>
      <c r="DE281" s="17"/>
      <c r="DF281" s="17"/>
      <c r="DG281" s="17"/>
      <c r="DH281" s="17"/>
      <c r="DI281" s="17"/>
      <c r="DJ281" s="17"/>
      <c r="DK281" s="17"/>
      <c r="DL281" s="17"/>
      <c r="DM281" s="17"/>
      <c r="DN281" s="17"/>
      <c r="DO281" s="17"/>
      <c r="DP281" s="17"/>
      <c r="DQ281" s="17"/>
      <c r="DR281" s="17"/>
      <c r="DS281" s="17"/>
      <c r="DT281" s="17"/>
      <c r="DU281" s="17"/>
      <c r="DV281" s="17"/>
      <c r="DW281" s="17"/>
      <c r="DX281" s="17"/>
      <c r="DY281" s="17"/>
      <c r="DZ281" s="17"/>
      <c r="EA281" s="17"/>
      <c r="EB281" s="17"/>
      <c r="EC281" s="17"/>
      <c r="ED281" s="17"/>
      <c r="EE281" s="17"/>
      <c r="EF281" s="17"/>
      <c r="EG281" s="17"/>
      <c r="EH281" s="17"/>
      <c r="EI281" s="17"/>
      <c r="EJ281" s="17"/>
      <c r="EK281" s="17"/>
      <c r="EL281" s="17"/>
      <c r="EM281" s="17"/>
      <c r="EN281" s="17"/>
      <c r="EO281" s="17"/>
      <c r="EP281" s="17"/>
      <c r="EQ281" s="17"/>
      <c r="ER281" s="17"/>
      <c r="ES281" s="17"/>
      <c r="ET281" s="17"/>
      <c r="EU281" s="17"/>
      <c r="EV281" s="17"/>
      <c r="EW281" s="17"/>
      <c r="EX281" s="17"/>
      <c r="EY281" s="17"/>
      <c r="EZ281" s="17"/>
      <c r="FA281" s="17"/>
      <c r="FB281" s="17"/>
      <c r="FC281" s="17"/>
      <c r="FD281" s="17"/>
      <c r="FE281" s="17"/>
      <c r="FF281" s="17"/>
      <c r="FG281" s="17"/>
      <c r="FH281" s="17"/>
      <c r="FI281" s="17"/>
      <c r="FJ281" s="17"/>
      <c r="FK281" s="17"/>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17"/>
      <c r="HH281" s="17"/>
      <c r="HI281" s="17"/>
      <c r="HJ281" s="17"/>
      <c r="HK281" s="17"/>
      <c r="HL281" s="17"/>
      <c r="HM281" s="17"/>
      <c r="HN281" s="17"/>
      <c r="HO281" s="17"/>
      <c r="HP281" s="17"/>
      <c r="HQ281" s="17"/>
      <c r="HR281" s="17"/>
      <c r="HS281" s="17"/>
      <c r="HT281" s="17"/>
      <c r="HU281" s="17"/>
      <c r="HV281" s="17"/>
      <c r="HW281" s="17"/>
      <c r="HX281" s="17"/>
      <c r="HY281" s="17"/>
      <c r="HZ281" s="17"/>
      <c r="IA281" s="17"/>
      <c r="IB281" s="17"/>
      <c r="IC281" s="17"/>
      <c r="ID281" s="17"/>
      <c r="IE281" s="17"/>
      <c r="IF281" s="17"/>
      <c r="IG281" s="17"/>
      <c r="IH281" s="17"/>
      <c r="II281" s="17"/>
      <c r="IJ281" s="17"/>
      <c r="IK281" s="17"/>
      <c r="IL281" s="17"/>
      <c r="IM281" s="17"/>
      <c r="IN281" s="17"/>
      <c r="IO281" s="17"/>
      <c r="IP281" s="17"/>
    </row>
    <row r="282" spans="1:250" s="18" customFormat="1">
      <c r="A282" s="138"/>
      <c r="B282" s="139"/>
      <c r="C282" s="140"/>
      <c r="D282" s="140"/>
      <c r="E282" s="140"/>
      <c r="F282" s="140"/>
      <c r="G282" s="140"/>
      <c r="H282" s="140"/>
      <c r="I282" s="154"/>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c r="DA282" s="17"/>
      <c r="DB282" s="17"/>
      <c r="DC282" s="17"/>
      <c r="DD282" s="17"/>
      <c r="DE282" s="17"/>
      <c r="DF282" s="17"/>
      <c r="DG282" s="17"/>
      <c r="DH282" s="17"/>
      <c r="DI282" s="17"/>
      <c r="DJ282" s="17"/>
      <c r="DK282" s="17"/>
      <c r="DL282" s="17"/>
      <c r="DM282" s="17"/>
      <c r="DN282" s="17"/>
      <c r="DO282" s="17"/>
      <c r="DP282" s="17"/>
      <c r="DQ282" s="17"/>
      <c r="DR282" s="17"/>
      <c r="DS282" s="17"/>
      <c r="DT282" s="17"/>
      <c r="DU282" s="17"/>
      <c r="DV282" s="17"/>
      <c r="DW282" s="17"/>
      <c r="DX282" s="17"/>
      <c r="DY282" s="17"/>
      <c r="DZ282" s="17"/>
      <c r="EA282" s="17"/>
      <c r="EB282" s="17"/>
      <c r="EC282" s="17"/>
      <c r="ED282" s="17"/>
      <c r="EE282" s="17"/>
      <c r="EF282" s="17"/>
      <c r="EG282" s="17"/>
      <c r="EH282" s="17"/>
      <c r="EI282" s="17"/>
      <c r="EJ282" s="17"/>
      <c r="EK282" s="17"/>
      <c r="EL282" s="17"/>
      <c r="EM282" s="17"/>
      <c r="EN282" s="17"/>
      <c r="EO282" s="17"/>
      <c r="EP282" s="17"/>
      <c r="EQ282" s="17"/>
      <c r="ER282" s="17"/>
      <c r="ES282" s="17"/>
      <c r="ET282" s="17"/>
      <c r="EU282" s="17"/>
      <c r="EV282" s="17"/>
      <c r="EW282" s="17"/>
      <c r="EX282" s="17"/>
      <c r="EY282" s="17"/>
      <c r="EZ282" s="17"/>
      <c r="FA282" s="17"/>
      <c r="FB282" s="17"/>
      <c r="FC282" s="17"/>
      <c r="FD282" s="17"/>
      <c r="FE282" s="17"/>
      <c r="FF282" s="17"/>
      <c r="FG282" s="17"/>
      <c r="FH282" s="17"/>
      <c r="FI282" s="17"/>
      <c r="FJ282" s="17"/>
      <c r="FK282" s="17"/>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17"/>
      <c r="GY282" s="17"/>
      <c r="GZ282" s="17"/>
      <c r="HA282" s="17"/>
      <c r="HB282" s="17"/>
      <c r="HC282" s="17"/>
      <c r="HD282" s="17"/>
      <c r="HE282" s="17"/>
      <c r="HF282" s="17"/>
      <c r="HG282" s="17"/>
      <c r="HH282" s="17"/>
      <c r="HI282" s="17"/>
      <c r="HJ282" s="17"/>
      <c r="HK282" s="17"/>
      <c r="HL282" s="17"/>
      <c r="HM282" s="17"/>
      <c r="HN282" s="17"/>
      <c r="HO282" s="17"/>
      <c r="HP282" s="17"/>
      <c r="HQ282" s="17"/>
      <c r="HR282" s="17"/>
      <c r="HS282" s="17"/>
      <c r="HT282" s="17"/>
      <c r="HU282" s="17"/>
      <c r="HV282" s="17"/>
      <c r="HW282" s="17"/>
      <c r="HX282" s="17"/>
      <c r="HY282" s="17"/>
      <c r="HZ282" s="17"/>
      <c r="IA282" s="17"/>
      <c r="IB282" s="17"/>
      <c r="IC282" s="17"/>
      <c r="ID282" s="17"/>
      <c r="IE282" s="17"/>
      <c r="IF282" s="17"/>
      <c r="IG282" s="17"/>
      <c r="IH282" s="17"/>
      <c r="II282" s="17"/>
      <c r="IJ282" s="17"/>
      <c r="IK282" s="17"/>
      <c r="IL282" s="17"/>
      <c r="IM282" s="17"/>
      <c r="IN282" s="17"/>
      <c r="IO282" s="17"/>
      <c r="IP282" s="17"/>
    </row>
    <row r="283" spans="1:250" s="19" customFormat="1" ht="12.75">
      <c r="A283" s="2401" t="s">
        <v>2888</v>
      </c>
      <c r="B283" s="2401"/>
      <c r="C283" s="2401"/>
      <c r="D283" s="2401"/>
      <c r="E283" s="2401"/>
      <c r="F283" s="2401"/>
      <c r="G283" s="2401"/>
    </row>
    <row r="284" spans="1:250" s="19" customFormat="1">
      <c r="A284" s="167" t="s">
        <v>2889</v>
      </c>
      <c r="B284" s="168">
        <f>939.699/814.701</f>
        <v>1.1534280674750612</v>
      </c>
      <c r="C284" s="169"/>
      <c r="D284" s="169"/>
      <c r="E284" s="169"/>
      <c r="F284" s="169"/>
      <c r="G284" s="169"/>
    </row>
    <row r="285" spans="1:250" s="18" customFormat="1">
      <c r="A285" s="2425"/>
      <c r="B285" s="2426"/>
      <c r="C285" s="2426"/>
      <c r="D285" s="2426"/>
      <c r="E285" s="2426"/>
      <c r="F285" s="2426"/>
      <c r="G285" s="2426"/>
      <c r="H285" s="2426"/>
      <c r="I285" s="242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c r="DA285" s="17"/>
      <c r="DB285" s="17"/>
      <c r="DC285" s="17"/>
      <c r="DD285" s="17"/>
      <c r="DE285" s="17"/>
      <c r="DF285" s="17"/>
      <c r="DG285" s="17"/>
      <c r="DH285" s="17"/>
      <c r="DI285" s="17"/>
      <c r="DJ285" s="17"/>
      <c r="DK285" s="17"/>
      <c r="DL285" s="17"/>
      <c r="DM285" s="17"/>
      <c r="DN285" s="17"/>
      <c r="DO285" s="17"/>
      <c r="DP285" s="17"/>
      <c r="DQ285" s="17"/>
      <c r="DR285" s="17"/>
      <c r="DS285" s="17"/>
      <c r="DT285" s="17"/>
      <c r="DU285" s="17"/>
      <c r="DV285" s="17"/>
      <c r="DW285" s="17"/>
      <c r="DX285" s="17"/>
      <c r="DY285" s="17"/>
      <c r="DZ285" s="17"/>
      <c r="EA285" s="17"/>
      <c r="EB285" s="17"/>
      <c r="EC285" s="17"/>
      <c r="ED285" s="17"/>
      <c r="EE285" s="17"/>
      <c r="EF285" s="17"/>
      <c r="EG285" s="17"/>
      <c r="EH285" s="17"/>
      <c r="EI285" s="17"/>
      <c r="EJ285" s="17"/>
      <c r="EK285" s="17"/>
      <c r="EL285" s="17"/>
      <c r="EM285" s="17"/>
      <c r="EN285" s="17"/>
      <c r="EO285" s="17"/>
      <c r="EP285" s="17"/>
      <c r="EQ285" s="17"/>
      <c r="ER285" s="17"/>
      <c r="ES285" s="17"/>
      <c r="ET285" s="17"/>
      <c r="EU285" s="17"/>
      <c r="EV285" s="17"/>
      <c r="EW285" s="17"/>
      <c r="EX285" s="17"/>
      <c r="EY285" s="17"/>
      <c r="EZ285" s="17"/>
      <c r="FA285" s="17"/>
      <c r="FB285" s="17"/>
      <c r="FC285" s="17"/>
      <c r="FD285" s="17"/>
      <c r="FE285" s="17"/>
      <c r="FF285" s="17"/>
      <c r="FG285" s="17"/>
      <c r="FH285" s="17"/>
      <c r="FI285" s="17"/>
      <c r="FJ285" s="17"/>
      <c r="FK285" s="17"/>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17"/>
      <c r="GY285" s="17"/>
      <c r="GZ285" s="17"/>
      <c r="HA285" s="17"/>
      <c r="HB285" s="17"/>
      <c r="HC285" s="17"/>
      <c r="HD285" s="17"/>
      <c r="HE285" s="17"/>
      <c r="HF285" s="17"/>
      <c r="HG285" s="17"/>
      <c r="HH285" s="17"/>
      <c r="HI285" s="17"/>
      <c r="HJ285" s="17"/>
      <c r="HK285" s="17"/>
      <c r="HL285" s="17"/>
      <c r="HM285" s="17"/>
      <c r="HN285" s="17"/>
      <c r="HO285" s="17"/>
      <c r="HP285" s="17"/>
      <c r="HQ285" s="17"/>
      <c r="HR285" s="17"/>
      <c r="HS285" s="17"/>
      <c r="HT285" s="17"/>
      <c r="HU285" s="17"/>
      <c r="HV285" s="17"/>
      <c r="HW285" s="17"/>
      <c r="HX285" s="17"/>
      <c r="HY285" s="17"/>
      <c r="HZ285" s="17"/>
      <c r="IA285" s="17"/>
      <c r="IB285" s="17"/>
      <c r="IC285" s="17"/>
      <c r="ID285" s="17"/>
      <c r="IE285" s="17"/>
      <c r="IF285" s="17"/>
      <c r="IG285" s="17"/>
      <c r="IH285" s="17"/>
      <c r="II285" s="17"/>
      <c r="IJ285" s="17"/>
      <c r="IK285" s="17"/>
      <c r="IL285" s="17"/>
      <c r="IM285" s="17"/>
      <c r="IN285" s="17"/>
      <c r="IO285" s="17"/>
      <c r="IP285" s="17"/>
    </row>
    <row r="286" spans="1:250" s="18" customFormat="1">
      <c r="A286" s="2425"/>
      <c r="B286" s="2426"/>
      <c r="C286" s="2426"/>
      <c r="D286" s="2426"/>
      <c r="E286" s="2426"/>
      <c r="F286" s="2426"/>
      <c r="G286" s="2426"/>
      <c r="H286" s="2426"/>
      <c r="I286" s="242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c r="DA286" s="17"/>
      <c r="DB286" s="17"/>
      <c r="DC286" s="17"/>
      <c r="DD286" s="17"/>
      <c r="DE286" s="17"/>
      <c r="DF286" s="17"/>
      <c r="DG286" s="17"/>
      <c r="DH286" s="17"/>
      <c r="DI286" s="17"/>
      <c r="DJ286" s="17"/>
      <c r="DK286" s="17"/>
      <c r="DL286" s="17"/>
      <c r="DM286" s="17"/>
      <c r="DN286" s="17"/>
      <c r="DO286" s="17"/>
      <c r="DP286" s="17"/>
      <c r="DQ286" s="17"/>
      <c r="DR286" s="17"/>
      <c r="DS286" s="17"/>
      <c r="DT286" s="17"/>
      <c r="DU286" s="17"/>
      <c r="DV286" s="17"/>
      <c r="DW286" s="17"/>
      <c r="DX286" s="17"/>
      <c r="DY286" s="17"/>
      <c r="DZ286" s="17"/>
      <c r="EA286" s="17"/>
      <c r="EB286" s="17"/>
      <c r="EC286" s="17"/>
      <c r="ED286" s="17"/>
      <c r="EE286" s="17"/>
      <c r="EF286" s="17"/>
      <c r="EG286" s="17"/>
      <c r="EH286" s="17"/>
      <c r="EI286" s="17"/>
      <c r="EJ286" s="17"/>
      <c r="EK286" s="17"/>
      <c r="EL286" s="17"/>
      <c r="EM286" s="17"/>
      <c r="EN286" s="17"/>
      <c r="EO286" s="17"/>
      <c r="EP286" s="17"/>
      <c r="EQ286" s="17"/>
      <c r="ER286" s="17"/>
      <c r="ES286" s="17"/>
      <c r="ET286" s="17"/>
      <c r="EU286" s="17"/>
      <c r="EV286" s="17"/>
      <c r="EW286" s="17"/>
      <c r="EX286" s="17"/>
      <c r="EY286" s="17"/>
      <c r="EZ286" s="17"/>
      <c r="FA286" s="17"/>
      <c r="FB286" s="17"/>
      <c r="FC286" s="17"/>
      <c r="FD286" s="17"/>
      <c r="FE286" s="17"/>
      <c r="FF286" s="17"/>
      <c r="FG286" s="17"/>
      <c r="FH286" s="17"/>
      <c r="FI286" s="17"/>
      <c r="FJ286" s="17"/>
      <c r="FK286" s="17"/>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7"/>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row>
    <row r="287" spans="1:250" s="18" customFormat="1">
      <c r="A287" s="2425"/>
      <c r="B287" s="2426"/>
      <c r="C287" s="2426"/>
      <c r="D287" s="2426"/>
      <c r="E287" s="2426"/>
      <c r="F287" s="2426"/>
      <c r="G287" s="2426"/>
      <c r="H287" s="2426"/>
      <c r="I287" s="242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c r="DA287" s="17"/>
      <c r="DB287" s="17"/>
      <c r="DC287" s="17"/>
      <c r="DD287" s="17"/>
      <c r="DE287" s="17"/>
      <c r="DF287" s="17"/>
      <c r="DG287" s="17"/>
      <c r="DH287" s="17"/>
      <c r="DI287" s="17"/>
      <c r="DJ287" s="17"/>
      <c r="DK287" s="17"/>
      <c r="DL287" s="17"/>
      <c r="DM287" s="17"/>
      <c r="DN287" s="17"/>
      <c r="DO287" s="17"/>
      <c r="DP287" s="17"/>
      <c r="DQ287" s="17"/>
      <c r="DR287" s="17"/>
      <c r="DS287" s="17"/>
      <c r="DT287" s="17"/>
      <c r="DU287" s="17"/>
      <c r="DV287" s="17"/>
      <c r="DW287" s="17"/>
      <c r="DX287" s="17"/>
      <c r="DY287" s="17"/>
      <c r="DZ287" s="17"/>
      <c r="EA287" s="17"/>
      <c r="EB287" s="17"/>
      <c r="EC287" s="17"/>
      <c r="ED287" s="17"/>
      <c r="EE287" s="17"/>
      <c r="EF287" s="17"/>
      <c r="EG287" s="17"/>
      <c r="EH287" s="17"/>
      <c r="EI287" s="17"/>
      <c r="EJ287" s="17"/>
      <c r="EK287" s="17"/>
      <c r="EL287" s="17"/>
      <c r="EM287" s="17"/>
      <c r="EN287" s="17"/>
      <c r="EO287" s="17"/>
      <c r="EP287" s="17"/>
      <c r="EQ287" s="17"/>
      <c r="ER287" s="17"/>
      <c r="ES287" s="17"/>
      <c r="ET287" s="17"/>
      <c r="EU287" s="17"/>
      <c r="EV287" s="17"/>
      <c r="EW287" s="17"/>
      <c r="EX287" s="17"/>
      <c r="EY287" s="17"/>
      <c r="EZ287" s="17"/>
      <c r="FA287" s="17"/>
      <c r="FB287" s="17"/>
      <c r="FC287" s="17"/>
      <c r="FD287" s="17"/>
      <c r="FE287" s="17"/>
      <c r="FF287" s="17"/>
      <c r="FG287" s="17"/>
      <c r="FH287" s="17"/>
      <c r="FI287" s="17"/>
      <c r="FJ287" s="17"/>
      <c r="FK287" s="17"/>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7"/>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row>
    <row r="288" spans="1:250" s="18" customFormat="1">
      <c r="A288" s="2378" t="s">
        <v>160</v>
      </c>
      <c r="B288" s="2379"/>
      <c r="C288" s="2379"/>
      <c r="D288" s="2379"/>
      <c r="E288" s="2379"/>
      <c r="F288" s="2379"/>
      <c r="G288" s="2379"/>
      <c r="H288" s="2379"/>
      <c r="I288" s="2380"/>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c r="DA288" s="17"/>
      <c r="DB288" s="17"/>
      <c r="DC288" s="17"/>
      <c r="DD288" s="17"/>
      <c r="DE288" s="17"/>
      <c r="DF288" s="17"/>
      <c r="DG288" s="17"/>
      <c r="DH288" s="17"/>
      <c r="DI288" s="17"/>
      <c r="DJ288" s="17"/>
      <c r="DK288" s="17"/>
      <c r="DL288" s="17"/>
      <c r="DM288" s="17"/>
      <c r="DN288" s="17"/>
      <c r="DO288" s="17"/>
      <c r="DP288" s="17"/>
      <c r="DQ288" s="17"/>
      <c r="DR288" s="17"/>
      <c r="DS288" s="17"/>
      <c r="DT288" s="17"/>
      <c r="DU288" s="17"/>
      <c r="DV288" s="17"/>
      <c r="DW288" s="17"/>
      <c r="DX288" s="17"/>
      <c r="DY288" s="17"/>
      <c r="DZ288" s="17"/>
      <c r="EA288" s="17"/>
      <c r="EB288" s="17"/>
      <c r="EC288" s="17"/>
      <c r="ED288" s="17"/>
      <c r="EE288" s="17"/>
      <c r="EF288" s="17"/>
      <c r="EG288" s="17"/>
      <c r="EH288" s="17"/>
      <c r="EI288" s="17"/>
      <c r="EJ288" s="17"/>
      <c r="EK288" s="17"/>
      <c r="EL288" s="17"/>
      <c r="EM288" s="17"/>
      <c r="EN288" s="17"/>
      <c r="EO288" s="17"/>
      <c r="EP288" s="17"/>
      <c r="EQ288" s="17"/>
      <c r="ER288" s="17"/>
      <c r="ES288" s="17"/>
      <c r="ET288" s="17"/>
      <c r="EU288" s="17"/>
      <c r="EV288" s="17"/>
      <c r="EW288" s="17"/>
      <c r="EX288" s="17"/>
      <c r="EY288" s="17"/>
      <c r="EZ288" s="17"/>
      <c r="FA288" s="17"/>
      <c r="FB288" s="17"/>
      <c r="FC288" s="17"/>
      <c r="FD288" s="17"/>
      <c r="FE288" s="17"/>
      <c r="FF288" s="17"/>
      <c r="FG288" s="17"/>
      <c r="FH288" s="17"/>
      <c r="FI288" s="17"/>
      <c r="FJ288" s="17"/>
      <c r="FK288" s="17"/>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7"/>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row>
    <row r="289" spans="1:250" s="18" customFormat="1">
      <c r="A289" s="2378" t="s">
        <v>28</v>
      </c>
      <c r="B289" s="2379"/>
      <c r="C289" s="2379"/>
      <c r="D289" s="2379"/>
      <c r="E289" s="2379"/>
      <c r="F289" s="2379"/>
      <c r="G289" s="2379"/>
      <c r="H289" s="2379"/>
      <c r="I289" s="2380"/>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c r="DA289" s="17"/>
      <c r="DB289" s="17"/>
      <c r="DC289" s="17"/>
      <c r="DD289" s="17"/>
      <c r="DE289" s="17"/>
      <c r="DF289" s="17"/>
      <c r="DG289" s="17"/>
      <c r="DH289" s="17"/>
      <c r="DI289" s="17"/>
      <c r="DJ289" s="17"/>
      <c r="DK289" s="17"/>
      <c r="DL289" s="17"/>
      <c r="DM289" s="17"/>
      <c r="DN289" s="17"/>
      <c r="DO289" s="17"/>
      <c r="DP289" s="17"/>
      <c r="DQ289" s="17"/>
      <c r="DR289" s="17"/>
      <c r="DS289" s="17"/>
      <c r="DT289" s="17"/>
      <c r="DU289" s="17"/>
      <c r="DV289" s="17"/>
      <c r="DW289" s="17"/>
      <c r="DX289" s="17"/>
      <c r="DY289" s="17"/>
      <c r="DZ289" s="17"/>
      <c r="EA289" s="17"/>
      <c r="EB289" s="17"/>
      <c r="EC289" s="17"/>
      <c r="ED289" s="17"/>
      <c r="EE289" s="17"/>
      <c r="EF289" s="17"/>
      <c r="EG289" s="17"/>
      <c r="EH289" s="17"/>
      <c r="EI289" s="17"/>
      <c r="EJ289" s="17"/>
      <c r="EK289" s="17"/>
      <c r="EL289" s="17"/>
      <c r="EM289" s="17"/>
      <c r="EN289" s="17"/>
      <c r="EO289" s="17"/>
      <c r="EP289" s="17"/>
      <c r="EQ289" s="17"/>
      <c r="ER289" s="17"/>
      <c r="ES289" s="17"/>
      <c r="ET289" s="17"/>
      <c r="EU289" s="17"/>
      <c r="EV289" s="17"/>
      <c r="EW289" s="17"/>
      <c r="EX289" s="17"/>
      <c r="EY289" s="17"/>
      <c r="EZ289" s="17"/>
      <c r="FA289" s="17"/>
      <c r="FB289" s="17"/>
      <c r="FC289" s="17"/>
      <c r="FD289" s="17"/>
      <c r="FE289" s="17"/>
      <c r="FF289" s="17"/>
      <c r="FG289" s="17"/>
      <c r="FH289" s="17"/>
      <c r="FI289" s="17"/>
      <c r="FJ289" s="17"/>
      <c r="FK289" s="17"/>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7"/>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row>
    <row r="290" spans="1:250" s="18" customFormat="1">
      <c r="A290" s="2378" t="s">
        <v>29</v>
      </c>
      <c r="B290" s="2379"/>
      <c r="C290" s="2379"/>
      <c r="D290" s="2379"/>
      <c r="E290" s="2379"/>
      <c r="F290" s="2379"/>
      <c r="G290" s="2379"/>
      <c r="H290" s="2379"/>
      <c r="I290" s="2380"/>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c r="DA290" s="17"/>
      <c r="DB290" s="17"/>
      <c r="DC290" s="17"/>
      <c r="DD290" s="17"/>
      <c r="DE290" s="17"/>
      <c r="DF290" s="17"/>
      <c r="DG290" s="17"/>
      <c r="DH290" s="17"/>
      <c r="DI290" s="17"/>
      <c r="DJ290" s="17"/>
      <c r="DK290" s="17"/>
      <c r="DL290" s="17"/>
      <c r="DM290" s="17"/>
      <c r="DN290" s="17"/>
      <c r="DO290" s="17"/>
      <c r="DP290" s="17"/>
      <c r="DQ290" s="17"/>
      <c r="DR290" s="17"/>
      <c r="DS290" s="17"/>
      <c r="DT290" s="17"/>
      <c r="DU290" s="17"/>
      <c r="DV290" s="17"/>
      <c r="DW290" s="17"/>
      <c r="DX290" s="17"/>
      <c r="DY290" s="17"/>
      <c r="DZ290" s="17"/>
      <c r="EA290" s="17"/>
      <c r="EB290" s="17"/>
      <c r="EC290" s="17"/>
      <c r="ED290" s="17"/>
      <c r="EE290" s="17"/>
      <c r="EF290" s="17"/>
      <c r="EG290" s="17"/>
      <c r="EH290" s="17"/>
      <c r="EI290" s="17"/>
      <c r="EJ290" s="17"/>
      <c r="EK290" s="17"/>
      <c r="EL290" s="17"/>
      <c r="EM290" s="17"/>
      <c r="EN290" s="17"/>
      <c r="EO290" s="17"/>
      <c r="EP290" s="17"/>
      <c r="EQ290" s="17"/>
      <c r="ER290" s="17"/>
      <c r="ES290" s="17"/>
      <c r="ET290" s="17"/>
      <c r="EU290" s="17"/>
      <c r="EV290" s="17"/>
      <c r="EW290" s="17"/>
      <c r="EX290" s="17"/>
      <c r="EY290" s="17"/>
      <c r="EZ290" s="17"/>
      <c r="FA290" s="17"/>
      <c r="FB290" s="17"/>
      <c r="FC290" s="17"/>
      <c r="FD290" s="17"/>
      <c r="FE290" s="17"/>
      <c r="FF290" s="17"/>
      <c r="FG290" s="17"/>
      <c r="FH290" s="17"/>
      <c r="FI290" s="17"/>
      <c r="FJ290" s="17"/>
      <c r="FK290" s="17"/>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row>
    <row r="291" spans="1:250" s="18" customFormat="1">
      <c r="A291" s="2378" t="s">
        <v>161</v>
      </c>
      <c r="B291" s="2379"/>
      <c r="C291" s="2379"/>
      <c r="D291" s="2379"/>
      <c r="E291" s="2379"/>
      <c r="F291" s="2379"/>
      <c r="G291" s="2379"/>
      <c r="H291" s="2379"/>
      <c r="I291" s="2380"/>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c r="DA291" s="17"/>
      <c r="DB291" s="17"/>
      <c r="DC291" s="17"/>
      <c r="DD291" s="17"/>
      <c r="DE291" s="17"/>
      <c r="DF291" s="17"/>
      <c r="DG291" s="17"/>
      <c r="DH291" s="17"/>
      <c r="DI291" s="17"/>
      <c r="DJ291" s="17"/>
      <c r="DK291" s="17"/>
      <c r="DL291" s="17"/>
      <c r="DM291" s="17"/>
      <c r="DN291" s="17"/>
      <c r="DO291" s="17"/>
      <c r="DP291" s="17"/>
      <c r="DQ291" s="17"/>
      <c r="DR291" s="17"/>
      <c r="DS291" s="17"/>
      <c r="DT291" s="17"/>
      <c r="DU291" s="17"/>
      <c r="DV291" s="17"/>
      <c r="DW291" s="17"/>
      <c r="DX291" s="17"/>
      <c r="DY291" s="17"/>
      <c r="DZ291" s="17"/>
      <c r="EA291" s="17"/>
      <c r="EB291" s="17"/>
      <c r="EC291" s="17"/>
      <c r="ED291" s="17"/>
      <c r="EE291" s="17"/>
      <c r="EF291" s="17"/>
      <c r="EG291" s="17"/>
      <c r="EH291" s="17"/>
      <c r="EI291" s="17"/>
      <c r="EJ291" s="17"/>
      <c r="EK291" s="17"/>
      <c r="EL291" s="17"/>
      <c r="EM291" s="17"/>
      <c r="EN291" s="17"/>
      <c r="EO291" s="17"/>
      <c r="EP291" s="17"/>
      <c r="EQ291" s="17"/>
      <c r="ER291" s="17"/>
      <c r="ES291" s="17"/>
      <c r="ET291" s="17"/>
      <c r="EU291" s="17"/>
      <c r="EV291" s="17"/>
      <c r="EW291" s="17"/>
      <c r="EX291" s="17"/>
      <c r="EY291" s="17"/>
      <c r="EZ291" s="17"/>
      <c r="FA291" s="17"/>
      <c r="FB291" s="17"/>
      <c r="FC291" s="17"/>
      <c r="FD291" s="17"/>
      <c r="FE291" s="17"/>
      <c r="FF291" s="17"/>
      <c r="FG291" s="17"/>
      <c r="FH291" s="17"/>
      <c r="FI291" s="17"/>
      <c r="FJ291" s="17"/>
      <c r="FK291" s="17"/>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7"/>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row>
    <row r="293" spans="1:250" s="18" customFormat="1">
      <c r="A293" s="2347" t="s">
        <v>162</v>
      </c>
      <c r="B293" s="2347"/>
      <c r="C293" s="113" t="s">
        <v>32</v>
      </c>
      <c r="D293" s="2168" t="s">
        <v>163</v>
      </c>
      <c r="E293" s="2168"/>
      <c r="F293" s="2168"/>
      <c r="G293" s="2168"/>
      <c r="H293" s="2168" t="s">
        <v>164</v>
      </c>
      <c r="I293" s="2168"/>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c r="DA293" s="17"/>
      <c r="DB293" s="17"/>
      <c r="DC293" s="17"/>
      <c r="DD293" s="17"/>
      <c r="DE293" s="17"/>
      <c r="DF293" s="17"/>
      <c r="DG293" s="17"/>
      <c r="DH293" s="17"/>
      <c r="DI293" s="17"/>
      <c r="DJ293" s="17"/>
      <c r="DK293" s="17"/>
      <c r="DL293" s="17"/>
      <c r="DM293" s="17"/>
      <c r="DN293" s="17"/>
      <c r="DO293" s="17"/>
      <c r="DP293" s="17"/>
      <c r="DQ293" s="17"/>
      <c r="DR293" s="17"/>
      <c r="DS293" s="17"/>
      <c r="DT293" s="17"/>
      <c r="DU293" s="17"/>
      <c r="DV293" s="17"/>
      <c r="DW293" s="17"/>
      <c r="DX293" s="17"/>
      <c r="DY293" s="17"/>
      <c r="DZ293" s="17"/>
      <c r="EA293" s="17"/>
      <c r="EB293" s="17"/>
      <c r="EC293" s="17"/>
      <c r="ED293" s="17"/>
      <c r="EE293" s="17"/>
      <c r="EF293" s="17"/>
      <c r="EG293" s="17"/>
      <c r="EH293" s="17"/>
      <c r="EI293" s="17"/>
      <c r="EJ293" s="17"/>
      <c r="EK293" s="17"/>
      <c r="EL293" s="17"/>
      <c r="EM293" s="17"/>
      <c r="EN293" s="17"/>
      <c r="EO293" s="17"/>
      <c r="EP293" s="17"/>
      <c r="EQ293" s="17"/>
      <c r="ER293" s="17"/>
      <c r="ES293" s="17"/>
      <c r="ET293" s="17"/>
      <c r="EU293" s="17"/>
      <c r="EV293" s="17"/>
      <c r="EW293" s="17"/>
      <c r="EX293" s="17"/>
      <c r="EY293" s="17"/>
      <c r="EZ293" s="17"/>
      <c r="FA293" s="17"/>
      <c r="FB293" s="17"/>
      <c r="FC293" s="17"/>
      <c r="FD293" s="17"/>
      <c r="FE293" s="17"/>
      <c r="FF293" s="17"/>
      <c r="FG293" s="17"/>
      <c r="FH293" s="17"/>
      <c r="FI293" s="17"/>
      <c r="FJ293" s="17"/>
      <c r="FK293" s="17"/>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7"/>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row>
    <row r="294" spans="1:250" s="18" customFormat="1" ht="72" customHeight="1">
      <c r="A294" s="2407" t="s">
        <v>2890</v>
      </c>
      <c r="B294" s="2407"/>
      <c r="C294" s="148" t="s">
        <v>2891</v>
      </c>
      <c r="D294" s="2348" t="s">
        <v>59</v>
      </c>
      <c r="E294" s="2348"/>
      <c r="F294" s="2348"/>
      <c r="G294" s="2348"/>
      <c r="H294" s="2349" t="s">
        <v>2839</v>
      </c>
      <c r="I294" s="2349"/>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c r="DA294" s="17"/>
      <c r="DB294" s="17"/>
      <c r="DC294" s="17"/>
      <c r="DD294" s="17"/>
      <c r="DE294" s="17"/>
      <c r="DF294" s="17"/>
      <c r="DG294" s="17"/>
      <c r="DH294" s="17"/>
      <c r="DI294" s="17"/>
      <c r="DJ294" s="17"/>
      <c r="DK294" s="17"/>
      <c r="DL294" s="17"/>
      <c r="DM294" s="17"/>
      <c r="DN294" s="17"/>
      <c r="DO294" s="17"/>
      <c r="DP294" s="17"/>
      <c r="DQ294" s="17"/>
      <c r="DR294" s="17"/>
      <c r="DS294" s="17"/>
      <c r="DT294" s="17"/>
      <c r="DU294" s="17"/>
      <c r="DV294" s="17"/>
      <c r="DW294" s="17"/>
      <c r="DX294" s="17"/>
      <c r="DY294" s="17"/>
      <c r="DZ294" s="17"/>
      <c r="EA294" s="17"/>
      <c r="EB294" s="17"/>
      <c r="EC294" s="17"/>
      <c r="ED294" s="17"/>
      <c r="EE294" s="17"/>
      <c r="EF294" s="17"/>
      <c r="EG294" s="17"/>
      <c r="EH294" s="17"/>
      <c r="EI294" s="17"/>
      <c r="EJ294" s="17"/>
      <c r="EK294" s="17"/>
      <c r="EL294" s="17"/>
      <c r="EM294" s="17"/>
      <c r="EN294" s="17"/>
      <c r="EO294" s="17"/>
      <c r="EP294" s="17"/>
      <c r="EQ294" s="17"/>
      <c r="ER294" s="17"/>
      <c r="ES294" s="17"/>
      <c r="ET294" s="17"/>
      <c r="EU294" s="17"/>
      <c r="EV294" s="17"/>
      <c r="EW294" s="17"/>
      <c r="EX294" s="17"/>
      <c r="EY294" s="17"/>
      <c r="EZ294" s="17"/>
      <c r="FA294" s="17"/>
      <c r="FB294" s="17"/>
      <c r="FC294" s="17"/>
      <c r="FD294" s="17"/>
      <c r="FE294" s="17"/>
      <c r="FF294" s="17"/>
      <c r="FG294" s="17"/>
      <c r="FH294" s="17"/>
      <c r="FI294" s="17"/>
      <c r="FJ294" s="17"/>
      <c r="FK294" s="17"/>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7"/>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row>
    <row r="295" spans="1:250" s="18" customFormat="1">
      <c r="A295" s="2360" t="s">
        <v>168</v>
      </c>
      <c r="B295" s="2347" t="s">
        <v>169</v>
      </c>
      <c r="C295" s="2358" t="s">
        <v>36</v>
      </c>
      <c r="D295" s="2359" t="s">
        <v>170</v>
      </c>
      <c r="E295" s="2354"/>
      <c r="F295" s="2355"/>
      <c r="G295" s="1741" t="s">
        <v>221</v>
      </c>
      <c r="H295" s="1741"/>
      <c r="I295" s="2168" t="s">
        <v>172</v>
      </c>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c r="DA295" s="17"/>
      <c r="DB295" s="17"/>
      <c r="DC295" s="17"/>
      <c r="DD295" s="17"/>
      <c r="DE295" s="17"/>
      <c r="DF295" s="17"/>
      <c r="DG295" s="17"/>
      <c r="DH295" s="17"/>
      <c r="DI295" s="17"/>
      <c r="DJ295" s="17"/>
      <c r="DK295" s="17"/>
      <c r="DL295" s="17"/>
      <c r="DM295" s="17"/>
      <c r="DN295" s="17"/>
      <c r="DO295" s="17"/>
      <c r="DP295" s="17"/>
      <c r="DQ295" s="17"/>
      <c r="DR295" s="17"/>
      <c r="DS295" s="17"/>
      <c r="DT295" s="17"/>
      <c r="DU295" s="17"/>
      <c r="DV295" s="17"/>
      <c r="DW295" s="17"/>
      <c r="DX295" s="17"/>
      <c r="DY295" s="17"/>
      <c r="DZ295" s="17"/>
      <c r="EA295" s="17"/>
      <c r="EB295" s="17"/>
      <c r="EC295" s="17"/>
      <c r="ED295" s="17"/>
      <c r="EE295" s="17"/>
      <c r="EF295" s="17"/>
      <c r="EG295" s="17"/>
      <c r="EH295" s="17"/>
      <c r="EI295" s="17"/>
      <c r="EJ295" s="17"/>
      <c r="EK295" s="17"/>
      <c r="EL295" s="17"/>
      <c r="EM295" s="17"/>
      <c r="EN295" s="17"/>
      <c r="EO295" s="17"/>
      <c r="EP295" s="17"/>
      <c r="EQ295" s="17"/>
      <c r="ER295" s="17"/>
      <c r="ES295" s="17"/>
      <c r="ET295" s="17"/>
      <c r="EU295" s="17"/>
      <c r="EV295" s="17"/>
      <c r="EW295" s="17"/>
      <c r="EX295" s="17"/>
      <c r="EY295" s="17"/>
      <c r="EZ295" s="17"/>
      <c r="FA295" s="17"/>
      <c r="FB295" s="17"/>
      <c r="FC295" s="17"/>
      <c r="FD295" s="17"/>
      <c r="FE295" s="17"/>
      <c r="FF295" s="17"/>
      <c r="FG295" s="17"/>
      <c r="FH295" s="17"/>
      <c r="FI295" s="17"/>
      <c r="FJ295" s="17"/>
      <c r="FK295" s="17"/>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7"/>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row>
    <row r="296" spans="1:250" s="18" customFormat="1">
      <c r="A296" s="2360"/>
      <c r="B296" s="2347"/>
      <c r="C296" s="2358"/>
      <c r="D296" s="2359"/>
      <c r="E296" s="2356"/>
      <c r="F296" s="2357"/>
      <c r="G296" s="149" t="s">
        <v>239</v>
      </c>
      <c r="H296" s="53" t="s">
        <v>174</v>
      </c>
      <c r="I296" s="2168"/>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c r="DA296" s="17"/>
      <c r="DB296" s="17"/>
      <c r="DC296" s="17"/>
      <c r="DD296" s="17"/>
      <c r="DE296" s="17"/>
      <c r="DF296" s="17"/>
      <c r="DG296" s="17"/>
      <c r="DH296" s="17"/>
      <c r="DI296" s="17"/>
      <c r="DJ296" s="17"/>
      <c r="DK296" s="17"/>
      <c r="DL296" s="17"/>
      <c r="DM296" s="17"/>
      <c r="DN296" s="17"/>
      <c r="DO296" s="17"/>
      <c r="DP296" s="17"/>
      <c r="DQ296" s="17"/>
      <c r="DR296" s="17"/>
      <c r="DS296" s="17"/>
      <c r="DT296" s="17"/>
      <c r="DU296" s="17"/>
      <c r="DV296" s="17"/>
      <c r="DW296" s="17"/>
      <c r="DX296" s="17"/>
      <c r="DY296" s="17"/>
      <c r="DZ296" s="17"/>
      <c r="EA296" s="17"/>
      <c r="EB296" s="17"/>
      <c r="EC296" s="17"/>
      <c r="ED296" s="17"/>
      <c r="EE296" s="17"/>
      <c r="EF296" s="17"/>
      <c r="EG296" s="17"/>
      <c r="EH296" s="17"/>
      <c r="EI296" s="17"/>
      <c r="EJ296" s="17"/>
      <c r="EK296" s="17"/>
      <c r="EL296" s="17"/>
      <c r="EM296" s="17"/>
      <c r="EN296" s="17"/>
      <c r="EO296" s="17"/>
      <c r="EP296" s="17"/>
      <c r="EQ296" s="17"/>
      <c r="ER296" s="17"/>
      <c r="ES296" s="17"/>
      <c r="ET296" s="17"/>
      <c r="EU296" s="17"/>
      <c r="EV296" s="17"/>
      <c r="EW296" s="17"/>
      <c r="EX296" s="17"/>
      <c r="EY296" s="17"/>
      <c r="EZ296" s="17"/>
      <c r="FA296" s="17"/>
      <c r="FB296" s="17"/>
      <c r="FC296" s="17"/>
      <c r="FD296" s="17"/>
      <c r="FE296" s="17"/>
      <c r="FF296" s="17"/>
      <c r="FG296" s="17"/>
      <c r="FH296" s="17"/>
      <c r="FI296" s="17"/>
      <c r="FJ296" s="17"/>
      <c r="FK296" s="17"/>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7"/>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row>
    <row r="297" spans="1:250" s="18" customFormat="1">
      <c r="A297" s="150"/>
      <c r="B297" s="118"/>
      <c r="C297" s="119"/>
      <c r="D297" s="120"/>
      <c r="E297" s="2350"/>
      <c r="F297" s="2351"/>
      <c r="G297" s="119"/>
      <c r="H297" s="119"/>
      <c r="I297" s="119"/>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c r="DA297" s="17"/>
      <c r="DB297" s="17"/>
      <c r="DC297" s="17"/>
      <c r="DD297" s="17"/>
      <c r="DE297" s="17"/>
      <c r="DF297" s="17"/>
      <c r="DG297" s="17"/>
      <c r="DH297" s="17"/>
      <c r="DI297" s="17"/>
      <c r="DJ297" s="17"/>
      <c r="DK297" s="17"/>
      <c r="DL297" s="17"/>
      <c r="DM297" s="17"/>
      <c r="DN297" s="17"/>
      <c r="DO297" s="17"/>
      <c r="DP297" s="17"/>
      <c r="DQ297" s="17"/>
      <c r="DR297" s="17"/>
      <c r="DS297" s="17"/>
      <c r="DT297" s="17"/>
      <c r="DU297" s="17"/>
      <c r="DV297" s="17"/>
      <c r="DW297" s="17"/>
      <c r="DX297" s="17"/>
      <c r="DY297" s="17"/>
      <c r="DZ297" s="17"/>
      <c r="EA297" s="17"/>
      <c r="EB297" s="17"/>
      <c r="EC297" s="17"/>
      <c r="ED297" s="17"/>
      <c r="EE297" s="17"/>
      <c r="EF297" s="17"/>
      <c r="EG297" s="17"/>
      <c r="EH297" s="17"/>
      <c r="EI297" s="17"/>
      <c r="EJ297" s="17"/>
      <c r="EK297" s="17"/>
      <c r="EL297" s="17"/>
      <c r="EM297" s="17"/>
      <c r="EN297" s="17"/>
      <c r="EO297" s="17"/>
      <c r="EP297" s="17"/>
      <c r="EQ297" s="17"/>
      <c r="ER297" s="17"/>
      <c r="ES297" s="17"/>
      <c r="ET297" s="17"/>
      <c r="EU297" s="17"/>
      <c r="EV297" s="17"/>
      <c r="EW297" s="17"/>
      <c r="EX297" s="17"/>
      <c r="EY297" s="17"/>
      <c r="EZ297" s="17"/>
      <c r="FA297" s="17"/>
      <c r="FB297" s="17"/>
      <c r="FC297" s="17"/>
      <c r="FD297" s="17"/>
      <c r="FE297" s="17"/>
      <c r="FF297" s="17"/>
      <c r="FG297" s="17"/>
      <c r="FH297" s="17"/>
      <c r="FI297" s="17"/>
      <c r="FJ297" s="17"/>
      <c r="FK297" s="17"/>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7"/>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row>
    <row r="298" spans="1:250">
      <c r="A298" s="117"/>
      <c r="B298" s="118"/>
      <c r="C298" s="119"/>
      <c r="D298" s="120"/>
      <c r="E298" s="121"/>
      <c r="F298" s="122"/>
      <c r="G298" s="119"/>
      <c r="H298" s="119"/>
      <c r="I298" s="119"/>
    </row>
    <row r="299" spans="1:250">
      <c r="A299" s="115" t="s">
        <v>172</v>
      </c>
      <c r="B299" s="2352"/>
      <c r="C299" s="2352"/>
      <c r="D299" s="2352"/>
      <c r="E299" s="2352"/>
      <c r="F299" s="2352"/>
      <c r="G299" s="2352"/>
      <c r="H299" s="2352"/>
      <c r="I299" s="156">
        <f>SUM(H297:H297)</f>
        <v>0</v>
      </c>
    </row>
    <row r="300" spans="1:250">
      <c r="A300" s="2360" t="s">
        <v>180</v>
      </c>
      <c r="B300" s="2347" t="s">
        <v>169</v>
      </c>
      <c r="C300" s="2358" t="s">
        <v>36</v>
      </c>
      <c r="D300" s="2359" t="s">
        <v>170</v>
      </c>
      <c r="E300" s="2383" t="s">
        <v>171</v>
      </c>
      <c r="F300" s="2384"/>
      <c r="G300" s="2384"/>
      <c r="H300" s="2385"/>
      <c r="I300" s="2168" t="s">
        <v>181</v>
      </c>
    </row>
    <row r="301" spans="1:250">
      <c r="A301" s="2360"/>
      <c r="B301" s="2347"/>
      <c r="C301" s="2358"/>
      <c r="D301" s="2359"/>
      <c r="E301" s="2383" t="s">
        <v>173</v>
      </c>
      <c r="F301" s="2385"/>
      <c r="G301" s="2383" t="s">
        <v>173</v>
      </c>
      <c r="H301" s="2385"/>
      <c r="I301" s="2168"/>
    </row>
    <row r="302" spans="1:250" ht="89.25">
      <c r="A302" s="150" t="s">
        <v>2892</v>
      </c>
      <c r="B302" s="177" t="s">
        <v>2893</v>
      </c>
      <c r="C302" s="128" t="s">
        <v>36</v>
      </c>
      <c r="D302" s="129">
        <v>1</v>
      </c>
      <c r="E302" s="2388">
        <f>I325</f>
        <v>6643.333333333333</v>
      </c>
      <c r="F302" s="2389"/>
      <c r="G302" s="2388">
        <f>D302*E302</f>
        <v>6643.333333333333</v>
      </c>
      <c r="H302" s="2389"/>
      <c r="I302" s="114"/>
    </row>
    <row r="303" spans="1:250" ht="38.25">
      <c r="A303" s="150" t="s">
        <v>67</v>
      </c>
      <c r="B303" s="127" t="s">
        <v>2894</v>
      </c>
      <c r="C303" s="128" t="s">
        <v>267</v>
      </c>
      <c r="D303" s="129">
        <f>2*4*0.1*0.1*0.3</f>
        <v>2.4000000000000004E-2</v>
      </c>
      <c r="E303" s="2388">
        <v>45.66</v>
      </c>
      <c r="F303" s="2389"/>
      <c r="G303" s="2388">
        <f>D303*E303</f>
        <v>1.0958400000000001</v>
      </c>
      <c r="H303" s="2389"/>
      <c r="I303" s="114"/>
    </row>
    <row r="304" spans="1:250" ht="51">
      <c r="A304" s="150" t="s">
        <v>614</v>
      </c>
      <c r="B304" s="127" t="s">
        <v>2895</v>
      </c>
      <c r="C304" s="128" t="s">
        <v>267</v>
      </c>
      <c r="D304" s="129">
        <f>2*4*0.1*0.1*0.3</f>
        <v>2.4000000000000004E-2</v>
      </c>
      <c r="E304" s="2388">
        <v>541.73</v>
      </c>
      <c r="F304" s="2389"/>
      <c r="G304" s="2388">
        <f>D304*E304</f>
        <v>13.001520000000003</v>
      </c>
      <c r="H304" s="2389"/>
      <c r="I304" s="125"/>
    </row>
    <row r="305" spans="1:250">
      <c r="A305" s="115" t="s">
        <v>181</v>
      </c>
      <c r="B305" s="2352"/>
      <c r="C305" s="2352"/>
      <c r="D305" s="2352"/>
      <c r="E305" s="2352"/>
      <c r="F305" s="2352"/>
      <c r="G305" s="2352"/>
      <c r="H305" s="2352"/>
      <c r="I305" s="114">
        <f>SUM(G302:H304)</f>
        <v>6657.4306933333328</v>
      </c>
    </row>
    <row r="306" spans="1:250">
      <c r="A306" s="2411" t="s">
        <v>2867</v>
      </c>
      <c r="B306" s="2347" t="s">
        <v>169</v>
      </c>
      <c r="C306" s="2358" t="s">
        <v>36</v>
      </c>
      <c r="D306" s="2359" t="s">
        <v>170</v>
      </c>
      <c r="E306" s="2383" t="s">
        <v>2868</v>
      </c>
      <c r="F306" s="2384"/>
      <c r="G306" s="2384"/>
      <c r="H306" s="2385"/>
      <c r="I306" s="2168" t="s">
        <v>191</v>
      </c>
    </row>
    <row r="307" spans="1:250">
      <c r="A307" s="2411"/>
      <c r="B307" s="2347"/>
      <c r="C307" s="2358"/>
      <c r="D307" s="2359"/>
      <c r="E307" s="2383" t="s">
        <v>173</v>
      </c>
      <c r="F307" s="2385"/>
      <c r="G307" s="2383" t="s">
        <v>174</v>
      </c>
      <c r="H307" s="2385"/>
      <c r="I307" s="2168"/>
    </row>
    <row r="308" spans="1:250">
      <c r="A308" s="150"/>
      <c r="B308" s="127"/>
      <c r="C308" s="128"/>
      <c r="D308" s="129"/>
      <c r="E308" s="2405"/>
      <c r="F308" s="2406"/>
      <c r="G308" s="2405"/>
      <c r="H308" s="2406"/>
      <c r="I308" s="114"/>
    </row>
    <row r="309" spans="1:250">
      <c r="A309" s="117"/>
      <c r="B309" s="118"/>
      <c r="C309" s="119"/>
      <c r="D309" s="120"/>
      <c r="E309" s="2403"/>
      <c r="F309" s="2404"/>
      <c r="G309" s="2405"/>
      <c r="H309" s="2406"/>
      <c r="I309" s="119"/>
    </row>
    <row r="310" spans="1:250">
      <c r="A310" s="130"/>
      <c r="B310" s="131"/>
      <c r="C310" s="132"/>
      <c r="D310" s="132"/>
      <c r="E310" s="2350"/>
      <c r="F310" s="2351"/>
      <c r="G310" s="2405"/>
      <c r="H310" s="2406">
        <f>G310*D310</f>
        <v>0</v>
      </c>
      <c r="I310" s="119"/>
    </row>
    <row r="311" spans="1:250">
      <c r="A311" s="115" t="s">
        <v>191</v>
      </c>
      <c r="B311" s="2352"/>
      <c r="C311" s="2352"/>
      <c r="D311" s="2352"/>
      <c r="E311" s="2352"/>
      <c r="F311" s="2352"/>
      <c r="G311" s="2352"/>
      <c r="H311" s="2352"/>
      <c r="I311" s="114">
        <f>SUM(G308:H310)</f>
        <v>0</v>
      </c>
    </row>
    <row r="312" spans="1:250">
      <c r="A312" s="2360" t="s">
        <v>193</v>
      </c>
      <c r="B312" s="2360"/>
      <c r="C312" s="2360"/>
      <c r="D312" s="116" t="s">
        <v>194</v>
      </c>
      <c r="E312" s="91"/>
      <c r="F312" s="116"/>
      <c r="G312" s="114" t="s">
        <v>195</v>
      </c>
      <c r="H312" s="114" t="s">
        <v>21</v>
      </c>
      <c r="I312" s="152"/>
    </row>
    <row r="313" spans="1:250">
      <c r="A313" s="2361" t="s">
        <v>196</v>
      </c>
      <c r="B313" s="2361"/>
      <c r="C313" s="2361"/>
      <c r="D313" s="134"/>
      <c r="E313" s="91"/>
      <c r="F313" s="134"/>
      <c r="G313" s="125">
        <f>ROUND(I299,2)</f>
        <v>0</v>
      </c>
      <c r="H313" s="2364"/>
      <c r="I313" s="2364"/>
    </row>
    <row r="314" spans="1:250" s="18" customFormat="1">
      <c r="A314" s="2361" t="s">
        <v>197</v>
      </c>
      <c r="B314" s="2361"/>
      <c r="C314" s="2361"/>
      <c r="D314" s="94">
        <v>0</v>
      </c>
      <c r="E314" s="91"/>
      <c r="F314" s="135"/>
      <c r="G314" s="125">
        <f>(G313*D314)</f>
        <v>0</v>
      </c>
      <c r="H314" s="2364"/>
      <c r="I314" s="2364"/>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c r="DA314" s="17"/>
      <c r="DB314" s="17"/>
      <c r="DC314" s="17"/>
      <c r="DD314" s="17"/>
      <c r="DE314" s="17"/>
      <c r="DF314" s="17"/>
      <c r="DG314" s="17"/>
      <c r="DH314" s="17"/>
      <c r="DI314" s="17"/>
      <c r="DJ314" s="17"/>
      <c r="DK314" s="17"/>
      <c r="DL314" s="17"/>
      <c r="DM314" s="17"/>
      <c r="DN314" s="17"/>
      <c r="DO314" s="17"/>
      <c r="DP314" s="17"/>
      <c r="DQ314" s="17"/>
      <c r="DR314" s="17"/>
      <c r="DS314" s="17"/>
      <c r="DT314" s="17"/>
      <c r="DU314" s="17"/>
      <c r="DV314" s="17"/>
      <c r="DW314" s="17"/>
      <c r="DX314" s="17"/>
      <c r="DY314" s="17"/>
      <c r="DZ314" s="17"/>
      <c r="EA314" s="17"/>
      <c r="EB314" s="17"/>
      <c r="EC314" s="17"/>
      <c r="ED314" s="17"/>
      <c r="EE314" s="17"/>
      <c r="EF314" s="17"/>
      <c r="EG314" s="17"/>
      <c r="EH314" s="17"/>
      <c r="EI314" s="17"/>
      <c r="EJ314" s="17"/>
      <c r="EK314" s="17"/>
      <c r="EL314" s="17"/>
      <c r="EM314" s="17"/>
      <c r="EN314" s="17"/>
      <c r="EO314" s="17"/>
      <c r="EP314" s="17"/>
      <c r="EQ314" s="17"/>
      <c r="ER314" s="17"/>
      <c r="ES314" s="17"/>
      <c r="ET314" s="17"/>
      <c r="EU314" s="17"/>
      <c r="EV314" s="17"/>
      <c r="EW314" s="17"/>
      <c r="EX314" s="17"/>
      <c r="EY314" s="17"/>
      <c r="EZ314" s="17"/>
      <c r="FA314" s="17"/>
      <c r="FB314" s="17"/>
      <c r="FC314" s="17"/>
      <c r="FD314" s="17"/>
      <c r="FE314" s="17"/>
      <c r="FF314" s="17"/>
      <c r="FG314" s="17"/>
      <c r="FH314" s="17"/>
      <c r="FI314" s="17"/>
      <c r="FJ314" s="17"/>
      <c r="FK314" s="17"/>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7"/>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row>
    <row r="315" spans="1:250" s="18" customFormat="1">
      <c r="A315" s="2360" t="s">
        <v>198</v>
      </c>
      <c r="B315" s="2360"/>
      <c r="C315" s="2360"/>
      <c r="D315" s="2363"/>
      <c r="E315" s="91"/>
      <c r="F315" s="136"/>
      <c r="G315" s="114">
        <f>SUM(G313:G314)</f>
        <v>0</v>
      </c>
      <c r="H315" s="137">
        <f>ROUND(G315*D320,2)</f>
        <v>0</v>
      </c>
      <c r="I315" s="137">
        <f>ROUND(G315+H315,2)</f>
        <v>0</v>
      </c>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c r="DA315" s="17"/>
      <c r="DB315" s="17"/>
      <c r="DC315" s="17"/>
      <c r="DD315" s="17"/>
      <c r="DE315" s="17"/>
      <c r="DF315" s="17"/>
      <c r="DG315" s="17"/>
      <c r="DH315" s="17"/>
      <c r="DI315" s="17"/>
      <c r="DJ315" s="17"/>
      <c r="DK315" s="17"/>
      <c r="DL315" s="17"/>
      <c r="DM315" s="17"/>
      <c r="DN315" s="17"/>
      <c r="DO315" s="17"/>
      <c r="DP315" s="17"/>
      <c r="DQ315" s="17"/>
      <c r="DR315" s="17"/>
      <c r="DS315" s="17"/>
      <c r="DT315" s="17"/>
      <c r="DU315" s="17"/>
      <c r="DV315" s="17"/>
      <c r="DW315" s="17"/>
      <c r="DX315" s="17"/>
      <c r="DY315" s="17"/>
      <c r="DZ315" s="17"/>
      <c r="EA315" s="17"/>
      <c r="EB315" s="17"/>
      <c r="EC315" s="17"/>
      <c r="ED315" s="17"/>
      <c r="EE315" s="17"/>
      <c r="EF315" s="17"/>
      <c r="EG315" s="17"/>
      <c r="EH315" s="17"/>
      <c r="EI315" s="17"/>
      <c r="EJ315" s="17"/>
      <c r="EK315" s="17"/>
      <c r="EL315" s="17"/>
      <c r="EM315" s="17"/>
      <c r="EN315" s="17"/>
      <c r="EO315" s="17"/>
      <c r="EP315" s="17"/>
      <c r="EQ315" s="17"/>
      <c r="ER315" s="17"/>
      <c r="ES315" s="17"/>
      <c r="ET315" s="17"/>
      <c r="EU315" s="17"/>
      <c r="EV315" s="17"/>
      <c r="EW315" s="17"/>
      <c r="EX315" s="17"/>
      <c r="EY315" s="17"/>
      <c r="EZ315" s="17"/>
      <c r="FA315" s="17"/>
      <c r="FB315" s="17"/>
      <c r="FC315" s="17"/>
      <c r="FD315" s="17"/>
      <c r="FE315" s="17"/>
      <c r="FF315" s="17"/>
      <c r="FG315" s="17"/>
      <c r="FH315" s="17"/>
      <c r="FI315" s="17"/>
      <c r="FJ315" s="17"/>
      <c r="FK315" s="17"/>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7"/>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row>
    <row r="316" spans="1:250" s="18" customFormat="1">
      <c r="A316" s="2361" t="s">
        <v>199</v>
      </c>
      <c r="B316" s="2361"/>
      <c r="C316" s="2361"/>
      <c r="D316" s="2363"/>
      <c r="E316" s="91"/>
      <c r="F316" s="136"/>
      <c r="G316" s="125">
        <f>I305</f>
        <v>6657.4306933333328</v>
      </c>
      <c r="H316" s="2362"/>
      <c r="I316" s="2362"/>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c r="DA316" s="17"/>
      <c r="DB316" s="17"/>
      <c r="DC316" s="17"/>
      <c r="DD316" s="17"/>
      <c r="DE316" s="17"/>
      <c r="DF316" s="17"/>
      <c r="DG316" s="17"/>
      <c r="DH316" s="17"/>
      <c r="DI316" s="17"/>
      <c r="DJ316" s="17"/>
      <c r="DK316" s="17"/>
      <c r="DL316" s="17"/>
      <c r="DM316" s="17"/>
      <c r="DN316" s="17"/>
      <c r="DO316" s="17"/>
      <c r="DP316" s="17"/>
      <c r="DQ316" s="17"/>
      <c r="DR316" s="17"/>
      <c r="DS316" s="17"/>
      <c r="DT316" s="17"/>
      <c r="DU316" s="17"/>
      <c r="DV316" s="17"/>
      <c r="DW316" s="17"/>
      <c r="DX316" s="17"/>
      <c r="DY316" s="17"/>
      <c r="DZ316" s="17"/>
      <c r="EA316" s="17"/>
      <c r="EB316" s="17"/>
      <c r="EC316" s="17"/>
      <c r="ED316" s="17"/>
      <c r="EE316" s="17"/>
      <c r="EF316" s="17"/>
      <c r="EG316" s="17"/>
      <c r="EH316" s="17"/>
      <c r="EI316" s="17"/>
      <c r="EJ316" s="17"/>
      <c r="EK316" s="17"/>
      <c r="EL316" s="17"/>
      <c r="EM316" s="17"/>
      <c r="EN316" s="17"/>
      <c r="EO316" s="17"/>
      <c r="EP316" s="17"/>
      <c r="EQ316" s="17"/>
      <c r="ER316" s="17"/>
      <c r="ES316" s="17"/>
      <c r="ET316" s="17"/>
      <c r="EU316" s="17"/>
      <c r="EV316" s="17"/>
      <c r="EW316" s="17"/>
      <c r="EX316" s="17"/>
      <c r="EY316" s="17"/>
      <c r="EZ316" s="17"/>
      <c r="FA316" s="17"/>
      <c r="FB316" s="17"/>
      <c r="FC316" s="17"/>
      <c r="FD316" s="17"/>
      <c r="FE316" s="17"/>
      <c r="FF316" s="17"/>
      <c r="FG316" s="17"/>
      <c r="FH316" s="17"/>
      <c r="FI316" s="17"/>
      <c r="FJ316" s="17"/>
      <c r="FK316" s="17"/>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7"/>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row>
    <row r="317" spans="1:250" s="18" customFormat="1">
      <c r="A317" s="2361" t="s">
        <v>200</v>
      </c>
      <c r="B317" s="2361"/>
      <c r="C317" s="2361"/>
      <c r="D317" s="2363"/>
      <c r="E317" s="91"/>
      <c r="F317" s="136"/>
      <c r="G317" s="125">
        <f>I311</f>
        <v>0</v>
      </c>
      <c r="H317" s="2362"/>
      <c r="I317" s="2362"/>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c r="DA317" s="17"/>
      <c r="DB317" s="17"/>
      <c r="DC317" s="17"/>
      <c r="DD317" s="17"/>
      <c r="DE317" s="17"/>
      <c r="DF317" s="17"/>
      <c r="DG317" s="17"/>
      <c r="DH317" s="17"/>
      <c r="DI317" s="17"/>
      <c r="DJ317" s="17"/>
      <c r="DK317" s="17"/>
      <c r="DL317" s="17"/>
      <c r="DM317" s="17"/>
      <c r="DN317" s="17"/>
      <c r="DO317" s="17"/>
      <c r="DP317" s="17"/>
      <c r="DQ317" s="17"/>
      <c r="DR317" s="17"/>
      <c r="DS317" s="17"/>
      <c r="DT317" s="17"/>
      <c r="DU317" s="17"/>
      <c r="DV317" s="17"/>
      <c r="DW317" s="17"/>
      <c r="DX317" s="17"/>
      <c r="DY317" s="17"/>
      <c r="DZ317" s="17"/>
      <c r="EA317" s="17"/>
      <c r="EB317" s="17"/>
      <c r="EC317" s="17"/>
      <c r="ED317" s="17"/>
      <c r="EE317" s="17"/>
      <c r="EF317" s="17"/>
      <c r="EG317" s="17"/>
      <c r="EH317" s="17"/>
      <c r="EI317" s="17"/>
      <c r="EJ317" s="17"/>
      <c r="EK317" s="17"/>
      <c r="EL317" s="17"/>
      <c r="EM317" s="17"/>
      <c r="EN317" s="17"/>
      <c r="EO317" s="17"/>
      <c r="EP317" s="17"/>
      <c r="EQ317" s="17"/>
      <c r="ER317" s="17"/>
      <c r="ES317" s="17"/>
      <c r="ET317" s="17"/>
      <c r="EU317" s="17"/>
      <c r="EV317" s="17"/>
      <c r="EW317" s="17"/>
      <c r="EX317" s="17"/>
      <c r="EY317" s="17"/>
      <c r="EZ317" s="17"/>
      <c r="FA317" s="17"/>
      <c r="FB317" s="17"/>
      <c r="FC317" s="17"/>
      <c r="FD317" s="17"/>
      <c r="FE317" s="17"/>
      <c r="FF317" s="17"/>
      <c r="FG317" s="17"/>
      <c r="FH317" s="17"/>
      <c r="FI317" s="17"/>
      <c r="FJ317" s="17"/>
      <c r="FK317" s="17"/>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row>
    <row r="318" spans="1:250" s="18" customFormat="1">
      <c r="A318" s="2360" t="s">
        <v>201</v>
      </c>
      <c r="B318" s="2360"/>
      <c r="C318" s="2360"/>
      <c r="D318" s="2363"/>
      <c r="E318" s="91"/>
      <c r="F318" s="136"/>
      <c r="G318" s="114">
        <f>SUM(G316:G317)</f>
        <v>6657.4306933333328</v>
      </c>
      <c r="H318" s="137">
        <f>ROUND(G318*D320,2)</f>
        <v>0</v>
      </c>
      <c r="I318" s="137">
        <f>ROUND(G318+H318,2)</f>
        <v>6657.43</v>
      </c>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c r="DA318" s="17"/>
      <c r="DB318" s="17"/>
      <c r="DC318" s="17"/>
      <c r="DD318" s="17"/>
      <c r="DE318" s="17"/>
      <c r="DF318" s="17"/>
      <c r="DG318" s="17"/>
      <c r="DH318" s="17"/>
      <c r="DI318" s="17"/>
      <c r="DJ318" s="17"/>
      <c r="DK318" s="17"/>
      <c r="DL318" s="17"/>
      <c r="DM318" s="17"/>
      <c r="DN318" s="17"/>
      <c r="DO318" s="17"/>
      <c r="DP318" s="17"/>
      <c r="DQ318" s="17"/>
      <c r="DR318" s="17"/>
      <c r="DS318" s="17"/>
      <c r="DT318" s="17"/>
      <c r="DU318" s="17"/>
      <c r="DV318" s="17"/>
      <c r="DW318" s="17"/>
      <c r="DX318" s="17"/>
      <c r="DY318" s="17"/>
      <c r="DZ318" s="17"/>
      <c r="EA318" s="17"/>
      <c r="EB318" s="17"/>
      <c r="EC318" s="17"/>
      <c r="ED318" s="17"/>
      <c r="EE318" s="17"/>
      <c r="EF318" s="17"/>
      <c r="EG318" s="17"/>
      <c r="EH318" s="17"/>
      <c r="EI318" s="17"/>
      <c r="EJ318" s="17"/>
      <c r="EK318" s="17"/>
      <c r="EL318" s="17"/>
      <c r="EM318" s="17"/>
      <c r="EN318" s="17"/>
      <c r="EO318" s="17"/>
      <c r="EP318" s="17"/>
      <c r="EQ318" s="17"/>
      <c r="ER318" s="17"/>
      <c r="ES318" s="17"/>
      <c r="ET318" s="17"/>
      <c r="EU318" s="17"/>
      <c r="EV318" s="17"/>
      <c r="EW318" s="17"/>
      <c r="EX318" s="17"/>
      <c r="EY318" s="17"/>
      <c r="EZ318" s="17"/>
      <c r="FA318" s="17"/>
      <c r="FB318" s="17"/>
      <c r="FC318" s="17"/>
      <c r="FD318" s="17"/>
      <c r="FE318" s="17"/>
      <c r="FF318" s="17"/>
      <c r="FG318" s="17"/>
      <c r="FH318" s="17"/>
      <c r="FI318" s="17"/>
      <c r="FJ318" s="17"/>
      <c r="FK318" s="17"/>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row>
    <row r="319" spans="1:250" s="18" customFormat="1">
      <c r="A319" s="2360" t="s">
        <v>202</v>
      </c>
      <c r="B319" s="2360"/>
      <c r="C319" s="2360"/>
      <c r="D319" s="2363"/>
      <c r="E319" s="91"/>
      <c r="F319" s="136"/>
      <c r="G319" s="114">
        <f>ROUND(G318+G315,2)</f>
        <v>6657.43</v>
      </c>
      <c r="H319" s="2364"/>
      <c r="I319" s="2364"/>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c r="DA319" s="17"/>
      <c r="DB319" s="17"/>
      <c r="DC319" s="17"/>
      <c r="DD319" s="17"/>
      <c r="DE319" s="17"/>
      <c r="DF319" s="17"/>
      <c r="DG319" s="17"/>
      <c r="DH319" s="17"/>
      <c r="DI319" s="17"/>
      <c r="DJ319" s="17"/>
      <c r="DK319" s="17"/>
      <c r="DL319" s="17"/>
      <c r="DM319" s="17"/>
      <c r="DN319" s="17"/>
      <c r="DO319" s="17"/>
      <c r="DP319" s="17"/>
      <c r="DQ319" s="17"/>
      <c r="DR319" s="17"/>
      <c r="DS319" s="17"/>
      <c r="DT319" s="17"/>
      <c r="DU319" s="17"/>
      <c r="DV319" s="17"/>
      <c r="DW319" s="17"/>
      <c r="DX319" s="17"/>
      <c r="DY319" s="17"/>
      <c r="DZ319" s="17"/>
      <c r="EA319" s="17"/>
      <c r="EB319" s="17"/>
      <c r="EC319" s="17"/>
      <c r="ED319" s="17"/>
      <c r="EE319" s="17"/>
      <c r="EF319" s="17"/>
      <c r="EG319" s="17"/>
      <c r="EH319" s="17"/>
      <c r="EI319" s="17"/>
      <c r="EJ319" s="17"/>
      <c r="EK319" s="17"/>
      <c r="EL319" s="17"/>
      <c r="EM319" s="17"/>
      <c r="EN319" s="17"/>
      <c r="EO319" s="17"/>
      <c r="EP319" s="17"/>
      <c r="EQ319" s="17"/>
      <c r="ER319" s="17"/>
      <c r="ES319" s="17"/>
      <c r="ET319" s="17"/>
      <c r="EU319" s="17"/>
      <c r="EV319" s="17"/>
      <c r="EW319" s="17"/>
      <c r="EX319" s="17"/>
      <c r="EY319" s="17"/>
      <c r="EZ319" s="17"/>
      <c r="FA319" s="17"/>
      <c r="FB319" s="17"/>
      <c r="FC319" s="17"/>
      <c r="FD319" s="17"/>
      <c r="FE319" s="17"/>
      <c r="FF319" s="17"/>
      <c r="FG319" s="17"/>
      <c r="FH319" s="17"/>
      <c r="FI319" s="17"/>
      <c r="FJ319" s="17"/>
      <c r="FK319" s="17"/>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row>
    <row r="320" spans="1:250" s="18" customFormat="1">
      <c r="A320" s="2360" t="s">
        <v>203</v>
      </c>
      <c r="B320" s="2360"/>
      <c r="C320" s="2360"/>
      <c r="D320" s="94">
        <v>0</v>
      </c>
      <c r="E320" s="91"/>
      <c r="F320" s="135"/>
      <c r="G320" s="114"/>
      <c r="H320" s="2364"/>
      <c r="I320" s="2364"/>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c r="DA320" s="17"/>
      <c r="DB320" s="17"/>
      <c r="DC320" s="17"/>
      <c r="DD320" s="17"/>
      <c r="DE320" s="17"/>
      <c r="DF320" s="17"/>
      <c r="DG320" s="17"/>
      <c r="DH320" s="17"/>
      <c r="DI320" s="17"/>
      <c r="DJ320" s="17"/>
      <c r="DK320" s="17"/>
      <c r="DL320" s="17"/>
      <c r="DM320" s="17"/>
      <c r="DN320" s="17"/>
      <c r="DO320" s="17"/>
      <c r="DP320" s="17"/>
      <c r="DQ320" s="17"/>
      <c r="DR320" s="17"/>
      <c r="DS320" s="17"/>
      <c r="DT320" s="17"/>
      <c r="DU320" s="17"/>
      <c r="DV320" s="17"/>
      <c r="DW320" s="17"/>
      <c r="DX320" s="17"/>
      <c r="DY320" s="17"/>
      <c r="DZ320" s="17"/>
      <c r="EA320" s="17"/>
      <c r="EB320" s="17"/>
      <c r="EC320" s="17"/>
      <c r="ED320" s="17"/>
      <c r="EE320" s="17"/>
      <c r="EF320" s="17"/>
      <c r="EG320" s="17"/>
      <c r="EH320" s="17"/>
      <c r="EI320" s="17"/>
      <c r="EJ320" s="17"/>
      <c r="EK320" s="17"/>
      <c r="EL320" s="17"/>
      <c r="EM320" s="17"/>
      <c r="EN320" s="17"/>
      <c r="EO320" s="17"/>
      <c r="EP320" s="17"/>
      <c r="EQ320" s="17"/>
      <c r="ER320" s="17"/>
      <c r="ES320" s="17"/>
      <c r="ET320" s="17"/>
      <c r="EU320" s="17"/>
      <c r="EV320" s="17"/>
      <c r="EW320" s="17"/>
      <c r="EX320" s="17"/>
      <c r="EY320" s="17"/>
      <c r="EZ320" s="17"/>
      <c r="FA320" s="17"/>
      <c r="FB320" s="17"/>
      <c r="FC320" s="17"/>
      <c r="FD320" s="17"/>
      <c r="FE320" s="17"/>
      <c r="FF320" s="17"/>
      <c r="FG320" s="17"/>
      <c r="FH320" s="17"/>
      <c r="FI320" s="17"/>
      <c r="FJ320" s="17"/>
      <c r="FK320" s="17"/>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row>
    <row r="321" spans="1:250" s="18" customFormat="1">
      <c r="A321" s="2365" t="s">
        <v>204</v>
      </c>
      <c r="B321" s="2365"/>
      <c r="C321" s="2365"/>
      <c r="D321" s="2365"/>
      <c r="E321" s="2365"/>
      <c r="F321" s="2365"/>
      <c r="G321" s="2365"/>
      <c r="H321" s="2365"/>
      <c r="I321" s="153">
        <f>(SUM(I318+I315))</f>
        <v>6657.43</v>
      </c>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c r="DA321" s="17"/>
      <c r="DB321" s="17"/>
      <c r="DC321" s="17"/>
      <c r="DD321" s="17"/>
      <c r="DE321" s="17"/>
      <c r="DF321" s="17"/>
      <c r="DG321" s="17"/>
      <c r="DH321" s="17"/>
      <c r="DI321" s="17"/>
      <c r="DJ321" s="17"/>
      <c r="DK321" s="17"/>
      <c r="DL321" s="17"/>
      <c r="DM321" s="17"/>
      <c r="DN321" s="17"/>
      <c r="DO321" s="17"/>
      <c r="DP321" s="17"/>
      <c r="DQ321" s="17"/>
      <c r="DR321" s="17"/>
      <c r="DS321" s="17"/>
      <c r="DT321" s="17"/>
      <c r="DU321" s="17"/>
      <c r="DV321" s="17"/>
      <c r="DW321" s="17"/>
      <c r="DX321" s="17"/>
      <c r="DY321" s="17"/>
      <c r="DZ321" s="17"/>
      <c r="EA321" s="17"/>
      <c r="EB321" s="17"/>
      <c r="EC321" s="17"/>
      <c r="ED321" s="17"/>
      <c r="EE321" s="17"/>
      <c r="EF321" s="17"/>
      <c r="EG321" s="17"/>
      <c r="EH321" s="17"/>
      <c r="EI321" s="17"/>
      <c r="EJ321" s="17"/>
      <c r="EK321" s="17"/>
      <c r="EL321" s="17"/>
      <c r="EM321" s="17"/>
      <c r="EN321" s="17"/>
      <c r="EO321" s="17"/>
      <c r="EP321" s="17"/>
      <c r="EQ321" s="17"/>
      <c r="ER321" s="17"/>
      <c r="ES321" s="17"/>
      <c r="ET321" s="17"/>
      <c r="EU321" s="17"/>
      <c r="EV321" s="17"/>
      <c r="EW321" s="17"/>
      <c r="EX321" s="17"/>
      <c r="EY321" s="17"/>
      <c r="EZ321" s="17"/>
      <c r="FA321" s="17"/>
      <c r="FB321" s="17"/>
      <c r="FC321" s="17"/>
      <c r="FD321" s="17"/>
      <c r="FE321" s="17"/>
      <c r="FF321" s="17"/>
      <c r="FG321" s="17"/>
      <c r="FH321" s="17"/>
      <c r="FI321" s="17"/>
      <c r="FJ321" s="17"/>
      <c r="FK321" s="17"/>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row>
    <row r="322" spans="1:250" s="18" customFormat="1">
      <c r="A322" s="138"/>
      <c r="B322" s="139"/>
      <c r="C322" s="140"/>
      <c r="D322" s="140"/>
      <c r="E322" s="140"/>
      <c r="F322" s="140"/>
      <c r="G322" s="140"/>
      <c r="H322" s="140"/>
      <c r="I322" s="154"/>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c r="DA322" s="17"/>
      <c r="DB322" s="17"/>
      <c r="DC322" s="17"/>
      <c r="DD322" s="17"/>
      <c r="DE322" s="17"/>
      <c r="DF322" s="17"/>
      <c r="DG322" s="17"/>
      <c r="DH322" s="17"/>
      <c r="DI322" s="17"/>
      <c r="DJ322" s="17"/>
      <c r="DK322" s="17"/>
      <c r="DL322" s="17"/>
      <c r="DM322" s="17"/>
      <c r="DN322" s="17"/>
      <c r="DO322" s="17"/>
      <c r="DP322" s="17"/>
      <c r="DQ322" s="17"/>
      <c r="DR322" s="17"/>
      <c r="DS322" s="17"/>
      <c r="DT322" s="17"/>
      <c r="DU322" s="17"/>
      <c r="DV322" s="17"/>
      <c r="DW322" s="17"/>
      <c r="DX322" s="17"/>
      <c r="DY322" s="17"/>
      <c r="DZ322" s="17"/>
      <c r="EA322" s="17"/>
      <c r="EB322" s="17"/>
      <c r="EC322" s="17"/>
      <c r="ED322" s="17"/>
      <c r="EE322" s="17"/>
      <c r="EF322" s="17"/>
      <c r="EG322" s="17"/>
      <c r="EH322" s="17"/>
      <c r="EI322" s="17"/>
      <c r="EJ322" s="17"/>
      <c r="EK322" s="17"/>
      <c r="EL322" s="17"/>
      <c r="EM322" s="17"/>
      <c r="EN322" s="17"/>
      <c r="EO322" s="17"/>
      <c r="EP322" s="17"/>
      <c r="EQ322" s="17"/>
      <c r="ER322" s="17"/>
      <c r="ES322" s="17"/>
      <c r="ET322" s="17"/>
      <c r="EU322" s="17"/>
      <c r="EV322" s="17"/>
      <c r="EW322" s="17"/>
      <c r="EX322" s="17"/>
      <c r="EY322" s="17"/>
      <c r="EZ322" s="17"/>
      <c r="FA322" s="17"/>
      <c r="FB322" s="17"/>
      <c r="FC322" s="17"/>
      <c r="FD322" s="17"/>
      <c r="FE322" s="17"/>
      <c r="FF322" s="17"/>
      <c r="FG322" s="17"/>
      <c r="FH322" s="17"/>
      <c r="FI322" s="17"/>
      <c r="FJ322" s="17"/>
      <c r="FK322" s="17"/>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row>
    <row r="323" spans="1:250" s="18" customFormat="1">
      <c r="A323" s="2319" t="s">
        <v>228</v>
      </c>
      <c r="B323" s="2319" t="s">
        <v>163</v>
      </c>
      <c r="C323" s="2319" t="s">
        <v>2848</v>
      </c>
      <c r="D323" s="2328" t="s">
        <v>2896</v>
      </c>
      <c r="E323" s="2329"/>
      <c r="F323" s="2330"/>
      <c r="G323" s="2381" t="s">
        <v>2897</v>
      </c>
      <c r="H323" s="2381" t="s">
        <v>2898</v>
      </c>
      <c r="I323" s="2381" t="s">
        <v>2899</v>
      </c>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c r="DA323" s="17"/>
      <c r="DB323" s="17"/>
      <c r="DC323" s="17"/>
      <c r="DD323" s="17"/>
      <c r="DE323" s="17"/>
      <c r="DF323" s="17"/>
      <c r="DG323" s="17"/>
      <c r="DH323" s="17"/>
      <c r="DI323" s="17"/>
      <c r="DJ323" s="17"/>
      <c r="DK323" s="17"/>
      <c r="DL323" s="17"/>
      <c r="DM323" s="17"/>
      <c r="DN323" s="17"/>
      <c r="DO323" s="17"/>
      <c r="DP323" s="17"/>
      <c r="DQ323" s="17"/>
      <c r="DR323" s="17"/>
      <c r="DS323" s="17"/>
      <c r="DT323" s="17"/>
      <c r="DU323" s="17"/>
      <c r="DV323" s="17"/>
      <c r="DW323" s="17"/>
      <c r="DX323" s="17"/>
      <c r="DY323" s="17"/>
      <c r="DZ323" s="17"/>
      <c r="EA323" s="17"/>
      <c r="EB323" s="17"/>
      <c r="EC323" s="17"/>
      <c r="ED323" s="17"/>
      <c r="EE323" s="17"/>
      <c r="EF323" s="17"/>
      <c r="EG323" s="17"/>
      <c r="EH323" s="17"/>
      <c r="EI323" s="17"/>
      <c r="EJ323" s="17"/>
      <c r="EK323" s="17"/>
      <c r="EL323" s="17"/>
      <c r="EM323" s="17"/>
      <c r="EN323" s="17"/>
      <c r="EO323" s="17"/>
      <c r="EP323" s="17"/>
      <c r="EQ323" s="17"/>
      <c r="ER323" s="17"/>
      <c r="ES323" s="17"/>
      <c r="ET323" s="17"/>
      <c r="EU323" s="17"/>
      <c r="EV323" s="17"/>
      <c r="EW323" s="17"/>
      <c r="EX323" s="17"/>
      <c r="EY323" s="17"/>
      <c r="EZ323" s="17"/>
      <c r="FA323" s="17"/>
      <c r="FB323" s="17"/>
      <c r="FC323" s="17"/>
      <c r="FD323" s="17"/>
      <c r="FE323" s="17"/>
      <c r="FF323" s="17"/>
      <c r="FG323" s="17"/>
      <c r="FH323" s="17"/>
      <c r="FI323" s="17"/>
      <c r="FJ323" s="17"/>
      <c r="FK323" s="17"/>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row>
    <row r="324" spans="1:250" s="18" customFormat="1" ht="36" customHeight="1">
      <c r="A324" s="2319"/>
      <c r="B324" s="2319"/>
      <c r="C324" s="2319"/>
      <c r="D324" s="2331"/>
      <c r="E324" s="2332"/>
      <c r="F324" s="2333"/>
      <c r="G324" s="2382"/>
      <c r="H324" s="2382"/>
      <c r="I324" s="2382"/>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c r="DA324" s="17"/>
      <c r="DB324" s="17"/>
      <c r="DC324" s="17"/>
      <c r="DD324" s="17"/>
      <c r="DE324" s="17"/>
      <c r="DF324" s="17"/>
      <c r="DG324" s="17"/>
      <c r="DH324" s="17"/>
      <c r="DI324" s="17"/>
      <c r="DJ324" s="17"/>
      <c r="DK324" s="17"/>
      <c r="DL324" s="17"/>
      <c r="DM324" s="17"/>
      <c r="DN324" s="17"/>
      <c r="DO324" s="17"/>
      <c r="DP324" s="17"/>
      <c r="DQ324" s="17"/>
      <c r="DR324" s="17"/>
      <c r="DS324" s="17"/>
      <c r="DT324" s="17"/>
      <c r="DU324" s="17"/>
      <c r="DV324" s="17"/>
      <c r="DW324" s="17"/>
      <c r="DX324" s="17"/>
      <c r="DY324" s="17"/>
      <c r="DZ324" s="17"/>
      <c r="EA324" s="17"/>
      <c r="EB324" s="17"/>
      <c r="EC324" s="17"/>
      <c r="ED324" s="17"/>
      <c r="EE324" s="17"/>
      <c r="EF324" s="17"/>
      <c r="EG324" s="17"/>
      <c r="EH324" s="17"/>
      <c r="EI324" s="17"/>
      <c r="EJ324" s="17"/>
      <c r="EK324" s="17"/>
      <c r="EL324" s="17"/>
      <c r="EM324" s="17"/>
      <c r="EN324" s="17"/>
      <c r="EO324" s="17"/>
      <c r="EP324" s="17"/>
      <c r="EQ324" s="17"/>
      <c r="ER324" s="17"/>
      <c r="ES324" s="17"/>
      <c r="ET324" s="17"/>
      <c r="EU324" s="17"/>
      <c r="EV324" s="17"/>
      <c r="EW324" s="17"/>
      <c r="EX324" s="17"/>
      <c r="EY324" s="17"/>
      <c r="EZ324" s="17"/>
      <c r="FA324" s="17"/>
      <c r="FB324" s="17"/>
      <c r="FC324" s="17"/>
      <c r="FD324" s="17"/>
      <c r="FE324" s="17"/>
      <c r="FF324" s="17"/>
      <c r="FG324" s="17"/>
      <c r="FH324" s="17"/>
      <c r="FI324" s="17"/>
      <c r="FJ324" s="17"/>
      <c r="FK324" s="17"/>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row>
    <row r="325" spans="1:250" s="18" customFormat="1" ht="25.5">
      <c r="A325" s="150" t="s">
        <v>2900</v>
      </c>
      <c r="B325" s="99" t="s">
        <v>59</v>
      </c>
      <c r="C325" s="101" t="s">
        <v>2860</v>
      </c>
      <c r="D325" s="2316">
        <v>6950</v>
      </c>
      <c r="E325" s="2317"/>
      <c r="F325" s="2318"/>
      <c r="G325" s="100" t="s">
        <v>2901</v>
      </c>
      <c r="H325" s="178" t="s">
        <v>2902</v>
      </c>
      <c r="I325" s="2327">
        <f>SUM(D325:F327)/3</f>
        <v>6643.333333333333</v>
      </c>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c r="DA325" s="17"/>
      <c r="DB325" s="17"/>
      <c r="DC325" s="17"/>
      <c r="DD325" s="17"/>
      <c r="DE325" s="17"/>
      <c r="DF325" s="17"/>
      <c r="DG325" s="17"/>
      <c r="DH325" s="17"/>
      <c r="DI325" s="17"/>
      <c r="DJ325" s="17"/>
      <c r="DK325" s="17"/>
      <c r="DL325" s="17"/>
      <c r="DM325" s="17"/>
      <c r="DN325" s="17"/>
      <c r="DO325" s="17"/>
      <c r="DP325" s="17"/>
      <c r="DQ325" s="17"/>
      <c r="DR325" s="17"/>
      <c r="DS325" s="17"/>
      <c r="DT325" s="17"/>
      <c r="DU325" s="17"/>
      <c r="DV325" s="17"/>
      <c r="DW325" s="17"/>
      <c r="DX325" s="17"/>
      <c r="DY325" s="17"/>
      <c r="DZ325" s="17"/>
      <c r="EA325" s="17"/>
      <c r="EB325" s="17"/>
      <c r="EC325" s="17"/>
      <c r="ED325" s="17"/>
      <c r="EE325" s="17"/>
      <c r="EF325" s="17"/>
      <c r="EG325" s="17"/>
      <c r="EH325" s="17"/>
      <c r="EI325" s="17"/>
      <c r="EJ325" s="17"/>
      <c r="EK325" s="17"/>
      <c r="EL325" s="17"/>
      <c r="EM325" s="17"/>
      <c r="EN325" s="17"/>
      <c r="EO325" s="17"/>
      <c r="EP325" s="17"/>
      <c r="EQ325" s="17"/>
      <c r="ER325" s="17"/>
      <c r="ES325" s="17"/>
      <c r="ET325" s="17"/>
      <c r="EU325" s="17"/>
      <c r="EV325" s="17"/>
      <c r="EW325" s="17"/>
      <c r="EX325" s="17"/>
      <c r="EY325" s="17"/>
      <c r="EZ325" s="17"/>
      <c r="FA325" s="17"/>
      <c r="FB325" s="17"/>
      <c r="FC325" s="17"/>
      <c r="FD325" s="17"/>
      <c r="FE325" s="17"/>
      <c r="FF325" s="17"/>
      <c r="FG325" s="17"/>
      <c r="FH325" s="17"/>
      <c r="FI325" s="17"/>
      <c r="FJ325" s="17"/>
      <c r="FK325" s="17"/>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row>
    <row r="326" spans="1:250" s="18" customFormat="1" ht="24">
      <c r="A326" s="150" t="s">
        <v>2903</v>
      </c>
      <c r="B326" s="99" t="s">
        <v>59</v>
      </c>
      <c r="C326" s="101" t="s">
        <v>2860</v>
      </c>
      <c r="D326" s="2316">
        <v>7150</v>
      </c>
      <c r="E326" s="2317"/>
      <c r="F326" s="2318"/>
      <c r="G326" s="100" t="s">
        <v>2904</v>
      </c>
      <c r="H326" s="99" t="s">
        <v>2905</v>
      </c>
      <c r="I326" s="232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c r="DA326" s="17"/>
      <c r="DB326" s="17"/>
      <c r="DC326" s="17"/>
      <c r="DD326" s="17"/>
      <c r="DE326" s="17"/>
      <c r="DF326" s="17"/>
      <c r="DG326" s="17"/>
      <c r="DH326" s="17"/>
      <c r="DI326" s="17"/>
      <c r="DJ326" s="17"/>
      <c r="DK326" s="17"/>
      <c r="DL326" s="17"/>
      <c r="DM326" s="17"/>
      <c r="DN326" s="17"/>
      <c r="DO326" s="17"/>
      <c r="DP326" s="17"/>
      <c r="DQ326" s="17"/>
      <c r="DR326" s="17"/>
      <c r="DS326" s="17"/>
      <c r="DT326" s="17"/>
      <c r="DU326" s="17"/>
      <c r="DV326" s="17"/>
      <c r="DW326" s="17"/>
      <c r="DX326" s="17"/>
      <c r="DY326" s="17"/>
      <c r="DZ326" s="17"/>
      <c r="EA326" s="17"/>
      <c r="EB326" s="17"/>
      <c r="EC326" s="17"/>
      <c r="ED326" s="17"/>
      <c r="EE326" s="17"/>
      <c r="EF326" s="17"/>
      <c r="EG326" s="17"/>
      <c r="EH326" s="17"/>
      <c r="EI326" s="17"/>
      <c r="EJ326" s="17"/>
      <c r="EK326" s="17"/>
      <c r="EL326" s="17"/>
      <c r="EM326" s="17"/>
      <c r="EN326" s="17"/>
      <c r="EO326" s="17"/>
      <c r="EP326" s="17"/>
      <c r="EQ326" s="17"/>
      <c r="ER326" s="17"/>
      <c r="ES326" s="17"/>
      <c r="ET326" s="17"/>
      <c r="EU326" s="17"/>
      <c r="EV326" s="17"/>
      <c r="EW326" s="17"/>
      <c r="EX326" s="17"/>
      <c r="EY326" s="17"/>
      <c r="EZ326" s="17"/>
      <c r="FA326" s="17"/>
      <c r="FB326" s="17"/>
      <c r="FC326" s="17"/>
      <c r="FD326" s="17"/>
      <c r="FE326" s="17"/>
      <c r="FF326" s="17"/>
      <c r="FG326" s="17"/>
      <c r="FH326" s="17"/>
      <c r="FI326" s="17"/>
      <c r="FJ326" s="17"/>
      <c r="FK326" s="17"/>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row>
    <row r="327" spans="1:250" s="18" customFormat="1" ht="29.85" customHeight="1">
      <c r="A327" s="150" t="s">
        <v>2906</v>
      </c>
      <c r="B327" s="99" t="s">
        <v>59</v>
      </c>
      <c r="C327" s="101" t="s">
        <v>2860</v>
      </c>
      <c r="D327" s="2316">
        <v>5830</v>
      </c>
      <c r="E327" s="2317"/>
      <c r="F327" s="2318"/>
      <c r="G327" s="100" t="s">
        <v>2907</v>
      </c>
      <c r="H327" s="99" t="s">
        <v>2908</v>
      </c>
      <c r="I327" s="232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c r="DA327" s="17"/>
      <c r="DB327" s="17"/>
      <c r="DC327" s="17"/>
      <c r="DD327" s="17"/>
      <c r="DE327" s="17"/>
      <c r="DF327" s="17"/>
      <c r="DG327" s="17"/>
      <c r="DH327" s="17"/>
      <c r="DI327" s="17"/>
      <c r="DJ327" s="17"/>
      <c r="DK327" s="17"/>
      <c r="DL327" s="17"/>
      <c r="DM327" s="17"/>
      <c r="DN327" s="17"/>
      <c r="DO327" s="17"/>
      <c r="DP327" s="17"/>
      <c r="DQ327" s="17"/>
      <c r="DR327" s="17"/>
      <c r="DS327" s="17"/>
      <c r="DT327" s="17"/>
      <c r="DU327" s="17"/>
      <c r="DV327" s="17"/>
      <c r="DW327" s="17"/>
      <c r="DX327" s="17"/>
      <c r="DY327" s="17"/>
      <c r="DZ327" s="17"/>
      <c r="EA327" s="17"/>
      <c r="EB327" s="17"/>
      <c r="EC327" s="17"/>
      <c r="ED327" s="17"/>
      <c r="EE327" s="17"/>
      <c r="EF327" s="17"/>
      <c r="EG327" s="17"/>
      <c r="EH327" s="17"/>
      <c r="EI327" s="17"/>
      <c r="EJ327" s="17"/>
      <c r="EK327" s="17"/>
      <c r="EL327" s="17"/>
      <c r="EM327" s="17"/>
      <c r="EN327" s="17"/>
      <c r="EO327" s="17"/>
      <c r="EP327" s="17"/>
      <c r="EQ327" s="17"/>
      <c r="ER327" s="17"/>
      <c r="ES327" s="17"/>
      <c r="ET327" s="17"/>
      <c r="EU327" s="17"/>
      <c r="EV327" s="17"/>
      <c r="EW327" s="17"/>
      <c r="EX327" s="17"/>
      <c r="EY327" s="17"/>
      <c r="EZ327" s="17"/>
      <c r="FA327" s="17"/>
      <c r="FB327" s="17"/>
      <c r="FC327" s="17"/>
      <c r="FD327" s="17"/>
      <c r="FE327" s="17"/>
      <c r="FF327" s="17"/>
      <c r="FG327" s="17"/>
      <c r="FH327" s="17"/>
      <c r="FI327" s="17"/>
      <c r="FJ327" s="17"/>
      <c r="FK327" s="17"/>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row>
    <row r="328" spans="1:250" s="18" customFormat="1">
      <c r="A328" s="138"/>
      <c r="B328" s="139"/>
      <c r="C328" s="140"/>
      <c r="D328" s="140"/>
      <c r="E328" s="140"/>
      <c r="F328" s="140"/>
      <c r="G328" s="140"/>
      <c r="H328" s="140"/>
      <c r="I328" s="140"/>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c r="DA328" s="17"/>
      <c r="DB328" s="17"/>
      <c r="DC328" s="17"/>
      <c r="DD328" s="17"/>
      <c r="DE328" s="17"/>
      <c r="DF328" s="17"/>
      <c r="DG328" s="17"/>
      <c r="DH328" s="17"/>
      <c r="DI328" s="17"/>
      <c r="DJ328" s="17"/>
      <c r="DK328" s="17"/>
      <c r="DL328" s="17"/>
      <c r="DM328" s="17"/>
      <c r="DN328" s="17"/>
      <c r="DO328" s="17"/>
      <c r="DP328" s="17"/>
      <c r="DQ328" s="17"/>
      <c r="DR328" s="17"/>
      <c r="DS328" s="17"/>
      <c r="DT328" s="17"/>
      <c r="DU328" s="17"/>
      <c r="DV328" s="17"/>
      <c r="DW328" s="17"/>
      <c r="DX328" s="17"/>
      <c r="DY328" s="17"/>
      <c r="DZ328" s="17"/>
      <c r="EA328" s="17"/>
      <c r="EB328" s="17"/>
      <c r="EC328" s="17"/>
      <c r="ED328" s="17"/>
      <c r="EE328" s="17"/>
      <c r="EF328" s="17"/>
      <c r="EG328" s="17"/>
      <c r="EH328" s="17"/>
      <c r="EI328" s="17"/>
      <c r="EJ328" s="17"/>
      <c r="EK328" s="17"/>
      <c r="EL328" s="17"/>
      <c r="EM328" s="17"/>
      <c r="EN328" s="17"/>
      <c r="EO328" s="17"/>
      <c r="EP328" s="17"/>
      <c r="EQ328" s="17"/>
      <c r="ER328" s="17"/>
      <c r="ES328" s="17"/>
      <c r="ET328" s="17"/>
      <c r="EU328" s="17"/>
      <c r="EV328" s="17"/>
      <c r="EW328" s="17"/>
      <c r="EX328" s="17"/>
      <c r="EY328" s="17"/>
      <c r="EZ328" s="17"/>
      <c r="FA328" s="17"/>
      <c r="FB328" s="17"/>
      <c r="FC328" s="17"/>
      <c r="FD328" s="17"/>
      <c r="FE328" s="17"/>
      <c r="FF328" s="17"/>
      <c r="FG328" s="17"/>
      <c r="FH328" s="17"/>
      <c r="FI328" s="17"/>
      <c r="FJ328" s="17"/>
      <c r="FK328" s="17"/>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row>
    <row r="329" spans="1:250" s="18" customFormat="1">
      <c r="A329" s="2428"/>
      <c r="B329" s="2429"/>
      <c r="C329" s="2429"/>
      <c r="D329" s="2429"/>
      <c r="E329" s="2429"/>
      <c r="F329" s="2429"/>
      <c r="G329" s="2429"/>
      <c r="H329" s="2429"/>
      <c r="I329" s="2430"/>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c r="DA329" s="17"/>
      <c r="DB329" s="17"/>
      <c r="DC329" s="17"/>
      <c r="DD329" s="17"/>
      <c r="DE329" s="17"/>
      <c r="DF329" s="17"/>
      <c r="DG329" s="17"/>
      <c r="DH329" s="17"/>
      <c r="DI329" s="17"/>
      <c r="DJ329" s="17"/>
      <c r="DK329" s="17"/>
      <c r="DL329" s="17"/>
      <c r="DM329" s="17"/>
      <c r="DN329" s="17"/>
      <c r="DO329" s="17"/>
      <c r="DP329" s="17"/>
      <c r="DQ329" s="17"/>
      <c r="DR329" s="17"/>
      <c r="DS329" s="17"/>
      <c r="DT329" s="17"/>
      <c r="DU329" s="17"/>
      <c r="DV329" s="17"/>
      <c r="DW329" s="17"/>
      <c r="DX329" s="17"/>
      <c r="DY329" s="17"/>
      <c r="DZ329" s="17"/>
      <c r="EA329" s="17"/>
      <c r="EB329" s="17"/>
      <c r="EC329" s="17"/>
      <c r="ED329" s="17"/>
      <c r="EE329" s="17"/>
      <c r="EF329" s="17"/>
      <c r="EG329" s="17"/>
      <c r="EH329" s="17"/>
      <c r="EI329" s="17"/>
      <c r="EJ329" s="17"/>
      <c r="EK329" s="17"/>
      <c r="EL329" s="17"/>
      <c r="EM329" s="17"/>
      <c r="EN329" s="17"/>
      <c r="EO329" s="17"/>
      <c r="EP329" s="17"/>
      <c r="EQ329" s="17"/>
      <c r="ER329" s="17"/>
      <c r="ES329" s="17"/>
      <c r="ET329" s="17"/>
      <c r="EU329" s="17"/>
      <c r="EV329" s="17"/>
      <c r="EW329" s="17"/>
      <c r="EX329" s="17"/>
      <c r="EY329" s="17"/>
      <c r="EZ329" s="17"/>
      <c r="FA329" s="17"/>
      <c r="FB329" s="17"/>
      <c r="FC329" s="17"/>
      <c r="FD329" s="17"/>
      <c r="FE329" s="17"/>
      <c r="FF329" s="17"/>
      <c r="FG329" s="17"/>
      <c r="FH329" s="17"/>
      <c r="FI329" s="17"/>
      <c r="FJ329" s="17"/>
      <c r="FK329" s="17"/>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row>
    <row r="330" spans="1:250" s="18" customFormat="1">
      <c r="A330" s="2425"/>
      <c r="B330" s="2426"/>
      <c r="C330" s="2426"/>
      <c r="D330" s="2426"/>
      <c r="E330" s="2426"/>
      <c r="F330" s="2426"/>
      <c r="G330" s="2426"/>
      <c r="H330" s="2426"/>
      <c r="I330" s="242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c r="DA330" s="17"/>
      <c r="DB330" s="17"/>
      <c r="DC330" s="17"/>
      <c r="DD330" s="17"/>
      <c r="DE330" s="17"/>
      <c r="DF330" s="17"/>
      <c r="DG330" s="17"/>
      <c r="DH330" s="17"/>
      <c r="DI330" s="17"/>
      <c r="DJ330" s="17"/>
      <c r="DK330" s="17"/>
      <c r="DL330" s="17"/>
      <c r="DM330" s="17"/>
      <c r="DN330" s="17"/>
      <c r="DO330" s="17"/>
      <c r="DP330" s="17"/>
      <c r="DQ330" s="17"/>
      <c r="DR330" s="17"/>
      <c r="DS330" s="17"/>
      <c r="DT330" s="17"/>
      <c r="DU330" s="17"/>
      <c r="DV330" s="17"/>
      <c r="DW330" s="17"/>
      <c r="DX330" s="17"/>
      <c r="DY330" s="17"/>
      <c r="DZ330" s="17"/>
      <c r="EA330" s="17"/>
      <c r="EB330" s="17"/>
      <c r="EC330" s="17"/>
      <c r="ED330" s="17"/>
      <c r="EE330" s="17"/>
      <c r="EF330" s="17"/>
      <c r="EG330" s="17"/>
      <c r="EH330" s="17"/>
      <c r="EI330" s="17"/>
      <c r="EJ330" s="17"/>
      <c r="EK330" s="17"/>
      <c r="EL330" s="17"/>
      <c r="EM330" s="17"/>
      <c r="EN330" s="17"/>
      <c r="EO330" s="17"/>
      <c r="EP330" s="17"/>
      <c r="EQ330" s="17"/>
      <c r="ER330" s="17"/>
      <c r="ES330" s="17"/>
      <c r="ET330" s="17"/>
      <c r="EU330" s="17"/>
      <c r="EV330" s="17"/>
      <c r="EW330" s="17"/>
      <c r="EX330" s="17"/>
      <c r="EY330" s="17"/>
      <c r="EZ330" s="17"/>
      <c r="FA330" s="17"/>
      <c r="FB330" s="17"/>
      <c r="FC330" s="17"/>
      <c r="FD330" s="17"/>
      <c r="FE330" s="17"/>
      <c r="FF330" s="17"/>
      <c r="FG330" s="17"/>
      <c r="FH330" s="17"/>
      <c r="FI330" s="17"/>
      <c r="FJ330" s="17"/>
      <c r="FK330" s="17"/>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row>
    <row r="331" spans="1:250" s="18" customFormat="1">
      <c r="A331" s="2425"/>
      <c r="B331" s="2426"/>
      <c r="C331" s="2426"/>
      <c r="D331" s="2426"/>
      <c r="E331" s="2426"/>
      <c r="F331" s="2426"/>
      <c r="G331" s="2426"/>
      <c r="H331" s="2426"/>
      <c r="I331" s="242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c r="DA331" s="17"/>
      <c r="DB331" s="17"/>
      <c r="DC331" s="17"/>
      <c r="DD331" s="17"/>
      <c r="DE331" s="17"/>
      <c r="DF331" s="17"/>
      <c r="DG331" s="17"/>
      <c r="DH331" s="17"/>
      <c r="DI331" s="17"/>
      <c r="DJ331" s="17"/>
      <c r="DK331" s="17"/>
      <c r="DL331" s="17"/>
      <c r="DM331" s="17"/>
      <c r="DN331" s="17"/>
      <c r="DO331" s="17"/>
      <c r="DP331" s="17"/>
      <c r="DQ331" s="17"/>
      <c r="DR331" s="17"/>
      <c r="DS331" s="17"/>
      <c r="DT331" s="17"/>
      <c r="DU331" s="17"/>
      <c r="DV331" s="17"/>
      <c r="DW331" s="17"/>
      <c r="DX331" s="17"/>
      <c r="DY331" s="17"/>
      <c r="DZ331" s="17"/>
      <c r="EA331" s="17"/>
      <c r="EB331" s="17"/>
      <c r="EC331" s="17"/>
      <c r="ED331" s="17"/>
      <c r="EE331" s="17"/>
      <c r="EF331" s="17"/>
      <c r="EG331" s="17"/>
      <c r="EH331" s="17"/>
      <c r="EI331" s="17"/>
      <c r="EJ331" s="17"/>
      <c r="EK331" s="17"/>
      <c r="EL331" s="17"/>
      <c r="EM331" s="17"/>
      <c r="EN331" s="17"/>
      <c r="EO331" s="17"/>
      <c r="EP331" s="17"/>
      <c r="EQ331" s="17"/>
      <c r="ER331" s="17"/>
      <c r="ES331" s="17"/>
      <c r="ET331" s="17"/>
      <c r="EU331" s="17"/>
      <c r="EV331" s="17"/>
      <c r="EW331" s="17"/>
      <c r="EX331" s="17"/>
      <c r="EY331" s="17"/>
      <c r="EZ331" s="17"/>
      <c r="FA331" s="17"/>
      <c r="FB331" s="17"/>
      <c r="FC331" s="17"/>
      <c r="FD331" s="17"/>
      <c r="FE331" s="17"/>
      <c r="FF331" s="17"/>
      <c r="FG331" s="17"/>
      <c r="FH331" s="17"/>
      <c r="FI331" s="17"/>
      <c r="FJ331" s="17"/>
      <c r="FK331" s="17"/>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row>
    <row r="332" spans="1:250" s="18" customFormat="1">
      <c r="A332" s="2425"/>
      <c r="B332" s="2426"/>
      <c r="C332" s="2426"/>
      <c r="D332" s="2426"/>
      <c r="E332" s="2426"/>
      <c r="F332" s="2426"/>
      <c r="G332" s="2426"/>
      <c r="H332" s="2426"/>
      <c r="I332" s="242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c r="DA332" s="17"/>
      <c r="DB332" s="17"/>
      <c r="DC332" s="17"/>
      <c r="DD332" s="17"/>
      <c r="DE332" s="17"/>
      <c r="DF332" s="17"/>
      <c r="DG332" s="17"/>
      <c r="DH332" s="17"/>
      <c r="DI332" s="17"/>
      <c r="DJ332" s="17"/>
      <c r="DK332" s="17"/>
      <c r="DL332" s="17"/>
      <c r="DM332" s="17"/>
      <c r="DN332" s="17"/>
      <c r="DO332" s="17"/>
      <c r="DP332" s="17"/>
      <c r="DQ332" s="17"/>
      <c r="DR332" s="17"/>
      <c r="DS332" s="17"/>
      <c r="DT332" s="17"/>
      <c r="DU332" s="17"/>
      <c r="DV332" s="17"/>
      <c r="DW332" s="17"/>
      <c r="DX332" s="17"/>
      <c r="DY332" s="17"/>
      <c r="DZ332" s="17"/>
      <c r="EA332" s="17"/>
      <c r="EB332" s="17"/>
      <c r="EC332" s="17"/>
      <c r="ED332" s="17"/>
      <c r="EE332" s="17"/>
      <c r="EF332" s="17"/>
      <c r="EG332" s="17"/>
      <c r="EH332" s="17"/>
      <c r="EI332" s="17"/>
      <c r="EJ332" s="17"/>
      <c r="EK332" s="17"/>
      <c r="EL332" s="17"/>
      <c r="EM332" s="17"/>
      <c r="EN332" s="17"/>
      <c r="EO332" s="17"/>
      <c r="EP332" s="17"/>
      <c r="EQ332" s="17"/>
      <c r="ER332" s="17"/>
      <c r="ES332" s="17"/>
      <c r="ET332" s="17"/>
      <c r="EU332" s="17"/>
      <c r="EV332" s="17"/>
      <c r="EW332" s="17"/>
      <c r="EX332" s="17"/>
      <c r="EY332" s="17"/>
      <c r="EZ332" s="17"/>
      <c r="FA332" s="17"/>
      <c r="FB332" s="17"/>
      <c r="FC332" s="17"/>
      <c r="FD332" s="17"/>
      <c r="FE332" s="17"/>
      <c r="FF332" s="17"/>
      <c r="FG332" s="17"/>
      <c r="FH332" s="17"/>
      <c r="FI332" s="17"/>
      <c r="FJ332" s="17"/>
      <c r="FK332" s="17"/>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row>
    <row r="333" spans="1:250" s="18" customFormat="1">
      <c r="A333" s="2378" t="s">
        <v>160</v>
      </c>
      <c r="B333" s="2379"/>
      <c r="C333" s="2379"/>
      <c r="D333" s="2379"/>
      <c r="E333" s="2379"/>
      <c r="F333" s="2379"/>
      <c r="G333" s="2379"/>
      <c r="H333" s="2379"/>
      <c r="I333" s="2380"/>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c r="DA333" s="17"/>
      <c r="DB333" s="17"/>
      <c r="DC333" s="17"/>
      <c r="DD333" s="17"/>
      <c r="DE333" s="17"/>
      <c r="DF333" s="17"/>
      <c r="DG333" s="17"/>
      <c r="DH333" s="17"/>
      <c r="DI333" s="17"/>
      <c r="DJ333" s="17"/>
      <c r="DK333" s="17"/>
      <c r="DL333" s="17"/>
      <c r="DM333" s="17"/>
      <c r="DN333" s="17"/>
      <c r="DO333" s="17"/>
      <c r="DP333" s="17"/>
      <c r="DQ333" s="17"/>
      <c r="DR333" s="17"/>
      <c r="DS333" s="17"/>
      <c r="DT333" s="17"/>
      <c r="DU333" s="17"/>
      <c r="DV333" s="17"/>
      <c r="DW333" s="17"/>
      <c r="DX333" s="17"/>
      <c r="DY333" s="17"/>
      <c r="DZ333" s="17"/>
      <c r="EA333" s="17"/>
      <c r="EB333" s="17"/>
      <c r="EC333" s="17"/>
      <c r="ED333" s="17"/>
      <c r="EE333" s="17"/>
      <c r="EF333" s="17"/>
      <c r="EG333" s="17"/>
      <c r="EH333" s="17"/>
      <c r="EI333" s="17"/>
      <c r="EJ333" s="17"/>
      <c r="EK333" s="17"/>
      <c r="EL333" s="17"/>
      <c r="EM333" s="17"/>
      <c r="EN333" s="17"/>
      <c r="EO333" s="17"/>
      <c r="EP333" s="17"/>
      <c r="EQ333" s="17"/>
      <c r="ER333" s="17"/>
      <c r="ES333" s="17"/>
      <c r="ET333" s="17"/>
      <c r="EU333" s="17"/>
      <c r="EV333" s="17"/>
      <c r="EW333" s="17"/>
      <c r="EX333" s="17"/>
      <c r="EY333" s="17"/>
      <c r="EZ333" s="17"/>
      <c r="FA333" s="17"/>
      <c r="FB333" s="17"/>
      <c r="FC333" s="17"/>
      <c r="FD333" s="17"/>
      <c r="FE333" s="17"/>
      <c r="FF333" s="17"/>
      <c r="FG333" s="17"/>
      <c r="FH333" s="17"/>
      <c r="FI333" s="17"/>
      <c r="FJ333" s="17"/>
      <c r="FK333" s="17"/>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row>
    <row r="334" spans="1:250" s="18" customFormat="1">
      <c r="A334" s="2378" t="s">
        <v>28</v>
      </c>
      <c r="B334" s="2379"/>
      <c r="C334" s="2379"/>
      <c r="D334" s="2379"/>
      <c r="E334" s="2379"/>
      <c r="F334" s="2379"/>
      <c r="G334" s="2379"/>
      <c r="H334" s="2379"/>
      <c r="I334" s="2380"/>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c r="DA334" s="17"/>
      <c r="DB334" s="17"/>
      <c r="DC334" s="17"/>
      <c r="DD334" s="17"/>
      <c r="DE334" s="17"/>
      <c r="DF334" s="17"/>
      <c r="DG334" s="17"/>
      <c r="DH334" s="17"/>
      <c r="DI334" s="17"/>
      <c r="DJ334" s="17"/>
      <c r="DK334" s="17"/>
      <c r="DL334" s="17"/>
      <c r="DM334" s="17"/>
      <c r="DN334" s="17"/>
      <c r="DO334" s="17"/>
      <c r="DP334" s="17"/>
      <c r="DQ334" s="17"/>
      <c r="DR334" s="17"/>
      <c r="DS334" s="17"/>
      <c r="DT334" s="17"/>
      <c r="DU334" s="17"/>
      <c r="DV334" s="17"/>
      <c r="DW334" s="17"/>
      <c r="DX334" s="17"/>
      <c r="DY334" s="17"/>
      <c r="DZ334" s="17"/>
      <c r="EA334" s="17"/>
      <c r="EB334" s="17"/>
      <c r="EC334" s="17"/>
      <c r="ED334" s="17"/>
      <c r="EE334" s="17"/>
      <c r="EF334" s="17"/>
      <c r="EG334" s="17"/>
      <c r="EH334" s="17"/>
      <c r="EI334" s="17"/>
      <c r="EJ334" s="17"/>
      <c r="EK334" s="17"/>
      <c r="EL334" s="17"/>
      <c r="EM334" s="17"/>
      <c r="EN334" s="17"/>
      <c r="EO334" s="17"/>
      <c r="EP334" s="17"/>
      <c r="EQ334" s="17"/>
      <c r="ER334" s="17"/>
      <c r="ES334" s="17"/>
      <c r="ET334" s="17"/>
      <c r="EU334" s="17"/>
      <c r="EV334" s="17"/>
      <c r="EW334" s="17"/>
      <c r="EX334" s="17"/>
      <c r="EY334" s="17"/>
      <c r="EZ334" s="17"/>
      <c r="FA334" s="17"/>
      <c r="FB334" s="17"/>
      <c r="FC334" s="17"/>
      <c r="FD334" s="17"/>
      <c r="FE334" s="17"/>
      <c r="FF334" s="17"/>
      <c r="FG334" s="17"/>
      <c r="FH334" s="17"/>
      <c r="FI334" s="17"/>
      <c r="FJ334" s="17"/>
      <c r="FK334" s="17"/>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row>
    <row r="335" spans="1:250" s="18" customFormat="1">
      <c r="A335" s="2378" t="s">
        <v>29</v>
      </c>
      <c r="B335" s="2379"/>
      <c r="C335" s="2379"/>
      <c r="D335" s="2379"/>
      <c r="E335" s="2379"/>
      <c r="F335" s="2379"/>
      <c r="G335" s="2379"/>
      <c r="H335" s="2379"/>
      <c r="I335" s="2380"/>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c r="DA335" s="17"/>
      <c r="DB335" s="17"/>
      <c r="DC335" s="17"/>
      <c r="DD335" s="17"/>
      <c r="DE335" s="17"/>
      <c r="DF335" s="17"/>
      <c r="DG335" s="17"/>
      <c r="DH335" s="17"/>
      <c r="DI335" s="17"/>
      <c r="DJ335" s="17"/>
      <c r="DK335" s="17"/>
      <c r="DL335" s="17"/>
      <c r="DM335" s="17"/>
      <c r="DN335" s="17"/>
      <c r="DO335" s="17"/>
      <c r="DP335" s="17"/>
      <c r="DQ335" s="17"/>
      <c r="DR335" s="17"/>
      <c r="DS335" s="17"/>
      <c r="DT335" s="17"/>
      <c r="DU335" s="17"/>
      <c r="DV335" s="17"/>
      <c r="DW335" s="17"/>
      <c r="DX335" s="17"/>
      <c r="DY335" s="17"/>
      <c r="DZ335" s="17"/>
      <c r="EA335" s="17"/>
      <c r="EB335" s="17"/>
      <c r="EC335" s="17"/>
      <c r="ED335" s="17"/>
      <c r="EE335" s="17"/>
      <c r="EF335" s="17"/>
      <c r="EG335" s="17"/>
      <c r="EH335" s="17"/>
      <c r="EI335" s="17"/>
      <c r="EJ335" s="17"/>
      <c r="EK335" s="17"/>
      <c r="EL335" s="17"/>
      <c r="EM335" s="17"/>
      <c r="EN335" s="17"/>
      <c r="EO335" s="17"/>
      <c r="EP335" s="17"/>
      <c r="EQ335" s="17"/>
      <c r="ER335" s="17"/>
      <c r="ES335" s="17"/>
      <c r="ET335" s="17"/>
      <c r="EU335" s="17"/>
      <c r="EV335" s="17"/>
      <c r="EW335" s="17"/>
      <c r="EX335" s="17"/>
      <c r="EY335" s="17"/>
      <c r="EZ335" s="17"/>
      <c r="FA335" s="17"/>
      <c r="FB335" s="17"/>
      <c r="FC335" s="17"/>
      <c r="FD335" s="17"/>
      <c r="FE335" s="17"/>
      <c r="FF335" s="17"/>
      <c r="FG335" s="17"/>
      <c r="FH335" s="17"/>
      <c r="FI335" s="17"/>
      <c r="FJ335" s="17"/>
      <c r="FK335" s="17"/>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row>
    <row r="336" spans="1:250" s="18" customFormat="1">
      <c r="A336" s="2378" t="s">
        <v>161</v>
      </c>
      <c r="B336" s="2379"/>
      <c r="C336" s="2379"/>
      <c r="D336" s="2379"/>
      <c r="E336" s="2379"/>
      <c r="F336" s="2379"/>
      <c r="G336" s="2379"/>
      <c r="H336" s="2379"/>
      <c r="I336" s="2380"/>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c r="DA336" s="17"/>
      <c r="DB336" s="17"/>
      <c r="DC336" s="17"/>
      <c r="DD336" s="17"/>
      <c r="DE336" s="17"/>
      <c r="DF336" s="17"/>
      <c r="DG336" s="17"/>
      <c r="DH336" s="17"/>
      <c r="DI336" s="17"/>
      <c r="DJ336" s="17"/>
      <c r="DK336" s="17"/>
      <c r="DL336" s="17"/>
      <c r="DM336" s="17"/>
      <c r="DN336" s="17"/>
      <c r="DO336" s="17"/>
      <c r="DP336" s="17"/>
      <c r="DQ336" s="17"/>
      <c r="DR336" s="17"/>
      <c r="DS336" s="17"/>
      <c r="DT336" s="17"/>
      <c r="DU336" s="17"/>
      <c r="DV336" s="17"/>
      <c r="DW336" s="17"/>
      <c r="DX336" s="17"/>
      <c r="DY336" s="17"/>
      <c r="DZ336" s="17"/>
      <c r="EA336" s="17"/>
      <c r="EB336" s="17"/>
      <c r="EC336" s="17"/>
      <c r="ED336" s="17"/>
      <c r="EE336" s="17"/>
      <c r="EF336" s="17"/>
      <c r="EG336" s="17"/>
      <c r="EH336" s="17"/>
      <c r="EI336" s="17"/>
      <c r="EJ336" s="17"/>
      <c r="EK336" s="17"/>
      <c r="EL336" s="17"/>
      <c r="EM336" s="17"/>
      <c r="EN336" s="17"/>
      <c r="EO336" s="17"/>
      <c r="EP336" s="17"/>
      <c r="EQ336" s="17"/>
      <c r="ER336" s="17"/>
      <c r="ES336" s="17"/>
      <c r="ET336" s="17"/>
      <c r="EU336" s="17"/>
      <c r="EV336" s="17"/>
      <c r="EW336" s="17"/>
      <c r="EX336" s="17"/>
      <c r="EY336" s="17"/>
      <c r="EZ336" s="17"/>
      <c r="FA336" s="17"/>
      <c r="FB336" s="17"/>
      <c r="FC336" s="17"/>
      <c r="FD336" s="17"/>
      <c r="FE336" s="17"/>
      <c r="FF336" s="17"/>
      <c r="FG336" s="17"/>
      <c r="FH336" s="17"/>
      <c r="FI336" s="17"/>
      <c r="FJ336" s="17"/>
      <c r="FK336" s="17"/>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row>
    <row r="337" spans="1:250" s="18" customFormat="1">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c r="DA337" s="17"/>
      <c r="DB337" s="17"/>
      <c r="DC337" s="17"/>
      <c r="DD337" s="17"/>
      <c r="DE337" s="17"/>
      <c r="DF337" s="17"/>
      <c r="DG337" s="17"/>
      <c r="DH337" s="17"/>
      <c r="DI337" s="17"/>
      <c r="DJ337" s="17"/>
      <c r="DK337" s="17"/>
      <c r="DL337" s="17"/>
      <c r="DM337" s="17"/>
      <c r="DN337" s="17"/>
      <c r="DO337" s="17"/>
      <c r="DP337" s="17"/>
      <c r="DQ337" s="17"/>
      <c r="DR337" s="17"/>
      <c r="DS337" s="17"/>
      <c r="DT337" s="17"/>
      <c r="DU337" s="17"/>
      <c r="DV337" s="17"/>
      <c r="DW337" s="17"/>
      <c r="DX337" s="17"/>
      <c r="DY337" s="17"/>
      <c r="DZ337" s="17"/>
      <c r="EA337" s="17"/>
      <c r="EB337" s="17"/>
      <c r="EC337" s="17"/>
      <c r="ED337" s="17"/>
      <c r="EE337" s="17"/>
      <c r="EF337" s="17"/>
      <c r="EG337" s="17"/>
      <c r="EH337" s="17"/>
      <c r="EI337" s="17"/>
      <c r="EJ337" s="17"/>
      <c r="EK337" s="17"/>
      <c r="EL337" s="17"/>
      <c r="EM337" s="17"/>
      <c r="EN337" s="17"/>
      <c r="EO337" s="17"/>
      <c r="EP337" s="17"/>
      <c r="EQ337" s="17"/>
      <c r="ER337" s="17"/>
      <c r="ES337" s="17"/>
      <c r="ET337" s="17"/>
      <c r="EU337" s="17"/>
      <c r="EV337" s="17"/>
      <c r="EW337" s="17"/>
      <c r="EX337" s="17"/>
      <c r="EY337" s="17"/>
      <c r="EZ337" s="17"/>
      <c r="FA337" s="17"/>
      <c r="FB337" s="17"/>
      <c r="FC337" s="17"/>
      <c r="FD337" s="17"/>
      <c r="FE337" s="17"/>
      <c r="FF337" s="17"/>
      <c r="FG337" s="17"/>
      <c r="FH337" s="17"/>
      <c r="FI337" s="17"/>
      <c r="FJ337" s="17"/>
      <c r="FK337" s="17"/>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row>
    <row r="338" spans="1:250" s="18" customFormat="1">
      <c r="A338" s="2347" t="s">
        <v>162</v>
      </c>
      <c r="B338" s="2347"/>
      <c r="C338" s="113" t="s">
        <v>32</v>
      </c>
      <c r="D338" s="2168" t="s">
        <v>163</v>
      </c>
      <c r="E338" s="2168"/>
      <c r="F338" s="2168"/>
      <c r="G338" s="2168"/>
      <c r="H338" s="2168" t="s">
        <v>164</v>
      </c>
      <c r="I338" s="2168"/>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c r="DA338" s="17"/>
      <c r="DB338" s="17"/>
      <c r="DC338" s="17"/>
      <c r="DD338" s="17"/>
      <c r="DE338" s="17"/>
      <c r="DF338" s="17"/>
      <c r="DG338" s="17"/>
      <c r="DH338" s="17"/>
      <c r="DI338" s="17"/>
      <c r="DJ338" s="17"/>
      <c r="DK338" s="17"/>
      <c r="DL338" s="17"/>
      <c r="DM338" s="17"/>
      <c r="DN338" s="17"/>
      <c r="DO338" s="17"/>
      <c r="DP338" s="17"/>
      <c r="DQ338" s="17"/>
      <c r="DR338" s="17"/>
      <c r="DS338" s="17"/>
      <c r="DT338" s="17"/>
      <c r="DU338" s="17"/>
      <c r="DV338" s="17"/>
      <c r="DW338" s="17"/>
      <c r="DX338" s="17"/>
      <c r="DY338" s="17"/>
      <c r="DZ338" s="17"/>
      <c r="EA338" s="17"/>
      <c r="EB338" s="17"/>
      <c r="EC338" s="17"/>
      <c r="ED338" s="17"/>
      <c r="EE338" s="17"/>
      <c r="EF338" s="17"/>
      <c r="EG338" s="17"/>
      <c r="EH338" s="17"/>
      <c r="EI338" s="17"/>
      <c r="EJ338" s="17"/>
      <c r="EK338" s="17"/>
      <c r="EL338" s="17"/>
      <c r="EM338" s="17"/>
      <c r="EN338" s="17"/>
      <c r="EO338" s="17"/>
      <c r="EP338" s="17"/>
      <c r="EQ338" s="17"/>
      <c r="ER338" s="17"/>
      <c r="ES338" s="17"/>
      <c r="ET338" s="17"/>
      <c r="EU338" s="17"/>
      <c r="EV338" s="17"/>
      <c r="EW338" s="17"/>
      <c r="EX338" s="17"/>
      <c r="EY338" s="17"/>
      <c r="EZ338" s="17"/>
      <c r="FA338" s="17"/>
      <c r="FB338" s="17"/>
      <c r="FC338" s="17"/>
      <c r="FD338" s="17"/>
      <c r="FE338" s="17"/>
      <c r="FF338" s="17"/>
      <c r="FG338" s="17"/>
      <c r="FH338" s="17"/>
      <c r="FI338" s="17"/>
      <c r="FJ338" s="17"/>
      <c r="FK338" s="17"/>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row>
    <row r="339" spans="1:250" s="18" customFormat="1" ht="38.25" customHeight="1">
      <c r="A339" s="2407" t="s">
        <v>2909</v>
      </c>
      <c r="B339" s="2407"/>
      <c r="C339" s="148" t="s">
        <v>2910</v>
      </c>
      <c r="D339" s="2348" t="s">
        <v>2911</v>
      </c>
      <c r="E339" s="2348"/>
      <c r="F339" s="2348"/>
      <c r="G339" s="2348"/>
      <c r="H339" s="2349" t="s">
        <v>2839</v>
      </c>
      <c r="I339" s="2349"/>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c r="DA339" s="17"/>
      <c r="DB339" s="17"/>
      <c r="DC339" s="17"/>
      <c r="DD339" s="17"/>
      <c r="DE339" s="17"/>
      <c r="DF339" s="17"/>
      <c r="DG339" s="17"/>
      <c r="DH339" s="17"/>
      <c r="DI339" s="17"/>
      <c r="DJ339" s="17"/>
      <c r="DK339" s="17"/>
      <c r="DL339" s="17"/>
      <c r="DM339" s="17"/>
      <c r="DN339" s="17"/>
      <c r="DO339" s="17"/>
      <c r="DP339" s="17"/>
      <c r="DQ339" s="17"/>
      <c r="DR339" s="17"/>
      <c r="DS339" s="17"/>
      <c r="DT339" s="17"/>
      <c r="DU339" s="17"/>
      <c r="DV339" s="17"/>
      <c r="DW339" s="17"/>
      <c r="DX339" s="17"/>
      <c r="DY339" s="17"/>
      <c r="DZ339" s="17"/>
      <c r="EA339" s="17"/>
      <c r="EB339" s="17"/>
      <c r="EC339" s="17"/>
      <c r="ED339" s="17"/>
      <c r="EE339" s="17"/>
      <c r="EF339" s="17"/>
      <c r="EG339" s="17"/>
      <c r="EH339" s="17"/>
      <c r="EI339" s="17"/>
      <c r="EJ339" s="17"/>
      <c r="EK339" s="17"/>
      <c r="EL339" s="17"/>
      <c r="EM339" s="17"/>
      <c r="EN339" s="17"/>
      <c r="EO339" s="17"/>
      <c r="EP339" s="17"/>
      <c r="EQ339" s="17"/>
      <c r="ER339" s="17"/>
      <c r="ES339" s="17"/>
      <c r="ET339" s="17"/>
      <c r="EU339" s="17"/>
      <c r="EV339" s="17"/>
      <c r="EW339" s="17"/>
      <c r="EX339" s="17"/>
      <c r="EY339" s="17"/>
      <c r="EZ339" s="17"/>
      <c r="FA339" s="17"/>
      <c r="FB339" s="17"/>
      <c r="FC339" s="17"/>
      <c r="FD339" s="17"/>
      <c r="FE339" s="17"/>
      <c r="FF339" s="17"/>
      <c r="FG339" s="17"/>
      <c r="FH339" s="17"/>
      <c r="FI339" s="17"/>
      <c r="FJ339" s="17"/>
      <c r="FK339" s="17"/>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row>
    <row r="340" spans="1:250" s="18" customFormat="1">
      <c r="A340" s="2360" t="s">
        <v>168</v>
      </c>
      <c r="B340" s="2347" t="s">
        <v>169</v>
      </c>
      <c r="C340" s="2358" t="s">
        <v>36</v>
      </c>
      <c r="D340" s="2359" t="s">
        <v>170</v>
      </c>
      <c r="E340" s="2354"/>
      <c r="F340" s="2355"/>
      <c r="G340" s="1741" t="s">
        <v>221</v>
      </c>
      <c r="H340" s="1741"/>
      <c r="I340" s="2168" t="s">
        <v>172</v>
      </c>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c r="DA340" s="17"/>
      <c r="DB340" s="17"/>
      <c r="DC340" s="17"/>
      <c r="DD340" s="17"/>
      <c r="DE340" s="17"/>
      <c r="DF340" s="17"/>
      <c r="DG340" s="17"/>
      <c r="DH340" s="17"/>
      <c r="DI340" s="17"/>
      <c r="DJ340" s="17"/>
      <c r="DK340" s="17"/>
      <c r="DL340" s="17"/>
      <c r="DM340" s="17"/>
      <c r="DN340" s="17"/>
      <c r="DO340" s="17"/>
      <c r="DP340" s="17"/>
      <c r="DQ340" s="17"/>
      <c r="DR340" s="17"/>
      <c r="DS340" s="17"/>
      <c r="DT340" s="17"/>
      <c r="DU340" s="17"/>
      <c r="DV340" s="17"/>
      <c r="DW340" s="17"/>
      <c r="DX340" s="17"/>
      <c r="DY340" s="17"/>
      <c r="DZ340" s="17"/>
      <c r="EA340" s="17"/>
      <c r="EB340" s="17"/>
      <c r="EC340" s="17"/>
      <c r="ED340" s="17"/>
      <c r="EE340" s="17"/>
      <c r="EF340" s="17"/>
      <c r="EG340" s="17"/>
      <c r="EH340" s="17"/>
      <c r="EI340" s="17"/>
      <c r="EJ340" s="17"/>
      <c r="EK340" s="17"/>
      <c r="EL340" s="17"/>
      <c r="EM340" s="17"/>
      <c r="EN340" s="17"/>
      <c r="EO340" s="17"/>
      <c r="EP340" s="17"/>
      <c r="EQ340" s="17"/>
      <c r="ER340" s="17"/>
      <c r="ES340" s="17"/>
      <c r="ET340" s="17"/>
      <c r="EU340" s="17"/>
      <c r="EV340" s="17"/>
      <c r="EW340" s="17"/>
      <c r="EX340" s="17"/>
      <c r="EY340" s="17"/>
      <c r="EZ340" s="17"/>
      <c r="FA340" s="17"/>
      <c r="FB340" s="17"/>
      <c r="FC340" s="17"/>
      <c r="FD340" s="17"/>
      <c r="FE340" s="17"/>
      <c r="FF340" s="17"/>
      <c r="FG340" s="17"/>
      <c r="FH340" s="17"/>
      <c r="FI340" s="17"/>
      <c r="FJ340" s="17"/>
      <c r="FK340" s="17"/>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7"/>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row>
    <row r="341" spans="1:250" s="18" customFormat="1">
      <c r="A341" s="2360"/>
      <c r="B341" s="2347"/>
      <c r="C341" s="2358"/>
      <c r="D341" s="2359"/>
      <c r="E341" s="2356"/>
      <c r="F341" s="2357"/>
      <c r="G341" s="149" t="s">
        <v>2865</v>
      </c>
      <c r="H341" s="53" t="s">
        <v>174</v>
      </c>
      <c r="I341" s="2168"/>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c r="DA341" s="17"/>
      <c r="DB341" s="17"/>
      <c r="DC341" s="17"/>
      <c r="DD341" s="17"/>
      <c r="DE341" s="17"/>
      <c r="DF341" s="17"/>
      <c r="DG341" s="17"/>
      <c r="DH341" s="17"/>
      <c r="DI341" s="17"/>
      <c r="DJ341" s="17"/>
      <c r="DK341" s="17"/>
      <c r="DL341" s="17"/>
      <c r="DM341" s="17"/>
      <c r="DN341" s="17"/>
      <c r="DO341" s="17"/>
      <c r="DP341" s="17"/>
      <c r="DQ341" s="17"/>
      <c r="DR341" s="17"/>
      <c r="DS341" s="17"/>
      <c r="DT341" s="17"/>
      <c r="DU341" s="17"/>
      <c r="DV341" s="17"/>
      <c r="DW341" s="17"/>
      <c r="DX341" s="17"/>
      <c r="DY341" s="17"/>
      <c r="DZ341" s="17"/>
      <c r="EA341" s="17"/>
      <c r="EB341" s="17"/>
      <c r="EC341" s="17"/>
      <c r="ED341" s="17"/>
      <c r="EE341" s="17"/>
      <c r="EF341" s="17"/>
      <c r="EG341" s="17"/>
      <c r="EH341" s="17"/>
      <c r="EI341" s="17"/>
      <c r="EJ341" s="17"/>
      <c r="EK341" s="17"/>
      <c r="EL341" s="17"/>
      <c r="EM341" s="17"/>
      <c r="EN341" s="17"/>
      <c r="EO341" s="17"/>
      <c r="EP341" s="17"/>
      <c r="EQ341" s="17"/>
      <c r="ER341" s="17"/>
      <c r="ES341" s="17"/>
      <c r="ET341" s="17"/>
      <c r="EU341" s="17"/>
      <c r="EV341" s="17"/>
      <c r="EW341" s="17"/>
      <c r="EX341" s="17"/>
      <c r="EY341" s="17"/>
      <c r="EZ341" s="17"/>
      <c r="FA341" s="17"/>
      <c r="FB341" s="17"/>
      <c r="FC341" s="17"/>
      <c r="FD341" s="17"/>
      <c r="FE341" s="17"/>
      <c r="FF341" s="17"/>
      <c r="FG341" s="17"/>
      <c r="FH341" s="17"/>
      <c r="FI341" s="17"/>
      <c r="FJ341" s="17"/>
      <c r="FK341" s="17"/>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row>
    <row r="342" spans="1:250" s="18" customFormat="1" ht="25.5">
      <c r="A342" s="150" t="s">
        <v>2912</v>
      </c>
      <c r="B342" s="118" t="s">
        <v>2831</v>
      </c>
      <c r="C342" s="119" t="s">
        <v>177</v>
      </c>
      <c r="D342" s="120">
        <v>0.2</v>
      </c>
      <c r="E342" s="2350"/>
      <c r="F342" s="2351"/>
      <c r="G342" s="119">
        <v>24.42</v>
      </c>
      <c r="H342" s="119">
        <f t="shared" ref="H342:H344" si="2">D342*G342</f>
        <v>4.8840000000000003</v>
      </c>
      <c r="I342" s="119"/>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c r="DA342" s="17"/>
      <c r="DB342" s="17"/>
      <c r="DC342" s="17"/>
      <c r="DD342" s="17"/>
      <c r="DE342" s="17"/>
      <c r="DF342" s="17"/>
      <c r="DG342" s="17"/>
      <c r="DH342" s="17"/>
      <c r="DI342" s="17"/>
      <c r="DJ342" s="17"/>
      <c r="DK342" s="17"/>
      <c r="DL342" s="17"/>
      <c r="DM342" s="17"/>
      <c r="DN342" s="17"/>
      <c r="DO342" s="17"/>
      <c r="DP342" s="17"/>
      <c r="DQ342" s="17"/>
      <c r="DR342" s="17"/>
      <c r="DS342" s="17"/>
      <c r="DT342" s="17"/>
      <c r="DU342" s="17"/>
      <c r="DV342" s="17"/>
      <c r="DW342" s="17"/>
      <c r="DX342" s="17"/>
      <c r="DY342" s="17"/>
      <c r="DZ342" s="17"/>
      <c r="EA342" s="17"/>
      <c r="EB342" s="17"/>
      <c r="EC342" s="17"/>
      <c r="ED342" s="17"/>
      <c r="EE342" s="17"/>
      <c r="EF342" s="17"/>
      <c r="EG342" s="17"/>
      <c r="EH342" s="17"/>
      <c r="EI342" s="17"/>
      <c r="EJ342" s="17"/>
      <c r="EK342" s="17"/>
      <c r="EL342" s="17"/>
      <c r="EM342" s="17"/>
      <c r="EN342" s="17"/>
      <c r="EO342" s="17"/>
      <c r="EP342" s="17"/>
      <c r="EQ342" s="17"/>
      <c r="ER342" s="17"/>
      <c r="ES342" s="17"/>
      <c r="ET342" s="17"/>
      <c r="EU342" s="17"/>
      <c r="EV342" s="17"/>
      <c r="EW342" s="17"/>
      <c r="EX342" s="17"/>
      <c r="EY342" s="17"/>
      <c r="EZ342" s="17"/>
      <c r="FA342" s="17"/>
      <c r="FB342" s="17"/>
      <c r="FC342" s="17"/>
      <c r="FD342" s="17"/>
      <c r="FE342" s="17"/>
      <c r="FF342" s="17"/>
      <c r="FG342" s="17"/>
      <c r="FH342" s="17"/>
      <c r="FI342" s="17"/>
      <c r="FJ342" s="17"/>
      <c r="FK342" s="17"/>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7"/>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row>
    <row r="343" spans="1:250" s="18" customFormat="1" ht="25.5">
      <c r="A343" s="117" t="s">
        <v>2866</v>
      </c>
      <c r="B343" s="118" t="s">
        <v>241</v>
      </c>
      <c r="C343" s="119" t="s">
        <v>177</v>
      </c>
      <c r="D343" s="120">
        <v>0.5</v>
      </c>
      <c r="E343" s="121"/>
      <c r="F343" s="122"/>
      <c r="G343" s="119">
        <v>17.29</v>
      </c>
      <c r="H343" s="119">
        <f t="shared" si="2"/>
        <v>8.6449999999999996</v>
      </c>
      <c r="I343" s="119"/>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c r="DA343" s="17"/>
      <c r="DB343" s="17"/>
      <c r="DC343" s="17"/>
      <c r="DD343" s="17"/>
      <c r="DE343" s="17"/>
      <c r="DF343" s="17"/>
      <c r="DG343" s="17"/>
      <c r="DH343" s="17"/>
      <c r="DI343" s="17"/>
      <c r="DJ343" s="17"/>
      <c r="DK343" s="17"/>
      <c r="DL343" s="17"/>
      <c r="DM343" s="17"/>
      <c r="DN343" s="17"/>
      <c r="DO343" s="17"/>
      <c r="DP343" s="17"/>
      <c r="DQ343" s="17"/>
      <c r="DR343" s="17"/>
      <c r="DS343" s="17"/>
      <c r="DT343" s="17"/>
      <c r="DU343" s="17"/>
      <c r="DV343" s="17"/>
      <c r="DW343" s="17"/>
      <c r="DX343" s="17"/>
      <c r="DY343" s="17"/>
      <c r="DZ343" s="17"/>
      <c r="EA343" s="17"/>
      <c r="EB343" s="17"/>
      <c r="EC343" s="17"/>
      <c r="ED343" s="17"/>
      <c r="EE343" s="17"/>
      <c r="EF343" s="17"/>
      <c r="EG343" s="17"/>
      <c r="EH343" s="17"/>
      <c r="EI343" s="17"/>
      <c r="EJ343" s="17"/>
      <c r="EK343" s="17"/>
      <c r="EL343" s="17"/>
      <c r="EM343" s="17"/>
      <c r="EN343" s="17"/>
      <c r="EO343" s="17"/>
      <c r="EP343" s="17"/>
      <c r="EQ343" s="17"/>
      <c r="ER343" s="17"/>
      <c r="ES343" s="17"/>
      <c r="ET343" s="17"/>
      <c r="EU343" s="17"/>
      <c r="EV343" s="17"/>
      <c r="EW343" s="17"/>
      <c r="EX343" s="17"/>
      <c r="EY343" s="17"/>
      <c r="EZ343" s="17"/>
      <c r="FA343" s="17"/>
      <c r="FB343" s="17"/>
      <c r="FC343" s="17"/>
      <c r="FD343" s="17"/>
      <c r="FE343" s="17"/>
      <c r="FF343" s="17"/>
      <c r="FG343" s="17"/>
      <c r="FH343" s="17"/>
      <c r="FI343" s="17"/>
      <c r="FJ343" s="17"/>
      <c r="FK343" s="17"/>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7"/>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row>
    <row r="344" spans="1:250" s="18" customFormat="1" ht="25.5">
      <c r="A344" s="117" t="s">
        <v>2913</v>
      </c>
      <c r="B344" s="118" t="s">
        <v>2914</v>
      </c>
      <c r="C344" s="119" t="s">
        <v>177</v>
      </c>
      <c r="D344" s="120">
        <v>1.4999999999999999E-2</v>
      </c>
      <c r="E344" s="121"/>
      <c r="F344" s="122"/>
      <c r="G344" s="119">
        <v>25.46</v>
      </c>
      <c r="H344" s="119">
        <f t="shared" si="2"/>
        <v>0.38190000000000002</v>
      </c>
      <c r="I344" s="119"/>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c r="DA344" s="17"/>
      <c r="DB344" s="17"/>
      <c r="DC344" s="17"/>
      <c r="DD344" s="17"/>
      <c r="DE344" s="17"/>
      <c r="DF344" s="17"/>
      <c r="DG344" s="17"/>
      <c r="DH344" s="17"/>
      <c r="DI344" s="17"/>
      <c r="DJ344" s="17"/>
      <c r="DK344" s="17"/>
      <c r="DL344" s="17"/>
      <c r="DM344" s="17"/>
      <c r="DN344" s="17"/>
      <c r="DO344" s="17"/>
      <c r="DP344" s="17"/>
      <c r="DQ344" s="17"/>
      <c r="DR344" s="17"/>
      <c r="DS344" s="17"/>
      <c r="DT344" s="17"/>
      <c r="DU344" s="17"/>
      <c r="DV344" s="17"/>
      <c r="DW344" s="17"/>
      <c r="DX344" s="17"/>
      <c r="DY344" s="17"/>
      <c r="DZ344" s="17"/>
      <c r="EA344" s="17"/>
      <c r="EB344" s="17"/>
      <c r="EC344" s="17"/>
      <c r="ED344" s="17"/>
      <c r="EE344" s="17"/>
      <c r="EF344" s="17"/>
      <c r="EG344" s="17"/>
      <c r="EH344" s="17"/>
      <c r="EI344" s="17"/>
      <c r="EJ344" s="17"/>
      <c r="EK344" s="17"/>
      <c r="EL344" s="17"/>
      <c r="EM344" s="17"/>
      <c r="EN344" s="17"/>
      <c r="EO344" s="17"/>
      <c r="EP344" s="17"/>
      <c r="EQ344" s="17"/>
      <c r="ER344" s="17"/>
      <c r="ES344" s="17"/>
      <c r="ET344" s="17"/>
      <c r="EU344" s="17"/>
      <c r="EV344" s="17"/>
      <c r="EW344" s="17"/>
      <c r="EX344" s="17"/>
      <c r="EY344" s="17"/>
      <c r="EZ344" s="17"/>
      <c r="FA344" s="17"/>
      <c r="FB344" s="17"/>
      <c r="FC344" s="17"/>
      <c r="FD344" s="17"/>
      <c r="FE344" s="17"/>
      <c r="FF344" s="17"/>
      <c r="FG344" s="17"/>
      <c r="FH344" s="17"/>
      <c r="FI344" s="17"/>
      <c r="FJ344" s="17"/>
      <c r="FK344" s="17"/>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7"/>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row>
    <row r="345" spans="1:250" s="18" customFormat="1">
      <c r="A345" s="115" t="s">
        <v>172</v>
      </c>
      <c r="B345" s="2352"/>
      <c r="C345" s="2352"/>
      <c r="D345" s="2352"/>
      <c r="E345" s="2352"/>
      <c r="F345" s="2352"/>
      <c r="G345" s="2352"/>
      <c r="H345" s="2352"/>
      <c r="I345" s="156">
        <f>SUM(H342:H344)</f>
        <v>13.9109</v>
      </c>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c r="DA345" s="17"/>
      <c r="DB345" s="17"/>
      <c r="DC345" s="17"/>
      <c r="DD345" s="17"/>
      <c r="DE345" s="17"/>
      <c r="DF345" s="17"/>
      <c r="DG345" s="17"/>
      <c r="DH345" s="17"/>
      <c r="DI345" s="17"/>
      <c r="DJ345" s="17"/>
      <c r="DK345" s="17"/>
      <c r="DL345" s="17"/>
      <c r="DM345" s="17"/>
      <c r="DN345" s="17"/>
      <c r="DO345" s="17"/>
      <c r="DP345" s="17"/>
      <c r="DQ345" s="17"/>
      <c r="DR345" s="17"/>
      <c r="DS345" s="17"/>
      <c r="DT345" s="17"/>
      <c r="DU345" s="17"/>
      <c r="DV345" s="17"/>
      <c r="DW345" s="17"/>
      <c r="DX345" s="17"/>
      <c r="DY345" s="17"/>
      <c r="DZ345" s="17"/>
      <c r="EA345" s="17"/>
      <c r="EB345" s="17"/>
      <c r="EC345" s="17"/>
      <c r="ED345" s="17"/>
      <c r="EE345" s="17"/>
      <c r="EF345" s="17"/>
      <c r="EG345" s="17"/>
      <c r="EH345" s="17"/>
      <c r="EI345" s="17"/>
      <c r="EJ345" s="17"/>
      <c r="EK345" s="17"/>
      <c r="EL345" s="17"/>
      <c r="EM345" s="17"/>
      <c r="EN345" s="17"/>
      <c r="EO345" s="17"/>
      <c r="EP345" s="17"/>
      <c r="EQ345" s="17"/>
      <c r="ER345" s="17"/>
      <c r="ES345" s="17"/>
      <c r="ET345" s="17"/>
      <c r="EU345" s="17"/>
      <c r="EV345" s="17"/>
      <c r="EW345" s="17"/>
      <c r="EX345" s="17"/>
      <c r="EY345" s="17"/>
      <c r="EZ345" s="17"/>
      <c r="FA345" s="17"/>
      <c r="FB345" s="17"/>
      <c r="FC345" s="17"/>
      <c r="FD345" s="17"/>
      <c r="FE345" s="17"/>
      <c r="FF345" s="17"/>
      <c r="FG345" s="17"/>
      <c r="FH345" s="17"/>
      <c r="FI345" s="17"/>
      <c r="FJ345" s="17"/>
      <c r="FK345" s="17"/>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7"/>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row>
    <row r="346" spans="1:250" s="18" customFormat="1">
      <c r="A346" s="2360" t="s">
        <v>180</v>
      </c>
      <c r="B346" s="2347" t="s">
        <v>169</v>
      </c>
      <c r="C346" s="2358" t="s">
        <v>36</v>
      </c>
      <c r="D346" s="2359" t="s">
        <v>170</v>
      </c>
      <c r="E346" s="2383" t="s">
        <v>171</v>
      </c>
      <c r="F346" s="2384"/>
      <c r="G346" s="2384"/>
      <c r="H346" s="2385"/>
      <c r="I346" s="2168" t="s">
        <v>181</v>
      </c>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c r="DA346" s="17"/>
      <c r="DB346" s="17"/>
      <c r="DC346" s="17"/>
      <c r="DD346" s="17"/>
      <c r="DE346" s="17"/>
      <c r="DF346" s="17"/>
      <c r="DG346" s="17"/>
      <c r="DH346" s="17"/>
      <c r="DI346" s="17"/>
      <c r="DJ346" s="17"/>
      <c r="DK346" s="17"/>
      <c r="DL346" s="17"/>
      <c r="DM346" s="17"/>
      <c r="DN346" s="17"/>
      <c r="DO346" s="17"/>
      <c r="DP346" s="17"/>
      <c r="DQ346" s="17"/>
      <c r="DR346" s="17"/>
      <c r="DS346" s="17"/>
      <c r="DT346" s="17"/>
      <c r="DU346" s="17"/>
      <c r="DV346" s="17"/>
      <c r="DW346" s="17"/>
      <c r="DX346" s="17"/>
      <c r="DY346" s="17"/>
      <c r="DZ346" s="17"/>
      <c r="EA346" s="17"/>
      <c r="EB346" s="17"/>
      <c r="EC346" s="17"/>
      <c r="ED346" s="17"/>
      <c r="EE346" s="17"/>
      <c r="EF346" s="17"/>
      <c r="EG346" s="17"/>
      <c r="EH346" s="17"/>
      <c r="EI346" s="17"/>
      <c r="EJ346" s="17"/>
      <c r="EK346" s="17"/>
      <c r="EL346" s="17"/>
      <c r="EM346" s="17"/>
      <c r="EN346" s="17"/>
      <c r="EO346" s="17"/>
      <c r="EP346" s="17"/>
      <c r="EQ346" s="17"/>
      <c r="ER346" s="17"/>
      <c r="ES346" s="17"/>
      <c r="ET346" s="17"/>
      <c r="EU346" s="17"/>
      <c r="EV346" s="17"/>
      <c r="EW346" s="17"/>
      <c r="EX346" s="17"/>
      <c r="EY346" s="17"/>
      <c r="EZ346" s="17"/>
      <c r="FA346" s="17"/>
      <c r="FB346" s="17"/>
      <c r="FC346" s="17"/>
      <c r="FD346" s="17"/>
      <c r="FE346" s="17"/>
      <c r="FF346" s="17"/>
      <c r="FG346" s="17"/>
      <c r="FH346" s="17"/>
      <c r="FI346" s="17"/>
      <c r="FJ346" s="17"/>
      <c r="FK346" s="17"/>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7"/>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row>
    <row r="347" spans="1:250" s="18" customFormat="1">
      <c r="A347" s="2360"/>
      <c r="B347" s="2347"/>
      <c r="C347" s="2358"/>
      <c r="D347" s="2359"/>
      <c r="E347" s="2383" t="s">
        <v>173</v>
      </c>
      <c r="F347" s="2385"/>
      <c r="G347" s="2383" t="s">
        <v>173</v>
      </c>
      <c r="H347" s="2385"/>
      <c r="I347" s="2168"/>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c r="DA347" s="17"/>
      <c r="DB347" s="17"/>
      <c r="DC347" s="17"/>
      <c r="DD347" s="17"/>
      <c r="DE347" s="17"/>
      <c r="DF347" s="17"/>
      <c r="DG347" s="17"/>
      <c r="DH347" s="17"/>
      <c r="DI347" s="17"/>
      <c r="DJ347" s="17"/>
      <c r="DK347" s="17"/>
      <c r="DL347" s="17"/>
      <c r="DM347" s="17"/>
      <c r="DN347" s="17"/>
      <c r="DO347" s="17"/>
      <c r="DP347" s="17"/>
      <c r="DQ347" s="17"/>
      <c r="DR347" s="17"/>
      <c r="DS347" s="17"/>
      <c r="DT347" s="17"/>
      <c r="DU347" s="17"/>
      <c r="DV347" s="17"/>
      <c r="DW347" s="17"/>
      <c r="DX347" s="17"/>
      <c r="DY347" s="17"/>
      <c r="DZ347" s="17"/>
      <c r="EA347" s="17"/>
      <c r="EB347" s="17"/>
      <c r="EC347" s="17"/>
      <c r="ED347" s="17"/>
      <c r="EE347" s="17"/>
      <c r="EF347" s="17"/>
      <c r="EG347" s="17"/>
      <c r="EH347" s="17"/>
      <c r="EI347" s="17"/>
      <c r="EJ347" s="17"/>
      <c r="EK347" s="17"/>
      <c r="EL347" s="17"/>
      <c r="EM347" s="17"/>
      <c r="EN347" s="17"/>
      <c r="EO347" s="17"/>
      <c r="EP347" s="17"/>
      <c r="EQ347" s="17"/>
      <c r="ER347" s="17"/>
      <c r="ES347" s="17"/>
      <c r="ET347" s="17"/>
      <c r="EU347" s="17"/>
      <c r="EV347" s="17"/>
      <c r="EW347" s="17"/>
      <c r="EX347" s="17"/>
      <c r="EY347" s="17"/>
      <c r="EZ347" s="17"/>
      <c r="FA347" s="17"/>
      <c r="FB347" s="17"/>
      <c r="FC347" s="17"/>
      <c r="FD347" s="17"/>
      <c r="FE347" s="17"/>
      <c r="FF347" s="17"/>
      <c r="FG347" s="17"/>
      <c r="FH347" s="17"/>
      <c r="FI347" s="17"/>
      <c r="FJ347" s="17"/>
      <c r="FK347" s="17"/>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7"/>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row>
    <row r="348" spans="1:250" s="18" customFormat="1" ht="60.2" customHeight="1">
      <c r="A348" s="150" t="s">
        <v>2915</v>
      </c>
      <c r="B348" s="127" t="s">
        <v>2916</v>
      </c>
      <c r="C348" s="128" t="s">
        <v>252</v>
      </c>
      <c r="D348" s="129">
        <v>1</v>
      </c>
      <c r="E348" s="2388">
        <v>8.2799999999999994</v>
      </c>
      <c r="F348" s="2389"/>
      <c r="G348" s="2388">
        <f t="shared" ref="G348:G350" si="3">D348*E348</f>
        <v>8.2799999999999994</v>
      </c>
      <c r="H348" s="2389"/>
      <c r="I348" s="114"/>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c r="DA348" s="17"/>
      <c r="DB348" s="17"/>
      <c r="DC348" s="17"/>
      <c r="DD348" s="17"/>
      <c r="DE348" s="17"/>
      <c r="DF348" s="17"/>
      <c r="DG348" s="17"/>
      <c r="DH348" s="17"/>
      <c r="DI348" s="17"/>
      <c r="DJ348" s="17"/>
      <c r="DK348" s="17"/>
      <c r="DL348" s="17"/>
      <c r="DM348" s="17"/>
      <c r="DN348" s="17"/>
      <c r="DO348" s="17"/>
      <c r="DP348" s="17"/>
      <c r="DQ348" s="17"/>
      <c r="DR348" s="17"/>
      <c r="DS348" s="17"/>
      <c r="DT348" s="17"/>
      <c r="DU348" s="17"/>
      <c r="DV348" s="17"/>
      <c r="DW348" s="17"/>
      <c r="DX348" s="17"/>
      <c r="DY348" s="17"/>
      <c r="DZ348" s="17"/>
      <c r="EA348" s="17"/>
      <c r="EB348" s="17"/>
      <c r="EC348" s="17"/>
      <c r="ED348" s="17"/>
      <c r="EE348" s="17"/>
      <c r="EF348" s="17"/>
      <c r="EG348" s="17"/>
      <c r="EH348" s="17"/>
      <c r="EI348" s="17"/>
      <c r="EJ348" s="17"/>
      <c r="EK348" s="17"/>
      <c r="EL348" s="17"/>
      <c r="EM348" s="17"/>
      <c r="EN348" s="17"/>
      <c r="EO348" s="17"/>
      <c r="EP348" s="17"/>
      <c r="EQ348" s="17"/>
      <c r="ER348" s="17"/>
      <c r="ES348" s="17"/>
      <c r="ET348" s="17"/>
      <c r="EU348" s="17"/>
      <c r="EV348" s="17"/>
      <c r="EW348" s="17"/>
      <c r="EX348" s="17"/>
      <c r="EY348" s="17"/>
      <c r="EZ348" s="17"/>
      <c r="FA348" s="17"/>
      <c r="FB348" s="17"/>
      <c r="FC348" s="17"/>
      <c r="FD348" s="17"/>
      <c r="FE348" s="17"/>
      <c r="FF348" s="17"/>
      <c r="FG348" s="17"/>
      <c r="FH348" s="17"/>
      <c r="FI348" s="17"/>
      <c r="FJ348" s="17"/>
      <c r="FK348" s="17"/>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7"/>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row>
    <row r="349" spans="1:250" s="18" customFormat="1" ht="45.6" customHeight="1">
      <c r="A349" s="150" t="s">
        <v>2917</v>
      </c>
      <c r="B349" s="127" t="s">
        <v>2918</v>
      </c>
      <c r="C349" s="128" t="s">
        <v>2919</v>
      </c>
      <c r="D349" s="129">
        <f>230.14/(49*31.5)</f>
        <v>0.14910268869452542</v>
      </c>
      <c r="E349" s="2388">
        <v>93.1</v>
      </c>
      <c r="F349" s="2389"/>
      <c r="G349" s="2388">
        <f t="shared" si="3"/>
        <v>13.881460317460316</v>
      </c>
      <c r="H349" s="2389"/>
      <c r="I349" s="114"/>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c r="DA349" s="17"/>
      <c r="DB349" s="17"/>
      <c r="DC349" s="17"/>
      <c r="DD349" s="17"/>
      <c r="DE349" s="17"/>
      <c r="DF349" s="17"/>
      <c r="DG349" s="17"/>
      <c r="DH349" s="17"/>
      <c r="DI349" s="17"/>
      <c r="DJ349" s="17"/>
      <c r="DK349" s="17"/>
      <c r="DL349" s="17"/>
      <c r="DM349" s="17"/>
      <c r="DN349" s="17"/>
      <c r="DO349" s="17"/>
      <c r="DP349" s="17"/>
      <c r="DQ349" s="17"/>
      <c r="DR349" s="17"/>
      <c r="DS349" s="17"/>
      <c r="DT349" s="17"/>
      <c r="DU349" s="17"/>
      <c r="DV349" s="17"/>
      <c r="DW349" s="17"/>
      <c r="DX349" s="17"/>
      <c r="DY349" s="17"/>
      <c r="DZ349" s="17"/>
      <c r="EA349" s="17"/>
      <c r="EB349" s="17"/>
      <c r="EC349" s="17"/>
      <c r="ED349" s="17"/>
      <c r="EE349" s="17"/>
      <c r="EF349" s="17"/>
      <c r="EG349" s="17"/>
      <c r="EH349" s="17"/>
      <c r="EI349" s="17"/>
      <c r="EJ349" s="17"/>
      <c r="EK349" s="17"/>
      <c r="EL349" s="17"/>
      <c r="EM349" s="17"/>
      <c r="EN349" s="17"/>
      <c r="EO349" s="17"/>
      <c r="EP349" s="17"/>
      <c r="EQ349" s="17"/>
      <c r="ER349" s="17"/>
      <c r="ES349" s="17"/>
      <c r="ET349" s="17"/>
      <c r="EU349" s="17"/>
      <c r="EV349" s="17"/>
      <c r="EW349" s="17"/>
      <c r="EX349" s="17"/>
      <c r="EY349" s="17"/>
      <c r="EZ349" s="17"/>
      <c r="FA349" s="17"/>
      <c r="FB349" s="17"/>
      <c r="FC349" s="17"/>
      <c r="FD349" s="17"/>
      <c r="FE349" s="17"/>
      <c r="FF349" s="17"/>
      <c r="FG349" s="17"/>
      <c r="FH349" s="17"/>
      <c r="FI349" s="17"/>
      <c r="FJ349" s="17"/>
      <c r="FK349" s="17"/>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7"/>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row>
    <row r="350" spans="1:250" s="18" customFormat="1" ht="45.6" customHeight="1">
      <c r="A350" s="150" t="s">
        <v>2920</v>
      </c>
      <c r="B350" s="127" t="s">
        <v>2921</v>
      </c>
      <c r="C350" s="128" t="s">
        <v>313</v>
      </c>
      <c r="D350" s="129">
        <f>18/(49*31.5)</f>
        <v>1.1661807580174927E-2</v>
      </c>
      <c r="E350" s="2388">
        <v>9.8699999999999992</v>
      </c>
      <c r="F350" s="2389"/>
      <c r="G350" s="2388">
        <f t="shared" si="3"/>
        <v>0.11510204081632652</v>
      </c>
      <c r="H350" s="2389"/>
      <c r="I350" s="114"/>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c r="DA350" s="17"/>
      <c r="DB350" s="17"/>
      <c r="DC350" s="17"/>
      <c r="DD350" s="17"/>
      <c r="DE350" s="17"/>
      <c r="DF350" s="17"/>
      <c r="DG350" s="17"/>
      <c r="DH350" s="17"/>
      <c r="DI350" s="17"/>
      <c r="DJ350" s="17"/>
      <c r="DK350" s="17"/>
      <c r="DL350" s="17"/>
      <c r="DM350" s="17"/>
      <c r="DN350" s="17"/>
      <c r="DO350" s="17"/>
      <c r="DP350" s="17"/>
      <c r="DQ350" s="17"/>
      <c r="DR350" s="17"/>
      <c r="DS350" s="17"/>
      <c r="DT350" s="17"/>
      <c r="DU350" s="17"/>
      <c r="DV350" s="17"/>
      <c r="DW350" s="17"/>
      <c r="DX350" s="17"/>
      <c r="DY350" s="17"/>
      <c r="DZ350" s="17"/>
      <c r="EA350" s="17"/>
      <c r="EB350" s="17"/>
      <c r="EC350" s="17"/>
      <c r="ED350" s="17"/>
      <c r="EE350" s="17"/>
      <c r="EF350" s="17"/>
      <c r="EG350" s="17"/>
      <c r="EH350" s="17"/>
      <c r="EI350" s="17"/>
      <c r="EJ350" s="17"/>
      <c r="EK350" s="17"/>
      <c r="EL350" s="17"/>
      <c r="EM350" s="17"/>
      <c r="EN350" s="17"/>
      <c r="EO350" s="17"/>
      <c r="EP350" s="17"/>
      <c r="EQ350" s="17"/>
      <c r="ER350" s="17"/>
      <c r="ES350" s="17"/>
      <c r="ET350" s="17"/>
      <c r="EU350" s="17"/>
      <c r="EV350" s="17"/>
      <c r="EW350" s="17"/>
      <c r="EX350" s="17"/>
      <c r="EY350" s="17"/>
      <c r="EZ350" s="17"/>
      <c r="FA350" s="17"/>
      <c r="FB350" s="17"/>
      <c r="FC350" s="17"/>
      <c r="FD350" s="17"/>
      <c r="FE350" s="17"/>
      <c r="FF350" s="17"/>
      <c r="FG350" s="17"/>
      <c r="FH350" s="17"/>
      <c r="FI350" s="17"/>
      <c r="FJ350" s="17"/>
      <c r="FK350" s="17"/>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7"/>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row>
    <row r="351" spans="1:250" s="18" customFormat="1">
      <c r="A351" s="115" t="s">
        <v>181</v>
      </c>
      <c r="B351" s="2352"/>
      <c r="C351" s="2352"/>
      <c r="D351" s="2352"/>
      <c r="E351" s="2352"/>
      <c r="F351" s="2352"/>
      <c r="G351" s="2352"/>
      <c r="H351" s="2352"/>
      <c r="I351" s="114">
        <f>SUM(G348:H350)</f>
        <v>22.276562358276642</v>
      </c>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c r="DA351" s="17"/>
      <c r="DB351" s="17"/>
      <c r="DC351" s="17"/>
      <c r="DD351" s="17"/>
      <c r="DE351" s="17"/>
      <c r="DF351" s="17"/>
      <c r="DG351" s="17"/>
      <c r="DH351" s="17"/>
      <c r="DI351" s="17"/>
      <c r="DJ351" s="17"/>
      <c r="DK351" s="17"/>
      <c r="DL351" s="17"/>
      <c r="DM351" s="17"/>
      <c r="DN351" s="17"/>
      <c r="DO351" s="17"/>
      <c r="DP351" s="17"/>
      <c r="DQ351" s="17"/>
      <c r="DR351" s="17"/>
      <c r="DS351" s="17"/>
      <c r="DT351" s="17"/>
      <c r="DU351" s="17"/>
      <c r="DV351" s="17"/>
      <c r="DW351" s="17"/>
      <c r="DX351" s="17"/>
      <c r="DY351" s="17"/>
      <c r="DZ351" s="17"/>
      <c r="EA351" s="17"/>
      <c r="EB351" s="17"/>
      <c r="EC351" s="17"/>
      <c r="ED351" s="17"/>
      <c r="EE351" s="17"/>
      <c r="EF351" s="17"/>
      <c r="EG351" s="17"/>
      <c r="EH351" s="17"/>
      <c r="EI351" s="17"/>
      <c r="EJ351" s="17"/>
      <c r="EK351" s="17"/>
      <c r="EL351" s="17"/>
      <c r="EM351" s="17"/>
      <c r="EN351" s="17"/>
      <c r="EO351" s="17"/>
      <c r="EP351" s="17"/>
      <c r="EQ351" s="17"/>
      <c r="ER351" s="17"/>
      <c r="ES351" s="17"/>
      <c r="ET351" s="17"/>
      <c r="EU351" s="17"/>
      <c r="EV351" s="17"/>
      <c r="EW351" s="17"/>
      <c r="EX351" s="17"/>
      <c r="EY351" s="17"/>
      <c r="EZ351" s="17"/>
      <c r="FA351" s="17"/>
      <c r="FB351" s="17"/>
      <c r="FC351" s="17"/>
      <c r="FD351" s="17"/>
      <c r="FE351" s="17"/>
      <c r="FF351" s="17"/>
      <c r="FG351" s="17"/>
      <c r="FH351" s="17"/>
      <c r="FI351" s="17"/>
      <c r="FJ351" s="17"/>
      <c r="FK351" s="17"/>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row>
    <row r="352" spans="1:250" s="18" customFormat="1">
      <c r="A352" s="2411" t="s">
        <v>2867</v>
      </c>
      <c r="B352" s="2347" t="s">
        <v>169</v>
      </c>
      <c r="C352" s="2358" t="s">
        <v>36</v>
      </c>
      <c r="D352" s="2359" t="s">
        <v>170</v>
      </c>
      <c r="E352" s="2383" t="s">
        <v>2868</v>
      </c>
      <c r="F352" s="2384"/>
      <c r="G352" s="2384"/>
      <c r="H352" s="2385"/>
      <c r="I352" s="2168" t="s">
        <v>191</v>
      </c>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c r="DA352" s="17"/>
      <c r="DB352" s="17"/>
      <c r="DC352" s="17"/>
      <c r="DD352" s="17"/>
      <c r="DE352" s="17"/>
      <c r="DF352" s="17"/>
      <c r="DG352" s="17"/>
      <c r="DH352" s="17"/>
      <c r="DI352" s="17"/>
      <c r="DJ352" s="17"/>
      <c r="DK352" s="17"/>
      <c r="DL352" s="17"/>
      <c r="DM352" s="17"/>
      <c r="DN352" s="17"/>
      <c r="DO352" s="17"/>
      <c r="DP352" s="17"/>
      <c r="DQ352" s="17"/>
      <c r="DR352" s="17"/>
      <c r="DS352" s="17"/>
      <c r="DT352" s="17"/>
      <c r="DU352" s="17"/>
      <c r="DV352" s="17"/>
      <c r="DW352" s="17"/>
      <c r="DX352" s="17"/>
      <c r="DY352" s="17"/>
      <c r="DZ352" s="17"/>
      <c r="EA352" s="17"/>
      <c r="EB352" s="17"/>
      <c r="EC352" s="17"/>
      <c r="ED352" s="17"/>
      <c r="EE352" s="17"/>
      <c r="EF352" s="17"/>
      <c r="EG352" s="17"/>
      <c r="EH352" s="17"/>
      <c r="EI352" s="17"/>
      <c r="EJ352" s="17"/>
      <c r="EK352" s="17"/>
      <c r="EL352" s="17"/>
      <c r="EM352" s="17"/>
      <c r="EN352" s="17"/>
      <c r="EO352" s="17"/>
      <c r="EP352" s="17"/>
      <c r="EQ352" s="17"/>
      <c r="ER352" s="17"/>
      <c r="ES352" s="17"/>
      <c r="ET352" s="17"/>
      <c r="EU352" s="17"/>
      <c r="EV352" s="17"/>
      <c r="EW352" s="17"/>
      <c r="EX352" s="17"/>
      <c r="EY352" s="17"/>
      <c r="EZ352" s="17"/>
      <c r="FA352" s="17"/>
      <c r="FB352" s="17"/>
      <c r="FC352" s="17"/>
      <c r="FD352" s="17"/>
      <c r="FE352" s="17"/>
      <c r="FF352" s="17"/>
      <c r="FG352" s="17"/>
      <c r="FH352" s="17"/>
      <c r="FI352" s="17"/>
      <c r="FJ352" s="17"/>
      <c r="FK352" s="17"/>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7"/>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row>
    <row r="353" spans="1:250" s="18" customFormat="1">
      <c r="A353" s="2411"/>
      <c r="B353" s="2347"/>
      <c r="C353" s="2358"/>
      <c r="D353" s="2359"/>
      <c r="E353" s="2383" t="s">
        <v>173</v>
      </c>
      <c r="F353" s="2385"/>
      <c r="G353" s="2383" t="s">
        <v>174</v>
      </c>
      <c r="H353" s="2385"/>
      <c r="I353" s="2168"/>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c r="DA353" s="17"/>
      <c r="DB353" s="17"/>
      <c r="DC353" s="17"/>
      <c r="DD353" s="17"/>
      <c r="DE353" s="17"/>
      <c r="DF353" s="17"/>
      <c r="DG353" s="17"/>
      <c r="DH353" s="17"/>
      <c r="DI353" s="17"/>
      <c r="DJ353" s="17"/>
      <c r="DK353" s="17"/>
      <c r="DL353" s="17"/>
      <c r="DM353" s="17"/>
      <c r="DN353" s="17"/>
      <c r="DO353" s="17"/>
      <c r="DP353" s="17"/>
      <c r="DQ353" s="17"/>
      <c r="DR353" s="17"/>
      <c r="DS353" s="17"/>
      <c r="DT353" s="17"/>
      <c r="DU353" s="17"/>
      <c r="DV353" s="17"/>
      <c r="DW353" s="17"/>
      <c r="DX353" s="17"/>
      <c r="DY353" s="17"/>
      <c r="DZ353" s="17"/>
      <c r="EA353" s="17"/>
      <c r="EB353" s="17"/>
      <c r="EC353" s="17"/>
      <c r="ED353" s="17"/>
      <c r="EE353" s="17"/>
      <c r="EF353" s="17"/>
      <c r="EG353" s="17"/>
      <c r="EH353" s="17"/>
      <c r="EI353" s="17"/>
      <c r="EJ353" s="17"/>
      <c r="EK353" s="17"/>
      <c r="EL353" s="17"/>
      <c r="EM353" s="17"/>
      <c r="EN353" s="17"/>
      <c r="EO353" s="17"/>
      <c r="EP353" s="17"/>
      <c r="EQ353" s="17"/>
      <c r="ER353" s="17"/>
      <c r="ES353" s="17"/>
      <c r="ET353" s="17"/>
      <c r="EU353" s="17"/>
      <c r="EV353" s="17"/>
      <c r="EW353" s="17"/>
      <c r="EX353" s="17"/>
      <c r="EY353" s="17"/>
      <c r="EZ353" s="17"/>
      <c r="FA353" s="17"/>
      <c r="FB353" s="17"/>
      <c r="FC353" s="17"/>
      <c r="FD353" s="17"/>
      <c r="FE353" s="17"/>
      <c r="FF353" s="17"/>
      <c r="FG353" s="17"/>
      <c r="FH353" s="17"/>
      <c r="FI353" s="17"/>
      <c r="FJ353" s="17"/>
      <c r="FK353" s="17"/>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7"/>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row>
    <row r="354" spans="1:250" s="18" customFormat="1">
      <c r="A354" s="150"/>
      <c r="B354" s="127"/>
      <c r="C354" s="128"/>
      <c r="D354" s="129"/>
      <c r="E354" s="2405"/>
      <c r="F354" s="2406"/>
      <c r="G354" s="2405"/>
      <c r="H354" s="2406"/>
      <c r="I354" s="114"/>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c r="DA354" s="17"/>
      <c r="DB354" s="17"/>
      <c r="DC354" s="17"/>
      <c r="DD354" s="17"/>
      <c r="DE354" s="17"/>
      <c r="DF354" s="17"/>
      <c r="DG354" s="17"/>
      <c r="DH354" s="17"/>
      <c r="DI354" s="17"/>
      <c r="DJ354" s="17"/>
      <c r="DK354" s="17"/>
      <c r="DL354" s="17"/>
      <c r="DM354" s="17"/>
      <c r="DN354" s="17"/>
      <c r="DO354" s="17"/>
      <c r="DP354" s="17"/>
      <c r="DQ354" s="17"/>
      <c r="DR354" s="17"/>
      <c r="DS354" s="17"/>
      <c r="DT354" s="17"/>
      <c r="DU354" s="17"/>
      <c r="DV354" s="17"/>
      <c r="DW354" s="17"/>
      <c r="DX354" s="17"/>
      <c r="DY354" s="17"/>
      <c r="DZ354" s="17"/>
      <c r="EA354" s="17"/>
      <c r="EB354" s="17"/>
      <c r="EC354" s="17"/>
      <c r="ED354" s="17"/>
      <c r="EE354" s="17"/>
      <c r="EF354" s="17"/>
      <c r="EG354" s="17"/>
      <c r="EH354" s="17"/>
      <c r="EI354" s="17"/>
      <c r="EJ354" s="17"/>
      <c r="EK354" s="17"/>
      <c r="EL354" s="17"/>
      <c r="EM354" s="17"/>
      <c r="EN354" s="17"/>
      <c r="EO354" s="17"/>
      <c r="EP354" s="17"/>
      <c r="EQ354" s="17"/>
      <c r="ER354" s="17"/>
      <c r="ES354" s="17"/>
      <c r="ET354" s="17"/>
      <c r="EU354" s="17"/>
      <c r="EV354" s="17"/>
      <c r="EW354" s="17"/>
      <c r="EX354" s="17"/>
      <c r="EY354" s="17"/>
      <c r="EZ354" s="17"/>
      <c r="FA354" s="17"/>
      <c r="FB354" s="17"/>
      <c r="FC354" s="17"/>
      <c r="FD354" s="17"/>
      <c r="FE354" s="17"/>
      <c r="FF354" s="17"/>
      <c r="FG354" s="17"/>
      <c r="FH354" s="17"/>
      <c r="FI354" s="17"/>
      <c r="FJ354" s="17"/>
      <c r="FK354" s="17"/>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7"/>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row>
    <row r="355" spans="1:250" s="18" customFormat="1">
      <c r="A355" s="117"/>
      <c r="B355" s="118"/>
      <c r="C355" s="119"/>
      <c r="D355" s="120"/>
      <c r="E355" s="2403"/>
      <c r="F355" s="2404"/>
      <c r="G355" s="2405"/>
      <c r="H355" s="2406"/>
      <c r="I355" s="119"/>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c r="DA355" s="17"/>
      <c r="DB355" s="17"/>
      <c r="DC355" s="17"/>
      <c r="DD355" s="17"/>
      <c r="DE355" s="17"/>
      <c r="DF355" s="17"/>
      <c r="DG355" s="17"/>
      <c r="DH355" s="17"/>
      <c r="DI355" s="17"/>
      <c r="DJ355" s="17"/>
      <c r="DK355" s="17"/>
      <c r="DL355" s="17"/>
      <c r="DM355" s="17"/>
      <c r="DN355" s="17"/>
      <c r="DO355" s="17"/>
      <c r="DP355" s="17"/>
      <c r="DQ355" s="17"/>
      <c r="DR355" s="17"/>
      <c r="DS355" s="17"/>
      <c r="DT355" s="17"/>
      <c r="DU355" s="17"/>
      <c r="DV355" s="17"/>
      <c r="DW355" s="17"/>
      <c r="DX355" s="17"/>
      <c r="DY355" s="17"/>
      <c r="DZ355" s="17"/>
      <c r="EA355" s="17"/>
      <c r="EB355" s="17"/>
      <c r="EC355" s="17"/>
      <c r="ED355" s="17"/>
      <c r="EE355" s="17"/>
      <c r="EF355" s="17"/>
      <c r="EG355" s="17"/>
      <c r="EH355" s="17"/>
      <c r="EI355" s="17"/>
      <c r="EJ355" s="17"/>
      <c r="EK355" s="17"/>
      <c r="EL355" s="17"/>
      <c r="EM355" s="17"/>
      <c r="EN355" s="17"/>
      <c r="EO355" s="17"/>
      <c r="EP355" s="17"/>
      <c r="EQ355" s="17"/>
      <c r="ER355" s="17"/>
      <c r="ES355" s="17"/>
      <c r="ET355" s="17"/>
      <c r="EU355" s="17"/>
      <c r="EV355" s="17"/>
      <c r="EW355" s="17"/>
      <c r="EX355" s="17"/>
      <c r="EY355" s="17"/>
      <c r="EZ355" s="17"/>
      <c r="FA355" s="17"/>
      <c r="FB355" s="17"/>
      <c r="FC355" s="17"/>
      <c r="FD355" s="17"/>
      <c r="FE355" s="17"/>
      <c r="FF355" s="17"/>
      <c r="FG355" s="17"/>
      <c r="FH355" s="17"/>
      <c r="FI355" s="17"/>
      <c r="FJ355" s="17"/>
      <c r="FK355" s="17"/>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7"/>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row>
    <row r="356" spans="1:250" s="18" customFormat="1">
      <c r="A356" s="130"/>
      <c r="B356" s="131"/>
      <c r="C356" s="132"/>
      <c r="D356" s="132"/>
      <c r="E356" s="2350"/>
      <c r="F356" s="2351"/>
      <c r="G356" s="2405"/>
      <c r="H356" s="2406"/>
      <c r="I356" s="119"/>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c r="DA356" s="17"/>
      <c r="DB356" s="17"/>
      <c r="DC356" s="17"/>
      <c r="DD356" s="17"/>
      <c r="DE356" s="17"/>
      <c r="DF356" s="17"/>
      <c r="DG356" s="17"/>
      <c r="DH356" s="17"/>
      <c r="DI356" s="17"/>
      <c r="DJ356" s="17"/>
      <c r="DK356" s="17"/>
      <c r="DL356" s="17"/>
      <c r="DM356" s="17"/>
      <c r="DN356" s="17"/>
      <c r="DO356" s="17"/>
      <c r="DP356" s="17"/>
      <c r="DQ356" s="17"/>
      <c r="DR356" s="17"/>
      <c r="DS356" s="17"/>
      <c r="DT356" s="17"/>
      <c r="DU356" s="17"/>
      <c r="DV356" s="17"/>
      <c r="DW356" s="17"/>
      <c r="DX356" s="17"/>
      <c r="DY356" s="17"/>
      <c r="DZ356" s="17"/>
      <c r="EA356" s="17"/>
      <c r="EB356" s="17"/>
      <c r="EC356" s="17"/>
      <c r="ED356" s="17"/>
      <c r="EE356" s="17"/>
      <c r="EF356" s="17"/>
      <c r="EG356" s="17"/>
      <c r="EH356" s="17"/>
      <c r="EI356" s="17"/>
      <c r="EJ356" s="17"/>
      <c r="EK356" s="17"/>
      <c r="EL356" s="17"/>
      <c r="EM356" s="17"/>
      <c r="EN356" s="17"/>
      <c r="EO356" s="17"/>
      <c r="EP356" s="17"/>
      <c r="EQ356" s="17"/>
      <c r="ER356" s="17"/>
      <c r="ES356" s="17"/>
      <c r="ET356" s="17"/>
      <c r="EU356" s="17"/>
      <c r="EV356" s="17"/>
      <c r="EW356" s="17"/>
      <c r="EX356" s="17"/>
      <c r="EY356" s="17"/>
      <c r="EZ356" s="17"/>
      <c r="FA356" s="17"/>
      <c r="FB356" s="17"/>
      <c r="FC356" s="17"/>
      <c r="FD356" s="17"/>
      <c r="FE356" s="17"/>
      <c r="FF356" s="17"/>
      <c r="FG356" s="17"/>
      <c r="FH356" s="17"/>
      <c r="FI356" s="17"/>
      <c r="FJ356" s="17"/>
      <c r="FK356" s="17"/>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7"/>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row>
    <row r="357" spans="1:250" s="18" customFormat="1">
      <c r="A357" s="115" t="s">
        <v>191</v>
      </c>
      <c r="B357" s="2352"/>
      <c r="C357" s="2352"/>
      <c r="D357" s="2352"/>
      <c r="E357" s="2352"/>
      <c r="F357" s="2352"/>
      <c r="G357" s="2352"/>
      <c r="H357" s="2352"/>
      <c r="I357" s="114">
        <f>SUM(G354:H356)</f>
        <v>0</v>
      </c>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c r="DA357" s="17"/>
      <c r="DB357" s="17"/>
      <c r="DC357" s="17"/>
      <c r="DD357" s="17"/>
      <c r="DE357" s="17"/>
      <c r="DF357" s="17"/>
      <c r="DG357" s="17"/>
      <c r="DH357" s="17"/>
      <c r="DI357" s="17"/>
      <c r="DJ357" s="17"/>
      <c r="DK357" s="17"/>
      <c r="DL357" s="17"/>
      <c r="DM357" s="17"/>
      <c r="DN357" s="17"/>
      <c r="DO357" s="17"/>
      <c r="DP357" s="17"/>
      <c r="DQ357" s="17"/>
      <c r="DR357" s="17"/>
      <c r="DS357" s="17"/>
      <c r="DT357" s="17"/>
      <c r="DU357" s="17"/>
      <c r="DV357" s="17"/>
      <c r="DW357" s="17"/>
      <c r="DX357" s="17"/>
      <c r="DY357" s="17"/>
      <c r="DZ357" s="17"/>
      <c r="EA357" s="17"/>
      <c r="EB357" s="17"/>
      <c r="EC357" s="17"/>
      <c r="ED357" s="17"/>
      <c r="EE357" s="17"/>
      <c r="EF357" s="17"/>
      <c r="EG357" s="17"/>
      <c r="EH357" s="17"/>
      <c r="EI357" s="17"/>
      <c r="EJ357" s="17"/>
      <c r="EK357" s="17"/>
      <c r="EL357" s="17"/>
      <c r="EM357" s="17"/>
      <c r="EN357" s="17"/>
      <c r="EO357" s="17"/>
      <c r="EP357" s="17"/>
      <c r="EQ357" s="17"/>
      <c r="ER357" s="17"/>
      <c r="ES357" s="17"/>
      <c r="ET357" s="17"/>
      <c r="EU357" s="17"/>
      <c r="EV357" s="17"/>
      <c r="EW357" s="17"/>
      <c r="EX357" s="17"/>
      <c r="EY357" s="17"/>
      <c r="EZ357" s="17"/>
      <c r="FA357" s="17"/>
      <c r="FB357" s="17"/>
      <c r="FC357" s="17"/>
      <c r="FD357" s="17"/>
      <c r="FE357" s="17"/>
      <c r="FF357" s="17"/>
      <c r="FG357" s="17"/>
      <c r="FH357" s="17"/>
      <c r="FI357" s="17"/>
      <c r="FJ357" s="17"/>
      <c r="FK357" s="17"/>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7"/>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row>
    <row r="358" spans="1:250" s="18" customFormat="1">
      <c r="A358" s="2360" t="s">
        <v>193</v>
      </c>
      <c r="B358" s="2360"/>
      <c r="C358" s="2360"/>
      <c r="D358" s="116" t="s">
        <v>194</v>
      </c>
      <c r="E358" s="91"/>
      <c r="F358" s="116"/>
      <c r="G358" s="114" t="s">
        <v>195</v>
      </c>
      <c r="H358" s="114" t="s">
        <v>21</v>
      </c>
      <c r="I358" s="152"/>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c r="DA358" s="17"/>
      <c r="DB358" s="17"/>
      <c r="DC358" s="17"/>
      <c r="DD358" s="17"/>
      <c r="DE358" s="17"/>
      <c r="DF358" s="17"/>
      <c r="DG358" s="17"/>
      <c r="DH358" s="17"/>
      <c r="DI358" s="17"/>
      <c r="DJ358" s="17"/>
      <c r="DK358" s="17"/>
      <c r="DL358" s="17"/>
      <c r="DM358" s="17"/>
      <c r="DN358" s="17"/>
      <c r="DO358" s="17"/>
      <c r="DP358" s="17"/>
      <c r="DQ358" s="17"/>
      <c r="DR358" s="17"/>
      <c r="DS358" s="17"/>
      <c r="DT358" s="17"/>
      <c r="DU358" s="17"/>
      <c r="DV358" s="17"/>
      <c r="DW358" s="17"/>
      <c r="DX358" s="17"/>
      <c r="DY358" s="17"/>
      <c r="DZ358" s="17"/>
      <c r="EA358" s="17"/>
      <c r="EB358" s="17"/>
      <c r="EC358" s="17"/>
      <c r="ED358" s="17"/>
      <c r="EE358" s="17"/>
      <c r="EF358" s="17"/>
      <c r="EG358" s="17"/>
      <c r="EH358" s="17"/>
      <c r="EI358" s="17"/>
      <c r="EJ358" s="17"/>
      <c r="EK358" s="17"/>
      <c r="EL358" s="17"/>
      <c r="EM358" s="17"/>
      <c r="EN358" s="17"/>
      <c r="EO358" s="17"/>
      <c r="EP358" s="17"/>
      <c r="EQ358" s="17"/>
      <c r="ER358" s="17"/>
      <c r="ES358" s="17"/>
      <c r="ET358" s="17"/>
      <c r="EU358" s="17"/>
      <c r="EV358" s="17"/>
      <c r="EW358" s="17"/>
      <c r="EX358" s="17"/>
      <c r="EY358" s="17"/>
      <c r="EZ358" s="17"/>
      <c r="FA358" s="17"/>
      <c r="FB358" s="17"/>
      <c r="FC358" s="17"/>
      <c r="FD358" s="17"/>
      <c r="FE358" s="17"/>
      <c r="FF358" s="17"/>
      <c r="FG358" s="17"/>
      <c r="FH358" s="17"/>
      <c r="FI358" s="17"/>
      <c r="FJ358" s="17"/>
      <c r="FK358" s="17"/>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7"/>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row>
    <row r="359" spans="1:250" s="18" customFormat="1">
      <c r="A359" s="2361" t="s">
        <v>196</v>
      </c>
      <c r="B359" s="2361"/>
      <c r="C359" s="2361"/>
      <c r="D359" s="134"/>
      <c r="E359" s="91"/>
      <c r="F359" s="134"/>
      <c r="G359" s="125">
        <f>ROUND(I345,2)</f>
        <v>13.91</v>
      </c>
      <c r="H359" s="2364"/>
      <c r="I359" s="2364"/>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c r="DA359" s="17"/>
      <c r="DB359" s="17"/>
      <c r="DC359" s="17"/>
      <c r="DD359" s="17"/>
      <c r="DE359" s="17"/>
      <c r="DF359" s="17"/>
      <c r="DG359" s="17"/>
      <c r="DH359" s="17"/>
      <c r="DI359" s="17"/>
      <c r="DJ359" s="17"/>
      <c r="DK359" s="17"/>
      <c r="DL359" s="17"/>
      <c r="DM359" s="17"/>
      <c r="DN359" s="17"/>
      <c r="DO359" s="17"/>
      <c r="DP359" s="17"/>
      <c r="DQ359" s="17"/>
      <c r="DR359" s="17"/>
      <c r="DS359" s="17"/>
      <c r="DT359" s="17"/>
      <c r="DU359" s="17"/>
      <c r="DV359" s="17"/>
      <c r="DW359" s="17"/>
      <c r="DX359" s="17"/>
      <c r="DY359" s="17"/>
      <c r="DZ359" s="17"/>
      <c r="EA359" s="17"/>
      <c r="EB359" s="17"/>
      <c r="EC359" s="17"/>
      <c r="ED359" s="17"/>
      <c r="EE359" s="17"/>
      <c r="EF359" s="17"/>
      <c r="EG359" s="17"/>
      <c r="EH359" s="17"/>
      <c r="EI359" s="17"/>
      <c r="EJ359" s="17"/>
      <c r="EK359" s="17"/>
      <c r="EL359" s="17"/>
      <c r="EM359" s="17"/>
      <c r="EN359" s="17"/>
      <c r="EO359" s="17"/>
      <c r="EP359" s="17"/>
      <c r="EQ359" s="17"/>
      <c r="ER359" s="17"/>
      <c r="ES359" s="17"/>
      <c r="ET359" s="17"/>
      <c r="EU359" s="17"/>
      <c r="EV359" s="17"/>
      <c r="EW359" s="17"/>
      <c r="EX359" s="17"/>
      <c r="EY359" s="17"/>
      <c r="EZ359" s="17"/>
      <c r="FA359" s="17"/>
      <c r="FB359" s="17"/>
      <c r="FC359" s="17"/>
      <c r="FD359" s="17"/>
      <c r="FE359" s="17"/>
      <c r="FF359" s="17"/>
      <c r="FG359" s="17"/>
      <c r="FH359" s="17"/>
      <c r="FI359" s="17"/>
      <c r="FJ359" s="17"/>
      <c r="FK359" s="17"/>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7"/>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row>
    <row r="360" spans="1:250" s="18" customFormat="1">
      <c r="A360" s="2361" t="s">
        <v>197</v>
      </c>
      <c r="B360" s="2361"/>
      <c r="C360" s="2361"/>
      <c r="D360" s="94">
        <v>0</v>
      </c>
      <c r="E360" s="91"/>
      <c r="F360" s="135"/>
      <c r="G360" s="125">
        <f>(G359*D360)</f>
        <v>0</v>
      </c>
      <c r="H360" s="2364"/>
      <c r="I360" s="2364"/>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c r="DA360" s="17"/>
      <c r="DB360" s="17"/>
      <c r="DC360" s="17"/>
      <c r="DD360" s="17"/>
      <c r="DE360" s="17"/>
      <c r="DF360" s="17"/>
      <c r="DG360" s="17"/>
      <c r="DH360" s="17"/>
      <c r="DI360" s="17"/>
      <c r="DJ360" s="17"/>
      <c r="DK360" s="17"/>
      <c r="DL360" s="17"/>
      <c r="DM360" s="17"/>
      <c r="DN360" s="17"/>
      <c r="DO360" s="17"/>
      <c r="DP360" s="17"/>
      <c r="DQ360" s="17"/>
      <c r="DR360" s="17"/>
      <c r="DS360" s="17"/>
      <c r="DT360" s="17"/>
      <c r="DU360" s="17"/>
      <c r="DV360" s="17"/>
      <c r="DW360" s="17"/>
      <c r="DX360" s="17"/>
      <c r="DY360" s="17"/>
      <c r="DZ360" s="17"/>
      <c r="EA360" s="17"/>
      <c r="EB360" s="17"/>
      <c r="EC360" s="17"/>
      <c r="ED360" s="17"/>
      <c r="EE360" s="17"/>
      <c r="EF360" s="17"/>
      <c r="EG360" s="17"/>
      <c r="EH360" s="17"/>
      <c r="EI360" s="17"/>
      <c r="EJ360" s="17"/>
      <c r="EK360" s="17"/>
      <c r="EL360" s="17"/>
      <c r="EM360" s="17"/>
      <c r="EN360" s="17"/>
      <c r="EO360" s="17"/>
      <c r="EP360" s="17"/>
      <c r="EQ360" s="17"/>
      <c r="ER360" s="17"/>
      <c r="ES360" s="17"/>
      <c r="ET360" s="17"/>
      <c r="EU360" s="17"/>
      <c r="EV360" s="17"/>
      <c r="EW360" s="17"/>
      <c r="EX360" s="17"/>
      <c r="EY360" s="17"/>
      <c r="EZ360" s="17"/>
      <c r="FA360" s="17"/>
      <c r="FB360" s="17"/>
      <c r="FC360" s="17"/>
      <c r="FD360" s="17"/>
      <c r="FE360" s="17"/>
      <c r="FF360" s="17"/>
      <c r="FG360" s="17"/>
      <c r="FH360" s="17"/>
      <c r="FI360" s="17"/>
      <c r="FJ360" s="17"/>
      <c r="FK360" s="17"/>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7"/>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row>
    <row r="361" spans="1:250" s="18" customFormat="1">
      <c r="A361" s="2360" t="s">
        <v>198</v>
      </c>
      <c r="B361" s="2360"/>
      <c r="C361" s="2360"/>
      <c r="D361" s="2363"/>
      <c r="E361" s="91"/>
      <c r="F361" s="136"/>
      <c r="G361" s="114">
        <f>SUM(G359:G360)</f>
        <v>13.91</v>
      </c>
      <c r="H361" s="137">
        <f>ROUND(G361*D366,2)</f>
        <v>0</v>
      </c>
      <c r="I361" s="137">
        <f>ROUND(G361+H361,2)</f>
        <v>13.91</v>
      </c>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c r="DA361" s="17"/>
      <c r="DB361" s="17"/>
      <c r="DC361" s="17"/>
      <c r="DD361" s="17"/>
      <c r="DE361" s="17"/>
      <c r="DF361" s="17"/>
      <c r="DG361" s="17"/>
      <c r="DH361" s="17"/>
      <c r="DI361" s="17"/>
      <c r="DJ361" s="17"/>
      <c r="DK361" s="17"/>
      <c r="DL361" s="17"/>
      <c r="DM361" s="17"/>
      <c r="DN361" s="17"/>
      <c r="DO361" s="17"/>
      <c r="DP361" s="17"/>
      <c r="DQ361" s="17"/>
      <c r="DR361" s="17"/>
      <c r="DS361" s="17"/>
      <c r="DT361" s="17"/>
      <c r="DU361" s="17"/>
      <c r="DV361" s="17"/>
      <c r="DW361" s="17"/>
      <c r="DX361" s="17"/>
      <c r="DY361" s="17"/>
      <c r="DZ361" s="17"/>
      <c r="EA361" s="17"/>
      <c r="EB361" s="17"/>
      <c r="EC361" s="17"/>
      <c r="ED361" s="17"/>
      <c r="EE361" s="17"/>
      <c r="EF361" s="17"/>
      <c r="EG361" s="17"/>
      <c r="EH361" s="17"/>
      <c r="EI361" s="17"/>
      <c r="EJ361" s="17"/>
      <c r="EK361" s="17"/>
      <c r="EL361" s="17"/>
      <c r="EM361" s="17"/>
      <c r="EN361" s="17"/>
      <c r="EO361" s="17"/>
      <c r="EP361" s="17"/>
      <c r="EQ361" s="17"/>
      <c r="ER361" s="17"/>
      <c r="ES361" s="17"/>
      <c r="ET361" s="17"/>
      <c r="EU361" s="17"/>
      <c r="EV361" s="17"/>
      <c r="EW361" s="17"/>
      <c r="EX361" s="17"/>
      <c r="EY361" s="17"/>
      <c r="EZ361" s="17"/>
      <c r="FA361" s="17"/>
      <c r="FB361" s="17"/>
      <c r="FC361" s="17"/>
      <c r="FD361" s="17"/>
      <c r="FE361" s="17"/>
      <c r="FF361" s="17"/>
      <c r="FG361" s="17"/>
      <c r="FH361" s="17"/>
      <c r="FI361" s="17"/>
      <c r="FJ361" s="17"/>
      <c r="FK361" s="17"/>
      <c r="FL361" s="17"/>
      <c r="FM361" s="17"/>
      <c r="FN361" s="17"/>
      <c r="FO361" s="17"/>
      <c r="FP361" s="17"/>
      <c r="FQ361" s="17"/>
      <c r="FR361" s="17"/>
      <c r="FS361" s="17"/>
      <c r="FT361" s="17"/>
      <c r="FU361" s="17"/>
      <c r="FV361" s="17"/>
      <c r="FW361" s="17"/>
      <c r="FX361" s="17"/>
      <c r="FY361" s="17"/>
      <c r="FZ361" s="17"/>
      <c r="GA361" s="17"/>
      <c r="GB361" s="17"/>
      <c r="GC361" s="17"/>
      <c r="GD361" s="17"/>
      <c r="GE361" s="17"/>
      <c r="GF361" s="17"/>
      <c r="GG361" s="17"/>
      <c r="GH361" s="17"/>
      <c r="GI361" s="17"/>
      <c r="GJ361" s="17"/>
      <c r="GK361" s="17"/>
      <c r="GL361" s="17"/>
      <c r="GM361" s="17"/>
      <c r="GN361" s="17"/>
      <c r="GO361" s="17"/>
      <c r="GP361" s="17"/>
      <c r="GQ361" s="17"/>
      <c r="GR361" s="17"/>
      <c r="GS361" s="17"/>
      <c r="GT361" s="17"/>
      <c r="GU361" s="17"/>
      <c r="GV361" s="17"/>
      <c r="GW361" s="17"/>
      <c r="GX361" s="17"/>
      <c r="GY361" s="17"/>
      <c r="GZ361" s="17"/>
      <c r="HA361" s="17"/>
      <c r="HB361" s="17"/>
      <c r="HC361" s="17"/>
      <c r="HD361" s="17"/>
      <c r="HE361" s="17"/>
      <c r="HF361" s="17"/>
      <c r="HG361" s="17"/>
      <c r="HH361" s="17"/>
      <c r="HI361" s="17"/>
      <c r="HJ361" s="17"/>
      <c r="HK361" s="17"/>
      <c r="HL361" s="17"/>
      <c r="HM361" s="17"/>
      <c r="HN361" s="17"/>
      <c r="HO361" s="17"/>
      <c r="HP361" s="17"/>
      <c r="HQ361" s="17"/>
      <c r="HR361" s="17"/>
      <c r="HS361" s="17"/>
      <c r="HT361" s="17"/>
      <c r="HU361" s="17"/>
      <c r="HV361" s="17"/>
      <c r="HW361" s="17"/>
      <c r="HX361" s="17"/>
      <c r="HY361" s="17"/>
      <c r="HZ361" s="17"/>
      <c r="IA361" s="17"/>
      <c r="IB361" s="17"/>
      <c r="IC361" s="17"/>
      <c r="ID361" s="17"/>
      <c r="IE361" s="17"/>
      <c r="IF361" s="17"/>
      <c r="IG361" s="17"/>
      <c r="IH361" s="17"/>
      <c r="II361" s="17"/>
      <c r="IJ361" s="17"/>
      <c r="IK361" s="17"/>
      <c r="IL361" s="17"/>
      <c r="IM361" s="17"/>
      <c r="IN361" s="17"/>
      <c r="IO361" s="17"/>
      <c r="IP361" s="17"/>
    </row>
    <row r="362" spans="1:250" s="18" customFormat="1">
      <c r="A362" s="2361" t="s">
        <v>199</v>
      </c>
      <c r="B362" s="2361"/>
      <c r="C362" s="2361"/>
      <c r="D362" s="2363"/>
      <c r="E362" s="91"/>
      <c r="F362" s="136"/>
      <c r="G362" s="125">
        <f>ROUND(I351,2)</f>
        <v>22.28</v>
      </c>
      <c r="H362" s="2362"/>
      <c r="I362" s="2362"/>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c r="DA362" s="17"/>
      <c r="DB362" s="17"/>
      <c r="DC362" s="17"/>
      <c r="DD362" s="17"/>
      <c r="DE362" s="17"/>
      <c r="DF362" s="17"/>
      <c r="DG362" s="17"/>
      <c r="DH362" s="17"/>
      <c r="DI362" s="17"/>
      <c r="DJ362" s="17"/>
      <c r="DK362" s="17"/>
      <c r="DL362" s="17"/>
      <c r="DM362" s="17"/>
      <c r="DN362" s="17"/>
      <c r="DO362" s="17"/>
      <c r="DP362" s="17"/>
      <c r="DQ362" s="17"/>
      <c r="DR362" s="17"/>
      <c r="DS362" s="17"/>
      <c r="DT362" s="17"/>
      <c r="DU362" s="17"/>
      <c r="DV362" s="17"/>
      <c r="DW362" s="17"/>
      <c r="DX362" s="17"/>
      <c r="DY362" s="17"/>
      <c r="DZ362" s="17"/>
      <c r="EA362" s="17"/>
      <c r="EB362" s="17"/>
      <c r="EC362" s="17"/>
      <c r="ED362" s="17"/>
      <c r="EE362" s="17"/>
      <c r="EF362" s="17"/>
      <c r="EG362" s="17"/>
      <c r="EH362" s="17"/>
      <c r="EI362" s="17"/>
      <c r="EJ362" s="17"/>
      <c r="EK362" s="17"/>
      <c r="EL362" s="17"/>
      <c r="EM362" s="17"/>
      <c r="EN362" s="17"/>
      <c r="EO362" s="17"/>
      <c r="EP362" s="17"/>
      <c r="EQ362" s="17"/>
      <c r="ER362" s="17"/>
      <c r="ES362" s="17"/>
      <c r="ET362" s="17"/>
      <c r="EU362" s="17"/>
      <c r="EV362" s="17"/>
      <c r="EW362" s="17"/>
      <c r="EX362" s="17"/>
      <c r="EY362" s="17"/>
      <c r="EZ362" s="17"/>
      <c r="FA362" s="17"/>
      <c r="FB362" s="17"/>
      <c r="FC362" s="17"/>
      <c r="FD362" s="17"/>
      <c r="FE362" s="17"/>
      <c r="FF362" s="17"/>
      <c r="FG362" s="17"/>
      <c r="FH362" s="17"/>
      <c r="FI362" s="17"/>
      <c r="FJ362" s="17"/>
      <c r="FK362" s="17"/>
      <c r="FL362" s="17"/>
      <c r="FM362" s="17"/>
      <c r="FN362" s="17"/>
      <c r="FO362" s="17"/>
      <c r="FP362" s="17"/>
      <c r="FQ362" s="17"/>
      <c r="FR362" s="17"/>
      <c r="FS362" s="17"/>
      <c r="FT362" s="17"/>
      <c r="FU362" s="17"/>
      <c r="FV362" s="17"/>
      <c r="FW362" s="17"/>
      <c r="FX362" s="17"/>
      <c r="FY362" s="17"/>
      <c r="FZ362" s="17"/>
      <c r="GA362" s="17"/>
      <c r="GB362" s="17"/>
      <c r="GC362" s="17"/>
      <c r="GD362" s="17"/>
      <c r="GE362" s="17"/>
      <c r="GF362" s="17"/>
      <c r="GG362" s="17"/>
      <c r="GH362" s="17"/>
      <c r="GI362" s="17"/>
      <c r="GJ362" s="17"/>
      <c r="GK362" s="17"/>
      <c r="GL362" s="17"/>
      <c r="GM362" s="17"/>
      <c r="GN362" s="17"/>
      <c r="GO362" s="17"/>
      <c r="GP362" s="17"/>
      <c r="GQ362" s="17"/>
      <c r="GR362" s="17"/>
      <c r="GS362" s="17"/>
      <c r="GT362" s="17"/>
      <c r="GU362" s="17"/>
      <c r="GV362" s="17"/>
      <c r="GW362" s="17"/>
      <c r="GX362" s="17"/>
      <c r="GY362" s="17"/>
      <c r="GZ362" s="17"/>
      <c r="HA362" s="17"/>
      <c r="HB362" s="17"/>
      <c r="HC362" s="17"/>
      <c r="HD362" s="17"/>
      <c r="HE362" s="17"/>
      <c r="HF362" s="17"/>
      <c r="HG362" s="17"/>
      <c r="HH362" s="17"/>
      <c r="HI362" s="17"/>
      <c r="HJ362" s="17"/>
      <c r="HK362" s="17"/>
      <c r="HL362" s="17"/>
      <c r="HM362" s="17"/>
      <c r="HN362" s="17"/>
      <c r="HO362" s="17"/>
      <c r="HP362" s="17"/>
      <c r="HQ362" s="17"/>
      <c r="HR362" s="17"/>
      <c r="HS362" s="17"/>
      <c r="HT362" s="17"/>
      <c r="HU362" s="17"/>
      <c r="HV362" s="17"/>
      <c r="HW362" s="17"/>
      <c r="HX362" s="17"/>
      <c r="HY362" s="17"/>
      <c r="HZ362" s="17"/>
      <c r="IA362" s="17"/>
      <c r="IB362" s="17"/>
      <c r="IC362" s="17"/>
      <c r="ID362" s="17"/>
      <c r="IE362" s="17"/>
      <c r="IF362" s="17"/>
      <c r="IG362" s="17"/>
      <c r="IH362" s="17"/>
      <c r="II362" s="17"/>
      <c r="IJ362" s="17"/>
      <c r="IK362" s="17"/>
      <c r="IL362" s="17"/>
      <c r="IM362" s="17"/>
      <c r="IN362" s="17"/>
      <c r="IO362" s="17"/>
      <c r="IP362" s="17"/>
    </row>
    <row r="363" spans="1:250" s="18" customFormat="1">
      <c r="A363" s="2361" t="s">
        <v>200</v>
      </c>
      <c r="B363" s="2361"/>
      <c r="C363" s="2361"/>
      <c r="D363" s="2363"/>
      <c r="E363" s="91"/>
      <c r="F363" s="136"/>
      <c r="G363" s="125">
        <f>I357</f>
        <v>0</v>
      </c>
      <c r="H363" s="2362"/>
      <c r="I363" s="2362"/>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c r="DA363" s="17"/>
      <c r="DB363" s="17"/>
      <c r="DC363" s="17"/>
      <c r="DD363" s="17"/>
      <c r="DE363" s="17"/>
      <c r="DF363" s="17"/>
      <c r="DG363" s="17"/>
      <c r="DH363" s="17"/>
      <c r="DI363" s="17"/>
      <c r="DJ363" s="17"/>
      <c r="DK363" s="17"/>
      <c r="DL363" s="17"/>
      <c r="DM363" s="17"/>
      <c r="DN363" s="17"/>
      <c r="DO363" s="17"/>
      <c r="DP363" s="17"/>
      <c r="DQ363" s="17"/>
      <c r="DR363" s="17"/>
      <c r="DS363" s="17"/>
      <c r="DT363" s="17"/>
      <c r="DU363" s="17"/>
      <c r="DV363" s="17"/>
      <c r="DW363" s="17"/>
      <c r="DX363" s="17"/>
      <c r="DY363" s="17"/>
      <c r="DZ363" s="17"/>
      <c r="EA363" s="17"/>
      <c r="EB363" s="17"/>
      <c r="EC363" s="17"/>
      <c r="ED363" s="17"/>
      <c r="EE363" s="17"/>
      <c r="EF363" s="17"/>
      <c r="EG363" s="17"/>
      <c r="EH363" s="17"/>
      <c r="EI363" s="17"/>
      <c r="EJ363" s="17"/>
      <c r="EK363" s="17"/>
      <c r="EL363" s="17"/>
      <c r="EM363" s="17"/>
      <c r="EN363" s="17"/>
      <c r="EO363" s="17"/>
      <c r="EP363" s="17"/>
      <c r="EQ363" s="17"/>
      <c r="ER363" s="17"/>
      <c r="ES363" s="17"/>
      <c r="ET363" s="17"/>
      <c r="EU363" s="17"/>
      <c r="EV363" s="17"/>
      <c r="EW363" s="17"/>
      <c r="EX363" s="17"/>
      <c r="EY363" s="17"/>
      <c r="EZ363" s="17"/>
      <c r="FA363" s="17"/>
      <c r="FB363" s="17"/>
      <c r="FC363" s="17"/>
      <c r="FD363" s="17"/>
      <c r="FE363" s="17"/>
      <c r="FF363" s="17"/>
      <c r="FG363" s="17"/>
      <c r="FH363" s="17"/>
      <c r="FI363" s="17"/>
      <c r="FJ363" s="17"/>
      <c r="FK363" s="17"/>
      <c r="FL363" s="17"/>
      <c r="FM363" s="17"/>
      <c r="FN363" s="17"/>
      <c r="FO363" s="17"/>
      <c r="FP363" s="17"/>
      <c r="FQ363" s="17"/>
      <c r="FR363" s="17"/>
      <c r="FS363" s="17"/>
      <c r="FT363" s="17"/>
      <c r="FU363" s="17"/>
      <c r="FV363" s="17"/>
      <c r="FW363" s="17"/>
      <c r="FX363" s="17"/>
      <c r="FY363" s="17"/>
      <c r="FZ363" s="17"/>
      <c r="GA363" s="17"/>
      <c r="GB363" s="17"/>
      <c r="GC363" s="17"/>
      <c r="GD363" s="17"/>
      <c r="GE363" s="17"/>
      <c r="GF363" s="17"/>
      <c r="GG363" s="17"/>
      <c r="GH363" s="17"/>
      <c r="GI363" s="17"/>
      <c r="GJ363" s="17"/>
      <c r="GK363" s="17"/>
      <c r="GL363" s="17"/>
      <c r="GM363" s="17"/>
      <c r="GN363" s="17"/>
      <c r="GO363" s="17"/>
      <c r="GP363" s="17"/>
      <c r="GQ363" s="17"/>
      <c r="GR363" s="17"/>
      <c r="GS363" s="17"/>
      <c r="GT363" s="17"/>
      <c r="GU363" s="17"/>
      <c r="GV363" s="17"/>
      <c r="GW363" s="17"/>
      <c r="GX363" s="17"/>
      <c r="GY363" s="17"/>
      <c r="GZ363" s="17"/>
      <c r="HA363" s="17"/>
      <c r="HB363" s="17"/>
      <c r="HC363" s="17"/>
      <c r="HD363" s="17"/>
      <c r="HE363" s="17"/>
      <c r="HF363" s="17"/>
      <c r="HG363" s="17"/>
      <c r="HH363" s="17"/>
      <c r="HI363" s="17"/>
      <c r="HJ363" s="17"/>
      <c r="HK363" s="17"/>
      <c r="HL363" s="17"/>
      <c r="HM363" s="17"/>
      <c r="HN363" s="17"/>
      <c r="HO363" s="17"/>
      <c r="HP363" s="17"/>
      <c r="HQ363" s="17"/>
      <c r="HR363" s="17"/>
      <c r="HS363" s="17"/>
      <c r="HT363" s="17"/>
      <c r="HU363" s="17"/>
      <c r="HV363" s="17"/>
      <c r="HW363" s="17"/>
      <c r="HX363" s="17"/>
      <c r="HY363" s="17"/>
      <c r="HZ363" s="17"/>
      <c r="IA363" s="17"/>
      <c r="IB363" s="17"/>
      <c r="IC363" s="17"/>
      <c r="ID363" s="17"/>
      <c r="IE363" s="17"/>
      <c r="IF363" s="17"/>
      <c r="IG363" s="17"/>
      <c r="IH363" s="17"/>
      <c r="II363" s="17"/>
      <c r="IJ363" s="17"/>
      <c r="IK363" s="17"/>
      <c r="IL363" s="17"/>
      <c r="IM363" s="17"/>
      <c r="IN363" s="17"/>
      <c r="IO363" s="17"/>
      <c r="IP363" s="17"/>
    </row>
    <row r="364" spans="1:250" s="18" customFormat="1">
      <c r="A364" s="2360" t="s">
        <v>201</v>
      </c>
      <c r="B364" s="2360"/>
      <c r="C364" s="2360"/>
      <c r="D364" s="2363"/>
      <c r="E364" s="91"/>
      <c r="F364" s="136"/>
      <c r="G364" s="114">
        <f>SUM(G362:G363)</f>
        <v>22.28</v>
      </c>
      <c r="H364" s="137">
        <f>ROUND(G364*D366,2)</f>
        <v>0</v>
      </c>
      <c r="I364" s="137">
        <f>ROUND(G364+H364,2)</f>
        <v>22.28</v>
      </c>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c r="DA364" s="17"/>
      <c r="DB364" s="17"/>
      <c r="DC364" s="17"/>
      <c r="DD364" s="17"/>
      <c r="DE364" s="17"/>
      <c r="DF364" s="17"/>
      <c r="DG364" s="17"/>
      <c r="DH364" s="17"/>
      <c r="DI364" s="17"/>
      <c r="DJ364" s="17"/>
      <c r="DK364" s="17"/>
      <c r="DL364" s="17"/>
      <c r="DM364" s="17"/>
      <c r="DN364" s="17"/>
      <c r="DO364" s="17"/>
      <c r="DP364" s="17"/>
      <c r="DQ364" s="17"/>
      <c r="DR364" s="17"/>
      <c r="DS364" s="17"/>
      <c r="DT364" s="17"/>
      <c r="DU364" s="17"/>
      <c r="DV364" s="17"/>
      <c r="DW364" s="17"/>
      <c r="DX364" s="17"/>
      <c r="DY364" s="17"/>
      <c r="DZ364" s="17"/>
      <c r="EA364" s="17"/>
      <c r="EB364" s="17"/>
      <c r="EC364" s="17"/>
      <c r="ED364" s="17"/>
      <c r="EE364" s="17"/>
      <c r="EF364" s="17"/>
      <c r="EG364" s="17"/>
      <c r="EH364" s="17"/>
      <c r="EI364" s="17"/>
      <c r="EJ364" s="17"/>
      <c r="EK364" s="17"/>
      <c r="EL364" s="17"/>
      <c r="EM364" s="17"/>
      <c r="EN364" s="17"/>
      <c r="EO364" s="17"/>
      <c r="EP364" s="17"/>
      <c r="EQ364" s="17"/>
      <c r="ER364" s="17"/>
      <c r="ES364" s="17"/>
      <c r="ET364" s="17"/>
      <c r="EU364" s="17"/>
      <c r="EV364" s="17"/>
      <c r="EW364" s="17"/>
      <c r="EX364" s="17"/>
      <c r="EY364" s="17"/>
      <c r="EZ364" s="17"/>
      <c r="FA364" s="17"/>
      <c r="FB364" s="17"/>
      <c r="FC364" s="17"/>
      <c r="FD364" s="17"/>
      <c r="FE364" s="17"/>
      <c r="FF364" s="17"/>
      <c r="FG364" s="17"/>
      <c r="FH364" s="17"/>
      <c r="FI364" s="17"/>
      <c r="FJ364" s="17"/>
      <c r="FK364" s="17"/>
      <c r="FL364" s="17"/>
      <c r="FM364" s="17"/>
      <c r="FN364" s="17"/>
      <c r="FO364" s="17"/>
      <c r="FP364" s="17"/>
      <c r="FQ364" s="17"/>
      <c r="FR364" s="17"/>
      <c r="FS364" s="17"/>
      <c r="FT364" s="17"/>
      <c r="FU364" s="17"/>
      <c r="FV364" s="17"/>
      <c r="FW364" s="17"/>
      <c r="FX364" s="17"/>
      <c r="FY364" s="17"/>
      <c r="FZ364" s="17"/>
      <c r="GA364" s="17"/>
      <c r="GB364" s="17"/>
      <c r="GC364" s="17"/>
      <c r="GD364" s="17"/>
      <c r="GE364" s="17"/>
      <c r="GF364" s="17"/>
      <c r="GG364" s="17"/>
      <c r="GH364" s="17"/>
      <c r="GI364" s="17"/>
      <c r="GJ364" s="17"/>
      <c r="GK364" s="17"/>
      <c r="GL364" s="17"/>
      <c r="GM364" s="17"/>
      <c r="GN364" s="17"/>
      <c r="GO364" s="17"/>
      <c r="GP364" s="17"/>
      <c r="GQ364" s="17"/>
      <c r="GR364" s="17"/>
      <c r="GS364" s="17"/>
      <c r="GT364" s="17"/>
      <c r="GU364" s="17"/>
      <c r="GV364" s="17"/>
      <c r="GW364" s="17"/>
      <c r="GX364" s="17"/>
      <c r="GY364" s="17"/>
      <c r="GZ364" s="17"/>
      <c r="HA364" s="17"/>
      <c r="HB364" s="17"/>
      <c r="HC364" s="17"/>
      <c r="HD364" s="17"/>
      <c r="HE364" s="17"/>
      <c r="HF364" s="17"/>
      <c r="HG364" s="17"/>
      <c r="HH364" s="17"/>
      <c r="HI364" s="17"/>
      <c r="HJ364" s="17"/>
      <c r="HK364" s="17"/>
      <c r="HL364" s="17"/>
      <c r="HM364" s="17"/>
      <c r="HN364" s="17"/>
      <c r="HO364" s="17"/>
      <c r="HP364" s="17"/>
      <c r="HQ364" s="17"/>
      <c r="HR364" s="17"/>
      <c r="HS364" s="17"/>
      <c r="HT364" s="17"/>
      <c r="HU364" s="17"/>
      <c r="HV364" s="17"/>
      <c r="HW364" s="17"/>
      <c r="HX364" s="17"/>
      <c r="HY364" s="17"/>
      <c r="HZ364" s="17"/>
      <c r="IA364" s="17"/>
      <c r="IB364" s="17"/>
      <c r="IC364" s="17"/>
      <c r="ID364" s="17"/>
      <c r="IE364" s="17"/>
      <c r="IF364" s="17"/>
      <c r="IG364" s="17"/>
      <c r="IH364" s="17"/>
      <c r="II364" s="17"/>
      <c r="IJ364" s="17"/>
      <c r="IK364" s="17"/>
      <c r="IL364" s="17"/>
      <c r="IM364" s="17"/>
      <c r="IN364" s="17"/>
      <c r="IO364" s="17"/>
      <c r="IP364" s="17"/>
    </row>
    <row r="365" spans="1:250" s="18" customFormat="1">
      <c r="A365" s="2360" t="s">
        <v>202</v>
      </c>
      <c r="B365" s="2360"/>
      <c r="C365" s="2360"/>
      <c r="D365" s="2363"/>
      <c r="E365" s="91"/>
      <c r="F365" s="136"/>
      <c r="G365" s="114">
        <f>ROUND(G364+G361,2)</f>
        <v>36.19</v>
      </c>
      <c r="H365" s="2364"/>
      <c r="I365" s="2364"/>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c r="DA365" s="17"/>
      <c r="DB365" s="17"/>
      <c r="DC365" s="17"/>
      <c r="DD365" s="17"/>
      <c r="DE365" s="17"/>
      <c r="DF365" s="17"/>
      <c r="DG365" s="17"/>
      <c r="DH365" s="17"/>
      <c r="DI365" s="17"/>
      <c r="DJ365" s="17"/>
      <c r="DK365" s="17"/>
      <c r="DL365" s="17"/>
      <c r="DM365" s="17"/>
      <c r="DN365" s="17"/>
      <c r="DO365" s="17"/>
      <c r="DP365" s="17"/>
      <c r="DQ365" s="17"/>
      <c r="DR365" s="17"/>
      <c r="DS365" s="17"/>
      <c r="DT365" s="17"/>
      <c r="DU365" s="17"/>
      <c r="DV365" s="17"/>
      <c r="DW365" s="17"/>
      <c r="DX365" s="17"/>
      <c r="DY365" s="17"/>
      <c r="DZ365" s="17"/>
      <c r="EA365" s="17"/>
      <c r="EB365" s="17"/>
      <c r="EC365" s="17"/>
      <c r="ED365" s="17"/>
      <c r="EE365" s="17"/>
      <c r="EF365" s="17"/>
      <c r="EG365" s="17"/>
      <c r="EH365" s="17"/>
      <c r="EI365" s="17"/>
      <c r="EJ365" s="17"/>
      <c r="EK365" s="17"/>
      <c r="EL365" s="17"/>
      <c r="EM365" s="17"/>
      <c r="EN365" s="17"/>
      <c r="EO365" s="17"/>
      <c r="EP365" s="17"/>
      <c r="EQ365" s="17"/>
      <c r="ER365" s="17"/>
      <c r="ES365" s="17"/>
      <c r="ET365" s="17"/>
      <c r="EU365" s="17"/>
      <c r="EV365" s="17"/>
      <c r="EW365" s="17"/>
      <c r="EX365" s="17"/>
      <c r="EY365" s="17"/>
      <c r="EZ365" s="17"/>
      <c r="FA365" s="17"/>
      <c r="FB365" s="17"/>
      <c r="FC365" s="17"/>
      <c r="FD365" s="17"/>
      <c r="FE365" s="17"/>
      <c r="FF365" s="17"/>
      <c r="FG365" s="17"/>
      <c r="FH365" s="17"/>
      <c r="FI365" s="17"/>
      <c r="FJ365" s="17"/>
      <c r="FK365" s="17"/>
      <c r="FL365" s="17"/>
      <c r="FM365" s="17"/>
      <c r="FN365" s="17"/>
      <c r="FO365" s="17"/>
      <c r="FP365" s="17"/>
      <c r="FQ365" s="17"/>
      <c r="FR365" s="17"/>
      <c r="FS365" s="17"/>
      <c r="FT365" s="17"/>
      <c r="FU365" s="17"/>
      <c r="FV365" s="17"/>
      <c r="FW365" s="17"/>
      <c r="FX365" s="17"/>
      <c r="FY365" s="17"/>
      <c r="FZ365" s="17"/>
      <c r="GA365" s="17"/>
      <c r="GB365" s="17"/>
      <c r="GC365" s="17"/>
      <c r="GD365" s="17"/>
      <c r="GE365" s="17"/>
      <c r="GF365" s="17"/>
      <c r="GG365" s="17"/>
      <c r="GH365" s="17"/>
      <c r="GI365" s="17"/>
      <c r="GJ365" s="17"/>
      <c r="GK365" s="17"/>
      <c r="GL365" s="17"/>
      <c r="GM365" s="17"/>
      <c r="GN365" s="17"/>
      <c r="GO365" s="17"/>
      <c r="GP365" s="17"/>
      <c r="GQ365" s="17"/>
      <c r="GR365" s="17"/>
      <c r="GS365" s="17"/>
      <c r="GT365" s="17"/>
      <c r="GU365" s="17"/>
      <c r="GV365" s="17"/>
      <c r="GW365" s="17"/>
      <c r="GX365" s="17"/>
      <c r="GY365" s="17"/>
      <c r="GZ365" s="17"/>
      <c r="HA365" s="17"/>
      <c r="HB365" s="17"/>
      <c r="HC365" s="17"/>
      <c r="HD365" s="17"/>
      <c r="HE365" s="17"/>
      <c r="HF365" s="17"/>
      <c r="HG365" s="17"/>
      <c r="HH365" s="17"/>
      <c r="HI365" s="17"/>
      <c r="HJ365" s="17"/>
      <c r="HK365" s="17"/>
      <c r="HL365" s="17"/>
      <c r="HM365" s="17"/>
      <c r="HN365" s="17"/>
      <c r="HO365" s="17"/>
      <c r="HP365" s="17"/>
      <c r="HQ365" s="17"/>
      <c r="HR365" s="17"/>
      <c r="HS365" s="17"/>
      <c r="HT365" s="17"/>
      <c r="HU365" s="17"/>
      <c r="HV365" s="17"/>
      <c r="HW365" s="17"/>
      <c r="HX365" s="17"/>
      <c r="HY365" s="17"/>
      <c r="HZ365" s="17"/>
      <c r="IA365" s="17"/>
      <c r="IB365" s="17"/>
      <c r="IC365" s="17"/>
      <c r="ID365" s="17"/>
      <c r="IE365" s="17"/>
      <c r="IF365" s="17"/>
      <c r="IG365" s="17"/>
      <c r="IH365" s="17"/>
      <c r="II365" s="17"/>
      <c r="IJ365" s="17"/>
      <c r="IK365" s="17"/>
      <c r="IL365" s="17"/>
      <c r="IM365" s="17"/>
      <c r="IN365" s="17"/>
      <c r="IO365" s="17"/>
      <c r="IP365" s="17"/>
    </row>
    <row r="366" spans="1:250" s="18" customFormat="1">
      <c r="A366" s="2360" t="s">
        <v>203</v>
      </c>
      <c r="B366" s="2360"/>
      <c r="C366" s="2360"/>
      <c r="D366" s="94">
        <v>0</v>
      </c>
      <c r="E366" s="91"/>
      <c r="F366" s="135"/>
      <c r="G366" s="114"/>
      <c r="H366" s="2364"/>
      <c r="I366" s="2364"/>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c r="DA366" s="17"/>
      <c r="DB366" s="17"/>
      <c r="DC366" s="17"/>
      <c r="DD366" s="17"/>
      <c r="DE366" s="17"/>
      <c r="DF366" s="17"/>
      <c r="DG366" s="17"/>
      <c r="DH366" s="17"/>
      <c r="DI366" s="17"/>
      <c r="DJ366" s="17"/>
      <c r="DK366" s="17"/>
      <c r="DL366" s="17"/>
      <c r="DM366" s="17"/>
      <c r="DN366" s="17"/>
      <c r="DO366" s="17"/>
      <c r="DP366" s="17"/>
      <c r="DQ366" s="17"/>
      <c r="DR366" s="17"/>
      <c r="DS366" s="17"/>
      <c r="DT366" s="17"/>
      <c r="DU366" s="17"/>
      <c r="DV366" s="17"/>
      <c r="DW366" s="17"/>
      <c r="DX366" s="17"/>
      <c r="DY366" s="17"/>
      <c r="DZ366" s="17"/>
      <c r="EA366" s="17"/>
      <c r="EB366" s="17"/>
      <c r="EC366" s="17"/>
      <c r="ED366" s="17"/>
      <c r="EE366" s="17"/>
      <c r="EF366" s="17"/>
      <c r="EG366" s="17"/>
      <c r="EH366" s="17"/>
      <c r="EI366" s="17"/>
      <c r="EJ366" s="17"/>
      <c r="EK366" s="17"/>
      <c r="EL366" s="17"/>
      <c r="EM366" s="17"/>
      <c r="EN366" s="17"/>
      <c r="EO366" s="17"/>
      <c r="EP366" s="17"/>
      <c r="EQ366" s="17"/>
      <c r="ER366" s="17"/>
      <c r="ES366" s="17"/>
      <c r="ET366" s="17"/>
      <c r="EU366" s="17"/>
      <c r="EV366" s="17"/>
      <c r="EW366" s="17"/>
      <c r="EX366" s="17"/>
      <c r="EY366" s="17"/>
      <c r="EZ366" s="17"/>
      <c r="FA366" s="17"/>
      <c r="FB366" s="17"/>
      <c r="FC366" s="17"/>
      <c r="FD366" s="17"/>
      <c r="FE366" s="17"/>
      <c r="FF366" s="17"/>
      <c r="FG366" s="17"/>
      <c r="FH366" s="17"/>
      <c r="FI366" s="17"/>
      <c r="FJ366" s="17"/>
      <c r="FK366" s="17"/>
      <c r="FL366" s="17"/>
      <c r="FM366" s="17"/>
      <c r="FN366" s="17"/>
      <c r="FO366" s="17"/>
      <c r="FP366" s="17"/>
      <c r="FQ366" s="17"/>
      <c r="FR366" s="17"/>
      <c r="FS366" s="17"/>
      <c r="FT366" s="17"/>
      <c r="FU366" s="17"/>
      <c r="FV366" s="17"/>
      <c r="FW366" s="17"/>
      <c r="FX366" s="17"/>
      <c r="FY366" s="17"/>
      <c r="FZ366" s="17"/>
      <c r="GA366" s="17"/>
      <c r="GB366" s="17"/>
      <c r="GC366" s="17"/>
      <c r="GD366" s="17"/>
      <c r="GE366" s="17"/>
      <c r="GF366" s="17"/>
      <c r="GG366" s="17"/>
      <c r="GH366" s="17"/>
      <c r="GI366" s="17"/>
      <c r="GJ366" s="17"/>
      <c r="GK366" s="17"/>
      <c r="GL366" s="17"/>
      <c r="GM366" s="17"/>
      <c r="GN366" s="17"/>
      <c r="GO366" s="17"/>
      <c r="GP366" s="17"/>
      <c r="GQ366" s="17"/>
      <c r="GR366" s="17"/>
      <c r="GS366" s="17"/>
      <c r="GT366" s="17"/>
      <c r="GU366" s="17"/>
      <c r="GV366" s="17"/>
      <c r="GW366" s="17"/>
      <c r="GX366" s="17"/>
      <c r="GY366" s="17"/>
      <c r="GZ366" s="17"/>
      <c r="HA366" s="17"/>
      <c r="HB366" s="17"/>
      <c r="HC366" s="17"/>
      <c r="HD366" s="17"/>
      <c r="HE366" s="17"/>
      <c r="HF366" s="17"/>
      <c r="HG366" s="17"/>
      <c r="HH366" s="17"/>
      <c r="HI366" s="17"/>
      <c r="HJ366" s="17"/>
      <c r="HK366" s="17"/>
      <c r="HL366" s="17"/>
      <c r="HM366" s="17"/>
      <c r="HN366" s="17"/>
      <c r="HO366" s="17"/>
      <c r="HP366" s="17"/>
      <c r="HQ366" s="17"/>
      <c r="HR366" s="17"/>
      <c r="HS366" s="17"/>
      <c r="HT366" s="17"/>
      <c r="HU366" s="17"/>
      <c r="HV366" s="17"/>
      <c r="HW366" s="17"/>
      <c r="HX366" s="17"/>
      <c r="HY366" s="17"/>
      <c r="HZ366" s="17"/>
      <c r="IA366" s="17"/>
      <c r="IB366" s="17"/>
      <c r="IC366" s="17"/>
      <c r="ID366" s="17"/>
      <c r="IE366" s="17"/>
      <c r="IF366" s="17"/>
      <c r="IG366" s="17"/>
      <c r="IH366" s="17"/>
      <c r="II366" s="17"/>
      <c r="IJ366" s="17"/>
      <c r="IK366" s="17"/>
      <c r="IL366" s="17"/>
      <c r="IM366" s="17"/>
      <c r="IN366" s="17"/>
      <c r="IO366" s="17"/>
      <c r="IP366" s="17"/>
    </row>
    <row r="367" spans="1:250" s="18" customFormat="1">
      <c r="A367" s="2365" t="s">
        <v>204</v>
      </c>
      <c r="B367" s="2365"/>
      <c r="C367" s="2365"/>
      <c r="D367" s="2365"/>
      <c r="E367" s="2365"/>
      <c r="F367" s="2365"/>
      <c r="G367" s="2365"/>
      <c r="H367" s="2365"/>
      <c r="I367" s="153">
        <f>(SUM(I364+I361))</f>
        <v>36.19</v>
      </c>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c r="DA367" s="17"/>
      <c r="DB367" s="17"/>
      <c r="DC367" s="17"/>
      <c r="DD367" s="17"/>
      <c r="DE367" s="17"/>
      <c r="DF367" s="17"/>
      <c r="DG367" s="17"/>
      <c r="DH367" s="17"/>
      <c r="DI367" s="17"/>
      <c r="DJ367" s="17"/>
      <c r="DK367" s="17"/>
      <c r="DL367" s="17"/>
      <c r="DM367" s="17"/>
      <c r="DN367" s="17"/>
      <c r="DO367" s="17"/>
      <c r="DP367" s="17"/>
      <c r="DQ367" s="17"/>
      <c r="DR367" s="17"/>
      <c r="DS367" s="17"/>
      <c r="DT367" s="17"/>
      <c r="DU367" s="17"/>
      <c r="DV367" s="17"/>
      <c r="DW367" s="17"/>
      <c r="DX367" s="17"/>
      <c r="DY367" s="17"/>
      <c r="DZ367" s="17"/>
      <c r="EA367" s="17"/>
      <c r="EB367" s="17"/>
      <c r="EC367" s="17"/>
      <c r="ED367" s="17"/>
      <c r="EE367" s="17"/>
      <c r="EF367" s="17"/>
      <c r="EG367" s="17"/>
      <c r="EH367" s="17"/>
      <c r="EI367" s="17"/>
      <c r="EJ367" s="17"/>
      <c r="EK367" s="17"/>
      <c r="EL367" s="17"/>
      <c r="EM367" s="17"/>
      <c r="EN367" s="17"/>
      <c r="EO367" s="17"/>
      <c r="EP367" s="17"/>
      <c r="EQ367" s="17"/>
      <c r="ER367" s="17"/>
      <c r="ES367" s="17"/>
      <c r="ET367" s="17"/>
      <c r="EU367" s="17"/>
      <c r="EV367" s="17"/>
      <c r="EW367" s="17"/>
      <c r="EX367" s="17"/>
      <c r="EY367" s="17"/>
      <c r="EZ367" s="17"/>
      <c r="FA367" s="17"/>
      <c r="FB367" s="17"/>
      <c r="FC367" s="17"/>
      <c r="FD367" s="17"/>
      <c r="FE367" s="17"/>
      <c r="FF367" s="17"/>
      <c r="FG367" s="17"/>
      <c r="FH367" s="17"/>
      <c r="FI367" s="17"/>
      <c r="FJ367" s="17"/>
      <c r="FK367" s="17"/>
      <c r="FL367" s="17"/>
      <c r="FM367" s="17"/>
      <c r="FN367" s="17"/>
      <c r="FO367" s="17"/>
      <c r="FP367" s="17"/>
      <c r="FQ367" s="17"/>
      <c r="FR367" s="17"/>
      <c r="FS367" s="17"/>
      <c r="FT367" s="17"/>
      <c r="FU367" s="17"/>
      <c r="FV367" s="17"/>
      <c r="FW367" s="17"/>
      <c r="FX367" s="17"/>
      <c r="FY367" s="17"/>
      <c r="FZ367" s="17"/>
      <c r="GA367" s="17"/>
      <c r="GB367" s="17"/>
      <c r="GC367" s="17"/>
      <c r="GD367" s="17"/>
      <c r="GE367" s="17"/>
      <c r="GF367" s="17"/>
      <c r="GG367" s="17"/>
      <c r="GH367" s="17"/>
      <c r="GI367" s="17"/>
      <c r="GJ367" s="17"/>
      <c r="GK367" s="17"/>
      <c r="GL367" s="17"/>
      <c r="GM367" s="17"/>
      <c r="GN367" s="17"/>
      <c r="GO367" s="17"/>
      <c r="GP367" s="17"/>
      <c r="GQ367" s="17"/>
      <c r="GR367" s="17"/>
      <c r="GS367" s="17"/>
      <c r="GT367" s="17"/>
      <c r="GU367" s="17"/>
      <c r="GV367" s="17"/>
      <c r="GW367" s="17"/>
      <c r="GX367" s="17"/>
      <c r="GY367" s="17"/>
      <c r="GZ367" s="17"/>
      <c r="HA367" s="17"/>
      <c r="HB367" s="17"/>
      <c r="HC367" s="17"/>
      <c r="HD367" s="17"/>
      <c r="HE367" s="17"/>
      <c r="HF367" s="17"/>
      <c r="HG367" s="17"/>
      <c r="HH367" s="17"/>
      <c r="HI367" s="17"/>
      <c r="HJ367" s="17"/>
      <c r="HK367" s="17"/>
      <c r="HL367" s="17"/>
      <c r="HM367" s="17"/>
      <c r="HN367" s="17"/>
      <c r="HO367" s="17"/>
      <c r="HP367" s="17"/>
      <c r="HQ367" s="17"/>
      <c r="HR367" s="17"/>
      <c r="HS367" s="17"/>
      <c r="HT367" s="17"/>
      <c r="HU367" s="17"/>
      <c r="HV367" s="17"/>
      <c r="HW367" s="17"/>
      <c r="HX367" s="17"/>
      <c r="HY367" s="17"/>
      <c r="HZ367" s="17"/>
      <c r="IA367" s="17"/>
      <c r="IB367" s="17"/>
      <c r="IC367" s="17"/>
      <c r="ID367" s="17"/>
      <c r="IE367" s="17"/>
      <c r="IF367" s="17"/>
      <c r="IG367" s="17"/>
      <c r="IH367" s="17"/>
      <c r="II367" s="17"/>
      <c r="IJ367" s="17"/>
      <c r="IK367" s="17"/>
      <c r="IL367" s="17"/>
      <c r="IM367" s="17"/>
      <c r="IN367" s="17"/>
      <c r="IO367" s="17"/>
      <c r="IP367" s="17"/>
    </row>
    <row r="368" spans="1:250" s="18" customFormat="1">
      <c r="A368" s="2428"/>
      <c r="B368" s="2429"/>
      <c r="C368" s="2429"/>
      <c r="D368" s="2429"/>
      <c r="E368" s="2429"/>
      <c r="F368" s="2429"/>
      <c r="G368" s="2429"/>
      <c r="H368" s="2429"/>
      <c r="I368" s="2430"/>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c r="DA368" s="17"/>
      <c r="DB368" s="17"/>
      <c r="DC368" s="17"/>
      <c r="DD368" s="17"/>
      <c r="DE368" s="17"/>
      <c r="DF368" s="17"/>
      <c r="DG368" s="17"/>
      <c r="DH368" s="17"/>
      <c r="DI368" s="17"/>
      <c r="DJ368" s="17"/>
      <c r="DK368" s="17"/>
      <c r="DL368" s="17"/>
      <c r="DM368" s="17"/>
      <c r="DN368" s="17"/>
      <c r="DO368" s="17"/>
      <c r="DP368" s="17"/>
      <c r="DQ368" s="17"/>
      <c r="DR368" s="17"/>
      <c r="DS368" s="17"/>
      <c r="DT368" s="17"/>
      <c r="DU368" s="17"/>
      <c r="DV368" s="17"/>
      <c r="DW368" s="17"/>
      <c r="DX368" s="17"/>
      <c r="DY368" s="17"/>
      <c r="DZ368" s="17"/>
      <c r="EA368" s="17"/>
      <c r="EB368" s="17"/>
      <c r="EC368" s="17"/>
      <c r="ED368" s="17"/>
      <c r="EE368" s="17"/>
      <c r="EF368" s="17"/>
      <c r="EG368" s="17"/>
      <c r="EH368" s="17"/>
      <c r="EI368" s="17"/>
      <c r="EJ368" s="17"/>
      <c r="EK368" s="17"/>
      <c r="EL368" s="17"/>
      <c r="EM368" s="17"/>
      <c r="EN368" s="17"/>
      <c r="EO368" s="17"/>
      <c r="EP368" s="17"/>
      <c r="EQ368" s="17"/>
      <c r="ER368" s="17"/>
      <c r="ES368" s="17"/>
      <c r="ET368" s="17"/>
      <c r="EU368" s="17"/>
      <c r="EV368" s="17"/>
      <c r="EW368" s="17"/>
      <c r="EX368" s="17"/>
      <c r="EY368" s="17"/>
      <c r="EZ368" s="17"/>
      <c r="FA368" s="17"/>
      <c r="FB368" s="17"/>
      <c r="FC368" s="17"/>
      <c r="FD368" s="17"/>
      <c r="FE368" s="17"/>
      <c r="FF368" s="17"/>
      <c r="FG368" s="17"/>
      <c r="FH368" s="17"/>
      <c r="FI368" s="17"/>
      <c r="FJ368" s="17"/>
      <c r="FK368" s="17"/>
      <c r="FL368" s="17"/>
      <c r="FM368" s="17"/>
      <c r="FN368" s="17"/>
      <c r="FO368" s="17"/>
      <c r="FP368" s="17"/>
      <c r="FQ368" s="17"/>
      <c r="FR368" s="17"/>
      <c r="FS368" s="17"/>
      <c r="FT368" s="17"/>
      <c r="FU368" s="17"/>
      <c r="FV368" s="17"/>
      <c r="FW368" s="17"/>
      <c r="FX368" s="17"/>
      <c r="FY368" s="17"/>
      <c r="FZ368" s="17"/>
      <c r="GA368" s="17"/>
      <c r="GB368" s="17"/>
      <c r="GC368" s="17"/>
      <c r="GD368" s="17"/>
      <c r="GE368" s="17"/>
      <c r="GF368" s="17"/>
      <c r="GG368" s="17"/>
      <c r="GH368" s="17"/>
      <c r="GI368" s="17"/>
      <c r="GJ368" s="17"/>
      <c r="GK368" s="17"/>
      <c r="GL368" s="17"/>
      <c r="GM368" s="17"/>
      <c r="GN368" s="17"/>
      <c r="GO368" s="17"/>
      <c r="GP368" s="17"/>
      <c r="GQ368" s="17"/>
      <c r="GR368" s="17"/>
      <c r="GS368" s="17"/>
      <c r="GT368" s="17"/>
      <c r="GU368" s="17"/>
      <c r="GV368" s="17"/>
      <c r="GW368" s="17"/>
      <c r="GX368" s="17"/>
      <c r="GY368" s="17"/>
      <c r="GZ368" s="17"/>
      <c r="HA368" s="17"/>
      <c r="HB368" s="17"/>
      <c r="HC368" s="17"/>
      <c r="HD368" s="17"/>
      <c r="HE368" s="17"/>
      <c r="HF368" s="17"/>
      <c r="HG368" s="17"/>
      <c r="HH368" s="17"/>
      <c r="HI368" s="17"/>
      <c r="HJ368" s="17"/>
      <c r="HK368" s="17"/>
      <c r="HL368" s="17"/>
      <c r="HM368" s="17"/>
      <c r="HN368" s="17"/>
      <c r="HO368" s="17"/>
      <c r="HP368" s="17"/>
      <c r="HQ368" s="17"/>
      <c r="HR368" s="17"/>
      <c r="HS368" s="17"/>
      <c r="HT368" s="17"/>
      <c r="HU368" s="17"/>
      <c r="HV368" s="17"/>
      <c r="HW368" s="17"/>
      <c r="HX368" s="17"/>
      <c r="HY368" s="17"/>
      <c r="HZ368" s="17"/>
      <c r="IA368" s="17"/>
      <c r="IB368" s="17"/>
      <c r="IC368" s="17"/>
      <c r="ID368" s="17"/>
      <c r="IE368" s="17"/>
      <c r="IF368" s="17"/>
      <c r="IG368" s="17"/>
      <c r="IH368" s="17"/>
      <c r="II368" s="17"/>
      <c r="IJ368" s="17"/>
      <c r="IK368" s="17"/>
      <c r="IL368" s="17"/>
      <c r="IM368" s="17"/>
      <c r="IN368" s="17"/>
      <c r="IO368" s="17"/>
      <c r="IP368" s="17"/>
    </row>
    <row r="369" spans="1:250" s="18" customFormat="1" ht="15.2" customHeight="1">
      <c r="A369" s="2425"/>
      <c r="B369" s="2426"/>
      <c r="C369" s="2426"/>
      <c r="D369" s="2426"/>
      <c r="E369" s="2426"/>
      <c r="F369" s="2426"/>
      <c r="G369" s="2426"/>
      <c r="H369" s="2426"/>
      <c r="I369" s="242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c r="DA369" s="17"/>
      <c r="DB369" s="17"/>
      <c r="DC369" s="17"/>
      <c r="DD369" s="17"/>
      <c r="DE369" s="17"/>
      <c r="DF369" s="17"/>
      <c r="DG369" s="17"/>
      <c r="DH369" s="17"/>
      <c r="DI369" s="17"/>
      <c r="DJ369" s="17"/>
      <c r="DK369" s="17"/>
      <c r="DL369" s="17"/>
      <c r="DM369" s="17"/>
      <c r="DN369" s="17"/>
      <c r="DO369" s="17"/>
      <c r="DP369" s="17"/>
      <c r="DQ369" s="17"/>
      <c r="DR369" s="17"/>
      <c r="DS369" s="17"/>
      <c r="DT369" s="17"/>
      <c r="DU369" s="17"/>
      <c r="DV369" s="17"/>
      <c r="DW369" s="17"/>
      <c r="DX369" s="17"/>
      <c r="DY369" s="17"/>
      <c r="DZ369" s="17"/>
      <c r="EA369" s="17"/>
      <c r="EB369" s="17"/>
      <c r="EC369" s="17"/>
      <c r="ED369" s="17"/>
      <c r="EE369" s="17"/>
      <c r="EF369" s="17"/>
      <c r="EG369" s="17"/>
      <c r="EH369" s="17"/>
      <c r="EI369" s="17"/>
      <c r="EJ369" s="17"/>
      <c r="EK369" s="17"/>
      <c r="EL369" s="17"/>
      <c r="EM369" s="17"/>
      <c r="EN369" s="17"/>
      <c r="EO369" s="17"/>
      <c r="EP369" s="17"/>
      <c r="EQ369" s="17"/>
      <c r="ER369" s="17"/>
      <c r="ES369" s="17"/>
      <c r="ET369" s="17"/>
      <c r="EU369" s="17"/>
      <c r="EV369" s="17"/>
      <c r="EW369" s="17"/>
      <c r="EX369" s="17"/>
      <c r="EY369" s="17"/>
      <c r="EZ369" s="17"/>
      <c r="FA369" s="17"/>
      <c r="FB369" s="17"/>
      <c r="FC369" s="17"/>
      <c r="FD369" s="17"/>
      <c r="FE369" s="17"/>
      <c r="FF369" s="17"/>
      <c r="FG369" s="17"/>
      <c r="FH369" s="17"/>
      <c r="FI369" s="17"/>
      <c r="FJ369" s="17"/>
      <c r="FK369" s="17"/>
      <c r="FL369" s="17"/>
      <c r="FM369" s="17"/>
      <c r="FN369" s="17"/>
      <c r="FO369" s="17"/>
      <c r="FP369" s="17"/>
      <c r="FQ369" s="17"/>
      <c r="FR369" s="17"/>
      <c r="FS369" s="17"/>
      <c r="FT369" s="17"/>
      <c r="FU369" s="17"/>
      <c r="FV369" s="17"/>
      <c r="FW369" s="17"/>
      <c r="FX369" s="17"/>
      <c r="FY369" s="17"/>
      <c r="FZ369" s="17"/>
      <c r="GA369" s="17"/>
      <c r="GB369" s="17"/>
      <c r="GC369" s="17"/>
      <c r="GD369" s="17"/>
      <c r="GE369" s="17"/>
      <c r="GF369" s="17"/>
      <c r="GG369" s="17"/>
      <c r="GH369" s="17"/>
      <c r="GI369" s="17"/>
      <c r="GJ369" s="17"/>
      <c r="GK369" s="17"/>
      <c r="GL369" s="17"/>
      <c r="GM369" s="17"/>
      <c r="GN369" s="17"/>
      <c r="GO369" s="17"/>
      <c r="GP369" s="17"/>
      <c r="GQ369" s="17"/>
      <c r="GR369" s="17"/>
      <c r="GS369" s="17"/>
      <c r="GT369" s="17"/>
      <c r="GU369" s="17"/>
      <c r="GV369" s="17"/>
      <c r="GW369" s="17"/>
      <c r="GX369" s="17"/>
      <c r="GY369" s="17"/>
      <c r="GZ369" s="17"/>
      <c r="HA369" s="17"/>
      <c r="HB369" s="17"/>
      <c r="HC369" s="17"/>
      <c r="HD369" s="17"/>
      <c r="HE369" s="17"/>
      <c r="HF369" s="17"/>
      <c r="HG369" s="17"/>
      <c r="HH369" s="17"/>
      <c r="HI369" s="17"/>
      <c r="HJ369" s="17"/>
      <c r="HK369" s="17"/>
      <c r="HL369" s="17"/>
      <c r="HM369" s="17"/>
      <c r="HN369" s="17"/>
      <c r="HO369" s="17"/>
      <c r="HP369" s="17"/>
      <c r="HQ369" s="17"/>
      <c r="HR369" s="17"/>
      <c r="HS369" s="17"/>
      <c r="HT369" s="17"/>
      <c r="HU369" s="17"/>
      <c r="HV369" s="17"/>
      <c r="HW369" s="17"/>
      <c r="HX369" s="17"/>
      <c r="HY369" s="17"/>
      <c r="HZ369" s="17"/>
      <c r="IA369" s="17"/>
      <c r="IB369" s="17"/>
      <c r="IC369" s="17"/>
      <c r="ID369" s="17"/>
      <c r="IE369" s="17"/>
      <c r="IF369" s="17"/>
      <c r="IG369" s="17"/>
      <c r="IH369" s="17"/>
      <c r="II369" s="17"/>
      <c r="IJ369" s="17"/>
      <c r="IK369" s="17"/>
      <c r="IL369" s="17"/>
      <c r="IM369" s="17"/>
      <c r="IN369" s="17"/>
      <c r="IO369" s="17"/>
      <c r="IP369" s="17"/>
    </row>
    <row r="370" spans="1:250" s="18" customFormat="1">
      <c r="A370" s="2425"/>
      <c r="B370" s="2426"/>
      <c r="C370" s="2426"/>
      <c r="D370" s="2426"/>
      <c r="E370" s="2426"/>
      <c r="F370" s="2426"/>
      <c r="G370" s="2426"/>
      <c r="H370" s="2426"/>
      <c r="I370" s="242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c r="DA370" s="17"/>
      <c r="DB370" s="17"/>
      <c r="DC370" s="17"/>
      <c r="DD370" s="17"/>
      <c r="DE370" s="17"/>
      <c r="DF370" s="17"/>
      <c r="DG370" s="17"/>
      <c r="DH370" s="17"/>
      <c r="DI370" s="17"/>
      <c r="DJ370" s="17"/>
      <c r="DK370" s="17"/>
      <c r="DL370" s="17"/>
      <c r="DM370" s="17"/>
      <c r="DN370" s="17"/>
      <c r="DO370" s="17"/>
      <c r="DP370" s="17"/>
      <c r="DQ370" s="17"/>
      <c r="DR370" s="17"/>
      <c r="DS370" s="17"/>
      <c r="DT370" s="17"/>
      <c r="DU370" s="17"/>
      <c r="DV370" s="17"/>
      <c r="DW370" s="17"/>
      <c r="DX370" s="17"/>
      <c r="DY370" s="17"/>
      <c r="DZ370" s="17"/>
      <c r="EA370" s="17"/>
      <c r="EB370" s="17"/>
      <c r="EC370" s="17"/>
      <c r="ED370" s="17"/>
      <c r="EE370" s="17"/>
      <c r="EF370" s="17"/>
      <c r="EG370" s="17"/>
      <c r="EH370" s="17"/>
      <c r="EI370" s="17"/>
      <c r="EJ370" s="17"/>
      <c r="EK370" s="17"/>
      <c r="EL370" s="17"/>
      <c r="EM370" s="17"/>
      <c r="EN370" s="17"/>
      <c r="EO370" s="17"/>
      <c r="EP370" s="17"/>
      <c r="EQ370" s="17"/>
      <c r="ER370" s="17"/>
      <c r="ES370" s="17"/>
      <c r="ET370" s="17"/>
      <c r="EU370" s="17"/>
      <c r="EV370" s="17"/>
      <c r="EW370" s="17"/>
      <c r="EX370" s="17"/>
      <c r="EY370" s="17"/>
      <c r="EZ370" s="17"/>
      <c r="FA370" s="17"/>
      <c r="FB370" s="17"/>
      <c r="FC370" s="17"/>
      <c r="FD370" s="17"/>
      <c r="FE370" s="17"/>
      <c r="FF370" s="17"/>
      <c r="FG370" s="17"/>
      <c r="FH370" s="17"/>
      <c r="FI370" s="17"/>
      <c r="FJ370" s="17"/>
      <c r="FK370" s="17"/>
      <c r="FL370" s="17"/>
      <c r="FM370" s="17"/>
      <c r="FN370" s="17"/>
      <c r="FO370" s="17"/>
      <c r="FP370" s="17"/>
      <c r="FQ370" s="17"/>
      <c r="FR370" s="17"/>
      <c r="FS370" s="17"/>
      <c r="FT370" s="17"/>
      <c r="FU370" s="17"/>
      <c r="FV370" s="17"/>
      <c r="FW370" s="17"/>
      <c r="FX370" s="17"/>
      <c r="FY370" s="17"/>
      <c r="FZ370" s="17"/>
      <c r="GA370" s="17"/>
      <c r="GB370" s="17"/>
      <c r="GC370" s="17"/>
      <c r="GD370" s="17"/>
      <c r="GE370" s="17"/>
      <c r="GF370" s="17"/>
      <c r="GG370" s="17"/>
      <c r="GH370" s="17"/>
      <c r="GI370" s="17"/>
      <c r="GJ370" s="17"/>
      <c r="GK370" s="17"/>
      <c r="GL370" s="17"/>
      <c r="GM370" s="17"/>
      <c r="GN370" s="17"/>
      <c r="GO370" s="17"/>
      <c r="GP370" s="17"/>
      <c r="GQ370" s="17"/>
      <c r="GR370" s="17"/>
      <c r="GS370" s="17"/>
      <c r="GT370" s="17"/>
      <c r="GU370" s="17"/>
      <c r="GV370" s="17"/>
      <c r="GW370" s="17"/>
      <c r="GX370" s="17"/>
      <c r="GY370" s="17"/>
      <c r="GZ370" s="17"/>
      <c r="HA370" s="17"/>
      <c r="HB370" s="17"/>
      <c r="HC370" s="17"/>
      <c r="HD370" s="17"/>
      <c r="HE370" s="17"/>
      <c r="HF370" s="17"/>
      <c r="HG370" s="17"/>
      <c r="HH370" s="17"/>
      <c r="HI370" s="17"/>
      <c r="HJ370" s="17"/>
      <c r="HK370" s="17"/>
      <c r="HL370" s="17"/>
      <c r="HM370" s="17"/>
      <c r="HN370" s="17"/>
      <c r="HO370" s="17"/>
      <c r="HP370" s="17"/>
      <c r="HQ370" s="17"/>
      <c r="HR370" s="17"/>
      <c r="HS370" s="17"/>
      <c r="HT370" s="17"/>
      <c r="HU370" s="17"/>
      <c r="HV370" s="17"/>
      <c r="HW370" s="17"/>
      <c r="HX370" s="17"/>
      <c r="HY370" s="17"/>
      <c r="HZ370" s="17"/>
      <c r="IA370" s="17"/>
      <c r="IB370" s="17"/>
      <c r="IC370" s="17"/>
      <c r="ID370" s="17"/>
      <c r="IE370" s="17"/>
      <c r="IF370" s="17"/>
      <c r="IG370" s="17"/>
      <c r="IH370" s="17"/>
      <c r="II370" s="17"/>
      <c r="IJ370" s="17"/>
      <c r="IK370" s="17"/>
      <c r="IL370" s="17"/>
      <c r="IM370" s="17"/>
      <c r="IN370" s="17"/>
      <c r="IO370" s="17"/>
      <c r="IP370" s="17"/>
    </row>
    <row r="371" spans="1:250" s="18" customFormat="1">
      <c r="A371" s="2425"/>
      <c r="B371" s="2426"/>
      <c r="C371" s="2426"/>
      <c r="D371" s="2426"/>
      <c r="E371" s="2426"/>
      <c r="F371" s="2426"/>
      <c r="G371" s="2426"/>
      <c r="H371" s="2426"/>
      <c r="I371" s="242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c r="DA371" s="17"/>
      <c r="DB371" s="17"/>
      <c r="DC371" s="17"/>
      <c r="DD371" s="17"/>
      <c r="DE371" s="17"/>
      <c r="DF371" s="17"/>
      <c r="DG371" s="17"/>
      <c r="DH371" s="17"/>
      <c r="DI371" s="17"/>
      <c r="DJ371" s="17"/>
      <c r="DK371" s="17"/>
      <c r="DL371" s="17"/>
      <c r="DM371" s="17"/>
      <c r="DN371" s="17"/>
      <c r="DO371" s="17"/>
      <c r="DP371" s="17"/>
      <c r="DQ371" s="17"/>
      <c r="DR371" s="17"/>
      <c r="DS371" s="17"/>
      <c r="DT371" s="17"/>
      <c r="DU371" s="17"/>
      <c r="DV371" s="17"/>
      <c r="DW371" s="17"/>
      <c r="DX371" s="17"/>
      <c r="DY371" s="17"/>
      <c r="DZ371" s="17"/>
      <c r="EA371" s="17"/>
      <c r="EB371" s="17"/>
      <c r="EC371" s="17"/>
      <c r="ED371" s="17"/>
      <c r="EE371" s="17"/>
      <c r="EF371" s="17"/>
      <c r="EG371" s="17"/>
      <c r="EH371" s="17"/>
      <c r="EI371" s="17"/>
      <c r="EJ371" s="17"/>
      <c r="EK371" s="17"/>
      <c r="EL371" s="17"/>
      <c r="EM371" s="17"/>
      <c r="EN371" s="17"/>
      <c r="EO371" s="17"/>
      <c r="EP371" s="17"/>
      <c r="EQ371" s="17"/>
      <c r="ER371" s="17"/>
      <c r="ES371" s="17"/>
      <c r="ET371" s="17"/>
      <c r="EU371" s="17"/>
      <c r="EV371" s="17"/>
      <c r="EW371" s="17"/>
      <c r="EX371" s="17"/>
      <c r="EY371" s="17"/>
      <c r="EZ371" s="17"/>
      <c r="FA371" s="17"/>
      <c r="FB371" s="17"/>
      <c r="FC371" s="17"/>
      <c r="FD371" s="17"/>
      <c r="FE371" s="17"/>
      <c r="FF371" s="17"/>
      <c r="FG371" s="17"/>
      <c r="FH371" s="17"/>
      <c r="FI371" s="17"/>
      <c r="FJ371" s="17"/>
      <c r="FK371" s="17"/>
      <c r="FL371" s="17"/>
      <c r="FM371" s="17"/>
      <c r="FN371" s="17"/>
      <c r="FO371" s="17"/>
      <c r="FP371" s="17"/>
      <c r="FQ371" s="17"/>
      <c r="FR371" s="17"/>
      <c r="FS371" s="17"/>
      <c r="FT371" s="17"/>
      <c r="FU371" s="17"/>
      <c r="FV371" s="17"/>
      <c r="FW371" s="17"/>
      <c r="FX371" s="17"/>
      <c r="FY371" s="17"/>
      <c r="FZ371" s="17"/>
      <c r="GA371" s="17"/>
      <c r="GB371" s="17"/>
      <c r="GC371" s="17"/>
      <c r="GD371" s="17"/>
      <c r="GE371" s="17"/>
      <c r="GF371" s="17"/>
      <c r="GG371" s="17"/>
      <c r="GH371" s="17"/>
      <c r="GI371" s="17"/>
      <c r="GJ371" s="17"/>
      <c r="GK371" s="17"/>
      <c r="GL371" s="17"/>
      <c r="GM371" s="17"/>
      <c r="GN371" s="17"/>
      <c r="GO371" s="17"/>
      <c r="GP371" s="17"/>
      <c r="GQ371" s="17"/>
      <c r="GR371" s="17"/>
      <c r="GS371" s="17"/>
      <c r="GT371" s="17"/>
      <c r="GU371" s="17"/>
      <c r="GV371" s="17"/>
      <c r="GW371" s="17"/>
      <c r="GX371" s="17"/>
      <c r="GY371" s="17"/>
      <c r="GZ371" s="17"/>
      <c r="HA371" s="17"/>
      <c r="HB371" s="17"/>
      <c r="HC371" s="17"/>
      <c r="HD371" s="17"/>
      <c r="HE371" s="17"/>
      <c r="HF371" s="17"/>
      <c r="HG371" s="17"/>
      <c r="HH371" s="17"/>
      <c r="HI371" s="17"/>
      <c r="HJ371" s="17"/>
      <c r="HK371" s="17"/>
      <c r="HL371" s="17"/>
      <c r="HM371" s="17"/>
      <c r="HN371" s="17"/>
      <c r="HO371" s="17"/>
      <c r="HP371" s="17"/>
      <c r="HQ371" s="17"/>
      <c r="HR371" s="17"/>
      <c r="HS371" s="17"/>
      <c r="HT371" s="17"/>
      <c r="HU371" s="17"/>
      <c r="HV371" s="17"/>
      <c r="HW371" s="17"/>
      <c r="HX371" s="17"/>
      <c r="HY371" s="17"/>
      <c r="HZ371" s="17"/>
      <c r="IA371" s="17"/>
      <c r="IB371" s="17"/>
      <c r="IC371" s="17"/>
      <c r="ID371" s="17"/>
      <c r="IE371" s="17"/>
      <c r="IF371" s="17"/>
      <c r="IG371" s="17"/>
      <c r="IH371" s="17"/>
      <c r="II371" s="17"/>
      <c r="IJ371" s="17"/>
      <c r="IK371" s="17"/>
      <c r="IL371" s="17"/>
      <c r="IM371" s="17"/>
      <c r="IN371" s="17"/>
      <c r="IO371" s="17"/>
      <c r="IP371" s="17"/>
    </row>
    <row r="372" spans="1:250" s="18" customFormat="1">
      <c r="A372" s="2378" t="s">
        <v>160</v>
      </c>
      <c r="B372" s="2379"/>
      <c r="C372" s="2379"/>
      <c r="D372" s="2379"/>
      <c r="E372" s="2379"/>
      <c r="F372" s="2379"/>
      <c r="G372" s="2379"/>
      <c r="H372" s="2379"/>
      <c r="I372" s="2380"/>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c r="DA372" s="17"/>
      <c r="DB372" s="17"/>
      <c r="DC372" s="17"/>
      <c r="DD372" s="17"/>
      <c r="DE372" s="17"/>
      <c r="DF372" s="17"/>
      <c r="DG372" s="17"/>
      <c r="DH372" s="17"/>
      <c r="DI372" s="17"/>
      <c r="DJ372" s="17"/>
      <c r="DK372" s="17"/>
      <c r="DL372" s="17"/>
      <c r="DM372" s="17"/>
      <c r="DN372" s="17"/>
      <c r="DO372" s="17"/>
      <c r="DP372" s="17"/>
      <c r="DQ372" s="17"/>
      <c r="DR372" s="17"/>
      <c r="DS372" s="17"/>
      <c r="DT372" s="17"/>
      <c r="DU372" s="17"/>
      <c r="DV372" s="17"/>
      <c r="DW372" s="17"/>
      <c r="DX372" s="17"/>
      <c r="DY372" s="17"/>
      <c r="DZ372" s="17"/>
      <c r="EA372" s="17"/>
      <c r="EB372" s="17"/>
      <c r="EC372" s="17"/>
      <c r="ED372" s="17"/>
      <c r="EE372" s="17"/>
      <c r="EF372" s="17"/>
      <c r="EG372" s="17"/>
      <c r="EH372" s="17"/>
      <c r="EI372" s="17"/>
      <c r="EJ372" s="17"/>
      <c r="EK372" s="17"/>
      <c r="EL372" s="17"/>
      <c r="EM372" s="17"/>
      <c r="EN372" s="17"/>
      <c r="EO372" s="17"/>
      <c r="EP372" s="17"/>
      <c r="EQ372" s="17"/>
      <c r="ER372" s="17"/>
      <c r="ES372" s="17"/>
      <c r="ET372" s="17"/>
      <c r="EU372" s="17"/>
      <c r="EV372" s="17"/>
      <c r="EW372" s="17"/>
      <c r="EX372" s="17"/>
      <c r="EY372" s="17"/>
      <c r="EZ372" s="17"/>
      <c r="FA372" s="17"/>
      <c r="FB372" s="17"/>
      <c r="FC372" s="17"/>
      <c r="FD372" s="17"/>
      <c r="FE372" s="17"/>
      <c r="FF372" s="17"/>
      <c r="FG372" s="17"/>
      <c r="FH372" s="17"/>
      <c r="FI372" s="17"/>
      <c r="FJ372" s="17"/>
      <c r="FK372" s="17"/>
      <c r="FL372" s="17"/>
      <c r="FM372" s="17"/>
      <c r="FN372" s="17"/>
      <c r="FO372" s="17"/>
      <c r="FP372" s="17"/>
      <c r="FQ372" s="17"/>
      <c r="FR372" s="17"/>
      <c r="FS372" s="17"/>
      <c r="FT372" s="17"/>
      <c r="FU372" s="17"/>
      <c r="FV372" s="17"/>
      <c r="FW372" s="17"/>
      <c r="FX372" s="17"/>
      <c r="FY372" s="17"/>
      <c r="FZ372" s="17"/>
      <c r="GA372" s="17"/>
      <c r="GB372" s="17"/>
      <c r="GC372" s="17"/>
      <c r="GD372" s="17"/>
      <c r="GE372" s="17"/>
      <c r="GF372" s="17"/>
      <c r="GG372" s="17"/>
      <c r="GH372" s="17"/>
      <c r="GI372" s="17"/>
      <c r="GJ372" s="17"/>
      <c r="GK372" s="17"/>
      <c r="GL372" s="17"/>
      <c r="GM372" s="17"/>
      <c r="GN372" s="17"/>
      <c r="GO372" s="17"/>
      <c r="GP372" s="17"/>
      <c r="GQ372" s="17"/>
      <c r="GR372" s="17"/>
      <c r="GS372" s="17"/>
      <c r="GT372" s="17"/>
      <c r="GU372" s="17"/>
      <c r="GV372" s="17"/>
      <c r="GW372" s="17"/>
      <c r="GX372" s="17"/>
      <c r="GY372" s="17"/>
      <c r="GZ372" s="17"/>
      <c r="HA372" s="17"/>
      <c r="HB372" s="17"/>
      <c r="HC372" s="17"/>
      <c r="HD372" s="17"/>
      <c r="HE372" s="17"/>
      <c r="HF372" s="17"/>
      <c r="HG372" s="17"/>
      <c r="HH372" s="17"/>
      <c r="HI372" s="17"/>
      <c r="HJ372" s="17"/>
      <c r="HK372" s="17"/>
      <c r="HL372" s="17"/>
      <c r="HM372" s="17"/>
      <c r="HN372" s="17"/>
      <c r="HO372" s="17"/>
      <c r="HP372" s="17"/>
      <c r="HQ372" s="17"/>
      <c r="HR372" s="17"/>
      <c r="HS372" s="17"/>
      <c r="HT372" s="17"/>
      <c r="HU372" s="17"/>
      <c r="HV372" s="17"/>
      <c r="HW372" s="17"/>
      <c r="HX372" s="17"/>
      <c r="HY372" s="17"/>
      <c r="HZ372" s="17"/>
      <c r="IA372" s="17"/>
      <c r="IB372" s="17"/>
      <c r="IC372" s="17"/>
      <c r="ID372" s="17"/>
      <c r="IE372" s="17"/>
      <c r="IF372" s="17"/>
      <c r="IG372" s="17"/>
      <c r="IH372" s="17"/>
      <c r="II372" s="17"/>
      <c r="IJ372" s="17"/>
      <c r="IK372" s="17"/>
      <c r="IL372" s="17"/>
      <c r="IM372" s="17"/>
      <c r="IN372" s="17"/>
      <c r="IO372" s="17"/>
      <c r="IP372" s="17"/>
    </row>
    <row r="373" spans="1:250" s="18" customFormat="1">
      <c r="A373" s="2378" t="s">
        <v>28</v>
      </c>
      <c r="B373" s="2379"/>
      <c r="C373" s="2379"/>
      <c r="D373" s="2379"/>
      <c r="E373" s="2379"/>
      <c r="F373" s="2379"/>
      <c r="G373" s="2379"/>
      <c r="H373" s="2379"/>
      <c r="I373" s="2380"/>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c r="DA373" s="17"/>
      <c r="DB373" s="17"/>
      <c r="DC373" s="17"/>
      <c r="DD373" s="17"/>
      <c r="DE373" s="17"/>
      <c r="DF373" s="17"/>
      <c r="DG373" s="17"/>
      <c r="DH373" s="17"/>
      <c r="DI373" s="17"/>
      <c r="DJ373" s="17"/>
      <c r="DK373" s="17"/>
      <c r="DL373" s="17"/>
      <c r="DM373" s="17"/>
      <c r="DN373" s="17"/>
      <c r="DO373" s="17"/>
      <c r="DP373" s="17"/>
      <c r="DQ373" s="17"/>
      <c r="DR373" s="17"/>
      <c r="DS373" s="17"/>
      <c r="DT373" s="17"/>
      <c r="DU373" s="17"/>
      <c r="DV373" s="17"/>
      <c r="DW373" s="17"/>
      <c r="DX373" s="17"/>
      <c r="DY373" s="17"/>
      <c r="DZ373" s="17"/>
      <c r="EA373" s="17"/>
      <c r="EB373" s="17"/>
      <c r="EC373" s="17"/>
      <c r="ED373" s="17"/>
      <c r="EE373" s="17"/>
      <c r="EF373" s="17"/>
      <c r="EG373" s="17"/>
      <c r="EH373" s="17"/>
      <c r="EI373" s="17"/>
      <c r="EJ373" s="17"/>
      <c r="EK373" s="17"/>
      <c r="EL373" s="17"/>
      <c r="EM373" s="17"/>
      <c r="EN373" s="17"/>
      <c r="EO373" s="17"/>
      <c r="EP373" s="17"/>
      <c r="EQ373" s="17"/>
      <c r="ER373" s="17"/>
      <c r="ES373" s="17"/>
      <c r="ET373" s="17"/>
      <c r="EU373" s="17"/>
      <c r="EV373" s="17"/>
      <c r="EW373" s="17"/>
      <c r="EX373" s="17"/>
      <c r="EY373" s="17"/>
      <c r="EZ373" s="17"/>
      <c r="FA373" s="17"/>
      <c r="FB373" s="17"/>
      <c r="FC373" s="17"/>
      <c r="FD373" s="17"/>
      <c r="FE373" s="17"/>
      <c r="FF373" s="17"/>
      <c r="FG373" s="17"/>
      <c r="FH373" s="17"/>
      <c r="FI373" s="17"/>
      <c r="FJ373" s="17"/>
      <c r="FK373" s="17"/>
      <c r="FL373" s="17"/>
      <c r="FM373" s="17"/>
      <c r="FN373" s="17"/>
      <c r="FO373" s="17"/>
      <c r="FP373" s="17"/>
      <c r="FQ373" s="17"/>
      <c r="FR373" s="17"/>
      <c r="FS373" s="17"/>
      <c r="FT373" s="17"/>
      <c r="FU373" s="17"/>
      <c r="FV373" s="17"/>
      <c r="FW373" s="17"/>
      <c r="FX373" s="17"/>
      <c r="FY373" s="17"/>
      <c r="FZ373" s="17"/>
      <c r="GA373" s="17"/>
      <c r="GB373" s="17"/>
      <c r="GC373" s="17"/>
      <c r="GD373" s="17"/>
      <c r="GE373" s="17"/>
      <c r="GF373" s="17"/>
      <c r="GG373" s="17"/>
      <c r="GH373" s="17"/>
      <c r="GI373" s="17"/>
      <c r="GJ373" s="17"/>
      <c r="GK373" s="17"/>
      <c r="GL373" s="17"/>
      <c r="GM373" s="17"/>
      <c r="GN373" s="17"/>
      <c r="GO373" s="17"/>
      <c r="GP373" s="17"/>
      <c r="GQ373" s="17"/>
      <c r="GR373" s="17"/>
      <c r="GS373" s="17"/>
      <c r="GT373" s="17"/>
      <c r="GU373" s="17"/>
      <c r="GV373" s="17"/>
      <c r="GW373" s="17"/>
      <c r="GX373" s="17"/>
      <c r="GY373" s="17"/>
      <c r="GZ373" s="17"/>
      <c r="HA373" s="17"/>
      <c r="HB373" s="17"/>
      <c r="HC373" s="17"/>
      <c r="HD373" s="17"/>
      <c r="HE373" s="17"/>
      <c r="HF373" s="17"/>
      <c r="HG373" s="17"/>
      <c r="HH373" s="17"/>
      <c r="HI373" s="17"/>
      <c r="HJ373" s="17"/>
      <c r="HK373" s="17"/>
      <c r="HL373" s="17"/>
      <c r="HM373" s="17"/>
      <c r="HN373" s="17"/>
      <c r="HO373" s="17"/>
      <c r="HP373" s="17"/>
      <c r="HQ373" s="17"/>
      <c r="HR373" s="17"/>
      <c r="HS373" s="17"/>
      <c r="HT373" s="17"/>
      <c r="HU373" s="17"/>
      <c r="HV373" s="17"/>
      <c r="HW373" s="17"/>
      <c r="HX373" s="17"/>
      <c r="HY373" s="17"/>
      <c r="HZ373" s="17"/>
      <c r="IA373" s="17"/>
      <c r="IB373" s="17"/>
      <c r="IC373" s="17"/>
      <c r="ID373" s="17"/>
      <c r="IE373" s="17"/>
      <c r="IF373" s="17"/>
      <c r="IG373" s="17"/>
      <c r="IH373" s="17"/>
      <c r="II373" s="17"/>
      <c r="IJ373" s="17"/>
      <c r="IK373" s="17"/>
      <c r="IL373" s="17"/>
      <c r="IM373" s="17"/>
      <c r="IN373" s="17"/>
      <c r="IO373" s="17"/>
      <c r="IP373" s="17"/>
    </row>
    <row r="374" spans="1:250" s="18" customFormat="1">
      <c r="A374" s="2378" t="s">
        <v>29</v>
      </c>
      <c r="B374" s="2379"/>
      <c r="C374" s="2379"/>
      <c r="D374" s="2379"/>
      <c r="E374" s="2379"/>
      <c r="F374" s="2379"/>
      <c r="G374" s="2379"/>
      <c r="H374" s="2379"/>
      <c r="I374" s="2380"/>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c r="DA374" s="17"/>
      <c r="DB374" s="17"/>
      <c r="DC374" s="17"/>
      <c r="DD374" s="17"/>
      <c r="DE374" s="17"/>
      <c r="DF374" s="17"/>
      <c r="DG374" s="17"/>
      <c r="DH374" s="17"/>
      <c r="DI374" s="17"/>
      <c r="DJ374" s="17"/>
      <c r="DK374" s="17"/>
      <c r="DL374" s="17"/>
      <c r="DM374" s="17"/>
      <c r="DN374" s="17"/>
      <c r="DO374" s="17"/>
      <c r="DP374" s="17"/>
      <c r="DQ374" s="17"/>
      <c r="DR374" s="17"/>
      <c r="DS374" s="17"/>
      <c r="DT374" s="17"/>
      <c r="DU374" s="17"/>
      <c r="DV374" s="17"/>
      <c r="DW374" s="17"/>
      <c r="DX374" s="17"/>
      <c r="DY374" s="17"/>
      <c r="DZ374" s="17"/>
      <c r="EA374" s="17"/>
      <c r="EB374" s="17"/>
      <c r="EC374" s="17"/>
      <c r="ED374" s="17"/>
      <c r="EE374" s="17"/>
      <c r="EF374" s="17"/>
      <c r="EG374" s="17"/>
      <c r="EH374" s="17"/>
      <c r="EI374" s="17"/>
      <c r="EJ374" s="17"/>
      <c r="EK374" s="17"/>
      <c r="EL374" s="17"/>
      <c r="EM374" s="17"/>
      <c r="EN374" s="17"/>
      <c r="EO374" s="17"/>
      <c r="EP374" s="17"/>
      <c r="EQ374" s="17"/>
      <c r="ER374" s="17"/>
      <c r="ES374" s="17"/>
      <c r="ET374" s="17"/>
      <c r="EU374" s="17"/>
      <c r="EV374" s="17"/>
      <c r="EW374" s="17"/>
      <c r="EX374" s="17"/>
      <c r="EY374" s="17"/>
      <c r="EZ374" s="17"/>
      <c r="FA374" s="17"/>
      <c r="FB374" s="17"/>
      <c r="FC374" s="17"/>
      <c r="FD374" s="17"/>
      <c r="FE374" s="17"/>
      <c r="FF374" s="17"/>
      <c r="FG374" s="17"/>
      <c r="FH374" s="17"/>
      <c r="FI374" s="17"/>
      <c r="FJ374" s="17"/>
      <c r="FK374" s="17"/>
      <c r="FL374" s="17"/>
      <c r="FM374" s="17"/>
      <c r="FN374" s="17"/>
      <c r="FO374" s="17"/>
      <c r="FP374" s="17"/>
      <c r="FQ374" s="17"/>
      <c r="FR374" s="17"/>
      <c r="FS374" s="17"/>
      <c r="FT374" s="17"/>
      <c r="FU374" s="17"/>
      <c r="FV374" s="17"/>
      <c r="FW374" s="17"/>
      <c r="FX374" s="17"/>
      <c r="FY374" s="17"/>
      <c r="FZ374" s="17"/>
      <c r="GA374" s="17"/>
      <c r="GB374" s="17"/>
      <c r="GC374" s="17"/>
      <c r="GD374" s="17"/>
      <c r="GE374" s="17"/>
      <c r="GF374" s="17"/>
      <c r="GG374" s="17"/>
      <c r="GH374" s="17"/>
      <c r="GI374" s="17"/>
      <c r="GJ374" s="17"/>
      <c r="GK374" s="17"/>
      <c r="GL374" s="17"/>
      <c r="GM374" s="17"/>
      <c r="GN374" s="17"/>
      <c r="GO374" s="17"/>
      <c r="GP374" s="17"/>
      <c r="GQ374" s="17"/>
      <c r="GR374" s="17"/>
      <c r="GS374" s="17"/>
      <c r="GT374" s="17"/>
      <c r="GU374" s="17"/>
      <c r="GV374" s="17"/>
      <c r="GW374" s="17"/>
      <c r="GX374" s="17"/>
      <c r="GY374" s="17"/>
      <c r="GZ374" s="17"/>
      <c r="HA374" s="17"/>
      <c r="HB374" s="17"/>
      <c r="HC374" s="17"/>
      <c r="HD374" s="17"/>
      <c r="HE374" s="17"/>
      <c r="HF374" s="17"/>
      <c r="HG374" s="17"/>
      <c r="HH374" s="17"/>
      <c r="HI374" s="17"/>
      <c r="HJ374" s="17"/>
      <c r="HK374" s="17"/>
      <c r="HL374" s="17"/>
      <c r="HM374" s="17"/>
      <c r="HN374" s="17"/>
      <c r="HO374" s="17"/>
      <c r="HP374" s="17"/>
      <c r="HQ374" s="17"/>
      <c r="HR374" s="17"/>
      <c r="HS374" s="17"/>
      <c r="HT374" s="17"/>
      <c r="HU374" s="17"/>
      <c r="HV374" s="17"/>
      <c r="HW374" s="17"/>
      <c r="HX374" s="17"/>
      <c r="HY374" s="17"/>
      <c r="HZ374" s="17"/>
      <c r="IA374" s="17"/>
      <c r="IB374" s="17"/>
      <c r="IC374" s="17"/>
      <c r="ID374" s="17"/>
      <c r="IE374" s="17"/>
      <c r="IF374" s="17"/>
      <c r="IG374" s="17"/>
      <c r="IH374" s="17"/>
      <c r="II374" s="17"/>
      <c r="IJ374" s="17"/>
      <c r="IK374" s="17"/>
      <c r="IL374" s="17"/>
      <c r="IM374" s="17"/>
      <c r="IN374" s="17"/>
      <c r="IO374" s="17"/>
      <c r="IP374" s="17"/>
    </row>
    <row r="375" spans="1:250" s="18" customFormat="1" ht="15.2" customHeight="1">
      <c r="A375" s="2378" t="s">
        <v>161</v>
      </c>
      <c r="B375" s="2379"/>
      <c r="C375" s="2379"/>
      <c r="D375" s="2379"/>
      <c r="E375" s="2379"/>
      <c r="F375" s="2379"/>
      <c r="G375" s="2379"/>
      <c r="H375" s="2379"/>
      <c r="I375" s="2380"/>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c r="DA375" s="17"/>
      <c r="DB375" s="17"/>
      <c r="DC375" s="17"/>
      <c r="DD375" s="17"/>
      <c r="DE375" s="17"/>
      <c r="DF375" s="17"/>
      <c r="DG375" s="17"/>
      <c r="DH375" s="17"/>
      <c r="DI375" s="17"/>
      <c r="DJ375" s="17"/>
      <c r="DK375" s="17"/>
      <c r="DL375" s="17"/>
      <c r="DM375" s="17"/>
      <c r="DN375" s="17"/>
      <c r="DO375" s="17"/>
      <c r="DP375" s="17"/>
      <c r="DQ375" s="17"/>
      <c r="DR375" s="17"/>
      <c r="DS375" s="17"/>
      <c r="DT375" s="17"/>
      <c r="DU375" s="17"/>
      <c r="DV375" s="17"/>
      <c r="DW375" s="17"/>
      <c r="DX375" s="17"/>
      <c r="DY375" s="17"/>
      <c r="DZ375" s="17"/>
      <c r="EA375" s="17"/>
      <c r="EB375" s="17"/>
      <c r="EC375" s="17"/>
      <c r="ED375" s="17"/>
      <c r="EE375" s="17"/>
      <c r="EF375" s="17"/>
      <c r="EG375" s="17"/>
      <c r="EH375" s="17"/>
      <c r="EI375" s="17"/>
      <c r="EJ375" s="17"/>
      <c r="EK375" s="17"/>
      <c r="EL375" s="17"/>
      <c r="EM375" s="17"/>
      <c r="EN375" s="17"/>
      <c r="EO375" s="17"/>
      <c r="EP375" s="17"/>
      <c r="EQ375" s="17"/>
      <c r="ER375" s="17"/>
      <c r="ES375" s="17"/>
      <c r="ET375" s="17"/>
      <c r="EU375" s="17"/>
      <c r="EV375" s="17"/>
      <c r="EW375" s="17"/>
      <c r="EX375" s="17"/>
      <c r="EY375" s="17"/>
      <c r="EZ375" s="17"/>
      <c r="FA375" s="17"/>
      <c r="FB375" s="17"/>
      <c r="FC375" s="17"/>
      <c r="FD375" s="17"/>
      <c r="FE375" s="17"/>
      <c r="FF375" s="17"/>
      <c r="FG375" s="17"/>
      <c r="FH375" s="17"/>
      <c r="FI375" s="17"/>
      <c r="FJ375" s="17"/>
      <c r="FK375" s="17"/>
      <c r="FL375" s="17"/>
      <c r="FM375" s="17"/>
      <c r="FN375" s="17"/>
      <c r="FO375" s="17"/>
      <c r="FP375" s="17"/>
      <c r="FQ375" s="17"/>
      <c r="FR375" s="17"/>
      <c r="FS375" s="17"/>
      <c r="FT375" s="17"/>
      <c r="FU375" s="17"/>
      <c r="FV375" s="17"/>
      <c r="FW375" s="17"/>
      <c r="FX375" s="17"/>
      <c r="FY375" s="17"/>
      <c r="FZ375" s="17"/>
      <c r="GA375" s="17"/>
      <c r="GB375" s="17"/>
      <c r="GC375" s="17"/>
      <c r="GD375" s="17"/>
      <c r="GE375" s="17"/>
      <c r="GF375" s="17"/>
      <c r="GG375" s="17"/>
      <c r="GH375" s="17"/>
      <c r="GI375" s="17"/>
      <c r="GJ375" s="17"/>
      <c r="GK375" s="17"/>
      <c r="GL375" s="17"/>
      <c r="GM375" s="17"/>
      <c r="GN375" s="17"/>
      <c r="GO375" s="17"/>
      <c r="GP375" s="17"/>
      <c r="GQ375" s="17"/>
      <c r="GR375" s="17"/>
      <c r="GS375" s="17"/>
      <c r="GT375" s="17"/>
      <c r="GU375" s="17"/>
      <c r="GV375" s="17"/>
      <c r="GW375" s="17"/>
      <c r="GX375" s="17"/>
      <c r="GY375" s="17"/>
      <c r="GZ375" s="17"/>
      <c r="HA375" s="17"/>
      <c r="HB375" s="17"/>
      <c r="HC375" s="17"/>
      <c r="HD375" s="17"/>
      <c r="HE375" s="17"/>
      <c r="HF375" s="17"/>
      <c r="HG375" s="17"/>
      <c r="HH375" s="17"/>
      <c r="HI375" s="17"/>
      <c r="HJ375" s="17"/>
      <c r="HK375" s="17"/>
      <c r="HL375" s="17"/>
      <c r="HM375" s="17"/>
      <c r="HN375" s="17"/>
      <c r="HO375" s="17"/>
      <c r="HP375" s="17"/>
      <c r="HQ375" s="17"/>
      <c r="HR375" s="17"/>
      <c r="HS375" s="17"/>
      <c r="HT375" s="17"/>
      <c r="HU375" s="17"/>
      <c r="HV375" s="17"/>
      <c r="HW375" s="17"/>
      <c r="HX375" s="17"/>
      <c r="HY375" s="17"/>
      <c r="HZ375" s="17"/>
      <c r="IA375" s="17"/>
      <c r="IB375" s="17"/>
      <c r="IC375" s="17"/>
      <c r="ID375" s="17"/>
      <c r="IE375" s="17"/>
      <c r="IF375" s="17"/>
      <c r="IG375" s="17"/>
      <c r="IH375" s="17"/>
      <c r="II375" s="17"/>
      <c r="IJ375" s="17"/>
      <c r="IK375" s="17"/>
      <c r="IL375" s="17"/>
      <c r="IM375" s="17"/>
      <c r="IN375" s="17"/>
      <c r="IO375" s="17"/>
      <c r="IP375" s="17"/>
    </row>
    <row r="376" spans="1:250" s="18" customFormat="1">
      <c r="A376" s="2378"/>
      <c r="B376" s="2379"/>
      <c r="C376" s="2379"/>
      <c r="D376" s="2379"/>
      <c r="E376" s="2379"/>
      <c r="F376" s="2379"/>
      <c r="G376" s="2379"/>
      <c r="H376" s="2379"/>
      <c r="I376" s="2380"/>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c r="DA376" s="17"/>
      <c r="DB376" s="17"/>
      <c r="DC376" s="17"/>
      <c r="DD376" s="17"/>
      <c r="DE376" s="17"/>
      <c r="DF376" s="17"/>
      <c r="DG376" s="17"/>
      <c r="DH376" s="17"/>
      <c r="DI376" s="17"/>
      <c r="DJ376" s="17"/>
      <c r="DK376" s="17"/>
      <c r="DL376" s="17"/>
      <c r="DM376" s="17"/>
      <c r="DN376" s="17"/>
      <c r="DO376" s="17"/>
      <c r="DP376" s="17"/>
      <c r="DQ376" s="17"/>
      <c r="DR376" s="17"/>
      <c r="DS376" s="17"/>
      <c r="DT376" s="17"/>
      <c r="DU376" s="17"/>
      <c r="DV376" s="17"/>
      <c r="DW376" s="17"/>
      <c r="DX376" s="17"/>
      <c r="DY376" s="17"/>
      <c r="DZ376" s="17"/>
      <c r="EA376" s="17"/>
      <c r="EB376" s="17"/>
      <c r="EC376" s="17"/>
      <c r="ED376" s="17"/>
      <c r="EE376" s="17"/>
      <c r="EF376" s="17"/>
      <c r="EG376" s="17"/>
      <c r="EH376" s="17"/>
      <c r="EI376" s="17"/>
      <c r="EJ376" s="17"/>
      <c r="EK376" s="17"/>
      <c r="EL376" s="17"/>
      <c r="EM376" s="17"/>
      <c r="EN376" s="17"/>
      <c r="EO376" s="17"/>
      <c r="EP376" s="17"/>
      <c r="EQ376" s="17"/>
      <c r="ER376" s="17"/>
      <c r="ES376" s="17"/>
      <c r="ET376" s="17"/>
      <c r="EU376" s="17"/>
      <c r="EV376" s="17"/>
      <c r="EW376" s="17"/>
      <c r="EX376" s="17"/>
      <c r="EY376" s="17"/>
      <c r="EZ376" s="17"/>
      <c r="FA376" s="17"/>
      <c r="FB376" s="17"/>
      <c r="FC376" s="17"/>
      <c r="FD376" s="17"/>
      <c r="FE376" s="17"/>
      <c r="FF376" s="17"/>
      <c r="FG376" s="17"/>
      <c r="FH376" s="17"/>
      <c r="FI376" s="17"/>
      <c r="FJ376" s="17"/>
      <c r="FK376" s="17"/>
      <c r="FL376" s="17"/>
      <c r="FM376" s="17"/>
      <c r="FN376" s="17"/>
      <c r="FO376" s="17"/>
      <c r="FP376" s="17"/>
      <c r="FQ376" s="17"/>
      <c r="FR376" s="17"/>
      <c r="FS376" s="17"/>
      <c r="FT376" s="17"/>
      <c r="FU376" s="17"/>
      <c r="FV376" s="17"/>
      <c r="FW376" s="17"/>
      <c r="FX376" s="17"/>
      <c r="FY376" s="17"/>
      <c r="FZ376" s="17"/>
      <c r="GA376" s="17"/>
      <c r="GB376" s="17"/>
      <c r="GC376" s="17"/>
      <c r="GD376" s="17"/>
      <c r="GE376" s="17"/>
      <c r="GF376" s="17"/>
      <c r="GG376" s="17"/>
      <c r="GH376" s="17"/>
      <c r="GI376" s="17"/>
      <c r="GJ376" s="17"/>
      <c r="GK376" s="17"/>
      <c r="GL376" s="17"/>
      <c r="GM376" s="17"/>
      <c r="GN376" s="17"/>
      <c r="GO376" s="17"/>
      <c r="GP376" s="17"/>
      <c r="GQ376" s="17"/>
      <c r="GR376" s="17"/>
      <c r="GS376" s="17"/>
      <c r="GT376" s="17"/>
      <c r="GU376" s="17"/>
      <c r="GV376" s="17"/>
      <c r="GW376" s="17"/>
      <c r="GX376" s="17"/>
      <c r="GY376" s="17"/>
      <c r="GZ376" s="17"/>
      <c r="HA376" s="17"/>
      <c r="HB376" s="17"/>
      <c r="HC376" s="17"/>
      <c r="HD376" s="17"/>
      <c r="HE376" s="17"/>
      <c r="HF376" s="17"/>
      <c r="HG376" s="17"/>
      <c r="HH376" s="17"/>
      <c r="HI376" s="17"/>
      <c r="HJ376" s="17"/>
      <c r="HK376" s="17"/>
      <c r="HL376" s="17"/>
      <c r="HM376" s="17"/>
      <c r="HN376" s="17"/>
      <c r="HO376" s="17"/>
      <c r="HP376" s="17"/>
      <c r="HQ376" s="17"/>
      <c r="HR376" s="17"/>
      <c r="HS376" s="17"/>
      <c r="HT376" s="17"/>
      <c r="HU376" s="17"/>
      <c r="HV376" s="17"/>
      <c r="HW376" s="17"/>
      <c r="HX376" s="17"/>
      <c r="HY376" s="17"/>
      <c r="HZ376" s="17"/>
      <c r="IA376" s="17"/>
      <c r="IB376" s="17"/>
      <c r="IC376" s="17"/>
      <c r="ID376" s="17"/>
      <c r="IE376" s="17"/>
      <c r="IF376" s="17"/>
      <c r="IG376" s="17"/>
      <c r="IH376" s="17"/>
      <c r="II376" s="17"/>
      <c r="IJ376" s="17"/>
      <c r="IK376" s="17"/>
      <c r="IL376" s="17"/>
      <c r="IM376" s="17"/>
      <c r="IN376" s="17"/>
      <c r="IO376" s="17"/>
      <c r="IP376" s="17"/>
    </row>
    <row r="377" spans="1:250" s="18" customFormat="1">
      <c r="A377" s="2378"/>
      <c r="B377" s="2379"/>
      <c r="C377" s="2379"/>
      <c r="D377" s="2379"/>
      <c r="E377" s="2379"/>
      <c r="F377" s="2379"/>
      <c r="G377" s="2379"/>
      <c r="H377" s="2379"/>
      <c r="I377" s="2380"/>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c r="DA377" s="17"/>
      <c r="DB377" s="17"/>
      <c r="DC377" s="17"/>
      <c r="DD377" s="17"/>
      <c r="DE377" s="17"/>
      <c r="DF377" s="17"/>
      <c r="DG377" s="17"/>
      <c r="DH377" s="17"/>
      <c r="DI377" s="17"/>
      <c r="DJ377" s="17"/>
      <c r="DK377" s="17"/>
      <c r="DL377" s="17"/>
      <c r="DM377" s="17"/>
      <c r="DN377" s="17"/>
      <c r="DO377" s="17"/>
      <c r="DP377" s="17"/>
      <c r="DQ377" s="17"/>
      <c r="DR377" s="17"/>
      <c r="DS377" s="17"/>
      <c r="DT377" s="17"/>
      <c r="DU377" s="17"/>
      <c r="DV377" s="17"/>
      <c r="DW377" s="17"/>
      <c r="DX377" s="17"/>
      <c r="DY377" s="17"/>
      <c r="DZ377" s="17"/>
      <c r="EA377" s="17"/>
      <c r="EB377" s="17"/>
      <c r="EC377" s="17"/>
      <c r="ED377" s="17"/>
      <c r="EE377" s="17"/>
      <c r="EF377" s="17"/>
      <c r="EG377" s="17"/>
      <c r="EH377" s="17"/>
      <c r="EI377" s="17"/>
      <c r="EJ377" s="17"/>
      <c r="EK377" s="17"/>
      <c r="EL377" s="17"/>
      <c r="EM377" s="17"/>
      <c r="EN377" s="17"/>
      <c r="EO377" s="17"/>
      <c r="EP377" s="17"/>
      <c r="EQ377" s="17"/>
      <c r="ER377" s="17"/>
      <c r="ES377" s="17"/>
      <c r="ET377" s="17"/>
      <c r="EU377" s="17"/>
      <c r="EV377" s="17"/>
      <c r="EW377" s="17"/>
      <c r="EX377" s="17"/>
      <c r="EY377" s="17"/>
      <c r="EZ377" s="17"/>
      <c r="FA377" s="17"/>
      <c r="FB377" s="17"/>
      <c r="FC377" s="17"/>
      <c r="FD377" s="17"/>
      <c r="FE377" s="17"/>
      <c r="FF377" s="17"/>
      <c r="FG377" s="17"/>
      <c r="FH377" s="17"/>
      <c r="FI377" s="17"/>
      <c r="FJ377" s="17"/>
      <c r="FK377" s="17"/>
      <c r="FL377" s="17"/>
      <c r="FM377" s="17"/>
      <c r="FN377" s="17"/>
      <c r="FO377" s="17"/>
      <c r="FP377" s="17"/>
      <c r="FQ377" s="17"/>
      <c r="FR377" s="17"/>
      <c r="FS377" s="17"/>
      <c r="FT377" s="17"/>
      <c r="FU377" s="17"/>
      <c r="FV377" s="17"/>
      <c r="FW377" s="17"/>
      <c r="FX377" s="17"/>
      <c r="FY377" s="17"/>
      <c r="FZ377" s="17"/>
      <c r="GA377" s="17"/>
      <c r="GB377" s="17"/>
      <c r="GC377" s="17"/>
      <c r="GD377" s="17"/>
      <c r="GE377" s="17"/>
      <c r="GF377" s="17"/>
      <c r="GG377" s="17"/>
      <c r="GH377" s="17"/>
      <c r="GI377" s="17"/>
      <c r="GJ377" s="17"/>
      <c r="GK377" s="17"/>
      <c r="GL377" s="17"/>
      <c r="GM377" s="17"/>
      <c r="GN377" s="17"/>
      <c r="GO377" s="17"/>
      <c r="GP377" s="17"/>
      <c r="GQ377" s="17"/>
      <c r="GR377" s="17"/>
      <c r="GS377" s="17"/>
      <c r="GT377" s="17"/>
      <c r="GU377" s="17"/>
      <c r="GV377" s="17"/>
      <c r="GW377" s="17"/>
      <c r="GX377" s="17"/>
      <c r="GY377" s="17"/>
      <c r="GZ377" s="17"/>
      <c r="HA377" s="17"/>
      <c r="HB377" s="17"/>
      <c r="HC377" s="17"/>
      <c r="HD377" s="17"/>
      <c r="HE377" s="17"/>
      <c r="HF377" s="17"/>
      <c r="HG377" s="17"/>
      <c r="HH377" s="17"/>
      <c r="HI377" s="17"/>
      <c r="HJ377" s="17"/>
      <c r="HK377" s="17"/>
      <c r="HL377" s="17"/>
      <c r="HM377" s="17"/>
      <c r="HN377" s="17"/>
      <c r="HO377" s="17"/>
      <c r="HP377" s="17"/>
      <c r="HQ377" s="17"/>
      <c r="HR377" s="17"/>
      <c r="HS377" s="17"/>
      <c r="HT377" s="17"/>
      <c r="HU377" s="17"/>
      <c r="HV377" s="17"/>
      <c r="HW377" s="17"/>
      <c r="HX377" s="17"/>
      <c r="HY377" s="17"/>
      <c r="HZ377" s="17"/>
      <c r="IA377" s="17"/>
      <c r="IB377" s="17"/>
      <c r="IC377" s="17"/>
      <c r="ID377" s="17"/>
      <c r="IE377" s="17"/>
      <c r="IF377" s="17"/>
      <c r="IG377" s="17"/>
      <c r="IH377" s="17"/>
      <c r="II377" s="17"/>
      <c r="IJ377" s="17"/>
      <c r="IK377" s="17"/>
      <c r="IL377" s="17"/>
      <c r="IM377" s="17"/>
      <c r="IN377" s="17"/>
      <c r="IO377" s="17"/>
      <c r="IP377" s="17"/>
    </row>
    <row r="378" spans="1:250" s="18" customFormat="1">
      <c r="A378" s="2347" t="s">
        <v>162</v>
      </c>
      <c r="B378" s="2347"/>
      <c r="C378" s="113" t="s">
        <v>32</v>
      </c>
      <c r="D378" s="2168" t="s">
        <v>163</v>
      </c>
      <c r="E378" s="2168"/>
      <c r="F378" s="2168"/>
      <c r="G378" s="2168"/>
      <c r="H378" s="2168" t="s">
        <v>164</v>
      </c>
      <c r="I378" s="2168"/>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c r="DA378" s="17"/>
      <c r="DB378" s="17"/>
      <c r="DC378" s="17"/>
      <c r="DD378" s="17"/>
      <c r="DE378" s="17"/>
      <c r="DF378" s="17"/>
      <c r="DG378" s="17"/>
      <c r="DH378" s="17"/>
      <c r="DI378" s="17"/>
      <c r="DJ378" s="17"/>
      <c r="DK378" s="17"/>
      <c r="DL378" s="17"/>
      <c r="DM378" s="17"/>
      <c r="DN378" s="17"/>
      <c r="DO378" s="17"/>
      <c r="DP378" s="17"/>
      <c r="DQ378" s="17"/>
      <c r="DR378" s="17"/>
      <c r="DS378" s="17"/>
      <c r="DT378" s="17"/>
      <c r="DU378" s="17"/>
      <c r="DV378" s="17"/>
      <c r="DW378" s="17"/>
      <c r="DX378" s="17"/>
      <c r="DY378" s="17"/>
      <c r="DZ378" s="17"/>
      <c r="EA378" s="17"/>
      <c r="EB378" s="17"/>
      <c r="EC378" s="17"/>
      <c r="ED378" s="17"/>
      <c r="EE378" s="17"/>
      <c r="EF378" s="17"/>
      <c r="EG378" s="17"/>
      <c r="EH378" s="17"/>
      <c r="EI378" s="17"/>
      <c r="EJ378" s="17"/>
      <c r="EK378" s="17"/>
      <c r="EL378" s="17"/>
      <c r="EM378" s="17"/>
      <c r="EN378" s="17"/>
      <c r="EO378" s="17"/>
      <c r="EP378" s="17"/>
      <c r="EQ378" s="17"/>
      <c r="ER378" s="17"/>
      <c r="ES378" s="17"/>
      <c r="ET378" s="17"/>
      <c r="EU378" s="17"/>
      <c r="EV378" s="17"/>
      <c r="EW378" s="17"/>
      <c r="EX378" s="17"/>
      <c r="EY378" s="17"/>
      <c r="EZ378" s="17"/>
      <c r="FA378" s="17"/>
      <c r="FB378" s="17"/>
      <c r="FC378" s="17"/>
      <c r="FD378" s="17"/>
      <c r="FE378" s="17"/>
      <c r="FF378" s="17"/>
      <c r="FG378" s="17"/>
      <c r="FH378" s="17"/>
      <c r="FI378" s="17"/>
      <c r="FJ378" s="17"/>
      <c r="FK378" s="17"/>
      <c r="FL378" s="17"/>
      <c r="FM378" s="17"/>
      <c r="FN378" s="17"/>
      <c r="FO378" s="17"/>
      <c r="FP378" s="17"/>
      <c r="FQ378" s="17"/>
      <c r="FR378" s="17"/>
      <c r="FS378" s="17"/>
      <c r="FT378" s="17"/>
      <c r="FU378" s="17"/>
      <c r="FV378" s="17"/>
      <c r="FW378" s="17"/>
      <c r="FX378" s="17"/>
      <c r="FY378" s="17"/>
      <c r="FZ378" s="17"/>
      <c r="GA378" s="17"/>
      <c r="GB378" s="17"/>
      <c r="GC378" s="17"/>
      <c r="GD378" s="17"/>
      <c r="GE378" s="17"/>
      <c r="GF378" s="17"/>
      <c r="GG378" s="17"/>
      <c r="GH378" s="17"/>
      <c r="GI378" s="17"/>
      <c r="GJ378" s="17"/>
      <c r="GK378" s="17"/>
      <c r="GL378" s="17"/>
      <c r="GM378" s="17"/>
      <c r="GN378" s="17"/>
      <c r="GO378" s="17"/>
      <c r="GP378" s="17"/>
      <c r="GQ378" s="17"/>
      <c r="GR378" s="17"/>
      <c r="GS378" s="17"/>
      <c r="GT378" s="17"/>
      <c r="GU378" s="17"/>
      <c r="GV378" s="17"/>
      <c r="GW378" s="17"/>
      <c r="GX378" s="17"/>
      <c r="GY378" s="17"/>
      <c r="GZ378" s="17"/>
      <c r="HA378" s="17"/>
      <c r="HB378" s="17"/>
      <c r="HC378" s="17"/>
      <c r="HD378" s="17"/>
      <c r="HE378" s="17"/>
      <c r="HF378" s="17"/>
      <c r="HG378" s="17"/>
      <c r="HH378" s="17"/>
      <c r="HI378" s="17"/>
      <c r="HJ378" s="17"/>
      <c r="HK378" s="17"/>
      <c r="HL378" s="17"/>
      <c r="HM378" s="17"/>
      <c r="HN378" s="17"/>
      <c r="HO378" s="17"/>
      <c r="HP378" s="17"/>
      <c r="HQ378" s="17"/>
      <c r="HR378" s="17"/>
      <c r="HS378" s="17"/>
      <c r="HT378" s="17"/>
      <c r="HU378" s="17"/>
      <c r="HV378" s="17"/>
      <c r="HW378" s="17"/>
      <c r="HX378" s="17"/>
      <c r="HY378" s="17"/>
      <c r="HZ378" s="17"/>
      <c r="IA378" s="17"/>
      <c r="IB378" s="17"/>
      <c r="IC378" s="17"/>
      <c r="ID378" s="17"/>
      <c r="IE378" s="17"/>
      <c r="IF378" s="17"/>
      <c r="IG378" s="17"/>
      <c r="IH378" s="17"/>
      <c r="II378" s="17"/>
      <c r="IJ378" s="17"/>
      <c r="IK378" s="17"/>
      <c r="IL378" s="17"/>
      <c r="IM378" s="17"/>
      <c r="IN378" s="17"/>
      <c r="IO378" s="17"/>
      <c r="IP378" s="17"/>
    </row>
    <row r="379" spans="1:250" s="18" customFormat="1" ht="39.950000000000003" customHeight="1">
      <c r="A379" s="2287" t="s">
        <v>2922</v>
      </c>
      <c r="B379" s="2288"/>
      <c r="C379" s="179" t="s">
        <v>2923</v>
      </c>
      <c r="D379" s="2408" t="s">
        <v>59</v>
      </c>
      <c r="E379" s="2409"/>
      <c r="F379" s="2409"/>
      <c r="G379" s="2410"/>
      <c r="H379" s="2349" t="s">
        <v>2839</v>
      </c>
      <c r="I379" s="2349"/>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c r="DA379" s="17"/>
      <c r="DB379" s="17"/>
      <c r="DC379" s="17"/>
      <c r="DD379" s="17"/>
      <c r="DE379" s="17"/>
      <c r="DF379" s="17"/>
      <c r="DG379" s="17"/>
      <c r="DH379" s="17"/>
      <c r="DI379" s="17"/>
      <c r="DJ379" s="17"/>
      <c r="DK379" s="17"/>
      <c r="DL379" s="17"/>
      <c r="DM379" s="17"/>
      <c r="DN379" s="17"/>
      <c r="DO379" s="17"/>
      <c r="DP379" s="17"/>
      <c r="DQ379" s="17"/>
      <c r="DR379" s="17"/>
      <c r="DS379" s="17"/>
      <c r="DT379" s="17"/>
      <c r="DU379" s="17"/>
      <c r="DV379" s="17"/>
      <c r="DW379" s="17"/>
      <c r="DX379" s="17"/>
      <c r="DY379" s="17"/>
      <c r="DZ379" s="17"/>
      <c r="EA379" s="17"/>
      <c r="EB379" s="17"/>
      <c r="EC379" s="17"/>
      <c r="ED379" s="17"/>
      <c r="EE379" s="17"/>
      <c r="EF379" s="17"/>
      <c r="EG379" s="17"/>
      <c r="EH379" s="17"/>
      <c r="EI379" s="17"/>
      <c r="EJ379" s="17"/>
      <c r="EK379" s="17"/>
      <c r="EL379" s="17"/>
      <c r="EM379" s="17"/>
      <c r="EN379" s="17"/>
      <c r="EO379" s="17"/>
      <c r="EP379" s="17"/>
      <c r="EQ379" s="17"/>
      <c r="ER379" s="17"/>
      <c r="ES379" s="17"/>
      <c r="ET379" s="17"/>
      <c r="EU379" s="17"/>
      <c r="EV379" s="17"/>
      <c r="EW379" s="17"/>
      <c r="EX379" s="17"/>
      <c r="EY379" s="17"/>
      <c r="EZ379" s="17"/>
      <c r="FA379" s="17"/>
      <c r="FB379" s="17"/>
      <c r="FC379" s="17"/>
      <c r="FD379" s="17"/>
      <c r="FE379" s="17"/>
      <c r="FF379" s="17"/>
      <c r="FG379" s="17"/>
      <c r="FH379" s="17"/>
      <c r="FI379" s="17"/>
      <c r="FJ379" s="17"/>
      <c r="FK379" s="17"/>
      <c r="FL379" s="17"/>
      <c r="FM379" s="17"/>
      <c r="FN379" s="17"/>
      <c r="FO379" s="17"/>
      <c r="FP379" s="17"/>
      <c r="FQ379" s="17"/>
      <c r="FR379" s="17"/>
      <c r="FS379" s="17"/>
      <c r="FT379" s="17"/>
      <c r="FU379" s="17"/>
      <c r="FV379" s="17"/>
      <c r="FW379" s="17"/>
      <c r="FX379" s="17"/>
      <c r="FY379" s="17"/>
      <c r="FZ379" s="17"/>
      <c r="GA379" s="17"/>
      <c r="GB379" s="17"/>
      <c r="GC379" s="17"/>
      <c r="GD379" s="17"/>
      <c r="GE379" s="17"/>
      <c r="GF379" s="17"/>
      <c r="GG379" s="17"/>
      <c r="GH379" s="17"/>
      <c r="GI379" s="17"/>
      <c r="GJ379" s="17"/>
      <c r="GK379" s="17"/>
      <c r="GL379" s="17"/>
      <c r="GM379" s="17"/>
      <c r="GN379" s="17"/>
      <c r="GO379" s="17"/>
      <c r="GP379" s="17"/>
      <c r="GQ379" s="17"/>
      <c r="GR379" s="17"/>
      <c r="GS379" s="17"/>
      <c r="GT379" s="17"/>
      <c r="GU379" s="17"/>
      <c r="GV379" s="17"/>
      <c r="GW379" s="17"/>
      <c r="GX379" s="17"/>
      <c r="GY379" s="17"/>
      <c r="GZ379" s="17"/>
      <c r="HA379" s="17"/>
      <c r="HB379" s="17"/>
      <c r="HC379" s="17"/>
      <c r="HD379" s="17"/>
      <c r="HE379" s="17"/>
      <c r="HF379" s="17"/>
      <c r="HG379" s="17"/>
      <c r="HH379" s="17"/>
      <c r="HI379" s="17"/>
      <c r="HJ379" s="17"/>
      <c r="HK379" s="17"/>
      <c r="HL379" s="17"/>
      <c r="HM379" s="17"/>
      <c r="HN379" s="17"/>
      <c r="HO379" s="17"/>
      <c r="HP379" s="17"/>
      <c r="HQ379" s="17"/>
      <c r="HR379" s="17"/>
      <c r="HS379" s="17"/>
      <c r="HT379" s="17"/>
      <c r="HU379" s="17"/>
      <c r="HV379" s="17"/>
      <c r="HW379" s="17"/>
      <c r="HX379" s="17"/>
      <c r="HY379" s="17"/>
      <c r="HZ379" s="17"/>
      <c r="IA379" s="17"/>
      <c r="IB379" s="17"/>
      <c r="IC379" s="17"/>
      <c r="ID379" s="17"/>
      <c r="IE379" s="17"/>
      <c r="IF379" s="17"/>
      <c r="IG379" s="17"/>
      <c r="IH379" s="17"/>
      <c r="II379" s="17"/>
      <c r="IJ379" s="17"/>
      <c r="IK379" s="17"/>
      <c r="IL379" s="17"/>
      <c r="IM379" s="17"/>
      <c r="IN379" s="17"/>
      <c r="IO379" s="17"/>
      <c r="IP379" s="17"/>
    </row>
    <row r="380" spans="1:250" s="18" customFormat="1">
      <c r="A380" s="2360" t="s">
        <v>168</v>
      </c>
      <c r="B380" s="2347" t="s">
        <v>169</v>
      </c>
      <c r="C380" s="2358" t="s">
        <v>36</v>
      </c>
      <c r="D380" s="2359" t="s">
        <v>170</v>
      </c>
      <c r="E380" s="1744" t="s">
        <v>2924</v>
      </c>
      <c r="F380" s="1744" t="s">
        <v>2871</v>
      </c>
      <c r="G380" s="1741" t="s">
        <v>2872</v>
      </c>
      <c r="H380" s="1741"/>
      <c r="I380" s="2168" t="s">
        <v>172</v>
      </c>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c r="DA380" s="17"/>
      <c r="DB380" s="17"/>
      <c r="DC380" s="17"/>
      <c r="DD380" s="17"/>
      <c r="DE380" s="17"/>
      <c r="DF380" s="17"/>
      <c r="DG380" s="17"/>
      <c r="DH380" s="17"/>
      <c r="DI380" s="17"/>
      <c r="DJ380" s="17"/>
      <c r="DK380" s="17"/>
      <c r="DL380" s="17"/>
      <c r="DM380" s="17"/>
      <c r="DN380" s="17"/>
      <c r="DO380" s="17"/>
      <c r="DP380" s="17"/>
      <c r="DQ380" s="17"/>
      <c r="DR380" s="17"/>
      <c r="DS380" s="17"/>
      <c r="DT380" s="17"/>
      <c r="DU380" s="17"/>
      <c r="DV380" s="17"/>
      <c r="DW380" s="17"/>
      <c r="DX380" s="17"/>
      <c r="DY380" s="17"/>
      <c r="DZ380" s="17"/>
      <c r="EA380" s="17"/>
      <c r="EB380" s="17"/>
      <c r="EC380" s="17"/>
      <c r="ED380" s="17"/>
      <c r="EE380" s="17"/>
      <c r="EF380" s="17"/>
      <c r="EG380" s="17"/>
      <c r="EH380" s="17"/>
      <c r="EI380" s="17"/>
      <c r="EJ380" s="17"/>
      <c r="EK380" s="17"/>
      <c r="EL380" s="17"/>
      <c r="EM380" s="17"/>
      <c r="EN380" s="17"/>
      <c r="EO380" s="17"/>
      <c r="EP380" s="17"/>
      <c r="EQ380" s="17"/>
      <c r="ER380" s="17"/>
      <c r="ES380" s="17"/>
      <c r="ET380" s="17"/>
      <c r="EU380" s="17"/>
      <c r="EV380" s="17"/>
      <c r="EW380" s="17"/>
      <c r="EX380" s="17"/>
      <c r="EY380" s="17"/>
      <c r="EZ380" s="17"/>
      <c r="FA380" s="17"/>
      <c r="FB380" s="17"/>
      <c r="FC380" s="17"/>
      <c r="FD380" s="17"/>
      <c r="FE380" s="17"/>
      <c r="FF380" s="17"/>
      <c r="FG380" s="17"/>
      <c r="FH380" s="17"/>
      <c r="FI380" s="17"/>
      <c r="FJ380" s="17"/>
      <c r="FK380" s="17"/>
      <c r="FL380" s="17"/>
      <c r="FM380" s="17"/>
      <c r="FN380" s="17"/>
      <c r="FO380" s="17"/>
      <c r="FP380" s="17"/>
      <c r="FQ380" s="17"/>
      <c r="FR380" s="17"/>
      <c r="FS380" s="17"/>
      <c r="FT380" s="17"/>
      <c r="FU380" s="17"/>
      <c r="FV380" s="17"/>
      <c r="FW380" s="17"/>
      <c r="FX380" s="17"/>
      <c r="FY380" s="17"/>
      <c r="FZ380" s="17"/>
      <c r="GA380" s="17"/>
      <c r="GB380" s="17"/>
      <c r="GC380" s="17"/>
      <c r="GD380" s="17"/>
      <c r="GE380" s="17"/>
      <c r="GF380" s="17"/>
      <c r="GG380" s="17"/>
      <c r="GH380" s="17"/>
      <c r="GI380" s="17"/>
      <c r="GJ380" s="17"/>
      <c r="GK380" s="17"/>
      <c r="GL380" s="17"/>
      <c r="GM380" s="17"/>
      <c r="GN380" s="17"/>
      <c r="GO380" s="17"/>
      <c r="GP380" s="17"/>
      <c r="GQ380" s="17"/>
      <c r="GR380" s="17"/>
      <c r="GS380" s="17"/>
      <c r="GT380" s="17"/>
      <c r="GU380" s="17"/>
      <c r="GV380" s="17"/>
      <c r="GW380" s="17"/>
      <c r="GX380" s="17"/>
      <c r="GY380" s="17"/>
      <c r="GZ380" s="17"/>
      <c r="HA380" s="17"/>
      <c r="HB380" s="17"/>
      <c r="HC380" s="17"/>
      <c r="HD380" s="17"/>
      <c r="HE380" s="17"/>
      <c r="HF380" s="17"/>
      <c r="HG380" s="17"/>
      <c r="HH380" s="17"/>
      <c r="HI380" s="17"/>
      <c r="HJ380" s="17"/>
      <c r="HK380" s="17"/>
      <c r="HL380" s="17"/>
      <c r="HM380" s="17"/>
      <c r="HN380" s="17"/>
      <c r="HO380" s="17"/>
      <c r="HP380" s="17"/>
      <c r="HQ380" s="17"/>
      <c r="HR380" s="17"/>
      <c r="HS380" s="17"/>
      <c r="HT380" s="17"/>
      <c r="HU380" s="17"/>
      <c r="HV380" s="17"/>
      <c r="HW380" s="17"/>
      <c r="HX380" s="17"/>
      <c r="HY380" s="17"/>
      <c r="HZ380" s="17"/>
      <c r="IA380" s="17"/>
      <c r="IB380" s="17"/>
      <c r="IC380" s="17"/>
      <c r="ID380" s="17"/>
      <c r="IE380" s="17"/>
      <c r="IF380" s="17"/>
      <c r="IG380" s="17"/>
      <c r="IH380" s="17"/>
      <c r="II380" s="17"/>
      <c r="IJ380" s="17"/>
      <c r="IK380" s="17"/>
      <c r="IL380" s="17"/>
      <c r="IM380" s="17"/>
      <c r="IN380" s="17"/>
      <c r="IO380" s="17"/>
      <c r="IP380" s="17"/>
    </row>
    <row r="381" spans="1:250" s="18" customFormat="1">
      <c r="A381" s="2360"/>
      <c r="B381" s="2347"/>
      <c r="C381" s="2358"/>
      <c r="D381" s="2359"/>
      <c r="E381" s="1745"/>
      <c r="F381" s="1745"/>
      <c r="G381" s="149" t="s">
        <v>2865</v>
      </c>
      <c r="H381" s="53" t="s">
        <v>174</v>
      </c>
      <c r="I381" s="2168"/>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c r="DA381" s="17"/>
      <c r="DB381" s="17"/>
      <c r="DC381" s="17"/>
      <c r="DD381" s="17"/>
      <c r="DE381" s="17"/>
      <c r="DF381" s="17"/>
      <c r="DG381" s="17"/>
      <c r="DH381" s="17"/>
      <c r="DI381" s="17"/>
      <c r="DJ381" s="17"/>
      <c r="DK381" s="17"/>
      <c r="DL381" s="17"/>
      <c r="DM381" s="17"/>
      <c r="DN381" s="17"/>
      <c r="DO381" s="17"/>
      <c r="DP381" s="17"/>
      <c r="DQ381" s="17"/>
      <c r="DR381" s="17"/>
      <c r="DS381" s="17"/>
      <c r="DT381" s="17"/>
      <c r="DU381" s="17"/>
      <c r="DV381" s="17"/>
      <c r="DW381" s="17"/>
      <c r="DX381" s="17"/>
      <c r="DY381" s="17"/>
      <c r="DZ381" s="17"/>
      <c r="EA381" s="17"/>
      <c r="EB381" s="17"/>
      <c r="EC381" s="17"/>
      <c r="ED381" s="17"/>
      <c r="EE381" s="17"/>
      <c r="EF381" s="17"/>
      <c r="EG381" s="17"/>
      <c r="EH381" s="17"/>
      <c r="EI381" s="17"/>
      <c r="EJ381" s="17"/>
      <c r="EK381" s="17"/>
      <c r="EL381" s="17"/>
      <c r="EM381" s="17"/>
      <c r="EN381" s="17"/>
      <c r="EO381" s="17"/>
      <c r="EP381" s="17"/>
      <c r="EQ381" s="17"/>
      <c r="ER381" s="17"/>
      <c r="ES381" s="17"/>
      <c r="ET381" s="17"/>
      <c r="EU381" s="17"/>
      <c r="EV381" s="17"/>
      <c r="EW381" s="17"/>
      <c r="EX381" s="17"/>
      <c r="EY381" s="17"/>
      <c r="EZ381" s="17"/>
      <c r="FA381" s="17"/>
      <c r="FB381" s="17"/>
      <c r="FC381" s="17"/>
      <c r="FD381" s="17"/>
      <c r="FE381" s="17"/>
      <c r="FF381" s="17"/>
      <c r="FG381" s="17"/>
      <c r="FH381" s="17"/>
      <c r="FI381" s="17"/>
      <c r="FJ381" s="17"/>
      <c r="FK381" s="17"/>
      <c r="FL381" s="17"/>
      <c r="FM381" s="17"/>
      <c r="FN381" s="17"/>
      <c r="FO381" s="17"/>
      <c r="FP381" s="17"/>
      <c r="FQ381" s="17"/>
      <c r="FR381" s="17"/>
      <c r="FS381" s="17"/>
      <c r="FT381" s="17"/>
      <c r="FU381" s="17"/>
      <c r="FV381" s="17"/>
      <c r="FW381" s="17"/>
      <c r="FX381" s="17"/>
      <c r="FY381" s="17"/>
      <c r="FZ381" s="17"/>
      <c r="GA381" s="17"/>
      <c r="GB381" s="17"/>
      <c r="GC381" s="17"/>
      <c r="GD381" s="17"/>
      <c r="GE381" s="17"/>
      <c r="GF381" s="17"/>
      <c r="GG381" s="17"/>
      <c r="GH381" s="17"/>
      <c r="GI381" s="17"/>
      <c r="GJ381" s="17"/>
      <c r="GK381" s="17"/>
      <c r="GL381" s="17"/>
      <c r="GM381" s="17"/>
      <c r="GN381" s="17"/>
      <c r="GO381" s="17"/>
      <c r="GP381" s="17"/>
      <c r="GQ381" s="17"/>
      <c r="GR381" s="17"/>
      <c r="GS381" s="17"/>
      <c r="GT381" s="17"/>
      <c r="GU381" s="17"/>
      <c r="GV381" s="17"/>
      <c r="GW381" s="17"/>
      <c r="GX381" s="17"/>
      <c r="GY381" s="17"/>
      <c r="GZ381" s="17"/>
      <c r="HA381" s="17"/>
      <c r="HB381" s="17"/>
      <c r="HC381" s="17"/>
      <c r="HD381" s="17"/>
      <c r="HE381" s="17"/>
      <c r="HF381" s="17"/>
      <c r="HG381" s="17"/>
      <c r="HH381" s="17"/>
      <c r="HI381" s="17"/>
      <c r="HJ381" s="17"/>
      <c r="HK381" s="17"/>
      <c r="HL381" s="17"/>
      <c r="HM381" s="17"/>
      <c r="HN381" s="17"/>
      <c r="HO381" s="17"/>
      <c r="HP381" s="17"/>
      <c r="HQ381" s="17"/>
      <c r="HR381" s="17"/>
      <c r="HS381" s="17"/>
      <c r="HT381" s="17"/>
      <c r="HU381" s="17"/>
      <c r="HV381" s="17"/>
      <c r="HW381" s="17"/>
      <c r="HX381" s="17"/>
      <c r="HY381" s="17"/>
      <c r="HZ381" s="17"/>
      <c r="IA381" s="17"/>
      <c r="IB381" s="17"/>
      <c r="IC381" s="17"/>
      <c r="ID381" s="17"/>
      <c r="IE381" s="17"/>
      <c r="IF381" s="17"/>
      <c r="IG381" s="17"/>
      <c r="IH381" s="17"/>
      <c r="II381" s="17"/>
      <c r="IJ381" s="17"/>
      <c r="IK381" s="17"/>
      <c r="IL381" s="17"/>
      <c r="IM381" s="17"/>
      <c r="IN381" s="17"/>
      <c r="IO381" s="17"/>
      <c r="IP381" s="17"/>
    </row>
    <row r="382" spans="1:250" s="18" customFormat="1" ht="36" customHeight="1">
      <c r="A382" s="180" t="s">
        <v>2827</v>
      </c>
      <c r="B382" s="90" t="s">
        <v>2925</v>
      </c>
      <c r="C382" s="90" t="s">
        <v>177</v>
      </c>
      <c r="D382" s="181">
        <v>300</v>
      </c>
      <c r="E382" s="182">
        <v>2</v>
      </c>
      <c r="F382" s="183">
        <v>36.22</v>
      </c>
      <c r="G382" s="184">
        <f>F382/1.1615</f>
        <v>31.183814033577271</v>
      </c>
      <c r="H382" s="184">
        <f>D382*G382</f>
        <v>9355.144210073182</v>
      </c>
      <c r="I382" s="182"/>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c r="DA382" s="17"/>
      <c r="DB382" s="17"/>
      <c r="DC382" s="17"/>
      <c r="DD382" s="17"/>
      <c r="DE382" s="17"/>
      <c r="DF382" s="17"/>
      <c r="DG382" s="17"/>
      <c r="DH382" s="17"/>
      <c r="DI382" s="17"/>
      <c r="DJ382" s="17"/>
      <c r="DK382" s="17"/>
      <c r="DL382" s="17"/>
      <c r="DM382" s="17"/>
      <c r="DN382" s="17"/>
      <c r="DO382" s="17"/>
      <c r="DP382" s="17"/>
      <c r="DQ382" s="17"/>
      <c r="DR382" s="17"/>
      <c r="DS382" s="17"/>
      <c r="DT382" s="17"/>
      <c r="DU382" s="17"/>
      <c r="DV382" s="17"/>
      <c r="DW382" s="17"/>
      <c r="DX382" s="17"/>
      <c r="DY382" s="17"/>
      <c r="DZ382" s="17"/>
      <c r="EA382" s="17"/>
      <c r="EB382" s="17"/>
      <c r="EC382" s="17"/>
      <c r="ED382" s="17"/>
      <c r="EE382" s="17"/>
      <c r="EF382" s="17"/>
      <c r="EG382" s="17"/>
      <c r="EH382" s="17"/>
      <c r="EI382" s="17"/>
      <c r="EJ382" s="17"/>
      <c r="EK382" s="17"/>
      <c r="EL382" s="17"/>
      <c r="EM382" s="17"/>
      <c r="EN382" s="17"/>
      <c r="EO382" s="17"/>
      <c r="EP382" s="17"/>
      <c r="EQ382" s="17"/>
      <c r="ER382" s="17"/>
      <c r="ES382" s="17"/>
      <c r="ET382" s="17"/>
      <c r="EU382" s="17"/>
      <c r="EV382" s="17"/>
      <c r="EW382" s="17"/>
      <c r="EX382" s="17"/>
      <c r="EY382" s="17"/>
      <c r="EZ382" s="17"/>
      <c r="FA382" s="17"/>
      <c r="FB382" s="17"/>
      <c r="FC382" s="17"/>
      <c r="FD382" s="17"/>
      <c r="FE382" s="17"/>
      <c r="FF382" s="17"/>
      <c r="FG382" s="17"/>
      <c r="FH382" s="17"/>
      <c r="FI382" s="17"/>
      <c r="FJ382" s="17"/>
      <c r="FK382" s="17"/>
      <c r="FL382" s="17"/>
      <c r="FM382" s="17"/>
      <c r="FN382" s="17"/>
      <c r="FO382" s="17"/>
      <c r="FP382" s="17"/>
      <c r="FQ382" s="17"/>
      <c r="FR382" s="17"/>
      <c r="FS382" s="17"/>
      <c r="FT382" s="17"/>
      <c r="FU382" s="17"/>
      <c r="FV382" s="17"/>
      <c r="FW382" s="17"/>
      <c r="FX382" s="17"/>
      <c r="FY382" s="17"/>
      <c r="FZ382" s="17"/>
      <c r="GA382" s="17"/>
      <c r="GB382" s="17"/>
      <c r="GC382" s="17"/>
      <c r="GD382" s="17"/>
      <c r="GE382" s="17"/>
      <c r="GF382" s="17"/>
      <c r="GG382" s="17"/>
      <c r="GH382" s="17"/>
      <c r="GI382" s="17"/>
      <c r="GJ382" s="17"/>
      <c r="GK382" s="17"/>
      <c r="GL382" s="17"/>
      <c r="GM382" s="17"/>
      <c r="GN382" s="17"/>
      <c r="GO382" s="17"/>
      <c r="GP382" s="17"/>
      <c r="GQ382" s="17"/>
      <c r="GR382" s="17"/>
      <c r="GS382" s="17"/>
      <c r="GT382" s="17"/>
      <c r="GU382" s="17"/>
      <c r="GV382" s="17"/>
      <c r="GW382" s="17"/>
      <c r="GX382" s="17"/>
      <c r="GY382" s="17"/>
      <c r="GZ382" s="17"/>
      <c r="HA382" s="17"/>
      <c r="HB382" s="17"/>
      <c r="HC382" s="17"/>
      <c r="HD382" s="17"/>
      <c r="HE382" s="17"/>
      <c r="HF382" s="17"/>
      <c r="HG382" s="17"/>
      <c r="HH382" s="17"/>
      <c r="HI382" s="17"/>
      <c r="HJ382" s="17"/>
      <c r="HK382" s="17"/>
      <c r="HL382" s="17"/>
      <c r="HM382" s="17"/>
      <c r="HN382" s="17"/>
      <c r="HO382" s="17"/>
      <c r="HP382" s="17"/>
      <c r="HQ382" s="17"/>
      <c r="HR382" s="17"/>
      <c r="HS382" s="17"/>
      <c r="HT382" s="17"/>
      <c r="HU382" s="17"/>
      <c r="HV382" s="17"/>
      <c r="HW382" s="17"/>
      <c r="HX382" s="17"/>
      <c r="HY382" s="17"/>
      <c r="HZ382" s="17"/>
      <c r="IA382" s="17"/>
      <c r="IB382" s="17"/>
      <c r="IC382" s="17"/>
      <c r="ID382" s="17"/>
      <c r="IE382" s="17"/>
      <c r="IF382" s="17"/>
      <c r="IG382" s="17"/>
      <c r="IH382" s="17"/>
      <c r="II382" s="17"/>
      <c r="IJ382" s="17"/>
      <c r="IK382" s="17"/>
      <c r="IL382" s="17"/>
      <c r="IM382" s="17"/>
      <c r="IN382" s="17"/>
      <c r="IO382" s="17"/>
      <c r="IP382" s="17"/>
    </row>
    <row r="383" spans="1:250" s="18" customFormat="1" ht="38.25">
      <c r="A383" s="4" t="s">
        <v>2926</v>
      </c>
      <c r="B383" s="5" t="s">
        <v>2927</v>
      </c>
      <c r="C383" s="6" t="s">
        <v>177</v>
      </c>
      <c r="D383" s="181">
        <v>50</v>
      </c>
      <c r="E383" s="182">
        <v>1</v>
      </c>
      <c r="F383" s="183">
        <v>106.81</v>
      </c>
      <c r="G383" s="184">
        <f>F383/1.1615</f>
        <v>91.958674128282397</v>
      </c>
      <c r="H383" s="119">
        <f>D383*G383</f>
        <v>4597.93370641412</v>
      </c>
      <c r="I383" s="119"/>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c r="DA383" s="17"/>
      <c r="DB383" s="17"/>
      <c r="DC383" s="17"/>
      <c r="DD383" s="17"/>
      <c r="DE383" s="17"/>
      <c r="DF383" s="17"/>
      <c r="DG383" s="17"/>
      <c r="DH383" s="17"/>
      <c r="DI383" s="17"/>
      <c r="DJ383" s="17"/>
      <c r="DK383" s="17"/>
      <c r="DL383" s="17"/>
      <c r="DM383" s="17"/>
      <c r="DN383" s="17"/>
      <c r="DO383" s="17"/>
      <c r="DP383" s="17"/>
      <c r="DQ383" s="17"/>
      <c r="DR383" s="17"/>
      <c r="DS383" s="17"/>
      <c r="DT383" s="17"/>
      <c r="DU383" s="17"/>
      <c r="DV383" s="17"/>
      <c r="DW383" s="17"/>
      <c r="DX383" s="17"/>
      <c r="DY383" s="17"/>
      <c r="DZ383" s="17"/>
      <c r="EA383" s="17"/>
      <c r="EB383" s="17"/>
      <c r="EC383" s="17"/>
      <c r="ED383" s="17"/>
      <c r="EE383" s="17"/>
      <c r="EF383" s="17"/>
      <c r="EG383" s="17"/>
      <c r="EH383" s="17"/>
      <c r="EI383" s="17"/>
      <c r="EJ383" s="17"/>
      <c r="EK383" s="17"/>
      <c r="EL383" s="17"/>
      <c r="EM383" s="17"/>
      <c r="EN383" s="17"/>
      <c r="EO383" s="17"/>
      <c r="EP383" s="17"/>
      <c r="EQ383" s="17"/>
      <c r="ER383" s="17"/>
      <c r="ES383" s="17"/>
      <c r="ET383" s="17"/>
      <c r="EU383" s="17"/>
      <c r="EV383" s="17"/>
      <c r="EW383" s="17"/>
      <c r="EX383" s="17"/>
      <c r="EY383" s="17"/>
      <c r="EZ383" s="17"/>
      <c r="FA383" s="17"/>
      <c r="FB383" s="17"/>
      <c r="FC383" s="17"/>
      <c r="FD383" s="17"/>
      <c r="FE383" s="17"/>
      <c r="FF383" s="17"/>
      <c r="FG383" s="17"/>
      <c r="FH383" s="17"/>
      <c r="FI383" s="17"/>
      <c r="FJ383" s="17"/>
      <c r="FK383" s="17"/>
      <c r="FL383" s="17"/>
      <c r="FM383" s="17"/>
      <c r="FN383" s="17"/>
      <c r="FO383" s="17"/>
      <c r="FP383" s="17"/>
      <c r="FQ383" s="17"/>
      <c r="FR383" s="17"/>
      <c r="FS383" s="17"/>
      <c r="FT383" s="17"/>
      <c r="FU383" s="17"/>
      <c r="FV383" s="17"/>
      <c r="FW383" s="17"/>
      <c r="FX383" s="17"/>
      <c r="FY383" s="17"/>
      <c r="FZ383" s="17"/>
      <c r="GA383" s="17"/>
      <c r="GB383" s="17"/>
      <c r="GC383" s="17"/>
      <c r="GD383" s="17"/>
      <c r="GE383" s="17"/>
      <c r="GF383" s="17"/>
      <c r="GG383" s="17"/>
      <c r="GH383" s="17"/>
      <c r="GI383" s="17"/>
      <c r="GJ383" s="17"/>
      <c r="GK383" s="17"/>
      <c r="GL383" s="17"/>
      <c r="GM383" s="17"/>
      <c r="GN383" s="17"/>
      <c r="GO383" s="17"/>
      <c r="GP383" s="17"/>
      <c r="GQ383" s="17"/>
      <c r="GR383" s="17"/>
      <c r="GS383" s="17"/>
      <c r="GT383" s="17"/>
      <c r="GU383" s="17"/>
      <c r="GV383" s="17"/>
      <c r="GW383" s="17"/>
      <c r="GX383" s="17"/>
      <c r="GY383" s="17"/>
      <c r="GZ383" s="17"/>
      <c r="HA383" s="17"/>
      <c r="HB383" s="17"/>
      <c r="HC383" s="17"/>
      <c r="HD383" s="17"/>
      <c r="HE383" s="17"/>
      <c r="HF383" s="17"/>
      <c r="HG383" s="17"/>
      <c r="HH383" s="17"/>
      <c r="HI383" s="17"/>
      <c r="HJ383" s="17"/>
      <c r="HK383" s="17"/>
      <c r="HL383" s="17"/>
      <c r="HM383" s="17"/>
      <c r="HN383" s="17"/>
      <c r="HO383" s="17"/>
      <c r="HP383" s="17"/>
      <c r="HQ383" s="17"/>
      <c r="HR383" s="17"/>
      <c r="HS383" s="17"/>
      <c r="HT383" s="17"/>
      <c r="HU383" s="17"/>
      <c r="HV383" s="17"/>
      <c r="HW383" s="17"/>
      <c r="HX383" s="17"/>
      <c r="HY383" s="17"/>
      <c r="HZ383" s="17"/>
      <c r="IA383" s="17"/>
      <c r="IB383" s="17"/>
      <c r="IC383" s="17"/>
      <c r="ID383" s="17"/>
      <c r="IE383" s="17"/>
      <c r="IF383" s="17"/>
      <c r="IG383" s="17"/>
      <c r="IH383" s="17"/>
      <c r="II383" s="17"/>
      <c r="IJ383" s="17"/>
      <c r="IK383" s="17"/>
      <c r="IL383" s="17"/>
      <c r="IM383" s="17"/>
      <c r="IN383" s="17"/>
      <c r="IO383" s="17"/>
      <c r="IP383" s="17"/>
    </row>
    <row r="384" spans="1:250" s="18" customFormat="1">
      <c r="A384" s="185"/>
      <c r="B384" s="186"/>
      <c r="C384" s="187"/>
      <c r="D384" s="188"/>
      <c r="E384" s="7"/>
      <c r="F384" s="7"/>
      <c r="G384" s="119">
        <f>E384/1.1615</f>
        <v>0</v>
      </c>
      <c r="H384" s="119">
        <f>D384*G384</f>
        <v>0</v>
      </c>
      <c r="I384" s="125"/>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c r="DA384" s="17"/>
      <c r="DB384" s="17"/>
      <c r="DC384" s="17"/>
      <c r="DD384" s="17"/>
      <c r="DE384" s="17"/>
      <c r="DF384" s="17"/>
      <c r="DG384" s="17"/>
      <c r="DH384" s="17"/>
      <c r="DI384" s="17"/>
      <c r="DJ384" s="17"/>
      <c r="DK384" s="17"/>
      <c r="DL384" s="17"/>
      <c r="DM384" s="17"/>
      <c r="DN384" s="17"/>
      <c r="DO384" s="17"/>
      <c r="DP384" s="17"/>
      <c r="DQ384" s="17"/>
      <c r="DR384" s="17"/>
      <c r="DS384" s="17"/>
      <c r="DT384" s="17"/>
      <c r="DU384" s="17"/>
      <c r="DV384" s="17"/>
      <c r="DW384" s="17"/>
      <c r="DX384" s="17"/>
      <c r="DY384" s="17"/>
      <c r="DZ384" s="17"/>
      <c r="EA384" s="17"/>
      <c r="EB384" s="17"/>
      <c r="EC384" s="17"/>
      <c r="ED384" s="17"/>
      <c r="EE384" s="17"/>
      <c r="EF384" s="17"/>
      <c r="EG384" s="17"/>
      <c r="EH384" s="17"/>
      <c r="EI384" s="17"/>
      <c r="EJ384" s="17"/>
      <c r="EK384" s="17"/>
      <c r="EL384" s="17"/>
      <c r="EM384" s="17"/>
      <c r="EN384" s="17"/>
      <c r="EO384" s="17"/>
      <c r="EP384" s="17"/>
      <c r="EQ384" s="17"/>
      <c r="ER384" s="17"/>
      <c r="ES384" s="17"/>
      <c r="ET384" s="17"/>
      <c r="EU384" s="17"/>
      <c r="EV384" s="17"/>
      <c r="EW384" s="17"/>
      <c r="EX384" s="17"/>
      <c r="EY384" s="17"/>
      <c r="EZ384" s="17"/>
      <c r="FA384" s="17"/>
      <c r="FB384" s="17"/>
      <c r="FC384" s="17"/>
      <c r="FD384" s="17"/>
      <c r="FE384" s="17"/>
      <c r="FF384" s="17"/>
      <c r="FG384" s="17"/>
      <c r="FH384" s="17"/>
      <c r="FI384" s="17"/>
      <c r="FJ384" s="17"/>
      <c r="FK384" s="17"/>
      <c r="FL384" s="17"/>
      <c r="FM384" s="17"/>
      <c r="FN384" s="17"/>
      <c r="FO384" s="17"/>
      <c r="FP384" s="17"/>
      <c r="FQ384" s="17"/>
      <c r="FR384" s="17"/>
      <c r="FS384" s="17"/>
      <c r="FT384" s="17"/>
      <c r="FU384" s="17"/>
      <c r="FV384" s="17"/>
      <c r="FW384" s="17"/>
      <c r="FX384" s="17"/>
      <c r="FY384" s="17"/>
      <c r="FZ384" s="17"/>
      <c r="GA384" s="17"/>
      <c r="GB384" s="17"/>
      <c r="GC384" s="17"/>
      <c r="GD384" s="17"/>
      <c r="GE384" s="17"/>
      <c r="GF384" s="17"/>
      <c r="GG384" s="17"/>
      <c r="GH384" s="17"/>
      <c r="GI384" s="17"/>
      <c r="GJ384" s="17"/>
      <c r="GK384" s="17"/>
      <c r="GL384" s="17"/>
      <c r="GM384" s="17"/>
      <c r="GN384" s="17"/>
      <c r="GO384" s="17"/>
      <c r="GP384" s="17"/>
      <c r="GQ384" s="17"/>
      <c r="GR384" s="17"/>
      <c r="GS384" s="17"/>
      <c r="GT384" s="17"/>
      <c r="GU384" s="17"/>
      <c r="GV384" s="17"/>
      <c r="GW384" s="17"/>
      <c r="GX384" s="17"/>
      <c r="GY384" s="17"/>
      <c r="GZ384" s="17"/>
      <c r="HA384" s="17"/>
      <c r="HB384" s="17"/>
      <c r="HC384" s="17"/>
      <c r="HD384" s="17"/>
      <c r="HE384" s="17"/>
      <c r="HF384" s="17"/>
      <c r="HG384" s="17"/>
      <c r="HH384" s="17"/>
      <c r="HI384" s="17"/>
      <c r="HJ384" s="17"/>
      <c r="HK384" s="17"/>
      <c r="HL384" s="17"/>
      <c r="HM384" s="17"/>
      <c r="HN384" s="17"/>
      <c r="HO384" s="17"/>
      <c r="HP384" s="17"/>
      <c r="HQ384" s="17"/>
      <c r="HR384" s="17"/>
      <c r="HS384" s="17"/>
      <c r="HT384" s="17"/>
      <c r="HU384" s="17"/>
      <c r="HV384" s="17"/>
      <c r="HW384" s="17"/>
      <c r="HX384" s="17"/>
      <c r="HY384" s="17"/>
      <c r="HZ384" s="17"/>
      <c r="IA384" s="17"/>
      <c r="IB384" s="17"/>
      <c r="IC384" s="17"/>
      <c r="ID384" s="17"/>
      <c r="IE384" s="17"/>
      <c r="IF384" s="17"/>
      <c r="IG384" s="17"/>
      <c r="IH384" s="17"/>
      <c r="II384" s="17"/>
      <c r="IJ384" s="17"/>
      <c r="IK384" s="17"/>
      <c r="IL384" s="17"/>
      <c r="IM384" s="17"/>
      <c r="IN384" s="17"/>
      <c r="IO384" s="17"/>
      <c r="IP384" s="17"/>
    </row>
    <row r="385" spans="1:250" s="18" customFormat="1">
      <c r="A385" s="115" t="s">
        <v>172</v>
      </c>
      <c r="B385" s="2352"/>
      <c r="C385" s="2352"/>
      <c r="D385" s="2352"/>
      <c r="E385" s="2352"/>
      <c r="F385" s="2352"/>
      <c r="G385" s="2352"/>
      <c r="H385" s="2352"/>
      <c r="I385" s="156">
        <f>SUM(H382:H384)</f>
        <v>13953.077916487302</v>
      </c>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c r="DA385" s="17"/>
      <c r="DB385" s="17"/>
      <c r="DC385" s="17"/>
      <c r="DD385" s="17"/>
      <c r="DE385" s="17"/>
      <c r="DF385" s="17"/>
      <c r="DG385" s="17"/>
      <c r="DH385" s="17"/>
      <c r="DI385" s="17"/>
      <c r="DJ385" s="17"/>
      <c r="DK385" s="17"/>
      <c r="DL385" s="17"/>
      <c r="DM385" s="17"/>
      <c r="DN385" s="17"/>
      <c r="DO385" s="17"/>
      <c r="DP385" s="17"/>
      <c r="DQ385" s="17"/>
      <c r="DR385" s="17"/>
      <c r="DS385" s="17"/>
      <c r="DT385" s="17"/>
      <c r="DU385" s="17"/>
      <c r="DV385" s="17"/>
      <c r="DW385" s="17"/>
      <c r="DX385" s="17"/>
      <c r="DY385" s="17"/>
      <c r="DZ385" s="17"/>
      <c r="EA385" s="17"/>
      <c r="EB385" s="17"/>
      <c r="EC385" s="17"/>
      <c r="ED385" s="17"/>
      <c r="EE385" s="17"/>
      <c r="EF385" s="17"/>
      <c r="EG385" s="17"/>
      <c r="EH385" s="17"/>
      <c r="EI385" s="17"/>
      <c r="EJ385" s="17"/>
      <c r="EK385" s="17"/>
      <c r="EL385" s="17"/>
      <c r="EM385" s="17"/>
      <c r="EN385" s="17"/>
      <c r="EO385" s="17"/>
      <c r="EP385" s="17"/>
      <c r="EQ385" s="17"/>
      <c r="ER385" s="17"/>
      <c r="ES385" s="17"/>
      <c r="ET385" s="17"/>
      <c r="EU385" s="17"/>
      <c r="EV385" s="17"/>
      <c r="EW385" s="17"/>
      <c r="EX385" s="17"/>
      <c r="EY385" s="17"/>
      <c r="EZ385" s="17"/>
      <c r="FA385" s="17"/>
      <c r="FB385" s="17"/>
      <c r="FC385" s="17"/>
      <c r="FD385" s="17"/>
      <c r="FE385" s="17"/>
      <c r="FF385" s="17"/>
      <c r="FG385" s="17"/>
      <c r="FH385" s="17"/>
      <c r="FI385" s="17"/>
      <c r="FJ385" s="17"/>
      <c r="FK385" s="17"/>
      <c r="FL385" s="17"/>
      <c r="FM385" s="17"/>
      <c r="FN385" s="17"/>
      <c r="FO385" s="17"/>
      <c r="FP385" s="17"/>
      <c r="FQ385" s="17"/>
      <c r="FR385" s="17"/>
      <c r="FS385" s="17"/>
      <c r="FT385" s="17"/>
      <c r="FU385" s="17"/>
      <c r="FV385" s="17"/>
      <c r="FW385" s="17"/>
      <c r="FX385" s="17"/>
      <c r="FY385" s="17"/>
      <c r="FZ385" s="17"/>
      <c r="GA385" s="17"/>
      <c r="GB385" s="17"/>
      <c r="GC385" s="17"/>
      <c r="GD385" s="17"/>
      <c r="GE385" s="17"/>
      <c r="GF385" s="17"/>
      <c r="GG385" s="17"/>
      <c r="GH385" s="17"/>
      <c r="GI385" s="17"/>
      <c r="GJ385" s="17"/>
      <c r="GK385" s="17"/>
      <c r="GL385" s="17"/>
      <c r="GM385" s="17"/>
      <c r="GN385" s="17"/>
      <c r="GO385" s="17"/>
      <c r="GP385" s="17"/>
      <c r="GQ385" s="17"/>
      <c r="GR385" s="17"/>
      <c r="GS385" s="17"/>
      <c r="GT385" s="17"/>
      <c r="GU385" s="17"/>
      <c r="GV385" s="17"/>
      <c r="GW385" s="17"/>
      <c r="GX385" s="17"/>
      <c r="GY385" s="17"/>
      <c r="GZ385" s="17"/>
      <c r="HA385" s="17"/>
      <c r="HB385" s="17"/>
      <c r="HC385" s="17"/>
      <c r="HD385" s="17"/>
      <c r="HE385" s="17"/>
      <c r="HF385" s="17"/>
      <c r="HG385" s="17"/>
      <c r="HH385" s="17"/>
      <c r="HI385" s="17"/>
      <c r="HJ385" s="17"/>
      <c r="HK385" s="17"/>
      <c r="HL385" s="17"/>
      <c r="HM385" s="17"/>
      <c r="HN385" s="17"/>
      <c r="HO385" s="17"/>
      <c r="HP385" s="17"/>
      <c r="HQ385" s="17"/>
      <c r="HR385" s="17"/>
      <c r="HS385" s="17"/>
      <c r="HT385" s="17"/>
      <c r="HU385" s="17"/>
      <c r="HV385" s="17"/>
      <c r="HW385" s="17"/>
      <c r="HX385" s="17"/>
      <c r="HY385" s="17"/>
      <c r="HZ385" s="17"/>
      <c r="IA385" s="17"/>
      <c r="IB385" s="17"/>
      <c r="IC385" s="17"/>
      <c r="ID385" s="17"/>
      <c r="IE385" s="17"/>
      <c r="IF385" s="17"/>
      <c r="IG385" s="17"/>
      <c r="IH385" s="17"/>
      <c r="II385" s="17"/>
      <c r="IJ385" s="17"/>
      <c r="IK385" s="17"/>
      <c r="IL385" s="17"/>
      <c r="IM385" s="17"/>
      <c r="IN385" s="17"/>
      <c r="IO385" s="17"/>
      <c r="IP385" s="17"/>
    </row>
    <row r="386" spans="1:250" s="18" customFormat="1">
      <c r="A386" s="2360" t="s">
        <v>180</v>
      </c>
      <c r="B386" s="2347" t="s">
        <v>169</v>
      </c>
      <c r="C386" s="2358" t="s">
        <v>36</v>
      </c>
      <c r="D386" s="2359" t="s">
        <v>170</v>
      </c>
      <c r="E386" s="2383" t="s">
        <v>171</v>
      </c>
      <c r="F386" s="2384"/>
      <c r="G386" s="2384"/>
      <c r="H386" s="2385"/>
      <c r="I386" s="2168" t="s">
        <v>181</v>
      </c>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c r="DA386" s="17"/>
      <c r="DB386" s="17"/>
      <c r="DC386" s="17"/>
      <c r="DD386" s="17"/>
      <c r="DE386" s="17"/>
      <c r="DF386" s="17"/>
      <c r="DG386" s="17"/>
      <c r="DH386" s="17"/>
      <c r="DI386" s="17"/>
      <c r="DJ386" s="17"/>
      <c r="DK386" s="17"/>
      <c r="DL386" s="17"/>
      <c r="DM386" s="17"/>
      <c r="DN386" s="17"/>
      <c r="DO386" s="17"/>
      <c r="DP386" s="17"/>
      <c r="DQ386" s="17"/>
      <c r="DR386" s="17"/>
      <c r="DS386" s="17"/>
      <c r="DT386" s="17"/>
      <c r="DU386" s="17"/>
      <c r="DV386" s="17"/>
      <c r="DW386" s="17"/>
      <c r="DX386" s="17"/>
      <c r="DY386" s="17"/>
      <c r="DZ386" s="17"/>
      <c r="EA386" s="17"/>
      <c r="EB386" s="17"/>
      <c r="EC386" s="17"/>
      <c r="ED386" s="17"/>
      <c r="EE386" s="17"/>
      <c r="EF386" s="17"/>
      <c r="EG386" s="17"/>
      <c r="EH386" s="17"/>
      <c r="EI386" s="17"/>
      <c r="EJ386" s="17"/>
      <c r="EK386" s="17"/>
      <c r="EL386" s="17"/>
      <c r="EM386" s="17"/>
      <c r="EN386" s="17"/>
      <c r="EO386" s="17"/>
      <c r="EP386" s="17"/>
      <c r="EQ386" s="17"/>
      <c r="ER386" s="17"/>
      <c r="ES386" s="17"/>
      <c r="ET386" s="17"/>
      <c r="EU386" s="17"/>
      <c r="EV386" s="17"/>
      <c r="EW386" s="17"/>
      <c r="EX386" s="17"/>
      <c r="EY386" s="17"/>
      <c r="EZ386" s="17"/>
      <c r="FA386" s="17"/>
      <c r="FB386" s="17"/>
      <c r="FC386" s="17"/>
      <c r="FD386" s="17"/>
      <c r="FE386" s="17"/>
      <c r="FF386" s="17"/>
      <c r="FG386" s="17"/>
      <c r="FH386" s="17"/>
      <c r="FI386" s="17"/>
      <c r="FJ386" s="17"/>
      <c r="FK386" s="17"/>
      <c r="FL386" s="17"/>
      <c r="FM386" s="17"/>
      <c r="FN386" s="17"/>
      <c r="FO386" s="17"/>
      <c r="FP386" s="17"/>
      <c r="FQ386" s="17"/>
      <c r="FR386" s="17"/>
      <c r="FS386" s="17"/>
      <c r="FT386" s="17"/>
      <c r="FU386" s="17"/>
      <c r="FV386" s="17"/>
      <c r="FW386" s="17"/>
      <c r="FX386" s="17"/>
      <c r="FY386" s="17"/>
      <c r="FZ386" s="17"/>
      <c r="GA386" s="17"/>
      <c r="GB386" s="17"/>
      <c r="GC386" s="17"/>
      <c r="GD386" s="17"/>
      <c r="GE386" s="17"/>
      <c r="GF386" s="17"/>
      <c r="GG386" s="17"/>
      <c r="GH386" s="17"/>
      <c r="GI386" s="17"/>
      <c r="GJ386" s="17"/>
      <c r="GK386" s="17"/>
      <c r="GL386" s="17"/>
      <c r="GM386" s="17"/>
      <c r="GN386" s="17"/>
      <c r="GO386" s="17"/>
      <c r="GP386" s="17"/>
      <c r="GQ386" s="17"/>
      <c r="GR386" s="17"/>
      <c r="GS386" s="17"/>
      <c r="GT386" s="17"/>
      <c r="GU386" s="17"/>
      <c r="GV386" s="17"/>
      <c r="GW386" s="17"/>
      <c r="GX386" s="17"/>
      <c r="GY386" s="17"/>
      <c r="GZ386" s="17"/>
      <c r="HA386" s="17"/>
      <c r="HB386" s="17"/>
      <c r="HC386" s="17"/>
      <c r="HD386" s="17"/>
      <c r="HE386" s="17"/>
      <c r="HF386" s="17"/>
      <c r="HG386" s="17"/>
      <c r="HH386" s="17"/>
      <c r="HI386" s="17"/>
      <c r="HJ386" s="17"/>
      <c r="HK386" s="17"/>
      <c r="HL386" s="17"/>
      <c r="HM386" s="17"/>
      <c r="HN386" s="17"/>
      <c r="HO386" s="17"/>
      <c r="HP386" s="17"/>
      <c r="HQ386" s="17"/>
      <c r="HR386" s="17"/>
      <c r="HS386" s="17"/>
      <c r="HT386" s="17"/>
      <c r="HU386" s="17"/>
      <c r="HV386" s="17"/>
      <c r="HW386" s="17"/>
      <c r="HX386" s="17"/>
      <c r="HY386" s="17"/>
      <c r="HZ386" s="17"/>
      <c r="IA386" s="17"/>
      <c r="IB386" s="17"/>
      <c r="IC386" s="17"/>
      <c r="ID386" s="17"/>
      <c r="IE386" s="17"/>
      <c r="IF386" s="17"/>
      <c r="IG386" s="17"/>
      <c r="IH386" s="17"/>
      <c r="II386" s="17"/>
      <c r="IJ386" s="17"/>
      <c r="IK386" s="17"/>
      <c r="IL386" s="17"/>
      <c r="IM386" s="17"/>
      <c r="IN386" s="17"/>
      <c r="IO386" s="17"/>
      <c r="IP386" s="17"/>
    </row>
    <row r="387" spans="1:250" s="18" customFormat="1">
      <c r="A387" s="2360"/>
      <c r="B387" s="2347"/>
      <c r="C387" s="2358"/>
      <c r="D387" s="2359"/>
      <c r="E387" s="2383" t="s">
        <v>173</v>
      </c>
      <c r="F387" s="2385"/>
      <c r="G387" s="2383" t="s">
        <v>174</v>
      </c>
      <c r="H387" s="2385"/>
      <c r="I387" s="2168"/>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c r="DA387" s="17"/>
      <c r="DB387" s="17"/>
      <c r="DC387" s="17"/>
      <c r="DD387" s="17"/>
      <c r="DE387" s="17"/>
      <c r="DF387" s="17"/>
      <c r="DG387" s="17"/>
      <c r="DH387" s="17"/>
      <c r="DI387" s="17"/>
      <c r="DJ387" s="17"/>
      <c r="DK387" s="17"/>
      <c r="DL387" s="17"/>
      <c r="DM387" s="17"/>
      <c r="DN387" s="17"/>
      <c r="DO387" s="17"/>
      <c r="DP387" s="17"/>
      <c r="DQ387" s="17"/>
      <c r="DR387" s="17"/>
      <c r="DS387" s="17"/>
      <c r="DT387" s="17"/>
      <c r="DU387" s="17"/>
      <c r="DV387" s="17"/>
      <c r="DW387" s="17"/>
      <c r="DX387" s="17"/>
      <c r="DY387" s="17"/>
      <c r="DZ387" s="17"/>
      <c r="EA387" s="17"/>
      <c r="EB387" s="17"/>
      <c r="EC387" s="17"/>
      <c r="ED387" s="17"/>
      <c r="EE387" s="17"/>
      <c r="EF387" s="17"/>
      <c r="EG387" s="17"/>
      <c r="EH387" s="17"/>
      <c r="EI387" s="17"/>
      <c r="EJ387" s="17"/>
      <c r="EK387" s="17"/>
      <c r="EL387" s="17"/>
      <c r="EM387" s="17"/>
      <c r="EN387" s="17"/>
      <c r="EO387" s="17"/>
      <c r="EP387" s="17"/>
      <c r="EQ387" s="17"/>
      <c r="ER387" s="17"/>
      <c r="ES387" s="17"/>
      <c r="ET387" s="17"/>
      <c r="EU387" s="17"/>
      <c r="EV387" s="17"/>
      <c r="EW387" s="17"/>
      <c r="EX387" s="17"/>
      <c r="EY387" s="17"/>
      <c r="EZ387" s="17"/>
      <c r="FA387" s="17"/>
      <c r="FB387" s="17"/>
      <c r="FC387" s="17"/>
      <c r="FD387" s="17"/>
      <c r="FE387" s="17"/>
      <c r="FF387" s="17"/>
      <c r="FG387" s="17"/>
      <c r="FH387" s="17"/>
      <c r="FI387" s="17"/>
      <c r="FJ387" s="17"/>
      <c r="FK387" s="17"/>
      <c r="FL387" s="17"/>
      <c r="FM387" s="17"/>
      <c r="FN387" s="17"/>
      <c r="FO387" s="17"/>
      <c r="FP387" s="17"/>
      <c r="FQ387" s="17"/>
      <c r="FR387" s="17"/>
      <c r="FS387" s="17"/>
      <c r="FT387" s="17"/>
      <c r="FU387" s="17"/>
      <c r="FV387" s="17"/>
      <c r="FW387" s="17"/>
      <c r="FX387" s="17"/>
      <c r="FY387" s="17"/>
      <c r="FZ387" s="17"/>
      <c r="GA387" s="17"/>
      <c r="GB387" s="17"/>
      <c r="GC387" s="17"/>
      <c r="GD387" s="17"/>
      <c r="GE387" s="17"/>
      <c r="GF387" s="17"/>
      <c r="GG387" s="17"/>
      <c r="GH387" s="17"/>
      <c r="GI387" s="17"/>
      <c r="GJ387" s="17"/>
      <c r="GK387" s="17"/>
      <c r="GL387" s="17"/>
      <c r="GM387" s="17"/>
      <c r="GN387" s="17"/>
      <c r="GO387" s="17"/>
      <c r="GP387" s="17"/>
      <c r="GQ387" s="17"/>
      <c r="GR387" s="17"/>
      <c r="GS387" s="17"/>
      <c r="GT387" s="17"/>
      <c r="GU387" s="17"/>
      <c r="GV387" s="17"/>
      <c r="GW387" s="17"/>
      <c r="GX387" s="17"/>
      <c r="GY387" s="17"/>
      <c r="GZ387" s="17"/>
      <c r="HA387" s="17"/>
      <c r="HB387" s="17"/>
      <c r="HC387" s="17"/>
      <c r="HD387" s="17"/>
      <c r="HE387" s="17"/>
      <c r="HF387" s="17"/>
      <c r="HG387" s="17"/>
      <c r="HH387" s="17"/>
      <c r="HI387" s="17"/>
      <c r="HJ387" s="17"/>
      <c r="HK387" s="17"/>
      <c r="HL387" s="17"/>
      <c r="HM387" s="17"/>
      <c r="HN387" s="17"/>
      <c r="HO387" s="17"/>
      <c r="HP387" s="17"/>
      <c r="HQ387" s="17"/>
      <c r="HR387" s="17"/>
      <c r="HS387" s="17"/>
      <c r="HT387" s="17"/>
      <c r="HU387" s="17"/>
      <c r="HV387" s="17"/>
      <c r="HW387" s="17"/>
      <c r="HX387" s="17"/>
      <c r="HY387" s="17"/>
      <c r="HZ387" s="17"/>
      <c r="IA387" s="17"/>
      <c r="IB387" s="17"/>
      <c r="IC387" s="17"/>
      <c r="ID387" s="17"/>
      <c r="IE387" s="17"/>
      <c r="IF387" s="17"/>
      <c r="IG387" s="17"/>
      <c r="IH387" s="17"/>
      <c r="II387" s="17"/>
      <c r="IJ387" s="17"/>
      <c r="IK387" s="17"/>
      <c r="IL387" s="17"/>
      <c r="IM387" s="17"/>
      <c r="IN387" s="17"/>
      <c r="IO387" s="17"/>
      <c r="IP387" s="17"/>
    </row>
    <row r="388" spans="1:250" s="18" customFormat="1">
      <c r="A388" s="150"/>
      <c r="B388" s="177"/>
      <c r="C388" s="128"/>
      <c r="D388" s="189"/>
      <c r="E388" s="2397"/>
      <c r="F388" s="2398"/>
      <c r="G388" s="2399"/>
      <c r="H388" s="2400"/>
      <c r="I388" s="114"/>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c r="DA388" s="17"/>
      <c r="DB388" s="17"/>
      <c r="DC388" s="17"/>
      <c r="DD388" s="17"/>
      <c r="DE388" s="17"/>
      <c r="DF388" s="17"/>
      <c r="DG388" s="17"/>
      <c r="DH388" s="17"/>
      <c r="DI388" s="17"/>
      <c r="DJ388" s="17"/>
      <c r="DK388" s="17"/>
      <c r="DL388" s="17"/>
      <c r="DM388" s="17"/>
      <c r="DN388" s="17"/>
      <c r="DO388" s="17"/>
      <c r="DP388" s="17"/>
      <c r="DQ388" s="17"/>
      <c r="DR388" s="17"/>
      <c r="DS388" s="17"/>
      <c r="DT388" s="17"/>
      <c r="DU388" s="17"/>
      <c r="DV388" s="17"/>
      <c r="DW388" s="17"/>
      <c r="DX388" s="17"/>
      <c r="DY388" s="17"/>
      <c r="DZ388" s="17"/>
      <c r="EA388" s="17"/>
      <c r="EB388" s="17"/>
      <c r="EC388" s="17"/>
      <c r="ED388" s="17"/>
      <c r="EE388" s="17"/>
      <c r="EF388" s="17"/>
      <c r="EG388" s="17"/>
      <c r="EH388" s="17"/>
      <c r="EI388" s="17"/>
      <c r="EJ388" s="17"/>
      <c r="EK388" s="17"/>
      <c r="EL388" s="17"/>
      <c r="EM388" s="17"/>
      <c r="EN388" s="17"/>
      <c r="EO388" s="17"/>
      <c r="EP388" s="17"/>
      <c r="EQ388" s="17"/>
      <c r="ER388" s="17"/>
      <c r="ES388" s="17"/>
      <c r="ET388" s="17"/>
      <c r="EU388" s="17"/>
      <c r="EV388" s="17"/>
      <c r="EW388" s="17"/>
      <c r="EX388" s="17"/>
      <c r="EY388" s="17"/>
      <c r="EZ388" s="17"/>
      <c r="FA388" s="17"/>
      <c r="FB388" s="17"/>
      <c r="FC388" s="17"/>
      <c r="FD388" s="17"/>
      <c r="FE388" s="17"/>
      <c r="FF388" s="17"/>
      <c r="FG388" s="17"/>
      <c r="FH388" s="17"/>
      <c r="FI388" s="17"/>
      <c r="FJ388" s="17"/>
      <c r="FK388" s="17"/>
      <c r="FL388" s="17"/>
      <c r="FM388" s="17"/>
      <c r="FN388" s="17"/>
      <c r="FO388" s="17"/>
      <c r="FP388" s="17"/>
      <c r="FQ388" s="17"/>
      <c r="FR388" s="17"/>
      <c r="FS388" s="17"/>
      <c r="FT388" s="17"/>
      <c r="FU388" s="17"/>
      <c r="FV388" s="17"/>
      <c r="FW388" s="17"/>
      <c r="FX388" s="17"/>
      <c r="FY388" s="17"/>
      <c r="FZ388" s="17"/>
      <c r="GA388" s="17"/>
      <c r="GB388" s="17"/>
      <c r="GC388" s="17"/>
      <c r="GD388" s="17"/>
      <c r="GE388" s="17"/>
      <c r="GF388" s="17"/>
      <c r="GG388" s="17"/>
      <c r="GH388" s="17"/>
      <c r="GI388" s="17"/>
      <c r="GJ388" s="17"/>
      <c r="GK388" s="17"/>
      <c r="GL388" s="17"/>
      <c r="GM388" s="17"/>
      <c r="GN388" s="17"/>
      <c r="GO388" s="17"/>
      <c r="GP388" s="17"/>
      <c r="GQ388" s="17"/>
      <c r="GR388" s="17"/>
      <c r="GS388" s="17"/>
      <c r="GT388" s="17"/>
      <c r="GU388" s="17"/>
      <c r="GV388" s="17"/>
      <c r="GW388" s="17"/>
      <c r="GX388" s="17"/>
      <c r="GY388" s="17"/>
      <c r="GZ388" s="17"/>
      <c r="HA388" s="17"/>
      <c r="HB388" s="17"/>
      <c r="HC388" s="17"/>
      <c r="HD388" s="17"/>
      <c r="HE388" s="17"/>
      <c r="HF388" s="17"/>
      <c r="HG388" s="17"/>
      <c r="HH388" s="17"/>
      <c r="HI388" s="17"/>
      <c r="HJ388" s="17"/>
      <c r="HK388" s="17"/>
      <c r="HL388" s="17"/>
      <c r="HM388" s="17"/>
      <c r="HN388" s="17"/>
      <c r="HO388" s="17"/>
      <c r="HP388" s="17"/>
      <c r="HQ388" s="17"/>
      <c r="HR388" s="17"/>
      <c r="HS388" s="17"/>
      <c r="HT388" s="17"/>
      <c r="HU388" s="17"/>
      <c r="HV388" s="17"/>
      <c r="HW388" s="17"/>
      <c r="HX388" s="17"/>
      <c r="HY388" s="17"/>
      <c r="HZ388" s="17"/>
      <c r="IA388" s="17"/>
      <c r="IB388" s="17"/>
      <c r="IC388" s="17"/>
      <c r="ID388" s="17"/>
      <c r="IE388" s="17"/>
      <c r="IF388" s="17"/>
      <c r="IG388" s="17"/>
      <c r="IH388" s="17"/>
      <c r="II388" s="17"/>
      <c r="IJ388" s="17"/>
      <c r="IK388" s="17"/>
      <c r="IL388" s="17"/>
      <c r="IM388" s="17"/>
      <c r="IN388" s="17"/>
      <c r="IO388" s="17"/>
      <c r="IP388" s="17"/>
    </row>
    <row r="389" spans="1:250" s="18" customFormat="1">
      <c r="A389" s="180"/>
      <c r="B389" s="190"/>
      <c r="C389" s="191"/>
      <c r="D389" s="189"/>
      <c r="E389" s="2397"/>
      <c r="F389" s="2398"/>
      <c r="G389" s="2399"/>
      <c r="H389" s="2400"/>
      <c r="I389" s="114"/>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c r="DA389" s="17"/>
      <c r="DB389" s="17"/>
      <c r="DC389" s="17"/>
      <c r="DD389" s="17"/>
      <c r="DE389" s="17"/>
      <c r="DF389" s="17"/>
      <c r="DG389" s="17"/>
      <c r="DH389" s="17"/>
      <c r="DI389" s="17"/>
      <c r="DJ389" s="17"/>
      <c r="DK389" s="17"/>
      <c r="DL389" s="17"/>
      <c r="DM389" s="17"/>
      <c r="DN389" s="17"/>
      <c r="DO389" s="17"/>
      <c r="DP389" s="17"/>
      <c r="DQ389" s="17"/>
      <c r="DR389" s="17"/>
      <c r="DS389" s="17"/>
      <c r="DT389" s="17"/>
      <c r="DU389" s="17"/>
      <c r="DV389" s="17"/>
      <c r="DW389" s="17"/>
      <c r="DX389" s="17"/>
      <c r="DY389" s="17"/>
      <c r="DZ389" s="17"/>
      <c r="EA389" s="17"/>
      <c r="EB389" s="17"/>
      <c r="EC389" s="17"/>
      <c r="ED389" s="17"/>
      <c r="EE389" s="17"/>
      <c r="EF389" s="17"/>
      <c r="EG389" s="17"/>
      <c r="EH389" s="17"/>
      <c r="EI389" s="17"/>
      <c r="EJ389" s="17"/>
      <c r="EK389" s="17"/>
      <c r="EL389" s="17"/>
      <c r="EM389" s="17"/>
      <c r="EN389" s="17"/>
      <c r="EO389" s="17"/>
      <c r="EP389" s="17"/>
      <c r="EQ389" s="17"/>
      <c r="ER389" s="17"/>
      <c r="ES389" s="17"/>
      <c r="ET389" s="17"/>
      <c r="EU389" s="17"/>
      <c r="EV389" s="17"/>
      <c r="EW389" s="17"/>
      <c r="EX389" s="17"/>
      <c r="EY389" s="17"/>
      <c r="EZ389" s="17"/>
      <c r="FA389" s="17"/>
      <c r="FB389" s="17"/>
      <c r="FC389" s="17"/>
      <c r="FD389" s="17"/>
      <c r="FE389" s="17"/>
      <c r="FF389" s="17"/>
      <c r="FG389" s="17"/>
      <c r="FH389" s="17"/>
      <c r="FI389" s="17"/>
      <c r="FJ389" s="17"/>
      <c r="FK389" s="17"/>
      <c r="FL389" s="17"/>
      <c r="FM389" s="17"/>
      <c r="FN389" s="17"/>
      <c r="FO389" s="17"/>
      <c r="FP389" s="17"/>
      <c r="FQ389" s="17"/>
      <c r="FR389" s="17"/>
      <c r="FS389" s="17"/>
      <c r="FT389" s="17"/>
      <c r="FU389" s="17"/>
      <c r="FV389" s="17"/>
      <c r="FW389" s="17"/>
      <c r="FX389" s="17"/>
      <c r="FY389" s="17"/>
      <c r="FZ389" s="17"/>
      <c r="GA389" s="17"/>
      <c r="GB389" s="17"/>
      <c r="GC389" s="17"/>
      <c r="GD389" s="17"/>
      <c r="GE389" s="17"/>
      <c r="GF389" s="17"/>
      <c r="GG389" s="17"/>
      <c r="GH389" s="17"/>
      <c r="GI389" s="17"/>
      <c r="GJ389" s="17"/>
      <c r="GK389" s="17"/>
      <c r="GL389" s="17"/>
      <c r="GM389" s="17"/>
      <c r="GN389" s="17"/>
      <c r="GO389" s="17"/>
      <c r="GP389" s="17"/>
      <c r="GQ389" s="17"/>
      <c r="GR389" s="17"/>
      <c r="GS389" s="17"/>
      <c r="GT389" s="17"/>
      <c r="GU389" s="17"/>
      <c r="GV389" s="17"/>
      <c r="GW389" s="17"/>
      <c r="GX389" s="17"/>
      <c r="GY389" s="17"/>
      <c r="GZ389" s="17"/>
      <c r="HA389" s="17"/>
      <c r="HB389" s="17"/>
      <c r="HC389" s="17"/>
      <c r="HD389" s="17"/>
      <c r="HE389" s="17"/>
      <c r="HF389" s="17"/>
      <c r="HG389" s="17"/>
      <c r="HH389" s="17"/>
      <c r="HI389" s="17"/>
      <c r="HJ389" s="17"/>
      <c r="HK389" s="17"/>
      <c r="HL389" s="17"/>
      <c r="HM389" s="17"/>
      <c r="HN389" s="17"/>
      <c r="HO389" s="17"/>
      <c r="HP389" s="17"/>
      <c r="HQ389" s="17"/>
      <c r="HR389" s="17"/>
      <c r="HS389" s="17"/>
      <c r="HT389" s="17"/>
      <c r="HU389" s="17"/>
      <c r="HV389" s="17"/>
      <c r="HW389" s="17"/>
      <c r="HX389" s="17"/>
      <c r="HY389" s="17"/>
      <c r="HZ389" s="17"/>
      <c r="IA389" s="17"/>
      <c r="IB389" s="17"/>
      <c r="IC389" s="17"/>
      <c r="ID389" s="17"/>
      <c r="IE389" s="17"/>
      <c r="IF389" s="17"/>
      <c r="IG389" s="17"/>
      <c r="IH389" s="17"/>
      <c r="II389" s="17"/>
      <c r="IJ389" s="17"/>
      <c r="IK389" s="17"/>
      <c r="IL389" s="17"/>
      <c r="IM389" s="17"/>
      <c r="IN389" s="17"/>
      <c r="IO389" s="17"/>
      <c r="IP389" s="17"/>
    </row>
    <row r="390" spans="1:250" s="18" customFormat="1">
      <c r="A390" s="180"/>
      <c r="B390" s="190"/>
      <c r="C390" s="191"/>
      <c r="D390" s="189"/>
      <c r="E390" s="2397"/>
      <c r="F390" s="2398"/>
      <c r="G390" s="2399"/>
      <c r="H390" s="2400"/>
      <c r="I390" s="114"/>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c r="DA390" s="17"/>
      <c r="DB390" s="17"/>
      <c r="DC390" s="17"/>
      <c r="DD390" s="17"/>
      <c r="DE390" s="17"/>
      <c r="DF390" s="17"/>
      <c r="DG390" s="17"/>
      <c r="DH390" s="17"/>
      <c r="DI390" s="17"/>
      <c r="DJ390" s="17"/>
      <c r="DK390" s="17"/>
      <c r="DL390" s="17"/>
      <c r="DM390" s="17"/>
      <c r="DN390" s="17"/>
      <c r="DO390" s="17"/>
      <c r="DP390" s="17"/>
      <c r="DQ390" s="17"/>
      <c r="DR390" s="17"/>
      <c r="DS390" s="17"/>
      <c r="DT390" s="17"/>
      <c r="DU390" s="17"/>
      <c r="DV390" s="17"/>
      <c r="DW390" s="17"/>
      <c r="DX390" s="17"/>
      <c r="DY390" s="17"/>
      <c r="DZ390" s="17"/>
      <c r="EA390" s="17"/>
      <c r="EB390" s="17"/>
      <c r="EC390" s="17"/>
      <c r="ED390" s="17"/>
      <c r="EE390" s="17"/>
      <c r="EF390" s="17"/>
      <c r="EG390" s="17"/>
      <c r="EH390" s="17"/>
      <c r="EI390" s="17"/>
      <c r="EJ390" s="17"/>
      <c r="EK390" s="17"/>
      <c r="EL390" s="17"/>
      <c r="EM390" s="17"/>
      <c r="EN390" s="17"/>
      <c r="EO390" s="17"/>
      <c r="EP390" s="17"/>
      <c r="EQ390" s="17"/>
      <c r="ER390" s="17"/>
      <c r="ES390" s="17"/>
      <c r="ET390" s="17"/>
      <c r="EU390" s="17"/>
      <c r="EV390" s="17"/>
      <c r="EW390" s="17"/>
      <c r="EX390" s="17"/>
      <c r="EY390" s="17"/>
      <c r="EZ390" s="17"/>
      <c r="FA390" s="17"/>
      <c r="FB390" s="17"/>
      <c r="FC390" s="17"/>
      <c r="FD390" s="17"/>
      <c r="FE390" s="17"/>
      <c r="FF390" s="17"/>
      <c r="FG390" s="17"/>
      <c r="FH390" s="17"/>
      <c r="FI390" s="17"/>
      <c r="FJ390" s="17"/>
      <c r="FK390" s="17"/>
      <c r="FL390" s="17"/>
      <c r="FM390" s="17"/>
      <c r="FN390" s="17"/>
      <c r="FO390" s="17"/>
      <c r="FP390" s="17"/>
      <c r="FQ390" s="17"/>
      <c r="FR390" s="17"/>
      <c r="FS390" s="17"/>
      <c r="FT390" s="17"/>
      <c r="FU390" s="17"/>
      <c r="FV390" s="17"/>
      <c r="FW390" s="17"/>
      <c r="FX390" s="17"/>
      <c r="FY390" s="17"/>
      <c r="FZ390" s="17"/>
      <c r="GA390" s="17"/>
      <c r="GB390" s="17"/>
      <c r="GC390" s="17"/>
      <c r="GD390" s="17"/>
      <c r="GE390" s="17"/>
      <c r="GF390" s="17"/>
      <c r="GG390" s="17"/>
      <c r="GH390" s="17"/>
      <c r="GI390" s="17"/>
      <c r="GJ390" s="17"/>
      <c r="GK390" s="17"/>
      <c r="GL390" s="17"/>
      <c r="GM390" s="17"/>
      <c r="GN390" s="17"/>
      <c r="GO390" s="17"/>
      <c r="GP390" s="17"/>
      <c r="GQ390" s="17"/>
      <c r="GR390" s="17"/>
      <c r="GS390" s="17"/>
      <c r="GT390" s="17"/>
      <c r="GU390" s="17"/>
      <c r="GV390" s="17"/>
      <c r="GW390" s="17"/>
      <c r="GX390" s="17"/>
      <c r="GY390" s="17"/>
      <c r="GZ390" s="17"/>
      <c r="HA390" s="17"/>
      <c r="HB390" s="17"/>
      <c r="HC390" s="17"/>
      <c r="HD390" s="17"/>
      <c r="HE390" s="17"/>
      <c r="HF390" s="17"/>
      <c r="HG390" s="17"/>
      <c r="HH390" s="17"/>
      <c r="HI390" s="17"/>
      <c r="HJ390" s="17"/>
      <c r="HK390" s="17"/>
      <c r="HL390" s="17"/>
      <c r="HM390" s="17"/>
      <c r="HN390" s="17"/>
      <c r="HO390" s="17"/>
      <c r="HP390" s="17"/>
      <c r="HQ390" s="17"/>
      <c r="HR390" s="17"/>
      <c r="HS390" s="17"/>
      <c r="HT390" s="17"/>
      <c r="HU390" s="17"/>
      <c r="HV390" s="17"/>
      <c r="HW390" s="17"/>
      <c r="HX390" s="17"/>
      <c r="HY390" s="17"/>
      <c r="HZ390" s="17"/>
      <c r="IA390" s="17"/>
      <c r="IB390" s="17"/>
      <c r="IC390" s="17"/>
      <c r="ID390" s="17"/>
      <c r="IE390" s="17"/>
      <c r="IF390" s="17"/>
      <c r="IG390" s="17"/>
      <c r="IH390" s="17"/>
      <c r="II390" s="17"/>
      <c r="IJ390" s="17"/>
      <c r="IK390" s="17"/>
      <c r="IL390" s="17"/>
      <c r="IM390" s="17"/>
      <c r="IN390" s="17"/>
      <c r="IO390" s="17"/>
      <c r="IP390" s="17"/>
    </row>
    <row r="391" spans="1:250" s="18" customFormat="1">
      <c r="A391" s="115" t="s">
        <v>181</v>
      </c>
      <c r="B391" s="2352"/>
      <c r="C391" s="2352"/>
      <c r="D391" s="2352"/>
      <c r="E391" s="2352"/>
      <c r="F391" s="2352"/>
      <c r="G391" s="2352"/>
      <c r="H391" s="2352"/>
      <c r="I391" s="114">
        <f>SUM(G388:H390)</f>
        <v>0</v>
      </c>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c r="DA391" s="17"/>
      <c r="DB391" s="17"/>
      <c r="DC391" s="17"/>
      <c r="DD391" s="17"/>
      <c r="DE391" s="17"/>
      <c r="DF391" s="17"/>
      <c r="DG391" s="17"/>
      <c r="DH391" s="17"/>
      <c r="DI391" s="17"/>
      <c r="DJ391" s="17"/>
      <c r="DK391" s="17"/>
      <c r="DL391" s="17"/>
      <c r="DM391" s="17"/>
      <c r="DN391" s="17"/>
      <c r="DO391" s="17"/>
      <c r="DP391" s="17"/>
      <c r="DQ391" s="17"/>
      <c r="DR391" s="17"/>
      <c r="DS391" s="17"/>
      <c r="DT391" s="17"/>
      <c r="DU391" s="17"/>
      <c r="DV391" s="17"/>
      <c r="DW391" s="17"/>
      <c r="DX391" s="17"/>
      <c r="DY391" s="17"/>
      <c r="DZ391" s="17"/>
      <c r="EA391" s="17"/>
      <c r="EB391" s="17"/>
      <c r="EC391" s="17"/>
      <c r="ED391" s="17"/>
      <c r="EE391" s="17"/>
      <c r="EF391" s="17"/>
      <c r="EG391" s="17"/>
      <c r="EH391" s="17"/>
      <c r="EI391" s="17"/>
      <c r="EJ391" s="17"/>
      <c r="EK391" s="17"/>
      <c r="EL391" s="17"/>
      <c r="EM391" s="17"/>
      <c r="EN391" s="17"/>
      <c r="EO391" s="17"/>
      <c r="EP391" s="17"/>
      <c r="EQ391" s="17"/>
      <c r="ER391" s="17"/>
      <c r="ES391" s="17"/>
      <c r="ET391" s="17"/>
      <c r="EU391" s="17"/>
      <c r="EV391" s="17"/>
      <c r="EW391" s="17"/>
      <c r="EX391" s="17"/>
      <c r="EY391" s="17"/>
      <c r="EZ391" s="17"/>
      <c r="FA391" s="17"/>
      <c r="FB391" s="17"/>
      <c r="FC391" s="17"/>
      <c r="FD391" s="17"/>
      <c r="FE391" s="17"/>
      <c r="FF391" s="17"/>
      <c r="FG391" s="17"/>
      <c r="FH391" s="17"/>
      <c r="FI391" s="17"/>
      <c r="FJ391" s="17"/>
      <c r="FK391" s="17"/>
      <c r="FL391" s="17"/>
      <c r="FM391" s="17"/>
      <c r="FN391" s="17"/>
      <c r="FO391" s="17"/>
      <c r="FP391" s="17"/>
      <c r="FQ391" s="17"/>
      <c r="FR391" s="17"/>
      <c r="FS391" s="17"/>
      <c r="FT391" s="17"/>
      <c r="FU391" s="17"/>
      <c r="FV391" s="17"/>
      <c r="FW391" s="17"/>
      <c r="FX391" s="17"/>
      <c r="FY391" s="17"/>
      <c r="FZ391" s="17"/>
      <c r="GA391" s="17"/>
      <c r="GB391" s="17"/>
      <c r="GC391" s="17"/>
      <c r="GD391" s="17"/>
      <c r="GE391" s="17"/>
      <c r="GF391" s="17"/>
      <c r="GG391" s="17"/>
      <c r="GH391" s="17"/>
      <c r="GI391" s="17"/>
      <c r="GJ391" s="17"/>
      <c r="GK391" s="17"/>
      <c r="GL391" s="17"/>
      <c r="GM391" s="17"/>
      <c r="GN391" s="17"/>
      <c r="GO391" s="17"/>
      <c r="GP391" s="17"/>
      <c r="GQ391" s="17"/>
      <c r="GR391" s="17"/>
      <c r="GS391" s="17"/>
      <c r="GT391" s="17"/>
      <c r="GU391" s="17"/>
      <c r="GV391" s="17"/>
      <c r="GW391" s="17"/>
      <c r="GX391" s="17"/>
      <c r="GY391" s="17"/>
      <c r="GZ391" s="17"/>
      <c r="HA391" s="17"/>
      <c r="HB391" s="17"/>
      <c r="HC391" s="17"/>
      <c r="HD391" s="17"/>
      <c r="HE391" s="17"/>
      <c r="HF391" s="17"/>
      <c r="HG391" s="17"/>
      <c r="HH391" s="17"/>
      <c r="HI391" s="17"/>
      <c r="HJ391" s="17"/>
      <c r="HK391" s="17"/>
      <c r="HL391" s="17"/>
      <c r="HM391" s="17"/>
      <c r="HN391" s="17"/>
      <c r="HO391" s="17"/>
      <c r="HP391" s="17"/>
      <c r="HQ391" s="17"/>
      <c r="HR391" s="17"/>
      <c r="HS391" s="17"/>
      <c r="HT391" s="17"/>
      <c r="HU391" s="17"/>
      <c r="HV391" s="17"/>
      <c r="HW391" s="17"/>
      <c r="HX391" s="17"/>
      <c r="HY391" s="17"/>
      <c r="HZ391" s="17"/>
      <c r="IA391" s="17"/>
      <c r="IB391" s="17"/>
      <c r="IC391" s="17"/>
      <c r="ID391" s="17"/>
      <c r="IE391" s="17"/>
      <c r="IF391" s="17"/>
      <c r="IG391" s="17"/>
      <c r="IH391" s="17"/>
      <c r="II391" s="17"/>
      <c r="IJ391" s="17"/>
      <c r="IK391" s="17"/>
      <c r="IL391" s="17"/>
      <c r="IM391" s="17"/>
      <c r="IN391" s="17"/>
      <c r="IO391" s="17"/>
      <c r="IP391" s="17"/>
    </row>
    <row r="392" spans="1:250" s="18" customFormat="1">
      <c r="A392" s="2360" t="s">
        <v>190</v>
      </c>
      <c r="B392" s="2347" t="s">
        <v>169</v>
      </c>
      <c r="C392" s="2358" t="s">
        <v>36</v>
      </c>
      <c r="D392" s="2359" t="s">
        <v>170</v>
      </c>
      <c r="E392" s="116"/>
      <c r="F392" s="116"/>
      <c r="G392" s="2353" t="s">
        <v>221</v>
      </c>
      <c r="H392" s="2353"/>
      <c r="I392" s="2168" t="s">
        <v>191</v>
      </c>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c r="DA392" s="17"/>
      <c r="DB392" s="17"/>
      <c r="DC392" s="17"/>
      <c r="DD392" s="17"/>
      <c r="DE392" s="17"/>
      <c r="DF392" s="17"/>
      <c r="DG392" s="17"/>
      <c r="DH392" s="17"/>
      <c r="DI392" s="17"/>
      <c r="DJ392" s="17"/>
      <c r="DK392" s="17"/>
      <c r="DL392" s="17"/>
      <c r="DM392" s="17"/>
      <c r="DN392" s="17"/>
      <c r="DO392" s="17"/>
      <c r="DP392" s="17"/>
      <c r="DQ392" s="17"/>
      <c r="DR392" s="17"/>
      <c r="DS392" s="17"/>
      <c r="DT392" s="17"/>
      <c r="DU392" s="17"/>
      <c r="DV392" s="17"/>
      <c r="DW392" s="17"/>
      <c r="DX392" s="17"/>
      <c r="DY392" s="17"/>
      <c r="DZ392" s="17"/>
      <c r="EA392" s="17"/>
      <c r="EB392" s="17"/>
      <c r="EC392" s="17"/>
      <c r="ED392" s="17"/>
      <c r="EE392" s="17"/>
      <c r="EF392" s="17"/>
      <c r="EG392" s="17"/>
      <c r="EH392" s="17"/>
      <c r="EI392" s="17"/>
      <c r="EJ392" s="17"/>
      <c r="EK392" s="17"/>
      <c r="EL392" s="17"/>
      <c r="EM392" s="17"/>
      <c r="EN392" s="17"/>
      <c r="EO392" s="17"/>
      <c r="EP392" s="17"/>
      <c r="EQ392" s="17"/>
      <c r="ER392" s="17"/>
      <c r="ES392" s="17"/>
      <c r="ET392" s="17"/>
      <c r="EU392" s="17"/>
      <c r="EV392" s="17"/>
      <c r="EW392" s="17"/>
      <c r="EX392" s="17"/>
      <c r="EY392" s="17"/>
      <c r="EZ392" s="17"/>
      <c r="FA392" s="17"/>
      <c r="FB392" s="17"/>
      <c r="FC392" s="17"/>
      <c r="FD392" s="17"/>
      <c r="FE392" s="17"/>
      <c r="FF392" s="17"/>
      <c r="FG392" s="17"/>
      <c r="FH392" s="17"/>
      <c r="FI392" s="17"/>
      <c r="FJ392" s="17"/>
      <c r="FK392" s="17"/>
      <c r="FL392" s="17"/>
      <c r="FM392" s="17"/>
      <c r="FN392" s="17"/>
      <c r="FO392" s="17"/>
      <c r="FP392" s="17"/>
      <c r="FQ392" s="17"/>
      <c r="FR392" s="17"/>
      <c r="FS392" s="17"/>
      <c r="FT392" s="17"/>
      <c r="FU392" s="17"/>
      <c r="FV392" s="17"/>
      <c r="FW392" s="17"/>
      <c r="FX392" s="17"/>
      <c r="FY392" s="17"/>
      <c r="FZ392" s="17"/>
      <c r="GA392" s="17"/>
      <c r="GB392" s="17"/>
      <c r="GC392" s="17"/>
      <c r="GD392" s="17"/>
      <c r="GE392" s="17"/>
      <c r="GF392" s="17"/>
      <c r="GG392" s="17"/>
      <c r="GH392" s="17"/>
      <c r="GI392" s="17"/>
      <c r="GJ392" s="17"/>
      <c r="GK392" s="17"/>
      <c r="GL392" s="17"/>
      <c r="GM392" s="17"/>
      <c r="GN392" s="17"/>
      <c r="GO392" s="17"/>
      <c r="GP392" s="17"/>
      <c r="GQ392" s="17"/>
      <c r="GR392" s="17"/>
      <c r="GS392" s="17"/>
      <c r="GT392" s="17"/>
      <c r="GU392" s="17"/>
      <c r="GV392" s="17"/>
      <c r="GW392" s="17"/>
      <c r="GX392" s="17"/>
      <c r="GY392" s="17"/>
      <c r="GZ392" s="17"/>
      <c r="HA392" s="17"/>
      <c r="HB392" s="17"/>
      <c r="HC392" s="17"/>
      <c r="HD392" s="17"/>
      <c r="HE392" s="17"/>
      <c r="HF392" s="17"/>
      <c r="HG392" s="17"/>
      <c r="HH392" s="17"/>
      <c r="HI392" s="17"/>
      <c r="HJ392" s="17"/>
      <c r="HK392" s="17"/>
      <c r="HL392" s="17"/>
      <c r="HM392" s="17"/>
      <c r="HN392" s="17"/>
      <c r="HO392" s="17"/>
      <c r="HP392" s="17"/>
      <c r="HQ392" s="17"/>
      <c r="HR392" s="17"/>
      <c r="HS392" s="17"/>
      <c r="HT392" s="17"/>
      <c r="HU392" s="17"/>
      <c r="HV392" s="17"/>
      <c r="HW392" s="17"/>
      <c r="HX392" s="17"/>
      <c r="HY392" s="17"/>
      <c r="HZ392" s="17"/>
      <c r="IA392" s="17"/>
      <c r="IB392" s="17"/>
      <c r="IC392" s="17"/>
      <c r="ID392" s="17"/>
      <c r="IE392" s="17"/>
      <c r="IF392" s="17"/>
      <c r="IG392" s="17"/>
      <c r="IH392" s="17"/>
      <c r="II392" s="17"/>
      <c r="IJ392" s="17"/>
      <c r="IK392" s="17"/>
      <c r="IL392" s="17"/>
      <c r="IM392" s="17"/>
      <c r="IN392" s="17"/>
      <c r="IO392" s="17"/>
      <c r="IP392" s="17"/>
    </row>
    <row r="393" spans="1:250">
      <c r="A393" s="2360"/>
      <c r="B393" s="2347"/>
      <c r="C393" s="2358"/>
      <c r="D393" s="2359"/>
      <c r="E393" s="116"/>
      <c r="F393" s="116"/>
      <c r="G393" s="114" t="s">
        <v>173</v>
      </c>
      <c r="H393" s="114" t="s">
        <v>174</v>
      </c>
      <c r="I393" s="2168"/>
    </row>
    <row r="394" spans="1:250" ht="15.2" customHeight="1">
      <c r="A394" s="115"/>
      <c r="B394" s="112"/>
      <c r="C394" s="113"/>
      <c r="D394" s="116"/>
      <c r="E394" s="116"/>
      <c r="F394" s="116"/>
      <c r="G394" s="114"/>
      <c r="H394" s="114"/>
      <c r="I394" s="114"/>
      <c r="J394" s="17">
        <f>16938.28</f>
        <v>16938.28</v>
      </c>
      <c r="K394" s="17">
        <v>13573.4273579614</v>
      </c>
    </row>
    <row r="395" spans="1:250">
      <c r="A395" s="115"/>
      <c r="B395" s="112"/>
      <c r="C395" s="113"/>
      <c r="D395" s="116"/>
      <c r="E395" s="116"/>
      <c r="F395" s="116"/>
      <c r="G395" s="114"/>
      <c r="H395" s="114"/>
      <c r="I395" s="114"/>
    </row>
    <row r="396" spans="1:250">
      <c r="A396" s="117"/>
      <c r="B396" s="118"/>
      <c r="C396" s="119"/>
      <c r="D396" s="120"/>
      <c r="E396" s="120"/>
      <c r="F396" s="120"/>
      <c r="G396" s="119"/>
      <c r="H396" s="119"/>
      <c r="I396" s="119"/>
    </row>
    <row r="397" spans="1:250">
      <c r="A397" s="130"/>
      <c r="B397" s="131"/>
      <c r="C397" s="132"/>
      <c r="D397" s="132"/>
      <c r="E397" s="132"/>
      <c r="F397" s="132"/>
      <c r="G397" s="133"/>
      <c r="H397" s="119"/>
      <c r="I397" s="119"/>
    </row>
    <row r="398" spans="1:250" ht="15.2" customHeight="1">
      <c r="A398" s="115" t="s">
        <v>191</v>
      </c>
      <c r="B398" s="2352"/>
      <c r="C398" s="2352"/>
      <c r="D398" s="2352"/>
      <c r="E398" s="2352"/>
      <c r="F398" s="2352"/>
      <c r="G398" s="2352"/>
      <c r="H398" s="2352"/>
      <c r="I398" s="114">
        <f>SUM(H396:H397)</f>
        <v>0</v>
      </c>
    </row>
    <row r="399" spans="1:250" ht="15.2" customHeight="1">
      <c r="A399" s="2360" t="s">
        <v>193</v>
      </c>
      <c r="B399" s="2360"/>
      <c r="C399" s="2360"/>
      <c r="D399" s="116" t="s">
        <v>194</v>
      </c>
      <c r="E399" s="91"/>
      <c r="F399" s="116"/>
      <c r="G399" s="114" t="s">
        <v>195</v>
      </c>
      <c r="H399" s="114" t="s">
        <v>21</v>
      </c>
      <c r="I399" s="152"/>
    </row>
    <row r="400" spans="1:250">
      <c r="A400" s="2361" t="s">
        <v>196</v>
      </c>
      <c r="B400" s="2361"/>
      <c r="C400" s="2361"/>
      <c r="D400" s="134"/>
      <c r="E400" s="91"/>
      <c r="F400" s="134"/>
      <c r="G400" s="125">
        <f>ROUND(I385,2)</f>
        <v>13953.08</v>
      </c>
      <c r="H400" s="2364"/>
      <c r="I400" s="2364"/>
    </row>
    <row r="401" spans="1:9">
      <c r="A401" s="2361" t="s">
        <v>197</v>
      </c>
      <c r="B401" s="2361"/>
      <c r="C401" s="2361"/>
      <c r="D401" s="94">
        <v>0</v>
      </c>
      <c r="E401" s="91"/>
      <c r="F401" s="135"/>
      <c r="G401" s="125">
        <f>(G400*D401)</f>
        <v>0</v>
      </c>
      <c r="H401" s="2364"/>
      <c r="I401" s="2364"/>
    </row>
    <row r="402" spans="1:9">
      <c r="A402" s="2360" t="s">
        <v>198</v>
      </c>
      <c r="B402" s="2360"/>
      <c r="C402" s="2360"/>
      <c r="D402" s="2363"/>
      <c r="E402" s="91"/>
      <c r="F402" s="136"/>
      <c r="G402" s="114">
        <f>SUM(G400:G401)</f>
        <v>13953.08</v>
      </c>
      <c r="H402" s="192">
        <f>ROUND(G402*D407,2)</f>
        <v>0</v>
      </c>
      <c r="I402" s="192">
        <f>ROUND(G402+H402,2)</f>
        <v>13953.08</v>
      </c>
    </row>
    <row r="403" spans="1:9">
      <c r="A403" s="2361" t="s">
        <v>199</v>
      </c>
      <c r="B403" s="2361"/>
      <c r="C403" s="2361"/>
      <c r="D403" s="2363"/>
      <c r="E403" s="91"/>
      <c r="F403" s="136"/>
      <c r="G403" s="125">
        <f>ROUND(I391,2)</f>
        <v>0</v>
      </c>
      <c r="H403" s="2362"/>
      <c r="I403" s="2362"/>
    </row>
    <row r="404" spans="1:9">
      <c r="A404" s="2361" t="s">
        <v>200</v>
      </c>
      <c r="B404" s="2361"/>
      <c r="C404" s="2361"/>
      <c r="D404" s="2363"/>
      <c r="E404" s="91"/>
      <c r="F404" s="136"/>
      <c r="G404" s="125">
        <f>I398</f>
        <v>0</v>
      </c>
      <c r="H404" s="2362"/>
      <c r="I404" s="2362"/>
    </row>
    <row r="405" spans="1:9" ht="15.2" customHeight="1">
      <c r="A405" s="2360" t="s">
        <v>201</v>
      </c>
      <c r="B405" s="2360"/>
      <c r="C405" s="2360"/>
      <c r="D405" s="2363"/>
      <c r="E405" s="91"/>
      <c r="F405" s="136"/>
      <c r="G405" s="114">
        <f>SUM(G403:G404)</f>
        <v>0</v>
      </c>
      <c r="H405" s="137">
        <f>ROUND(G405*D407,2)</f>
        <v>0</v>
      </c>
      <c r="I405" s="137">
        <f>ROUND(G405+H405,2)</f>
        <v>0</v>
      </c>
    </row>
    <row r="406" spans="1:9" ht="24.2" customHeight="1">
      <c r="A406" s="2360" t="s">
        <v>202</v>
      </c>
      <c r="B406" s="2360"/>
      <c r="C406" s="2360"/>
      <c r="D406" s="2363"/>
      <c r="E406" s="91"/>
      <c r="F406" s="136"/>
      <c r="G406" s="114">
        <f>ROUND(G405+G402,2)</f>
        <v>13953.08</v>
      </c>
      <c r="H406" s="2364"/>
      <c r="I406" s="2364"/>
    </row>
    <row r="407" spans="1:9">
      <c r="A407" s="2360" t="s">
        <v>203</v>
      </c>
      <c r="B407" s="2360"/>
      <c r="C407" s="2360"/>
      <c r="D407" s="94">
        <v>0</v>
      </c>
      <c r="E407" s="91"/>
      <c r="F407" s="135"/>
      <c r="G407" s="114">
        <f>G406*D407</f>
        <v>0</v>
      </c>
      <c r="H407" s="2364"/>
      <c r="I407" s="2364"/>
    </row>
    <row r="408" spans="1:9">
      <c r="A408" s="2365" t="s">
        <v>204</v>
      </c>
      <c r="B408" s="2365"/>
      <c r="C408" s="2365"/>
      <c r="D408" s="2365"/>
      <c r="E408" s="2365"/>
      <c r="F408" s="2365"/>
      <c r="G408" s="2365"/>
      <c r="H408" s="2365"/>
      <c r="I408" s="193">
        <f>I402+I405</f>
        <v>13953.08</v>
      </c>
    </row>
    <row r="409" spans="1:9">
      <c r="A409" s="161"/>
      <c r="B409" s="162"/>
      <c r="C409" s="162"/>
      <c r="D409" s="163"/>
      <c r="E409" s="163"/>
      <c r="F409" s="164"/>
      <c r="G409" s="162"/>
      <c r="H409" s="165"/>
      <c r="I409" s="170"/>
    </row>
    <row r="410" spans="1:9">
      <c r="A410" s="161"/>
      <c r="B410" s="162"/>
      <c r="C410" s="162"/>
      <c r="D410" s="163"/>
      <c r="E410" s="163"/>
      <c r="F410" s="164"/>
      <c r="G410" s="162"/>
      <c r="H410" s="165"/>
      <c r="I410" s="170"/>
    </row>
  </sheetData>
  <mergeCells count="675">
    <mergeCell ref="I392:I393"/>
    <mergeCell ref="F26:G27"/>
    <mergeCell ref="F29:G30"/>
    <mergeCell ref="F32:G33"/>
    <mergeCell ref="H406:I407"/>
    <mergeCell ref="H403:I404"/>
    <mergeCell ref="H362:I363"/>
    <mergeCell ref="H359:I360"/>
    <mergeCell ref="H400:I401"/>
    <mergeCell ref="A368:I371"/>
    <mergeCell ref="A329:I332"/>
    <mergeCell ref="E340:F341"/>
    <mergeCell ref="H365:I366"/>
    <mergeCell ref="A175:I177"/>
    <mergeCell ref="E184:F185"/>
    <mergeCell ref="E218:F219"/>
    <mergeCell ref="D323:F324"/>
    <mergeCell ref="H202:I203"/>
    <mergeCell ref="H199:I200"/>
    <mergeCell ref="H205:I206"/>
    <mergeCell ref="A208:I210"/>
    <mergeCell ref="H237:I238"/>
    <mergeCell ref="H234:I235"/>
    <mergeCell ref="H279:I280"/>
    <mergeCell ref="I300:I301"/>
    <mergeCell ref="I306:I307"/>
    <mergeCell ref="I323:I324"/>
    <mergeCell ref="I325:I327"/>
    <mergeCell ref="I340:I341"/>
    <mergeCell ref="I346:I347"/>
    <mergeCell ref="I352:I353"/>
    <mergeCell ref="I380:I381"/>
    <mergeCell ref="I386:I387"/>
    <mergeCell ref="H319:I320"/>
    <mergeCell ref="H316:I317"/>
    <mergeCell ref="H313:I314"/>
    <mergeCell ref="E386:H386"/>
    <mergeCell ref="E387:F387"/>
    <mergeCell ref="G387:H387"/>
    <mergeCell ref="E356:F356"/>
    <mergeCell ref="G356:H356"/>
    <mergeCell ref="B357:H357"/>
    <mergeCell ref="A358:C358"/>
    <mergeCell ref="A359:C359"/>
    <mergeCell ref="A360:C360"/>
    <mergeCell ref="E350:F350"/>
    <mergeCell ref="G350:H350"/>
    <mergeCell ref="B351:H351"/>
    <mergeCell ref="I189:I190"/>
    <mergeCell ref="I195:I196"/>
    <mergeCell ref="I218:I219"/>
    <mergeCell ref="I221:I222"/>
    <mergeCell ref="I225:I226"/>
    <mergeCell ref="I255:I256"/>
    <mergeCell ref="I260:I261"/>
    <mergeCell ref="I266:I267"/>
    <mergeCell ref="I295:I296"/>
    <mergeCell ref="A285:I287"/>
    <mergeCell ref="E295:F296"/>
    <mergeCell ref="H231:I232"/>
    <mergeCell ref="H276:I277"/>
    <mergeCell ref="H273:I274"/>
    <mergeCell ref="A244:I247"/>
    <mergeCell ref="A221:A222"/>
    <mergeCell ref="A225:A226"/>
    <mergeCell ref="A255:A256"/>
    <mergeCell ref="A260:A261"/>
    <mergeCell ref="A266:A267"/>
    <mergeCell ref="A295:A296"/>
    <mergeCell ref="A189:A190"/>
    <mergeCell ref="A195:A196"/>
    <mergeCell ref="A218:A219"/>
    <mergeCell ref="D28:D32"/>
    <mergeCell ref="D56:D57"/>
    <mergeCell ref="D62:D63"/>
    <mergeCell ref="D69:D70"/>
    <mergeCell ref="D77:D81"/>
    <mergeCell ref="D106:D107"/>
    <mergeCell ref="D111:D112"/>
    <mergeCell ref="D116:D117"/>
    <mergeCell ref="D123:D127"/>
    <mergeCell ref="A47:I49"/>
    <mergeCell ref="H116:I117"/>
    <mergeCell ref="H111:I112"/>
    <mergeCell ref="G127:I128"/>
    <mergeCell ref="G121:I122"/>
    <mergeCell ref="G124:I125"/>
    <mergeCell ref="H106:I107"/>
    <mergeCell ref="A97:I99"/>
    <mergeCell ref="A124:C124"/>
    <mergeCell ref="A125:C125"/>
    <mergeCell ref="A126:C126"/>
    <mergeCell ref="H126:I126"/>
    <mergeCell ref="A127:C127"/>
    <mergeCell ref="A128:C128"/>
    <mergeCell ref="B110:G110"/>
    <mergeCell ref="A346:A347"/>
    <mergeCell ref="A352:A353"/>
    <mergeCell ref="A380:A381"/>
    <mergeCell ref="A386:A387"/>
    <mergeCell ref="A392:A393"/>
    <mergeCell ref="B10:B11"/>
    <mergeCell ref="B15:B16"/>
    <mergeCell ref="B20:B21"/>
    <mergeCell ref="B56:B57"/>
    <mergeCell ref="B62:B63"/>
    <mergeCell ref="B69:B70"/>
    <mergeCell ref="B85:B86"/>
    <mergeCell ref="B92:B93"/>
    <mergeCell ref="B106:B107"/>
    <mergeCell ref="B111:B112"/>
    <mergeCell ref="B116:B117"/>
    <mergeCell ref="B131:B132"/>
    <mergeCell ref="B145:B146"/>
    <mergeCell ref="B150:B151"/>
    <mergeCell ref="B154:B155"/>
    <mergeCell ref="B172:B173"/>
    <mergeCell ref="B184:B185"/>
    <mergeCell ref="B189:B190"/>
    <mergeCell ref="B195:B196"/>
    <mergeCell ref="A300:A301"/>
    <mergeCell ref="A306:A307"/>
    <mergeCell ref="A323:A324"/>
    <mergeCell ref="A405:C405"/>
    <mergeCell ref="A406:C406"/>
    <mergeCell ref="A407:C407"/>
    <mergeCell ref="A408:H408"/>
    <mergeCell ref="A10:A11"/>
    <mergeCell ref="A15:A16"/>
    <mergeCell ref="A20:A21"/>
    <mergeCell ref="A56:A57"/>
    <mergeCell ref="A62:A63"/>
    <mergeCell ref="A69:A70"/>
    <mergeCell ref="A85:A86"/>
    <mergeCell ref="A92:A93"/>
    <mergeCell ref="A106:A107"/>
    <mergeCell ref="A111:A112"/>
    <mergeCell ref="A116:A117"/>
    <mergeCell ref="A131:A132"/>
    <mergeCell ref="A145:A146"/>
    <mergeCell ref="A150:A151"/>
    <mergeCell ref="A154:A155"/>
    <mergeCell ref="A172:A173"/>
    <mergeCell ref="A184:A185"/>
    <mergeCell ref="B391:H391"/>
    <mergeCell ref="G392:H392"/>
    <mergeCell ref="B398:H398"/>
    <mergeCell ref="A399:C399"/>
    <mergeCell ref="A400:C400"/>
    <mergeCell ref="A401:C401"/>
    <mergeCell ref="A402:C402"/>
    <mergeCell ref="A403:C403"/>
    <mergeCell ref="A404:C404"/>
    <mergeCell ref="B392:B393"/>
    <mergeCell ref="C392:C393"/>
    <mergeCell ref="D392:D393"/>
    <mergeCell ref="D402:D406"/>
    <mergeCell ref="E388:F388"/>
    <mergeCell ref="G388:H388"/>
    <mergeCell ref="E389:F389"/>
    <mergeCell ref="G389:H389"/>
    <mergeCell ref="E390:F390"/>
    <mergeCell ref="G390:H390"/>
    <mergeCell ref="A377:I377"/>
    <mergeCell ref="A378:B378"/>
    <mergeCell ref="D378:G378"/>
    <mergeCell ref="H378:I378"/>
    <mergeCell ref="A379:B379"/>
    <mergeCell ref="D379:G379"/>
    <mergeCell ref="H379:I379"/>
    <mergeCell ref="G380:H380"/>
    <mergeCell ref="B385:H385"/>
    <mergeCell ref="B380:B381"/>
    <mergeCell ref="C380:C381"/>
    <mergeCell ref="D380:D381"/>
    <mergeCell ref="B386:B387"/>
    <mergeCell ref="C386:C387"/>
    <mergeCell ref="D386:D387"/>
    <mergeCell ref="E380:E381"/>
    <mergeCell ref="F380:F381"/>
    <mergeCell ref="A364:C364"/>
    <mergeCell ref="A365:C365"/>
    <mergeCell ref="A366:C366"/>
    <mergeCell ref="A367:H367"/>
    <mergeCell ref="A372:I372"/>
    <mergeCell ref="A373:I373"/>
    <mergeCell ref="A374:I374"/>
    <mergeCell ref="A375:I375"/>
    <mergeCell ref="A376:I376"/>
    <mergeCell ref="D361:D365"/>
    <mergeCell ref="A361:C361"/>
    <mergeCell ref="A362:C362"/>
    <mergeCell ref="A363:C363"/>
    <mergeCell ref="E352:H352"/>
    <mergeCell ref="E353:F353"/>
    <mergeCell ref="G353:H353"/>
    <mergeCell ref="E354:F354"/>
    <mergeCell ref="G354:H354"/>
    <mergeCell ref="E355:F355"/>
    <mergeCell ref="G355:H355"/>
    <mergeCell ref="B352:B353"/>
    <mergeCell ref="C352:C353"/>
    <mergeCell ref="D352:D353"/>
    <mergeCell ref="E342:F342"/>
    <mergeCell ref="B345:H345"/>
    <mergeCell ref="E346:H346"/>
    <mergeCell ref="E347:F347"/>
    <mergeCell ref="G347:H347"/>
    <mergeCell ref="E348:F348"/>
    <mergeCell ref="G348:H348"/>
    <mergeCell ref="E349:F349"/>
    <mergeCell ref="G349:H349"/>
    <mergeCell ref="B346:B347"/>
    <mergeCell ref="C346:C347"/>
    <mergeCell ref="D346:D347"/>
    <mergeCell ref="A335:I335"/>
    <mergeCell ref="A336:I336"/>
    <mergeCell ref="A338:B338"/>
    <mergeCell ref="D338:G338"/>
    <mergeCell ref="H338:I338"/>
    <mergeCell ref="A339:B339"/>
    <mergeCell ref="D339:G339"/>
    <mergeCell ref="H339:I339"/>
    <mergeCell ref="G340:H340"/>
    <mergeCell ref="A340:A341"/>
    <mergeCell ref="B340:B341"/>
    <mergeCell ref="C340:C341"/>
    <mergeCell ref="D340:D341"/>
    <mergeCell ref="A318:C318"/>
    <mergeCell ref="A319:C319"/>
    <mergeCell ref="A320:C320"/>
    <mergeCell ref="A321:H321"/>
    <mergeCell ref="D325:F325"/>
    <mergeCell ref="D326:F326"/>
    <mergeCell ref="D327:F327"/>
    <mergeCell ref="A333:I333"/>
    <mergeCell ref="A334:I334"/>
    <mergeCell ref="B323:B324"/>
    <mergeCell ref="C323:C324"/>
    <mergeCell ref="D315:D319"/>
    <mergeCell ref="H323:H324"/>
    <mergeCell ref="G323:G324"/>
    <mergeCell ref="E310:F310"/>
    <mergeCell ref="G310:H310"/>
    <mergeCell ref="B311:H311"/>
    <mergeCell ref="A312:C312"/>
    <mergeCell ref="A313:C313"/>
    <mergeCell ref="A314:C314"/>
    <mergeCell ref="A315:C315"/>
    <mergeCell ref="A316:C316"/>
    <mergeCell ref="A317:C317"/>
    <mergeCell ref="E304:F304"/>
    <mergeCell ref="G304:H304"/>
    <mergeCell ref="B305:H305"/>
    <mergeCell ref="E306:H306"/>
    <mergeCell ref="E307:F307"/>
    <mergeCell ref="G307:H307"/>
    <mergeCell ref="E308:F308"/>
    <mergeCell ref="G308:H308"/>
    <mergeCell ref="E309:F309"/>
    <mergeCell ref="G309:H309"/>
    <mergeCell ref="B306:B307"/>
    <mergeCell ref="C306:C307"/>
    <mergeCell ref="D306:D307"/>
    <mergeCell ref="G295:H295"/>
    <mergeCell ref="E297:F297"/>
    <mergeCell ref="B299:H299"/>
    <mergeCell ref="E300:H300"/>
    <mergeCell ref="E301:F301"/>
    <mergeCell ref="G301:H301"/>
    <mergeCell ref="E302:F302"/>
    <mergeCell ref="G302:H302"/>
    <mergeCell ref="E303:F303"/>
    <mergeCell ref="G303:H303"/>
    <mergeCell ref="B295:B296"/>
    <mergeCell ref="B300:B301"/>
    <mergeCell ref="C295:C296"/>
    <mergeCell ref="C300:C301"/>
    <mergeCell ref="D295:D296"/>
    <mergeCell ref="D300:D301"/>
    <mergeCell ref="A288:I288"/>
    <mergeCell ref="A289:I289"/>
    <mergeCell ref="A290:I290"/>
    <mergeCell ref="A291:I291"/>
    <mergeCell ref="A293:B293"/>
    <mergeCell ref="D293:G293"/>
    <mergeCell ref="H293:I293"/>
    <mergeCell ref="A294:B294"/>
    <mergeCell ref="D294:G294"/>
    <mergeCell ref="H294:I294"/>
    <mergeCell ref="A274:C274"/>
    <mergeCell ref="A275:C275"/>
    <mergeCell ref="A276:C276"/>
    <mergeCell ref="A277:C277"/>
    <mergeCell ref="A278:C278"/>
    <mergeCell ref="A279:C279"/>
    <mergeCell ref="A280:C280"/>
    <mergeCell ref="A281:H281"/>
    <mergeCell ref="A283:G283"/>
    <mergeCell ref="D275:D279"/>
    <mergeCell ref="E268:F268"/>
    <mergeCell ref="G268:H268"/>
    <mergeCell ref="E269:F269"/>
    <mergeCell ref="G269:H269"/>
    <mergeCell ref="E270:F270"/>
    <mergeCell ref="G270:H270"/>
    <mergeCell ref="B271:H271"/>
    <mergeCell ref="A272:C272"/>
    <mergeCell ref="A273:C273"/>
    <mergeCell ref="E262:F262"/>
    <mergeCell ref="G262:H262"/>
    <mergeCell ref="E263:F263"/>
    <mergeCell ref="G263:H263"/>
    <mergeCell ref="E264:F264"/>
    <mergeCell ref="G264:H264"/>
    <mergeCell ref="B265:H265"/>
    <mergeCell ref="E266:H266"/>
    <mergeCell ref="E267:F267"/>
    <mergeCell ref="G267:H267"/>
    <mergeCell ref="B266:B267"/>
    <mergeCell ref="C266:C267"/>
    <mergeCell ref="D266:D267"/>
    <mergeCell ref="E255:H255"/>
    <mergeCell ref="E256:F256"/>
    <mergeCell ref="G256:H256"/>
    <mergeCell ref="E257:F257"/>
    <mergeCell ref="G257:H257"/>
    <mergeCell ref="B259:H259"/>
    <mergeCell ref="E260:H260"/>
    <mergeCell ref="E261:F261"/>
    <mergeCell ref="G261:H261"/>
    <mergeCell ref="B255:B256"/>
    <mergeCell ref="B260:B261"/>
    <mergeCell ref="C255:C256"/>
    <mergeCell ref="C260:C261"/>
    <mergeCell ref="D255:D256"/>
    <mergeCell ref="D260:D261"/>
    <mergeCell ref="A242:G242"/>
    <mergeCell ref="A248:I248"/>
    <mergeCell ref="A249:I249"/>
    <mergeCell ref="A250:I250"/>
    <mergeCell ref="A251:I251"/>
    <mergeCell ref="A253:B253"/>
    <mergeCell ref="D253:G253"/>
    <mergeCell ref="H253:I253"/>
    <mergeCell ref="A254:B254"/>
    <mergeCell ref="D254:G254"/>
    <mergeCell ref="H254:I254"/>
    <mergeCell ref="A232:C232"/>
    <mergeCell ref="A233:C233"/>
    <mergeCell ref="A234:C234"/>
    <mergeCell ref="A235:C235"/>
    <mergeCell ref="A236:C236"/>
    <mergeCell ref="A237:C237"/>
    <mergeCell ref="A238:C238"/>
    <mergeCell ref="A239:H239"/>
    <mergeCell ref="A241:G241"/>
    <mergeCell ref="D233:D237"/>
    <mergeCell ref="E226:F226"/>
    <mergeCell ref="G226:H226"/>
    <mergeCell ref="E227:F227"/>
    <mergeCell ref="G227:H227"/>
    <mergeCell ref="E228:F228"/>
    <mergeCell ref="G228:H228"/>
    <mergeCell ref="B229:H229"/>
    <mergeCell ref="A230:C230"/>
    <mergeCell ref="A231:C231"/>
    <mergeCell ref="B225:B226"/>
    <mergeCell ref="D225:D226"/>
    <mergeCell ref="C225:C226"/>
    <mergeCell ref="G218:H218"/>
    <mergeCell ref="B220:H220"/>
    <mergeCell ref="E221:H221"/>
    <mergeCell ref="E222:F222"/>
    <mergeCell ref="G222:H222"/>
    <mergeCell ref="E223:F223"/>
    <mergeCell ref="G223:H223"/>
    <mergeCell ref="B224:H224"/>
    <mergeCell ref="E225:H225"/>
    <mergeCell ref="B218:B219"/>
    <mergeCell ref="B221:B222"/>
    <mergeCell ref="C218:C219"/>
    <mergeCell ref="C221:C222"/>
    <mergeCell ref="D218:D219"/>
    <mergeCell ref="D221:D222"/>
    <mergeCell ref="HC215:HK215"/>
    <mergeCell ref="HL215:HT215"/>
    <mergeCell ref="HU215:IC215"/>
    <mergeCell ref="ID215:IL215"/>
    <mergeCell ref="IM215:IP215"/>
    <mergeCell ref="A216:B216"/>
    <mergeCell ref="D216:G216"/>
    <mergeCell ref="H216:I216"/>
    <mergeCell ref="A217:B217"/>
    <mergeCell ref="D217:G217"/>
    <mergeCell ref="H217:I217"/>
    <mergeCell ref="DZ215:EH215"/>
    <mergeCell ref="EI215:EQ215"/>
    <mergeCell ref="ER215:EZ215"/>
    <mergeCell ref="FA215:FI215"/>
    <mergeCell ref="FJ215:FR215"/>
    <mergeCell ref="FS215:GA215"/>
    <mergeCell ref="GB215:GJ215"/>
    <mergeCell ref="GK215:GS215"/>
    <mergeCell ref="GT215:HB215"/>
    <mergeCell ref="AW215:BE215"/>
    <mergeCell ref="BF215:BN215"/>
    <mergeCell ref="BO215:BW215"/>
    <mergeCell ref="BX215:CF215"/>
    <mergeCell ref="CG215:CO215"/>
    <mergeCell ref="CP215:CX215"/>
    <mergeCell ref="CY215:DG215"/>
    <mergeCell ref="DH215:DP215"/>
    <mergeCell ref="DQ215:DY215"/>
    <mergeCell ref="A212:I212"/>
    <mergeCell ref="A213:I213"/>
    <mergeCell ref="A214:I214"/>
    <mergeCell ref="A215:I215"/>
    <mergeCell ref="J215:L215"/>
    <mergeCell ref="M215:U215"/>
    <mergeCell ref="V215:AD215"/>
    <mergeCell ref="AE215:AM215"/>
    <mergeCell ref="AN215:AV215"/>
    <mergeCell ref="A200:C200"/>
    <mergeCell ref="A201:C201"/>
    <mergeCell ref="A202:C202"/>
    <mergeCell ref="A203:C203"/>
    <mergeCell ref="A204:C204"/>
    <mergeCell ref="A205:C205"/>
    <mergeCell ref="A206:C206"/>
    <mergeCell ref="A207:H207"/>
    <mergeCell ref="A211:I211"/>
    <mergeCell ref="D201:D205"/>
    <mergeCell ref="E193:F193"/>
    <mergeCell ref="G193:H193"/>
    <mergeCell ref="B194:H194"/>
    <mergeCell ref="E195:H195"/>
    <mergeCell ref="E196:F196"/>
    <mergeCell ref="G196:H196"/>
    <mergeCell ref="B197:H197"/>
    <mergeCell ref="A198:C198"/>
    <mergeCell ref="A199:C199"/>
    <mergeCell ref="C195:C196"/>
    <mergeCell ref="D195:D196"/>
    <mergeCell ref="E186:F186"/>
    <mergeCell ref="B188:H188"/>
    <mergeCell ref="E189:H189"/>
    <mergeCell ref="E190:F190"/>
    <mergeCell ref="G190:H190"/>
    <mergeCell ref="E191:F191"/>
    <mergeCell ref="G191:H191"/>
    <mergeCell ref="E192:F192"/>
    <mergeCell ref="G192:H192"/>
    <mergeCell ref="C189:C190"/>
    <mergeCell ref="D189:D190"/>
    <mergeCell ref="A180:I180"/>
    <mergeCell ref="A181:I181"/>
    <mergeCell ref="A182:B182"/>
    <mergeCell ref="D182:G182"/>
    <mergeCell ref="H182:I182"/>
    <mergeCell ref="A183:B183"/>
    <mergeCell ref="D183:G183"/>
    <mergeCell ref="H183:I183"/>
    <mergeCell ref="G184:H184"/>
    <mergeCell ref="I184:I185"/>
    <mergeCell ref="C184:C185"/>
    <mergeCell ref="D184:D185"/>
    <mergeCell ref="A167:C167"/>
    <mergeCell ref="A168:H168"/>
    <mergeCell ref="A170:I170"/>
    <mergeCell ref="D172:F172"/>
    <mergeCell ref="D173:E173"/>
    <mergeCell ref="D174:E174"/>
    <mergeCell ref="H174:I174"/>
    <mergeCell ref="A178:I178"/>
    <mergeCell ref="A179:I179"/>
    <mergeCell ref="C172:C173"/>
    <mergeCell ref="G172:G173"/>
    <mergeCell ref="H172:I173"/>
    <mergeCell ref="H166:I167"/>
    <mergeCell ref="B158:H158"/>
    <mergeCell ref="A159:C159"/>
    <mergeCell ref="A160:C160"/>
    <mergeCell ref="A161:C161"/>
    <mergeCell ref="A162:C162"/>
    <mergeCell ref="A163:C163"/>
    <mergeCell ref="A164:C164"/>
    <mergeCell ref="A165:C165"/>
    <mergeCell ref="A166:C166"/>
    <mergeCell ref="H163:I164"/>
    <mergeCell ref="D162:D166"/>
    <mergeCell ref="H160:I161"/>
    <mergeCell ref="A144:B144"/>
    <mergeCell ref="D144:G144"/>
    <mergeCell ref="H144:I144"/>
    <mergeCell ref="G145:H145"/>
    <mergeCell ref="E147:F147"/>
    <mergeCell ref="B149:H149"/>
    <mergeCell ref="G150:H150"/>
    <mergeCell ref="B153:H153"/>
    <mergeCell ref="G154:H154"/>
    <mergeCell ref="I145:I146"/>
    <mergeCell ref="I150:I151"/>
    <mergeCell ref="I154:I155"/>
    <mergeCell ref="E145:F146"/>
    <mergeCell ref="C145:C146"/>
    <mergeCell ref="C150:C151"/>
    <mergeCell ref="C154:C155"/>
    <mergeCell ref="D145:D146"/>
    <mergeCell ref="D150:D151"/>
    <mergeCell ref="D154:D155"/>
    <mergeCell ref="D134:F134"/>
    <mergeCell ref="D135:F135"/>
    <mergeCell ref="A137:I137"/>
    <mergeCell ref="A138:I138"/>
    <mergeCell ref="A139:I139"/>
    <mergeCell ref="A140:I140"/>
    <mergeCell ref="A141:I141"/>
    <mergeCell ref="A142:I142"/>
    <mergeCell ref="A143:B143"/>
    <mergeCell ref="D143:G143"/>
    <mergeCell ref="H143:I143"/>
    <mergeCell ref="I133:I135"/>
    <mergeCell ref="A129:G129"/>
    <mergeCell ref="H129:I129"/>
    <mergeCell ref="D133:F133"/>
    <mergeCell ref="H131:H132"/>
    <mergeCell ref="I131:I132"/>
    <mergeCell ref="D131:F132"/>
    <mergeCell ref="C131:C132"/>
    <mergeCell ref="G131:G132"/>
    <mergeCell ref="H118:I118"/>
    <mergeCell ref="B119:G119"/>
    <mergeCell ref="H119:I119"/>
    <mergeCell ref="A120:C120"/>
    <mergeCell ref="H120:I120"/>
    <mergeCell ref="A121:C121"/>
    <mergeCell ref="A122:C122"/>
    <mergeCell ref="A123:C123"/>
    <mergeCell ref="H123:I123"/>
    <mergeCell ref="H110:I110"/>
    <mergeCell ref="E111:G111"/>
    <mergeCell ref="E112:F112"/>
    <mergeCell ref="H113:I113"/>
    <mergeCell ref="H114:I114"/>
    <mergeCell ref="B115:G115"/>
    <mergeCell ref="H115:I115"/>
    <mergeCell ref="F116:G116"/>
    <mergeCell ref="C111:C112"/>
    <mergeCell ref="C116:C117"/>
    <mergeCell ref="A105:B105"/>
    <mergeCell ref="D105:F105"/>
    <mergeCell ref="G105:I105"/>
    <mergeCell ref="E106:G106"/>
    <mergeCell ref="E107:F107"/>
    <mergeCell ref="E108:F108"/>
    <mergeCell ref="H108:I108"/>
    <mergeCell ref="E109:F109"/>
    <mergeCell ref="H109:I109"/>
    <mergeCell ref="C106:C107"/>
    <mergeCell ref="D89:F89"/>
    <mergeCell ref="D94:F94"/>
    <mergeCell ref="D95:F95"/>
    <mergeCell ref="D96:F96"/>
    <mergeCell ref="A100:I100"/>
    <mergeCell ref="A101:I101"/>
    <mergeCell ref="A102:I102"/>
    <mergeCell ref="A103:I103"/>
    <mergeCell ref="A104:B104"/>
    <mergeCell ref="D104:F104"/>
    <mergeCell ref="G104:I104"/>
    <mergeCell ref="H92:H93"/>
    <mergeCell ref="I87:I89"/>
    <mergeCell ref="I92:I93"/>
    <mergeCell ref="I94:I96"/>
    <mergeCell ref="D92:F93"/>
    <mergeCell ref="C92:C93"/>
    <mergeCell ref="G92:G93"/>
    <mergeCell ref="A79:C79"/>
    <mergeCell ref="A80:C80"/>
    <mergeCell ref="H80:I80"/>
    <mergeCell ref="A81:C81"/>
    <mergeCell ref="A82:C82"/>
    <mergeCell ref="A83:G83"/>
    <mergeCell ref="H83:I83"/>
    <mergeCell ref="D87:F87"/>
    <mergeCell ref="D88:F88"/>
    <mergeCell ref="H85:H86"/>
    <mergeCell ref="I85:I86"/>
    <mergeCell ref="D85:F86"/>
    <mergeCell ref="G81:I82"/>
    <mergeCell ref="G78:I79"/>
    <mergeCell ref="C85:C86"/>
    <mergeCell ref="G85:G86"/>
    <mergeCell ref="B73:G73"/>
    <mergeCell ref="H73:I73"/>
    <mergeCell ref="A74:C74"/>
    <mergeCell ref="H74:I74"/>
    <mergeCell ref="A75:C75"/>
    <mergeCell ref="A76:C76"/>
    <mergeCell ref="A77:C77"/>
    <mergeCell ref="H77:I77"/>
    <mergeCell ref="A78:C78"/>
    <mergeCell ref="G75:I76"/>
    <mergeCell ref="E62:G62"/>
    <mergeCell ref="E63:F63"/>
    <mergeCell ref="E64:F64"/>
    <mergeCell ref="H64:I64"/>
    <mergeCell ref="H67:I67"/>
    <mergeCell ref="B68:G68"/>
    <mergeCell ref="H68:I68"/>
    <mergeCell ref="F69:G69"/>
    <mergeCell ref="H72:I72"/>
    <mergeCell ref="H69:I70"/>
    <mergeCell ref="H62:I63"/>
    <mergeCell ref="C62:C63"/>
    <mergeCell ref="C69:C70"/>
    <mergeCell ref="E56:G56"/>
    <mergeCell ref="E57:F57"/>
    <mergeCell ref="E58:F58"/>
    <mergeCell ref="H58:I58"/>
    <mergeCell ref="H59:I59"/>
    <mergeCell ref="E60:F60"/>
    <mergeCell ref="H60:I60"/>
    <mergeCell ref="B61:G61"/>
    <mergeCell ref="H61:I61"/>
    <mergeCell ref="H56:I57"/>
    <mergeCell ref="C56:C57"/>
    <mergeCell ref="A50:I50"/>
    <mergeCell ref="A51:I51"/>
    <mergeCell ref="A52:I52"/>
    <mergeCell ref="A53:I53"/>
    <mergeCell ref="A54:B54"/>
    <mergeCell ref="D54:F54"/>
    <mergeCell ref="G54:I54"/>
    <mergeCell ref="A55:B55"/>
    <mergeCell ref="D55:F55"/>
    <mergeCell ref="G55:I55"/>
    <mergeCell ref="A25:C25"/>
    <mergeCell ref="A26:C26"/>
    <mergeCell ref="A27:C27"/>
    <mergeCell ref="A28:C28"/>
    <mergeCell ref="A29:C29"/>
    <mergeCell ref="A30:C30"/>
    <mergeCell ref="A31:C31"/>
    <mergeCell ref="A32:C32"/>
    <mergeCell ref="A33:C33"/>
    <mergeCell ref="A9:B9"/>
    <mergeCell ref="D9:E9"/>
    <mergeCell ref="F9:G9"/>
    <mergeCell ref="E10:F10"/>
    <mergeCell ref="B14:F14"/>
    <mergeCell ref="E15:F15"/>
    <mergeCell ref="B19:F19"/>
    <mergeCell ref="E20:F20"/>
    <mergeCell ref="B24:F24"/>
    <mergeCell ref="C10:C11"/>
    <mergeCell ref="C15:C16"/>
    <mergeCell ref="C20:C21"/>
    <mergeCell ref="D10:D11"/>
    <mergeCell ref="D15:D16"/>
    <mergeCell ref="D20:D21"/>
    <mergeCell ref="G10:G11"/>
    <mergeCell ref="G15:G16"/>
    <mergeCell ref="G20:G21"/>
    <mergeCell ref="A1:G1"/>
    <mergeCell ref="A2:G2"/>
    <mergeCell ref="A3:G3"/>
    <mergeCell ref="A4:G4"/>
    <mergeCell ref="A5:G5"/>
    <mergeCell ref="A6:G6"/>
    <mergeCell ref="A7:G7"/>
    <mergeCell ref="A8:B8"/>
    <mergeCell ref="D8:E8"/>
    <mergeCell ref="F8:G8"/>
  </mergeCells>
  <pageMargins left="0.51180555555555596" right="0.51180555555555596" top="0.78680555555555598" bottom="0.78680555555555598" header="0.31388888888888899" footer="0.31388888888888899"/>
  <pageSetup paperSize="9" scale="80" fitToHeight="0" orientation="landscape" r:id="rId1"/>
  <rowBreaks count="5" manualBreakCount="5">
    <brk id="199" max="8" man="1"/>
    <brk id="256" max="8" man="1"/>
    <brk id="284" max="8" man="1"/>
    <brk id="311" max="8" man="1"/>
    <brk id="343"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23</vt:i4>
      </vt:variant>
      <vt:variant>
        <vt:lpstr>Intervalos Nomeados</vt:lpstr>
      </vt:variant>
      <vt:variant>
        <vt:i4>30</vt:i4>
      </vt:variant>
    </vt:vector>
  </HeadingPairs>
  <TitlesOfParts>
    <vt:vector size="53" baseType="lpstr">
      <vt:lpstr>PL ANALÍTICA OBSOLETA</vt:lpstr>
      <vt:lpstr>C2119 - T100</vt:lpstr>
      <vt:lpstr>C2119</vt:lpstr>
      <vt:lpstr>C459</vt:lpstr>
      <vt:lpstr>C2126</vt:lpstr>
      <vt:lpstr>C1343</vt:lpstr>
      <vt:lpstr>C2325</vt:lpstr>
      <vt:lpstr>C2127</vt:lpstr>
      <vt:lpstr>PL ANALÍTICA REC. PRÓPRIO</vt:lpstr>
      <vt:lpstr>PL ANALÍTICA CEF</vt:lpstr>
      <vt:lpstr>Resumo da Proposta</vt:lpstr>
      <vt:lpstr>Planilha com Valor</vt:lpstr>
      <vt:lpstr>MPL 005 - Cobertura e Quadra</vt:lpstr>
      <vt:lpstr>Medição 14 DP Cobilândia</vt:lpstr>
      <vt:lpstr>Cronograma Físico Financeiro</vt:lpstr>
      <vt:lpstr>Composição do BDI - 31,96%</vt:lpstr>
      <vt:lpstr>Composição do BDI - 31,96</vt:lpstr>
      <vt:lpstr>DER-SERVIÇOS</vt:lpstr>
      <vt:lpstr>Leis Sociais</vt:lpstr>
      <vt:lpstr>MEMÓRIA DE CÁLCULO</vt:lpstr>
      <vt:lpstr>CPU-PMS</vt:lpstr>
      <vt:lpstr>MC - Elétrica</vt:lpstr>
      <vt:lpstr>COMP_PMS</vt:lpstr>
      <vt:lpstr>'C1343'!Area_de_impressao</vt:lpstr>
      <vt:lpstr>'C2119'!Area_de_impressao</vt:lpstr>
      <vt:lpstr>'C2119 - T100'!Area_de_impressao</vt:lpstr>
      <vt:lpstr>'C2126'!Area_de_impressao</vt:lpstr>
      <vt:lpstr>'C2127'!Area_de_impressao</vt:lpstr>
      <vt:lpstr>'C2325'!Area_de_impressao</vt:lpstr>
      <vt:lpstr>'C459'!Area_de_impressao</vt:lpstr>
      <vt:lpstr>COMP_PMS!Area_de_impressao</vt:lpstr>
      <vt:lpstr>'Composição do BDI - 31,96'!Area_de_impressao</vt:lpstr>
      <vt:lpstr>'Composição do BDI - 31,96%'!Area_de_impressao</vt:lpstr>
      <vt:lpstr>'CPU-PMS'!Area_de_impressao</vt:lpstr>
      <vt:lpstr>'Cronograma Físico Financeiro'!Area_de_impressao</vt:lpstr>
      <vt:lpstr>'Leis Sociais'!Area_de_impressao</vt:lpstr>
      <vt:lpstr>'MC - Elétrica'!Area_de_impressao</vt:lpstr>
      <vt:lpstr>'Medição 14 DP Cobilândia'!Area_de_impressao</vt:lpstr>
      <vt:lpstr>'MEMÓRIA DE CÁLCULO'!Area_de_impressao</vt:lpstr>
      <vt:lpstr>'MPL 005 - Cobertura e Quadra'!Area_de_impressao</vt:lpstr>
      <vt:lpstr>'PL ANALÍTICA CEF'!Area_de_impressao</vt:lpstr>
      <vt:lpstr>'PL ANALÍTICA OBSOLETA'!Area_de_impressao</vt:lpstr>
      <vt:lpstr>'Planilha com Valor'!Area_de_impressao</vt:lpstr>
      <vt:lpstr>'Resumo da Proposta'!Area_de_impressao</vt:lpstr>
      <vt:lpstr>'Composição do BDI - 31,96%'!Titulos_de_impressao</vt:lpstr>
      <vt:lpstr>'Cronograma Físico Financeiro'!Titulos_de_impressao</vt:lpstr>
      <vt:lpstr>'Leis Sociais'!Titulos_de_impressao</vt:lpstr>
      <vt:lpstr>'Medição 14 DP Cobilândia'!Titulos_de_impressao</vt:lpstr>
      <vt:lpstr>'MEMÓRIA DE CÁLCULO'!Titulos_de_impressao</vt:lpstr>
      <vt:lpstr>'MPL 005 - Cobertura e Quadra'!Titulos_de_impressao</vt:lpstr>
      <vt:lpstr>'PL ANALÍTICA OBSOLETA'!Titulos_de_impressao</vt:lpstr>
      <vt:lpstr>'Planilha com Valor'!Titulos_de_impressao</vt:lpstr>
      <vt:lpstr>'Resumo da Proposta'!Titulos_de_impressao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raianny.flor</dc:creator>
  <cp:lastModifiedBy>Denes da Silva Dutra</cp:lastModifiedBy>
  <cp:lastPrinted>2026-06-18T15:25:07Z</cp:lastPrinted>
  <dcterms:created xsi:type="dcterms:W3CDTF">2019-04-10T11:20:00Z</dcterms:created>
  <dcterms:modified xsi:type="dcterms:W3CDTF">2026-06-22T18:20:59Z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02867D1371904AEB8B46E61AA3DB1621</vt:lpwstr>
  </property>
  <property fmtid="{D5CDD505-2E9C-101B-9397-08002B2CF9AE}" pid="3" name="KSOProductBuildVer">
    <vt:lpwstr>1046-10.2.0.7516</vt:lpwstr>
  </property>
  <property fmtid="{D5CDD505-2E9C-101B-9397-08002B2CF9AE}" pid="4" name="KSOReadingLayout">
    <vt:bool>false</vt:bool>
  </property>
</Properties>
</file>